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slicerCaches/slicerCache59.xml" ContentType="application/vnd.ms-excel.slicerCache+xml"/>
  <Override PartName="/xl/slicerCaches/slicerCache60.xml" ContentType="application/vnd.ms-excel.slicerCache+xml"/>
  <Override PartName="/xl/slicerCaches/slicerCache61.xml" ContentType="application/vnd.ms-excel.slicerCache+xml"/>
  <Override PartName="/xl/slicerCaches/slicerCache62.xml" ContentType="application/vnd.ms-excel.slicerCache+xml"/>
  <Override PartName="/xl/slicerCaches/slicerCache63.xml" ContentType="application/vnd.ms-excel.slicerCache+xml"/>
  <Override PartName="/xl/slicerCaches/slicerCache64.xml" ContentType="application/vnd.ms-excel.slicerCache+xml"/>
  <Override PartName="/xl/slicerCaches/slicerCache65.xml" ContentType="application/vnd.ms-excel.slicerCache+xml"/>
  <Override PartName="/xl/slicerCaches/slicerCache66.xml" ContentType="application/vnd.ms-excel.slicerCache+xml"/>
  <Override PartName="/xl/slicerCaches/slicerCache67.xml" ContentType="application/vnd.ms-excel.slicerCache+xml"/>
  <Override PartName="/xl/slicerCaches/slicerCache68.xml" ContentType="application/vnd.ms-excel.slicerCache+xml"/>
  <Override PartName="/xl/slicerCaches/slicerCache69.xml" ContentType="application/vnd.ms-excel.slicerCache+xml"/>
  <Override PartName="/xl/slicerCaches/slicerCache70.xml" ContentType="application/vnd.ms-excel.slicerCache+xml"/>
  <Override PartName="/xl/slicerCaches/slicerCache71.xml" ContentType="application/vnd.ms-excel.slicerCache+xml"/>
  <Override PartName="/xl/slicerCaches/slicerCache72.xml" ContentType="application/vnd.ms-excel.slicerCache+xml"/>
  <Override PartName="/xl/slicerCaches/slicerCache7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drawings/drawing10.xml" ContentType="application/vnd.openxmlformats-officedocument.drawing+xml"/>
  <Override PartName="/xl/tables/table8.xml" ContentType="application/vnd.openxmlformats-officedocument.spreadsheetml.table+xml"/>
  <Override PartName="/xl/drawings/drawing11.xml" ContentType="application/vnd.openxmlformats-officedocument.drawing+xml"/>
  <Override PartName="/xl/tables/table9.xml" ContentType="application/vnd.openxmlformats-officedocument.spreadsheetml.table+xml"/>
  <Override PartName="/xl/drawings/drawing12.xml" ContentType="application/vnd.openxmlformats-officedocument.drawing+xml"/>
  <Override PartName="/xl/tables/table10.xml" ContentType="application/vnd.openxmlformats-officedocument.spreadsheetml.table+xml"/>
  <Override PartName="/xl/drawings/drawing13.xml" ContentType="application/vnd.openxmlformats-officedocument.drawing+xml"/>
  <Override PartName="/xl/tables/table11.xml" ContentType="application/vnd.openxmlformats-officedocument.spreadsheetml.table+xml"/>
  <Override PartName="/xl/drawings/drawing14.xml" ContentType="application/vnd.openxmlformats-officedocument.drawing+xml"/>
  <Override PartName="/xl/tables/table12.xml" ContentType="application/vnd.openxmlformats-officedocument.spreadsheetml.table+xml"/>
  <Override PartName="/xl/drawings/drawing15.xml" ContentType="application/vnd.openxmlformats-officedocument.drawing+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drawings/drawing17.xml" ContentType="application/vnd.openxmlformats-officedocument.drawing+xml"/>
  <Override PartName="/xl/tables/table15.xml" ContentType="application/vnd.openxmlformats-officedocument.spreadsheetml.table+xml"/>
  <Override PartName="/xl/drawings/drawing18.xml" ContentType="application/vnd.openxmlformats-officedocument.drawing+xml"/>
  <Override PartName="/xl/tables/table16.xml" ContentType="application/vnd.openxmlformats-officedocument.spreadsheetml.table+xml"/>
  <Override PartName="/xl/drawings/drawing19.xml" ContentType="application/vnd.openxmlformats-officedocument.drawing+xml"/>
  <Override PartName="/xl/tables/table17.xml" ContentType="application/vnd.openxmlformats-officedocument.spreadsheetml.table+xml"/>
  <Override PartName="/xl/drawings/drawing20.xml" ContentType="application/vnd.openxmlformats-officedocument.drawing+xml"/>
  <Override PartName="/xl/tables/table18.xml" ContentType="application/vnd.openxmlformats-officedocument.spreadsheetml.table+xml"/>
  <Override PartName="/xl/drawings/drawing21.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drawings/drawing22.xml" ContentType="application/vnd.openxmlformats-officedocument.drawing+xml"/>
  <Override PartName="/xl/tables/table49.xml" ContentType="application/vnd.openxmlformats-officedocument.spreadsheetml.table+xml"/>
  <Override PartName="/xl/drawings/drawing23.xml" ContentType="application/vnd.openxmlformats-officedocument.drawing+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24.xml" ContentType="application/vnd.openxmlformats-officedocument.drawing+xml"/>
  <Override PartName="/xl/tables/table80.xml" ContentType="application/vnd.openxmlformats-officedocument.spreadsheetml.table+xml"/>
  <Override PartName="/xl/drawings/drawing25.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drawings/drawing26.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27.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0.xml" ContentType="application/vnd.openxmlformats-officedocument.drawing+xml"/>
  <Override PartName="/xl/comments1.xml" ContentType="application/vnd.openxmlformats-officedocument.spreadsheetml.comments+xml"/>
  <Override PartName="/xl/drawings/drawing31.xml" ContentType="application/vnd.openxmlformats-officedocument.drawing+xml"/>
  <Override PartName="/xl/tables/table100.xml" ContentType="application/vnd.openxmlformats-officedocument.spreadsheetml.table+xml"/>
  <Override PartName="/xl/comments2.xml" ContentType="application/vnd.openxmlformats-officedocument.spreadsheetml.comments+xml"/>
  <Override PartName="/xl/drawings/drawing32.xml" ContentType="application/vnd.openxmlformats-officedocument.drawing+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drawings/drawing33.xml" ContentType="application/vnd.openxmlformats-officedocument.drawing+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drawings/drawing34.xml" ContentType="application/vnd.openxmlformats-officedocument.drawing+xml"/>
  <Override PartName="/xl/slicers/slicer1.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35.xml" ContentType="application/vnd.openxmlformats-officedocument.drawing+xml"/>
  <Override PartName="/xl/slicers/slicer2.xml" ContentType="application/vnd.ms-excel.slicer+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36.xml" ContentType="application/vnd.openxmlformats-officedocument.drawing+xml"/>
  <Override PartName="/xl/slicers/slicer3.xml" ContentType="application/vnd.ms-excel.slicer+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37.xml" ContentType="application/vnd.openxmlformats-officedocument.drawing+xml"/>
  <Override PartName="/xl/drawings/drawing38.xml" ContentType="application/vnd.openxmlformats-officedocument.drawing+xml"/>
  <Override PartName="/xl/slicers/slicer4.xml" ContentType="application/vnd.ms-excel.slicer+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39.xml" ContentType="application/vnd.openxmlformats-officedocument.drawing+xml"/>
  <Override PartName="/xl/slicers/slicer5.xml" ContentType="application/vnd.ms-excel.slicer+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40.xml" ContentType="application/vnd.openxmlformats-officedocument.drawing+xml"/>
  <Override PartName="/xl/drawings/drawing41.xml" ContentType="application/vnd.openxmlformats-officedocument.drawing+xml"/>
  <Override PartName="/xl/slicers/slicer6.xml" ContentType="application/vnd.ms-excel.slicer+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42.xml" ContentType="application/vnd.openxmlformats-officedocument.drawing+xml"/>
  <Override PartName="/xl/slicers/slicer7.xml" ContentType="application/vnd.ms-excel.slicer+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drawings/drawing43.xml" ContentType="application/vnd.openxmlformats-officedocument.drawing+xml"/>
  <Override PartName="/xl/tables/table107.xml" ContentType="application/vnd.openxmlformats-officedocument.spreadsheetml.table+xml"/>
  <Override PartName="/xl/drawings/drawing44.xml" ContentType="application/vnd.openxmlformats-officedocument.drawing+xml"/>
  <Override PartName="/xl/slicers/slicer8.xml" ContentType="application/vnd.ms-excel.slicer+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drawings/drawing45.xml" ContentType="application/vnd.openxmlformats-officedocument.drawing+xml"/>
  <Override PartName="/xl/drawings/drawing46.xml" ContentType="application/vnd.openxmlformats-officedocument.drawing+xml"/>
  <Override PartName="/xl/slicers/slicer9.xml" ContentType="application/vnd.ms-excel.slicer+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47.xml" ContentType="application/vnd.openxmlformats-officedocument.drawing+xml"/>
  <Override PartName="/xl/tables/table108.xml" ContentType="application/vnd.openxmlformats-officedocument.spreadsheetml.table+xml"/>
  <Override PartName="/xl/drawings/drawing48.xml" ContentType="application/vnd.openxmlformats-officedocument.drawing+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mc:AlternateContent xmlns:mc="http://schemas.openxmlformats.org/markup-compatibility/2006">
    <mc:Choice Requires="x15">
      <x15ac:absPath xmlns:x15ac="http://schemas.microsoft.com/office/spreadsheetml/2010/11/ac" url="https://tilstra.sharepoint.com/sites/Productie/Productie/01. Gearsoft/Documentatie/"/>
    </mc:Choice>
  </mc:AlternateContent>
  <xr:revisionPtr revIDLastSave="0" documentId="14_{EF06226A-E42C-438B-AC96-1B21D3D87376}" xr6:coauthVersionLast="47" xr6:coauthVersionMax="47" xr10:uidLastSave="{00000000-0000-0000-0000-000000000000}"/>
  <bookViews>
    <workbookView xWindow="1536" yWindow="1536" windowWidth="17280" windowHeight="9024" tabRatio="973" activeTab="26" xr2:uid="{00000000-000D-0000-FFFF-FFFF00000000}"/>
  </bookViews>
  <sheets>
    <sheet name="Voorblad" sheetId="2" r:id="rId1"/>
    <sheet name="Stamkaart werkgever" sheetId="4" r:id="rId2"/>
    <sheet name="Personeelslijst" sheetId="15" r:id="rId3"/>
    <sheet name="Contracten" sheetId="16" r:id="rId4"/>
    <sheet name="Signalen" sheetId="6" r:id="rId5"/>
    <sheet name="FTE Overzicht" sheetId="17" r:id="rId6"/>
    <sheet name="Verloonde uren" sheetId="18" r:id="rId7"/>
    <sheet name="Auto en fiets van de zaak" sheetId="19" r:id="rId8"/>
    <sheet name="Verkort journaal" sheetId="20" r:id="rId9"/>
    <sheet name="Uitgebreid journaal" sheetId="21" r:id="rId10"/>
    <sheet name="Verbijzonderd journaal" sheetId="22" r:id="rId11"/>
    <sheet name="Loonaangifte" sheetId="24" r:id="rId12"/>
    <sheet name="Reserveringen" sheetId="25" r:id="rId13"/>
    <sheet name="Verlofsaldi" sheetId="26" r:id="rId14"/>
    <sheet name="Jaaropgavekaartjes werknemers" sheetId="27" r:id="rId15"/>
    <sheet name="Subsidies (LIV - LKV)" sheetId="28" r:id="rId16"/>
    <sheet name="Individuele loonstaat werknemer" sheetId="29" r:id="rId17"/>
    <sheet name="Premieloonstaat werknemer" sheetId="31" r:id="rId18"/>
    <sheet name="Premieloonstaat werkgever" sheetId="32" r:id="rId19"/>
    <sheet name="Premieregelingen" sheetId="34" r:id="rId20"/>
    <sheet name="Bruto-netto werknemer" sheetId="36" r:id="rId21"/>
    <sheet name="Bruto-netto werkgever" sheetId="38" r:id="rId22"/>
    <sheet name="Loonkosten werknemer" sheetId="40" r:id="rId23"/>
    <sheet name="Loonkosten werkgever" sheetId="42" r:id="rId24"/>
    <sheet name="Loonkosten afdeling" sheetId="44" r:id="rId25"/>
    <sheet name="Loonkosten kostenplaats" sheetId="46" r:id="rId26"/>
    <sheet name="Loonkosten functie" sheetId="48" r:id="rId27"/>
    <sheet name="Aansluitingen" sheetId="90" r:id="rId28"/>
    <sheet name="Dashboard" sheetId="89" r:id="rId29"/>
    <sheet name="Kostprijsanalyse" sheetId="87" r:id="rId30"/>
    <sheet name="Kostprijslijst" sheetId="88" r:id="rId31"/>
    <sheet name="WKR Verkort" sheetId="12" r:id="rId32"/>
    <sheet name="WKR Uitgebreid" sheetId="14" r:id="rId33"/>
    <sheet name="Dashboard hr" sheetId="50" r:id="rId34"/>
    <sheet name="PVTHR" sheetId="51" state="hidden" r:id="rId35"/>
    <sheet name="Dashboard fte" sheetId="53" r:id="rId36"/>
    <sheet name="PVTFTE" sheetId="54" state="hidden" r:id="rId37"/>
    <sheet name="Dashboard loonresultaten" sheetId="56" r:id="rId38"/>
    <sheet name="PVTLR" sheetId="57" state="hidden" r:id="rId39"/>
    <sheet name="Loonresultaten" sheetId="59" r:id="rId40"/>
    <sheet name="Dashboard loonkosten" sheetId="61" r:id="rId41"/>
    <sheet name="PVTLOONKOSTEN" sheetId="62" state="hidden" r:id="rId42"/>
    <sheet name="Dashboard detail loonkosten" sheetId="64" r:id="rId43"/>
    <sheet name="PVTLK2" sheetId="65" state="hidden" r:id="rId44"/>
    <sheet name="Detailoverzicht loonkosten" sheetId="67" r:id="rId45"/>
    <sheet name="Dashboard uren" sheetId="69" r:id="rId46"/>
    <sheet name="PVTUREN" sheetId="70" state="hidden" r:id="rId47"/>
    <sheet name="Dashboard verzuim" sheetId="72" r:id="rId48"/>
    <sheet name="PVTVERZUIM" sheetId="73" state="hidden" r:id="rId49"/>
    <sheet name="Verzuimoverzicht" sheetId="74" r:id="rId50"/>
    <sheet name="Dashboard Verlof" sheetId="76" r:id="rId51"/>
    <sheet name="PVTVERLOF" sheetId="77" state="hidden" r:id="rId52"/>
    <sheet name="Verlofoverzicht" sheetId="79" r:id="rId53"/>
    <sheet name="Dashboard journaal" sheetId="81" r:id="rId54"/>
    <sheet name="PVTJRNL" sheetId="82" state="hidden" r:id="rId55"/>
    <sheet name="Loonkostenprognose werkgever" sheetId="84" r:id="rId56"/>
    <sheet name="Loonkostenprognose werknemer" sheetId="86" r:id="rId57"/>
  </sheets>
  <externalReferences>
    <externalReference r:id="rId58"/>
  </externalReferences>
  <definedNames>
    <definedName name="_xlnm.Print_Titles" localSheetId="27">Aansluitingen!$1:$4</definedName>
    <definedName name="_xlnm.Print_Titles" localSheetId="7">'Auto en fiets van de zaak'!$A:$B,'Auto en fiets van de zaak'!$1:$5</definedName>
    <definedName name="_xlnm.Print_Titles" localSheetId="21">'Bruto-netto werkgever'!$A:$C,'Bruto-netto werkgever'!$1:$5</definedName>
    <definedName name="_xlnm.Print_Titles" localSheetId="20">'Bruto-netto werknemer'!$A:$B,'Bruto-netto werknemer'!$1:$5</definedName>
    <definedName name="_xlnm.Print_Titles" localSheetId="3">'Contracten'!$A:$D,'Contracten'!$1:$6</definedName>
    <definedName name="_xlnm.Print_Titles" localSheetId="28">Dashboard!$1:$4</definedName>
    <definedName name="_xlnm.Print_Titles" localSheetId="5">'FTE Overzicht'!$A:$D,'FTE Overzicht'!$1:$5</definedName>
    <definedName name="_xlnm.Print_Titles" localSheetId="16">'Individuele loonstaat werknemer'!$A:$D,'Individuele loonstaat werknemer'!$1:$5</definedName>
    <definedName name="_xlnm.Print_Titles" localSheetId="14">'Jaaropgavekaartjes werknemers'!$A:$D,'Jaaropgavekaartjes werknemers'!$1:$5</definedName>
    <definedName name="_xlnm.Print_Titles" localSheetId="29">Kostprijsanalyse!$1:$4</definedName>
    <definedName name="_xlnm.Print_Titles" localSheetId="30">Kostprijslijst!$1:$10</definedName>
    <definedName name="_xlnm.Print_Titles" localSheetId="11">Loonaangifte!$1:$5</definedName>
    <definedName name="_xlnm.Print_Titles" localSheetId="24">'Loonkosten afdeling'!$A:$B,'Loonkosten afdeling'!$1:$5</definedName>
    <definedName name="_xlnm.Print_Titles" localSheetId="26">'Loonkosten functie'!$A:$B,'Loonkosten functie'!$1:$5</definedName>
    <definedName name="_xlnm.Print_Titles" localSheetId="25">'Loonkosten kostenplaats'!$A:$B,'Loonkosten kostenplaats'!$1:$5</definedName>
    <definedName name="_xlnm.Print_Titles" localSheetId="23">'Loonkosten werkgever'!$A:$C,'Loonkosten werkgever'!$1:$5</definedName>
    <definedName name="_xlnm.Print_Titles" localSheetId="22">'Loonkosten werknemer'!$A:$B,'Loonkosten werknemer'!$1:$5</definedName>
    <definedName name="_xlnm.Print_Titles" localSheetId="55">'Loonkostenprognose werkgever'!$A:$B,'Loonkostenprognose werkgever'!$1:$4</definedName>
    <definedName name="_xlnm.Print_Titles" localSheetId="56">'Loonkostenprognose werknemer'!$A:$B</definedName>
    <definedName name="_xlnm.Print_Titles" localSheetId="2">Personeelslijst!$A:$C,Personeelslijst!$1:$5</definedName>
    <definedName name="_xlnm.Print_Titles" localSheetId="18">'Premieloonstaat werkgever'!$A:$B,'Premieloonstaat werkgever'!$1:$5</definedName>
    <definedName name="_xlnm.Print_Titles" localSheetId="17">'Premieloonstaat werknemer'!$A:$C,'Premieloonstaat werknemer'!$1:$5</definedName>
    <definedName name="_xlnm.Print_Titles" localSheetId="19">Premieregelingen!$A:$C,Premieregelingen!$1:$5</definedName>
    <definedName name="_xlnm.Print_Titles" localSheetId="12">'Reserveringen'!$1:$5</definedName>
    <definedName name="_xlnm.Print_Titles" localSheetId="15">'Subsidies (LIV - LKV)'!$1:$5</definedName>
    <definedName name="_xlnm.Print_Titles" localSheetId="9">'Uitgebreid journaal'!$1:$5</definedName>
    <definedName name="_xlnm.Print_Titles" localSheetId="10">'Verbijzonderd journaal'!$1:$5</definedName>
    <definedName name="_xlnm.Print_Titles" localSheetId="8">'Verkort journaal'!$1:$5</definedName>
    <definedName name="_xlnm.Print_Titles" localSheetId="13">Verlofsaldi!$1:$5</definedName>
    <definedName name="_xlnm.Print_Titles" localSheetId="6">'Verloonde uren'!$A:$C,'Verloonde uren'!$1:$5</definedName>
    <definedName name="CHKKOPVOET">[1]Init!$F$3</definedName>
    <definedName name="CHKLOGOEXCEL">[1]Init!$F$2</definedName>
    <definedName name="CHKLOGORAPPORT">[1]Init!$F$5</definedName>
    <definedName name="CHKLOGOVOORBLAD">[1]Init!$F$4</definedName>
    <definedName name="PVTFTEAfdeling">#N/A</definedName>
    <definedName name="PVTFTEBoekjaar">#N/A</definedName>
    <definedName name="PVTFTEFunctie">#N/A</definedName>
    <definedName name="PVTFTEGeslacht">#N/A</definedName>
    <definedName name="PVTFTEKostenplaats">#N/A</definedName>
    <definedName name="PVTFTEManager">#N/A</definedName>
    <definedName name="PVTFTEPeriode">#N/A</definedName>
    <definedName name="PVTFTEWerknemer">#N/A</definedName>
    <definedName name="PVTHRAfdeling">#N/A</definedName>
    <definedName name="PVTHRBoekjaar">#N/A</definedName>
    <definedName name="PVTHRFunctie">#N/A</definedName>
    <definedName name="PVTHRGeslacht">#N/A</definedName>
    <definedName name="PVTHRManager">#N/A</definedName>
    <definedName name="PVTHRWerknemer">#N/A</definedName>
    <definedName name="PVTJRNLAfdeling">#N/A</definedName>
    <definedName name="PVTJRNLBoekjaar">#N/A</definedName>
    <definedName name="PVTJRNLKostendrager">#N/A</definedName>
    <definedName name="PVTJRNLKostenplaats">#N/A</definedName>
    <definedName name="PVTJRNLLooncode">#N/A</definedName>
    <definedName name="PVTJRNLManager">#N/A</definedName>
    <definedName name="PVTJRNLPeriode">#N/A</definedName>
    <definedName name="PVTJRNLRekeningnummer">#N/A</definedName>
    <definedName name="PVTJRNLWerknemer">#N/A</definedName>
    <definedName name="PVTLK2Afdeling">#N/A</definedName>
    <definedName name="PVTLK2Boekjaar">#N/A</definedName>
    <definedName name="PVTLK2Functie">#N/A</definedName>
    <definedName name="PVTLK2Geslacht">#N/A</definedName>
    <definedName name="PVTLK2Kostenplaats">#N/A</definedName>
    <definedName name="PVTLK2Looncode">#N/A</definedName>
    <definedName name="PVTLK2Manager">#N/A</definedName>
    <definedName name="PVTLK2Periode">#N/A</definedName>
    <definedName name="PVTLK2Werknemer">#N/A</definedName>
    <definedName name="PVTLOONKOSTENAfdeling">#N/A</definedName>
    <definedName name="PVTLOONKOSTENBoekjaar">#N/A</definedName>
    <definedName name="PVTLOONKOSTENFunctie">#N/A</definedName>
    <definedName name="PVTLOONKOSTENGeslacht">#N/A</definedName>
    <definedName name="PVTLOONKOSTENKostenplaats">#N/A</definedName>
    <definedName name="PVTLOONKOSTENManager">#N/A</definedName>
    <definedName name="PVTLOONKOSTENPeriode">#N/A</definedName>
    <definedName name="PVTLOONKOSTENWerknemer">#N/A</definedName>
    <definedName name="PVTLRAfdeling">#N/A</definedName>
    <definedName name="PVTLRBoekjaar">#N/A</definedName>
    <definedName name="PVTLRFunctie">#N/A</definedName>
    <definedName name="PVTLRGeslacht">#N/A</definedName>
    <definedName name="PVTLRGroep">#N/A</definedName>
    <definedName name="PVTLRKostenplaats">#N/A</definedName>
    <definedName name="PVTLRLooncode">#N/A</definedName>
    <definedName name="PVTLRManager">#N/A</definedName>
    <definedName name="PVTLRPeriode">#N/A</definedName>
    <definedName name="PVTLRWerknemer">#N/A</definedName>
    <definedName name="PVTURENAfdeling">#N/A</definedName>
    <definedName name="PVTURENBoekjaar">#N/A</definedName>
    <definedName name="PVTURENFunctie">#N/A</definedName>
    <definedName name="PVTURENKostenplaats">#N/A</definedName>
    <definedName name="PVTURENManager">#N/A</definedName>
    <definedName name="PVTURENPeriode">#N/A</definedName>
    <definedName name="PVTURENUren">#N/A</definedName>
    <definedName name="PVTURENWerknemer">#N/A</definedName>
    <definedName name="PVTVERLOFAfdeling">#N/A</definedName>
    <definedName name="PVTVERLOFBoekjaar">#N/A</definedName>
    <definedName name="PVTVERLOFFunctie">#N/A</definedName>
    <definedName name="PVTVERLOFManager">#N/A</definedName>
    <definedName name="PVTVERLOFPeriode">#N/A</definedName>
    <definedName name="PVTVERLOFVerlofgroep">#N/A</definedName>
    <definedName name="PVTVERLOFWerknemer">#N/A</definedName>
    <definedName name="PVTVERZUIMAfdeling">#N/A</definedName>
    <definedName name="PVTVERZUIMBoekjaar">#N/A</definedName>
    <definedName name="PVTVERZUIMDossier">#N/A</definedName>
    <definedName name="PVTVERZUIMFunctie">#N/A</definedName>
    <definedName name="PVTVERZUIMGeslacht">#N/A</definedName>
    <definedName name="PVTVERZUIMManager">#N/A</definedName>
    <definedName name="PVTVERZUIMPeriode">#N/A</definedName>
    <definedName name="PVTVERZUIMWerknemer">#N/A</definedName>
  </definedNames>
  <calcPr calcId="191029"/>
  <pivotCaches>
    <pivotCache cacheId="0" r:id="rId59"/>
    <pivotCache cacheId="1" r:id="rId60"/>
    <pivotCache cacheId="2" r:id="rId61"/>
    <pivotCache cacheId="3" r:id="rId62"/>
    <pivotCache cacheId="4" r:id="rId63"/>
    <pivotCache cacheId="5" r:id="rId64"/>
    <pivotCache cacheId="6" r:id="rId65"/>
    <pivotCache cacheId="7" r:id="rId66"/>
    <pivotCache cacheId="8" r:id="rId67"/>
    <pivotCache cacheId="9" r:id="rId68"/>
    <pivotCache cacheId="10" r:id="rId69"/>
    <pivotCache cacheId="11" r:id="rId70"/>
  </pivotCaches>
  <extLst>
    <ext xmlns:x14="http://schemas.microsoft.com/office/spreadsheetml/2009/9/main" uri="{BBE1A952-AA13-448e-AADC-164F8A28A991}">
      <x14:slicerCaches>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 r:id="rId85"/>
        <x14:slicerCache r:id="rId86"/>
        <x14:slicerCache r:id="rId87"/>
        <x14:slicerCache r:id="rId88"/>
        <x14:slicerCache r:id="rId89"/>
        <x14:slicerCache r:id="rId90"/>
        <x14:slicerCache r:id="rId91"/>
        <x14:slicerCache r:id="rId92"/>
        <x14:slicerCache r:id="rId93"/>
        <x14:slicerCache r:id="rId94"/>
        <x14:slicerCache r:id="rId95"/>
        <x14:slicerCache r:id="rId96"/>
        <x14:slicerCache r:id="rId97"/>
        <x14:slicerCache r:id="rId98"/>
        <x14:slicerCache r:id="rId99"/>
        <x14:slicerCache r:id="rId100"/>
        <x14:slicerCache r:id="rId101"/>
        <x14:slicerCache r:id="rId102"/>
        <x14:slicerCache r:id="rId103"/>
        <x14:slicerCache r:id="rId104"/>
        <x14:slicerCache r:id="rId105"/>
        <x14:slicerCache r:id="rId106"/>
        <x14:slicerCache r:id="rId107"/>
        <x14:slicerCache r:id="rId108"/>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 r:id="rId126"/>
        <x14:slicerCache r:id="rId127"/>
        <x14:slicerCache r:id="rId128"/>
        <x14:slicerCache r:id="rId129"/>
        <x14:slicerCache r:id="rId130"/>
        <x14:slicerCache r:id="rId131"/>
        <x14:slicerCache r:id="rId132"/>
        <x14:slicerCache r:id="rId133"/>
        <x14:slicerCache r:id="rId134"/>
        <x14:slicerCache r:id="rId135"/>
        <x14:slicerCache r:id="rId136"/>
        <x14:slicerCache r:id="rId137"/>
        <x14:slicerCache r:id="rId138"/>
        <x14:slicerCache r:id="rId139"/>
        <x14:slicerCache r:id="rId140"/>
        <x14:slicerCache r:id="rId141"/>
        <x14:slicerCache r:id="rId142"/>
        <x14:slicerCache r:id="rId14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8" i="90" l="1"/>
  <c r="K47" i="90"/>
  <c r="D42" i="90"/>
  <c r="N41" i="90"/>
  <c r="H41" i="90"/>
  <c r="D41" i="90"/>
  <c r="N40" i="90"/>
  <c r="K40" i="90"/>
  <c r="N39" i="90"/>
  <c r="K39" i="90"/>
  <c r="K41" i="90" s="1"/>
  <c r="N35" i="90"/>
  <c r="N34" i="90"/>
  <c r="E34" i="90"/>
  <c r="N33" i="90"/>
  <c r="N29" i="90"/>
  <c r="N28" i="90"/>
  <c r="E28" i="90"/>
  <c r="H28" i="90" s="1"/>
  <c r="N27" i="90"/>
  <c r="E27" i="90"/>
  <c r="H27" i="90" s="1"/>
  <c r="E25" i="90"/>
  <c r="H24" i="90"/>
  <c r="E24" i="90"/>
  <c r="F23" i="90"/>
  <c r="E23" i="90"/>
  <c r="H23" i="90" s="1"/>
  <c r="E22" i="90"/>
  <c r="K21" i="90"/>
  <c r="E21" i="90"/>
  <c r="K20" i="90"/>
  <c r="E20" i="90"/>
  <c r="K19" i="90"/>
  <c r="E18" i="90"/>
  <c r="H18" i="90" s="1"/>
  <c r="E17" i="90"/>
  <c r="H17" i="90" s="1"/>
  <c r="K16" i="90"/>
  <c r="K15" i="90"/>
  <c r="E15" i="90"/>
  <c r="H15" i="90" s="1"/>
  <c r="E14" i="90"/>
  <c r="J49" i="89"/>
  <c r="G39" i="89"/>
  <c r="D39" i="89"/>
  <c r="G38" i="89"/>
  <c r="G37" i="89"/>
  <c r="H49" i="89" s="1"/>
  <c r="D37" i="89"/>
  <c r="K34" i="89"/>
  <c r="J34" i="89"/>
  <c r="K33" i="89"/>
  <c r="J33" i="89"/>
  <c r="K32" i="89"/>
  <c r="J32" i="89"/>
  <c r="K31" i="89"/>
  <c r="J31" i="89"/>
  <c r="K30" i="89"/>
  <c r="J30" i="89"/>
  <c r="M29" i="89"/>
  <c r="K29" i="89"/>
  <c r="J29" i="89"/>
  <c r="J26" i="89"/>
  <c r="J25" i="89"/>
  <c r="J24" i="89"/>
  <c r="J23" i="89"/>
  <c r="J22" i="89"/>
  <c r="G22" i="89"/>
  <c r="D22" i="89"/>
  <c r="J21" i="89"/>
  <c r="G21" i="89"/>
  <c r="G23" i="89" s="1"/>
  <c r="F49" i="89" s="1"/>
  <c r="D21" i="89"/>
  <c r="D23" i="89" s="1"/>
  <c r="D38" i="89" s="1"/>
  <c r="J13" i="89"/>
  <c r="J12" i="89"/>
  <c r="J14" i="89" s="1"/>
  <c r="L6" i="88"/>
  <c r="T40" i="88"/>
  <c r="U40" i="88" s="1"/>
  <c r="P40" i="88"/>
  <c r="O18" i="88"/>
  <c r="O26" i="88"/>
  <c r="O39" i="88"/>
  <c r="L10" i="88"/>
  <c r="L11" i="88"/>
  <c r="L12" i="88"/>
  <c r="L13" i="88"/>
  <c r="L14" i="88"/>
  <c r="L15" i="88"/>
  <c r="L16" i="88"/>
  <c r="L17" i="88"/>
  <c r="L18" i="88"/>
  <c r="L19" i="88"/>
  <c r="L20" i="88"/>
  <c r="L21" i="88"/>
  <c r="L22" i="88"/>
  <c r="L23" i="88"/>
  <c r="L24" i="88"/>
  <c r="L25" i="88"/>
  <c r="L26" i="88"/>
  <c r="L27" i="88"/>
  <c r="L28" i="88"/>
  <c r="L29" i="88"/>
  <c r="L30" i="88"/>
  <c r="L31" i="88"/>
  <c r="L32" i="88"/>
  <c r="L33" i="88"/>
  <c r="L34" i="88"/>
  <c r="L35" i="88"/>
  <c r="L36" i="88"/>
  <c r="L37" i="88"/>
  <c r="L38" i="88"/>
  <c r="L39" i="88"/>
  <c r="K17" i="88"/>
  <c r="K25" i="88"/>
  <c r="K26" i="88"/>
  <c r="J10" i="88"/>
  <c r="K10" i="88" s="1"/>
  <c r="J11" i="88"/>
  <c r="K11" i="88" s="1"/>
  <c r="J12" i="88"/>
  <c r="K12" i="88" s="1"/>
  <c r="J13" i="88"/>
  <c r="K13" i="88" s="1"/>
  <c r="J14" i="88"/>
  <c r="K14" i="88" s="1"/>
  <c r="J15" i="88"/>
  <c r="J16" i="88"/>
  <c r="J17" i="88"/>
  <c r="J18" i="88"/>
  <c r="J19" i="88"/>
  <c r="K19" i="88" s="1"/>
  <c r="J20" i="88"/>
  <c r="K20" i="88" s="1"/>
  <c r="J21" i="88"/>
  <c r="K21" i="88" s="1"/>
  <c r="J22" i="88"/>
  <c r="K22" i="88" s="1"/>
  <c r="J23" i="88"/>
  <c r="J24" i="88"/>
  <c r="J25" i="88"/>
  <c r="J26" i="88"/>
  <c r="J27" i="88"/>
  <c r="K27" i="88" s="1"/>
  <c r="J28" i="88"/>
  <c r="K28" i="88" s="1"/>
  <c r="J29" i="88"/>
  <c r="K29" i="88" s="1"/>
  <c r="J30" i="88"/>
  <c r="J31" i="88"/>
  <c r="J32" i="88"/>
  <c r="J33" i="88"/>
  <c r="K33" i="88" s="1"/>
  <c r="J34" i="88"/>
  <c r="J35" i="88"/>
  <c r="K35" i="88" s="1"/>
  <c r="J36" i="88"/>
  <c r="K36" i="88" s="1"/>
  <c r="J37" i="88"/>
  <c r="K37" i="88" s="1"/>
  <c r="J38" i="88"/>
  <c r="J39" i="88"/>
  <c r="I10" i="88"/>
  <c r="I11" i="88"/>
  <c r="I12" i="88"/>
  <c r="I13" i="88"/>
  <c r="I14" i="88"/>
  <c r="I15" i="88"/>
  <c r="K15" i="88" s="1"/>
  <c r="I16" i="88"/>
  <c r="I17" i="88"/>
  <c r="I18" i="88"/>
  <c r="K18" i="88" s="1"/>
  <c r="I19" i="88"/>
  <c r="I20" i="88"/>
  <c r="I21" i="88"/>
  <c r="I22" i="88"/>
  <c r="I23" i="88"/>
  <c r="K23" i="88" s="1"/>
  <c r="I24" i="88"/>
  <c r="I25" i="88"/>
  <c r="I26" i="88"/>
  <c r="I27" i="88"/>
  <c r="I28" i="88"/>
  <c r="I29" i="88"/>
  <c r="I30" i="88"/>
  <c r="I31" i="88"/>
  <c r="I32" i="88"/>
  <c r="I33" i="88"/>
  <c r="I34" i="88"/>
  <c r="K34" i="88" s="1"/>
  <c r="I35" i="88"/>
  <c r="I36" i="88"/>
  <c r="I37" i="88"/>
  <c r="I38" i="88"/>
  <c r="I39" i="88"/>
  <c r="H10" i="88"/>
  <c r="H11" i="88"/>
  <c r="H12" i="88"/>
  <c r="H13" i="88"/>
  <c r="H14" i="88"/>
  <c r="H15" i="88"/>
  <c r="H16" i="88"/>
  <c r="H17" i="88"/>
  <c r="H18" i="88"/>
  <c r="H19" i="88"/>
  <c r="H20" i="88"/>
  <c r="H21" i="88"/>
  <c r="H22" i="88"/>
  <c r="H23" i="88"/>
  <c r="H24" i="88"/>
  <c r="H25" i="88"/>
  <c r="H26" i="88"/>
  <c r="H27" i="88"/>
  <c r="H28" i="88"/>
  <c r="H29" i="88"/>
  <c r="H30" i="88"/>
  <c r="H31" i="88"/>
  <c r="H32" i="88"/>
  <c r="H33" i="88"/>
  <c r="H34" i="88"/>
  <c r="H35" i="88"/>
  <c r="H36" i="88"/>
  <c r="H37" i="88"/>
  <c r="H38" i="88"/>
  <c r="H39" i="88"/>
  <c r="G10" i="88"/>
  <c r="G11" i="88"/>
  <c r="G12" i="88"/>
  <c r="G13" i="88"/>
  <c r="G14" i="88"/>
  <c r="G15" i="88"/>
  <c r="G16" i="88"/>
  <c r="G17" i="88"/>
  <c r="G18" i="88"/>
  <c r="G19" i="88"/>
  <c r="G20" i="88"/>
  <c r="G21" i="88"/>
  <c r="G22" i="88"/>
  <c r="G23" i="88"/>
  <c r="G24" i="88"/>
  <c r="G25" i="88"/>
  <c r="G26" i="88"/>
  <c r="G27" i="88"/>
  <c r="G28" i="88"/>
  <c r="G29" i="88"/>
  <c r="G30" i="88"/>
  <c r="G31" i="88"/>
  <c r="G32" i="88"/>
  <c r="G33" i="88"/>
  <c r="G34" i="88"/>
  <c r="G35" i="88"/>
  <c r="G36" i="88"/>
  <c r="G37" i="88"/>
  <c r="G38" i="88"/>
  <c r="G39" i="88"/>
  <c r="C10" i="88"/>
  <c r="O10" i="88" s="1"/>
  <c r="C11" i="88"/>
  <c r="O11" i="88" s="1"/>
  <c r="C12" i="88"/>
  <c r="C13" i="88"/>
  <c r="C14" i="88"/>
  <c r="C15" i="88"/>
  <c r="C16" i="88"/>
  <c r="O16" i="88" s="1"/>
  <c r="C17" i="88"/>
  <c r="O17" i="88" s="1"/>
  <c r="C18" i="88"/>
  <c r="C19" i="88"/>
  <c r="C20" i="88"/>
  <c r="O20" i="88" s="1"/>
  <c r="C21" i="88"/>
  <c r="C22" i="88"/>
  <c r="O22" i="88" s="1"/>
  <c r="C23" i="88"/>
  <c r="C24" i="88"/>
  <c r="O24" i="88" s="1"/>
  <c r="C25" i="88"/>
  <c r="C26" i="88"/>
  <c r="C27" i="88"/>
  <c r="C28" i="88"/>
  <c r="C29" i="88"/>
  <c r="C30" i="88"/>
  <c r="O30" i="88" s="1"/>
  <c r="C31" i="88"/>
  <c r="O31" i="88" s="1"/>
  <c r="C32" i="88"/>
  <c r="O32" i="88" s="1"/>
  <c r="C33" i="88"/>
  <c r="C34" i="88"/>
  <c r="O34" i="88" s="1"/>
  <c r="C35" i="88"/>
  <c r="C36" i="88"/>
  <c r="C37" i="88"/>
  <c r="C38" i="88"/>
  <c r="O38" i="88" s="1"/>
  <c r="C39" i="88"/>
  <c r="Y8" i="88"/>
  <c r="W8" i="88"/>
  <c r="S8" i="88"/>
  <c r="S10" i="88" s="1"/>
  <c r="R8" i="88"/>
  <c r="R10" i="88" s="1"/>
  <c r="C5" i="88"/>
  <c r="E54" i="87"/>
  <c r="M32" i="87"/>
  <c r="F25" i="87"/>
  <c r="D25" i="87"/>
  <c r="D23" i="87"/>
  <c r="D26" i="87" s="1"/>
  <c r="M12" i="87"/>
  <c r="M20" i="87" s="1"/>
  <c r="J504" i="86"/>
  <c r="K504" i="86"/>
  <c r="L504" i="86"/>
  <c r="M504" i="86"/>
  <c r="N504" i="86"/>
  <c r="O504" i="86"/>
  <c r="J505" i="86"/>
  <c r="K505" i="86"/>
  <c r="L505" i="86"/>
  <c r="M505" i="86"/>
  <c r="N505" i="86"/>
  <c r="O505" i="86"/>
  <c r="J506" i="86"/>
  <c r="K506" i="86"/>
  <c r="L506" i="86"/>
  <c r="M506" i="86"/>
  <c r="N506" i="86"/>
  <c r="O506" i="86"/>
  <c r="J507" i="86"/>
  <c r="K507" i="86"/>
  <c r="L507" i="86"/>
  <c r="M507" i="86"/>
  <c r="N507" i="86"/>
  <c r="O507" i="86"/>
  <c r="J508" i="86"/>
  <c r="K508" i="86"/>
  <c r="L508" i="86"/>
  <c r="M508" i="86"/>
  <c r="N508" i="86"/>
  <c r="O508" i="86"/>
  <c r="J509" i="86"/>
  <c r="K509" i="86"/>
  <c r="L509" i="86"/>
  <c r="M509" i="86"/>
  <c r="N509" i="86"/>
  <c r="O509" i="86"/>
  <c r="J510" i="86"/>
  <c r="K510" i="86"/>
  <c r="L510" i="86"/>
  <c r="M510" i="86"/>
  <c r="N510" i="86"/>
  <c r="O510" i="86"/>
  <c r="J511" i="86"/>
  <c r="K511" i="86"/>
  <c r="L511" i="86"/>
  <c r="M511" i="86"/>
  <c r="N511" i="86"/>
  <c r="O511" i="86"/>
  <c r="J512" i="86"/>
  <c r="K512" i="86"/>
  <c r="L512" i="86"/>
  <c r="M512" i="86"/>
  <c r="N512" i="86"/>
  <c r="O512" i="86"/>
  <c r="J501" i="86"/>
  <c r="K501" i="86"/>
  <c r="L501" i="86"/>
  <c r="M501" i="86"/>
  <c r="N501" i="86"/>
  <c r="O501" i="86"/>
  <c r="J502" i="86"/>
  <c r="K502" i="86"/>
  <c r="L502" i="86"/>
  <c r="M502" i="86"/>
  <c r="N502" i="86"/>
  <c r="O502" i="86"/>
  <c r="D513" i="86"/>
  <c r="E513" i="86"/>
  <c r="F513" i="86"/>
  <c r="G513" i="86"/>
  <c r="H513" i="86"/>
  <c r="I513" i="86"/>
  <c r="P513" i="86"/>
  <c r="J489" i="86"/>
  <c r="K489" i="86"/>
  <c r="L489" i="86"/>
  <c r="M489" i="86"/>
  <c r="N489" i="86"/>
  <c r="O489" i="86"/>
  <c r="J490" i="86"/>
  <c r="Q490" i="86" s="1"/>
  <c r="K490" i="86"/>
  <c r="L490" i="86"/>
  <c r="M490" i="86"/>
  <c r="N490" i="86"/>
  <c r="O490" i="86"/>
  <c r="J491" i="86"/>
  <c r="K491" i="86"/>
  <c r="L491" i="86"/>
  <c r="M491" i="86"/>
  <c r="N491" i="86"/>
  <c r="O491" i="86"/>
  <c r="J492" i="86"/>
  <c r="K492" i="86"/>
  <c r="L492" i="86"/>
  <c r="M492" i="86"/>
  <c r="N492" i="86"/>
  <c r="O492" i="86"/>
  <c r="J493" i="86"/>
  <c r="K493" i="86"/>
  <c r="L493" i="86"/>
  <c r="M493" i="86"/>
  <c r="N493" i="86"/>
  <c r="O493" i="86"/>
  <c r="J494" i="86"/>
  <c r="Q494" i="86" s="1"/>
  <c r="K494" i="86"/>
  <c r="L494" i="86"/>
  <c r="M494" i="86"/>
  <c r="N494" i="86"/>
  <c r="O494" i="86"/>
  <c r="J495" i="86"/>
  <c r="K495" i="86"/>
  <c r="L495" i="86"/>
  <c r="M495" i="86"/>
  <c r="N495" i="86"/>
  <c r="O495" i="86"/>
  <c r="J496" i="86"/>
  <c r="K496" i="86"/>
  <c r="L496" i="86"/>
  <c r="M496" i="86"/>
  <c r="N496" i="86"/>
  <c r="O496" i="86"/>
  <c r="J497" i="86"/>
  <c r="K497" i="86"/>
  <c r="L497" i="86"/>
  <c r="M497" i="86"/>
  <c r="N497" i="86"/>
  <c r="O497" i="86"/>
  <c r="J486" i="86"/>
  <c r="K486" i="86"/>
  <c r="L486" i="86"/>
  <c r="M486" i="86"/>
  <c r="N486" i="86"/>
  <c r="O486" i="86"/>
  <c r="J487" i="86"/>
  <c r="K487" i="86"/>
  <c r="L487" i="86"/>
  <c r="M487" i="86"/>
  <c r="N487" i="86"/>
  <c r="O487" i="86"/>
  <c r="D498" i="86"/>
  <c r="E498" i="86"/>
  <c r="F498" i="86"/>
  <c r="G498" i="86"/>
  <c r="H498" i="86"/>
  <c r="I498" i="86"/>
  <c r="P498" i="86"/>
  <c r="J473" i="86"/>
  <c r="K473" i="86"/>
  <c r="L473" i="86"/>
  <c r="M473" i="86"/>
  <c r="N473" i="86"/>
  <c r="O473" i="86"/>
  <c r="J474" i="86"/>
  <c r="Q474" i="86" s="1"/>
  <c r="K474" i="86"/>
  <c r="L474" i="86"/>
  <c r="M474" i="86"/>
  <c r="N474" i="86"/>
  <c r="O474" i="86"/>
  <c r="J475" i="86"/>
  <c r="K475" i="86"/>
  <c r="L475" i="86"/>
  <c r="M475" i="86"/>
  <c r="N475" i="86"/>
  <c r="O475" i="86"/>
  <c r="J476" i="86"/>
  <c r="K476" i="86"/>
  <c r="L476" i="86"/>
  <c r="M476" i="86"/>
  <c r="N476" i="86"/>
  <c r="O476" i="86"/>
  <c r="J477" i="86"/>
  <c r="K477" i="86"/>
  <c r="L477" i="86"/>
  <c r="M477" i="86"/>
  <c r="N477" i="86"/>
  <c r="O477" i="86"/>
  <c r="J478" i="86"/>
  <c r="K478" i="86"/>
  <c r="L478" i="86"/>
  <c r="M478" i="86"/>
  <c r="N478" i="86"/>
  <c r="O478" i="86"/>
  <c r="J479" i="86"/>
  <c r="K479" i="86"/>
  <c r="L479" i="86"/>
  <c r="M479" i="86"/>
  <c r="N479" i="86"/>
  <c r="O479" i="86"/>
  <c r="J480" i="86"/>
  <c r="K480" i="86"/>
  <c r="L480" i="86"/>
  <c r="M480" i="86"/>
  <c r="N480" i="86"/>
  <c r="O480" i="86"/>
  <c r="J481" i="86"/>
  <c r="K481" i="86"/>
  <c r="L481" i="86"/>
  <c r="M481" i="86"/>
  <c r="N481" i="86"/>
  <c r="O481" i="86"/>
  <c r="J482" i="86"/>
  <c r="K482" i="86"/>
  <c r="L482" i="86"/>
  <c r="M482" i="86"/>
  <c r="N482" i="86"/>
  <c r="O482" i="86"/>
  <c r="J470" i="86"/>
  <c r="K470" i="86"/>
  <c r="L470" i="86"/>
  <c r="M470" i="86"/>
  <c r="N470" i="86"/>
  <c r="O470" i="86"/>
  <c r="J471" i="86"/>
  <c r="K471" i="86"/>
  <c r="L471" i="86"/>
  <c r="M471" i="86"/>
  <c r="N471" i="86"/>
  <c r="O471" i="86"/>
  <c r="D483" i="86"/>
  <c r="E483" i="86"/>
  <c r="F483" i="86"/>
  <c r="G483" i="86"/>
  <c r="H483" i="86"/>
  <c r="I483" i="86"/>
  <c r="P483" i="86"/>
  <c r="J458" i="86"/>
  <c r="K458" i="86"/>
  <c r="L458" i="86"/>
  <c r="M458" i="86"/>
  <c r="N458" i="86"/>
  <c r="O458" i="86"/>
  <c r="J459" i="86"/>
  <c r="Q459" i="86" s="1"/>
  <c r="K459" i="86"/>
  <c r="L459" i="86"/>
  <c r="M459" i="86"/>
  <c r="N459" i="86"/>
  <c r="O459" i="86"/>
  <c r="J460" i="86"/>
  <c r="K460" i="86"/>
  <c r="L460" i="86"/>
  <c r="M460" i="86"/>
  <c r="N460" i="86"/>
  <c r="O460" i="86"/>
  <c r="J461" i="86"/>
  <c r="K461" i="86"/>
  <c r="L461" i="86"/>
  <c r="M461" i="86"/>
  <c r="N461" i="86"/>
  <c r="O461" i="86"/>
  <c r="J462" i="86"/>
  <c r="K462" i="86"/>
  <c r="L462" i="86"/>
  <c r="M462" i="86"/>
  <c r="N462" i="86"/>
  <c r="O462" i="86"/>
  <c r="J463" i="86"/>
  <c r="Q463" i="86" s="1"/>
  <c r="K463" i="86"/>
  <c r="L463" i="86"/>
  <c r="M463" i="86"/>
  <c r="N463" i="86"/>
  <c r="O463" i="86"/>
  <c r="J464" i="86"/>
  <c r="K464" i="86"/>
  <c r="L464" i="86"/>
  <c r="M464" i="86"/>
  <c r="N464" i="86"/>
  <c r="O464" i="86"/>
  <c r="J465" i="86"/>
  <c r="K465" i="86"/>
  <c r="L465" i="86"/>
  <c r="M465" i="86"/>
  <c r="N465" i="86"/>
  <c r="O465" i="86"/>
  <c r="J466" i="86"/>
  <c r="K466" i="86"/>
  <c r="L466" i="86"/>
  <c r="M466" i="86"/>
  <c r="N466" i="86"/>
  <c r="O466" i="86"/>
  <c r="J467" i="86"/>
  <c r="J455" i="86"/>
  <c r="K455" i="86"/>
  <c r="L455" i="86"/>
  <c r="M455" i="86"/>
  <c r="N455" i="86"/>
  <c r="O455" i="86"/>
  <c r="J456" i="86"/>
  <c r="K456" i="86"/>
  <c r="L456" i="86"/>
  <c r="M456" i="86"/>
  <c r="N456" i="86"/>
  <c r="O456" i="86"/>
  <c r="D467" i="86"/>
  <c r="E467" i="86"/>
  <c r="F467" i="86"/>
  <c r="G467" i="86"/>
  <c r="H467" i="86"/>
  <c r="I467" i="86"/>
  <c r="P467" i="86"/>
  <c r="J443" i="86"/>
  <c r="K443" i="86"/>
  <c r="L443" i="86"/>
  <c r="M443" i="86"/>
  <c r="N443" i="86"/>
  <c r="O443" i="86"/>
  <c r="J444" i="86"/>
  <c r="K444" i="86"/>
  <c r="L444" i="86"/>
  <c r="M444" i="86"/>
  <c r="N444" i="86"/>
  <c r="O444" i="86"/>
  <c r="J445" i="86"/>
  <c r="K445" i="86"/>
  <c r="L445" i="86"/>
  <c r="M445" i="86"/>
  <c r="N445" i="86"/>
  <c r="O445" i="86"/>
  <c r="J446" i="86"/>
  <c r="K446" i="86"/>
  <c r="L446" i="86"/>
  <c r="M446" i="86"/>
  <c r="N446" i="86"/>
  <c r="O446" i="86"/>
  <c r="J447" i="86"/>
  <c r="Q447" i="86" s="1"/>
  <c r="K447" i="86"/>
  <c r="L447" i="86"/>
  <c r="M447" i="86"/>
  <c r="N447" i="86"/>
  <c r="O447" i="86"/>
  <c r="J448" i="86"/>
  <c r="K448" i="86"/>
  <c r="L448" i="86"/>
  <c r="M448" i="86"/>
  <c r="N448" i="86"/>
  <c r="O448" i="86"/>
  <c r="J449" i="86"/>
  <c r="K449" i="86"/>
  <c r="L449" i="86"/>
  <c r="M449" i="86"/>
  <c r="N449" i="86"/>
  <c r="O449" i="86"/>
  <c r="J450" i="86"/>
  <c r="K450" i="86"/>
  <c r="L450" i="86"/>
  <c r="M450" i="86"/>
  <c r="N450" i="86"/>
  <c r="O450" i="86"/>
  <c r="J451" i="86"/>
  <c r="K451" i="86"/>
  <c r="L451" i="86"/>
  <c r="M451" i="86"/>
  <c r="N451" i="86"/>
  <c r="O451" i="86"/>
  <c r="J440" i="86"/>
  <c r="Q440" i="86" s="1"/>
  <c r="K440" i="86"/>
  <c r="L440" i="86"/>
  <c r="M440" i="86"/>
  <c r="N440" i="86"/>
  <c r="O440" i="86"/>
  <c r="J441" i="86"/>
  <c r="K441" i="86"/>
  <c r="L441" i="86"/>
  <c r="Q441" i="86" s="1"/>
  <c r="M441" i="86"/>
  <c r="N441" i="86"/>
  <c r="O441" i="86"/>
  <c r="D452" i="86"/>
  <c r="E452" i="86"/>
  <c r="F452" i="86"/>
  <c r="G452" i="86"/>
  <c r="H452" i="86"/>
  <c r="I452" i="86"/>
  <c r="P452" i="86"/>
  <c r="J427" i="86"/>
  <c r="K427" i="86"/>
  <c r="L427" i="86"/>
  <c r="M427" i="86"/>
  <c r="N427" i="86"/>
  <c r="O427" i="86"/>
  <c r="J428" i="86"/>
  <c r="K428" i="86"/>
  <c r="L428" i="86"/>
  <c r="M428" i="86"/>
  <c r="N428" i="86"/>
  <c r="O428" i="86"/>
  <c r="J429" i="86"/>
  <c r="K429" i="86"/>
  <c r="L429" i="86"/>
  <c r="M429" i="86"/>
  <c r="N429" i="86"/>
  <c r="O429" i="86"/>
  <c r="J430" i="86"/>
  <c r="K430" i="86"/>
  <c r="L430" i="86"/>
  <c r="M430" i="86"/>
  <c r="N430" i="86"/>
  <c r="O430" i="86"/>
  <c r="J431" i="86"/>
  <c r="K431" i="86"/>
  <c r="L431" i="86"/>
  <c r="M431" i="86"/>
  <c r="N431" i="86"/>
  <c r="O431" i="86"/>
  <c r="J432" i="86"/>
  <c r="K432" i="86"/>
  <c r="L432" i="86"/>
  <c r="M432" i="86"/>
  <c r="N432" i="86"/>
  <c r="O432" i="86"/>
  <c r="J433" i="86"/>
  <c r="K433" i="86"/>
  <c r="L433" i="86"/>
  <c r="M433" i="86"/>
  <c r="N433" i="86"/>
  <c r="O433" i="86"/>
  <c r="J434" i="86"/>
  <c r="K434" i="86"/>
  <c r="L434" i="86"/>
  <c r="M434" i="86"/>
  <c r="N434" i="86"/>
  <c r="O434" i="86"/>
  <c r="J435" i="86"/>
  <c r="K435" i="86"/>
  <c r="L435" i="86"/>
  <c r="M435" i="86"/>
  <c r="N435" i="86"/>
  <c r="O435" i="86"/>
  <c r="J436" i="86"/>
  <c r="K436" i="86"/>
  <c r="L436" i="86"/>
  <c r="M436" i="86"/>
  <c r="N436" i="86"/>
  <c r="O436" i="86"/>
  <c r="J424" i="86"/>
  <c r="K424" i="86"/>
  <c r="L424" i="86"/>
  <c r="M424" i="86"/>
  <c r="N424" i="86"/>
  <c r="O424" i="86"/>
  <c r="J425" i="86"/>
  <c r="K425" i="86"/>
  <c r="L425" i="86"/>
  <c r="M425" i="86"/>
  <c r="N425" i="86"/>
  <c r="O425" i="86"/>
  <c r="D437" i="86"/>
  <c r="E437" i="86"/>
  <c r="F437" i="86"/>
  <c r="G437" i="86"/>
  <c r="H437" i="86"/>
  <c r="I437" i="86"/>
  <c r="O437" i="86" s="1"/>
  <c r="P437" i="86"/>
  <c r="Q436" i="86"/>
  <c r="J416" i="86"/>
  <c r="K416" i="86"/>
  <c r="L416" i="86"/>
  <c r="M416" i="86"/>
  <c r="N416" i="86"/>
  <c r="O416" i="86"/>
  <c r="J417" i="86"/>
  <c r="K417" i="86"/>
  <c r="L417" i="86"/>
  <c r="M417" i="86"/>
  <c r="N417" i="86"/>
  <c r="O417" i="86"/>
  <c r="J418" i="86"/>
  <c r="K418" i="86"/>
  <c r="L418" i="86"/>
  <c r="M418" i="86"/>
  <c r="N418" i="86"/>
  <c r="O418" i="86"/>
  <c r="J419" i="86"/>
  <c r="K419" i="86"/>
  <c r="L419" i="86"/>
  <c r="M419" i="86"/>
  <c r="N419" i="86"/>
  <c r="O419" i="86"/>
  <c r="J420" i="86"/>
  <c r="K420" i="86"/>
  <c r="L420" i="86"/>
  <c r="M420" i="86"/>
  <c r="N420" i="86"/>
  <c r="O420" i="86"/>
  <c r="J421" i="86"/>
  <c r="K421" i="86"/>
  <c r="L421" i="86"/>
  <c r="J413" i="86"/>
  <c r="K413" i="86"/>
  <c r="L413" i="86"/>
  <c r="M413" i="86"/>
  <c r="N413" i="86"/>
  <c r="O413" i="86"/>
  <c r="J414" i="86"/>
  <c r="K414" i="86"/>
  <c r="L414" i="86"/>
  <c r="M414" i="86"/>
  <c r="N414" i="86"/>
  <c r="O414" i="86"/>
  <c r="D421" i="86"/>
  <c r="E421" i="86"/>
  <c r="F421" i="86"/>
  <c r="G421" i="86"/>
  <c r="H421" i="86"/>
  <c r="I421" i="86"/>
  <c r="O421" i="86" s="1"/>
  <c r="P421" i="86"/>
  <c r="J401" i="86"/>
  <c r="K401" i="86"/>
  <c r="L401" i="86"/>
  <c r="M401" i="86"/>
  <c r="N401" i="86"/>
  <c r="O401" i="86"/>
  <c r="J402" i="86"/>
  <c r="K402" i="86"/>
  <c r="L402" i="86"/>
  <c r="M402" i="86"/>
  <c r="N402" i="86"/>
  <c r="O402" i="86"/>
  <c r="J403" i="86"/>
  <c r="K403" i="86"/>
  <c r="L403" i="86"/>
  <c r="M403" i="86"/>
  <c r="N403" i="86"/>
  <c r="O403" i="86"/>
  <c r="J404" i="86"/>
  <c r="K404" i="86"/>
  <c r="L404" i="86"/>
  <c r="M404" i="86"/>
  <c r="N404" i="86"/>
  <c r="O404" i="86"/>
  <c r="J405" i="86"/>
  <c r="K405" i="86"/>
  <c r="L405" i="86"/>
  <c r="M405" i="86"/>
  <c r="N405" i="86"/>
  <c r="O405" i="86"/>
  <c r="J406" i="86"/>
  <c r="K406" i="86"/>
  <c r="L406" i="86"/>
  <c r="M406" i="86"/>
  <c r="N406" i="86"/>
  <c r="O406" i="86"/>
  <c r="J407" i="86"/>
  <c r="K407" i="86"/>
  <c r="L407" i="86"/>
  <c r="M407" i="86"/>
  <c r="N407" i="86"/>
  <c r="O407" i="86"/>
  <c r="J408" i="86"/>
  <c r="K408" i="86"/>
  <c r="L408" i="86"/>
  <c r="M408" i="86"/>
  <c r="N408" i="86"/>
  <c r="O408" i="86"/>
  <c r="J409" i="86"/>
  <c r="K409" i="86"/>
  <c r="L409" i="86"/>
  <c r="M409" i="86"/>
  <c r="N409" i="86"/>
  <c r="O409" i="86"/>
  <c r="J398" i="86"/>
  <c r="K398" i="86"/>
  <c r="L398" i="86"/>
  <c r="M398" i="86"/>
  <c r="N398" i="86"/>
  <c r="O398" i="86"/>
  <c r="J399" i="86"/>
  <c r="K399" i="86"/>
  <c r="L399" i="86"/>
  <c r="M399" i="86"/>
  <c r="N399" i="86"/>
  <c r="O399" i="86"/>
  <c r="D410" i="86"/>
  <c r="E410" i="86"/>
  <c r="F410" i="86"/>
  <c r="G410" i="86"/>
  <c r="H410" i="86"/>
  <c r="I410" i="86"/>
  <c r="P410" i="86"/>
  <c r="D395" i="86"/>
  <c r="E395" i="86"/>
  <c r="F395" i="86"/>
  <c r="G395" i="86"/>
  <c r="H395" i="86"/>
  <c r="I395" i="86"/>
  <c r="J395" i="86"/>
  <c r="K395" i="86"/>
  <c r="L395" i="86"/>
  <c r="M395" i="86"/>
  <c r="N395" i="86"/>
  <c r="O395" i="86"/>
  <c r="P395" i="86"/>
  <c r="Q382" i="86"/>
  <c r="Q381" i="86"/>
  <c r="Q380" i="86"/>
  <c r="Q379" i="86"/>
  <c r="Q394" i="86"/>
  <c r="Q393" i="86"/>
  <c r="Q392" i="86"/>
  <c r="Q391" i="86"/>
  <c r="Q390" i="86"/>
  <c r="Q389" i="86"/>
  <c r="Q388" i="86"/>
  <c r="Q387" i="86"/>
  <c r="Q386" i="86"/>
  <c r="Q385" i="86"/>
  <c r="Q384" i="86"/>
  <c r="J367" i="86"/>
  <c r="K367" i="86"/>
  <c r="L367" i="86"/>
  <c r="M367" i="86"/>
  <c r="N367" i="86"/>
  <c r="O367" i="86"/>
  <c r="J368" i="86"/>
  <c r="K368" i="86"/>
  <c r="L368" i="86"/>
  <c r="M368" i="86"/>
  <c r="N368" i="86"/>
  <c r="O368" i="86"/>
  <c r="J369" i="86"/>
  <c r="K369" i="86"/>
  <c r="L369" i="86"/>
  <c r="M369" i="86"/>
  <c r="N369" i="86"/>
  <c r="O369" i="86"/>
  <c r="J370" i="86"/>
  <c r="K370" i="86"/>
  <c r="L370" i="86"/>
  <c r="M370" i="86"/>
  <c r="N370" i="86"/>
  <c r="O370" i="86"/>
  <c r="J371" i="86"/>
  <c r="K371" i="86"/>
  <c r="L371" i="86"/>
  <c r="M371" i="86"/>
  <c r="N371" i="86"/>
  <c r="O371" i="86"/>
  <c r="J372" i="86"/>
  <c r="K372" i="86"/>
  <c r="L372" i="86"/>
  <c r="M372" i="86"/>
  <c r="N372" i="86"/>
  <c r="O372" i="86"/>
  <c r="J373" i="86"/>
  <c r="K373" i="86"/>
  <c r="L373" i="86"/>
  <c r="M373" i="86"/>
  <c r="N373" i="86"/>
  <c r="O373" i="86"/>
  <c r="J374" i="86"/>
  <c r="Q374" i="86" s="1"/>
  <c r="K374" i="86"/>
  <c r="L374" i="86"/>
  <c r="M374" i="86"/>
  <c r="N374" i="86"/>
  <c r="O374" i="86"/>
  <c r="J375" i="86"/>
  <c r="K375" i="86"/>
  <c r="L375" i="86"/>
  <c r="M375" i="86"/>
  <c r="N375" i="86"/>
  <c r="O375" i="86"/>
  <c r="J376" i="86"/>
  <c r="L376" i="86"/>
  <c r="M376" i="86"/>
  <c r="N376" i="86"/>
  <c r="J364" i="86"/>
  <c r="K364" i="86"/>
  <c r="L364" i="86"/>
  <c r="M364" i="86"/>
  <c r="N364" i="86"/>
  <c r="O364" i="86"/>
  <c r="J365" i="86"/>
  <c r="K365" i="86"/>
  <c r="L365" i="86"/>
  <c r="M365" i="86"/>
  <c r="N365" i="86"/>
  <c r="O365" i="86"/>
  <c r="D376" i="86"/>
  <c r="E376" i="86"/>
  <c r="F376" i="86"/>
  <c r="G376" i="86"/>
  <c r="H376" i="86"/>
  <c r="I376" i="86"/>
  <c r="K376" i="86" s="1"/>
  <c r="P376" i="86"/>
  <c r="J352" i="86"/>
  <c r="K352" i="86"/>
  <c r="L352" i="86"/>
  <c r="M352" i="86"/>
  <c r="N352" i="86"/>
  <c r="O352" i="86"/>
  <c r="J353" i="86"/>
  <c r="K353" i="86"/>
  <c r="L353" i="86"/>
  <c r="M353" i="86"/>
  <c r="N353" i="86"/>
  <c r="O353" i="86"/>
  <c r="J354" i="86"/>
  <c r="K354" i="86"/>
  <c r="L354" i="86"/>
  <c r="M354" i="86"/>
  <c r="N354" i="86"/>
  <c r="O354" i="86"/>
  <c r="Q354" i="86" s="1"/>
  <c r="J355" i="86"/>
  <c r="K355" i="86"/>
  <c r="L355" i="86"/>
  <c r="M355" i="86"/>
  <c r="N355" i="86"/>
  <c r="O355" i="86"/>
  <c r="J356" i="86"/>
  <c r="K356" i="86"/>
  <c r="L356" i="86"/>
  <c r="M356" i="86"/>
  <c r="N356" i="86"/>
  <c r="O356" i="86"/>
  <c r="J357" i="86"/>
  <c r="K357" i="86"/>
  <c r="L357" i="86"/>
  <c r="M357" i="86"/>
  <c r="N357" i="86"/>
  <c r="O357" i="86"/>
  <c r="J358" i="86"/>
  <c r="K358" i="86"/>
  <c r="L358" i="86"/>
  <c r="M358" i="86"/>
  <c r="N358" i="86"/>
  <c r="O358" i="86"/>
  <c r="J359" i="86"/>
  <c r="K359" i="86"/>
  <c r="L359" i="86"/>
  <c r="M359" i="86"/>
  <c r="N359" i="86"/>
  <c r="O359" i="86"/>
  <c r="J360" i="86"/>
  <c r="K360" i="86"/>
  <c r="L360" i="86"/>
  <c r="M360" i="86"/>
  <c r="N360" i="86"/>
  <c r="O360" i="86"/>
  <c r="J349" i="86"/>
  <c r="K349" i="86"/>
  <c r="L349" i="86"/>
  <c r="M349" i="86"/>
  <c r="N349" i="86"/>
  <c r="O349" i="86"/>
  <c r="J350" i="86"/>
  <c r="K350" i="86"/>
  <c r="L350" i="86"/>
  <c r="M350" i="86"/>
  <c r="N350" i="86"/>
  <c r="O350" i="86"/>
  <c r="D361" i="86"/>
  <c r="E361" i="86"/>
  <c r="F361" i="86"/>
  <c r="G361" i="86"/>
  <c r="H361" i="86"/>
  <c r="I361" i="86"/>
  <c r="P361" i="86"/>
  <c r="Q353" i="86"/>
  <c r="J337" i="86"/>
  <c r="Q337" i="86" s="1"/>
  <c r="K337" i="86"/>
  <c r="L337" i="86"/>
  <c r="M337" i="86"/>
  <c r="N337" i="86"/>
  <c r="O337" i="86"/>
  <c r="J338" i="86"/>
  <c r="K338" i="86"/>
  <c r="L338" i="86"/>
  <c r="M338" i="86"/>
  <c r="N338" i="86"/>
  <c r="O338" i="86"/>
  <c r="J339" i="86"/>
  <c r="K339" i="86"/>
  <c r="L339" i="86"/>
  <c r="M339" i="86"/>
  <c r="N339" i="86"/>
  <c r="O339" i="86"/>
  <c r="J340" i="86"/>
  <c r="K340" i="86"/>
  <c r="L340" i="86"/>
  <c r="M340" i="86"/>
  <c r="N340" i="86"/>
  <c r="O340" i="86"/>
  <c r="J341" i="86"/>
  <c r="K341" i="86"/>
  <c r="L341" i="86"/>
  <c r="M341" i="86"/>
  <c r="N341" i="86"/>
  <c r="O341" i="86"/>
  <c r="J342" i="86"/>
  <c r="K342" i="86"/>
  <c r="L342" i="86"/>
  <c r="M342" i="86"/>
  <c r="N342" i="86"/>
  <c r="O342" i="86"/>
  <c r="J343" i="86"/>
  <c r="K343" i="86"/>
  <c r="L343" i="86"/>
  <c r="M343" i="86"/>
  <c r="N343" i="86"/>
  <c r="O343" i="86"/>
  <c r="J344" i="86"/>
  <c r="K344" i="86"/>
  <c r="L344" i="86"/>
  <c r="M344" i="86"/>
  <c r="N344" i="86"/>
  <c r="O344" i="86"/>
  <c r="J345" i="86"/>
  <c r="K345" i="86"/>
  <c r="L345" i="86"/>
  <c r="M345" i="86"/>
  <c r="N345" i="86"/>
  <c r="O345" i="86"/>
  <c r="J334" i="86"/>
  <c r="K334" i="86"/>
  <c r="L334" i="86"/>
  <c r="M334" i="86"/>
  <c r="N334" i="86"/>
  <c r="O334" i="86"/>
  <c r="J335" i="86"/>
  <c r="K335" i="86"/>
  <c r="L335" i="86"/>
  <c r="M335" i="86"/>
  <c r="N335" i="86"/>
  <c r="O335" i="86"/>
  <c r="D346" i="86"/>
  <c r="E346" i="86"/>
  <c r="F346" i="86"/>
  <c r="G346" i="86"/>
  <c r="H346" i="86"/>
  <c r="I346" i="86"/>
  <c r="J346" i="86" s="1"/>
  <c r="P346" i="86"/>
  <c r="J319" i="86"/>
  <c r="K319" i="86"/>
  <c r="L319" i="86"/>
  <c r="M319" i="86"/>
  <c r="N319" i="86"/>
  <c r="O319" i="86"/>
  <c r="J320" i="86"/>
  <c r="K320" i="86"/>
  <c r="L320" i="86"/>
  <c r="M320" i="86"/>
  <c r="N320" i="86"/>
  <c r="O320" i="86"/>
  <c r="J321" i="86"/>
  <c r="K321" i="86"/>
  <c r="L321" i="86"/>
  <c r="M321" i="86"/>
  <c r="N321" i="86"/>
  <c r="O321" i="86"/>
  <c r="J322" i="86"/>
  <c r="K322" i="86"/>
  <c r="L322" i="86"/>
  <c r="M322" i="86"/>
  <c r="N322" i="86"/>
  <c r="O322" i="86"/>
  <c r="J323" i="86"/>
  <c r="K323" i="86"/>
  <c r="L323" i="86"/>
  <c r="M323" i="86"/>
  <c r="N323" i="86"/>
  <c r="O323" i="86"/>
  <c r="J324" i="86"/>
  <c r="K324" i="86"/>
  <c r="L324" i="86"/>
  <c r="M324" i="86"/>
  <c r="N324" i="86"/>
  <c r="O324" i="86"/>
  <c r="J325" i="86"/>
  <c r="K325" i="86"/>
  <c r="L325" i="86"/>
  <c r="M325" i="86"/>
  <c r="N325" i="86"/>
  <c r="O325" i="86"/>
  <c r="J326" i="86"/>
  <c r="K326" i="86"/>
  <c r="L326" i="86"/>
  <c r="M326" i="86"/>
  <c r="N326" i="86"/>
  <c r="O326" i="86"/>
  <c r="J327" i="86"/>
  <c r="K327" i="86"/>
  <c r="L327" i="86"/>
  <c r="M327" i="86"/>
  <c r="N327" i="86"/>
  <c r="O327" i="86"/>
  <c r="J328" i="86"/>
  <c r="K328" i="86"/>
  <c r="L328" i="86"/>
  <c r="M328" i="86"/>
  <c r="N328" i="86"/>
  <c r="O328" i="86"/>
  <c r="J329" i="86"/>
  <c r="K329" i="86"/>
  <c r="L329" i="86"/>
  <c r="M329" i="86"/>
  <c r="N329" i="86"/>
  <c r="O329" i="86"/>
  <c r="J330" i="86"/>
  <c r="K330" i="86"/>
  <c r="L330" i="86"/>
  <c r="M330" i="86"/>
  <c r="N330" i="86"/>
  <c r="O330" i="86"/>
  <c r="J331" i="86"/>
  <c r="M331" i="86"/>
  <c r="N331" i="86"/>
  <c r="O331" i="86"/>
  <c r="J315" i="86"/>
  <c r="K315" i="86"/>
  <c r="L315" i="86"/>
  <c r="M315" i="86"/>
  <c r="N315" i="86"/>
  <c r="O315" i="86"/>
  <c r="J316" i="86"/>
  <c r="K316" i="86"/>
  <c r="L316" i="86"/>
  <c r="M316" i="86"/>
  <c r="N316" i="86"/>
  <c r="O316" i="86"/>
  <c r="J317" i="86"/>
  <c r="K317" i="86"/>
  <c r="L317" i="86"/>
  <c r="M317" i="86"/>
  <c r="N317" i="86"/>
  <c r="O317" i="86"/>
  <c r="D331" i="86"/>
  <c r="E331" i="86"/>
  <c r="F331" i="86"/>
  <c r="G331" i="86"/>
  <c r="H331" i="86"/>
  <c r="I331" i="86"/>
  <c r="K331" i="86" s="1"/>
  <c r="P331" i="86"/>
  <c r="J310" i="86"/>
  <c r="K310" i="86"/>
  <c r="L310" i="86"/>
  <c r="M310" i="86"/>
  <c r="N310" i="86"/>
  <c r="O310" i="86"/>
  <c r="J311" i="86"/>
  <c r="K311" i="86"/>
  <c r="L311" i="86"/>
  <c r="M311" i="86"/>
  <c r="N311" i="86"/>
  <c r="O311" i="86"/>
  <c r="K312" i="86"/>
  <c r="M312" i="86"/>
  <c r="J307" i="86"/>
  <c r="K307" i="86"/>
  <c r="L307" i="86"/>
  <c r="M307" i="86"/>
  <c r="N307" i="86"/>
  <c r="O307" i="86"/>
  <c r="J308" i="86"/>
  <c r="K308" i="86"/>
  <c r="L308" i="86"/>
  <c r="M308" i="86"/>
  <c r="N308" i="86"/>
  <c r="O308" i="86"/>
  <c r="D312" i="86"/>
  <c r="E312" i="86"/>
  <c r="F312" i="86"/>
  <c r="G312" i="86"/>
  <c r="H312" i="86"/>
  <c r="I312" i="86"/>
  <c r="L312" i="86" s="1"/>
  <c r="P312" i="86"/>
  <c r="J294" i="86"/>
  <c r="K294" i="86"/>
  <c r="L294" i="86"/>
  <c r="M294" i="86"/>
  <c r="N294" i="86"/>
  <c r="O294" i="86"/>
  <c r="J295" i="86"/>
  <c r="K295" i="86"/>
  <c r="L295" i="86"/>
  <c r="M295" i="86"/>
  <c r="N295" i="86"/>
  <c r="O295" i="86"/>
  <c r="J296" i="86"/>
  <c r="K296" i="86"/>
  <c r="L296" i="86"/>
  <c r="M296" i="86"/>
  <c r="N296" i="86"/>
  <c r="O296" i="86"/>
  <c r="J297" i="86"/>
  <c r="K297" i="86"/>
  <c r="L297" i="86"/>
  <c r="M297" i="86"/>
  <c r="N297" i="86"/>
  <c r="O297" i="86"/>
  <c r="J298" i="86"/>
  <c r="K298" i="86"/>
  <c r="L298" i="86"/>
  <c r="M298" i="86"/>
  <c r="N298" i="86"/>
  <c r="O298" i="86"/>
  <c r="J299" i="86"/>
  <c r="K299" i="86"/>
  <c r="L299" i="86"/>
  <c r="M299" i="86"/>
  <c r="Q299" i="86" s="1"/>
  <c r="N299" i="86"/>
  <c r="O299" i="86"/>
  <c r="J300" i="86"/>
  <c r="K300" i="86"/>
  <c r="L300" i="86"/>
  <c r="M300" i="86"/>
  <c r="N300" i="86"/>
  <c r="O300" i="86"/>
  <c r="J301" i="86"/>
  <c r="K301" i="86"/>
  <c r="L301" i="86"/>
  <c r="M301" i="86"/>
  <c r="N301" i="86"/>
  <c r="O301" i="86"/>
  <c r="J302" i="86"/>
  <c r="K302" i="86"/>
  <c r="L302" i="86"/>
  <c r="M302" i="86"/>
  <c r="N302" i="86"/>
  <c r="O302" i="86"/>
  <c r="J303" i="86"/>
  <c r="K303" i="86"/>
  <c r="L303" i="86"/>
  <c r="M303" i="86"/>
  <c r="N303" i="86"/>
  <c r="O303" i="86"/>
  <c r="M304" i="86"/>
  <c r="N304" i="86"/>
  <c r="O304" i="86"/>
  <c r="J290" i="86"/>
  <c r="K290" i="86"/>
  <c r="L290" i="86"/>
  <c r="M290" i="86"/>
  <c r="N290" i="86"/>
  <c r="O290" i="86"/>
  <c r="J291" i="86"/>
  <c r="K291" i="86"/>
  <c r="L291" i="86"/>
  <c r="M291" i="86"/>
  <c r="N291" i="86"/>
  <c r="O291" i="86"/>
  <c r="J292" i="86"/>
  <c r="K292" i="86"/>
  <c r="L292" i="86"/>
  <c r="M292" i="86"/>
  <c r="N292" i="86"/>
  <c r="O292" i="86"/>
  <c r="I294" i="86"/>
  <c r="I295" i="86"/>
  <c r="I296" i="86"/>
  <c r="I297" i="86"/>
  <c r="I298" i="86"/>
  <c r="I299" i="86"/>
  <c r="I300" i="86"/>
  <c r="I301" i="86"/>
  <c r="Q301" i="86" s="1"/>
  <c r="I302" i="86"/>
  <c r="I303" i="86"/>
  <c r="I290" i="86"/>
  <c r="I291" i="86"/>
  <c r="I292" i="86"/>
  <c r="D304" i="86"/>
  <c r="E304" i="86"/>
  <c r="F304" i="86"/>
  <c r="G304" i="86"/>
  <c r="H304" i="86"/>
  <c r="L304" i="86" s="1"/>
  <c r="P304" i="86"/>
  <c r="J275" i="86"/>
  <c r="K275" i="86"/>
  <c r="L275" i="86"/>
  <c r="M275" i="86"/>
  <c r="N275" i="86"/>
  <c r="O275" i="86"/>
  <c r="J276" i="86"/>
  <c r="K276" i="86"/>
  <c r="L276" i="86"/>
  <c r="M276" i="86"/>
  <c r="N276" i="86"/>
  <c r="O276" i="86"/>
  <c r="J277" i="86"/>
  <c r="K277" i="86"/>
  <c r="L277" i="86"/>
  <c r="M277" i="86"/>
  <c r="N277" i="86"/>
  <c r="O277" i="86"/>
  <c r="J278" i="86"/>
  <c r="K278" i="86"/>
  <c r="L278" i="86"/>
  <c r="Q278" i="86" s="1"/>
  <c r="M278" i="86"/>
  <c r="N278" i="86"/>
  <c r="O278" i="86"/>
  <c r="J279" i="86"/>
  <c r="K279" i="86"/>
  <c r="L279" i="86"/>
  <c r="M279" i="86"/>
  <c r="N279" i="86"/>
  <c r="O279" i="86"/>
  <c r="J280" i="86"/>
  <c r="K280" i="86"/>
  <c r="L280" i="86"/>
  <c r="M280" i="86"/>
  <c r="N280" i="86"/>
  <c r="O280" i="86"/>
  <c r="J281" i="86"/>
  <c r="K281" i="86"/>
  <c r="L281" i="86"/>
  <c r="M281" i="86"/>
  <c r="N281" i="86"/>
  <c r="O281" i="86"/>
  <c r="J282" i="86"/>
  <c r="K282" i="86"/>
  <c r="L282" i="86"/>
  <c r="M282" i="86"/>
  <c r="N282" i="86"/>
  <c r="O282" i="86"/>
  <c r="J283" i="86"/>
  <c r="K283" i="86"/>
  <c r="L283" i="86"/>
  <c r="M283" i="86"/>
  <c r="N283" i="86"/>
  <c r="O283" i="86"/>
  <c r="J284" i="86"/>
  <c r="K284" i="86"/>
  <c r="L284" i="86"/>
  <c r="M284" i="86"/>
  <c r="N284" i="86"/>
  <c r="O284" i="86"/>
  <c r="J285" i="86"/>
  <c r="K285" i="86"/>
  <c r="L285" i="86"/>
  <c r="M285" i="86"/>
  <c r="N285" i="86"/>
  <c r="O285" i="86"/>
  <c r="J286" i="86"/>
  <c r="K286" i="86"/>
  <c r="L286" i="86"/>
  <c r="M286" i="86"/>
  <c r="N286" i="86"/>
  <c r="O286" i="86"/>
  <c r="L287" i="86"/>
  <c r="M287" i="86"/>
  <c r="J270" i="86"/>
  <c r="K270" i="86"/>
  <c r="L270" i="86"/>
  <c r="M270" i="86"/>
  <c r="N270" i="86"/>
  <c r="O270" i="86"/>
  <c r="J271" i="86"/>
  <c r="K271" i="86"/>
  <c r="L271" i="86"/>
  <c r="Q271" i="86" s="1"/>
  <c r="M271" i="86"/>
  <c r="N271" i="86"/>
  <c r="O271" i="86"/>
  <c r="J272" i="86"/>
  <c r="K272" i="86"/>
  <c r="L272" i="86"/>
  <c r="M272" i="86"/>
  <c r="N272" i="86"/>
  <c r="O272" i="86"/>
  <c r="J273" i="86"/>
  <c r="K273" i="86"/>
  <c r="L273" i="86"/>
  <c r="M273" i="86"/>
  <c r="N273" i="86"/>
  <c r="O273" i="86"/>
  <c r="D287" i="86"/>
  <c r="E287" i="86"/>
  <c r="F287" i="86"/>
  <c r="G287" i="86"/>
  <c r="H287" i="86"/>
  <c r="I287" i="86"/>
  <c r="N287" i="86" s="1"/>
  <c r="P287" i="86"/>
  <c r="J256" i="86"/>
  <c r="K256" i="86"/>
  <c r="L256" i="86"/>
  <c r="M256" i="86"/>
  <c r="N256" i="86"/>
  <c r="O256" i="86"/>
  <c r="J258" i="86"/>
  <c r="K258" i="86"/>
  <c r="L258" i="86"/>
  <c r="M258" i="86"/>
  <c r="N258" i="86"/>
  <c r="O258" i="86"/>
  <c r="J259" i="86"/>
  <c r="K259" i="86"/>
  <c r="L259" i="86"/>
  <c r="M259" i="86"/>
  <c r="N259" i="86"/>
  <c r="O259" i="86"/>
  <c r="J260" i="86"/>
  <c r="K260" i="86"/>
  <c r="L260" i="86"/>
  <c r="M260" i="86"/>
  <c r="N260" i="86"/>
  <c r="O260" i="86"/>
  <c r="J261" i="86"/>
  <c r="K261" i="86"/>
  <c r="L261" i="86"/>
  <c r="M261" i="86"/>
  <c r="N261" i="86"/>
  <c r="O261" i="86"/>
  <c r="J262" i="86"/>
  <c r="K262" i="86"/>
  <c r="L262" i="86"/>
  <c r="M262" i="86"/>
  <c r="N262" i="86"/>
  <c r="O262" i="86"/>
  <c r="J263" i="86"/>
  <c r="K263" i="86"/>
  <c r="L263" i="86"/>
  <c r="M263" i="86"/>
  <c r="N263" i="86"/>
  <c r="O263" i="86"/>
  <c r="J264" i="86"/>
  <c r="K264" i="86"/>
  <c r="L264" i="86"/>
  <c r="M264" i="86"/>
  <c r="N264" i="86"/>
  <c r="O264" i="86"/>
  <c r="J265" i="86"/>
  <c r="K265" i="86"/>
  <c r="L265" i="86"/>
  <c r="M265" i="86"/>
  <c r="N265" i="86"/>
  <c r="O265" i="86"/>
  <c r="J266" i="86"/>
  <c r="K266" i="86"/>
  <c r="Q266" i="86" s="1"/>
  <c r="L266" i="86"/>
  <c r="M266" i="86"/>
  <c r="N266" i="86"/>
  <c r="O266" i="86"/>
  <c r="J253" i="86"/>
  <c r="K253" i="86"/>
  <c r="L253" i="86"/>
  <c r="M253" i="86"/>
  <c r="N253" i="86"/>
  <c r="O253" i="86"/>
  <c r="J254" i="86"/>
  <c r="K254" i="86"/>
  <c r="L254" i="86"/>
  <c r="M254" i="86"/>
  <c r="N254" i="86"/>
  <c r="O254" i="86"/>
  <c r="D267" i="86"/>
  <c r="E267" i="86"/>
  <c r="F267" i="86"/>
  <c r="G267" i="86"/>
  <c r="H267" i="86"/>
  <c r="I267" i="86"/>
  <c r="P267" i="86"/>
  <c r="Q257" i="86"/>
  <c r="D250" i="86"/>
  <c r="E250" i="86"/>
  <c r="F250" i="86"/>
  <c r="G250" i="86"/>
  <c r="H250" i="86"/>
  <c r="I250" i="86"/>
  <c r="J250" i="86"/>
  <c r="K250" i="86"/>
  <c r="L250" i="86"/>
  <c r="M250" i="86"/>
  <c r="N250" i="86"/>
  <c r="O250" i="86"/>
  <c r="P250" i="86"/>
  <c r="Q238" i="86"/>
  <c r="Q237" i="86"/>
  <c r="Q249" i="86"/>
  <c r="Q248" i="86"/>
  <c r="Q247" i="86"/>
  <c r="Q246" i="86"/>
  <c r="Q245" i="86"/>
  <c r="Q244" i="86"/>
  <c r="Q243" i="86"/>
  <c r="Q242" i="86"/>
  <c r="Q241" i="86"/>
  <c r="Q240" i="86"/>
  <c r="J221" i="86"/>
  <c r="K221" i="86"/>
  <c r="L221" i="86"/>
  <c r="M221" i="86"/>
  <c r="N221" i="86"/>
  <c r="O221" i="86"/>
  <c r="J222" i="86"/>
  <c r="Q222" i="86" s="1"/>
  <c r="K222" i="86"/>
  <c r="L222" i="86"/>
  <c r="M222" i="86"/>
  <c r="N222" i="86"/>
  <c r="O222" i="86"/>
  <c r="J223" i="86"/>
  <c r="K223" i="86"/>
  <c r="L223" i="86"/>
  <c r="M223" i="86"/>
  <c r="N223" i="86"/>
  <c r="O223" i="86"/>
  <c r="J224" i="86"/>
  <c r="K224" i="86"/>
  <c r="L224" i="86"/>
  <c r="M224" i="86"/>
  <c r="N224" i="86"/>
  <c r="O224" i="86"/>
  <c r="J225" i="86"/>
  <c r="K225" i="86"/>
  <c r="L225" i="86"/>
  <c r="M225" i="86"/>
  <c r="N225" i="86"/>
  <c r="O225" i="86"/>
  <c r="J226" i="86"/>
  <c r="K226" i="86"/>
  <c r="L226" i="86"/>
  <c r="M226" i="86"/>
  <c r="N226" i="86"/>
  <c r="O226" i="86"/>
  <c r="J227" i="86"/>
  <c r="K227" i="86"/>
  <c r="L227" i="86"/>
  <c r="M227" i="86"/>
  <c r="N227" i="86"/>
  <c r="O227" i="86"/>
  <c r="J228" i="86"/>
  <c r="K228" i="86"/>
  <c r="L228" i="86"/>
  <c r="M228" i="86"/>
  <c r="N228" i="86"/>
  <c r="O228" i="86"/>
  <c r="J229" i="86"/>
  <c r="K229" i="86"/>
  <c r="L229" i="86"/>
  <c r="M229" i="86"/>
  <c r="N229" i="86"/>
  <c r="O229" i="86"/>
  <c r="J230" i="86"/>
  <c r="K230" i="86"/>
  <c r="L230" i="86"/>
  <c r="M230" i="86"/>
  <c r="N230" i="86"/>
  <c r="O230" i="86"/>
  <c r="J231" i="86"/>
  <c r="K231" i="86"/>
  <c r="L231" i="86"/>
  <c r="M231" i="86"/>
  <c r="N231" i="86"/>
  <c r="O231" i="86"/>
  <c r="J232" i="86"/>
  <c r="K232" i="86"/>
  <c r="L232" i="86"/>
  <c r="M232" i="86"/>
  <c r="N232" i="86"/>
  <c r="O232" i="86"/>
  <c r="J233" i="86"/>
  <c r="K233" i="86"/>
  <c r="L233" i="86"/>
  <c r="M233" i="86"/>
  <c r="N233" i="86"/>
  <c r="O233" i="86"/>
  <c r="J218" i="86"/>
  <c r="Q218" i="86" s="1"/>
  <c r="K218" i="86"/>
  <c r="L218" i="86"/>
  <c r="M218" i="86"/>
  <c r="N218" i="86"/>
  <c r="O218" i="86"/>
  <c r="J219" i="86"/>
  <c r="K219" i="86"/>
  <c r="L219" i="86"/>
  <c r="M219" i="86"/>
  <c r="N219" i="86"/>
  <c r="O219" i="86"/>
  <c r="D234" i="86"/>
  <c r="E234" i="86"/>
  <c r="F234" i="86"/>
  <c r="G234" i="86"/>
  <c r="H234" i="86"/>
  <c r="I234" i="86"/>
  <c r="P234" i="86"/>
  <c r="J203" i="86"/>
  <c r="K203" i="86"/>
  <c r="L203" i="86"/>
  <c r="M203" i="86"/>
  <c r="N203" i="86"/>
  <c r="O203" i="86"/>
  <c r="J205" i="86"/>
  <c r="K205" i="86"/>
  <c r="L205" i="86"/>
  <c r="M205" i="86"/>
  <c r="N205" i="86"/>
  <c r="O205" i="86"/>
  <c r="J206" i="86"/>
  <c r="Q206" i="86" s="1"/>
  <c r="K206" i="86"/>
  <c r="L206" i="86"/>
  <c r="M206" i="86"/>
  <c r="N206" i="86"/>
  <c r="O206" i="86"/>
  <c r="J207" i="86"/>
  <c r="K207" i="86"/>
  <c r="L207" i="86"/>
  <c r="M207" i="86"/>
  <c r="N207" i="86"/>
  <c r="O207" i="86"/>
  <c r="J208" i="86"/>
  <c r="K208" i="86"/>
  <c r="L208" i="86"/>
  <c r="M208" i="86"/>
  <c r="N208" i="86"/>
  <c r="O208" i="86"/>
  <c r="J209" i="86"/>
  <c r="K209" i="86"/>
  <c r="L209" i="86"/>
  <c r="M209" i="86"/>
  <c r="N209" i="86"/>
  <c r="O209" i="86"/>
  <c r="J210" i="86"/>
  <c r="Q210" i="86" s="1"/>
  <c r="K210" i="86"/>
  <c r="L210" i="86"/>
  <c r="M210" i="86"/>
  <c r="N210" i="86"/>
  <c r="O210" i="86"/>
  <c r="J211" i="86"/>
  <c r="K211" i="86"/>
  <c r="L211" i="86"/>
  <c r="M211" i="86"/>
  <c r="N211" i="86"/>
  <c r="O211" i="86"/>
  <c r="J212" i="86"/>
  <c r="K212" i="86"/>
  <c r="L212" i="86"/>
  <c r="M212" i="86"/>
  <c r="N212" i="86"/>
  <c r="O212" i="86"/>
  <c r="J213" i="86"/>
  <c r="K213" i="86"/>
  <c r="L213" i="86"/>
  <c r="M213" i="86"/>
  <c r="N213" i="86"/>
  <c r="O213" i="86"/>
  <c r="J214" i="86"/>
  <c r="K214" i="86"/>
  <c r="L214" i="86"/>
  <c r="M214" i="86"/>
  <c r="N214" i="86"/>
  <c r="O214" i="86"/>
  <c r="J199" i="86"/>
  <c r="K199" i="86"/>
  <c r="L199" i="86"/>
  <c r="M199" i="86"/>
  <c r="N199" i="86"/>
  <c r="O199" i="86"/>
  <c r="J200" i="86"/>
  <c r="K200" i="86"/>
  <c r="L200" i="86"/>
  <c r="M200" i="86"/>
  <c r="N200" i="86"/>
  <c r="O200" i="86"/>
  <c r="J201" i="86"/>
  <c r="K201" i="86"/>
  <c r="L201" i="86"/>
  <c r="M201" i="86"/>
  <c r="N201" i="86"/>
  <c r="O201" i="86"/>
  <c r="D215" i="86"/>
  <c r="E215" i="86"/>
  <c r="F215" i="86"/>
  <c r="G215" i="86"/>
  <c r="H215" i="86"/>
  <c r="I215" i="86"/>
  <c r="M215" i="86" s="1"/>
  <c r="P215" i="86"/>
  <c r="Q204" i="86"/>
  <c r="J184" i="86"/>
  <c r="K184" i="86"/>
  <c r="L184" i="86"/>
  <c r="M184" i="86"/>
  <c r="N184" i="86"/>
  <c r="O184" i="86"/>
  <c r="J186" i="86"/>
  <c r="K186" i="86"/>
  <c r="L186" i="86"/>
  <c r="M186" i="86"/>
  <c r="N186" i="86"/>
  <c r="O186" i="86"/>
  <c r="J187" i="86"/>
  <c r="Q187" i="86" s="1"/>
  <c r="K187" i="86"/>
  <c r="L187" i="86"/>
  <c r="M187" i="86"/>
  <c r="N187" i="86"/>
  <c r="O187" i="86"/>
  <c r="J188" i="86"/>
  <c r="K188" i="86"/>
  <c r="L188" i="86"/>
  <c r="M188" i="86"/>
  <c r="N188" i="86"/>
  <c r="O188" i="86"/>
  <c r="J189" i="86"/>
  <c r="K189" i="86"/>
  <c r="L189" i="86"/>
  <c r="M189" i="86"/>
  <c r="N189" i="86"/>
  <c r="O189" i="86"/>
  <c r="J190" i="86"/>
  <c r="K190" i="86"/>
  <c r="L190" i="86"/>
  <c r="M190" i="86"/>
  <c r="N190" i="86"/>
  <c r="O190" i="86"/>
  <c r="J191" i="86"/>
  <c r="Q191" i="86" s="1"/>
  <c r="K191" i="86"/>
  <c r="L191" i="86"/>
  <c r="M191" i="86"/>
  <c r="N191" i="86"/>
  <c r="O191" i="86"/>
  <c r="J192" i="86"/>
  <c r="K192" i="86"/>
  <c r="L192" i="86"/>
  <c r="M192" i="86"/>
  <c r="N192" i="86"/>
  <c r="O192" i="86"/>
  <c r="J193" i="86"/>
  <c r="K193" i="86"/>
  <c r="L193" i="86"/>
  <c r="M193" i="86"/>
  <c r="N193" i="86"/>
  <c r="O193" i="86"/>
  <c r="J194" i="86"/>
  <c r="K194" i="86"/>
  <c r="L194" i="86"/>
  <c r="M194" i="86"/>
  <c r="N194" i="86"/>
  <c r="O194" i="86"/>
  <c r="Q194" i="86" s="1"/>
  <c r="J195" i="86"/>
  <c r="Q195" i="86" s="1"/>
  <c r="K195" i="86"/>
  <c r="L195" i="86"/>
  <c r="M195" i="86"/>
  <c r="N195" i="86"/>
  <c r="O195" i="86"/>
  <c r="J180" i="86"/>
  <c r="K180" i="86"/>
  <c r="L180" i="86"/>
  <c r="M180" i="86"/>
  <c r="N180" i="86"/>
  <c r="O180" i="86"/>
  <c r="J181" i="86"/>
  <c r="K181" i="86"/>
  <c r="L181" i="86"/>
  <c r="M181" i="86"/>
  <c r="N181" i="86"/>
  <c r="O181" i="86"/>
  <c r="J182" i="86"/>
  <c r="K182" i="86"/>
  <c r="L182" i="86"/>
  <c r="M182" i="86"/>
  <c r="N182" i="86"/>
  <c r="O182" i="86"/>
  <c r="D196" i="86"/>
  <c r="E196" i="86"/>
  <c r="F196" i="86"/>
  <c r="G196" i="86"/>
  <c r="H196" i="86"/>
  <c r="I196" i="86"/>
  <c r="P196" i="86"/>
  <c r="Q185" i="86"/>
  <c r="D177" i="86"/>
  <c r="E177" i="86"/>
  <c r="F177" i="86"/>
  <c r="G177" i="86"/>
  <c r="H177" i="86"/>
  <c r="I177" i="86"/>
  <c r="J177" i="86"/>
  <c r="K177" i="86"/>
  <c r="L177" i="86"/>
  <c r="M177" i="86"/>
  <c r="N177" i="86"/>
  <c r="O177" i="86"/>
  <c r="P177" i="86"/>
  <c r="Q163" i="86"/>
  <c r="Q162" i="86"/>
  <c r="Q161" i="86"/>
  <c r="Q160" i="86"/>
  <c r="Q176" i="86"/>
  <c r="Q175" i="86"/>
  <c r="Q174" i="86"/>
  <c r="Q173" i="86"/>
  <c r="Q172" i="86"/>
  <c r="Q171" i="86"/>
  <c r="Q170" i="86"/>
  <c r="Q169" i="86"/>
  <c r="Q168" i="86"/>
  <c r="Q167" i="86"/>
  <c r="Q166" i="86"/>
  <c r="Q165" i="86"/>
  <c r="J143" i="86"/>
  <c r="Q143" i="86" s="1"/>
  <c r="K143" i="86"/>
  <c r="L143" i="86"/>
  <c r="M143" i="86"/>
  <c r="N143" i="86"/>
  <c r="O143" i="86"/>
  <c r="J145" i="86"/>
  <c r="K145" i="86"/>
  <c r="L145" i="86"/>
  <c r="M145" i="86"/>
  <c r="N145" i="86"/>
  <c r="O145" i="86"/>
  <c r="J146" i="86"/>
  <c r="K146" i="86"/>
  <c r="L146" i="86"/>
  <c r="M146" i="86"/>
  <c r="N146" i="86"/>
  <c r="O146" i="86"/>
  <c r="J147" i="86"/>
  <c r="K147" i="86"/>
  <c r="L147" i="86"/>
  <c r="M147" i="86"/>
  <c r="N147" i="86"/>
  <c r="O147" i="86"/>
  <c r="J148" i="86"/>
  <c r="K148" i="86"/>
  <c r="L148" i="86"/>
  <c r="M148" i="86"/>
  <c r="N148" i="86"/>
  <c r="O148" i="86"/>
  <c r="J149" i="86"/>
  <c r="K149" i="86"/>
  <c r="L149" i="86"/>
  <c r="M149" i="86"/>
  <c r="N149" i="86"/>
  <c r="O149" i="86"/>
  <c r="J150" i="86"/>
  <c r="K150" i="86"/>
  <c r="L150" i="86"/>
  <c r="M150" i="86"/>
  <c r="N150" i="86"/>
  <c r="O150" i="86"/>
  <c r="J151" i="86"/>
  <c r="K151" i="86"/>
  <c r="L151" i="86"/>
  <c r="M151" i="86"/>
  <c r="N151" i="86"/>
  <c r="O151" i="86"/>
  <c r="J152" i="86"/>
  <c r="K152" i="86"/>
  <c r="L152" i="86"/>
  <c r="M152" i="86"/>
  <c r="N152" i="86"/>
  <c r="O152" i="86"/>
  <c r="J153" i="86"/>
  <c r="K153" i="86"/>
  <c r="L153" i="86"/>
  <c r="M153" i="86"/>
  <c r="N153" i="86"/>
  <c r="O153" i="86"/>
  <c r="J154" i="86"/>
  <c r="K154" i="86"/>
  <c r="L154" i="86"/>
  <c r="M154" i="86"/>
  <c r="N154" i="86"/>
  <c r="O154" i="86"/>
  <c r="J155" i="86"/>
  <c r="K155" i="86"/>
  <c r="L155" i="86"/>
  <c r="M155" i="86"/>
  <c r="N155" i="86"/>
  <c r="O155" i="86"/>
  <c r="J156" i="86"/>
  <c r="K156" i="86"/>
  <c r="L156" i="86"/>
  <c r="M156" i="86"/>
  <c r="N156" i="86"/>
  <c r="O156" i="86"/>
  <c r="J157" i="86"/>
  <c r="L157" i="86"/>
  <c r="N157" i="86"/>
  <c r="J137" i="86"/>
  <c r="K137" i="86"/>
  <c r="L137" i="86"/>
  <c r="M137" i="86"/>
  <c r="N137" i="86"/>
  <c r="O137" i="86"/>
  <c r="J138" i="86"/>
  <c r="K138" i="86"/>
  <c r="L138" i="86"/>
  <c r="M138" i="86"/>
  <c r="N138" i="86"/>
  <c r="O138" i="86"/>
  <c r="J139" i="86"/>
  <c r="K139" i="86"/>
  <c r="L139" i="86"/>
  <c r="M139" i="86"/>
  <c r="N139" i="86"/>
  <c r="O139" i="86"/>
  <c r="J140" i="86"/>
  <c r="K140" i="86"/>
  <c r="L140" i="86"/>
  <c r="Q140" i="86" s="1"/>
  <c r="M140" i="86"/>
  <c r="N140" i="86"/>
  <c r="O140" i="86"/>
  <c r="J141" i="86"/>
  <c r="K141" i="86"/>
  <c r="L141" i="86"/>
  <c r="M141" i="86"/>
  <c r="N141" i="86"/>
  <c r="O141" i="86"/>
  <c r="D157" i="86"/>
  <c r="E157" i="86"/>
  <c r="F157" i="86"/>
  <c r="G157" i="86"/>
  <c r="H157" i="86"/>
  <c r="I157" i="86"/>
  <c r="M157" i="86" s="1"/>
  <c r="P157" i="86"/>
  <c r="Q144" i="86"/>
  <c r="J123" i="86"/>
  <c r="K123" i="86"/>
  <c r="L123" i="86"/>
  <c r="M123" i="86"/>
  <c r="N123" i="86"/>
  <c r="O123" i="86"/>
  <c r="Q123" i="86" s="1"/>
  <c r="J125" i="86"/>
  <c r="K125" i="86"/>
  <c r="L125" i="86"/>
  <c r="M125" i="86"/>
  <c r="N125" i="86"/>
  <c r="O125" i="86"/>
  <c r="J126" i="86"/>
  <c r="K126" i="86"/>
  <c r="L126" i="86"/>
  <c r="M126" i="86"/>
  <c r="N126" i="86"/>
  <c r="O126" i="86"/>
  <c r="J127" i="86"/>
  <c r="K127" i="86"/>
  <c r="L127" i="86"/>
  <c r="M127" i="86"/>
  <c r="N127" i="86"/>
  <c r="O127" i="86"/>
  <c r="J128" i="86"/>
  <c r="K128" i="86"/>
  <c r="L128" i="86"/>
  <c r="M128" i="86"/>
  <c r="N128" i="86"/>
  <c r="O128" i="86"/>
  <c r="J129" i="86"/>
  <c r="K129" i="86"/>
  <c r="L129" i="86"/>
  <c r="M129" i="86"/>
  <c r="N129" i="86"/>
  <c r="O129" i="86"/>
  <c r="J130" i="86"/>
  <c r="K130" i="86"/>
  <c r="L130" i="86"/>
  <c r="M130" i="86"/>
  <c r="N130" i="86"/>
  <c r="O130" i="86"/>
  <c r="J131" i="86"/>
  <c r="K131" i="86"/>
  <c r="L131" i="86"/>
  <c r="M131" i="86"/>
  <c r="N131" i="86"/>
  <c r="O131" i="86"/>
  <c r="J132" i="86"/>
  <c r="K132" i="86"/>
  <c r="L132" i="86"/>
  <c r="M132" i="86"/>
  <c r="N132" i="86"/>
  <c r="O132" i="86"/>
  <c r="J133" i="86"/>
  <c r="K133" i="86"/>
  <c r="L133" i="86"/>
  <c r="M133" i="86"/>
  <c r="N133" i="86"/>
  <c r="O133" i="86"/>
  <c r="K134" i="86"/>
  <c r="L134" i="86"/>
  <c r="M134" i="86"/>
  <c r="J120" i="86"/>
  <c r="K120" i="86"/>
  <c r="L120" i="86"/>
  <c r="M120" i="86"/>
  <c r="N120" i="86"/>
  <c r="O120" i="86"/>
  <c r="J121" i="86"/>
  <c r="K121" i="86"/>
  <c r="L121" i="86"/>
  <c r="M121" i="86"/>
  <c r="N121" i="86"/>
  <c r="O121" i="86"/>
  <c r="D134" i="86"/>
  <c r="E134" i="86"/>
  <c r="F134" i="86"/>
  <c r="G134" i="86"/>
  <c r="H134" i="86"/>
  <c r="I134" i="86"/>
  <c r="J134" i="86" s="1"/>
  <c r="P134" i="86"/>
  <c r="Q124" i="86"/>
  <c r="J106" i="86"/>
  <c r="K106" i="86"/>
  <c r="Q106" i="86" s="1"/>
  <c r="L106" i="86"/>
  <c r="M106" i="86"/>
  <c r="N106" i="86"/>
  <c r="O106" i="86"/>
  <c r="Q107" i="86"/>
  <c r="J108" i="86"/>
  <c r="K108" i="86"/>
  <c r="L108" i="86"/>
  <c r="M108" i="86"/>
  <c r="N108" i="86"/>
  <c r="O108" i="86"/>
  <c r="J109" i="86"/>
  <c r="K109" i="86"/>
  <c r="L109" i="86"/>
  <c r="M109" i="86"/>
  <c r="N109" i="86"/>
  <c r="O109" i="86"/>
  <c r="J110" i="86"/>
  <c r="K110" i="86"/>
  <c r="L110" i="86"/>
  <c r="M110" i="86"/>
  <c r="N110" i="86"/>
  <c r="O110" i="86"/>
  <c r="J111" i="86"/>
  <c r="K111" i="86"/>
  <c r="L111" i="86"/>
  <c r="M111" i="86"/>
  <c r="N111" i="86"/>
  <c r="O111" i="86"/>
  <c r="J112" i="86"/>
  <c r="K112" i="86"/>
  <c r="L112" i="86"/>
  <c r="M112" i="86"/>
  <c r="N112" i="86"/>
  <c r="O112" i="86"/>
  <c r="J113" i="86"/>
  <c r="K113" i="86"/>
  <c r="L113" i="86"/>
  <c r="M113" i="86"/>
  <c r="N113" i="86"/>
  <c r="O113" i="86"/>
  <c r="J114" i="86"/>
  <c r="K114" i="86"/>
  <c r="L114" i="86"/>
  <c r="M114" i="86"/>
  <c r="N114" i="86"/>
  <c r="O114" i="86"/>
  <c r="J115" i="86"/>
  <c r="K115" i="86"/>
  <c r="L115" i="86"/>
  <c r="M115" i="86"/>
  <c r="N115" i="86"/>
  <c r="O115" i="86"/>
  <c r="J116" i="86"/>
  <c r="K116" i="86"/>
  <c r="L116" i="86"/>
  <c r="M116" i="86"/>
  <c r="N116" i="86"/>
  <c r="O116" i="86"/>
  <c r="J103" i="86"/>
  <c r="K103" i="86"/>
  <c r="L103" i="86"/>
  <c r="M103" i="86"/>
  <c r="N103" i="86"/>
  <c r="O103" i="86"/>
  <c r="J104" i="86"/>
  <c r="K104" i="86"/>
  <c r="L104" i="86"/>
  <c r="M104" i="86"/>
  <c r="N104" i="86"/>
  <c r="O104" i="86"/>
  <c r="D117" i="86"/>
  <c r="E117" i="86"/>
  <c r="F117" i="86"/>
  <c r="G117" i="86"/>
  <c r="H117" i="86"/>
  <c r="I117" i="86"/>
  <c r="K117" i="86" s="1"/>
  <c r="P117" i="86"/>
  <c r="J88" i="86"/>
  <c r="K88" i="86"/>
  <c r="L88" i="86"/>
  <c r="M88" i="86"/>
  <c r="N88" i="86"/>
  <c r="O88" i="86"/>
  <c r="J90" i="86"/>
  <c r="K90" i="86"/>
  <c r="L90" i="86"/>
  <c r="M90" i="86"/>
  <c r="N90" i="86"/>
  <c r="O90" i="86"/>
  <c r="J91" i="86"/>
  <c r="K91" i="86"/>
  <c r="L91" i="86"/>
  <c r="M91" i="86"/>
  <c r="N91" i="86"/>
  <c r="O91" i="86"/>
  <c r="J92" i="86"/>
  <c r="K92" i="86"/>
  <c r="L92" i="86"/>
  <c r="M92" i="86"/>
  <c r="N92" i="86"/>
  <c r="O92" i="86"/>
  <c r="J93" i="86"/>
  <c r="K93" i="86"/>
  <c r="L93" i="86"/>
  <c r="M93" i="86"/>
  <c r="N93" i="86"/>
  <c r="O93" i="86"/>
  <c r="J94" i="86"/>
  <c r="K94" i="86"/>
  <c r="L94" i="86"/>
  <c r="M94" i="86"/>
  <c r="N94" i="86"/>
  <c r="O94" i="86"/>
  <c r="J95" i="86"/>
  <c r="K95" i="86"/>
  <c r="L95" i="86"/>
  <c r="Q95" i="86" s="1"/>
  <c r="M95" i="86"/>
  <c r="N95" i="86"/>
  <c r="O95" i="86"/>
  <c r="J96" i="86"/>
  <c r="K96" i="86"/>
  <c r="L96" i="86"/>
  <c r="M96" i="86"/>
  <c r="N96" i="86"/>
  <c r="O96" i="86"/>
  <c r="J97" i="86"/>
  <c r="K97" i="86"/>
  <c r="L97" i="86"/>
  <c r="M97" i="86"/>
  <c r="N97" i="86"/>
  <c r="O97" i="86"/>
  <c r="J98" i="86"/>
  <c r="K98" i="86"/>
  <c r="L98" i="86"/>
  <c r="M98" i="86"/>
  <c r="N98" i="86"/>
  <c r="O98" i="86"/>
  <c r="J99" i="86"/>
  <c r="K99" i="86"/>
  <c r="L99" i="86"/>
  <c r="M99" i="86"/>
  <c r="N99" i="86"/>
  <c r="O99" i="86"/>
  <c r="J84" i="86"/>
  <c r="K84" i="86"/>
  <c r="L84" i="86"/>
  <c r="M84" i="86"/>
  <c r="N84" i="86"/>
  <c r="O84" i="86"/>
  <c r="J85" i="86"/>
  <c r="K85" i="86"/>
  <c r="L85" i="86"/>
  <c r="M85" i="86"/>
  <c r="N85" i="86"/>
  <c r="O85" i="86"/>
  <c r="J86" i="86"/>
  <c r="K86" i="86"/>
  <c r="L86" i="86"/>
  <c r="M86" i="86"/>
  <c r="N86" i="86"/>
  <c r="O86" i="86"/>
  <c r="Q88" i="86"/>
  <c r="D100" i="86"/>
  <c r="E100" i="86"/>
  <c r="F100" i="86"/>
  <c r="G100" i="86"/>
  <c r="H100" i="86"/>
  <c r="I100" i="86"/>
  <c r="J100" i="86" s="1"/>
  <c r="P100" i="86"/>
  <c r="Q89" i="86"/>
  <c r="J68" i="86"/>
  <c r="K68" i="86"/>
  <c r="L68" i="86"/>
  <c r="M68" i="86"/>
  <c r="N68" i="86"/>
  <c r="O68" i="86"/>
  <c r="J70" i="86"/>
  <c r="Q70" i="86" s="1"/>
  <c r="K70" i="86"/>
  <c r="L70" i="86"/>
  <c r="M70" i="86"/>
  <c r="N70" i="86"/>
  <c r="O70" i="86"/>
  <c r="J71" i="86"/>
  <c r="K71" i="86"/>
  <c r="L71" i="86"/>
  <c r="M71" i="86"/>
  <c r="N71" i="86"/>
  <c r="O71" i="86"/>
  <c r="J72" i="86"/>
  <c r="K72" i="86"/>
  <c r="L72" i="86"/>
  <c r="M72" i="86"/>
  <c r="N72" i="86"/>
  <c r="O72" i="86"/>
  <c r="J73" i="86"/>
  <c r="K73" i="86"/>
  <c r="L73" i="86"/>
  <c r="M73" i="86"/>
  <c r="N73" i="86"/>
  <c r="O73" i="86"/>
  <c r="J74" i="86"/>
  <c r="K74" i="86"/>
  <c r="L74" i="86"/>
  <c r="M74" i="86"/>
  <c r="N74" i="86"/>
  <c r="O74" i="86"/>
  <c r="J75" i="86"/>
  <c r="K75" i="86"/>
  <c r="L75" i="86"/>
  <c r="M75" i="86"/>
  <c r="N75" i="86"/>
  <c r="O75" i="86"/>
  <c r="J76" i="86"/>
  <c r="K76" i="86"/>
  <c r="L76" i="86"/>
  <c r="M76" i="86"/>
  <c r="N76" i="86"/>
  <c r="O76" i="86"/>
  <c r="J77" i="86"/>
  <c r="K77" i="86"/>
  <c r="L77" i="86"/>
  <c r="M77" i="86"/>
  <c r="N77" i="86"/>
  <c r="O77" i="86"/>
  <c r="J78" i="86"/>
  <c r="K78" i="86"/>
  <c r="L78" i="86"/>
  <c r="M78" i="86"/>
  <c r="N78" i="86"/>
  <c r="O78" i="86"/>
  <c r="J79" i="86"/>
  <c r="K79" i="86"/>
  <c r="L79" i="86"/>
  <c r="M79" i="86"/>
  <c r="N79" i="86"/>
  <c r="O79" i="86"/>
  <c r="J80" i="86"/>
  <c r="K80" i="86"/>
  <c r="L80" i="86"/>
  <c r="M80" i="86"/>
  <c r="Q80" i="86" s="1"/>
  <c r="N80" i="86"/>
  <c r="O80" i="86"/>
  <c r="J65" i="86"/>
  <c r="K65" i="86"/>
  <c r="L65" i="86"/>
  <c r="M65" i="86"/>
  <c r="N65" i="86"/>
  <c r="O65" i="86"/>
  <c r="J66" i="86"/>
  <c r="K66" i="86"/>
  <c r="L66" i="86"/>
  <c r="M66" i="86"/>
  <c r="N66" i="86"/>
  <c r="O66" i="86"/>
  <c r="D81" i="86"/>
  <c r="E81" i="86"/>
  <c r="F81" i="86"/>
  <c r="G81" i="86"/>
  <c r="H81" i="86"/>
  <c r="I81" i="86"/>
  <c r="P81" i="86"/>
  <c r="Q74" i="86"/>
  <c r="Q69" i="86"/>
  <c r="J49" i="86"/>
  <c r="K49" i="86"/>
  <c r="L49" i="86"/>
  <c r="M49" i="86"/>
  <c r="N49" i="86"/>
  <c r="O49" i="86"/>
  <c r="J51" i="86"/>
  <c r="K51" i="86"/>
  <c r="L51" i="86"/>
  <c r="M51" i="86"/>
  <c r="N51" i="86"/>
  <c r="O51" i="86"/>
  <c r="J52" i="86"/>
  <c r="K52" i="86"/>
  <c r="L52" i="86"/>
  <c r="M52" i="86"/>
  <c r="N52" i="86"/>
  <c r="O52" i="86"/>
  <c r="J53" i="86"/>
  <c r="K53" i="86"/>
  <c r="L53" i="86"/>
  <c r="M53" i="86"/>
  <c r="N53" i="86"/>
  <c r="O53" i="86"/>
  <c r="J54" i="86"/>
  <c r="K54" i="86"/>
  <c r="L54" i="86"/>
  <c r="M54" i="86"/>
  <c r="N54" i="86"/>
  <c r="O54" i="86"/>
  <c r="J55" i="86"/>
  <c r="K55" i="86"/>
  <c r="L55" i="86"/>
  <c r="M55" i="86"/>
  <c r="N55" i="86"/>
  <c r="O55" i="86"/>
  <c r="J56" i="86"/>
  <c r="K56" i="86"/>
  <c r="L56" i="86"/>
  <c r="M56" i="86"/>
  <c r="N56" i="86"/>
  <c r="O56" i="86"/>
  <c r="J57" i="86"/>
  <c r="K57" i="86"/>
  <c r="L57" i="86"/>
  <c r="M57" i="86"/>
  <c r="N57" i="86"/>
  <c r="O57" i="86"/>
  <c r="J58" i="86"/>
  <c r="K58" i="86"/>
  <c r="L58" i="86"/>
  <c r="M58" i="86"/>
  <c r="N58" i="86"/>
  <c r="O58" i="86"/>
  <c r="J59" i="86"/>
  <c r="K59" i="86"/>
  <c r="L59" i="86"/>
  <c r="M59" i="86"/>
  <c r="N59" i="86"/>
  <c r="O59" i="86"/>
  <c r="J60" i="86"/>
  <c r="K60" i="86"/>
  <c r="L60" i="86"/>
  <c r="M60" i="86"/>
  <c r="N60" i="86"/>
  <c r="O60" i="86"/>
  <c r="J61" i="86"/>
  <c r="K61" i="86"/>
  <c r="L61" i="86"/>
  <c r="M61" i="86"/>
  <c r="N61" i="86"/>
  <c r="O61" i="86"/>
  <c r="J44" i="86"/>
  <c r="K44" i="86"/>
  <c r="L44" i="86"/>
  <c r="M44" i="86"/>
  <c r="N44" i="86"/>
  <c r="O44" i="86"/>
  <c r="J45" i="86"/>
  <c r="K45" i="86"/>
  <c r="L45" i="86"/>
  <c r="M45" i="86"/>
  <c r="N45" i="86"/>
  <c r="O45" i="86"/>
  <c r="J46" i="86"/>
  <c r="K46" i="86"/>
  <c r="L46" i="86"/>
  <c r="M46" i="86"/>
  <c r="N46" i="86"/>
  <c r="O46" i="86"/>
  <c r="J47" i="86"/>
  <c r="K47" i="86"/>
  <c r="L47" i="86"/>
  <c r="M47" i="86"/>
  <c r="N47" i="86"/>
  <c r="O47" i="86"/>
  <c r="D62" i="86"/>
  <c r="E62" i="86"/>
  <c r="F62" i="86"/>
  <c r="G62" i="86"/>
  <c r="H62" i="86"/>
  <c r="I62" i="86"/>
  <c r="M62" i="86" s="1"/>
  <c r="P62" i="86"/>
  <c r="Q50" i="86"/>
  <c r="J29" i="86"/>
  <c r="K29" i="86"/>
  <c r="L29" i="86"/>
  <c r="M29" i="86"/>
  <c r="N29" i="86"/>
  <c r="O29" i="86"/>
  <c r="J31" i="86"/>
  <c r="K31" i="86"/>
  <c r="L31" i="86"/>
  <c r="M31" i="86"/>
  <c r="N31" i="86"/>
  <c r="O31" i="86"/>
  <c r="J32" i="86"/>
  <c r="K32" i="86"/>
  <c r="L32" i="86"/>
  <c r="M32" i="86"/>
  <c r="N32" i="86"/>
  <c r="Q32" i="86" s="1"/>
  <c r="O32" i="86"/>
  <c r="J33" i="86"/>
  <c r="Q33" i="86" s="1"/>
  <c r="K33" i="86"/>
  <c r="L33" i="86"/>
  <c r="M33" i="86"/>
  <c r="N33" i="86"/>
  <c r="O33" i="86"/>
  <c r="J34" i="86"/>
  <c r="Q34" i="86" s="1"/>
  <c r="K34" i="86"/>
  <c r="L34" i="86"/>
  <c r="M34" i="86"/>
  <c r="N34" i="86"/>
  <c r="O34" i="86"/>
  <c r="J35" i="86"/>
  <c r="K35" i="86"/>
  <c r="L35" i="86"/>
  <c r="M35" i="86"/>
  <c r="N35" i="86"/>
  <c r="O35" i="86"/>
  <c r="J36" i="86"/>
  <c r="K36" i="86"/>
  <c r="L36" i="86"/>
  <c r="M36" i="86"/>
  <c r="N36" i="86"/>
  <c r="O36" i="86"/>
  <c r="J37" i="86"/>
  <c r="Q37" i="86" s="1"/>
  <c r="K37" i="86"/>
  <c r="L37" i="86"/>
  <c r="M37" i="86"/>
  <c r="N37" i="86"/>
  <c r="O37" i="86"/>
  <c r="J38" i="86"/>
  <c r="K38" i="86"/>
  <c r="L38" i="86"/>
  <c r="M38" i="86"/>
  <c r="N38" i="86"/>
  <c r="O38" i="86"/>
  <c r="J39" i="86"/>
  <c r="K39" i="86"/>
  <c r="L39" i="86"/>
  <c r="M39" i="86"/>
  <c r="N39" i="86"/>
  <c r="O39" i="86"/>
  <c r="J40" i="86"/>
  <c r="K40" i="86"/>
  <c r="L40" i="86"/>
  <c r="M40" i="86"/>
  <c r="N40" i="86"/>
  <c r="O40" i="86"/>
  <c r="K41" i="86"/>
  <c r="J25" i="86"/>
  <c r="K25" i="86"/>
  <c r="L25" i="86"/>
  <c r="M25" i="86"/>
  <c r="N25" i="86"/>
  <c r="O25" i="86"/>
  <c r="J26" i="86"/>
  <c r="K26" i="86"/>
  <c r="L26" i="86"/>
  <c r="M26" i="86"/>
  <c r="N26" i="86"/>
  <c r="O26" i="86"/>
  <c r="J27" i="86"/>
  <c r="K27" i="86"/>
  <c r="L27" i="86"/>
  <c r="M27" i="86"/>
  <c r="N27" i="86"/>
  <c r="O27" i="86"/>
  <c r="D41" i="86"/>
  <c r="E41" i="86"/>
  <c r="F41" i="86"/>
  <c r="G41" i="86"/>
  <c r="H41" i="86"/>
  <c r="I41" i="86"/>
  <c r="L41" i="86" s="1"/>
  <c r="P41" i="86"/>
  <c r="Q30" i="86"/>
  <c r="Q29" i="86"/>
  <c r="J10" i="86"/>
  <c r="K10" i="86"/>
  <c r="L10" i="86"/>
  <c r="M10" i="86"/>
  <c r="N10" i="86"/>
  <c r="O10" i="86"/>
  <c r="J12" i="86"/>
  <c r="K12" i="86"/>
  <c r="Q12" i="86" s="1"/>
  <c r="L12" i="86"/>
  <c r="M12" i="86"/>
  <c r="N12" i="86"/>
  <c r="O12" i="86"/>
  <c r="J13" i="86"/>
  <c r="K13" i="86"/>
  <c r="L13" i="86"/>
  <c r="M13" i="86"/>
  <c r="N13" i="86"/>
  <c r="O13" i="86"/>
  <c r="J14" i="86"/>
  <c r="K14" i="86"/>
  <c r="L14" i="86"/>
  <c r="M14" i="86"/>
  <c r="N14" i="86"/>
  <c r="O14" i="86"/>
  <c r="J15" i="86"/>
  <c r="K15" i="86"/>
  <c r="L15" i="86"/>
  <c r="M15" i="86"/>
  <c r="N15" i="86"/>
  <c r="O15" i="86"/>
  <c r="J16" i="86"/>
  <c r="K16" i="86"/>
  <c r="Q16" i="86" s="1"/>
  <c r="L16" i="86"/>
  <c r="M16" i="86"/>
  <c r="N16" i="86"/>
  <c r="O16" i="86"/>
  <c r="J17" i="86"/>
  <c r="K17" i="86"/>
  <c r="L17" i="86"/>
  <c r="M17" i="86"/>
  <c r="N17" i="86"/>
  <c r="O17" i="86"/>
  <c r="J18" i="86"/>
  <c r="K18" i="86"/>
  <c r="L18" i="86"/>
  <c r="M18" i="86"/>
  <c r="N18" i="86"/>
  <c r="O18" i="86"/>
  <c r="J19" i="86"/>
  <c r="K19" i="86"/>
  <c r="L19" i="86"/>
  <c r="M19" i="86"/>
  <c r="N19" i="86"/>
  <c r="O19" i="86"/>
  <c r="J20" i="86"/>
  <c r="K20" i="86"/>
  <c r="L20" i="86"/>
  <c r="M20" i="86"/>
  <c r="N20" i="86"/>
  <c r="O20" i="86"/>
  <c r="J21" i="86"/>
  <c r="K21" i="86"/>
  <c r="L21" i="86"/>
  <c r="M21" i="86"/>
  <c r="N21" i="86"/>
  <c r="O21" i="86"/>
  <c r="J6" i="86"/>
  <c r="K6" i="86"/>
  <c r="L6" i="86"/>
  <c r="M6" i="86"/>
  <c r="N6" i="86"/>
  <c r="O6" i="86"/>
  <c r="J7" i="86"/>
  <c r="K7" i="86"/>
  <c r="L7" i="86"/>
  <c r="M7" i="86"/>
  <c r="N7" i="86"/>
  <c r="O7" i="86"/>
  <c r="J8" i="86"/>
  <c r="K8" i="86"/>
  <c r="L8" i="86"/>
  <c r="M8" i="86"/>
  <c r="N8" i="86"/>
  <c r="O8" i="86"/>
  <c r="D22" i="86"/>
  <c r="E22" i="86"/>
  <c r="F22" i="86"/>
  <c r="G22" i="86"/>
  <c r="H22" i="86"/>
  <c r="I22" i="86"/>
  <c r="P22" i="86"/>
  <c r="Q11" i="86"/>
  <c r="J6" i="84"/>
  <c r="K6" i="84"/>
  <c r="L6" i="84"/>
  <c r="M6" i="84"/>
  <c r="N6" i="84"/>
  <c r="O6" i="84"/>
  <c r="J8" i="84"/>
  <c r="K8" i="84"/>
  <c r="L8" i="84"/>
  <c r="M8" i="84"/>
  <c r="N8" i="84"/>
  <c r="O8" i="84"/>
  <c r="J9" i="84"/>
  <c r="K9" i="84"/>
  <c r="L9" i="84"/>
  <c r="M9" i="84"/>
  <c r="N9" i="84"/>
  <c r="O9" i="84"/>
  <c r="J10" i="84"/>
  <c r="K10" i="84"/>
  <c r="L10" i="84"/>
  <c r="M10" i="84"/>
  <c r="N10" i="84"/>
  <c r="O10" i="84"/>
  <c r="J11" i="84"/>
  <c r="K11" i="84"/>
  <c r="L11" i="84"/>
  <c r="M11" i="84"/>
  <c r="N11" i="84"/>
  <c r="O11" i="84"/>
  <c r="J12" i="84"/>
  <c r="K12" i="84"/>
  <c r="L12" i="84"/>
  <c r="M12" i="84"/>
  <c r="N12" i="84"/>
  <c r="O12" i="84"/>
  <c r="J13" i="84"/>
  <c r="K13" i="84"/>
  <c r="L13" i="84"/>
  <c r="M13" i="84"/>
  <c r="N13" i="84"/>
  <c r="O13" i="84"/>
  <c r="J14" i="84"/>
  <c r="K14" i="84"/>
  <c r="L14" i="84"/>
  <c r="M14" i="84"/>
  <c r="N14" i="84"/>
  <c r="O14" i="84"/>
  <c r="J15" i="84"/>
  <c r="K15" i="84"/>
  <c r="L15" i="84"/>
  <c r="Q15" i="84" s="1"/>
  <c r="M15" i="84"/>
  <c r="N15" i="84"/>
  <c r="O15" i="84"/>
  <c r="J16" i="84"/>
  <c r="K16" i="84"/>
  <c r="L16" i="84"/>
  <c r="M16" i="84"/>
  <c r="N16" i="84"/>
  <c r="O16" i="84"/>
  <c r="J17" i="84"/>
  <c r="K17" i="84"/>
  <c r="L17" i="84"/>
  <c r="M17" i="84"/>
  <c r="N17" i="84"/>
  <c r="O17" i="84"/>
  <c r="J18" i="84"/>
  <c r="K18" i="84"/>
  <c r="L18" i="84"/>
  <c r="M18" i="84"/>
  <c r="N18" i="84"/>
  <c r="O18" i="84"/>
  <c r="J19" i="84"/>
  <c r="K19" i="84"/>
  <c r="L19" i="84"/>
  <c r="M19" i="84"/>
  <c r="N19" i="84"/>
  <c r="O19" i="84"/>
  <c r="J20" i="84"/>
  <c r="K20" i="84"/>
  <c r="L20" i="84"/>
  <c r="M20" i="84"/>
  <c r="N20" i="84"/>
  <c r="O20" i="84"/>
  <c r="J21" i="84"/>
  <c r="K21" i="84"/>
  <c r="L21" i="84"/>
  <c r="M21" i="84"/>
  <c r="N21" i="84"/>
  <c r="O21" i="84"/>
  <c r="J22" i="84"/>
  <c r="K22" i="84"/>
  <c r="L22" i="84"/>
  <c r="M22" i="84"/>
  <c r="N22" i="84"/>
  <c r="O22" i="84"/>
  <c r="J23" i="84"/>
  <c r="K23" i="84"/>
  <c r="L23" i="84"/>
  <c r="M23" i="84"/>
  <c r="N23" i="84"/>
  <c r="O23" i="84"/>
  <c r="J24" i="84"/>
  <c r="K24" i="84"/>
  <c r="L24" i="84"/>
  <c r="M24" i="84"/>
  <c r="N24" i="84"/>
  <c r="O24" i="84"/>
  <c r="J25" i="84"/>
  <c r="Q25" i="84" s="1"/>
  <c r="K25" i="84"/>
  <c r="L25" i="84"/>
  <c r="M25" i="84"/>
  <c r="N25" i="84"/>
  <c r="O25" i="84"/>
  <c r="J26" i="84"/>
  <c r="K26" i="84"/>
  <c r="L26" i="84"/>
  <c r="M26" i="84"/>
  <c r="N26" i="84"/>
  <c r="O26" i="84"/>
  <c r="D27" i="84"/>
  <c r="E27" i="84"/>
  <c r="F27" i="84"/>
  <c r="G27" i="84"/>
  <c r="H27" i="84"/>
  <c r="I27" i="84"/>
  <c r="P27" i="84"/>
  <c r="Q7" i="84"/>
  <c r="D161" i="48"/>
  <c r="E161" i="48"/>
  <c r="F161" i="48"/>
  <c r="G161" i="48"/>
  <c r="H161" i="48"/>
  <c r="I161" i="48"/>
  <c r="J161" i="48"/>
  <c r="K161" i="48"/>
  <c r="L161" i="48"/>
  <c r="M161" i="48"/>
  <c r="N161" i="48"/>
  <c r="O161" i="48"/>
  <c r="P161" i="48"/>
  <c r="D158" i="48"/>
  <c r="E158" i="48"/>
  <c r="F158" i="48"/>
  <c r="G158" i="48"/>
  <c r="H158" i="48"/>
  <c r="I158" i="48"/>
  <c r="J158" i="48"/>
  <c r="K158" i="48"/>
  <c r="L158" i="48"/>
  <c r="M158" i="48"/>
  <c r="N158" i="48"/>
  <c r="O158" i="48"/>
  <c r="P158" i="48"/>
  <c r="Q157" i="48"/>
  <c r="Q158" i="48" s="1"/>
  <c r="Q160" i="48"/>
  <c r="Q159" i="48"/>
  <c r="Q161" i="48" s="1"/>
  <c r="D154" i="48"/>
  <c r="E154" i="48"/>
  <c r="F154" i="48"/>
  <c r="G154" i="48"/>
  <c r="H154" i="48"/>
  <c r="I154" i="48"/>
  <c r="J154" i="48"/>
  <c r="K154" i="48"/>
  <c r="L154" i="48"/>
  <c r="M154" i="48"/>
  <c r="N154" i="48"/>
  <c r="O154" i="48"/>
  <c r="P154" i="48"/>
  <c r="D141" i="48"/>
  <c r="E141" i="48"/>
  <c r="F141" i="48"/>
  <c r="G141" i="48"/>
  <c r="H141" i="48"/>
  <c r="I141" i="48"/>
  <c r="J141" i="48"/>
  <c r="K141" i="48"/>
  <c r="L141" i="48"/>
  <c r="M141" i="48"/>
  <c r="N141" i="48"/>
  <c r="O141" i="48"/>
  <c r="P141" i="48"/>
  <c r="Q141" i="48"/>
  <c r="Q140" i="48"/>
  <c r="Q139" i="48"/>
  <c r="Q138" i="48"/>
  <c r="Q153" i="48"/>
  <c r="Q152" i="48"/>
  <c r="Q151" i="48"/>
  <c r="Q150" i="48"/>
  <c r="Q149" i="48"/>
  <c r="Q148" i="48"/>
  <c r="Q147" i="48"/>
  <c r="Q146" i="48"/>
  <c r="Q145" i="48"/>
  <c r="Q144" i="48"/>
  <c r="Q143" i="48"/>
  <c r="Q142" i="48"/>
  <c r="D135" i="48"/>
  <c r="E135" i="48"/>
  <c r="F135" i="48"/>
  <c r="G135" i="48"/>
  <c r="H135" i="48"/>
  <c r="I135" i="48"/>
  <c r="J135" i="48"/>
  <c r="K135" i="48"/>
  <c r="L135" i="48"/>
  <c r="M135" i="48"/>
  <c r="N135" i="48"/>
  <c r="O135" i="48"/>
  <c r="P135" i="48"/>
  <c r="D119" i="48"/>
  <c r="E119" i="48"/>
  <c r="F119" i="48"/>
  <c r="G119" i="48"/>
  <c r="H119" i="48"/>
  <c r="I119" i="48"/>
  <c r="J119" i="48"/>
  <c r="K119" i="48"/>
  <c r="L119" i="48"/>
  <c r="M119" i="48"/>
  <c r="N119" i="48"/>
  <c r="O119" i="48"/>
  <c r="P119" i="48"/>
  <c r="Q118" i="48"/>
  <c r="Q117" i="48"/>
  <c r="Q116" i="48"/>
  <c r="Q119" i="48" s="1"/>
  <c r="Q134" i="48"/>
  <c r="Q133" i="48"/>
  <c r="Q132" i="48"/>
  <c r="Q131" i="48"/>
  <c r="Q130" i="48"/>
  <c r="Q129" i="48"/>
  <c r="Q128" i="48"/>
  <c r="Q127" i="48"/>
  <c r="Q126" i="48"/>
  <c r="Q125" i="48"/>
  <c r="Q124" i="48"/>
  <c r="Q123" i="48"/>
  <c r="Q122" i="48"/>
  <c r="Q121" i="48"/>
  <c r="Q120" i="48"/>
  <c r="D113" i="48"/>
  <c r="E113" i="48"/>
  <c r="F113" i="48"/>
  <c r="G113" i="48"/>
  <c r="H113" i="48"/>
  <c r="I113" i="48"/>
  <c r="J113" i="48"/>
  <c r="K113" i="48"/>
  <c r="L113" i="48"/>
  <c r="M113" i="48"/>
  <c r="N113" i="48"/>
  <c r="O113" i="48"/>
  <c r="P113" i="48"/>
  <c r="D95" i="48"/>
  <c r="E95" i="48"/>
  <c r="F95" i="48"/>
  <c r="G95" i="48"/>
  <c r="H95" i="48"/>
  <c r="I95" i="48"/>
  <c r="J95" i="48"/>
  <c r="K95" i="48"/>
  <c r="L95" i="48"/>
  <c r="M95" i="48"/>
  <c r="N95" i="48"/>
  <c r="O95" i="48"/>
  <c r="P95" i="48"/>
  <c r="Q95" i="48"/>
  <c r="Q94" i="48"/>
  <c r="Q93" i="48"/>
  <c r="Q92" i="48"/>
  <c r="Q91" i="48"/>
  <c r="Q112" i="48"/>
  <c r="Q111" i="48"/>
  <c r="Q110" i="48"/>
  <c r="Q109" i="48"/>
  <c r="Q108" i="48"/>
  <c r="Q107" i="48"/>
  <c r="Q106" i="48"/>
  <c r="Q105" i="48"/>
  <c r="Q104" i="48"/>
  <c r="Q103" i="48"/>
  <c r="Q102" i="48"/>
  <c r="Q101" i="48"/>
  <c r="Q100" i="48"/>
  <c r="Q99" i="48"/>
  <c r="Q98" i="48"/>
  <c r="Q97" i="48"/>
  <c r="Q96" i="48"/>
  <c r="D88" i="48"/>
  <c r="E88" i="48"/>
  <c r="F88" i="48"/>
  <c r="G88" i="48"/>
  <c r="H88" i="48"/>
  <c r="I88" i="48"/>
  <c r="J88" i="48"/>
  <c r="K88" i="48"/>
  <c r="L88" i="48"/>
  <c r="M88" i="48"/>
  <c r="N88" i="48"/>
  <c r="O88" i="48"/>
  <c r="P88" i="48"/>
  <c r="D69" i="48"/>
  <c r="E69" i="48"/>
  <c r="F69" i="48"/>
  <c r="G69" i="48"/>
  <c r="H69" i="48"/>
  <c r="I69" i="48"/>
  <c r="J69" i="48"/>
  <c r="K69" i="48"/>
  <c r="L69" i="48"/>
  <c r="M69" i="48"/>
  <c r="N69" i="48"/>
  <c r="O69" i="48"/>
  <c r="P69" i="48"/>
  <c r="Q69" i="48"/>
  <c r="Q68" i="48"/>
  <c r="Q67" i="48"/>
  <c r="Q66" i="48"/>
  <c r="Q65" i="48"/>
  <c r="Q87" i="48"/>
  <c r="Q86" i="48"/>
  <c r="Q85" i="48"/>
  <c r="Q84" i="48"/>
  <c r="Q83" i="48"/>
  <c r="Q82" i="48"/>
  <c r="Q81" i="48"/>
  <c r="Q80" i="48"/>
  <c r="Q79" i="48"/>
  <c r="Q78" i="48"/>
  <c r="Q77" i="48"/>
  <c r="Q76" i="48"/>
  <c r="Q75" i="48"/>
  <c r="Q74" i="48"/>
  <c r="Q73" i="48"/>
  <c r="Q72" i="48"/>
  <c r="Q71" i="48"/>
  <c r="Q70" i="48"/>
  <c r="D62" i="48"/>
  <c r="E62" i="48"/>
  <c r="F62" i="48"/>
  <c r="G62" i="48"/>
  <c r="H62" i="48"/>
  <c r="I62" i="48"/>
  <c r="J62" i="48"/>
  <c r="K62" i="48"/>
  <c r="L62" i="48"/>
  <c r="M62" i="48"/>
  <c r="N62" i="48"/>
  <c r="O62" i="48"/>
  <c r="P62" i="48"/>
  <c r="D49" i="48"/>
  <c r="E49" i="48"/>
  <c r="F49" i="48"/>
  <c r="G49" i="48"/>
  <c r="H49" i="48"/>
  <c r="I49" i="48"/>
  <c r="J49" i="48"/>
  <c r="K49" i="48"/>
  <c r="L49" i="48"/>
  <c r="M49" i="48"/>
  <c r="N49" i="48"/>
  <c r="O49" i="48"/>
  <c r="P49" i="48"/>
  <c r="Q49" i="48"/>
  <c r="Q48" i="48"/>
  <c r="Q47" i="48"/>
  <c r="Q61" i="48"/>
  <c r="Q60" i="48"/>
  <c r="Q59" i="48"/>
  <c r="Q58" i="48"/>
  <c r="Q57" i="48"/>
  <c r="Q56" i="48"/>
  <c r="Q55" i="48"/>
  <c r="Q54" i="48"/>
  <c r="Q53" i="48"/>
  <c r="Q52" i="48"/>
  <c r="Q51" i="48"/>
  <c r="Q50" i="48"/>
  <c r="D44" i="48"/>
  <c r="E44" i="48"/>
  <c r="F44" i="48"/>
  <c r="G44" i="48"/>
  <c r="H44" i="48"/>
  <c r="I44" i="48"/>
  <c r="J44" i="48"/>
  <c r="K44" i="48"/>
  <c r="L44" i="48"/>
  <c r="M44" i="48"/>
  <c r="N44" i="48"/>
  <c r="O44" i="48"/>
  <c r="P44" i="48"/>
  <c r="D29" i="48"/>
  <c r="E29" i="48"/>
  <c r="F29" i="48"/>
  <c r="G29" i="48"/>
  <c r="H29" i="48"/>
  <c r="I29" i="48"/>
  <c r="J29" i="48"/>
  <c r="K29" i="48"/>
  <c r="L29" i="48"/>
  <c r="M29" i="48"/>
  <c r="N29" i="48"/>
  <c r="O29" i="48"/>
  <c r="P29" i="48"/>
  <c r="Q28" i="48"/>
  <c r="Q27" i="48"/>
  <c r="Q29" i="48" s="1"/>
  <c r="Q43" i="48"/>
  <c r="Q42" i="48"/>
  <c r="Q41" i="48"/>
  <c r="Q40" i="48"/>
  <c r="Q39" i="48"/>
  <c r="Q38" i="48"/>
  <c r="Q37" i="48"/>
  <c r="Q36" i="48"/>
  <c r="Q35" i="48"/>
  <c r="Q34" i="48"/>
  <c r="Q33" i="48"/>
  <c r="Q32" i="48"/>
  <c r="Q31" i="48"/>
  <c r="Q30" i="48"/>
  <c r="D24" i="48"/>
  <c r="E24" i="48"/>
  <c r="F24" i="48"/>
  <c r="G24" i="48"/>
  <c r="H24" i="48"/>
  <c r="I24" i="48"/>
  <c r="J24" i="48"/>
  <c r="K24" i="48"/>
  <c r="L24" i="48"/>
  <c r="M24" i="48"/>
  <c r="N24" i="48"/>
  <c r="O24" i="48"/>
  <c r="P24" i="48"/>
  <c r="D9" i="48"/>
  <c r="E9" i="48"/>
  <c r="F9" i="48"/>
  <c r="G9" i="48"/>
  <c r="H9" i="48"/>
  <c r="I9" i="48"/>
  <c r="J9" i="48"/>
  <c r="K9" i="48"/>
  <c r="L9" i="48"/>
  <c r="M9" i="48"/>
  <c r="N9" i="48"/>
  <c r="O9" i="48"/>
  <c r="P9" i="48"/>
  <c r="Q8" i="48"/>
  <c r="Q7" i="48"/>
  <c r="Q9" i="48" s="1"/>
  <c r="Q23" i="48"/>
  <c r="Q22" i="48"/>
  <c r="Q21" i="48"/>
  <c r="Q20" i="48"/>
  <c r="Q19" i="48"/>
  <c r="Q18" i="48"/>
  <c r="Q17" i="48"/>
  <c r="Q16" i="48"/>
  <c r="Q15" i="48"/>
  <c r="Q14" i="48"/>
  <c r="Q13" i="48"/>
  <c r="Q12" i="48"/>
  <c r="Q11" i="48"/>
  <c r="Q10" i="48"/>
  <c r="D110" i="46"/>
  <c r="E110" i="46"/>
  <c r="F110" i="46"/>
  <c r="G110" i="46"/>
  <c r="H110" i="46"/>
  <c r="I110" i="46"/>
  <c r="J110" i="46"/>
  <c r="K110" i="46"/>
  <c r="L110" i="46"/>
  <c r="M110" i="46"/>
  <c r="N110" i="46"/>
  <c r="O110" i="46"/>
  <c r="P110" i="46"/>
  <c r="D88" i="46"/>
  <c r="E88" i="46"/>
  <c r="F88" i="46"/>
  <c r="G88" i="46"/>
  <c r="H88" i="46"/>
  <c r="I88" i="46"/>
  <c r="J88" i="46"/>
  <c r="K88" i="46"/>
  <c r="L88" i="46"/>
  <c r="M88" i="46"/>
  <c r="N88" i="46"/>
  <c r="O88" i="46"/>
  <c r="P88" i="46"/>
  <c r="Q87" i="46"/>
  <c r="Q86" i="46"/>
  <c r="Q85" i="46"/>
  <c r="Q84" i="46"/>
  <c r="Q88" i="46" s="1"/>
  <c r="Q83" i="46"/>
  <c r="Q109" i="46"/>
  <c r="Q108" i="46"/>
  <c r="Q107" i="46"/>
  <c r="Q106" i="46"/>
  <c r="Q105" i="46"/>
  <c r="Q104" i="46"/>
  <c r="Q103" i="46"/>
  <c r="Q102" i="46"/>
  <c r="Q101" i="46"/>
  <c r="Q100" i="46"/>
  <c r="Q99" i="46"/>
  <c r="Q98" i="46"/>
  <c r="Q97" i="46"/>
  <c r="Q96" i="46"/>
  <c r="Q95" i="46"/>
  <c r="Q94" i="46"/>
  <c r="Q93" i="46"/>
  <c r="Q92" i="46"/>
  <c r="Q91" i="46"/>
  <c r="Q110" i="46" s="1"/>
  <c r="Q90" i="46"/>
  <c r="Q89" i="46"/>
  <c r="D80" i="46"/>
  <c r="E80" i="46"/>
  <c r="F80" i="46"/>
  <c r="G80" i="46"/>
  <c r="H80" i="46"/>
  <c r="I80" i="46"/>
  <c r="J80" i="46"/>
  <c r="K80" i="46"/>
  <c r="L80" i="46"/>
  <c r="M80" i="46"/>
  <c r="N80" i="46"/>
  <c r="O80" i="46"/>
  <c r="P80" i="46"/>
  <c r="D67" i="46"/>
  <c r="E67" i="46"/>
  <c r="F67" i="46"/>
  <c r="G67" i="46"/>
  <c r="H67" i="46"/>
  <c r="I67" i="46"/>
  <c r="J67" i="46"/>
  <c r="K67" i="46"/>
  <c r="L67" i="46"/>
  <c r="M67" i="46"/>
  <c r="N67" i="46"/>
  <c r="O67" i="46"/>
  <c r="P67" i="46"/>
  <c r="Q66" i="46"/>
  <c r="Q67" i="46" s="1"/>
  <c r="Q79" i="46"/>
  <c r="Q78" i="46"/>
  <c r="Q77" i="46"/>
  <c r="Q76" i="46"/>
  <c r="Q75" i="46"/>
  <c r="Q74" i="46"/>
  <c r="Q73" i="46"/>
  <c r="Q72" i="46"/>
  <c r="Q71" i="46"/>
  <c r="Q70" i="46"/>
  <c r="Q69" i="46"/>
  <c r="Q68" i="46"/>
  <c r="D63" i="46"/>
  <c r="E63" i="46"/>
  <c r="F63" i="46"/>
  <c r="G63" i="46"/>
  <c r="H63" i="46"/>
  <c r="I63" i="46"/>
  <c r="J63" i="46"/>
  <c r="K63" i="46"/>
  <c r="L63" i="46"/>
  <c r="M63" i="46"/>
  <c r="N63" i="46"/>
  <c r="O63" i="46"/>
  <c r="P63" i="46"/>
  <c r="D51" i="46"/>
  <c r="E51" i="46"/>
  <c r="F51" i="46"/>
  <c r="G51" i="46"/>
  <c r="H51" i="46"/>
  <c r="I51" i="46"/>
  <c r="J51" i="46"/>
  <c r="K51" i="46"/>
  <c r="L51" i="46"/>
  <c r="M51" i="46"/>
  <c r="N51" i="46"/>
  <c r="O51" i="46"/>
  <c r="P51" i="46"/>
  <c r="Q50" i="46"/>
  <c r="Q49" i="46"/>
  <c r="Q48" i="46"/>
  <c r="Q51" i="46" s="1"/>
  <c r="Q62" i="46"/>
  <c r="Q61" i="46"/>
  <c r="Q60" i="46"/>
  <c r="Q59" i="46"/>
  <c r="Q58" i="46"/>
  <c r="Q57" i="46"/>
  <c r="Q56" i="46"/>
  <c r="Q55" i="46"/>
  <c r="Q54" i="46"/>
  <c r="Q53" i="46"/>
  <c r="Q52" i="46"/>
  <c r="D45" i="46"/>
  <c r="E45" i="46"/>
  <c r="F45" i="46"/>
  <c r="G45" i="46"/>
  <c r="H45" i="46"/>
  <c r="I45" i="46"/>
  <c r="J45" i="46"/>
  <c r="K45" i="46"/>
  <c r="L45" i="46"/>
  <c r="M45" i="46"/>
  <c r="N45" i="46"/>
  <c r="O45" i="46"/>
  <c r="P45" i="46"/>
  <c r="D30" i="46"/>
  <c r="E30" i="46"/>
  <c r="F30" i="46"/>
  <c r="G30" i="46"/>
  <c r="H30" i="46"/>
  <c r="I30" i="46"/>
  <c r="J30" i="46"/>
  <c r="K30" i="46"/>
  <c r="L30" i="46"/>
  <c r="M30" i="46"/>
  <c r="N30" i="46"/>
  <c r="O30" i="46"/>
  <c r="P30" i="46"/>
  <c r="Q29" i="46"/>
  <c r="Q28" i="46"/>
  <c r="Q30" i="46" s="1"/>
  <c r="Q44" i="46"/>
  <c r="Q43" i="46"/>
  <c r="Q42" i="46"/>
  <c r="Q41" i="46"/>
  <c r="Q40" i="46"/>
  <c r="Q39" i="46"/>
  <c r="Q38" i="46"/>
  <c r="Q37" i="46"/>
  <c r="Q36" i="46"/>
  <c r="Q35" i="46"/>
  <c r="Q34" i="46"/>
  <c r="Q33" i="46"/>
  <c r="Q32" i="46"/>
  <c r="Q31" i="46"/>
  <c r="D25" i="46"/>
  <c r="E25" i="46"/>
  <c r="F25" i="46"/>
  <c r="G25" i="46"/>
  <c r="H25" i="46"/>
  <c r="I25" i="46"/>
  <c r="J25" i="46"/>
  <c r="K25" i="46"/>
  <c r="L25" i="46"/>
  <c r="M25" i="46"/>
  <c r="N25" i="46"/>
  <c r="O25" i="46"/>
  <c r="P25" i="46"/>
  <c r="D10" i="46"/>
  <c r="E10" i="46"/>
  <c r="F10" i="46"/>
  <c r="G10" i="46"/>
  <c r="H10" i="46"/>
  <c r="I10" i="46"/>
  <c r="J10" i="46"/>
  <c r="K10" i="46"/>
  <c r="L10" i="46"/>
  <c r="M10" i="46"/>
  <c r="N10" i="46"/>
  <c r="O10" i="46"/>
  <c r="P10" i="46"/>
  <c r="Q9" i="46"/>
  <c r="Q8" i="46"/>
  <c r="Q7" i="46"/>
  <c r="Q10" i="46" s="1"/>
  <c r="Q24" i="46"/>
  <c r="Q23" i="46"/>
  <c r="Q22" i="46"/>
  <c r="Q21" i="46"/>
  <c r="Q20" i="46"/>
  <c r="Q19" i="46"/>
  <c r="Q18" i="46"/>
  <c r="Q17" i="46"/>
  <c r="Q16" i="46"/>
  <c r="Q15" i="46"/>
  <c r="Q14" i="46"/>
  <c r="Q13" i="46"/>
  <c r="Q12" i="46"/>
  <c r="Q11" i="46"/>
  <c r="D127" i="44"/>
  <c r="E127" i="44"/>
  <c r="F127" i="44"/>
  <c r="G127" i="44"/>
  <c r="H127" i="44"/>
  <c r="I127" i="44"/>
  <c r="J127" i="44"/>
  <c r="K127" i="44"/>
  <c r="L127" i="44"/>
  <c r="M127" i="44"/>
  <c r="N127" i="44"/>
  <c r="O127" i="44"/>
  <c r="P127" i="44"/>
  <c r="D121" i="44"/>
  <c r="E121" i="44"/>
  <c r="F121" i="44"/>
  <c r="G121" i="44"/>
  <c r="H121" i="44"/>
  <c r="I121" i="44"/>
  <c r="J121" i="44"/>
  <c r="K121" i="44"/>
  <c r="L121" i="44"/>
  <c r="M121" i="44"/>
  <c r="N121" i="44"/>
  <c r="O121" i="44"/>
  <c r="P121" i="44"/>
  <c r="Q120" i="44"/>
  <c r="Q121" i="44" s="1"/>
  <c r="Q126" i="44"/>
  <c r="Q125" i="44"/>
  <c r="Q124" i="44"/>
  <c r="Q123" i="44"/>
  <c r="Q122" i="44"/>
  <c r="D117" i="44"/>
  <c r="E117" i="44"/>
  <c r="F117" i="44"/>
  <c r="G117" i="44"/>
  <c r="H117" i="44"/>
  <c r="I117" i="44"/>
  <c r="J117" i="44"/>
  <c r="K117" i="44"/>
  <c r="L117" i="44"/>
  <c r="M117" i="44"/>
  <c r="N117" i="44"/>
  <c r="O117" i="44"/>
  <c r="P117" i="44"/>
  <c r="D102" i="44"/>
  <c r="E102" i="44"/>
  <c r="F102" i="44"/>
  <c r="G102" i="44"/>
  <c r="H102" i="44"/>
  <c r="I102" i="44"/>
  <c r="J102" i="44"/>
  <c r="K102" i="44"/>
  <c r="L102" i="44"/>
  <c r="M102" i="44"/>
  <c r="N102" i="44"/>
  <c r="O102" i="44"/>
  <c r="P102" i="44"/>
  <c r="Q101" i="44"/>
  <c r="Q100" i="44"/>
  <c r="Q99" i="44"/>
  <c r="Q102" i="44" s="1"/>
  <c r="Q116" i="44"/>
  <c r="Q115" i="44"/>
  <c r="Q114" i="44"/>
  <c r="Q113" i="44"/>
  <c r="Q112" i="44"/>
  <c r="Q111" i="44"/>
  <c r="Q110" i="44"/>
  <c r="Q109" i="44"/>
  <c r="Q108" i="44"/>
  <c r="Q107" i="44"/>
  <c r="Q106" i="44"/>
  <c r="Q105" i="44"/>
  <c r="Q104" i="44"/>
  <c r="Q103" i="44"/>
  <c r="D96" i="44"/>
  <c r="E96" i="44"/>
  <c r="F96" i="44"/>
  <c r="G96" i="44"/>
  <c r="H96" i="44"/>
  <c r="I96" i="44"/>
  <c r="J96" i="44"/>
  <c r="K96" i="44"/>
  <c r="L96" i="44"/>
  <c r="M96" i="44"/>
  <c r="N96" i="44"/>
  <c r="O96" i="44"/>
  <c r="P96" i="44"/>
  <c r="D76" i="44"/>
  <c r="E76" i="44"/>
  <c r="F76" i="44"/>
  <c r="G76" i="44"/>
  <c r="H76" i="44"/>
  <c r="I76" i="44"/>
  <c r="J76" i="44"/>
  <c r="K76" i="44"/>
  <c r="L76" i="44"/>
  <c r="M76" i="44"/>
  <c r="N76" i="44"/>
  <c r="O76" i="44"/>
  <c r="P76" i="44"/>
  <c r="Q75" i="44"/>
  <c r="Q74" i="44"/>
  <c r="Q73" i="44"/>
  <c r="Q72" i="44"/>
  <c r="Q71" i="44"/>
  <c r="Q76" i="44" s="1"/>
  <c r="Q95" i="44"/>
  <c r="Q94" i="44"/>
  <c r="Q93" i="44"/>
  <c r="Q92" i="44"/>
  <c r="Q91" i="44"/>
  <c r="Q90" i="44"/>
  <c r="Q89" i="44"/>
  <c r="Q88" i="44"/>
  <c r="Q87" i="44"/>
  <c r="Q86" i="44"/>
  <c r="Q85" i="44"/>
  <c r="Q84" i="44"/>
  <c r="Q83" i="44"/>
  <c r="Q82" i="44"/>
  <c r="Q81" i="44"/>
  <c r="Q80" i="44"/>
  <c r="Q79" i="44"/>
  <c r="Q78" i="44"/>
  <c r="Q77" i="44"/>
  <c r="D68" i="44"/>
  <c r="E68" i="44"/>
  <c r="F68" i="44"/>
  <c r="G68" i="44"/>
  <c r="H68" i="44"/>
  <c r="I68" i="44"/>
  <c r="J68" i="44"/>
  <c r="K68" i="44"/>
  <c r="L68" i="44"/>
  <c r="M68" i="44"/>
  <c r="N68" i="44"/>
  <c r="O68" i="44"/>
  <c r="P68" i="44"/>
  <c r="D53" i="44"/>
  <c r="E53" i="44"/>
  <c r="F53" i="44"/>
  <c r="G53" i="44"/>
  <c r="H53" i="44"/>
  <c r="I53" i="44"/>
  <c r="J53" i="44"/>
  <c r="K53" i="44"/>
  <c r="L53" i="44"/>
  <c r="M53" i="44"/>
  <c r="N53" i="44"/>
  <c r="O53" i="44"/>
  <c r="P53" i="44"/>
  <c r="Q52" i="44"/>
  <c r="Q51" i="44"/>
  <c r="Q50" i="44"/>
  <c r="Q53" i="44" s="1"/>
  <c r="Q67" i="44"/>
  <c r="Q66" i="44"/>
  <c r="Q65" i="44"/>
  <c r="Q64" i="44"/>
  <c r="Q63" i="44"/>
  <c r="Q62" i="44"/>
  <c r="Q61" i="44"/>
  <c r="Q60" i="44"/>
  <c r="Q59" i="44"/>
  <c r="Q58" i="44"/>
  <c r="Q57" i="44"/>
  <c r="Q56" i="44"/>
  <c r="Q55" i="44"/>
  <c r="Q54" i="44"/>
  <c r="D47" i="44"/>
  <c r="E47" i="44"/>
  <c r="F47" i="44"/>
  <c r="G47" i="44"/>
  <c r="H47" i="44"/>
  <c r="I47" i="44"/>
  <c r="J47" i="44"/>
  <c r="K47" i="44"/>
  <c r="L47" i="44"/>
  <c r="M47" i="44"/>
  <c r="N47" i="44"/>
  <c r="O47" i="44"/>
  <c r="P47" i="44"/>
  <c r="D33" i="44"/>
  <c r="E33" i="44"/>
  <c r="F33" i="44"/>
  <c r="G33" i="44"/>
  <c r="H33" i="44"/>
  <c r="I33" i="44"/>
  <c r="J33" i="44"/>
  <c r="K33" i="44"/>
  <c r="L33" i="44"/>
  <c r="M33" i="44"/>
  <c r="N33" i="44"/>
  <c r="O33" i="44"/>
  <c r="P33" i="44"/>
  <c r="Q32" i="44"/>
  <c r="Q31" i="44"/>
  <c r="Q33" i="44" s="1"/>
  <c r="Q46" i="44"/>
  <c r="Q45" i="44"/>
  <c r="Q44" i="44"/>
  <c r="Q43" i="44"/>
  <c r="Q42" i="44"/>
  <c r="Q41" i="44"/>
  <c r="Q40" i="44"/>
  <c r="Q39" i="44"/>
  <c r="Q38" i="44"/>
  <c r="Q37" i="44"/>
  <c r="Q36" i="44"/>
  <c r="Q35" i="44"/>
  <c r="Q34" i="44"/>
  <c r="D28" i="44"/>
  <c r="E28" i="44"/>
  <c r="F28" i="44"/>
  <c r="G28" i="44"/>
  <c r="H28" i="44"/>
  <c r="I28" i="44"/>
  <c r="J28" i="44"/>
  <c r="K28" i="44"/>
  <c r="L28" i="44"/>
  <c r="M28" i="44"/>
  <c r="N28" i="44"/>
  <c r="O28" i="44"/>
  <c r="P28" i="44"/>
  <c r="D11" i="44"/>
  <c r="E11" i="44"/>
  <c r="F11" i="44"/>
  <c r="G11" i="44"/>
  <c r="H11" i="44"/>
  <c r="I11" i="44"/>
  <c r="J11" i="44"/>
  <c r="K11" i="44"/>
  <c r="L11" i="44"/>
  <c r="M11" i="44"/>
  <c r="N11" i="44"/>
  <c r="O11" i="44"/>
  <c r="P11" i="44"/>
  <c r="Q10" i="44"/>
  <c r="Q9" i="44"/>
  <c r="Q8" i="44"/>
  <c r="Q7" i="44"/>
  <c r="Q11" i="44" s="1"/>
  <c r="Q27" i="44"/>
  <c r="Q26" i="44"/>
  <c r="Q25" i="44"/>
  <c r="Q24" i="44"/>
  <c r="Q23" i="44"/>
  <c r="Q22" i="44"/>
  <c r="Q21" i="44"/>
  <c r="Q20" i="44"/>
  <c r="Q19" i="44"/>
  <c r="Q18" i="44"/>
  <c r="Q17" i="44"/>
  <c r="Q16" i="44"/>
  <c r="Q15" i="44"/>
  <c r="Q14" i="44"/>
  <c r="Q13" i="44"/>
  <c r="Q12" i="44"/>
  <c r="D35" i="42"/>
  <c r="E35" i="42"/>
  <c r="F35" i="42"/>
  <c r="D58" i="89" s="1"/>
  <c r="G35" i="42"/>
  <c r="D59" i="89" s="1"/>
  <c r="H35" i="42"/>
  <c r="I35" i="42"/>
  <c r="D61" i="89" s="1"/>
  <c r="J35" i="42"/>
  <c r="K35" i="42"/>
  <c r="D63" i="89" s="1"/>
  <c r="L35" i="42"/>
  <c r="M35" i="42"/>
  <c r="N35" i="42"/>
  <c r="D66" i="89" s="1"/>
  <c r="O35" i="42"/>
  <c r="D67" i="89" s="1"/>
  <c r="P35" i="42"/>
  <c r="D68" i="89" s="1"/>
  <c r="Q11" i="42"/>
  <c r="Q10" i="42"/>
  <c r="Q9" i="42"/>
  <c r="Q8" i="42"/>
  <c r="Q7" i="42"/>
  <c r="Q6" i="42"/>
  <c r="Q34" i="42"/>
  <c r="Q33" i="42"/>
  <c r="Q32" i="42"/>
  <c r="Q31" i="42"/>
  <c r="Q30" i="42"/>
  <c r="Q29" i="42"/>
  <c r="Q28" i="42"/>
  <c r="Q27" i="42"/>
  <c r="Q26" i="42"/>
  <c r="Q25" i="42"/>
  <c r="Q24" i="42"/>
  <c r="Q23" i="42"/>
  <c r="Q22" i="42"/>
  <c r="Q21" i="42"/>
  <c r="Q20" i="42"/>
  <c r="Q19" i="42"/>
  <c r="Q18" i="42"/>
  <c r="Q17" i="42"/>
  <c r="Q16" i="42"/>
  <c r="Q15" i="42"/>
  <c r="Q14" i="42"/>
  <c r="Q13" i="42"/>
  <c r="D514" i="40"/>
  <c r="E514" i="40"/>
  <c r="F514" i="40"/>
  <c r="G514" i="40"/>
  <c r="H514" i="40"/>
  <c r="I514" i="40"/>
  <c r="J514" i="40"/>
  <c r="K514" i="40"/>
  <c r="L514" i="40"/>
  <c r="M514" i="40"/>
  <c r="N514" i="40"/>
  <c r="O514" i="40"/>
  <c r="P514" i="40"/>
  <c r="Q503" i="40"/>
  <c r="Q502" i="40"/>
  <c r="Q513" i="40"/>
  <c r="Q512" i="40"/>
  <c r="Q511" i="40"/>
  <c r="Q510" i="40"/>
  <c r="Q509" i="40"/>
  <c r="Q508" i="40"/>
  <c r="Q507" i="40"/>
  <c r="Q506" i="40"/>
  <c r="Q505" i="40"/>
  <c r="D499" i="40"/>
  <c r="E499" i="40"/>
  <c r="F499" i="40"/>
  <c r="G499" i="40"/>
  <c r="H499" i="40"/>
  <c r="I499" i="40"/>
  <c r="J499" i="40"/>
  <c r="K499" i="40"/>
  <c r="L499" i="40"/>
  <c r="M499" i="40"/>
  <c r="N499" i="40"/>
  <c r="O499" i="40"/>
  <c r="P499" i="40"/>
  <c r="Q488" i="40"/>
  <c r="Q487" i="40"/>
  <c r="Q498" i="40"/>
  <c r="Q497" i="40"/>
  <c r="Q496" i="40"/>
  <c r="Q495" i="40"/>
  <c r="Q494" i="40"/>
  <c r="Q493" i="40"/>
  <c r="Q492" i="40"/>
  <c r="Q491" i="40"/>
  <c r="Q490" i="40"/>
  <c r="D484" i="40"/>
  <c r="E484" i="40"/>
  <c r="F484" i="40"/>
  <c r="G484" i="40"/>
  <c r="H484" i="40"/>
  <c r="I484" i="40"/>
  <c r="J484" i="40"/>
  <c r="K484" i="40"/>
  <c r="L484" i="40"/>
  <c r="M484" i="40"/>
  <c r="N484" i="40"/>
  <c r="O484" i="40"/>
  <c r="P484" i="40"/>
  <c r="Q472" i="40"/>
  <c r="Q471" i="40"/>
  <c r="Q483" i="40"/>
  <c r="Q482" i="40"/>
  <c r="Q481" i="40"/>
  <c r="Q480" i="40"/>
  <c r="Q479" i="40"/>
  <c r="Q478" i="40"/>
  <c r="Q477" i="40"/>
  <c r="Q476" i="40"/>
  <c r="Q475" i="40"/>
  <c r="Q474" i="40"/>
  <c r="D468" i="40"/>
  <c r="E468" i="40"/>
  <c r="F468" i="40"/>
  <c r="G468" i="40"/>
  <c r="H468" i="40"/>
  <c r="I468" i="40"/>
  <c r="S468" i="40" s="1"/>
  <c r="J468" i="40"/>
  <c r="K468" i="40"/>
  <c r="L468" i="40"/>
  <c r="M468" i="40"/>
  <c r="N468" i="40"/>
  <c r="O468" i="40"/>
  <c r="P468" i="40"/>
  <c r="Q457" i="40"/>
  <c r="Q456" i="40"/>
  <c r="Q467" i="40"/>
  <c r="Q466" i="40"/>
  <c r="Q465" i="40"/>
  <c r="Q464" i="40"/>
  <c r="Q463" i="40"/>
  <c r="Q462" i="40"/>
  <c r="Q461" i="40"/>
  <c r="Q460" i="40"/>
  <c r="Q459" i="40"/>
  <c r="D453" i="40"/>
  <c r="E453" i="40"/>
  <c r="F453" i="40"/>
  <c r="G453" i="40"/>
  <c r="H453" i="40"/>
  <c r="I453" i="40"/>
  <c r="J453" i="40"/>
  <c r="K453" i="40"/>
  <c r="L453" i="40"/>
  <c r="M453" i="40"/>
  <c r="N453" i="40"/>
  <c r="O453" i="40"/>
  <c r="P453" i="40"/>
  <c r="Q442" i="40"/>
  <c r="Q441" i="40"/>
  <c r="Q452" i="40"/>
  <c r="Q451" i="40"/>
  <c r="Q450" i="40"/>
  <c r="Q449" i="40"/>
  <c r="Q448" i="40"/>
  <c r="Q447" i="40"/>
  <c r="Q446" i="40"/>
  <c r="Q445" i="40"/>
  <c r="Q444" i="40"/>
  <c r="D438" i="40"/>
  <c r="E438" i="40"/>
  <c r="F438" i="40"/>
  <c r="G438" i="40"/>
  <c r="H438" i="40"/>
  <c r="I438" i="40"/>
  <c r="J438" i="40"/>
  <c r="K438" i="40"/>
  <c r="L438" i="40"/>
  <c r="M438" i="40"/>
  <c r="N438" i="40"/>
  <c r="O438" i="40"/>
  <c r="P438" i="40"/>
  <c r="Q426" i="40"/>
  <c r="Q425" i="40"/>
  <c r="Q437" i="40"/>
  <c r="Q436" i="40"/>
  <c r="Q435" i="40"/>
  <c r="Q434" i="40"/>
  <c r="Q433" i="40"/>
  <c r="Q432" i="40"/>
  <c r="Q431" i="40"/>
  <c r="Q430" i="40"/>
  <c r="Q429" i="40"/>
  <c r="Q428" i="40"/>
  <c r="D422" i="40"/>
  <c r="E422" i="40"/>
  <c r="F422" i="40"/>
  <c r="G422" i="40"/>
  <c r="H422" i="40"/>
  <c r="I422" i="40"/>
  <c r="J422" i="40"/>
  <c r="K422" i="40"/>
  <c r="L422" i="40"/>
  <c r="M422" i="40"/>
  <c r="N422" i="40"/>
  <c r="O422" i="40"/>
  <c r="P422" i="40"/>
  <c r="Q415" i="40"/>
  <c r="Q414" i="40"/>
  <c r="Q421" i="40"/>
  <c r="Q420" i="40"/>
  <c r="Q419" i="40"/>
  <c r="Q418" i="40"/>
  <c r="Q417" i="40"/>
  <c r="D411" i="40"/>
  <c r="E411" i="40"/>
  <c r="F411" i="40"/>
  <c r="G411" i="40"/>
  <c r="H411" i="40"/>
  <c r="I411" i="40"/>
  <c r="J411" i="40"/>
  <c r="K411" i="40"/>
  <c r="L411" i="40"/>
  <c r="M411" i="40"/>
  <c r="N411" i="40"/>
  <c r="O411" i="40"/>
  <c r="P411" i="40"/>
  <c r="Q400" i="40"/>
  <c r="Q399" i="40"/>
  <c r="Q410" i="40"/>
  <c r="Q409" i="40"/>
  <c r="Q408" i="40"/>
  <c r="Q407" i="40"/>
  <c r="Q406" i="40"/>
  <c r="Q405" i="40"/>
  <c r="Q404" i="40"/>
  <c r="Q403" i="40"/>
  <c r="Q402" i="40"/>
  <c r="D396" i="40"/>
  <c r="E396" i="40"/>
  <c r="F396" i="40"/>
  <c r="G396" i="40"/>
  <c r="H396" i="40"/>
  <c r="I396" i="40"/>
  <c r="J396" i="40"/>
  <c r="K396" i="40"/>
  <c r="L396" i="40"/>
  <c r="M396" i="40"/>
  <c r="N396" i="40"/>
  <c r="O396" i="40"/>
  <c r="P396" i="40"/>
  <c r="Q383" i="40"/>
  <c r="Q382" i="40"/>
  <c r="Q381" i="40"/>
  <c r="Q380" i="40"/>
  <c r="Q395" i="40"/>
  <c r="Q394" i="40"/>
  <c r="Q393" i="40"/>
  <c r="Q392" i="40"/>
  <c r="Q391" i="40"/>
  <c r="Q390" i="40"/>
  <c r="Q389" i="40"/>
  <c r="Q388" i="40"/>
  <c r="Q387" i="40"/>
  <c r="Q386" i="40"/>
  <c r="Q385" i="40"/>
  <c r="D377" i="40"/>
  <c r="E377" i="40"/>
  <c r="F377" i="40"/>
  <c r="G377" i="40"/>
  <c r="H377" i="40"/>
  <c r="I377" i="40"/>
  <c r="J377" i="40"/>
  <c r="K377" i="40"/>
  <c r="L377" i="40"/>
  <c r="M377" i="40"/>
  <c r="N377" i="40"/>
  <c r="O377" i="40"/>
  <c r="P377" i="40"/>
  <c r="Q366" i="40"/>
  <c r="Q365" i="40"/>
  <c r="Q376" i="40"/>
  <c r="Q375" i="40"/>
  <c r="Q374" i="40"/>
  <c r="Q373" i="40"/>
  <c r="Q372" i="40"/>
  <c r="Q371" i="40"/>
  <c r="Q370" i="40"/>
  <c r="Q369" i="40"/>
  <c r="Q368" i="40"/>
  <c r="D362" i="40"/>
  <c r="E362" i="40"/>
  <c r="F362" i="40"/>
  <c r="G362" i="40"/>
  <c r="H362" i="40"/>
  <c r="I362" i="40"/>
  <c r="J362" i="40"/>
  <c r="K362" i="40"/>
  <c r="L362" i="40"/>
  <c r="M362" i="40"/>
  <c r="N362" i="40"/>
  <c r="O362" i="40"/>
  <c r="P362" i="40"/>
  <c r="Q351" i="40"/>
  <c r="Q350" i="40"/>
  <c r="Q361" i="40"/>
  <c r="Q360" i="40"/>
  <c r="Q359" i="40"/>
  <c r="Q358" i="40"/>
  <c r="Q357" i="40"/>
  <c r="Q356" i="40"/>
  <c r="Q355" i="40"/>
  <c r="Q354" i="40"/>
  <c r="Q353" i="40"/>
  <c r="D347" i="40"/>
  <c r="E347" i="40"/>
  <c r="F347" i="40"/>
  <c r="G347" i="40"/>
  <c r="H347" i="40"/>
  <c r="I347" i="40"/>
  <c r="J347" i="40"/>
  <c r="K347" i="40"/>
  <c r="L347" i="40"/>
  <c r="M347" i="40"/>
  <c r="N347" i="40"/>
  <c r="O347" i="40"/>
  <c r="P347" i="40"/>
  <c r="Q336" i="40"/>
  <c r="Q335" i="40"/>
  <c r="Q346" i="40"/>
  <c r="Q345" i="40"/>
  <c r="Q344" i="40"/>
  <c r="Q343" i="40"/>
  <c r="Q342" i="40"/>
  <c r="Q341" i="40"/>
  <c r="Q340" i="40"/>
  <c r="Q339" i="40"/>
  <c r="Q338" i="40"/>
  <c r="D332" i="40"/>
  <c r="E332" i="40"/>
  <c r="F332" i="40"/>
  <c r="G332" i="40"/>
  <c r="H332" i="40"/>
  <c r="I332" i="40"/>
  <c r="J332" i="40"/>
  <c r="K332" i="40"/>
  <c r="L332" i="40"/>
  <c r="M332" i="40"/>
  <c r="N332" i="40"/>
  <c r="O332" i="40"/>
  <c r="P332" i="40"/>
  <c r="Q318" i="40"/>
  <c r="Q317" i="40"/>
  <c r="Q316" i="40"/>
  <c r="Q331" i="40"/>
  <c r="Q330" i="40"/>
  <c r="Q329" i="40"/>
  <c r="Q328" i="40"/>
  <c r="Q327" i="40"/>
  <c r="Q326" i="40"/>
  <c r="Q325" i="40"/>
  <c r="Q324" i="40"/>
  <c r="Q323" i="40"/>
  <c r="Q322" i="40"/>
  <c r="Q321" i="40"/>
  <c r="Q320" i="40"/>
  <c r="D313" i="40"/>
  <c r="E313" i="40"/>
  <c r="F313" i="40"/>
  <c r="G313" i="40"/>
  <c r="H313" i="40"/>
  <c r="I313" i="40"/>
  <c r="J313" i="40"/>
  <c r="K313" i="40"/>
  <c r="L313" i="40"/>
  <c r="M313" i="40"/>
  <c r="N313" i="40"/>
  <c r="O313" i="40"/>
  <c r="P313" i="40"/>
  <c r="Q313" i="40"/>
  <c r="R313" i="40" s="1"/>
  <c r="Q309" i="40"/>
  <c r="Q308" i="40"/>
  <c r="Q312" i="40"/>
  <c r="Q311" i="40"/>
  <c r="D305" i="40"/>
  <c r="E305" i="40"/>
  <c r="F305" i="40"/>
  <c r="G305" i="40"/>
  <c r="H305" i="40"/>
  <c r="I305" i="40"/>
  <c r="J305" i="40"/>
  <c r="K305" i="40"/>
  <c r="L305" i="40"/>
  <c r="M305" i="40"/>
  <c r="N305" i="40"/>
  <c r="O305" i="40"/>
  <c r="P305" i="40"/>
  <c r="Q293" i="40"/>
  <c r="Q292" i="40"/>
  <c r="Q291" i="40"/>
  <c r="Q304" i="40"/>
  <c r="Q303" i="40"/>
  <c r="Q302" i="40"/>
  <c r="Q301" i="40"/>
  <c r="Q300" i="40"/>
  <c r="Q299" i="40"/>
  <c r="Q298" i="40"/>
  <c r="Q297" i="40"/>
  <c r="Q296" i="40"/>
  <c r="Q295" i="40"/>
  <c r="D288" i="40"/>
  <c r="E288" i="40"/>
  <c r="F288" i="40"/>
  <c r="G288" i="40"/>
  <c r="H288" i="40"/>
  <c r="I288" i="40"/>
  <c r="J288" i="40"/>
  <c r="K288" i="40"/>
  <c r="L288" i="40"/>
  <c r="M288" i="40"/>
  <c r="N288" i="40"/>
  <c r="O288" i="40"/>
  <c r="P288" i="40"/>
  <c r="Q274" i="40"/>
  <c r="Q273" i="40"/>
  <c r="Q272" i="40"/>
  <c r="Q271" i="40"/>
  <c r="Q287" i="40"/>
  <c r="Q286" i="40"/>
  <c r="Q285" i="40"/>
  <c r="Q284" i="40"/>
  <c r="Q283" i="40"/>
  <c r="Q282" i="40"/>
  <c r="Q281" i="40"/>
  <c r="Q280" i="40"/>
  <c r="Q279" i="40"/>
  <c r="Q278" i="40"/>
  <c r="Q277" i="40"/>
  <c r="Q276" i="40"/>
  <c r="D268" i="40"/>
  <c r="E268" i="40"/>
  <c r="F268" i="40"/>
  <c r="G268" i="40"/>
  <c r="H268" i="40"/>
  <c r="I268" i="40"/>
  <c r="J268" i="40"/>
  <c r="K268" i="40"/>
  <c r="L268" i="40"/>
  <c r="M268" i="40"/>
  <c r="N268" i="40"/>
  <c r="O268" i="40"/>
  <c r="P268" i="40"/>
  <c r="Q255" i="40"/>
  <c r="Q254" i="40"/>
  <c r="Q267" i="40"/>
  <c r="Q266" i="40"/>
  <c r="Q265" i="40"/>
  <c r="Q264" i="40"/>
  <c r="Q263" i="40"/>
  <c r="Q262" i="40"/>
  <c r="Q261" i="40"/>
  <c r="Q260" i="40"/>
  <c r="Q259" i="40"/>
  <c r="Q258" i="40"/>
  <c r="Q257" i="40"/>
  <c r="D251" i="40"/>
  <c r="E251" i="40"/>
  <c r="F251" i="40"/>
  <c r="G251" i="40"/>
  <c r="H251" i="40"/>
  <c r="I251" i="40"/>
  <c r="J251" i="40"/>
  <c r="K251" i="40"/>
  <c r="L251" i="40"/>
  <c r="M251" i="40"/>
  <c r="N251" i="40"/>
  <c r="O251" i="40"/>
  <c r="P251" i="40"/>
  <c r="Q239" i="40"/>
  <c r="Q238" i="40"/>
  <c r="Q250" i="40"/>
  <c r="Q249" i="40"/>
  <c r="Q248" i="40"/>
  <c r="Q247" i="40"/>
  <c r="Q246" i="40"/>
  <c r="Q245" i="40"/>
  <c r="Q244" i="40"/>
  <c r="Q243" i="40"/>
  <c r="Q242" i="40"/>
  <c r="Q241" i="40"/>
  <c r="D235" i="40"/>
  <c r="E235" i="40"/>
  <c r="F235" i="40"/>
  <c r="G235" i="40"/>
  <c r="H235" i="40"/>
  <c r="I235" i="40"/>
  <c r="J235" i="40"/>
  <c r="K235" i="40"/>
  <c r="L235" i="40"/>
  <c r="M235" i="40"/>
  <c r="N235" i="40"/>
  <c r="O235" i="40"/>
  <c r="P235" i="40"/>
  <c r="Q220" i="40"/>
  <c r="Q219" i="40"/>
  <c r="Q234" i="40"/>
  <c r="Q233" i="40"/>
  <c r="Q232" i="40"/>
  <c r="Q231" i="40"/>
  <c r="Q230" i="40"/>
  <c r="Q229" i="40"/>
  <c r="Q228" i="40"/>
  <c r="Q227" i="40"/>
  <c r="Q226" i="40"/>
  <c r="Q225" i="40"/>
  <c r="Q224" i="40"/>
  <c r="Q223" i="40"/>
  <c r="Q222" i="40"/>
  <c r="D216" i="40"/>
  <c r="E216" i="40"/>
  <c r="F216" i="40"/>
  <c r="G216" i="40"/>
  <c r="H216" i="40"/>
  <c r="I216" i="40"/>
  <c r="J216" i="40"/>
  <c r="K216" i="40"/>
  <c r="L216" i="40"/>
  <c r="M216" i="40"/>
  <c r="N216" i="40"/>
  <c r="O216" i="40"/>
  <c r="P216" i="40"/>
  <c r="Q202" i="40"/>
  <c r="Q201" i="40"/>
  <c r="Q200" i="40"/>
  <c r="Q215" i="40"/>
  <c r="Q214" i="40"/>
  <c r="Q213" i="40"/>
  <c r="Q212" i="40"/>
  <c r="Q211" i="40"/>
  <c r="Q210" i="40"/>
  <c r="Q209" i="40"/>
  <c r="Q208" i="40"/>
  <c r="Q207" i="40"/>
  <c r="Q206" i="40"/>
  <c r="Q205" i="40"/>
  <c r="Q204" i="40"/>
  <c r="D197" i="40"/>
  <c r="E197" i="40"/>
  <c r="F197" i="40"/>
  <c r="G197" i="40"/>
  <c r="H197" i="40"/>
  <c r="I197" i="40"/>
  <c r="J197" i="40"/>
  <c r="K197" i="40"/>
  <c r="L197" i="40"/>
  <c r="M197" i="40"/>
  <c r="N197" i="40"/>
  <c r="O197" i="40"/>
  <c r="P197" i="40"/>
  <c r="Q183" i="40"/>
  <c r="Q182" i="40"/>
  <c r="Q181" i="40"/>
  <c r="Q196" i="40"/>
  <c r="Q195" i="40"/>
  <c r="Q194" i="40"/>
  <c r="Q193" i="40"/>
  <c r="Q192" i="40"/>
  <c r="Q191" i="40"/>
  <c r="Q190" i="40"/>
  <c r="Q189" i="40"/>
  <c r="Q188" i="40"/>
  <c r="Q187" i="40"/>
  <c r="Q186" i="40"/>
  <c r="Q185" i="40"/>
  <c r="D178" i="40"/>
  <c r="E178" i="40"/>
  <c r="F178" i="40"/>
  <c r="G178" i="40"/>
  <c r="H178" i="40"/>
  <c r="I178" i="40"/>
  <c r="J178" i="40"/>
  <c r="K178" i="40"/>
  <c r="L178" i="40"/>
  <c r="M178" i="40"/>
  <c r="N178" i="40"/>
  <c r="O178" i="40"/>
  <c r="P178" i="40"/>
  <c r="Q164" i="40"/>
  <c r="Q163" i="40"/>
  <c r="Q162" i="40"/>
  <c r="Q161" i="40"/>
  <c r="Q177" i="40"/>
  <c r="Q176" i="40"/>
  <c r="Q175" i="40"/>
  <c r="Q174" i="40"/>
  <c r="Q173" i="40"/>
  <c r="Q172" i="40"/>
  <c r="Q171" i="40"/>
  <c r="Q170" i="40"/>
  <c r="Q169" i="40"/>
  <c r="Q168" i="40"/>
  <c r="Q167" i="40"/>
  <c r="Q166" i="40"/>
  <c r="D158" i="40"/>
  <c r="E158" i="40"/>
  <c r="F158" i="40"/>
  <c r="G158" i="40"/>
  <c r="H158" i="40"/>
  <c r="I158" i="40"/>
  <c r="J158" i="40"/>
  <c r="K158" i="40"/>
  <c r="L158" i="40"/>
  <c r="M158" i="40"/>
  <c r="N158" i="40"/>
  <c r="O158" i="40"/>
  <c r="P158" i="40"/>
  <c r="Q142" i="40"/>
  <c r="Q141" i="40"/>
  <c r="Q140" i="40"/>
  <c r="Q139" i="40"/>
  <c r="Q138" i="40"/>
  <c r="Q157" i="40"/>
  <c r="Q156" i="40"/>
  <c r="Q155" i="40"/>
  <c r="Q154" i="40"/>
  <c r="Q153" i="40"/>
  <c r="Q152" i="40"/>
  <c r="Q151" i="40"/>
  <c r="Q150" i="40"/>
  <c r="Q149" i="40"/>
  <c r="Q148" i="40"/>
  <c r="Q147" i="40"/>
  <c r="Q146" i="40"/>
  <c r="Q145" i="40"/>
  <c r="Q144" i="40"/>
  <c r="D135" i="40"/>
  <c r="E135" i="40"/>
  <c r="F135" i="40"/>
  <c r="G135" i="40"/>
  <c r="H135" i="40"/>
  <c r="I135" i="40"/>
  <c r="J135" i="40"/>
  <c r="K135" i="40"/>
  <c r="L135" i="40"/>
  <c r="M135" i="40"/>
  <c r="N135" i="40"/>
  <c r="O135" i="40"/>
  <c r="P135" i="40"/>
  <c r="Q122" i="40"/>
  <c r="Q121" i="40"/>
  <c r="Q134" i="40"/>
  <c r="Q133" i="40"/>
  <c r="Q132" i="40"/>
  <c r="Q131" i="40"/>
  <c r="Q130" i="40"/>
  <c r="Q129" i="40"/>
  <c r="Q128" i="40"/>
  <c r="Q127" i="40"/>
  <c r="Q126" i="40"/>
  <c r="Q125" i="40"/>
  <c r="Q124" i="40"/>
  <c r="D118" i="40"/>
  <c r="E118" i="40"/>
  <c r="F118" i="40"/>
  <c r="G118" i="40"/>
  <c r="H118" i="40"/>
  <c r="I118" i="40"/>
  <c r="J118" i="40"/>
  <c r="K118" i="40"/>
  <c r="L118" i="40"/>
  <c r="M118" i="40"/>
  <c r="N118" i="40"/>
  <c r="O118" i="40"/>
  <c r="P118" i="40"/>
  <c r="Q105" i="40"/>
  <c r="Q104" i="40"/>
  <c r="Q117" i="40"/>
  <c r="Q116" i="40"/>
  <c r="Q115" i="40"/>
  <c r="Q114" i="40"/>
  <c r="Q113" i="40"/>
  <c r="Q112" i="40"/>
  <c r="Q111" i="40"/>
  <c r="Q110" i="40"/>
  <c r="Q109" i="40"/>
  <c r="Q108" i="40"/>
  <c r="Q107" i="40"/>
  <c r="D101" i="40"/>
  <c r="E101" i="40"/>
  <c r="F101" i="40"/>
  <c r="G101" i="40"/>
  <c r="H101" i="40"/>
  <c r="I101" i="40"/>
  <c r="J101" i="40"/>
  <c r="K101" i="40"/>
  <c r="L101" i="40"/>
  <c r="M101" i="40"/>
  <c r="N101" i="40"/>
  <c r="O101" i="40"/>
  <c r="P101" i="40"/>
  <c r="Q87" i="40"/>
  <c r="Q86" i="40"/>
  <c r="Q85" i="40"/>
  <c r="Q100" i="40"/>
  <c r="Q99" i="40"/>
  <c r="Q98" i="40"/>
  <c r="Q97" i="40"/>
  <c r="Q96" i="40"/>
  <c r="Q95" i="40"/>
  <c r="Q94" i="40"/>
  <c r="Q93" i="40"/>
  <c r="Q92" i="40"/>
  <c r="Q91" i="40"/>
  <c r="Q90" i="40"/>
  <c r="Q89" i="40"/>
  <c r="D82" i="40"/>
  <c r="E82" i="40"/>
  <c r="F82" i="40"/>
  <c r="G82" i="40"/>
  <c r="H82" i="40"/>
  <c r="I82" i="40"/>
  <c r="J82" i="40"/>
  <c r="K82" i="40"/>
  <c r="L82" i="40"/>
  <c r="M82" i="40"/>
  <c r="N82" i="40"/>
  <c r="O82" i="40"/>
  <c r="P82" i="40"/>
  <c r="Q67" i="40"/>
  <c r="Q66" i="40"/>
  <c r="Q81" i="40"/>
  <c r="Q80" i="40"/>
  <c r="Q79" i="40"/>
  <c r="Q78" i="40"/>
  <c r="Q77" i="40"/>
  <c r="Q76" i="40"/>
  <c r="Q75" i="40"/>
  <c r="Q74" i="40"/>
  <c r="Q73" i="40"/>
  <c r="Q72" i="40"/>
  <c r="Q71" i="40"/>
  <c r="Q70" i="40"/>
  <c r="Q69" i="40"/>
  <c r="D63" i="40"/>
  <c r="E63" i="40"/>
  <c r="F63" i="40"/>
  <c r="G63" i="40"/>
  <c r="H63" i="40"/>
  <c r="I63" i="40"/>
  <c r="J63" i="40"/>
  <c r="K63" i="40"/>
  <c r="L63" i="40"/>
  <c r="M63" i="40"/>
  <c r="N63" i="40"/>
  <c r="O63" i="40"/>
  <c r="P63" i="40"/>
  <c r="Q48" i="40"/>
  <c r="Q47" i="40"/>
  <c r="Q46" i="40"/>
  <c r="Q45" i="40"/>
  <c r="Q62" i="40"/>
  <c r="Q61" i="40"/>
  <c r="Q60" i="40"/>
  <c r="Q59" i="40"/>
  <c r="Q58" i="40"/>
  <c r="Q57" i="40"/>
  <c r="Q56" i="40"/>
  <c r="Q55" i="40"/>
  <c r="Q54" i="40"/>
  <c r="Q53" i="40"/>
  <c r="Q52" i="40"/>
  <c r="Q51" i="40"/>
  <c r="Q50" i="40"/>
  <c r="D42" i="40"/>
  <c r="E42" i="40"/>
  <c r="F42" i="40"/>
  <c r="G42" i="40"/>
  <c r="H42" i="40"/>
  <c r="I42" i="40"/>
  <c r="J42" i="40"/>
  <c r="K42" i="40"/>
  <c r="L42" i="40"/>
  <c r="M42" i="40"/>
  <c r="N42" i="40"/>
  <c r="O42" i="40"/>
  <c r="P42" i="40"/>
  <c r="Q28" i="40"/>
  <c r="Q27" i="40"/>
  <c r="Q26" i="40"/>
  <c r="Q41" i="40"/>
  <c r="Q40" i="40"/>
  <c r="Q39" i="40"/>
  <c r="Q38" i="40"/>
  <c r="Q37" i="40"/>
  <c r="Q36" i="40"/>
  <c r="Q35" i="40"/>
  <c r="Q34" i="40"/>
  <c r="Q33" i="40"/>
  <c r="Q32" i="40"/>
  <c r="Q31" i="40"/>
  <c r="Q30" i="40"/>
  <c r="D23" i="40"/>
  <c r="E23" i="40"/>
  <c r="F23" i="40"/>
  <c r="G23" i="40"/>
  <c r="H23" i="40"/>
  <c r="I23" i="40"/>
  <c r="J23" i="40"/>
  <c r="K23" i="40"/>
  <c r="L23" i="40"/>
  <c r="M23" i="40"/>
  <c r="N23" i="40"/>
  <c r="O23" i="40"/>
  <c r="P23" i="40"/>
  <c r="Q9" i="40"/>
  <c r="Q8" i="40"/>
  <c r="Q7" i="40"/>
  <c r="Q22" i="40"/>
  <c r="Q21" i="40"/>
  <c r="Q20" i="40"/>
  <c r="Q19" i="40"/>
  <c r="Q18" i="40"/>
  <c r="Q17" i="40"/>
  <c r="Q16" i="40"/>
  <c r="Q15" i="40"/>
  <c r="Q14" i="40"/>
  <c r="Q13" i="40"/>
  <c r="Q12" i="40"/>
  <c r="Q11" i="40"/>
  <c r="D38" i="38"/>
  <c r="E38" i="38"/>
  <c r="F38" i="38"/>
  <c r="G38" i="38"/>
  <c r="H38" i="38"/>
  <c r="I38" i="38"/>
  <c r="J38" i="38"/>
  <c r="K38" i="38"/>
  <c r="L38" i="38"/>
  <c r="M38" i="38"/>
  <c r="N38" i="38"/>
  <c r="O38" i="38"/>
  <c r="P38" i="38"/>
  <c r="Q38" i="38"/>
  <c r="F34" i="90" s="1"/>
  <c r="D35" i="38"/>
  <c r="E35" i="38"/>
  <c r="F35" i="38"/>
  <c r="G35" i="38"/>
  <c r="H35" i="38"/>
  <c r="I35" i="38"/>
  <c r="J35" i="38"/>
  <c r="K35" i="38"/>
  <c r="L35" i="38"/>
  <c r="M35" i="38"/>
  <c r="N35" i="38"/>
  <c r="O35" i="38"/>
  <c r="P35" i="38"/>
  <c r="Q11" i="38"/>
  <c r="Q10" i="38"/>
  <c r="Q9" i="38"/>
  <c r="Q8" i="38"/>
  <c r="Q7" i="38"/>
  <c r="Q6" i="38"/>
  <c r="Q37" i="38"/>
  <c r="Q36" i="38"/>
  <c r="Q34" i="38"/>
  <c r="Q33" i="38"/>
  <c r="Q32" i="38"/>
  <c r="Q31" i="38"/>
  <c r="Q30" i="38"/>
  <c r="Q29" i="38"/>
  <c r="Q28" i="38"/>
  <c r="Q27" i="38"/>
  <c r="Q26" i="38"/>
  <c r="Q25" i="38"/>
  <c r="Q24" i="38"/>
  <c r="Q23" i="38"/>
  <c r="Q22" i="38"/>
  <c r="Q21" i="38"/>
  <c r="Q20" i="38"/>
  <c r="Q19" i="38"/>
  <c r="Q18" i="38"/>
  <c r="Q17" i="38"/>
  <c r="Q16" i="38"/>
  <c r="Q15" i="38"/>
  <c r="Q14" i="38"/>
  <c r="Q13" i="38"/>
  <c r="D474" i="36"/>
  <c r="E474" i="36"/>
  <c r="F474" i="36"/>
  <c r="G474" i="36"/>
  <c r="H474" i="36"/>
  <c r="I474" i="36"/>
  <c r="J474" i="36"/>
  <c r="K474" i="36"/>
  <c r="L474" i="36"/>
  <c r="M474" i="36"/>
  <c r="N474" i="36"/>
  <c r="O474" i="36"/>
  <c r="P474" i="36"/>
  <c r="Q474" i="36"/>
  <c r="D472" i="36"/>
  <c r="E472" i="36"/>
  <c r="F472" i="36"/>
  <c r="G472" i="36"/>
  <c r="H472" i="36"/>
  <c r="I472" i="36"/>
  <c r="J472" i="36"/>
  <c r="K472" i="36"/>
  <c r="L472" i="36"/>
  <c r="M472" i="36"/>
  <c r="N472" i="36"/>
  <c r="O472" i="36"/>
  <c r="P472" i="36"/>
  <c r="Q473" i="36"/>
  <c r="Q466" i="36"/>
  <c r="Q465" i="36"/>
  <c r="Q471" i="36"/>
  <c r="Q470" i="36"/>
  <c r="Q469" i="36"/>
  <c r="Q468" i="36"/>
  <c r="D462" i="36"/>
  <c r="E462" i="36"/>
  <c r="F462" i="36"/>
  <c r="G462" i="36"/>
  <c r="H462" i="36"/>
  <c r="I462" i="36"/>
  <c r="J462" i="36"/>
  <c r="K462" i="36"/>
  <c r="L462" i="36"/>
  <c r="M462" i="36"/>
  <c r="N462" i="36"/>
  <c r="O462" i="36"/>
  <c r="P462" i="36"/>
  <c r="D460" i="36"/>
  <c r="E460" i="36"/>
  <c r="F460" i="36"/>
  <c r="G460" i="36"/>
  <c r="H460" i="36"/>
  <c r="I460" i="36"/>
  <c r="J460" i="36"/>
  <c r="K460" i="36"/>
  <c r="L460" i="36"/>
  <c r="M460" i="36"/>
  <c r="N460" i="36"/>
  <c r="O460" i="36"/>
  <c r="P460" i="36"/>
  <c r="Q461" i="36"/>
  <c r="Q462" i="36" s="1"/>
  <c r="Q454" i="36"/>
  <c r="Q453" i="36"/>
  <c r="Q459" i="36"/>
  <c r="Q458" i="36"/>
  <c r="Q457" i="36"/>
  <c r="Q456" i="36"/>
  <c r="D450" i="36"/>
  <c r="E450" i="36"/>
  <c r="F450" i="36"/>
  <c r="G450" i="36"/>
  <c r="H450" i="36"/>
  <c r="I450" i="36"/>
  <c r="J450" i="36"/>
  <c r="K450" i="36"/>
  <c r="L450" i="36"/>
  <c r="M450" i="36"/>
  <c r="N450" i="36"/>
  <c r="O450" i="36"/>
  <c r="P450" i="36"/>
  <c r="D448" i="36"/>
  <c r="E448" i="36"/>
  <c r="F448" i="36"/>
  <c r="G448" i="36"/>
  <c r="H448" i="36"/>
  <c r="I448" i="36"/>
  <c r="J448" i="36"/>
  <c r="K448" i="36"/>
  <c r="L448" i="36"/>
  <c r="M448" i="36"/>
  <c r="N448" i="36"/>
  <c r="O448" i="36"/>
  <c r="P448" i="36"/>
  <c r="Q449" i="36"/>
  <c r="Q450" i="36" s="1"/>
  <c r="Q441" i="36"/>
  <c r="Q440" i="36"/>
  <c r="Q447" i="36"/>
  <c r="Q446" i="36"/>
  <c r="Q445" i="36"/>
  <c r="Q444" i="36"/>
  <c r="Q443" i="36"/>
  <c r="Q448" i="36" s="1"/>
  <c r="D437" i="36"/>
  <c r="E437" i="36"/>
  <c r="F437" i="36"/>
  <c r="G437" i="36"/>
  <c r="H437" i="36"/>
  <c r="I437" i="36"/>
  <c r="J437" i="36"/>
  <c r="K437" i="36"/>
  <c r="L437" i="36"/>
  <c r="M437" i="36"/>
  <c r="N437" i="36"/>
  <c r="O437" i="36"/>
  <c r="P437" i="36"/>
  <c r="Q437" i="36"/>
  <c r="D435" i="36"/>
  <c r="E435" i="36"/>
  <c r="F435" i="36"/>
  <c r="G435" i="36"/>
  <c r="H435" i="36"/>
  <c r="I435" i="36"/>
  <c r="J435" i="36"/>
  <c r="K435" i="36"/>
  <c r="L435" i="36"/>
  <c r="M435" i="36"/>
  <c r="N435" i="36"/>
  <c r="O435" i="36"/>
  <c r="P435" i="36"/>
  <c r="Q436" i="36"/>
  <c r="Q429" i="36"/>
  <c r="Q428" i="36"/>
  <c r="Q434" i="36"/>
  <c r="Q433" i="36"/>
  <c r="Q432" i="36"/>
  <c r="Q435" i="36" s="1"/>
  <c r="Q431" i="36"/>
  <c r="D425" i="36"/>
  <c r="E425" i="36"/>
  <c r="F425" i="36"/>
  <c r="G425" i="36"/>
  <c r="H425" i="36"/>
  <c r="I425" i="36"/>
  <c r="J425" i="36"/>
  <c r="K425" i="36"/>
  <c r="L425" i="36"/>
  <c r="M425" i="36"/>
  <c r="N425" i="36"/>
  <c r="O425" i="36"/>
  <c r="P425" i="36"/>
  <c r="Q425" i="36"/>
  <c r="D423" i="36"/>
  <c r="E423" i="36"/>
  <c r="F423" i="36"/>
  <c r="G423" i="36"/>
  <c r="H423" i="36"/>
  <c r="I423" i="36"/>
  <c r="J423" i="36"/>
  <c r="K423" i="36"/>
  <c r="L423" i="36"/>
  <c r="M423" i="36"/>
  <c r="N423" i="36"/>
  <c r="O423" i="36"/>
  <c r="P423" i="36"/>
  <c r="Q424" i="36"/>
  <c r="Q417" i="36"/>
  <c r="Q416" i="36"/>
  <c r="Q422" i="36"/>
  <c r="Q421" i="36"/>
  <c r="Q420" i="36"/>
  <c r="Q419" i="36"/>
  <c r="D413" i="36"/>
  <c r="E413" i="36"/>
  <c r="F413" i="36"/>
  <c r="G413" i="36"/>
  <c r="H413" i="36"/>
  <c r="I413" i="36"/>
  <c r="J413" i="36"/>
  <c r="K413" i="36"/>
  <c r="L413" i="36"/>
  <c r="M413" i="36"/>
  <c r="N413" i="36"/>
  <c r="O413" i="36"/>
  <c r="P413" i="36"/>
  <c r="Q413" i="36"/>
  <c r="D411" i="36"/>
  <c r="E411" i="36"/>
  <c r="F411" i="36"/>
  <c r="G411" i="36"/>
  <c r="H411" i="36"/>
  <c r="I411" i="36"/>
  <c r="J411" i="36"/>
  <c r="K411" i="36"/>
  <c r="L411" i="36"/>
  <c r="M411" i="36"/>
  <c r="N411" i="36"/>
  <c r="O411" i="36"/>
  <c r="P411" i="36"/>
  <c r="Q412" i="36"/>
  <c r="Q404" i="36"/>
  <c r="Q403" i="36"/>
  <c r="Q410" i="36"/>
  <c r="Q409" i="36"/>
  <c r="Q408" i="36"/>
  <c r="Q407" i="36"/>
  <c r="Q406" i="36"/>
  <c r="D400" i="36"/>
  <c r="E400" i="36"/>
  <c r="F400" i="36"/>
  <c r="G400" i="36"/>
  <c r="H400" i="36"/>
  <c r="I400" i="36"/>
  <c r="J400" i="36"/>
  <c r="K400" i="36"/>
  <c r="L400" i="36"/>
  <c r="M400" i="36"/>
  <c r="N400" i="36"/>
  <c r="O400" i="36"/>
  <c r="P400" i="36"/>
  <c r="D398" i="36"/>
  <c r="E398" i="36"/>
  <c r="F398" i="36"/>
  <c r="G398" i="36"/>
  <c r="H398" i="36"/>
  <c r="I398" i="36"/>
  <c r="J398" i="36"/>
  <c r="K398" i="36"/>
  <c r="L398" i="36"/>
  <c r="M398" i="36"/>
  <c r="N398" i="36"/>
  <c r="O398" i="36"/>
  <c r="P398" i="36"/>
  <c r="Q399" i="36"/>
  <c r="Q400" i="36" s="1"/>
  <c r="Q389" i="36"/>
  <c r="Q388" i="36"/>
  <c r="Q397" i="36"/>
  <c r="Q396" i="36"/>
  <c r="Q395" i="36"/>
  <c r="Q394" i="36"/>
  <c r="Q393" i="36"/>
  <c r="Q398" i="36" s="1"/>
  <c r="Q392" i="36"/>
  <c r="Q391" i="36"/>
  <c r="D385" i="36"/>
  <c r="E385" i="36"/>
  <c r="F385" i="36"/>
  <c r="G385" i="36"/>
  <c r="H385" i="36"/>
  <c r="I385" i="36"/>
  <c r="J385" i="36"/>
  <c r="K385" i="36"/>
  <c r="L385" i="36"/>
  <c r="M385" i="36"/>
  <c r="N385" i="36"/>
  <c r="O385" i="36"/>
  <c r="P385" i="36"/>
  <c r="Q385" i="36"/>
  <c r="D383" i="36"/>
  <c r="E383" i="36"/>
  <c r="F383" i="36"/>
  <c r="G383" i="36"/>
  <c r="H383" i="36"/>
  <c r="I383" i="36"/>
  <c r="J383" i="36"/>
  <c r="K383" i="36"/>
  <c r="L383" i="36"/>
  <c r="M383" i="36"/>
  <c r="N383" i="36"/>
  <c r="O383" i="36"/>
  <c r="P383" i="36"/>
  <c r="Q384" i="36"/>
  <c r="Q373" i="36"/>
  <c r="Q372" i="36"/>
  <c r="Q382" i="36"/>
  <c r="Q381" i="36"/>
  <c r="Q380" i="36"/>
  <c r="Q379" i="36"/>
  <c r="Q378" i="36"/>
  <c r="Q377" i="36"/>
  <c r="Q376" i="36"/>
  <c r="Q375" i="36"/>
  <c r="D369" i="36"/>
  <c r="E369" i="36"/>
  <c r="F369" i="36"/>
  <c r="G369" i="36"/>
  <c r="H369" i="36"/>
  <c r="I369" i="36"/>
  <c r="J369" i="36"/>
  <c r="K369" i="36"/>
  <c r="L369" i="36"/>
  <c r="M369" i="36"/>
  <c r="N369" i="36"/>
  <c r="O369" i="36"/>
  <c r="P369" i="36"/>
  <c r="D367" i="36"/>
  <c r="E367" i="36"/>
  <c r="F367" i="36"/>
  <c r="G367" i="36"/>
  <c r="H367" i="36"/>
  <c r="I367" i="36"/>
  <c r="J367" i="36"/>
  <c r="K367" i="36"/>
  <c r="L367" i="36"/>
  <c r="M367" i="36"/>
  <c r="N367" i="36"/>
  <c r="O367" i="36"/>
  <c r="P367" i="36"/>
  <c r="Q368" i="36"/>
  <c r="Q369" i="36" s="1"/>
  <c r="Q357" i="36"/>
  <c r="Q356" i="36"/>
  <c r="Q355" i="36"/>
  <c r="Q354" i="36"/>
  <c r="Q366" i="36"/>
  <c r="Q365" i="36"/>
  <c r="Q364" i="36"/>
  <c r="Q363" i="36"/>
  <c r="Q362" i="36"/>
  <c r="Q361" i="36"/>
  <c r="Q360" i="36"/>
  <c r="Q359" i="36"/>
  <c r="D351" i="36"/>
  <c r="E351" i="36"/>
  <c r="F351" i="36"/>
  <c r="G351" i="36"/>
  <c r="H351" i="36"/>
  <c r="I351" i="36"/>
  <c r="J351" i="36"/>
  <c r="K351" i="36"/>
  <c r="L351" i="36"/>
  <c r="M351" i="36"/>
  <c r="N351" i="36"/>
  <c r="O351" i="36"/>
  <c r="P351" i="36"/>
  <c r="Q351" i="36"/>
  <c r="D349" i="36"/>
  <c r="E349" i="36"/>
  <c r="F349" i="36"/>
  <c r="G349" i="36"/>
  <c r="H349" i="36"/>
  <c r="I349" i="36"/>
  <c r="J349" i="36"/>
  <c r="K349" i="36"/>
  <c r="L349" i="36"/>
  <c r="M349" i="36"/>
  <c r="N349" i="36"/>
  <c r="O349" i="36"/>
  <c r="P349" i="36"/>
  <c r="Q350" i="36"/>
  <c r="Q341" i="36"/>
  <c r="Q340" i="36"/>
  <c r="Q348" i="36"/>
  <c r="Q347" i="36"/>
  <c r="Q346" i="36"/>
  <c r="Q345" i="36"/>
  <c r="Q344" i="36"/>
  <c r="Q343" i="36"/>
  <c r="D337" i="36"/>
  <c r="E337" i="36"/>
  <c r="F337" i="36"/>
  <c r="G337" i="36"/>
  <c r="H337" i="36"/>
  <c r="I337" i="36"/>
  <c r="J337" i="36"/>
  <c r="K337" i="36"/>
  <c r="L337" i="36"/>
  <c r="M337" i="36"/>
  <c r="N337" i="36"/>
  <c r="O337" i="36"/>
  <c r="P337" i="36"/>
  <c r="D335" i="36"/>
  <c r="E335" i="36"/>
  <c r="F335" i="36"/>
  <c r="G335" i="36"/>
  <c r="H335" i="36"/>
  <c r="I335" i="36"/>
  <c r="J335" i="36"/>
  <c r="K335" i="36"/>
  <c r="L335" i="36"/>
  <c r="M335" i="36"/>
  <c r="N335" i="36"/>
  <c r="O335" i="36"/>
  <c r="P335" i="36"/>
  <c r="Q336" i="36"/>
  <c r="Q337" i="36" s="1"/>
  <c r="Q327" i="36"/>
  <c r="Q326" i="36"/>
  <c r="Q334" i="36"/>
  <c r="Q333" i="36"/>
  <c r="Q332" i="36"/>
  <c r="Q331" i="36"/>
  <c r="Q330" i="36"/>
  <c r="Q329" i="36"/>
  <c r="D323" i="36"/>
  <c r="E323" i="36"/>
  <c r="F323" i="36"/>
  <c r="G323" i="36"/>
  <c r="H323" i="36"/>
  <c r="I323" i="36"/>
  <c r="J323" i="36"/>
  <c r="K323" i="36"/>
  <c r="L323" i="36"/>
  <c r="M323" i="36"/>
  <c r="N323" i="36"/>
  <c r="O323" i="36"/>
  <c r="P323" i="36"/>
  <c r="D321" i="36"/>
  <c r="E321" i="36"/>
  <c r="F321" i="36"/>
  <c r="G321" i="36"/>
  <c r="H321" i="36"/>
  <c r="I321" i="36"/>
  <c r="J321" i="36"/>
  <c r="K321" i="36"/>
  <c r="L321" i="36"/>
  <c r="M321" i="36"/>
  <c r="N321" i="36"/>
  <c r="O321" i="36"/>
  <c r="P321" i="36"/>
  <c r="Q322" i="36"/>
  <c r="Q323" i="36" s="1"/>
  <c r="Q313" i="36"/>
  <c r="Q312" i="36"/>
  <c r="Q320" i="36"/>
  <c r="Q319" i="36"/>
  <c r="Q318" i="36"/>
  <c r="Q317" i="36"/>
  <c r="Q316" i="36"/>
  <c r="Q321" i="36" s="1"/>
  <c r="Q315" i="36"/>
  <c r="D309" i="36"/>
  <c r="E309" i="36"/>
  <c r="F309" i="36"/>
  <c r="G309" i="36"/>
  <c r="H309" i="36"/>
  <c r="I309" i="36"/>
  <c r="J309" i="36"/>
  <c r="K309" i="36"/>
  <c r="L309" i="36"/>
  <c r="M309" i="36"/>
  <c r="N309" i="36"/>
  <c r="O309" i="36"/>
  <c r="P309" i="36"/>
  <c r="D307" i="36"/>
  <c r="E307" i="36"/>
  <c r="F307" i="36"/>
  <c r="G307" i="36"/>
  <c r="H307" i="36"/>
  <c r="I307" i="36"/>
  <c r="J307" i="36"/>
  <c r="K307" i="36"/>
  <c r="L307" i="36"/>
  <c r="M307" i="36"/>
  <c r="N307" i="36"/>
  <c r="O307" i="36"/>
  <c r="P307" i="36"/>
  <c r="Q308" i="36"/>
  <c r="Q309" i="36" s="1"/>
  <c r="Q296" i="36"/>
  <c r="Q295" i="36"/>
  <c r="Q294" i="36"/>
  <c r="Q306" i="36"/>
  <c r="Q305" i="36"/>
  <c r="Q304" i="36"/>
  <c r="Q303" i="36"/>
  <c r="Q302" i="36"/>
  <c r="Q301" i="36"/>
  <c r="Q300" i="36"/>
  <c r="Q299" i="36"/>
  <c r="Q298" i="36"/>
  <c r="D291" i="36"/>
  <c r="E291" i="36"/>
  <c r="F291" i="36"/>
  <c r="G291" i="36"/>
  <c r="H291" i="36"/>
  <c r="I291" i="36"/>
  <c r="J291" i="36"/>
  <c r="K291" i="36"/>
  <c r="L291" i="36"/>
  <c r="M291" i="36"/>
  <c r="N291" i="36"/>
  <c r="O291" i="36"/>
  <c r="P291" i="36"/>
  <c r="Q291" i="36"/>
  <c r="D289" i="36"/>
  <c r="E289" i="36"/>
  <c r="F289" i="36"/>
  <c r="G289" i="36"/>
  <c r="H289" i="36"/>
  <c r="I289" i="36"/>
  <c r="J289" i="36"/>
  <c r="K289" i="36"/>
  <c r="L289" i="36"/>
  <c r="M289" i="36"/>
  <c r="N289" i="36"/>
  <c r="O289" i="36"/>
  <c r="P289" i="36"/>
  <c r="Q290" i="36"/>
  <c r="Q284" i="36"/>
  <c r="Q283" i="36"/>
  <c r="Q288" i="36"/>
  <c r="Q287" i="36"/>
  <c r="Q286" i="36"/>
  <c r="D280" i="36"/>
  <c r="E280" i="36"/>
  <c r="F280" i="36"/>
  <c r="G280" i="36"/>
  <c r="H280" i="36"/>
  <c r="I280" i="36"/>
  <c r="J280" i="36"/>
  <c r="K280" i="36"/>
  <c r="L280" i="36"/>
  <c r="M280" i="36"/>
  <c r="N280" i="36"/>
  <c r="O280" i="36"/>
  <c r="P280" i="36"/>
  <c r="D278" i="36"/>
  <c r="E278" i="36"/>
  <c r="F278" i="36"/>
  <c r="G278" i="36"/>
  <c r="H278" i="36"/>
  <c r="I278" i="36"/>
  <c r="J278" i="36"/>
  <c r="K278" i="36"/>
  <c r="L278" i="36"/>
  <c r="M278" i="36"/>
  <c r="N278" i="36"/>
  <c r="O278" i="36"/>
  <c r="P278" i="36"/>
  <c r="Q279" i="36"/>
  <c r="Q280" i="36" s="1"/>
  <c r="Q270" i="36"/>
  <c r="Q269" i="36"/>
  <c r="Q268" i="36"/>
  <c r="Q277" i="36"/>
  <c r="Q276" i="36"/>
  <c r="Q275" i="36"/>
  <c r="Q274" i="36"/>
  <c r="Q273" i="36"/>
  <c r="Q272" i="36"/>
  <c r="D265" i="36"/>
  <c r="E265" i="36"/>
  <c r="F265" i="36"/>
  <c r="G265" i="36"/>
  <c r="H265" i="36"/>
  <c r="I265" i="36"/>
  <c r="J265" i="36"/>
  <c r="K265" i="36"/>
  <c r="L265" i="36"/>
  <c r="M265" i="36"/>
  <c r="N265" i="36"/>
  <c r="O265" i="36"/>
  <c r="P265" i="36"/>
  <c r="D263" i="36"/>
  <c r="E263" i="36"/>
  <c r="F263" i="36"/>
  <c r="G263" i="36"/>
  <c r="H263" i="36"/>
  <c r="I263" i="36"/>
  <c r="J263" i="36"/>
  <c r="K263" i="36"/>
  <c r="L263" i="36"/>
  <c r="M263" i="36"/>
  <c r="N263" i="36"/>
  <c r="O263" i="36"/>
  <c r="P263" i="36"/>
  <c r="Q264" i="36"/>
  <c r="Q265" i="36" s="1"/>
  <c r="Q251" i="36"/>
  <c r="Q250" i="36"/>
  <c r="Q249" i="36"/>
  <c r="Q248" i="36"/>
  <c r="Q262" i="36"/>
  <c r="Q261" i="36"/>
  <c r="Q260" i="36"/>
  <c r="Q259" i="36"/>
  <c r="Q258" i="36"/>
  <c r="Q257" i="36"/>
  <c r="Q256" i="36"/>
  <c r="Q255" i="36"/>
  <c r="Q254" i="36"/>
  <c r="Q253" i="36"/>
  <c r="D245" i="36"/>
  <c r="E245" i="36"/>
  <c r="F245" i="36"/>
  <c r="G245" i="36"/>
  <c r="H245" i="36"/>
  <c r="I245" i="36"/>
  <c r="J245" i="36"/>
  <c r="K245" i="36"/>
  <c r="L245" i="36"/>
  <c r="M245" i="36"/>
  <c r="N245" i="36"/>
  <c r="O245" i="36"/>
  <c r="P245" i="36"/>
  <c r="Q245" i="36"/>
  <c r="D243" i="36"/>
  <c r="E243" i="36"/>
  <c r="F243" i="36"/>
  <c r="G243" i="36"/>
  <c r="H243" i="36"/>
  <c r="I243" i="36"/>
  <c r="J243" i="36"/>
  <c r="K243" i="36"/>
  <c r="L243" i="36"/>
  <c r="M243" i="36"/>
  <c r="N243" i="36"/>
  <c r="O243" i="36"/>
  <c r="P243" i="36"/>
  <c r="Q244" i="36"/>
  <c r="Q234" i="36"/>
  <c r="Q233" i="36"/>
  <c r="Q242" i="36"/>
  <c r="Q241" i="36"/>
  <c r="Q240" i="36"/>
  <c r="Q239" i="36"/>
  <c r="Q238" i="36"/>
  <c r="Q237" i="36"/>
  <c r="Q236" i="36"/>
  <c r="D230" i="36"/>
  <c r="E230" i="36"/>
  <c r="F230" i="36"/>
  <c r="G230" i="36"/>
  <c r="H230" i="36"/>
  <c r="I230" i="36"/>
  <c r="J230" i="36"/>
  <c r="K230" i="36"/>
  <c r="L230" i="36"/>
  <c r="M230" i="36"/>
  <c r="N230" i="36"/>
  <c r="O230" i="36"/>
  <c r="P230" i="36"/>
  <c r="D228" i="36"/>
  <c r="E228" i="36"/>
  <c r="F228" i="36"/>
  <c r="G228" i="36"/>
  <c r="H228" i="36"/>
  <c r="I228" i="36"/>
  <c r="J228" i="36"/>
  <c r="K228" i="36"/>
  <c r="L228" i="36"/>
  <c r="M228" i="36"/>
  <c r="N228" i="36"/>
  <c r="O228" i="36"/>
  <c r="P228" i="36"/>
  <c r="Q229" i="36"/>
  <c r="Q230" i="36" s="1"/>
  <c r="Q219" i="36"/>
  <c r="Q218" i="36"/>
  <c r="Q227" i="36"/>
  <c r="Q226" i="36"/>
  <c r="Q225" i="36"/>
  <c r="Q224" i="36"/>
  <c r="Q223" i="36"/>
  <c r="Q222" i="36"/>
  <c r="Q221" i="36"/>
  <c r="D215" i="36"/>
  <c r="E215" i="36"/>
  <c r="F215" i="36"/>
  <c r="G215" i="36"/>
  <c r="H215" i="36"/>
  <c r="I215" i="36"/>
  <c r="J215" i="36"/>
  <c r="K215" i="36"/>
  <c r="L215" i="36"/>
  <c r="M215" i="36"/>
  <c r="N215" i="36"/>
  <c r="O215" i="36"/>
  <c r="P215" i="36"/>
  <c r="D213" i="36"/>
  <c r="E213" i="36"/>
  <c r="F213" i="36"/>
  <c r="G213" i="36"/>
  <c r="H213" i="36"/>
  <c r="I213" i="36"/>
  <c r="J213" i="36"/>
  <c r="K213" i="36"/>
  <c r="L213" i="36"/>
  <c r="M213" i="36"/>
  <c r="N213" i="36"/>
  <c r="O213" i="36"/>
  <c r="P213" i="36"/>
  <c r="Q214" i="36"/>
  <c r="Q215" i="36" s="1"/>
  <c r="Q202" i="36"/>
  <c r="Q201" i="36"/>
  <c r="Q212" i="36"/>
  <c r="Q211" i="36"/>
  <c r="Q210" i="36"/>
  <c r="Q209" i="36"/>
  <c r="Q208" i="36"/>
  <c r="Q207" i="36"/>
  <c r="Q206" i="36"/>
  <c r="Q205" i="36"/>
  <c r="Q204" i="36"/>
  <c r="D198" i="36"/>
  <c r="E198" i="36"/>
  <c r="F198" i="36"/>
  <c r="G198" i="36"/>
  <c r="H198" i="36"/>
  <c r="I198" i="36"/>
  <c r="J198" i="36"/>
  <c r="K198" i="36"/>
  <c r="L198" i="36"/>
  <c r="M198" i="36"/>
  <c r="N198" i="36"/>
  <c r="O198" i="36"/>
  <c r="P198" i="36"/>
  <c r="D196" i="36"/>
  <c r="E196" i="36"/>
  <c r="F196" i="36"/>
  <c r="G196" i="36"/>
  <c r="H196" i="36"/>
  <c r="I196" i="36"/>
  <c r="J196" i="36"/>
  <c r="K196" i="36"/>
  <c r="L196" i="36"/>
  <c r="M196" i="36"/>
  <c r="N196" i="36"/>
  <c r="O196" i="36"/>
  <c r="P196" i="36"/>
  <c r="Q197" i="36"/>
  <c r="Q198" i="36" s="1"/>
  <c r="Q186" i="36"/>
  <c r="Q185" i="36"/>
  <c r="Q184" i="36"/>
  <c r="Q195" i="36"/>
  <c r="Q194" i="36"/>
  <c r="Q193" i="36"/>
  <c r="Q192" i="36"/>
  <c r="Q191" i="36"/>
  <c r="Q190" i="36"/>
  <c r="Q189" i="36"/>
  <c r="Q188" i="36"/>
  <c r="D181" i="36"/>
  <c r="E181" i="36"/>
  <c r="F181" i="36"/>
  <c r="G181" i="36"/>
  <c r="H181" i="36"/>
  <c r="I181" i="36"/>
  <c r="J181" i="36"/>
  <c r="K181" i="36"/>
  <c r="L181" i="36"/>
  <c r="M181" i="36"/>
  <c r="N181" i="36"/>
  <c r="O181" i="36"/>
  <c r="P181" i="36"/>
  <c r="D179" i="36"/>
  <c r="E179" i="36"/>
  <c r="F179" i="36"/>
  <c r="G179" i="36"/>
  <c r="H179" i="36"/>
  <c r="I179" i="36"/>
  <c r="J179" i="36"/>
  <c r="K179" i="36"/>
  <c r="L179" i="36"/>
  <c r="M179" i="36"/>
  <c r="N179" i="36"/>
  <c r="O179" i="36"/>
  <c r="P179" i="36"/>
  <c r="Q180" i="36"/>
  <c r="Q181" i="36" s="1"/>
  <c r="Q169" i="36"/>
  <c r="Q168" i="36"/>
  <c r="Q167" i="36"/>
  <c r="Q178" i="36"/>
  <c r="Q177" i="36"/>
  <c r="Q176" i="36"/>
  <c r="Q175" i="36"/>
  <c r="Q174" i="36"/>
  <c r="Q173" i="36"/>
  <c r="Q172" i="36"/>
  <c r="Q171" i="36"/>
  <c r="D164" i="36"/>
  <c r="E164" i="36"/>
  <c r="F164" i="36"/>
  <c r="G164" i="36"/>
  <c r="H164" i="36"/>
  <c r="I164" i="36"/>
  <c r="J164" i="36"/>
  <c r="K164" i="36"/>
  <c r="L164" i="36"/>
  <c r="M164" i="36"/>
  <c r="N164" i="36"/>
  <c r="O164" i="36"/>
  <c r="P164" i="36"/>
  <c r="D162" i="36"/>
  <c r="E162" i="36"/>
  <c r="F162" i="36"/>
  <c r="G162" i="36"/>
  <c r="H162" i="36"/>
  <c r="I162" i="36"/>
  <c r="J162" i="36"/>
  <c r="K162" i="36"/>
  <c r="L162" i="36"/>
  <c r="M162" i="36"/>
  <c r="N162" i="36"/>
  <c r="O162" i="36"/>
  <c r="P162" i="36"/>
  <c r="Q163" i="36"/>
  <c r="Q164" i="36" s="1"/>
  <c r="Q150" i="36"/>
  <c r="Q149" i="36"/>
  <c r="Q148" i="36"/>
  <c r="Q147" i="36"/>
  <c r="Q161" i="36"/>
  <c r="Q160" i="36"/>
  <c r="Q159" i="36"/>
  <c r="Q158" i="36"/>
  <c r="Q157" i="36"/>
  <c r="Q156" i="36"/>
  <c r="Q155" i="36"/>
  <c r="Q154" i="36"/>
  <c r="Q153" i="36"/>
  <c r="Q152" i="36"/>
  <c r="D144" i="36"/>
  <c r="E144" i="36"/>
  <c r="F144" i="36"/>
  <c r="G144" i="36"/>
  <c r="H144" i="36"/>
  <c r="I144" i="36"/>
  <c r="J144" i="36"/>
  <c r="K144" i="36"/>
  <c r="L144" i="36"/>
  <c r="M144" i="36"/>
  <c r="N144" i="36"/>
  <c r="O144" i="36"/>
  <c r="P144" i="36"/>
  <c r="D141" i="36"/>
  <c r="E141" i="36"/>
  <c r="F141" i="36"/>
  <c r="G141" i="36"/>
  <c r="H141" i="36"/>
  <c r="I141" i="36"/>
  <c r="J141" i="36"/>
  <c r="K141" i="36"/>
  <c r="L141" i="36"/>
  <c r="M141" i="36"/>
  <c r="N141" i="36"/>
  <c r="O141" i="36"/>
  <c r="P141" i="36"/>
  <c r="Q143" i="36"/>
  <c r="Q142" i="36"/>
  <c r="Q144" i="36" s="1"/>
  <c r="Q129" i="36"/>
  <c r="Q128" i="36"/>
  <c r="Q127" i="36"/>
  <c r="Q126" i="36"/>
  <c r="Q125" i="36"/>
  <c r="Q140" i="36"/>
  <c r="Q139" i="36"/>
  <c r="Q138" i="36"/>
  <c r="Q137" i="36"/>
  <c r="Q136" i="36"/>
  <c r="Q135" i="36"/>
  <c r="Q134" i="36"/>
  <c r="Q133" i="36"/>
  <c r="Q132" i="36"/>
  <c r="Q131" i="36"/>
  <c r="D122" i="36"/>
  <c r="E122" i="36"/>
  <c r="F122" i="36"/>
  <c r="G122" i="36"/>
  <c r="H122" i="36"/>
  <c r="I122" i="36"/>
  <c r="J122" i="36"/>
  <c r="K122" i="36"/>
  <c r="L122" i="36"/>
  <c r="M122" i="36"/>
  <c r="N122" i="36"/>
  <c r="O122" i="36"/>
  <c r="P122" i="36"/>
  <c r="D120" i="36"/>
  <c r="E120" i="36"/>
  <c r="F120" i="36"/>
  <c r="G120" i="36"/>
  <c r="H120" i="36"/>
  <c r="I120" i="36"/>
  <c r="J120" i="36"/>
  <c r="K120" i="36"/>
  <c r="L120" i="36"/>
  <c r="M120" i="36"/>
  <c r="N120" i="36"/>
  <c r="O120" i="36"/>
  <c r="P120" i="36"/>
  <c r="Q121" i="36"/>
  <c r="Q122" i="36" s="1"/>
  <c r="Q111" i="36"/>
  <c r="Q110" i="36"/>
  <c r="Q119" i="36"/>
  <c r="Q118" i="36"/>
  <c r="Q117" i="36"/>
  <c r="Q116" i="36"/>
  <c r="Q115" i="36"/>
  <c r="Q114" i="36"/>
  <c r="Q113" i="36"/>
  <c r="D107" i="36"/>
  <c r="E107" i="36"/>
  <c r="F107" i="36"/>
  <c r="G107" i="36"/>
  <c r="H107" i="36"/>
  <c r="I107" i="36"/>
  <c r="J107" i="36"/>
  <c r="K107" i="36"/>
  <c r="L107" i="36"/>
  <c r="M107" i="36"/>
  <c r="N107" i="36"/>
  <c r="O107" i="36"/>
  <c r="P107" i="36"/>
  <c r="D105" i="36"/>
  <c r="E105" i="36"/>
  <c r="F105" i="36"/>
  <c r="G105" i="36"/>
  <c r="H105" i="36"/>
  <c r="I105" i="36"/>
  <c r="J105" i="36"/>
  <c r="K105" i="36"/>
  <c r="L105" i="36"/>
  <c r="M105" i="36"/>
  <c r="N105" i="36"/>
  <c r="O105" i="36"/>
  <c r="P105" i="36"/>
  <c r="Q106" i="36"/>
  <c r="Q107" i="36" s="1"/>
  <c r="Q95" i="36"/>
  <c r="Q94" i="36"/>
  <c r="Q104" i="36"/>
  <c r="Q103" i="36"/>
  <c r="Q102" i="36"/>
  <c r="Q101" i="36"/>
  <c r="Q100" i="36"/>
  <c r="Q99" i="36"/>
  <c r="Q98" i="36"/>
  <c r="Q97" i="36"/>
  <c r="D91" i="36"/>
  <c r="E91" i="36"/>
  <c r="F91" i="36"/>
  <c r="G91" i="36"/>
  <c r="H91" i="36"/>
  <c r="I91" i="36"/>
  <c r="J91" i="36"/>
  <c r="K91" i="36"/>
  <c r="L91" i="36"/>
  <c r="M91" i="36"/>
  <c r="N91" i="36"/>
  <c r="O91" i="36"/>
  <c r="P91" i="36"/>
  <c r="D89" i="36"/>
  <c r="E89" i="36"/>
  <c r="F89" i="36"/>
  <c r="G89" i="36"/>
  <c r="H89" i="36"/>
  <c r="I89" i="36"/>
  <c r="J89" i="36"/>
  <c r="K89" i="36"/>
  <c r="L89" i="36"/>
  <c r="M89" i="36"/>
  <c r="N89" i="36"/>
  <c r="O89" i="36"/>
  <c r="P89" i="36"/>
  <c r="Q90" i="36"/>
  <c r="Q91" i="36" s="1"/>
  <c r="Q79" i="36"/>
  <c r="Q78" i="36"/>
  <c r="Q77" i="36"/>
  <c r="Q88" i="36"/>
  <c r="Q87" i="36"/>
  <c r="Q86" i="36"/>
  <c r="Q85" i="36"/>
  <c r="Q84" i="36"/>
  <c r="Q83" i="36"/>
  <c r="Q82" i="36"/>
  <c r="Q81" i="36"/>
  <c r="D74" i="36"/>
  <c r="E74" i="36"/>
  <c r="F74" i="36"/>
  <c r="G74" i="36"/>
  <c r="H74" i="36"/>
  <c r="I74" i="36"/>
  <c r="J74" i="36"/>
  <c r="K74" i="36"/>
  <c r="L74" i="36"/>
  <c r="M74" i="36"/>
  <c r="N74" i="36"/>
  <c r="O74" i="36"/>
  <c r="P74" i="36"/>
  <c r="D72" i="36"/>
  <c r="E72" i="36"/>
  <c r="F72" i="36"/>
  <c r="G72" i="36"/>
  <c r="H72" i="36"/>
  <c r="I72" i="36"/>
  <c r="J72" i="36"/>
  <c r="K72" i="36"/>
  <c r="L72" i="36"/>
  <c r="M72" i="36"/>
  <c r="N72" i="36"/>
  <c r="O72" i="36"/>
  <c r="P72" i="36"/>
  <c r="Q73" i="36"/>
  <c r="Q74" i="36" s="1"/>
  <c r="Q61" i="36"/>
  <c r="Q60" i="36"/>
  <c r="Q71" i="36"/>
  <c r="Q70" i="36"/>
  <c r="Q69" i="36"/>
  <c r="Q68" i="36"/>
  <c r="Q67" i="36"/>
  <c r="Q66" i="36"/>
  <c r="Q65" i="36"/>
  <c r="Q64" i="36"/>
  <c r="Q63" i="36"/>
  <c r="D57" i="36"/>
  <c r="E57" i="36"/>
  <c r="F57" i="36"/>
  <c r="G57" i="36"/>
  <c r="H57" i="36"/>
  <c r="I57" i="36"/>
  <c r="J57" i="36"/>
  <c r="K57" i="36"/>
  <c r="L57" i="36"/>
  <c r="M57" i="36"/>
  <c r="N57" i="36"/>
  <c r="O57" i="36"/>
  <c r="P57" i="36"/>
  <c r="Q57" i="36"/>
  <c r="D55" i="36"/>
  <c r="E55" i="36"/>
  <c r="F55" i="36"/>
  <c r="G55" i="36"/>
  <c r="H55" i="36"/>
  <c r="I55" i="36"/>
  <c r="J55" i="36"/>
  <c r="K55" i="36"/>
  <c r="L55" i="36"/>
  <c r="M55" i="36"/>
  <c r="N55" i="36"/>
  <c r="O55" i="36"/>
  <c r="P55" i="36"/>
  <c r="Q56" i="36"/>
  <c r="Q44" i="36"/>
  <c r="Q43" i="36"/>
  <c r="Q42" i="36"/>
  <c r="Q41" i="36"/>
  <c r="Q54" i="36"/>
  <c r="Q53" i="36"/>
  <c r="Q52" i="36"/>
  <c r="Q51" i="36"/>
  <c r="Q50" i="36"/>
  <c r="Q49" i="36"/>
  <c r="Q48" i="36"/>
  <c r="Q47" i="36"/>
  <c r="Q46" i="36"/>
  <c r="D38" i="36"/>
  <c r="E38" i="36"/>
  <c r="F38" i="36"/>
  <c r="G38" i="36"/>
  <c r="H38" i="36"/>
  <c r="I38" i="36"/>
  <c r="J38" i="36"/>
  <c r="K38" i="36"/>
  <c r="L38" i="36"/>
  <c r="M38" i="36"/>
  <c r="N38" i="36"/>
  <c r="O38" i="36"/>
  <c r="P38" i="36"/>
  <c r="Q38" i="36"/>
  <c r="D36" i="36"/>
  <c r="E36" i="36"/>
  <c r="F36" i="36"/>
  <c r="G36" i="36"/>
  <c r="H36" i="36"/>
  <c r="I36" i="36"/>
  <c r="J36" i="36"/>
  <c r="K36" i="36"/>
  <c r="L36" i="36"/>
  <c r="M36" i="36"/>
  <c r="N36" i="36"/>
  <c r="O36" i="36"/>
  <c r="P36" i="36"/>
  <c r="Q37" i="36"/>
  <c r="Q26" i="36"/>
  <c r="Q25" i="36"/>
  <c r="Q24" i="36"/>
  <c r="Q35" i="36"/>
  <c r="Q34" i="36"/>
  <c r="Q33" i="36"/>
  <c r="Q32" i="36"/>
  <c r="Q31" i="36"/>
  <c r="Q30" i="36"/>
  <c r="Q29" i="36"/>
  <c r="Q28" i="36"/>
  <c r="D21" i="36"/>
  <c r="E21" i="36"/>
  <c r="F21" i="36"/>
  <c r="G21" i="36"/>
  <c r="H21" i="36"/>
  <c r="I21" i="36"/>
  <c r="J21" i="36"/>
  <c r="K21" i="36"/>
  <c r="L21" i="36"/>
  <c r="M21" i="36"/>
  <c r="N21" i="36"/>
  <c r="O21" i="36"/>
  <c r="P21" i="36"/>
  <c r="Q21" i="36"/>
  <c r="D19" i="36"/>
  <c r="E19" i="36"/>
  <c r="F19" i="36"/>
  <c r="G19" i="36"/>
  <c r="H19" i="36"/>
  <c r="I19" i="36"/>
  <c r="J19" i="36"/>
  <c r="K19" i="36"/>
  <c r="L19" i="36"/>
  <c r="M19" i="36"/>
  <c r="N19" i="36"/>
  <c r="O19" i="36"/>
  <c r="P19" i="36"/>
  <c r="Q20" i="36"/>
  <c r="Q9" i="36"/>
  <c r="Q8" i="36"/>
  <c r="Q7" i="36"/>
  <c r="Q18" i="36"/>
  <c r="Q17" i="36"/>
  <c r="Q16" i="36"/>
  <c r="Q15" i="36"/>
  <c r="Q14" i="36"/>
  <c r="Q13" i="36"/>
  <c r="Q12" i="36"/>
  <c r="Q11" i="36"/>
  <c r="I271" i="34"/>
  <c r="H271" i="34"/>
  <c r="G271" i="34"/>
  <c r="I269" i="34"/>
  <c r="H269" i="34"/>
  <c r="G269" i="34"/>
  <c r="I239" i="34"/>
  <c r="H239" i="34"/>
  <c r="G239" i="34"/>
  <c r="I210" i="34"/>
  <c r="H210" i="34"/>
  <c r="G210" i="34"/>
  <c r="I196" i="34"/>
  <c r="H196" i="34"/>
  <c r="G196" i="34"/>
  <c r="I179" i="34"/>
  <c r="H179" i="34"/>
  <c r="G179" i="34"/>
  <c r="I150" i="34"/>
  <c r="H150" i="34"/>
  <c r="G150" i="34"/>
  <c r="I121" i="34"/>
  <c r="H121" i="34"/>
  <c r="G121" i="34"/>
  <c r="I93" i="34"/>
  <c r="H93" i="34"/>
  <c r="G93" i="34"/>
  <c r="I65" i="34"/>
  <c r="H65" i="34"/>
  <c r="G65" i="34"/>
  <c r="I36" i="34"/>
  <c r="H36" i="34"/>
  <c r="G36" i="34"/>
  <c r="F11" i="32"/>
  <c r="D11" i="32"/>
  <c r="G6" i="32"/>
  <c r="G7" i="32"/>
  <c r="G8" i="32"/>
  <c r="G9" i="32"/>
  <c r="G10" i="32"/>
  <c r="E6" i="32"/>
  <c r="E7" i="32"/>
  <c r="E8" i="32"/>
  <c r="E9" i="32"/>
  <c r="E10" i="32"/>
  <c r="I37" i="31"/>
  <c r="J37" i="31"/>
  <c r="K37" i="31"/>
  <c r="L37" i="31"/>
  <c r="M37" i="31"/>
  <c r="N37" i="31"/>
  <c r="O37" i="31"/>
  <c r="P37" i="31"/>
  <c r="Q37" i="31"/>
  <c r="R37" i="31"/>
  <c r="S37" i="31"/>
  <c r="T37" i="31"/>
  <c r="U37" i="31"/>
  <c r="V37" i="31"/>
  <c r="W37" i="31"/>
  <c r="X37" i="31"/>
  <c r="Y37" i="31"/>
  <c r="Z37" i="31"/>
  <c r="AA37" i="31"/>
  <c r="F37" i="29"/>
  <c r="K29" i="90" s="1"/>
  <c r="G37" i="29"/>
  <c r="H37" i="29"/>
  <c r="I37" i="29"/>
  <c r="J37" i="29"/>
  <c r="K30" i="90" s="1"/>
  <c r="K37" i="29"/>
  <c r="L37" i="29"/>
  <c r="K31" i="90" s="1"/>
  <c r="M37" i="29"/>
  <c r="N37" i="29"/>
  <c r="O37" i="29"/>
  <c r="P37" i="29"/>
  <c r="Q37" i="29"/>
  <c r="S37" i="29"/>
  <c r="E36" i="90" s="1"/>
  <c r="AK33" i="28"/>
  <c r="AI33" i="28"/>
  <c r="AG33" i="28"/>
  <c r="AE33" i="28"/>
  <c r="AD33" i="28"/>
  <c r="AC33" i="28"/>
  <c r="K33" i="28"/>
  <c r="K44" i="90" s="1"/>
  <c r="AL33" i="28"/>
  <c r="M36" i="27"/>
  <c r="K36" i="27"/>
  <c r="J36" i="27"/>
  <c r="I36" i="27"/>
  <c r="H36" i="27"/>
  <c r="G36" i="27"/>
  <c r="N36" i="27"/>
  <c r="F34" i="26"/>
  <c r="F33" i="26"/>
  <c r="H6" i="26"/>
  <c r="J6" i="26" s="1"/>
  <c r="H7" i="26"/>
  <c r="H8" i="26"/>
  <c r="J8" i="26" s="1"/>
  <c r="H9" i="26"/>
  <c r="H10" i="26"/>
  <c r="H11" i="26"/>
  <c r="H12" i="26"/>
  <c r="H13" i="26"/>
  <c r="H14" i="26"/>
  <c r="J14" i="26" s="1"/>
  <c r="H15" i="26"/>
  <c r="H16" i="26"/>
  <c r="J16" i="26" s="1"/>
  <c r="H17" i="26"/>
  <c r="H18" i="26"/>
  <c r="H19" i="26"/>
  <c r="H20" i="26"/>
  <c r="H21" i="26"/>
  <c r="H22" i="26"/>
  <c r="J22" i="26" s="1"/>
  <c r="H23" i="26"/>
  <c r="H24" i="26"/>
  <c r="J24" i="26" s="1"/>
  <c r="H25" i="26"/>
  <c r="H26" i="26"/>
  <c r="H27" i="26"/>
  <c r="H28" i="26"/>
  <c r="H29" i="26"/>
  <c r="H30" i="26"/>
  <c r="J30" i="26" s="1"/>
  <c r="H31" i="26"/>
  <c r="H32" i="26"/>
  <c r="J32" i="26" s="1"/>
  <c r="L32" i="26"/>
  <c r="L31" i="26"/>
  <c r="L30" i="26"/>
  <c r="L29" i="26"/>
  <c r="L28" i="26"/>
  <c r="L27" i="26"/>
  <c r="L26" i="26"/>
  <c r="L25" i="26"/>
  <c r="L24" i="26"/>
  <c r="L23" i="26"/>
  <c r="L22" i="26"/>
  <c r="L21" i="26"/>
  <c r="L20" i="26"/>
  <c r="L19" i="26"/>
  <c r="L18" i="26"/>
  <c r="L17" i="26"/>
  <c r="L16" i="26"/>
  <c r="L15" i="26"/>
  <c r="L14" i="26"/>
  <c r="L13" i="26"/>
  <c r="L12" i="26"/>
  <c r="L11" i="26"/>
  <c r="L10" i="26"/>
  <c r="L9" i="26"/>
  <c r="L8" i="26"/>
  <c r="L7" i="26"/>
  <c r="L6" i="26"/>
  <c r="J67" i="25"/>
  <c r="G67" i="25"/>
  <c r="J36" i="25"/>
  <c r="J68" i="25" s="1"/>
  <c r="G36" i="25"/>
  <c r="G68" i="25" s="1"/>
  <c r="I66" i="25"/>
  <c r="I65" i="25"/>
  <c r="I64" i="25"/>
  <c r="I63" i="25"/>
  <c r="I62" i="25"/>
  <c r="I61" i="25"/>
  <c r="I60" i="25"/>
  <c r="I59" i="25"/>
  <c r="I58" i="25"/>
  <c r="I57" i="25"/>
  <c r="I56" i="25"/>
  <c r="I55" i="25"/>
  <c r="I54" i="25"/>
  <c r="I53" i="25"/>
  <c r="I52" i="25"/>
  <c r="I51" i="25"/>
  <c r="I50" i="25"/>
  <c r="I49" i="25"/>
  <c r="I48" i="25"/>
  <c r="I47" i="25"/>
  <c r="I46" i="25"/>
  <c r="I45" i="25"/>
  <c r="I44" i="25"/>
  <c r="I43" i="25"/>
  <c r="I42" i="25"/>
  <c r="I41" i="25"/>
  <c r="I40" i="25"/>
  <c r="I39" i="25"/>
  <c r="I38" i="25"/>
  <c r="I37" i="25"/>
  <c r="I35" i="25"/>
  <c r="I34" i="25"/>
  <c r="I33" i="25"/>
  <c r="I32" i="25"/>
  <c r="I31" i="25"/>
  <c r="I30" i="25"/>
  <c r="I29" i="25"/>
  <c r="I28" i="25"/>
  <c r="I27" i="25"/>
  <c r="I26" i="25"/>
  <c r="I25" i="25"/>
  <c r="I24" i="25"/>
  <c r="I23" i="25"/>
  <c r="I22" i="25"/>
  <c r="I21" i="25"/>
  <c r="I20" i="25"/>
  <c r="I19" i="25"/>
  <c r="I18" i="25"/>
  <c r="I17" i="25"/>
  <c r="I16" i="25"/>
  <c r="I15" i="25"/>
  <c r="I14" i="25"/>
  <c r="I13" i="25"/>
  <c r="I12" i="25"/>
  <c r="I11" i="25"/>
  <c r="I10" i="25"/>
  <c r="I9" i="25"/>
  <c r="I8" i="25"/>
  <c r="I7" i="25"/>
  <c r="I6" i="25"/>
  <c r="C41" i="24"/>
  <c r="D41" i="24"/>
  <c r="E41" i="24"/>
  <c r="F41" i="24"/>
  <c r="G41" i="24"/>
  <c r="H41" i="24"/>
  <c r="I41" i="24"/>
  <c r="J41" i="24"/>
  <c r="K41" i="24"/>
  <c r="L41" i="24"/>
  <c r="M41" i="24"/>
  <c r="N41" i="24"/>
  <c r="O41" i="24"/>
  <c r="C35" i="24"/>
  <c r="D35" i="24"/>
  <c r="E35" i="24"/>
  <c r="F35" i="24"/>
  <c r="G35" i="24"/>
  <c r="H35" i="24"/>
  <c r="I35" i="24"/>
  <c r="J35" i="24"/>
  <c r="K35" i="24"/>
  <c r="L35" i="24"/>
  <c r="M35" i="24"/>
  <c r="N35" i="24"/>
  <c r="O35" i="24"/>
  <c r="C20" i="24"/>
  <c r="D20" i="24"/>
  <c r="E20" i="24"/>
  <c r="F20" i="24"/>
  <c r="G20" i="24"/>
  <c r="H20" i="24"/>
  <c r="I20" i="24"/>
  <c r="J20" i="24"/>
  <c r="K20" i="24"/>
  <c r="L20" i="24"/>
  <c r="M20" i="24"/>
  <c r="N20" i="24"/>
  <c r="O20" i="24"/>
  <c r="C15" i="24"/>
  <c r="D15" i="24"/>
  <c r="E15" i="24"/>
  <c r="F15" i="24"/>
  <c r="G15" i="24"/>
  <c r="H15" i="24"/>
  <c r="I15" i="24"/>
  <c r="J15" i="24"/>
  <c r="K15" i="24"/>
  <c r="L15" i="24"/>
  <c r="M15" i="24"/>
  <c r="N15" i="24"/>
  <c r="O15" i="24"/>
  <c r="P45" i="24"/>
  <c r="P44" i="24"/>
  <c r="P40" i="24"/>
  <c r="P39" i="24"/>
  <c r="F28" i="90" s="1"/>
  <c r="G28" i="90" s="1"/>
  <c r="P38" i="24"/>
  <c r="P34" i="24"/>
  <c r="P33" i="24"/>
  <c r="P32" i="24"/>
  <c r="P31" i="24"/>
  <c r="F21" i="90" s="1"/>
  <c r="P30" i="24"/>
  <c r="P29" i="24"/>
  <c r="F20" i="90" s="1"/>
  <c r="P28" i="24"/>
  <c r="F24" i="90" s="1"/>
  <c r="P27" i="24"/>
  <c r="P25" i="24"/>
  <c r="P24" i="24"/>
  <c r="P23" i="24"/>
  <c r="P19" i="24"/>
  <c r="F17" i="90" s="1"/>
  <c r="G17" i="90" s="1"/>
  <c r="P18" i="24"/>
  <c r="P14" i="24"/>
  <c r="P13" i="24"/>
  <c r="P12" i="24"/>
  <c r="P11" i="24"/>
  <c r="F15" i="90" s="1"/>
  <c r="P10" i="24"/>
  <c r="P7" i="24"/>
  <c r="P6" i="24"/>
  <c r="F167" i="22"/>
  <c r="E167" i="22"/>
  <c r="F135" i="22"/>
  <c r="E135" i="22"/>
  <c r="F110" i="22"/>
  <c r="E110" i="22"/>
  <c r="F78" i="22"/>
  <c r="E78" i="22"/>
  <c r="F57" i="22"/>
  <c r="E57" i="22"/>
  <c r="E58" i="21"/>
  <c r="D58" i="21"/>
  <c r="E56" i="21"/>
  <c r="D56" i="21"/>
  <c r="E54" i="21"/>
  <c r="D54" i="21"/>
  <c r="E50" i="21"/>
  <c r="D50" i="21"/>
  <c r="E48" i="21"/>
  <c r="D48" i="21"/>
  <c r="E46" i="21"/>
  <c r="D46" i="21"/>
  <c r="E39" i="21"/>
  <c r="D39" i="21"/>
  <c r="E37" i="21"/>
  <c r="D37" i="21"/>
  <c r="E35" i="21"/>
  <c r="D35" i="21"/>
  <c r="E33" i="21"/>
  <c r="D33" i="21"/>
  <c r="E27" i="21"/>
  <c r="D27" i="21"/>
  <c r="E24" i="21"/>
  <c r="D24" i="21"/>
  <c r="E21" i="21"/>
  <c r="D21" i="21"/>
  <c r="E18" i="21"/>
  <c r="D18" i="21"/>
  <c r="D59" i="21" s="1"/>
  <c r="E15" i="21"/>
  <c r="D15" i="21"/>
  <c r="E94" i="20"/>
  <c r="D94" i="20"/>
  <c r="E87" i="20"/>
  <c r="D87" i="20"/>
  <c r="E82" i="20"/>
  <c r="D82" i="20"/>
  <c r="E76" i="20"/>
  <c r="D76" i="20"/>
  <c r="E72" i="20"/>
  <c r="D72" i="20"/>
  <c r="E68" i="20"/>
  <c r="D68" i="20"/>
  <c r="E61" i="20"/>
  <c r="D61" i="20"/>
  <c r="E54" i="20"/>
  <c r="D54" i="20"/>
  <c r="E47" i="20"/>
  <c r="D47" i="20"/>
  <c r="E44" i="20"/>
  <c r="D44" i="20"/>
  <c r="E37" i="20"/>
  <c r="D37" i="20"/>
  <c r="E30" i="20"/>
  <c r="D30" i="20"/>
  <c r="E23" i="20"/>
  <c r="D23" i="20"/>
  <c r="E16" i="20"/>
  <c r="D16" i="20"/>
  <c r="E12" i="20"/>
  <c r="D12" i="20"/>
  <c r="F89" i="18"/>
  <c r="F58" i="18"/>
  <c r="F27" i="18"/>
  <c r="F19" i="18"/>
  <c r="F17" i="18"/>
  <c r="F12" i="18"/>
  <c r="J36" i="17"/>
  <c r="I36" i="17"/>
  <c r="K6" i="17"/>
  <c r="K7" i="17"/>
  <c r="K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X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H7" i="14"/>
  <c r="F8" i="14"/>
  <c r="E7" i="14"/>
  <c r="E8" i="14" s="1"/>
  <c r="C8" i="14"/>
  <c r="G142" i="14"/>
  <c r="G141" i="14"/>
  <c r="G140" i="14"/>
  <c r="G139" i="14"/>
  <c r="G138" i="14"/>
  <c r="G137" i="14"/>
  <c r="G136" i="14"/>
  <c r="G135" i="14"/>
  <c r="G134" i="14"/>
  <c r="G133" i="14"/>
  <c r="G132" i="14"/>
  <c r="G131" i="14"/>
  <c r="G130" i="14"/>
  <c r="G129" i="14"/>
  <c r="G128" i="14"/>
  <c r="G127" i="14"/>
  <c r="G126" i="14"/>
  <c r="G125" i="14"/>
  <c r="G124" i="14"/>
  <c r="G122" i="14"/>
  <c r="G121" i="14"/>
  <c r="G120" i="14"/>
  <c r="G119" i="14"/>
  <c r="G118" i="14"/>
  <c r="G117" i="14"/>
  <c r="G116" i="14"/>
  <c r="G115" i="14"/>
  <c r="G114" i="14"/>
  <c r="G113" i="14"/>
  <c r="G112" i="14"/>
  <c r="G111" i="14"/>
  <c r="G110" i="14"/>
  <c r="G108" i="14"/>
  <c r="G107" i="14"/>
  <c r="G106" i="14"/>
  <c r="G105" i="14"/>
  <c r="G104" i="14"/>
  <c r="G103" i="14"/>
  <c r="G102" i="14"/>
  <c r="G101" i="14"/>
  <c r="G100" i="14"/>
  <c r="G99" i="14"/>
  <c r="G98" i="14"/>
  <c r="G97" i="14"/>
  <c r="G95" i="14"/>
  <c r="G94" i="14"/>
  <c r="G93" i="14"/>
  <c r="G92" i="14"/>
  <c r="G91" i="14"/>
  <c r="G89" i="14"/>
  <c r="G88" i="14"/>
  <c r="G87" i="14"/>
  <c r="G86" i="14"/>
  <c r="G85" i="14"/>
  <c r="G84" i="14"/>
  <c r="G83" i="14"/>
  <c r="G82" i="14"/>
  <c r="G81" i="14"/>
  <c r="G80" i="14"/>
  <c r="G79" i="14"/>
  <c r="G78" i="14"/>
  <c r="G77" i="14"/>
  <c r="G76" i="14"/>
  <c r="G75" i="14"/>
  <c r="G74" i="14"/>
  <c r="G73" i="14"/>
  <c r="G72" i="14"/>
  <c r="G71" i="14"/>
  <c r="G70" i="14"/>
  <c r="G69" i="14"/>
  <c r="G68" i="14"/>
  <c r="G66" i="14"/>
  <c r="G65" i="14"/>
  <c r="G64" i="14"/>
  <c r="G63" i="14"/>
  <c r="G62" i="14"/>
  <c r="G61" i="14"/>
  <c r="G59" i="14"/>
  <c r="G58" i="14"/>
  <c r="G57" i="14"/>
  <c r="G56" i="14"/>
  <c r="G55" i="14"/>
  <c r="G54" i="14"/>
  <c r="G52" i="14"/>
  <c r="G51" i="14"/>
  <c r="G50" i="14"/>
  <c r="G49" i="14"/>
  <c r="G48" i="14"/>
  <c r="G46" i="14"/>
  <c r="G45" i="14"/>
  <c r="G44" i="14"/>
  <c r="G43" i="14"/>
  <c r="G42" i="14"/>
  <c r="G41" i="14"/>
  <c r="G40" i="14"/>
  <c r="G39" i="14"/>
  <c r="G37" i="14"/>
  <c r="G36" i="14"/>
  <c r="G35" i="14"/>
  <c r="G34" i="14"/>
  <c r="G33" i="14"/>
  <c r="G32" i="14"/>
  <c r="G31" i="14"/>
  <c r="G30" i="14"/>
  <c r="G29" i="14"/>
  <c r="G28" i="14"/>
  <c r="G27" i="14"/>
  <c r="G26" i="14"/>
  <c r="G25" i="14"/>
  <c r="G24" i="14"/>
  <c r="G23" i="14"/>
  <c r="G22" i="14"/>
  <c r="G21" i="14"/>
  <c r="H17" i="14"/>
  <c r="I17" i="14"/>
  <c r="G17" i="14"/>
  <c r="E17" i="14"/>
  <c r="D17" i="14"/>
  <c r="F17" i="14"/>
  <c r="J17" i="14"/>
  <c r="H7" i="12"/>
  <c r="F8" i="12"/>
  <c r="E7" i="12"/>
  <c r="E8" i="12" s="1"/>
  <c r="C8" i="12"/>
  <c r="D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H17" i="12"/>
  <c r="I17" i="12"/>
  <c r="G17" i="12"/>
  <c r="E17" i="12"/>
  <c r="D17" i="12"/>
  <c r="F17" i="12"/>
  <c r="J17" i="12"/>
  <c r="N234" i="86" l="1"/>
  <c r="M234" i="86"/>
  <c r="O234" i="86"/>
  <c r="K234" i="86"/>
  <c r="L234" i="86"/>
  <c r="Q127" i="44"/>
  <c r="R36" i="46"/>
  <c r="Q45" i="46"/>
  <c r="R35" i="46" s="1"/>
  <c r="R92" i="46"/>
  <c r="Q20" i="84"/>
  <c r="Q60" i="86"/>
  <c r="Q56" i="86"/>
  <c r="Q52" i="86"/>
  <c r="M81" i="86"/>
  <c r="N81" i="86"/>
  <c r="O81" i="86"/>
  <c r="K81" i="86"/>
  <c r="L81" i="86"/>
  <c r="Q66" i="86"/>
  <c r="Q334" i="86"/>
  <c r="Q338" i="86"/>
  <c r="Q413" i="86"/>
  <c r="M467" i="86"/>
  <c r="O467" i="86"/>
  <c r="N467" i="86"/>
  <c r="K467" i="86"/>
  <c r="L467" i="86"/>
  <c r="Q116" i="86"/>
  <c r="Q112" i="86"/>
  <c r="Q108" i="86"/>
  <c r="Q132" i="86"/>
  <c r="J234" i="86"/>
  <c r="Q349" i="36"/>
  <c r="Q35" i="38"/>
  <c r="F36" i="90" s="1"/>
  <c r="Q57" i="86"/>
  <c r="Q262" i="86"/>
  <c r="Q326" i="86"/>
  <c r="Q289" i="36"/>
  <c r="S332" i="40"/>
  <c r="S362" i="40"/>
  <c r="Q28" i="44"/>
  <c r="Q207" i="86"/>
  <c r="L410" i="86"/>
  <c r="K410" i="86"/>
  <c r="J410" i="86"/>
  <c r="O410" i="86"/>
  <c r="J513" i="86"/>
  <c r="L513" i="86"/>
  <c r="N513" i="86"/>
  <c r="M513" i="86"/>
  <c r="S82" i="40"/>
  <c r="S235" i="40"/>
  <c r="S377" i="40"/>
  <c r="S62" i="48"/>
  <c r="N196" i="86"/>
  <c r="J196" i="86"/>
  <c r="M196" i="86"/>
  <c r="Q446" i="86"/>
  <c r="Q228" i="36"/>
  <c r="Q62" i="48"/>
  <c r="R50" i="48" s="1"/>
  <c r="L196" i="86"/>
  <c r="Q224" i="86"/>
  <c r="Q303" i="86"/>
  <c r="Q323" i="86"/>
  <c r="Q319" i="86"/>
  <c r="Q359" i="86"/>
  <c r="Q355" i="86"/>
  <c r="F22" i="90"/>
  <c r="S453" i="40"/>
  <c r="M35" i="88" s="1"/>
  <c r="N27" i="84"/>
  <c r="Q153" i="86"/>
  <c r="Q150" i="86"/>
  <c r="Q149" i="86"/>
  <c r="Q146" i="86"/>
  <c r="K196" i="86"/>
  <c r="Q372" i="86"/>
  <c r="N215" i="86"/>
  <c r="Q282" i="86"/>
  <c r="Q55" i="36"/>
  <c r="Q243" i="36"/>
  <c r="Q472" i="36"/>
  <c r="S396" i="40"/>
  <c r="S63" i="46"/>
  <c r="Q6" i="86"/>
  <c r="Q141" i="86"/>
  <c r="Q139" i="86"/>
  <c r="Q137" i="86"/>
  <c r="J304" i="86"/>
  <c r="O312" i="86"/>
  <c r="Q311" i="86"/>
  <c r="Q328" i="86"/>
  <c r="Q324" i="86"/>
  <c r="Q320" i="86"/>
  <c r="N421" i="86"/>
  <c r="K437" i="86"/>
  <c r="Q448" i="86"/>
  <c r="K32" i="88"/>
  <c r="K24" i="88"/>
  <c r="K16" i="88"/>
  <c r="Q188" i="86"/>
  <c r="Q286" i="86"/>
  <c r="Q342" i="86"/>
  <c r="Q365" i="86"/>
  <c r="Q371" i="86"/>
  <c r="Q367" i="86"/>
  <c r="Q424" i="86"/>
  <c r="Q445" i="86"/>
  <c r="Q466" i="86"/>
  <c r="Q461" i="86"/>
  <c r="Q512" i="86"/>
  <c r="K30" i="88"/>
  <c r="Q36" i="36"/>
  <c r="Q154" i="48"/>
  <c r="R146" i="48" s="1"/>
  <c r="Q47" i="86"/>
  <c r="Q58" i="86"/>
  <c r="Q53" i="86"/>
  <c r="Q114" i="86"/>
  <c r="Q200" i="86"/>
  <c r="Q259" i="86"/>
  <c r="Q280" i="86"/>
  <c r="Q364" i="86"/>
  <c r="Q465" i="86"/>
  <c r="Q491" i="86"/>
  <c r="Q263" i="36"/>
  <c r="Q89" i="36"/>
  <c r="Q105" i="36"/>
  <c r="Q162" i="36"/>
  <c r="Q278" i="36"/>
  <c r="Q423" i="36"/>
  <c r="S42" i="40"/>
  <c r="Q288" i="40"/>
  <c r="Q377" i="40"/>
  <c r="R371" i="40" s="1"/>
  <c r="S422" i="40"/>
  <c r="M33" i="88" s="1"/>
  <c r="Q26" i="84"/>
  <c r="Q21" i="84"/>
  <c r="Q18" i="84"/>
  <c r="Q17" i="84"/>
  <c r="Q14" i="84"/>
  <c r="Q13" i="84"/>
  <c r="Q10" i="84"/>
  <c r="Q9" i="84"/>
  <c r="O27" i="84"/>
  <c r="Q120" i="86"/>
  <c r="Q133" i="86"/>
  <c r="Q125" i="86"/>
  <c r="O157" i="86"/>
  <c r="Q213" i="86"/>
  <c r="Q211" i="86"/>
  <c r="Q209" i="86"/>
  <c r="Q205" i="86"/>
  <c r="Q226" i="86"/>
  <c r="Q250" i="86"/>
  <c r="Q270" i="86"/>
  <c r="Q277" i="86"/>
  <c r="Q308" i="86"/>
  <c r="N312" i="86"/>
  <c r="Q317" i="86"/>
  <c r="Q370" i="86"/>
  <c r="Q414" i="86"/>
  <c r="M421" i="86"/>
  <c r="Q418" i="86"/>
  <c r="J437" i="86"/>
  <c r="Q444" i="86"/>
  <c r="Q497" i="86"/>
  <c r="Q489" i="86"/>
  <c r="S135" i="40"/>
  <c r="M16" i="88" s="1"/>
  <c r="S438" i="40"/>
  <c r="M34" i="88" s="1"/>
  <c r="Q12" i="84"/>
  <c r="Q31" i="86"/>
  <c r="L100" i="86"/>
  <c r="Q96" i="86"/>
  <c r="Q93" i="86"/>
  <c r="Q92" i="86"/>
  <c r="Q219" i="86"/>
  <c r="J287" i="86"/>
  <c r="Q327" i="86"/>
  <c r="Q341" i="86"/>
  <c r="Q406" i="86"/>
  <c r="Q404" i="86"/>
  <c r="Q402" i="86"/>
  <c r="Q450" i="86"/>
  <c r="Q480" i="86"/>
  <c r="Q476" i="86"/>
  <c r="Q511" i="86"/>
  <c r="Q509" i="86"/>
  <c r="Q507" i="86"/>
  <c r="Q505" i="86"/>
  <c r="Q193" i="86"/>
  <c r="Q375" i="86"/>
  <c r="Q395" i="86"/>
  <c r="Q455" i="86"/>
  <c r="Q464" i="86"/>
  <c r="Q460" i="86"/>
  <c r="Q508" i="86"/>
  <c r="Q504" i="86"/>
  <c r="K38" i="88"/>
  <c r="Q61" i="86"/>
  <c r="Q55" i="86"/>
  <c r="Q49" i="86"/>
  <c r="Q263" i="86"/>
  <c r="K287" i="86"/>
  <c r="Q275" i="86"/>
  <c r="Q495" i="86"/>
  <c r="Q19" i="36"/>
  <c r="K36" i="17"/>
  <c r="K14" i="90" s="1"/>
  <c r="H47" i="90" s="1"/>
  <c r="Q335" i="36"/>
  <c r="S63" i="40"/>
  <c r="S268" i="40"/>
  <c r="S68" i="44"/>
  <c r="Q19" i="86"/>
  <c r="K100" i="86"/>
  <c r="Q221" i="86"/>
  <c r="Q264" i="86"/>
  <c r="Q261" i="86"/>
  <c r="Q260" i="86"/>
  <c r="Q258" i="86"/>
  <c r="K304" i="86"/>
  <c r="Q310" i="86"/>
  <c r="Q349" i="86"/>
  <c r="N437" i="86"/>
  <c r="Q477" i="86"/>
  <c r="R51" i="48"/>
  <c r="R59" i="48"/>
  <c r="R57" i="48"/>
  <c r="R311" i="40"/>
  <c r="M49" i="89"/>
  <c r="R312" i="40"/>
  <c r="R12" i="44"/>
  <c r="R56" i="48"/>
  <c r="N36" i="90"/>
  <c r="N30" i="90"/>
  <c r="N42" i="90"/>
  <c r="Q118" i="40"/>
  <c r="R108" i="40" s="1"/>
  <c r="Q307" i="36"/>
  <c r="S178" i="40"/>
  <c r="M18" i="88" s="1"/>
  <c r="S288" i="40"/>
  <c r="M24" i="88" s="1"/>
  <c r="P20" i="24"/>
  <c r="F18" i="90"/>
  <c r="G60" i="12"/>
  <c r="G6" i="12" s="1"/>
  <c r="K24" i="90"/>
  <c r="D12" i="89"/>
  <c r="E59" i="21"/>
  <c r="Q72" i="36"/>
  <c r="Q213" i="36"/>
  <c r="Q367" i="36"/>
  <c r="S23" i="40"/>
  <c r="M10" i="88" s="1"/>
  <c r="Q82" i="40"/>
  <c r="R74" i="40" s="1"/>
  <c r="R279" i="40"/>
  <c r="R287" i="40"/>
  <c r="Q347" i="40"/>
  <c r="R340" i="40" s="1"/>
  <c r="R21" i="44"/>
  <c r="R13" i="44"/>
  <c r="R24" i="44"/>
  <c r="R16" i="44"/>
  <c r="R26" i="44"/>
  <c r="R28" i="44"/>
  <c r="R18" i="44"/>
  <c r="R25" i="44"/>
  <c r="R15" i="44"/>
  <c r="R110" i="46"/>
  <c r="R103" i="46"/>
  <c r="R91" i="46"/>
  <c r="R104" i="46"/>
  <c r="R95" i="46"/>
  <c r="R107" i="46"/>
  <c r="R96" i="46"/>
  <c r="R97" i="46"/>
  <c r="R99" i="46"/>
  <c r="R105" i="46"/>
  <c r="F168" i="22"/>
  <c r="Q141" i="36"/>
  <c r="Q411" i="36"/>
  <c r="Q63" i="40"/>
  <c r="R51" i="40" s="1"/>
  <c r="Q438" i="40"/>
  <c r="R433" i="40" s="1"/>
  <c r="R127" i="44"/>
  <c r="R124" i="44"/>
  <c r="R126" i="44"/>
  <c r="R123" i="44"/>
  <c r="R276" i="40"/>
  <c r="R284" i="40"/>
  <c r="R285" i="40"/>
  <c r="R288" i="40"/>
  <c r="R277" i="40"/>
  <c r="R280" i="40"/>
  <c r="E95" i="20"/>
  <c r="Q196" i="36"/>
  <c r="Q383" i="36"/>
  <c r="Q460" i="36"/>
  <c r="S101" i="40"/>
  <c r="S158" i="40"/>
  <c r="M17" i="88" s="1"/>
  <c r="S251" i="40"/>
  <c r="M22" i="88" s="1"/>
  <c r="R283" i="40"/>
  <c r="Q362" i="40"/>
  <c r="R16" i="40"/>
  <c r="Q42" i="40"/>
  <c r="R35" i="40" s="1"/>
  <c r="R151" i="40"/>
  <c r="Q251" i="40"/>
  <c r="R250" i="40" s="1"/>
  <c r="G143" i="14"/>
  <c r="G6" i="14" s="1"/>
  <c r="P35" i="24"/>
  <c r="P41" i="24"/>
  <c r="F27" i="90"/>
  <c r="J28" i="26"/>
  <c r="M28" i="26" s="1"/>
  <c r="J20" i="26"/>
  <c r="M20" i="26" s="1"/>
  <c r="N20" i="26" s="1"/>
  <c r="J12" i="26"/>
  <c r="M12" i="26" s="1"/>
  <c r="N12" i="26" s="1"/>
  <c r="F210" i="34"/>
  <c r="Q120" i="36"/>
  <c r="Q179" i="36"/>
  <c r="S118" i="40"/>
  <c r="M15" i="88" s="1"/>
  <c r="Q268" i="40"/>
  <c r="R266" i="40" s="1"/>
  <c r="S347" i="40"/>
  <c r="M28" i="88" s="1"/>
  <c r="R377" i="40"/>
  <c r="R373" i="40"/>
  <c r="R376" i="40"/>
  <c r="R368" i="40"/>
  <c r="R20" i="44"/>
  <c r="L34" i="26"/>
  <c r="Q216" i="40"/>
  <c r="R211" i="40" s="1"/>
  <c r="R89" i="46"/>
  <c r="Q24" i="48"/>
  <c r="R13" i="48" s="1"/>
  <c r="S44" i="48"/>
  <c r="R161" i="48"/>
  <c r="R159" i="48"/>
  <c r="Q416" i="86"/>
  <c r="E168" i="22"/>
  <c r="J26" i="26"/>
  <c r="M26" i="26" s="1"/>
  <c r="N26" i="26" s="1"/>
  <c r="J10" i="26"/>
  <c r="M10" i="26" s="1"/>
  <c r="N10" i="26" s="1"/>
  <c r="G272" i="34"/>
  <c r="F179" i="34"/>
  <c r="R278" i="40"/>
  <c r="R286" i="40"/>
  <c r="Q305" i="40"/>
  <c r="R298" i="40" s="1"/>
  <c r="Q332" i="40"/>
  <c r="N27" i="88" s="1"/>
  <c r="R358" i="40"/>
  <c r="R374" i="40"/>
  <c r="Q396" i="40"/>
  <c r="R392" i="40" s="1"/>
  <c r="R478" i="40"/>
  <c r="S499" i="40"/>
  <c r="D65" i="89"/>
  <c r="D57" i="89"/>
  <c r="R14" i="44"/>
  <c r="R22" i="44"/>
  <c r="Q47" i="44"/>
  <c r="R35" i="44" s="1"/>
  <c r="S47" i="44"/>
  <c r="R41" i="46"/>
  <c r="S45" i="46"/>
  <c r="Q80" i="46"/>
  <c r="R75" i="46" s="1"/>
  <c r="R78" i="46"/>
  <c r="S135" i="48"/>
  <c r="F25" i="90"/>
  <c r="G25" i="90" s="1"/>
  <c r="H25" i="90" s="1"/>
  <c r="Q197" i="40"/>
  <c r="R196" i="40" s="1"/>
  <c r="Q235" i="40"/>
  <c r="R222" i="40" s="1"/>
  <c r="R359" i="40"/>
  <c r="Q468" i="40"/>
  <c r="R466" i="40" s="1"/>
  <c r="Q499" i="40"/>
  <c r="R495" i="40" s="1"/>
  <c r="Q35" i="42"/>
  <c r="D36" i="42" s="1"/>
  <c r="D64" i="89"/>
  <c r="D56" i="89"/>
  <c r="R23" i="44"/>
  <c r="R125" i="44"/>
  <c r="R34" i="46"/>
  <c r="R71" i="46"/>
  <c r="R79" i="46"/>
  <c r="S24" i="48"/>
  <c r="Q88" i="48"/>
  <c r="R78" i="48" s="1"/>
  <c r="Q113" i="48"/>
  <c r="R96" i="48" s="1"/>
  <c r="N36" i="88"/>
  <c r="P36" i="88" s="1"/>
  <c r="K25" i="90"/>
  <c r="D13" i="89"/>
  <c r="D95" i="20"/>
  <c r="M32" i="26"/>
  <c r="N32" i="26" s="1"/>
  <c r="M24" i="26"/>
  <c r="N24" i="26" s="1"/>
  <c r="M16" i="26"/>
  <c r="M8" i="26"/>
  <c r="I272" i="34"/>
  <c r="F121" i="34"/>
  <c r="Q23" i="40"/>
  <c r="R11" i="40" s="1"/>
  <c r="Q101" i="40"/>
  <c r="N14" i="88" s="1"/>
  <c r="Q158" i="40"/>
  <c r="R148" i="40" s="1"/>
  <c r="S216" i="40"/>
  <c r="R322" i="40"/>
  <c r="Q422" i="40"/>
  <c r="R417" i="40" s="1"/>
  <c r="R14" i="42"/>
  <c r="S25" i="46"/>
  <c r="R100" i="46"/>
  <c r="R108" i="46"/>
  <c r="R62" i="48"/>
  <c r="R55" i="48"/>
  <c r="R60" i="48"/>
  <c r="R61" i="48"/>
  <c r="R52" i="48"/>
  <c r="R53" i="48"/>
  <c r="R58" i="48"/>
  <c r="Q18" i="86"/>
  <c r="N14" i="90"/>
  <c r="M12" i="89"/>
  <c r="Q135" i="40"/>
  <c r="R126" i="40" s="1"/>
  <c r="R186" i="40"/>
  <c r="R194" i="40"/>
  <c r="R263" i="40"/>
  <c r="R281" i="40"/>
  <c r="R369" i="40"/>
  <c r="R437" i="40"/>
  <c r="R446" i="40"/>
  <c r="R23" i="42"/>
  <c r="R17" i="44"/>
  <c r="Q68" i="44"/>
  <c r="R61" i="44" s="1"/>
  <c r="R62" i="44"/>
  <c r="R45" i="46"/>
  <c r="R43" i="46"/>
  <c r="R31" i="46"/>
  <c r="R44" i="46"/>
  <c r="S110" i="46"/>
  <c r="R76" i="48"/>
  <c r="N22" i="86"/>
  <c r="M22" i="86"/>
  <c r="O22" i="86"/>
  <c r="J22" i="86"/>
  <c r="K22" i="86"/>
  <c r="L22" i="86"/>
  <c r="F90" i="18"/>
  <c r="P15" i="24"/>
  <c r="F14" i="90"/>
  <c r="G14" i="90" s="1"/>
  <c r="H14" i="90" s="1"/>
  <c r="N15" i="90"/>
  <c r="M13" i="89"/>
  <c r="M30" i="26"/>
  <c r="M22" i="26"/>
  <c r="N22" i="26" s="1"/>
  <c r="M14" i="26"/>
  <c r="M6" i="26"/>
  <c r="N6" i="26" s="1"/>
  <c r="J18" i="26"/>
  <c r="M18" i="26" s="1"/>
  <c r="N18" i="26" s="1"/>
  <c r="G36" i="90"/>
  <c r="H36" i="90" s="1"/>
  <c r="F65" i="34"/>
  <c r="F269" i="34"/>
  <c r="Q178" i="40"/>
  <c r="R175" i="40" s="1"/>
  <c r="R282" i="40"/>
  <c r="S313" i="40"/>
  <c r="M26" i="88" s="1"/>
  <c r="R370" i="40"/>
  <c r="R409" i="40"/>
  <c r="S411" i="40"/>
  <c r="M32" i="88" s="1"/>
  <c r="Q453" i="40"/>
  <c r="R445" i="40" s="1"/>
  <c r="R465" i="40"/>
  <c r="S484" i="40"/>
  <c r="M37" i="88" s="1"/>
  <c r="S514" i="40"/>
  <c r="M39" i="88" s="1"/>
  <c r="Q96" i="44"/>
  <c r="R91" i="44" s="1"/>
  <c r="R37" i="46"/>
  <c r="S80" i="46"/>
  <c r="Q135" i="48"/>
  <c r="R130" i="48" s="1"/>
  <c r="S161" i="48"/>
  <c r="R150" i="40"/>
  <c r="S197" i="40"/>
  <c r="R226" i="40"/>
  <c r="S305" i="40"/>
  <c r="M25" i="88" s="1"/>
  <c r="R325" i="40"/>
  <c r="R355" i="40"/>
  <c r="Q411" i="40"/>
  <c r="R402" i="40" s="1"/>
  <c r="R410" i="40"/>
  <c r="Q514" i="40"/>
  <c r="R509" i="40" s="1"/>
  <c r="R17" i="42"/>
  <c r="R33" i="42"/>
  <c r="D60" i="89"/>
  <c r="H36" i="42"/>
  <c r="S127" i="44"/>
  <c r="Q25" i="46"/>
  <c r="R19" i="46" s="1"/>
  <c r="R38" i="46"/>
  <c r="R62" i="46"/>
  <c r="R121" i="48"/>
  <c r="R147" i="48"/>
  <c r="R150" i="48"/>
  <c r="R151" i="48"/>
  <c r="R142" i="48"/>
  <c r="R154" i="48"/>
  <c r="R143" i="48"/>
  <c r="R152" i="48"/>
  <c r="R19" i="44"/>
  <c r="R27" i="44"/>
  <c r="S28" i="44"/>
  <c r="R72" i="46"/>
  <c r="R93" i="46"/>
  <c r="R101" i="46"/>
  <c r="R109" i="46"/>
  <c r="R19" i="48"/>
  <c r="R81" i="48"/>
  <c r="R144" i="48"/>
  <c r="M27" i="84"/>
  <c r="Q27" i="86"/>
  <c r="Q145" i="86"/>
  <c r="N11" i="88"/>
  <c r="P11" i="88" s="1"/>
  <c r="D62" i="89"/>
  <c r="S117" i="44"/>
  <c r="R94" i="46"/>
  <c r="R102" i="46"/>
  <c r="R102" i="48"/>
  <c r="R110" i="48"/>
  <c r="S154" i="48"/>
  <c r="M267" i="86"/>
  <c r="N267" i="86"/>
  <c r="O267" i="86"/>
  <c r="K267" i="86"/>
  <c r="L267" i="86"/>
  <c r="J267" i="86"/>
  <c r="R24" i="46"/>
  <c r="R70" i="46"/>
  <c r="S113" i="48"/>
  <c r="R145" i="48"/>
  <c r="R153" i="48"/>
  <c r="Q21" i="86"/>
  <c r="Q17" i="86"/>
  <c r="Q13" i="86"/>
  <c r="Q39" i="86"/>
  <c r="Q36" i="86"/>
  <c r="Q35" i="86"/>
  <c r="Q90" i="86"/>
  <c r="Q484" i="40"/>
  <c r="R474" i="40" s="1"/>
  <c r="I36" i="42"/>
  <c r="R55" i="44"/>
  <c r="Q63" i="46"/>
  <c r="R61" i="46"/>
  <c r="R68" i="46"/>
  <c r="R76" i="46"/>
  <c r="R15" i="48"/>
  <c r="R85" i="48"/>
  <c r="R125" i="48"/>
  <c r="R133" i="48"/>
  <c r="R160" i="48"/>
  <c r="Q22" i="84"/>
  <c r="L27" i="84"/>
  <c r="Q25" i="86"/>
  <c r="Q65" i="86"/>
  <c r="Q79" i="86"/>
  <c r="Q76" i="86"/>
  <c r="Q75" i="86"/>
  <c r="Q71" i="86"/>
  <c r="O117" i="86"/>
  <c r="M117" i="86"/>
  <c r="N117" i="86"/>
  <c r="J117" i="86"/>
  <c r="L117" i="86"/>
  <c r="Q129" i="86"/>
  <c r="Q155" i="86"/>
  <c r="Q151" i="86"/>
  <c r="Q147" i="86"/>
  <c r="Q330" i="86"/>
  <c r="Q420" i="86"/>
  <c r="Q427" i="86"/>
  <c r="Q482" i="86"/>
  <c r="Q479" i="86"/>
  <c r="Q478" i="86"/>
  <c r="N498" i="86"/>
  <c r="M498" i="86"/>
  <c r="O498" i="86"/>
  <c r="K498" i="86"/>
  <c r="L498" i="86"/>
  <c r="J498" i="86"/>
  <c r="R90" i="46"/>
  <c r="R98" i="46"/>
  <c r="R106" i="46"/>
  <c r="Q44" i="48"/>
  <c r="R42" i="48" s="1"/>
  <c r="R134" i="48"/>
  <c r="R148" i="48"/>
  <c r="K27" i="84"/>
  <c r="Q59" i="86"/>
  <c r="Q62" i="86" s="1"/>
  <c r="Q51" i="86"/>
  <c r="Q99" i="86"/>
  <c r="Q91" i="86"/>
  <c r="Q103" i="86"/>
  <c r="Q190" i="86"/>
  <c r="Q298" i="86"/>
  <c r="Q291" i="86"/>
  <c r="K483" i="86"/>
  <c r="M483" i="86"/>
  <c r="N483" i="86"/>
  <c r="O483" i="86"/>
  <c r="J483" i="86"/>
  <c r="L483" i="86"/>
  <c r="Q486" i="86"/>
  <c r="R95" i="44"/>
  <c r="S96" i="44"/>
  <c r="Q117" i="44"/>
  <c r="R113" i="44" s="1"/>
  <c r="R122" i="44"/>
  <c r="R32" i="46"/>
  <c r="R40" i="46"/>
  <c r="R54" i="48"/>
  <c r="S88" i="48"/>
  <c r="R107" i="48"/>
  <c r="R149" i="48"/>
  <c r="Q23" i="84"/>
  <c r="Q19" i="84"/>
  <c r="Q11" i="84"/>
  <c r="J27" i="84"/>
  <c r="Q6" i="84"/>
  <c r="Q8" i="86"/>
  <c r="Q15" i="86"/>
  <c r="Q10" i="86"/>
  <c r="K62" i="86"/>
  <c r="J62" i="86"/>
  <c r="L62" i="86"/>
  <c r="N62" i="86"/>
  <c r="O62" i="86"/>
  <c r="Q72" i="86"/>
  <c r="Q130" i="86"/>
  <c r="Q284" i="86"/>
  <c r="Q276" i="86"/>
  <c r="Q307" i="86"/>
  <c r="Q501" i="86"/>
  <c r="O37" i="88"/>
  <c r="M29" i="88"/>
  <c r="O29" i="88"/>
  <c r="M21" i="88"/>
  <c r="O21" i="88"/>
  <c r="M13" i="88"/>
  <c r="O13" i="88"/>
  <c r="N25" i="88"/>
  <c r="Q14" i="86"/>
  <c r="Q38" i="86"/>
  <c r="Q131" i="86"/>
  <c r="Q127" i="86"/>
  <c r="Q182" i="86"/>
  <c r="Q253" i="86"/>
  <c r="Q290" i="86"/>
  <c r="Q296" i="86"/>
  <c r="Q407" i="86"/>
  <c r="Q403" i="86"/>
  <c r="Q429" i="86"/>
  <c r="Q451" i="86"/>
  <c r="Q443" i="86"/>
  <c r="Q456" i="86"/>
  <c r="Q470" i="86"/>
  <c r="Q68" i="86"/>
  <c r="Q97" i="86"/>
  <c r="Q138" i="86"/>
  <c r="Q148" i="86"/>
  <c r="J215" i="86"/>
  <c r="K215" i="86"/>
  <c r="L215" i="86"/>
  <c r="O215" i="86"/>
  <c r="Q214" i="86"/>
  <c r="Q343" i="86"/>
  <c r="Q339" i="86"/>
  <c r="Q350" i="86"/>
  <c r="Q360" i="86"/>
  <c r="Q356" i="86"/>
  <c r="Q352" i="86"/>
  <c r="Q430" i="86"/>
  <c r="O452" i="86"/>
  <c r="L452" i="86"/>
  <c r="M452" i="86"/>
  <c r="N452" i="86"/>
  <c r="J452" i="86"/>
  <c r="K452" i="86"/>
  <c r="Q458" i="86"/>
  <c r="M31" i="88"/>
  <c r="N23" i="88"/>
  <c r="K39" i="88"/>
  <c r="K31" i="88"/>
  <c r="Q45" i="86"/>
  <c r="M100" i="86"/>
  <c r="N100" i="86"/>
  <c r="O100" i="86"/>
  <c r="Q177" i="86"/>
  <c r="Q189" i="86"/>
  <c r="Q186" i="86"/>
  <c r="Q184" i="86"/>
  <c r="Q340" i="86"/>
  <c r="N361" i="86"/>
  <c r="L361" i="86"/>
  <c r="M361" i="86"/>
  <c r="O361" i="86"/>
  <c r="J361" i="86"/>
  <c r="K361" i="86"/>
  <c r="Q357" i="86"/>
  <c r="Q434" i="86"/>
  <c r="M38" i="88"/>
  <c r="M30" i="88"/>
  <c r="Q7" i="86"/>
  <c r="M41" i="86"/>
  <c r="J41" i="86"/>
  <c r="O41" i="86"/>
  <c r="Q46" i="86"/>
  <c r="Q98" i="86"/>
  <c r="Q113" i="86"/>
  <c r="Q109" i="86"/>
  <c r="Q180" i="86"/>
  <c r="Q212" i="86"/>
  <c r="Q208" i="86"/>
  <c r="Q203" i="86"/>
  <c r="Q231" i="86"/>
  <c r="Q227" i="86"/>
  <c r="Q223" i="86"/>
  <c r="Q256" i="86"/>
  <c r="Q267" i="86" s="1"/>
  <c r="Q272" i="86"/>
  <c r="Q316" i="86"/>
  <c r="Q368" i="86"/>
  <c r="Q432" i="86"/>
  <c r="Q428" i="86"/>
  <c r="Q449" i="86"/>
  <c r="Q481" i="86"/>
  <c r="Q473" i="86"/>
  <c r="M36" i="88"/>
  <c r="O36" i="88"/>
  <c r="O28" i="88"/>
  <c r="M20" i="88"/>
  <c r="M12" i="88"/>
  <c r="N28" i="88"/>
  <c r="Q24" i="84"/>
  <c r="Q16" i="84"/>
  <c r="Q8" i="84"/>
  <c r="Q26" i="86"/>
  <c r="N41" i="86"/>
  <c r="Q54" i="86"/>
  <c r="Q78" i="86"/>
  <c r="Q85" i="86"/>
  <c r="Q84" i="86"/>
  <c r="Q126" i="86"/>
  <c r="Q232" i="86"/>
  <c r="Q228" i="86"/>
  <c r="Q302" i="86"/>
  <c r="Q295" i="86"/>
  <c r="Q294" i="86"/>
  <c r="Q315" i="86"/>
  <c r="M346" i="86"/>
  <c r="N346" i="86"/>
  <c r="O346" i="86"/>
  <c r="K346" i="86"/>
  <c r="L346" i="86"/>
  <c r="Q345" i="86"/>
  <c r="Q358" i="86"/>
  <c r="O35" i="88"/>
  <c r="N35" i="88"/>
  <c r="O27" i="88"/>
  <c r="M27" i="88"/>
  <c r="O19" i="88"/>
  <c r="M19" i="88"/>
  <c r="M11" i="88"/>
  <c r="O12" i="88"/>
  <c r="Q94" i="86"/>
  <c r="Q115" i="86"/>
  <c r="Q111" i="86"/>
  <c r="O134" i="86"/>
  <c r="Q230" i="86"/>
  <c r="Q322" i="86"/>
  <c r="Q399" i="86"/>
  <c r="N410" i="86"/>
  <c r="Q409" i="86"/>
  <c r="Q405" i="86"/>
  <c r="Q401" i="86"/>
  <c r="Q425" i="86"/>
  <c r="M437" i="86"/>
  <c r="Q462" i="86"/>
  <c r="Q493" i="86"/>
  <c r="N22" i="88"/>
  <c r="P22" i="88" s="1"/>
  <c r="O25" i="88"/>
  <c r="O15" i="88"/>
  <c r="Q20" i="86"/>
  <c r="Q44" i="86"/>
  <c r="J81" i="86"/>
  <c r="Q77" i="86"/>
  <c r="Q73" i="86"/>
  <c r="Q104" i="86"/>
  <c r="Q121" i="86"/>
  <c r="N134" i="86"/>
  <c r="Q128" i="86"/>
  <c r="Q154" i="86"/>
  <c r="Q181" i="86"/>
  <c r="O196" i="86"/>
  <c r="Q199" i="86"/>
  <c r="O287" i="86"/>
  <c r="L331" i="86"/>
  <c r="O376" i="86"/>
  <c r="M410" i="86"/>
  <c r="Q419" i="86"/>
  <c r="Q421" i="86" s="1"/>
  <c r="L437" i="86"/>
  <c r="Q475" i="86"/>
  <c r="Q502" i="86"/>
  <c r="O513" i="86"/>
  <c r="N39" i="88"/>
  <c r="P39" i="88" s="1"/>
  <c r="N30" i="88"/>
  <c r="P30" i="88" s="1"/>
  <c r="O33" i="88"/>
  <c r="O23" i="88"/>
  <c r="O14" i="88"/>
  <c r="G24" i="90"/>
  <c r="G15" i="90"/>
  <c r="Q156" i="86"/>
  <c r="Q152" i="86"/>
  <c r="Q192" i="86"/>
  <c r="Q201" i="86"/>
  <c r="Q283" i="86"/>
  <c r="Q279" i="86"/>
  <c r="Q417" i="86"/>
  <c r="K513" i="86"/>
  <c r="N34" i="88"/>
  <c r="P34" i="88" s="1"/>
  <c r="N26" i="88"/>
  <c r="P26" i="88" s="1"/>
  <c r="N10" i="88"/>
  <c r="M23" i="88"/>
  <c r="M14" i="88"/>
  <c r="N16" i="88"/>
  <c r="P16" i="88" s="1"/>
  <c r="G21" i="90"/>
  <c r="H21" i="90" s="1"/>
  <c r="Q40" i="86"/>
  <c r="Q110" i="86"/>
  <c r="K157" i="86"/>
  <c r="Q233" i="86"/>
  <c r="Q229" i="86"/>
  <c r="Q225" i="86"/>
  <c r="Q254" i="86"/>
  <c r="Q265" i="86"/>
  <c r="Q273" i="86"/>
  <c r="Q297" i="86"/>
  <c r="Q292" i="86"/>
  <c r="J312" i="86"/>
  <c r="Q329" i="86"/>
  <c r="Q325" i="86"/>
  <c r="Q321" i="86"/>
  <c r="Q344" i="86"/>
  <c r="Q398" i="86"/>
  <c r="Q471" i="86"/>
  <c r="Q510" i="86"/>
  <c r="Q506" i="86"/>
  <c r="N24" i="88"/>
  <c r="P24" i="88" s="1"/>
  <c r="Q335" i="86"/>
  <c r="Q373" i="86"/>
  <c r="Q369" i="86"/>
  <c r="Q408" i="86"/>
  <c r="Q435" i="86"/>
  <c r="Q433" i="86"/>
  <c r="Q431" i="86"/>
  <c r="N32" i="88"/>
  <c r="P32" i="88" s="1"/>
  <c r="G20" i="90"/>
  <c r="H20" i="90" s="1"/>
  <c r="G23" i="90"/>
  <c r="G27" i="90"/>
  <c r="G34" i="90"/>
  <c r="H34" i="90" s="1"/>
  <c r="G18" i="90"/>
  <c r="G22" i="90"/>
  <c r="H22" i="90" s="1"/>
  <c r="Q86" i="86"/>
  <c r="Q285" i="86"/>
  <c r="Q281" i="86"/>
  <c r="I304" i="86"/>
  <c r="Q300" i="86"/>
  <c r="Q487" i="86"/>
  <c r="Q496" i="86"/>
  <c r="Q492" i="86"/>
  <c r="Q498" i="86" s="1"/>
  <c r="D27" i="87"/>
  <c r="S39" i="88"/>
  <c r="S37" i="88"/>
  <c r="S35" i="88"/>
  <c r="S33" i="88"/>
  <c r="S31" i="88"/>
  <c r="S29" i="88"/>
  <c r="S27" i="88"/>
  <c r="S25" i="88"/>
  <c r="S23" i="88"/>
  <c r="S21" i="88"/>
  <c r="S19" i="88"/>
  <c r="S17" i="88"/>
  <c r="S15" i="88"/>
  <c r="S13" i="88"/>
  <c r="S11" i="88"/>
  <c r="S38" i="88"/>
  <c r="S36" i="88"/>
  <c r="S34" i="88"/>
  <c r="S32" i="88"/>
  <c r="S30" i="88"/>
  <c r="S28" i="88"/>
  <c r="S26" i="88"/>
  <c r="S24" i="88"/>
  <c r="S22" i="88"/>
  <c r="S20" i="88"/>
  <c r="S18" i="88"/>
  <c r="S16" i="88"/>
  <c r="S14" i="88"/>
  <c r="S12" i="88"/>
  <c r="R37" i="88"/>
  <c r="R33" i="88"/>
  <c r="R29" i="88"/>
  <c r="R25" i="88"/>
  <c r="R21" i="88"/>
  <c r="R17" i="88"/>
  <c r="R13" i="88"/>
  <c r="R39" i="88"/>
  <c r="R35" i="88"/>
  <c r="R31" i="88"/>
  <c r="R27" i="88"/>
  <c r="R23" i="88"/>
  <c r="R19" i="88"/>
  <c r="R15" i="88"/>
  <c r="R11" i="88"/>
  <c r="R38" i="88"/>
  <c r="R36" i="88"/>
  <c r="R34" i="88"/>
  <c r="R32" i="88"/>
  <c r="R30" i="88"/>
  <c r="R28" i="88"/>
  <c r="R26" i="88"/>
  <c r="R24" i="88"/>
  <c r="R22" i="88"/>
  <c r="R20" i="88"/>
  <c r="R18" i="88"/>
  <c r="R16" i="88"/>
  <c r="R14" i="88"/>
  <c r="R12" i="88"/>
  <c r="M15" i="87"/>
  <c r="M18" i="87"/>
  <c r="M21" i="87" s="1"/>
  <c r="M30" i="87"/>
  <c r="O33" i="87" s="1"/>
  <c r="O10" i="87"/>
  <c r="O12" i="87"/>
  <c r="M16" i="87"/>
  <c r="M22" i="87"/>
  <c r="M24" i="87"/>
  <c r="O13" i="87"/>
  <c r="O15" i="87"/>
  <c r="O16" i="87"/>
  <c r="Q312" i="86"/>
  <c r="F36" i="34"/>
  <c r="F93" i="34"/>
  <c r="F150" i="34"/>
  <c r="F196" i="34"/>
  <c r="F239" i="34"/>
  <c r="F271" i="34"/>
  <c r="H272" i="34"/>
  <c r="N30" i="26"/>
  <c r="N14" i="26"/>
  <c r="N16" i="26"/>
  <c r="N8" i="26"/>
  <c r="H33" i="26"/>
  <c r="N21" i="90" s="1"/>
  <c r="L33" i="26"/>
  <c r="H34" i="26"/>
  <c r="J31" i="26"/>
  <c r="M31" i="26" s="1"/>
  <c r="N31" i="26" s="1"/>
  <c r="J29" i="26"/>
  <c r="J27" i="26"/>
  <c r="M27" i="26" s="1"/>
  <c r="N27" i="26" s="1"/>
  <c r="J25" i="26"/>
  <c r="J23" i="26"/>
  <c r="M23" i="26" s="1"/>
  <c r="N23" i="26" s="1"/>
  <c r="J21" i="26"/>
  <c r="J19" i="26"/>
  <c r="M19" i="26" s="1"/>
  <c r="N19" i="26" s="1"/>
  <c r="J17" i="26"/>
  <c r="J15" i="26"/>
  <c r="M15" i="26" s="1"/>
  <c r="N15" i="26" s="1"/>
  <c r="J13" i="26"/>
  <c r="J11" i="26"/>
  <c r="M11" i="26" s="1"/>
  <c r="N11" i="26" s="1"/>
  <c r="J9" i="26"/>
  <c r="J7" i="26"/>
  <c r="Q27" i="84" l="1"/>
  <c r="R6" i="84" s="1"/>
  <c r="Q117" i="86"/>
  <c r="R63" i="44"/>
  <c r="R490" i="40"/>
  <c r="R129" i="40"/>
  <c r="R65" i="44"/>
  <c r="R344" i="40"/>
  <c r="R124" i="48"/>
  <c r="R491" i="40"/>
  <c r="R375" i="40"/>
  <c r="Q452" i="86"/>
  <c r="R87" i="44"/>
  <c r="R420" i="40"/>
  <c r="N31" i="88"/>
  <c r="P31" i="88" s="1"/>
  <c r="R505" i="40"/>
  <c r="R493" i="40"/>
  <c r="R54" i="44"/>
  <c r="R406" i="40"/>
  <c r="R407" i="40"/>
  <c r="R388" i="40"/>
  <c r="L36" i="42"/>
  <c r="E36" i="42"/>
  <c r="R66" i="44"/>
  <c r="R132" i="40"/>
  <c r="D14" i="89"/>
  <c r="Q376" i="86"/>
  <c r="R126" i="48"/>
  <c r="R389" i="40"/>
  <c r="R31" i="42"/>
  <c r="R247" i="40"/>
  <c r="R245" i="40"/>
  <c r="R460" i="40"/>
  <c r="F39" i="87"/>
  <c r="Q157" i="86"/>
  <c r="N33" i="88"/>
  <c r="P33" i="88" s="1"/>
  <c r="R243" i="40"/>
  <c r="R343" i="40"/>
  <c r="Q513" i="86"/>
  <c r="Q467" i="86"/>
  <c r="J36" i="42"/>
  <c r="R25" i="42"/>
  <c r="R339" i="40"/>
  <c r="R430" i="40"/>
  <c r="R39" i="46"/>
  <c r="R15" i="42"/>
  <c r="R30" i="42"/>
  <c r="R42" i="46"/>
  <c r="R13" i="42"/>
  <c r="R33" i="46"/>
  <c r="R372" i="40"/>
  <c r="R192" i="40"/>
  <c r="R91" i="40"/>
  <c r="N15" i="88"/>
  <c r="P15" i="88" s="1"/>
  <c r="R16" i="46"/>
  <c r="R385" i="40"/>
  <c r="R80" i="48"/>
  <c r="R27" i="42"/>
  <c r="R476" i="40"/>
  <c r="R34" i="42"/>
  <c r="R110" i="40"/>
  <c r="R155" i="40"/>
  <c r="R34" i="48"/>
  <c r="Q410" i="86"/>
  <c r="R115" i="44"/>
  <c r="R513" i="40"/>
  <c r="R37" i="48"/>
  <c r="R84" i="48"/>
  <c r="R132" i="48"/>
  <c r="R112" i="44"/>
  <c r="M36" i="42"/>
  <c r="R328" i="40"/>
  <c r="R19" i="42"/>
  <c r="R29" i="42"/>
  <c r="R18" i="42"/>
  <c r="R147" i="40"/>
  <c r="Q215" i="86"/>
  <c r="Q81" i="86"/>
  <c r="R112" i="40"/>
  <c r="R114" i="44"/>
  <c r="R104" i="44"/>
  <c r="R40" i="48"/>
  <c r="R115" i="40"/>
  <c r="R109" i="40"/>
  <c r="Q134" i="86"/>
  <c r="P25" i="88"/>
  <c r="R39" i="48"/>
  <c r="R107" i="44"/>
  <c r="Q331" i="86"/>
  <c r="Q234" i="86"/>
  <c r="Q100" i="86"/>
  <c r="P35" i="88"/>
  <c r="R31" i="48"/>
  <c r="R79" i="44"/>
  <c r="R110" i="44"/>
  <c r="R46" i="44"/>
  <c r="R73" i="48"/>
  <c r="R89" i="44"/>
  <c r="R234" i="40"/>
  <c r="R225" i="40"/>
  <c r="R14" i="48"/>
  <c r="R106" i="44"/>
  <c r="R330" i="40"/>
  <c r="R43" i="44"/>
  <c r="R230" i="40"/>
  <c r="R33" i="48"/>
  <c r="R320" i="40"/>
  <c r="R18" i="48"/>
  <c r="R450" i="40"/>
  <c r="R462" i="40"/>
  <c r="R22" i="40"/>
  <c r="R101" i="48"/>
  <c r="R19" i="40"/>
  <c r="Q41" i="86"/>
  <c r="R108" i="44"/>
  <c r="Q196" i="86"/>
  <c r="Q437" i="86"/>
  <c r="R77" i="48"/>
  <c r="R43" i="48"/>
  <c r="R11" i="48"/>
  <c r="R88" i="44"/>
  <c r="R125" i="40"/>
  <c r="R21" i="48"/>
  <c r="R36" i="44"/>
  <c r="R461" i="40"/>
  <c r="R114" i="40"/>
  <c r="R38" i="40"/>
  <c r="R451" i="40"/>
  <c r="O41" i="88"/>
  <c r="P28" i="88"/>
  <c r="Q346" i="86"/>
  <c r="Q304" i="86"/>
  <c r="N21" i="88"/>
  <c r="P21" i="88" s="1"/>
  <c r="Q287" i="86"/>
  <c r="Q22" i="86"/>
  <c r="R23" i="48"/>
  <c r="R146" i="40"/>
  <c r="O34" i="87"/>
  <c r="O35" i="87" s="1"/>
  <c r="J33" i="26"/>
  <c r="N22" i="90" s="1"/>
  <c r="H6" i="14"/>
  <c r="I6" i="14" s="1"/>
  <c r="J6" i="14" s="1"/>
  <c r="G8" i="14"/>
  <c r="H8" i="14" s="1"/>
  <c r="I8" i="14" s="1"/>
  <c r="J8" i="14" s="1"/>
  <c r="G8" i="12"/>
  <c r="H8" i="12" s="1"/>
  <c r="I8" i="12" s="1"/>
  <c r="J8" i="12" s="1"/>
  <c r="H6" i="12"/>
  <c r="R207" i="40"/>
  <c r="R52" i="40"/>
  <c r="J34" i="26"/>
  <c r="O42" i="88"/>
  <c r="N28" i="26"/>
  <c r="N20" i="88"/>
  <c r="P20" i="88" s="1"/>
  <c r="Q483" i="86"/>
  <c r="P14" i="88"/>
  <c r="R59" i="46"/>
  <c r="R63" i="46"/>
  <c r="R54" i="46"/>
  <c r="R55" i="46"/>
  <c r="R56" i="46"/>
  <c r="R58" i="46"/>
  <c r="R81" i="44"/>
  <c r="R507" i="40"/>
  <c r="R508" i="40"/>
  <c r="R514" i="40"/>
  <c r="R511" i="40"/>
  <c r="R52" i="46"/>
  <c r="R481" i="40"/>
  <c r="R419" i="40"/>
  <c r="R422" i="40"/>
  <c r="R96" i="40"/>
  <c r="R90" i="40"/>
  <c r="R98" i="40"/>
  <c r="R93" i="40"/>
  <c r="R101" i="40"/>
  <c r="R95" i="40"/>
  <c r="R88" i="48"/>
  <c r="R79" i="48"/>
  <c r="R70" i="48"/>
  <c r="R83" i="48"/>
  <c r="R71" i="48"/>
  <c r="R86" i="48"/>
  <c r="R75" i="48"/>
  <c r="R82" i="48"/>
  <c r="R87" i="48"/>
  <c r="N19" i="88"/>
  <c r="P19" i="88" s="1"/>
  <c r="R189" i="40"/>
  <c r="R197" i="40"/>
  <c r="R187" i="40"/>
  <c r="R191" i="40"/>
  <c r="R193" i="40"/>
  <c r="R195" i="40"/>
  <c r="R185" i="40"/>
  <c r="R84" i="44"/>
  <c r="R20" i="48"/>
  <c r="R16" i="48"/>
  <c r="R12" i="48"/>
  <c r="R17" i="48"/>
  <c r="R24" i="48"/>
  <c r="R152" i="40"/>
  <c r="R251" i="40"/>
  <c r="R241" i="40"/>
  <c r="R244" i="40"/>
  <c r="R246" i="40"/>
  <c r="R248" i="40"/>
  <c r="R249" i="40"/>
  <c r="R71" i="40"/>
  <c r="R353" i="40"/>
  <c r="R361" i="40"/>
  <c r="N29" i="88"/>
  <c r="P29" i="88" s="1"/>
  <c r="R360" i="40"/>
  <c r="R362" i="40"/>
  <c r="R354" i="40"/>
  <c r="R357" i="40"/>
  <c r="R418" i="40"/>
  <c r="R347" i="40"/>
  <c r="R342" i="40"/>
  <c r="R346" i="40"/>
  <c r="R338" i="40"/>
  <c r="R341" i="40"/>
  <c r="R345" i="40"/>
  <c r="R97" i="40"/>
  <c r="R176" i="40"/>
  <c r="R41" i="40"/>
  <c r="R116" i="40"/>
  <c r="R113" i="40"/>
  <c r="R117" i="40"/>
  <c r="R118" i="40"/>
  <c r="R111" i="40"/>
  <c r="Q34" i="87"/>
  <c r="O21" i="87"/>
  <c r="M33" i="87" s="1"/>
  <c r="P27" i="88"/>
  <c r="N12" i="88"/>
  <c r="P12" i="88" s="1"/>
  <c r="P23" i="88"/>
  <c r="R53" i="46"/>
  <c r="R39" i="44"/>
  <c r="R494" i="40"/>
  <c r="R131" i="48"/>
  <c r="R120" i="48"/>
  <c r="R135" i="48"/>
  <c r="R127" i="48"/>
  <c r="R128" i="48"/>
  <c r="R123" i="48"/>
  <c r="R129" i="48"/>
  <c r="R512" i="40"/>
  <c r="R233" i="40"/>
  <c r="R68" i="44"/>
  <c r="R59" i="44"/>
  <c r="R56" i="44"/>
  <c r="R57" i="44"/>
  <c r="R67" i="44"/>
  <c r="R64" i="44"/>
  <c r="R464" i="40"/>
  <c r="R208" i="40"/>
  <c r="R97" i="48"/>
  <c r="R44" i="44"/>
  <c r="R18" i="40"/>
  <c r="R12" i="40"/>
  <c r="R20" i="40"/>
  <c r="R15" i="40"/>
  <c r="R23" i="40"/>
  <c r="R17" i="40"/>
  <c r="K34" i="90"/>
  <c r="D81" i="89"/>
  <c r="G12" i="89"/>
  <c r="N36" i="42"/>
  <c r="R35" i="42"/>
  <c r="F36" i="42"/>
  <c r="R24" i="42"/>
  <c r="G36" i="42"/>
  <c r="R28" i="42"/>
  <c r="D74" i="89" s="1"/>
  <c r="C74" i="89" s="1"/>
  <c r="K36" i="42"/>
  <c r="O36" i="42"/>
  <c r="R32" i="42"/>
  <c r="P36" i="42"/>
  <c r="R16" i="42"/>
  <c r="R20" i="42"/>
  <c r="R21" i="42"/>
  <c r="R393" i="40"/>
  <c r="R154" i="40"/>
  <c r="R80" i="46"/>
  <c r="R77" i="46"/>
  <c r="R73" i="46"/>
  <c r="R74" i="46"/>
  <c r="R69" i="46"/>
  <c r="R331" i="40"/>
  <c r="R332" i="40"/>
  <c r="R321" i="40"/>
  <c r="R323" i="40"/>
  <c r="R324" i="40"/>
  <c r="R327" i="40"/>
  <c r="R329" i="40"/>
  <c r="R10" i="48"/>
  <c r="R477" i="40"/>
  <c r="R212" i="40"/>
  <c r="R506" i="40"/>
  <c r="R144" i="40"/>
  <c r="R62" i="40"/>
  <c r="R242" i="40"/>
  <c r="R60" i="40"/>
  <c r="R356" i="40"/>
  <c r="R99" i="40"/>
  <c r="R89" i="40"/>
  <c r="R109" i="48"/>
  <c r="R168" i="40"/>
  <c r="R231" i="40"/>
  <c r="R33" i="40"/>
  <c r="R210" i="40"/>
  <c r="R299" i="40"/>
  <c r="R295" i="40"/>
  <c r="R301" i="40"/>
  <c r="R303" i="40"/>
  <c r="R305" i="40"/>
  <c r="R204" i="40"/>
  <c r="R78" i="40"/>
  <c r="R76" i="40"/>
  <c r="M7" i="26"/>
  <c r="Q33" i="87"/>
  <c r="Q41" i="87" s="1"/>
  <c r="Q361" i="86"/>
  <c r="N37" i="88"/>
  <c r="P37" i="88" s="1"/>
  <c r="R99" i="48"/>
  <c r="R117" i="44"/>
  <c r="R109" i="44"/>
  <c r="R105" i="44"/>
  <c r="R111" i="44"/>
  <c r="R116" i="44"/>
  <c r="R36" i="48"/>
  <c r="R41" i="48"/>
  <c r="R30" i="48"/>
  <c r="R44" i="48"/>
  <c r="R32" i="48"/>
  <c r="R38" i="48"/>
  <c r="R35" i="48"/>
  <c r="R122" i="48"/>
  <c r="R60" i="44"/>
  <c r="R74" i="48"/>
  <c r="R404" i="40"/>
  <c r="R411" i="40"/>
  <c r="R405" i="40"/>
  <c r="R408" i="40"/>
  <c r="R482" i="40"/>
  <c r="R22" i="48"/>
  <c r="R429" i="40"/>
  <c r="R133" i="40"/>
  <c r="R124" i="40"/>
  <c r="R135" i="40"/>
  <c r="R128" i="40"/>
  <c r="R134" i="40"/>
  <c r="R22" i="42"/>
  <c r="R302" i="40"/>
  <c r="R112" i="48"/>
  <c r="R498" i="40"/>
  <c r="R434" i="40"/>
  <c r="R300" i="40"/>
  <c r="R72" i="48"/>
  <c r="R103" i="44"/>
  <c r="R190" i="40"/>
  <c r="R421" i="40"/>
  <c r="R447" i="40"/>
  <c r="R127" i="40"/>
  <c r="R30" i="40"/>
  <c r="R227" i="40"/>
  <c r="R70" i="40"/>
  <c r="R94" i="40"/>
  <c r="R26" i="42"/>
  <c r="R14" i="40"/>
  <c r="R510" i="40"/>
  <c r="R169" i="40"/>
  <c r="R326" i="40"/>
  <c r="R131" i="40"/>
  <c r="R188" i="40"/>
  <c r="N13" i="88"/>
  <c r="P13" i="88" s="1"/>
  <c r="R57" i="46"/>
  <c r="R18" i="46"/>
  <c r="R20" i="46"/>
  <c r="R12" i="46"/>
  <c r="R14" i="46"/>
  <c r="R25" i="46"/>
  <c r="R11" i="46"/>
  <c r="R17" i="46"/>
  <c r="R22" i="46"/>
  <c r="R104" i="48"/>
  <c r="R396" i="40"/>
  <c r="R386" i="40"/>
  <c r="R387" i="40"/>
  <c r="R390" i="40"/>
  <c r="R395" i="40"/>
  <c r="R391" i="40"/>
  <c r="R261" i="40"/>
  <c r="R257" i="40"/>
  <c r="R260" i="40"/>
  <c r="R262" i="40"/>
  <c r="R264" i="40"/>
  <c r="R265" i="40"/>
  <c r="R268" i="40"/>
  <c r="R394" i="40"/>
  <c r="R100" i="40"/>
  <c r="R32" i="40"/>
  <c r="R40" i="40"/>
  <c r="R34" i="40"/>
  <c r="R42" i="40"/>
  <c r="R36" i="40"/>
  <c r="R31" i="40"/>
  <c r="R39" i="40"/>
  <c r="R59" i="40"/>
  <c r="R54" i="40"/>
  <c r="K26" i="90"/>
  <c r="R130" i="40"/>
  <c r="R449" i="40"/>
  <c r="R171" i="40"/>
  <c r="R174" i="40"/>
  <c r="R177" i="40"/>
  <c r="R178" i="40"/>
  <c r="R166" i="40"/>
  <c r="R170" i="40"/>
  <c r="R45" i="44"/>
  <c r="P10" i="88"/>
  <c r="R484" i="40"/>
  <c r="R483" i="40"/>
  <c r="R475" i="40"/>
  <c r="R479" i="40"/>
  <c r="R480" i="40"/>
  <c r="R167" i="40"/>
  <c r="R304" i="40"/>
  <c r="R23" i="46"/>
  <c r="M14" i="89"/>
  <c r="R172" i="40"/>
  <c r="R21" i="46"/>
  <c r="N38" i="88"/>
  <c r="P38" i="88" s="1"/>
  <c r="R496" i="40"/>
  <c r="R497" i="40"/>
  <c r="R492" i="40"/>
  <c r="R499" i="40"/>
  <c r="R267" i="40"/>
  <c r="R258" i="40"/>
  <c r="R92" i="40"/>
  <c r="R438" i="40"/>
  <c r="R435" i="40"/>
  <c r="R436" i="40"/>
  <c r="R428" i="40"/>
  <c r="R431" i="40"/>
  <c r="R21" i="40"/>
  <c r="R75" i="40"/>
  <c r="R297" i="40"/>
  <c r="D71" i="89"/>
  <c r="C71" i="89" s="1"/>
  <c r="D75" i="89"/>
  <c r="C75" i="89" s="1"/>
  <c r="R41" i="44"/>
  <c r="R34" i="44"/>
  <c r="R47" i="44"/>
  <c r="R37" i="44"/>
  <c r="R42" i="44"/>
  <c r="R206" i="40"/>
  <c r="R214" i="40"/>
  <c r="R216" i="40"/>
  <c r="R213" i="40"/>
  <c r="R215" i="40"/>
  <c r="R205" i="40"/>
  <c r="R209" i="40"/>
  <c r="R40" i="44"/>
  <c r="R50" i="40"/>
  <c r="R58" i="40"/>
  <c r="R53" i="40"/>
  <c r="R61" i="40"/>
  <c r="R63" i="40"/>
  <c r="R57" i="40"/>
  <c r="R73" i="40"/>
  <c r="R81" i="40"/>
  <c r="R82" i="40"/>
  <c r="R69" i="40"/>
  <c r="R77" i="40"/>
  <c r="R72" i="40"/>
  <c r="R80" i="40"/>
  <c r="R38" i="44"/>
  <c r="G29" i="90"/>
  <c r="N18" i="88"/>
  <c r="P18" i="88" s="1"/>
  <c r="R86" i="44"/>
  <c r="R77" i="44"/>
  <c r="R78" i="44"/>
  <c r="R82" i="44"/>
  <c r="R93" i="44"/>
  <c r="R83" i="44"/>
  <c r="R94" i="44"/>
  <c r="R85" i="44"/>
  <c r="R90" i="44"/>
  <c r="R96" i="44"/>
  <c r="R80" i="44"/>
  <c r="R444" i="40"/>
  <c r="R452" i="40"/>
  <c r="R453" i="40"/>
  <c r="R448" i="40"/>
  <c r="R296" i="40"/>
  <c r="R60" i="46"/>
  <c r="R15" i="46"/>
  <c r="N16" i="90"/>
  <c r="N17" i="88"/>
  <c r="P17" i="88" s="1"/>
  <c r="R158" i="40"/>
  <c r="R153" i="40"/>
  <c r="R145" i="40"/>
  <c r="R156" i="40"/>
  <c r="R157" i="40"/>
  <c r="R149" i="40"/>
  <c r="R103" i="48"/>
  <c r="R111" i="48"/>
  <c r="R108" i="48"/>
  <c r="R98" i="48"/>
  <c r="R105" i="48"/>
  <c r="R100" i="48"/>
  <c r="R106" i="48"/>
  <c r="R113" i="48"/>
  <c r="R13" i="46"/>
  <c r="R468" i="40"/>
  <c r="R463" i="40"/>
  <c r="R459" i="40"/>
  <c r="R467" i="40"/>
  <c r="R228" i="40"/>
  <c r="R235" i="40"/>
  <c r="R223" i="40"/>
  <c r="R224" i="40"/>
  <c r="R229" i="40"/>
  <c r="R232" i="40"/>
  <c r="R92" i="44"/>
  <c r="R259" i="40"/>
  <c r="R173" i="40"/>
  <c r="R79" i="40"/>
  <c r="R58" i="44"/>
  <c r="R37" i="40"/>
  <c r="R432" i="40"/>
  <c r="R403" i="40"/>
  <c r="R13" i="40"/>
  <c r="R56" i="40"/>
  <c r="R55" i="40"/>
  <c r="R107" i="40"/>
  <c r="O37" i="87"/>
  <c r="O41" i="87"/>
  <c r="D10" i="87"/>
  <c r="N28" i="84"/>
  <c r="J28" i="84"/>
  <c r="R23" i="84"/>
  <c r="R15" i="84"/>
  <c r="R7" i="84"/>
  <c r="R26" i="84"/>
  <c r="R18" i="84"/>
  <c r="R10" i="84"/>
  <c r="R19" i="84"/>
  <c r="R11" i="84"/>
  <c r="M28" i="84"/>
  <c r="R22" i="84"/>
  <c r="R14" i="84"/>
  <c r="D28" i="84"/>
  <c r="F28" i="84"/>
  <c r="H28" i="84"/>
  <c r="P28" i="84"/>
  <c r="E28" i="84"/>
  <c r="G28" i="84"/>
  <c r="I28" i="84"/>
  <c r="Q28" i="84"/>
  <c r="R27" i="84"/>
  <c r="L28" i="84"/>
  <c r="R25" i="84"/>
  <c r="R21" i="84"/>
  <c r="R17" i="84"/>
  <c r="R13" i="84"/>
  <c r="R9" i="84"/>
  <c r="K28" i="84"/>
  <c r="O28" i="84"/>
  <c r="R24" i="84"/>
  <c r="R20" i="84"/>
  <c r="R16" i="84"/>
  <c r="R12" i="84"/>
  <c r="R8" i="84"/>
  <c r="N7" i="26"/>
  <c r="M9" i="26"/>
  <c r="N9" i="26" s="1"/>
  <c r="M13" i="26"/>
  <c r="N13" i="26" s="1"/>
  <c r="M17" i="26"/>
  <c r="N17" i="26" s="1"/>
  <c r="M21" i="26"/>
  <c r="N21" i="26" s="1"/>
  <c r="M25" i="26"/>
  <c r="N25" i="26" s="1"/>
  <c r="M29" i="26"/>
  <c r="N29" i="26" s="1"/>
  <c r="Q37" i="87" l="1"/>
  <c r="Q35" i="87"/>
  <c r="D72" i="89"/>
  <c r="C72" i="89" s="1"/>
  <c r="N41" i="88"/>
  <c r="P41" i="88" s="1"/>
  <c r="D73" i="89"/>
  <c r="C73" i="89" s="1"/>
  <c r="N42" i="88"/>
  <c r="P42" i="88" s="1"/>
  <c r="G13" i="89"/>
  <c r="G14" i="89"/>
  <c r="D83" i="89"/>
  <c r="D82" i="89"/>
  <c r="H42" i="90"/>
  <c r="H43" i="90" s="1"/>
  <c r="I6" i="12"/>
  <c r="J6" i="12" s="1"/>
  <c r="K35" i="90"/>
  <c r="K36" i="90"/>
  <c r="E21" i="87"/>
  <c r="E20" i="87"/>
  <c r="E19" i="87"/>
  <c r="E17" i="87"/>
  <c r="E16" i="87"/>
  <c r="E22" i="87"/>
  <c r="O20" i="87"/>
  <c r="M34" i="87" s="1"/>
  <c r="M35" i="87" s="1"/>
  <c r="E18" i="87"/>
  <c r="M41" i="87"/>
  <c r="M37" i="87"/>
  <c r="D11" i="87"/>
  <c r="N34" i="26"/>
  <c r="N33" i="26"/>
  <c r="M33" i="26"/>
  <c r="N23" i="90" s="1"/>
  <c r="N24" i="90" s="1"/>
  <c r="M34" i="26"/>
  <c r="H48" i="90" l="1"/>
  <c r="H45" i="90"/>
  <c r="E25" i="87"/>
  <c r="F18" i="87"/>
  <c r="F22" i="87"/>
  <c r="F17" i="87"/>
  <c r="F20" i="87"/>
  <c r="F16" i="87"/>
  <c r="E23" i="87"/>
  <c r="F19" i="87"/>
  <c r="F21" i="87"/>
  <c r="Q8" i="88" l="1"/>
  <c r="E26" i="87"/>
  <c r="E27" i="87" s="1"/>
  <c r="F23" i="87"/>
  <c r="F26" i="87" s="1"/>
  <c r="F27" i="87" s="1"/>
  <c r="F31" i="87" s="1"/>
  <c r="F35" i="87" l="1"/>
  <c r="Q38" i="87"/>
  <c r="Q39" i="87" s="1"/>
  <c r="O38" i="87"/>
  <c r="O39" i="87" s="1"/>
  <c r="M38" i="87"/>
  <c r="M39" i="87" s="1"/>
  <c r="Q10" i="88"/>
  <c r="T10" i="88" s="1"/>
  <c r="Q12" i="88"/>
  <c r="T12" i="88" s="1"/>
  <c r="U12" i="88" s="1"/>
  <c r="Q14" i="88"/>
  <c r="T14" i="88" s="1"/>
  <c r="U14" i="88" s="1"/>
  <c r="Q16" i="88"/>
  <c r="T16" i="88" s="1"/>
  <c r="U16" i="88" s="1"/>
  <c r="Q18" i="88"/>
  <c r="T18" i="88" s="1"/>
  <c r="U18" i="88" s="1"/>
  <c r="Q20" i="88"/>
  <c r="T20" i="88" s="1"/>
  <c r="U20" i="88" s="1"/>
  <c r="Q22" i="88"/>
  <c r="T22" i="88" s="1"/>
  <c r="U22" i="88" s="1"/>
  <c r="Q24" i="88"/>
  <c r="T24" i="88" s="1"/>
  <c r="U24" i="88" s="1"/>
  <c r="Q26" i="88"/>
  <c r="T26" i="88" s="1"/>
  <c r="U26" i="88" s="1"/>
  <c r="Q28" i="88"/>
  <c r="T28" i="88" s="1"/>
  <c r="U28" i="88" s="1"/>
  <c r="Q30" i="88"/>
  <c r="T30" i="88" s="1"/>
  <c r="U30" i="88" s="1"/>
  <c r="Q32" i="88"/>
  <c r="T32" i="88" s="1"/>
  <c r="U32" i="88" s="1"/>
  <c r="Q34" i="88"/>
  <c r="T34" i="88" s="1"/>
  <c r="U34" i="88" s="1"/>
  <c r="Q36" i="88"/>
  <c r="T36" i="88" s="1"/>
  <c r="U36" i="88" s="1"/>
  <c r="Q38" i="88"/>
  <c r="T38" i="88" s="1"/>
  <c r="U38" i="88" s="1"/>
  <c r="Q11" i="88"/>
  <c r="T11" i="88" s="1"/>
  <c r="U11" i="88" s="1"/>
  <c r="Q13" i="88"/>
  <c r="T13" i="88" s="1"/>
  <c r="U13" i="88" s="1"/>
  <c r="Q15" i="88"/>
  <c r="T15" i="88" s="1"/>
  <c r="U15" i="88" s="1"/>
  <c r="Q17" i="88"/>
  <c r="T17" i="88" s="1"/>
  <c r="U17" i="88" s="1"/>
  <c r="Q19" i="88"/>
  <c r="T19" i="88" s="1"/>
  <c r="U19" i="88" s="1"/>
  <c r="Q21" i="88"/>
  <c r="T21" i="88" s="1"/>
  <c r="U21" i="88" s="1"/>
  <c r="Q23" i="88"/>
  <c r="T23" i="88" s="1"/>
  <c r="U23" i="88" s="1"/>
  <c r="Q25" i="88"/>
  <c r="T25" i="88" s="1"/>
  <c r="U25" i="88" s="1"/>
  <c r="Q27" i="88"/>
  <c r="T27" i="88" s="1"/>
  <c r="U27" i="88" s="1"/>
  <c r="Q29" i="88"/>
  <c r="T29" i="88" s="1"/>
  <c r="U29" i="88" s="1"/>
  <c r="Q31" i="88"/>
  <c r="T31" i="88" s="1"/>
  <c r="U31" i="88" s="1"/>
  <c r="Q33" i="88"/>
  <c r="T33" i="88" s="1"/>
  <c r="U33" i="88" s="1"/>
  <c r="Q35" i="88"/>
  <c r="T35" i="88" s="1"/>
  <c r="U35" i="88" s="1"/>
  <c r="Q37" i="88"/>
  <c r="T37" i="88" s="1"/>
  <c r="U37" i="88" s="1"/>
  <c r="Q39" i="88"/>
  <c r="T39" i="88" s="1"/>
  <c r="U39" i="88" s="1"/>
  <c r="T42" i="88" l="1"/>
  <c r="U42" i="88" s="1"/>
  <c r="T41" i="88"/>
  <c r="U10" i="88"/>
  <c r="O42" i="87"/>
  <c r="O43" i="87" s="1"/>
  <c r="Q42" i="87"/>
  <c r="Q43" i="87" s="1"/>
  <c r="F53" i="87"/>
  <c r="F49" i="87"/>
  <c r="F45" i="87"/>
  <c r="F50" i="87"/>
  <c r="F46" i="87"/>
  <c r="F43" i="87"/>
  <c r="F41" i="87"/>
  <c r="M42" i="87"/>
  <c r="M43" i="87" s="1"/>
  <c r="F51" i="87"/>
  <c r="F47" i="87"/>
  <c r="F52" i="87"/>
  <c r="F48" i="87"/>
  <c r="F44" i="87"/>
  <c r="F42" i="87"/>
  <c r="F54" i="87" l="1"/>
  <c r="U41" i="88"/>
  <c r="J5" i="88" s="1"/>
  <c r="V8" i="88" l="1"/>
  <c r="X41" i="88" s="1"/>
  <c r="Z41" i="88" s="1"/>
  <c r="J8" i="88" s="1"/>
  <c r="O45" i="87"/>
  <c r="O46" i="87" s="1"/>
  <c r="O50" i="87" s="1"/>
  <c r="O53" i="87" s="1"/>
  <c r="M45" i="87"/>
  <c r="M46" i="87" s="1"/>
  <c r="M50" i="87" s="1"/>
  <c r="M53" i="87" s="1"/>
  <c r="Q45" i="87"/>
  <c r="Q46" i="87" s="1"/>
  <c r="Q50" i="87" s="1"/>
  <c r="Q53" i="87" s="1"/>
  <c r="V40" i="88" l="1"/>
  <c r="V10" i="88"/>
  <c r="V12" i="88"/>
  <c r="V13" i="88"/>
  <c r="V15" i="88"/>
  <c r="V17" i="88"/>
  <c r="V19" i="88"/>
  <c r="V21" i="88"/>
  <c r="V23" i="88"/>
  <c r="V25" i="88"/>
  <c r="V27" i="88"/>
  <c r="V29" i="88"/>
  <c r="V31" i="88"/>
  <c r="V33" i="88"/>
  <c r="V35" i="88"/>
  <c r="V37" i="88"/>
  <c r="V39" i="88"/>
  <c r="V14" i="88"/>
  <c r="V18" i="88"/>
  <c r="V22" i="88"/>
  <c r="V26" i="88"/>
  <c r="V30" i="88"/>
  <c r="V34" i="88"/>
  <c r="V38" i="88"/>
  <c r="V11" i="88"/>
  <c r="V16" i="88"/>
  <c r="V20" i="88"/>
  <c r="V24" i="88"/>
  <c r="V28" i="88"/>
  <c r="V32" i="88"/>
  <c r="V36" i="88"/>
  <c r="X42" i="88"/>
  <c r="Z42" i="88" s="1"/>
  <c r="W36" i="88" l="1"/>
  <c r="X36" i="88" s="1"/>
  <c r="W28" i="88"/>
  <c r="W20" i="88"/>
  <c r="X20" i="88" s="1"/>
  <c r="W11" i="88"/>
  <c r="W26" i="88"/>
  <c r="X26" i="88" s="1"/>
  <c r="W18" i="88"/>
  <c r="X18" i="88" s="1"/>
  <c r="W39" i="88"/>
  <c r="X39" i="88" s="1"/>
  <c r="W35" i="88"/>
  <c r="X35" i="88" s="1"/>
  <c r="W31" i="88"/>
  <c r="X31" i="88" s="1"/>
  <c r="W27" i="88"/>
  <c r="X27" i="88" s="1"/>
  <c r="W19" i="88"/>
  <c r="W15" i="88"/>
  <c r="X15" i="88" s="1"/>
  <c r="W12" i="88"/>
  <c r="X12" i="88" s="1"/>
  <c r="W32" i="88"/>
  <c r="W24" i="88"/>
  <c r="W16" i="88"/>
  <c r="W38" i="88"/>
  <c r="X38" i="88" s="1"/>
  <c r="W30" i="88"/>
  <c r="X30" i="88" s="1"/>
  <c r="W22" i="88"/>
  <c r="X22" i="88" s="1"/>
  <c r="W14" i="88"/>
  <c r="W37" i="88"/>
  <c r="X37" i="88" s="1"/>
  <c r="W33" i="88"/>
  <c r="X33" i="88" s="1"/>
  <c r="W29" i="88"/>
  <c r="X29" i="88" s="1"/>
  <c r="W25" i="88"/>
  <c r="X25" i="88" s="1"/>
  <c r="W21" i="88"/>
  <c r="X21" i="88" s="1"/>
  <c r="W17" i="88"/>
  <c r="X17" i="88" s="1"/>
  <c r="W13" i="88"/>
  <c r="W10" i="88"/>
  <c r="W34" i="88"/>
  <c r="X34" i="88" s="1"/>
  <c r="W23" i="88"/>
  <c r="W40" i="88"/>
  <c r="Y29" i="88" l="1"/>
  <c r="Z29" i="88" s="1"/>
  <c r="Y34" i="88"/>
  <c r="Z34" i="88" s="1"/>
  <c r="Y37" i="88"/>
  <c r="Z37" i="88" s="1"/>
  <c r="X40" i="88"/>
  <c r="Y17" i="88"/>
  <c r="AA17" i="88" s="1"/>
  <c r="Y25" i="88"/>
  <c r="AA25" i="88" s="1"/>
  <c r="Y22" i="88"/>
  <c r="AA22" i="88" s="1"/>
  <c r="Y38" i="88"/>
  <c r="AA38" i="88" s="1"/>
  <c r="X23" i="88"/>
  <c r="X10" i="88"/>
  <c r="X13" i="88"/>
  <c r="X14" i="88"/>
  <c r="X16" i="88"/>
  <c r="X24" i="88"/>
  <c r="X32" i="88"/>
  <c r="X19" i="88"/>
  <c r="X11" i="88"/>
  <c r="X28" i="88"/>
  <c r="Y21" i="88"/>
  <c r="AA21" i="88" s="1"/>
  <c r="Y33" i="88"/>
  <c r="AA33" i="88" s="1"/>
  <c r="Y30" i="88"/>
  <c r="AA30" i="88" s="1"/>
  <c r="Y12" i="88"/>
  <c r="AA12" i="88" s="1"/>
  <c r="Y15" i="88"/>
  <c r="AA15" i="88" s="1"/>
  <c r="Y27" i="88"/>
  <c r="AA27" i="88" s="1"/>
  <c r="Y31" i="88"/>
  <c r="AA31" i="88" s="1"/>
  <c r="Y35" i="88"/>
  <c r="AA35" i="88" s="1"/>
  <c r="Y39" i="88"/>
  <c r="AA39" i="88" s="1"/>
  <c r="Y18" i="88"/>
  <c r="AA18" i="88" s="1"/>
  <c r="Y26" i="88"/>
  <c r="AA26" i="88" s="1"/>
  <c r="Y20" i="88"/>
  <c r="AA20" i="88" s="1"/>
  <c r="Y36" i="88"/>
  <c r="AA36" i="88" s="1"/>
  <c r="AA34" i="88" l="1"/>
  <c r="AA37" i="88"/>
  <c r="AA29" i="88"/>
  <c r="Z39" i="88"/>
  <c r="Z35" i="88"/>
  <c r="Z31" i="88"/>
  <c r="Z27" i="88"/>
  <c r="Z15" i="88"/>
  <c r="Y28" i="88"/>
  <c r="AA28" i="88" s="1"/>
  <c r="Z36" i="88"/>
  <c r="Z20" i="88"/>
  <c r="Z26" i="88"/>
  <c r="Z18" i="88"/>
  <c r="Z12" i="88"/>
  <c r="Z30" i="88"/>
  <c r="Z33" i="88"/>
  <c r="Z21" i="88"/>
  <c r="Y11" i="88"/>
  <c r="AA11" i="88" s="1"/>
  <c r="Y32" i="88"/>
  <c r="AA32" i="88" s="1"/>
  <c r="Y16" i="88"/>
  <c r="AA16" i="88" s="1"/>
  <c r="Y13" i="88"/>
  <c r="AA13" i="88" s="1"/>
  <c r="Y23" i="88"/>
  <c r="AA23" i="88" s="1"/>
  <c r="Z38" i="88"/>
  <c r="Z22" i="88"/>
  <c r="Z25" i="88"/>
  <c r="Z17" i="88"/>
  <c r="Y40" i="88"/>
  <c r="AA40" i="88" s="1"/>
  <c r="Y19" i="88"/>
  <c r="AA19" i="88" s="1"/>
  <c r="Y24" i="88"/>
  <c r="AA24" i="88" s="1"/>
  <c r="Y14" i="88"/>
  <c r="AA14" i="88" s="1"/>
  <c r="Y10" i="88"/>
  <c r="AA10" i="88" s="1"/>
  <c r="Z32" i="88" l="1"/>
  <c r="AA41" i="88"/>
  <c r="J6" i="88" s="1"/>
  <c r="J7" i="88" s="1"/>
  <c r="Z40" i="88"/>
  <c r="Z28" i="88"/>
  <c r="Z10" i="88"/>
  <c r="Z14" i="88"/>
  <c r="Z24" i="88"/>
  <c r="Z13" i="88"/>
  <c r="Z16" i="88"/>
  <c r="Z19" i="88"/>
  <c r="Z23" i="88"/>
  <c r="Z11"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Arnout Brandt</author>
  </authors>
  <commentList>
    <comment ref="M10" authorId="0" shapeId="0" xr:uid="{00000000-0006-0000-1D00-000001000000}">
      <text>
        <r>
          <rPr>
            <sz val="9"/>
            <color indexed="81"/>
            <rFont val="Tahoma"/>
            <family val="2"/>
          </rPr>
          <t xml:space="preserve">
Let op: Periode 0 gaat uit van </t>
        </r>
        <r>
          <rPr>
            <u/>
            <sz val="9"/>
            <color indexed="81"/>
            <rFont val="Tahoma"/>
            <family val="2"/>
          </rPr>
          <t>gemiddelde uren</t>
        </r>
        <r>
          <rPr>
            <sz val="9"/>
            <color indexed="81"/>
            <rFont val="Tahoma"/>
            <family val="2"/>
          </rPr>
          <t xml:space="preserve"> en gemiddelde kostprijs op basis van het aantal verwerkte perioden.</t>
        </r>
      </text>
    </comment>
    <comment ref="O20" authorId="0" shapeId="0" xr:uid="{00000000-0006-0000-1D00-000002000000}">
      <text>
        <r>
          <rPr>
            <b/>
            <sz val="9"/>
            <color indexed="81"/>
            <rFont val="Tahoma"/>
            <family val="2"/>
          </rPr>
          <t xml:space="preserve">
</t>
        </r>
        <r>
          <rPr>
            <sz val="9"/>
            <color indexed="81"/>
            <rFont val="Tahoma"/>
            <family val="2"/>
          </rPr>
          <t xml:space="preserve">Deze uren worden gebruikt bij periode 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Arnout Brandt</author>
  </authors>
  <commentList>
    <comment ref="C6" authorId="0" shapeId="0" xr:uid="{00000000-0006-0000-1E00-000001000000}">
      <text>
        <r>
          <rPr>
            <sz val="9"/>
            <color indexed="81"/>
            <rFont val="Tahoma"/>
            <family val="2"/>
          </rPr>
          <t>_x000D_
[Leeg] = Cumulatief_x000D_
0 = Gemiddeld_x000D_
1-13 = Periode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Arnout Brandt</author>
  </authors>
  <commentList>
    <comment ref="H159" authorId="0" shapeId="0" xr:uid="{00000000-0006-0000-3800-000001000000}">
      <text>
        <r>
          <rPr>
            <sz val="9"/>
            <color indexed="81"/>
            <rFont val="Tahoma"/>
            <family val="2"/>
          </rPr>
          <t>_x000D_
De werknemer gaat deze periode uit dienst</t>
        </r>
      </text>
    </comment>
    <comment ref="H236" authorId="0" shapeId="0" xr:uid="{00000000-0006-0000-3800-000002000000}">
      <text>
        <r>
          <rPr>
            <sz val="9"/>
            <color indexed="81"/>
            <rFont val="Tahoma"/>
            <family val="2"/>
          </rPr>
          <t>_x000D_
De werknemer gaat deze periode uit dienst</t>
        </r>
      </text>
    </comment>
    <comment ref="I378" authorId="0" shapeId="0" xr:uid="{00000000-0006-0000-3800-000003000000}">
      <text>
        <r>
          <rPr>
            <sz val="9"/>
            <color indexed="81"/>
            <rFont val="Tahoma"/>
            <family val="2"/>
          </rPr>
          <t>_x000D_
De werknemer gaat deze periode uit dienst</t>
        </r>
      </text>
    </comment>
  </commentList>
</comments>
</file>

<file path=xl/sharedStrings.xml><?xml version="1.0" encoding="utf-8"?>
<sst xmlns="http://schemas.openxmlformats.org/spreadsheetml/2006/main" count="13454" uniqueCount="1855">
  <si>
    <t>Naam</t>
  </si>
  <si>
    <t>Adres</t>
  </si>
  <si>
    <t>Land</t>
  </si>
  <si>
    <t/>
  </si>
  <si>
    <t>Geen reguliere Cao van toepassing</t>
  </si>
  <si>
    <t>Omschrijving</t>
  </si>
  <si>
    <t>Basis</t>
  </si>
  <si>
    <t>Werknemer</t>
  </si>
  <si>
    <t>6321-Paww Wn</t>
  </si>
  <si>
    <t>7215-Pensioenpremie Wg</t>
  </si>
  <si>
    <t>7441-Pensioenpremie Wn</t>
  </si>
  <si>
    <t>7442-Pensioenpremie Wg</t>
  </si>
  <si>
    <t>8015-WAO-WIA wg</t>
  </si>
  <si>
    <t>8075-gediff. WGA wg</t>
  </si>
  <si>
    <t>8083-Werkloosheidswet laag wg</t>
  </si>
  <si>
    <t>8084-Werkloosheidswet hoog wg</t>
  </si>
  <si>
    <t>8090-ZW wg</t>
  </si>
  <si>
    <t>8682-Zvw werkgeversheffing-Hoog</t>
  </si>
  <si>
    <t>ZVW</t>
  </si>
  <si>
    <t>8691-Zvw inhouding wn-Laag</t>
  </si>
  <si>
    <t>Tarieven</t>
  </si>
  <si>
    <t xml:space="preserve"> </t>
  </si>
  <si>
    <t>% Werknemer</t>
  </si>
  <si>
    <t>% Werkgever</t>
  </si>
  <si>
    <t>Kolom1</t>
  </si>
  <si>
    <t>Let op: de percentages hieronder zijn gecalculeerd -&gt; de Premie gedeeld door de Grondslag - en komen niet uit Nmbrs!</t>
  </si>
  <si>
    <t>BSN</t>
  </si>
  <si>
    <t>Geb.datum</t>
  </si>
  <si>
    <t>In dienst</t>
  </si>
  <si>
    <t>Uit dienst</t>
  </si>
  <si>
    <t>Soort contract</t>
  </si>
  <si>
    <t>Einddatum</t>
  </si>
  <si>
    <t>AOW datum</t>
  </si>
  <si>
    <t>Anniek Vos - den Otter</t>
  </si>
  <si>
    <t>305265258</t>
  </si>
  <si>
    <t>15-12-1977</t>
  </si>
  <si>
    <t>01-01-2020</t>
  </si>
  <si>
    <t>31-12-2021</t>
  </si>
  <si>
    <t>15-12-2044</t>
  </si>
  <si>
    <t>Chantal Hendriks -  Nijkamp</t>
  </si>
  <si>
    <t>503538280</t>
  </si>
  <si>
    <t>21-01-1980</t>
  </si>
  <si>
    <t>01-01-2000</t>
  </si>
  <si>
    <t>21-01-2047</t>
  </si>
  <si>
    <t>Dionne Peters -  Oude Lashof</t>
  </si>
  <si>
    <t>395889005</t>
  </si>
  <si>
    <t>30-03-1995</t>
  </si>
  <si>
    <t>01-05-2015</t>
  </si>
  <si>
    <t>30-03-2062</t>
  </si>
  <si>
    <t>Helen Mensink</t>
  </si>
  <si>
    <t>152286123</t>
  </si>
  <si>
    <t>14-04-1987</t>
  </si>
  <si>
    <t>01-06-2018</t>
  </si>
  <si>
    <t>14-04-2054</t>
  </si>
  <si>
    <t>Lilian Visschedijk</t>
  </si>
  <si>
    <t>232673688</t>
  </si>
  <si>
    <t>28-10-2000</t>
  </si>
  <si>
    <t>28-10-2067</t>
  </si>
  <si>
    <t>Arend Bakker</t>
  </si>
  <si>
    <t>647344063</t>
  </si>
  <si>
    <t>19-12-1999</t>
  </si>
  <si>
    <t>01-12-2017</t>
  </si>
  <si>
    <t>19-12-2066</t>
  </si>
  <si>
    <t>Fabian Mulder</t>
  </si>
  <si>
    <t>398521682</t>
  </si>
  <si>
    <t>08-09-1972</t>
  </si>
  <si>
    <t>01-05-2001</t>
  </si>
  <si>
    <t>08-09-2039</t>
  </si>
  <si>
    <t>Gijs van Dijk</t>
  </si>
  <si>
    <t>533472362</t>
  </si>
  <si>
    <t>01-07-1969</t>
  </si>
  <si>
    <t>01-07-2001</t>
  </si>
  <si>
    <t>01-07-2036</t>
  </si>
  <si>
    <t>Tom Schouten</t>
  </si>
  <si>
    <t>122662258</t>
  </si>
  <si>
    <t>15-08-1961</t>
  </si>
  <si>
    <t>15-05-2006</t>
  </si>
  <si>
    <t>31-05-2021</t>
  </si>
  <si>
    <t>15-08-2028</t>
  </si>
  <si>
    <t>Stijn Verhoeven</t>
  </si>
  <si>
    <t>168851660</t>
  </si>
  <si>
    <t>12-02-1979</t>
  </si>
  <si>
    <t>01-10-2010</t>
  </si>
  <si>
    <t>12-02-2046</t>
  </si>
  <si>
    <t>Wijnand Post</t>
  </si>
  <si>
    <t>113165158</t>
  </si>
  <si>
    <t>06-06-1979</t>
  </si>
  <si>
    <t>06-06-2046</t>
  </si>
  <si>
    <t>Jojanneke Hamersma</t>
  </si>
  <si>
    <t>631489903</t>
  </si>
  <si>
    <t>26-09-2000</t>
  </si>
  <si>
    <t>15-04-2020</t>
  </si>
  <si>
    <t>26-09-2067</t>
  </si>
  <si>
    <t>Danny Nijland</t>
  </si>
  <si>
    <t>146272195</t>
  </si>
  <si>
    <t>27-10-1996</t>
  </si>
  <si>
    <t>01-02-2021</t>
  </si>
  <si>
    <t>27-10-2063</t>
  </si>
  <si>
    <t>Jorien Seitsema</t>
  </si>
  <si>
    <t>140579035</t>
  </si>
  <si>
    <t>27-09-1979</t>
  </si>
  <si>
    <t>15-02-2021</t>
  </si>
  <si>
    <t>14-02-2022</t>
  </si>
  <si>
    <t>27-09-2046</t>
  </si>
  <si>
    <t>Jori Heideman</t>
  </si>
  <si>
    <t>243036759</t>
  </si>
  <si>
    <t>24-12-1987</t>
  </si>
  <si>
    <t>01-03-2021</t>
  </si>
  <si>
    <t>24-12-2054</t>
  </si>
  <si>
    <t>Tom Haarlen</t>
  </si>
  <si>
    <t>027857736</t>
  </si>
  <si>
    <t>16-02-2002</t>
  </si>
  <si>
    <t>31-10-2021</t>
  </si>
  <si>
    <t>16-02-2069</t>
  </si>
  <si>
    <t>Marit Kluitsma</t>
  </si>
  <si>
    <t>224297958</t>
  </si>
  <si>
    <t>11-05-2004</t>
  </si>
  <si>
    <t>11-05-2071</t>
  </si>
  <si>
    <t>Marga Brinkhuis</t>
  </si>
  <si>
    <t>488778967</t>
  </si>
  <si>
    <t>04-08-1965</t>
  </si>
  <si>
    <t>01-04-2021</t>
  </si>
  <si>
    <t>04-08-2032</t>
  </si>
  <si>
    <t>Mark Janssen</t>
  </si>
  <si>
    <t>427222084</t>
  </si>
  <si>
    <t>05-10-1956</t>
  </si>
  <si>
    <t>15-04-2021</t>
  </si>
  <si>
    <t>05-08-2023</t>
  </si>
  <si>
    <t>Richard Zandstra</t>
  </si>
  <si>
    <t>643255953</t>
  </si>
  <si>
    <t>22-07-1983</t>
  </si>
  <si>
    <t>20-04-2021</t>
  </si>
  <si>
    <t>19-04-2022</t>
  </si>
  <si>
    <t>22-07-2050</t>
  </si>
  <si>
    <t>Herman Astma</t>
  </si>
  <si>
    <t>441182677</t>
  </si>
  <si>
    <t>02-02-1967</t>
  </si>
  <si>
    <t>01-05-2021</t>
  </si>
  <si>
    <t>30-04-2022</t>
  </si>
  <si>
    <t>02-02-2034</t>
  </si>
  <si>
    <t>Sofia Haanstra</t>
  </si>
  <si>
    <t>321196995</t>
  </si>
  <si>
    <t>17-09-2000</t>
  </si>
  <si>
    <t>30-06-2021</t>
  </si>
  <si>
    <t>17-09-2067</t>
  </si>
  <si>
    <t>Marc Timmermans</t>
  </si>
  <si>
    <t>110509663</t>
  </si>
  <si>
    <t>19-01-1977</t>
  </si>
  <si>
    <t>19-01-2044</t>
  </si>
  <si>
    <t>Pieter Kallink</t>
  </si>
  <si>
    <t>637747720</t>
  </si>
  <si>
    <t>11-05-1972</t>
  </si>
  <si>
    <t>11-05-2039</t>
  </si>
  <si>
    <t>Demi Janssen</t>
  </si>
  <si>
    <t>305302048</t>
  </si>
  <si>
    <t>16-11-1999</t>
  </si>
  <si>
    <t>01-06-2021</t>
  </si>
  <si>
    <t>31-05-2022</t>
  </si>
  <si>
    <t>16-11-2066</t>
  </si>
  <si>
    <t>Martijn Achtereekte</t>
  </si>
  <si>
    <t>222834134</t>
  </si>
  <si>
    <t>22-02-1972</t>
  </si>
  <si>
    <t>15-06-2021</t>
  </si>
  <si>
    <t>13-07-2022</t>
  </si>
  <si>
    <t>22-02-2039</t>
  </si>
  <si>
    <t>Marga Lansink</t>
  </si>
  <si>
    <t>668874302</t>
  </si>
  <si>
    <t>14-06-1962</t>
  </si>
  <si>
    <t>14-06-2029</t>
  </si>
  <si>
    <t>Lotte Hendriksen</t>
  </si>
  <si>
    <t>031391254</t>
  </si>
  <si>
    <t>19-07-1998</t>
  </si>
  <si>
    <t>19-07-2065</t>
  </si>
  <si>
    <t>Karin Keursma</t>
  </si>
  <si>
    <t>445830943</t>
  </si>
  <si>
    <t>05-05-1988</t>
  </si>
  <si>
    <t>05-05-2055</t>
  </si>
  <si>
    <t>Laura van den Akker</t>
  </si>
  <si>
    <t>373168755</t>
  </si>
  <si>
    <t>19-09-1976</t>
  </si>
  <si>
    <t>19-09-2043</t>
  </si>
  <si>
    <t>Nummer</t>
  </si>
  <si>
    <t>Dienstjaren</t>
  </si>
  <si>
    <t>Kenteken</t>
  </si>
  <si>
    <t>H-753-NT</t>
  </si>
  <si>
    <t>27-10-2017</t>
  </si>
  <si>
    <t>H-753-BR</t>
  </si>
  <si>
    <t>11-01-2020</t>
  </si>
  <si>
    <t>10-01-2024</t>
  </si>
  <si>
    <t>H-135-NT</t>
  </si>
  <si>
    <t>20-03-2020</t>
  </si>
  <si>
    <t>G-001-BB</t>
  </si>
  <si>
    <t>19-08-2019</t>
  </si>
  <si>
    <t>L-407-BK</t>
  </si>
  <si>
    <t>12-04-2021</t>
  </si>
  <si>
    <t>30-04-2025</t>
  </si>
  <si>
    <t>2-TKP-85</t>
  </si>
  <si>
    <t>20-03-2014</t>
  </si>
  <si>
    <t>Periode</t>
  </si>
  <si>
    <t>Fiscaalloon</t>
  </si>
  <si>
    <t>Fiscaalloon wit</t>
  </si>
  <si>
    <t>Fiscaalloon groen</t>
  </si>
  <si>
    <t>BEREKENING VRIJE RUIMTE en EINDHEFFING</t>
  </si>
  <si>
    <t>Loon forfait</t>
  </si>
  <si>
    <t>Perc. forfait</t>
  </si>
  <si>
    <t>Ruimte</t>
  </si>
  <si>
    <t>Sal.adm.</t>
  </si>
  <si>
    <t>Fin.adm.</t>
  </si>
  <si>
    <t>Kosten totaal</t>
  </si>
  <si>
    <t>Vrije ruimte</t>
  </si>
  <si>
    <t>EH 80%</t>
  </si>
  <si>
    <t>Huidige stand jaar</t>
  </si>
  <si>
    <t>Prognose resterend deel jaar</t>
  </si>
  <si>
    <t>Prognose volledig jaar</t>
  </si>
  <si>
    <t xml:space="preserve">SALARISADMINISTRATIE </t>
  </si>
  <si>
    <t>Sal. adm.</t>
  </si>
  <si>
    <t>Fin. adm.</t>
  </si>
  <si>
    <t>Gem. Fin.</t>
  </si>
  <si>
    <t>Totaal</t>
  </si>
  <si>
    <t>FINANCIELE ADMINISTRATIE</t>
  </si>
  <si>
    <t>Grootboek</t>
  </si>
  <si>
    <t>Bedrag (ingave)</t>
  </si>
  <si>
    <t>Categorie</t>
  </si>
  <si>
    <t>Btw</t>
  </si>
  <si>
    <t>Kosten forfait</t>
  </si>
  <si>
    <t>Opmerkingen</t>
  </si>
  <si>
    <t xml:space="preserve">  </t>
  </si>
  <si>
    <t xml:space="preserve">   </t>
  </si>
  <si>
    <t xml:space="preserve">    </t>
  </si>
  <si>
    <t xml:space="preserve">     </t>
  </si>
  <si>
    <t>(3,0%-1,18%)</t>
  </si>
  <si>
    <t>BTW</t>
  </si>
  <si>
    <t>Opmerking</t>
  </si>
  <si>
    <t>VERVOER</t>
  </si>
  <si>
    <t>Vergoeding reiskosten (tot € 0,19) per kilometer.</t>
  </si>
  <si>
    <t>Vrijgesteld</t>
  </si>
  <si>
    <t>Handboek LH 21.1</t>
  </si>
  <si>
    <t>Vergoeding reiskosten voorzover boven € 0,19 per kilometer.</t>
  </si>
  <si>
    <t>Forfait</t>
  </si>
  <si>
    <t>Handboek LH 21.1.4</t>
  </si>
  <si>
    <t>Parkeren bij het werk (geen auto van de zaak) indien het geen eigen parkeerterrein betreft of het betreft een parkeervergunning.</t>
  </si>
  <si>
    <t>Handboek LH 21.10.1</t>
  </si>
  <si>
    <t>Parkeren bij het werk (geen auto van de zaak) op parkeerterrein werkgever.</t>
  </si>
  <si>
    <t>Nihil</t>
  </si>
  <si>
    <t>Handboek LH 20.2.1</t>
  </si>
  <si>
    <t>Parkeer-, veer- en tolgelden (niet zijnde auto van de zaak) boven € 0,19 per km.</t>
  </si>
  <si>
    <t>Parkeer-, veer- en tolgelden (auto van de zaak).</t>
  </si>
  <si>
    <t>Intermediair</t>
  </si>
  <si>
    <t>Handboek 4.12.2 en 21.10.2</t>
  </si>
  <si>
    <t>Parkeervergunning in nabijheid werk (auto van de zaak).</t>
  </si>
  <si>
    <t>Handboek LH 21.10.2</t>
  </si>
  <si>
    <t>Parkeervergunning bij woning werknemer (auto van de zaak en verbonden aan het kenteken auto van de zaak).</t>
  </si>
  <si>
    <t>Parkeervergunning bij woning werknemer (auto van de zaak) en bruikbaar voor een andere auto dan de auto van de zaak.</t>
  </si>
  <si>
    <t>Verkeersboete op naam van de werkgever die niet wordt verhaald op de werknemer.</t>
  </si>
  <si>
    <t xml:space="preserve">Handboek LH 4.2 </t>
  </si>
  <si>
    <t>Verkeersboete op naam van de werknemer die door de werkgever wordt vergoed of rechtstreeks wordt betaald.</t>
  </si>
  <si>
    <t>Geen wkr</t>
  </si>
  <si>
    <t xml:space="preserve">Verplicht individueel loon bij de werknemer. Handboek LH 4.2 </t>
  </si>
  <si>
    <t>Kosten 'klein' rijbewijs.</t>
  </si>
  <si>
    <t>Kosten 'groot' rijbewijs.</t>
  </si>
  <si>
    <t>Werkelijke reiskosten openbaar vervoer (woon-werk en dienstreizen).</t>
  </si>
  <si>
    <t>Handboek LH 21.2.1</t>
  </si>
  <si>
    <t>Ter beschikking gestelde openbaarvervoerkaart / voordeelurenkaart (mede zakelijk gebruikt).</t>
  </si>
  <si>
    <t>Handboek LH 21.2.3</t>
  </si>
  <si>
    <t>Vergoeding en verstrekking OV-abonnement of voordeelurenkaart.</t>
  </si>
  <si>
    <t>Vrijstelling hangt af van kosten zakelijke reizen met abonnement; zie voor details Handboek LH 21.2</t>
  </si>
  <si>
    <t>Vergoeding voor (elek.) fiets, scooter (ook bij evt. cafetariaregeling).</t>
  </si>
  <si>
    <t>Ook privégebruik bij ter beschikkingstelling valt onder het forfait. Handboek LH 21.7.1 t/m 21.7.3</t>
  </si>
  <si>
    <t>COMMUNICATIE MIDDELEN , COMPUTERS, GEREEDSCHAP EN WERKPLEK</t>
  </si>
  <si>
    <r>
      <t xml:space="preserve">Vergoeding/verstrekking/ter beschikking gestelde computers (incl. software) of mobiele telefoon </t>
    </r>
    <r>
      <rPr>
        <b/>
        <sz val="11"/>
        <color theme="1"/>
        <rFont val="Calibri"/>
        <family val="2"/>
        <scheme val="minor"/>
      </rPr>
      <t>noodzakelijk</t>
    </r>
    <r>
      <rPr>
        <sz val="11"/>
        <color theme="1"/>
        <rFont val="Calibri"/>
        <family val="2"/>
        <scheme val="minor"/>
      </rPr>
      <t xml:space="preserve"> voor de uitoefening van de dienstbetrekking (of die, indien ook buiten de werkplek te gebruiken, voor ten minste 90% zakelijk wordt gebruikt).</t>
    </r>
  </si>
  <si>
    <t>Noodzakelijkheidscriterium Handboek LH 20.1.7</t>
  </si>
  <si>
    <r>
      <t xml:space="preserve">Vergoeding/verstrekking/ter beschikking gestelde computers (incl. software) of mobiele telefoon  </t>
    </r>
    <r>
      <rPr>
        <b/>
        <sz val="11"/>
        <color theme="1"/>
        <rFont val="Calibri"/>
        <family val="2"/>
        <scheme val="minor"/>
      </rPr>
      <t>niet</t>
    </r>
    <r>
      <rPr>
        <sz val="11"/>
        <color theme="1"/>
        <rFont val="Calibri"/>
        <family val="2"/>
        <scheme val="minor"/>
      </rPr>
      <t xml:space="preserve"> </t>
    </r>
    <r>
      <rPr>
        <b/>
        <sz val="11"/>
        <color theme="1"/>
        <rFont val="Calibri"/>
        <family val="2"/>
        <scheme val="minor"/>
      </rPr>
      <t>noodzakelijk</t>
    </r>
    <r>
      <rPr>
        <sz val="11"/>
        <color theme="1"/>
        <rFont val="Calibri"/>
        <family val="2"/>
        <scheme val="minor"/>
      </rPr>
      <t xml:space="preserve"> voor de uitoefening van de dienstbetrekking (of die, indien ook buiten de werkplek te gebruiken, minder dan 90% zakelijk wordt gebruikt).</t>
    </r>
  </si>
  <si>
    <t>90%-eis Handboek LH 20.1.10</t>
  </si>
  <si>
    <t>Vergoeding van kosten internet bij werknemer thuis, indien noodzakelijk.</t>
  </si>
  <si>
    <t>Vergoeding vaste telefoonabonnementen bij werknemer thuis .</t>
  </si>
  <si>
    <t>Vergoeding/verstrekking/ter beschikking gesteld gereedschap mits noodzakelijk (of indien ook buiten de werkplek te gebruiken voor tenminste 90% of meer zakelijk wordt gebruikt).</t>
  </si>
  <si>
    <t>Vergoeding/verstrekking/ter beschikking gesteld gereedschap (indien niet noodzakelijk of minder dan 90% zakelijk gebruikt indien gereedschap ook buiten de werkplek kan worden gebruikt).</t>
  </si>
  <si>
    <t>Ter beschikking gestelde inrichting werkplek bij werknemer thuis geen arbo-voorzieningen (indien zelfstandige ruimte; eigen opgang, eigen sanitair).</t>
  </si>
  <si>
    <t>Er dient een zakelijke huurovereenkomst met de werknemer te worden gesloten. Handboek LH 20.2.8</t>
  </si>
  <si>
    <t>Inrichting werkplek bij werknemer thuis geen arbo-voorzieningen (indien geen zelfstandige ruimte).</t>
  </si>
  <si>
    <t>Handboek LH 20.2.8</t>
  </si>
  <si>
    <t>KLEDING DIE TER BESCHIKKING WORDT GESTELD</t>
  </si>
  <si>
    <t>A) Kleding die (nagenoeg) uitsluitend geschikt is om tijdens werk te dragen (uniformen, overalls)</t>
  </si>
  <si>
    <t>Handboek LH 20.2.4</t>
  </si>
  <si>
    <t>B) Kleding die achterblijft op de werkplek</t>
  </si>
  <si>
    <t>C) Kleding met een logo van minimaal 70 cm2</t>
  </si>
  <si>
    <t>D) Speciaal isolerende of beschermende (arbo) kleding</t>
  </si>
  <si>
    <t>Arbo-kleding = voorgeschreven door Arbeidsomstandighedenwet; opgenomen in Arboplan werkgever; geen eigen bijdrage werknemer. Handboek LH 20.1.9 en 20.2.4</t>
  </si>
  <si>
    <t>E) Overige kleding</t>
  </si>
  <si>
    <t>VERGOEDING IN GELD VOOR OF VERSTREKKING VAN KLEDING</t>
  </si>
  <si>
    <t>F) Werkkleding (met uitzondering van arbo-kleding).</t>
  </si>
  <si>
    <t>G) Arbo-kleding.</t>
  </si>
  <si>
    <t>H) Overige kleding.</t>
  </si>
  <si>
    <t>Vergoeding reinigingskosten kleding uit categorie A), C) en D).</t>
  </si>
  <si>
    <t>Vergoeding reinigingskosten kleding uit categorie B), E),  F) en H).</t>
  </si>
  <si>
    <t>Let op: vergoeding van reinigingskosten aan de werknemer van kleding categorie B) brengt de nihil-waardering van de kleding in gevaar. Handboek LH 20.2.4</t>
  </si>
  <si>
    <t>Vergoeding reinigingskosten kleding uit categorie G).</t>
  </si>
  <si>
    <t>ETEN en DRINKEN</t>
  </si>
  <si>
    <t>Maaltijden (en consumpties) bijv. dienstreizen/ zakelijke relaties/overwerk/koopavonden/therautisch mee-eten.</t>
  </si>
  <si>
    <t>Dienstreis (ambulante werknemer) Handboek LH 20.1.1 en 20.1.2</t>
  </si>
  <si>
    <t>Maaltijden op de werkplek (niet zakelijk).</t>
  </si>
  <si>
    <t>Forfaitaire waardering minus eigen bijdrage. Handboek 20.3.1</t>
  </si>
  <si>
    <t>Vaste vergoeding voor consumpties (ambulante werknemer), mits er een kostenonderzoek heeft plaatsgevonden.</t>
  </si>
  <si>
    <t>Handboek LH 4.6.1 en 20.1.1</t>
  </si>
  <si>
    <t>Vergoeding voor consumpties niet-ambulante werknemer (bijv. koffiegeldvergoeding).</t>
  </si>
  <si>
    <t>Let op: dit betreft meestal cao-vergoedingen. Raadpleeg in dit kader de cao-beoordelingen van de belastingdienst op hun website. Handboek LH 20.2.3</t>
  </si>
  <si>
    <t>Vergoeding voor consumpties ambulante werknemer  zonder voorafgaand kostenonderzoek.</t>
  </si>
  <si>
    <t>Let op: dit betreft meestal cao-vergoedingen. Raadpleeg in dit kader de cao-beoordelingen van de belastingdienst op hun website. Handboek 4.6.1</t>
  </si>
  <si>
    <t>Verstrekking van consumpties werknemers op werkplek (geen maaltijden).</t>
  </si>
  <si>
    <t>Handboek LH 20.2.3</t>
  </si>
  <si>
    <t>PERSONEELSACTIVITEITEN, GESCHENKEN, PERSONEELSVOORZIENINGEN, etc.</t>
  </si>
  <si>
    <t>Personeelsreizen.</t>
  </si>
  <si>
    <t>Personeelsfeesten (op de werkplek).</t>
  </si>
  <si>
    <t>Maaltijden bij personeelsfeest (op de werkplek).</t>
  </si>
  <si>
    <t>Handboek LH 20.3.1</t>
  </si>
  <si>
    <t>Personeelsfeesten (buiten de werkplek).</t>
  </si>
  <si>
    <t>Algemene bijdrage werkgever aan personeelsvereniging.</t>
  </si>
  <si>
    <t>Geen loon</t>
  </si>
  <si>
    <t>Een algemene storting door de werkgever aan de personeelsvereniging (als werknemers geen recht hebben op uitkeringen/verstrekkingen uit de pv) is geen loon.</t>
  </si>
  <si>
    <r>
      <t xml:space="preserve">Uitkeringen/verstrekkingen door de personeelsvereniging indien de werkgeversbijdrage </t>
    </r>
    <r>
      <rPr>
        <b/>
        <sz val="11"/>
        <color rgb="FF000000"/>
        <rFont val="Calibri"/>
        <family val="2"/>
        <scheme val="minor"/>
      </rPr>
      <t>niet</t>
    </r>
    <r>
      <rPr>
        <sz val="11"/>
        <color rgb="FF000000"/>
        <rFont val="Calibri"/>
        <family val="2"/>
        <scheme val="minor"/>
      </rPr>
      <t xml:space="preserve"> meer bedraagt dan de werknemerscontributie.</t>
    </r>
  </si>
  <si>
    <t>Niet voor uitkeringen/verstrekkingen voor adoptie, overlijden, ziekte, invaliditeit en bevalling; niet voortvloeiend uit een vrijgestelde aanspraak; bijdragen van werkgever en werknemer beoordelen over laatstverlopen 5 kalenderjaren. Handboek LH 19.2.2</t>
  </si>
  <si>
    <r>
      <t xml:space="preserve">Uitkeringen/verstrekkingen door de personeelsvereniging indien de werkgeversbijdrage </t>
    </r>
    <r>
      <rPr>
        <b/>
        <sz val="11"/>
        <color rgb="FF000000"/>
        <rFont val="Calibri"/>
        <family val="2"/>
        <scheme val="minor"/>
      </rPr>
      <t>wel</t>
    </r>
    <r>
      <rPr>
        <sz val="11"/>
        <color rgb="FF000000"/>
        <rFont val="Calibri"/>
        <family val="2"/>
        <scheme val="minor"/>
      </rPr>
      <t xml:space="preserve"> meer bedraagt dan de werknemerscontributie.</t>
    </r>
  </si>
  <si>
    <t>Bijdragen van werkgever en werknemer beoordelen over laatstverlopen 5 kalenderjaren. Handboek LH 19.2.2</t>
  </si>
  <si>
    <t>Werknemersbijdrage personeelsvereniging die door werkgever aan werknemer wordt vergoed.</t>
  </si>
  <si>
    <t>Kerstpakket aan personeel (en postactieven mits ook verstrekt aan personeel).</t>
  </si>
  <si>
    <t>De waarde van aan niet-werknemers (bijv. zakelijke relaties en uitzendkrachten) verstrekte kerstpakketten moet van deze post worden afgetrokken; deze kosten vallen niet in het forfait, maar eindheffing mogelijk met tarief van 45% of 75%. Handboek LH 24.4</t>
  </si>
  <si>
    <t>Kleine geschenken uit wellevendheid, piëteit zoals fruitmand of bloemetje bij ziekte, rouwkrans bij overlijden.</t>
  </si>
  <si>
    <t>Is vrijgesteld loon; maar geen gericht vrijgestelde vergoeding binnen WKR. De uitkomst is overigens hetzelfde (niet belast). Handboek LH 4.12.1</t>
  </si>
  <si>
    <t>Geschenken op basis van persoonlijke relatie (geen geld of waardebon) maximaal € 25 in een situatie waarin ook anderen zo'n attentie zouden geven (huwelijk /geboorte). Excl. bezorg- en verzendkosten.</t>
  </si>
  <si>
    <t>Genoemde waarde is inclusief btw. Bij een hogere waarde dan € 25 mag er niet  zonder meer van worden uitgegaan dat de attentie voldoet aan de voorwaarden; tegenbewijs mogelijk. Handboek LH 4.12.1</t>
  </si>
  <si>
    <t xml:space="preserve">Geschenken (of geld of waardebonnen) duidelijk gerelateerd aan de dienstbetrekking (ambtsjubileum, bloemetje secretaressedag) ook bij hoofdzakelijk ideële waarde of minder dan € 25. </t>
  </si>
  <si>
    <t>Handboek LH 4.12.1</t>
  </si>
  <si>
    <t>Eenmalige uitkering/verstrekking bij 25/40-jarig diensttijdjubileum werknemer (voorzover =&lt; 1 x maandloon).</t>
  </si>
  <si>
    <t>Is vrijgesteld loon; maar geen gericht vrijgestelde vergoeding binnen WKR. De uitkomst is overigens hetzelfde (niet belast). Handboek LH 19.2.1</t>
  </si>
  <si>
    <t>Eenmalige uitkering/verstrekking bij overlijden werknemer, zijn partner of kinderen (voorzover = &lt; 3 x maandloon).</t>
  </si>
  <si>
    <t>Is vrijgesteld loon; maar geen gericht vrijgestelde vergoeding binnen WKR. De uitkomst is overigens hetzelfde (niet belast). Handboek LH 19.1.8</t>
  </si>
  <si>
    <t>Bedrijfsfitness op de werkplek.</t>
  </si>
  <si>
    <t>Handboek LH 20.2.2</t>
  </si>
  <si>
    <t>Werkgerelateerde fitness (ongeacht plaats) indien de functie onderhoud fitheid vereist.</t>
  </si>
  <si>
    <t>Fitness buiten werkplek volgens gericht arbofitnessprogramma (verplichte deelname).</t>
  </si>
  <si>
    <t>Opgenomen in arbobeleidsplan en zonder eigen bijdrage werknemer. Handboek  LH 20.1.9</t>
  </si>
  <si>
    <t>Overige fitness buiten de werkplek.</t>
  </si>
  <si>
    <t>Representatievergoeding tbv externe relaties.</t>
  </si>
  <si>
    <t>Handboek LH 4.12.2</t>
  </si>
  <si>
    <t>Representatievergoeding tbv interne relaties (collega's).</t>
  </si>
  <si>
    <t>Vaste kostenvergoeding waaraan geen onderzoek naar de werkelijke kosten ten grondslag ligt.</t>
  </si>
  <si>
    <t>Ook vaste kostenvergoedingen die in de loonadministratie zijn opgenomen (maar niet zijn verloond) en die niet zijn onderbouwd . Handboek  LH 4..6.1</t>
  </si>
  <si>
    <t>Vaste kostenvergoeding waaraan wel onderzoek naar de werkelijke kosten ten grondslag ligt voor gericht vrijgestelde kosten.</t>
  </si>
  <si>
    <t>Ook vaste kostenvergoedingen die in de loonadministratie zijn opgenomen (maar niet zijn verloond) en die geheel zijn onderbouwd met gericht vrijgestelde kosten met een kostenonderzoek naar de werkelijk gemaakte kosten, anders forfait.Handboek  LH 4.6.1</t>
  </si>
  <si>
    <t>OPLEIDING en CONTRIBUTIE</t>
  </si>
  <si>
    <t>Vakliteratuur.</t>
  </si>
  <si>
    <t>Handboek LH 20.1.3</t>
  </si>
  <si>
    <t>Studiekosten; (bij)scholing , cursussen, trainingen, congressen, seminars, en kosten EVC procedure.</t>
  </si>
  <si>
    <t>Handboek LH 20.1.3 en 20.1.4</t>
  </si>
  <si>
    <t>Outplacementkosten.</t>
  </si>
  <si>
    <t>Mits te kwalificeren als loon uit tegenwoordige dienstbetrekking of tegelijkertijd wordt uitbetaald met loon uit tegenwoordige dienstbetrekking.  Handboek LH 4.2</t>
  </si>
  <si>
    <t>Lidmaatschap van beroepsvereniging  (wettelijk voorgeschreven of vereist door beroepsgroep of  voldoende kwaliteitsborging door beroepsvereniging).</t>
  </si>
  <si>
    <t>Vergoeding vakbondscontributie (ongeacht evt. cafetariaregeling).</t>
  </si>
  <si>
    <t>HUISVESTING en ARBO</t>
  </si>
  <si>
    <t>Zakelijke verhuiskosten: werkelijke kosten overbrenging boedel + max € 7.750.</t>
  </si>
  <si>
    <t>Handboek LH 20.1.5</t>
  </si>
  <si>
    <t>Zakelijke verhuiskosten voor zover meer dan het vrijgestelde bedrag + aan- en verkoop eigen woning.</t>
  </si>
  <si>
    <t>Huisvesting ter behoorlijke vervulling van de dienstbetrekking op de werkplek.</t>
  </si>
  <si>
    <t>De werknemer woont niet op de werkplek maar elders en moet wel gebruik maken van de huisvesting (bijv. Slaapdienst, brandweerman kazerne, werknemer op schip). Handboek LH 20.2.7</t>
  </si>
  <si>
    <t>Huisvesting niet ter behoorlijke vervulling van de dienstbetrekking op de werkplek.</t>
  </si>
  <si>
    <t>Waardering normbedrag per dag. Handboek LH 20.3.3</t>
  </si>
  <si>
    <t>Dienstwoning  waarvan gebruik is vereist voor de dienstbetrekking (werkelijke waarde maar max. 18% van het jaarloon).</t>
  </si>
  <si>
    <t>Verplicht individueel loon. Handboek LH 20.3.4</t>
  </si>
  <si>
    <t>1e huisvesting geen dienstwoning (werkelijke waarde).</t>
  </si>
  <si>
    <t>Huisvesting buiten woonplaats mits tijdelijke verblijfkosten ambulante werknemer of als werknemer om zakelijke reden nog niet bij werkplek gaat wonen (proeftijd/tijdelijk project).</t>
  </si>
  <si>
    <t>Handboek LH 20.1.1</t>
  </si>
  <si>
    <t>Huisvesting buiten woonplaats door permanente werkzaamheden elders.</t>
  </si>
  <si>
    <t>Tijdelijke verblijfskosten (hotelkosten) bij dienstreizen.</t>
  </si>
  <si>
    <t>Ambulante werknemer Handboek LH 20.1.1</t>
  </si>
  <si>
    <t>Inrichting werkplek arbo-voorzieningen (incl. in woning werknemer).</t>
  </si>
  <si>
    <t>Mits geen eigen bijdrage werknemer. Handboek LH 20.1.9</t>
  </si>
  <si>
    <t>Overige arbo voozieningen (veiligheidsbril, beeldschermbril, zonnebril chauffeur).</t>
  </si>
  <si>
    <t>Preventie en gezondheidsprogramma onderdeel van Arboplan (keuringen, vaccinaties).</t>
  </si>
  <si>
    <t>BUITENLANDSE WERKNEMERS</t>
  </si>
  <si>
    <t>Kosten 30% regeling.</t>
  </si>
  <si>
    <t>Handboek LH 17.4</t>
  </si>
  <si>
    <t>Vergoeding schoolgelden aangewezen (internationale) scholen.</t>
  </si>
  <si>
    <t>Handboek LH 17.4.3 onder "overige onbelaste vergoedingen en verstrekkingen"</t>
  </si>
  <si>
    <t>Kosten tewerkstellingsvergunning.</t>
  </si>
  <si>
    <t>GEEN LOON Handboek LH 17.4.3</t>
  </si>
  <si>
    <t>Kennismakingsreis werknemer aan bedrijf.</t>
  </si>
  <si>
    <t>Kosten kennismakingsreis werknemer (evt.  met gezin) voor zoeken huis/school in werkland).</t>
  </si>
  <si>
    <t>Als de 30%-regeling van toepassing is; zo niet dan gericht vrijgesteld. Handboek LH 17.4.3 onder "extraterritoriale kosten"</t>
  </si>
  <si>
    <t>Reiskosten naar land herkomst (familiebezoek, gezinshereniging).</t>
  </si>
  <si>
    <t>Extra kosten levensonderhoud.</t>
  </si>
  <si>
    <t>Kosten aanvragen/omzetten persoonlijke papieren (verblijfsvergunningen, visa, rijbewijzen).</t>
  </si>
  <si>
    <t xml:space="preserve">Cursuskosten taal werkland (werknemer + gezin).
</t>
  </si>
  <si>
    <t>Opslagkosten boedel in afwachting van overbrenging werkland + verhuiskosten.</t>
  </si>
  <si>
    <t>Opslagkosten boedel (die niet meeverhuist naar het werkland).</t>
  </si>
  <si>
    <t xml:space="preserve">Kosten verzorgen belastingaangifte.
</t>
  </si>
  <si>
    <t>Als de 30%-regeling van toepassing is; zo niet dan gericht vrijgesteld indien het extra kosten tov dergelijke kosten in land van herkomst betreft (maximaal € 1.000). Handboek LH 17.4.3 onder "extraterritoriale kosten"</t>
  </si>
  <si>
    <t>Extra (niet-zakelijke) telefoonkosten (gesprekskosten) met land van herkomst.</t>
  </si>
  <si>
    <t>OVERIGE KOSTEN / VERGOEDINGEN</t>
  </si>
  <si>
    <t>Uitkering/verstrekking tot vergoeding door werknemer ivm met werk gelden schade/verlies persoonlijke zaken.</t>
  </si>
  <si>
    <t>Is vrijgesteld loon; maar geen gericht vrijgestelde vergoeding binnen WKR. De uitkomst is overigens hetzelfde (niet belast). Handboek LH 4.12.3</t>
  </si>
  <si>
    <t>Producten (en kortingen op producten) uit eigen bedrijf  binnen wettelijke regeling.</t>
  </si>
  <si>
    <t>Binnen wettelijke regeling: max 20% waarde economisch verkeer en max € 500 per jaar. Handboek LH 20.1.8</t>
  </si>
  <si>
    <t>Producten (en kortingen op producten) uit eigen bedrijf en kortingen voor zover meer dan wettelijke regeling.</t>
  </si>
  <si>
    <t>Rentevoordeel personeelslening (elektrische) fiets of elektrische scooter.</t>
  </si>
  <si>
    <t>Wettechnisch is sprake van een waarderingsregel van artikel 13; uitkomst is hetzefde nl. waarde is nihil.  Handboek LH 20.2.5</t>
  </si>
  <si>
    <t>Rentevoordeel personeelslening eigen woning.</t>
  </si>
  <si>
    <t>Verplicht individueel loon. Handboek LH 4.2 en 20.2.5</t>
  </si>
  <si>
    <t>Rentevoordeel personeelslening andere leningen.</t>
  </si>
  <si>
    <t>Te waarderen tegen waarde in het economisch verkeer. Handboek LH 20.2.5</t>
  </si>
  <si>
    <t>Kosten VOG 2019 (Verklaring omtrent het gedrag).</t>
  </si>
  <si>
    <t>Let op: in 2019 vallend onder het forfait in 2020 vrijgesteld</t>
  </si>
  <si>
    <t>Kosten VOG 2020 (Verklaring omtrent het gedrag).</t>
  </si>
  <si>
    <t>Vergoeding advocaatkosten bij ontslag.</t>
  </si>
  <si>
    <t>Vergoeding ziektekosten, ziektekosten- en (bestuurders)aansprakelijkheidsverzekeringen.</t>
  </si>
  <si>
    <t>Vergoeding abonnementen service- en golfclub.</t>
  </si>
  <si>
    <t>Kinderopvang op werkplek.</t>
  </si>
  <si>
    <t>Factuurwaarde indien kinderopvang ingekocht; uurprijs volgens Wet Kinderopvang *aantal uren indien zelf georganiseerd op de werkplek van de werknemer. Bij kinderopvang op 1 vestiging voor werknemers van verschillende vestigingen is de opvang alleen voor werknemers vd vestiging waar de opvang zich bevindt op de werkplek. Handboek 20.3.2</t>
  </si>
  <si>
    <t>Vergoeding en verstekking voor kinderopvang buiten de werkplek (factuurwaarde incl. btw).</t>
  </si>
  <si>
    <t>Bij kinderopvang op 1 vestiging voor werknemers van verschillende vestigingen is voor werknemer van andere vestiging kinderopvang buiten op de werkplek. Handboek LH 20.3.2</t>
  </si>
  <si>
    <t>Overige werkkosten gericht vrijgesteld.</t>
  </si>
  <si>
    <t>Vergt beoordeling.</t>
  </si>
  <si>
    <t>Overige werkkosten nihilwaardering.</t>
  </si>
  <si>
    <t>Overige werkkosten vrije ruimte.</t>
  </si>
  <si>
    <t>Overige werkkosten intermediair.</t>
  </si>
  <si>
    <t>Overige kostenvergoedingen geen wkr.</t>
  </si>
  <si>
    <t>Overige kostenvergoedingen geen of vrijgesteld loon.</t>
  </si>
  <si>
    <t xml:space="preserve">_x000D_
Ter beschikking stellen = werkgever blijft eigenaar_x000D_
Vergoeden = werknemer Is eigenaar_x000D_
Verstrekken = werknemer wordt eigenaar_x000D_
</t>
  </si>
  <si>
    <t>_x000D_
DISCLAIMER: Let op het gebruikelijkheidscriterium!_x000D_
Het gebruikelijkheidscriterium is niet meegenomen in onderstaande kwalificaties.</t>
  </si>
  <si>
    <t>Titulatuur</t>
  </si>
  <si>
    <t>Roepnaam</t>
  </si>
  <si>
    <t>Geslacht</t>
  </si>
  <si>
    <t>Leeftijd</t>
  </si>
  <si>
    <t>Postcode</t>
  </si>
  <si>
    <t>Plaatsnaam</t>
  </si>
  <si>
    <t>Nationaliteit</t>
  </si>
  <si>
    <t>Burgerlijke staat</t>
  </si>
  <si>
    <t>Email werk</t>
  </si>
  <si>
    <t>Email prive</t>
  </si>
  <si>
    <t>Telefoon werk</t>
  </si>
  <si>
    <t>Telefoon prive</t>
  </si>
  <si>
    <t>Mobiel werk</t>
  </si>
  <si>
    <t>Mobiel prive</t>
  </si>
  <si>
    <t>Anniek Vos - den Otter, A.J.</t>
  </si>
  <si>
    <t>Anniek</t>
  </si>
  <si>
    <t>Vrouw</t>
  </si>
  <si>
    <t xml:space="preserve">Anemoonstraat 17 </t>
  </si>
  <si>
    <t>7591KL</t>
  </si>
  <si>
    <t>Denekamp</t>
  </si>
  <si>
    <t>Nederland</t>
  </si>
  <si>
    <t>Nederlandse</t>
  </si>
  <si>
    <t>Gehuwd</t>
  </si>
  <si>
    <t>Anniek@denekamp.nl</t>
  </si>
  <si>
    <t>Anniek@hotmail.com</t>
  </si>
  <si>
    <t>0541123401</t>
  </si>
  <si>
    <t>Chantal Hendriks -  Nijkamp, C.</t>
  </si>
  <si>
    <t>Chantal</t>
  </si>
  <si>
    <t>Veemarkt 5 a</t>
  </si>
  <si>
    <t>7590AB</t>
  </si>
  <si>
    <t>Chantal@denekamp.nl</t>
  </si>
  <si>
    <t>Chantal@hotmail.com</t>
  </si>
  <si>
    <t>0541123402</t>
  </si>
  <si>
    <t>Dionne Peters -  Oude Lashof, D.A.</t>
  </si>
  <si>
    <t>Dionne</t>
  </si>
  <si>
    <t>Poortstraat 9 b_18</t>
  </si>
  <si>
    <t>7590BC</t>
  </si>
  <si>
    <t>Dionne@denekamp.nl</t>
  </si>
  <si>
    <t>Dionne@hotmail.com</t>
  </si>
  <si>
    <t>0541123403</t>
  </si>
  <si>
    <t>Helen Mensink, H.I.</t>
  </si>
  <si>
    <t>Helen</t>
  </si>
  <si>
    <t xml:space="preserve">Kerkplein 15 </t>
  </si>
  <si>
    <t>7596EM</t>
  </si>
  <si>
    <t>Ongehuwd</t>
  </si>
  <si>
    <t>Helen@denekamp.nl</t>
  </si>
  <si>
    <t>Helen@hotmail.com</t>
  </si>
  <si>
    <t>0541123404</t>
  </si>
  <si>
    <t>Lilian Visschedijk, L.</t>
  </si>
  <si>
    <t>Lilian</t>
  </si>
  <si>
    <t xml:space="preserve">Schoolstraat 85 </t>
  </si>
  <si>
    <t>7791KL</t>
  </si>
  <si>
    <t>Lilian@denekamp.nl</t>
  </si>
  <si>
    <t>Lilian@hotmail.com</t>
  </si>
  <si>
    <t>0541123405</t>
  </si>
  <si>
    <t>Arend Bakker, A.J.</t>
  </si>
  <si>
    <t>Arend</t>
  </si>
  <si>
    <t>Man</t>
  </si>
  <si>
    <t xml:space="preserve">Rijksweg 12 </t>
  </si>
  <si>
    <t>7715AB</t>
  </si>
  <si>
    <t>Arend@denekamp.nl</t>
  </si>
  <si>
    <t>Arend@hotmail.com</t>
  </si>
  <si>
    <t>0541123406</t>
  </si>
  <si>
    <t>Fabian Mulder, F.</t>
  </si>
  <si>
    <t>Fabian</t>
  </si>
  <si>
    <t xml:space="preserve">Morenstraat 123 </t>
  </si>
  <si>
    <t>7796KO</t>
  </si>
  <si>
    <t>Fabian@denekamp.nl</t>
  </si>
  <si>
    <t>Fabian@hotmail.com</t>
  </si>
  <si>
    <t>0541123407</t>
  </si>
  <si>
    <t>Gijs van Dijk, G.</t>
  </si>
  <si>
    <t>Gijs</t>
  </si>
  <si>
    <t xml:space="preserve">Parijsstraat 58 </t>
  </si>
  <si>
    <t>7758IT</t>
  </si>
  <si>
    <t>Gijs@denekamp.nl</t>
  </si>
  <si>
    <t>Gijs@hotmail.com</t>
  </si>
  <si>
    <t>0541123408</t>
  </si>
  <si>
    <t>Tom Schouten, T.K.L.</t>
  </si>
  <si>
    <t>Tom</t>
  </si>
  <si>
    <t xml:space="preserve">Zeedijk 26 </t>
  </si>
  <si>
    <t>7599KL</t>
  </si>
  <si>
    <t>-</t>
  </si>
  <si>
    <t>Tom@denekamp.nl</t>
  </si>
  <si>
    <t>Tom@hotmail.com</t>
  </si>
  <si>
    <t>0541123409</t>
  </si>
  <si>
    <t>Stijn Verhoeven, S.</t>
  </si>
  <si>
    <t>Stijn</t>
  </si>
  <si>
    <t xml:space="preserve">Grote Markt 15 </t>
  </si>
  <si>
    <t>7591ME</t>
  </si>
  <si>
    <t>Samenwonend</t>
  </si>
  <si>
    <t>Stijn@denekamp.nl</t>
  </si>
  <si>
    <t>Stijn@hotmail.com</t>
  </si>
  <si>
    <t>0541123410</t>
  </si>
  <si>
    <t>Wijnand Post, W.A.</t>
  </si>
  <si>
    <t>Wijnand</t>
  </si>
  <si>
    <t xml:space="preserve">Goorland 77 </t>
  </si>
  <si>
    <t>7591DL</t>
  </si>
  <si>
    <t>Wijnand@denekamp.nl</t>
  </si>
  <si>
    <t>Wijnand@hotmail.com</t>
  </si>
  <si>
    <t>0541123411</t>
  </si>
  <si>
    <t>Jojanneke Hamersma, J.</t>
  </si>
  <si>
    <t>Jojanneke</t>
  </si>
  <si>
    <t xml:space="preserve">Maasnielderweg 3 </t>
  </si>
  <si>
    <t>6042CX</t>
  </si>
  <si>
    <t>Roermond</t>
  </si>
  <si>
    <t xml:space="preserve">Danny Nijland, </t>
  </si>
  <si>
    <t>Danny</t>
  </si>
  <si>
    <t xml:space="preserve">Atoomweg 6 </t>
  </si>
  <si>
    <t>9743AK</t>
  </si>
  <si>
    <t>Groningen</t>
  </si>
  <si>
    <t xml:space="preserve">Jorien Seitsema, </t>
  </si>
  <si>
    <t>Jorien</t>
  </si>
  <si>
    <t xml:space="preserve">Spicalaan 1 </t>
  </si>
  <si>
    <t>2132JG</t>
  </si>
  <si>
    <t>Hoofddorp</t>
  </si>
  <si>
    <t>Jori Heideman, J.K.M.</t>
  </si>
  <si>
    <t>Jori</t>
  </si>
  <si>
    <t xml:space="preserve">Havenplein 3 </t>
  </si>
  <si>
    <t>1781AB</t>
  </si>
  <si>
    <t>Den helder</t>
  </si>
  <si>
    <t xml:space="preserve">Tom Haarlen, </t>
  </si>
  <si>
    <t xml:space="preserve">Donauweg 2 </t>
  </si>
  <si>
    <t>1043AJ</t>
  </si>
  <si>
    <t>Amsterdam</t>
  </si>
  <si>
    <t xml:space="preserve">Marit Kluitsma, </t>
  </si>
  <si>
    <t>Marit</t>
  </si>
  <si>
    <t xml:space="preserve">Klapbrugweg 4 </t>
  </si>
  <si>
    <t>1332AK</t>
  </si>
  <si>
    <t>Almere</t>
  </si>
  <si>
    <t>Marga Brinkhuis, M.J.B.</t>
  </si>
  <si>
    <t>Marga</t>
  </si>
  <si>
    <t xml:space="preserve">Bolderweg 4 </t>
  </si>
  <si>
    <t>1332AT</t>
  </si>
  <si>
    <t xml:space="preserve">Mark Janssen, </t>
  </si>
  <si>
    <t>Mark</t>
  </si>
  <si>
    <t xml:space="preserve">Dorsvlegel 16 </t>
  </si>
  <si>
    <t>3224BC</t>
  </si>
  <si>
    <t>Hellevoetsluis</t>
  </si>
  <si>
    <t xml:space="preserve">Richard Zandstra, </t>
  </si>
  <si>
    <t>Richard</t>
  </si>
  <si>
    <t xml:space="preserve">Twekkelerweg 7 </t>
  </si>
  <si>
    <t>7553LT</t>
  </si>
  <si>
    <t>Hengelo</t>
  </si>
  <si>
    <t>Herman Astma, H.</t>
  </si>
  <si>
    <t>Herman</t>
  </si>
  <si>
    <t xml:space="preserve">Wenckebachstraat 5 </t>
  </si>
  <si>
    <t>6166BA</t>
  </si>
  <si>
    <t>Geleen</t>
  </si>
  <si>
    <t>Sofia Haanstra, S.J.L.</t>
  </si>
  <si>
    <t>Sofia</t>
  </si>
  <si>
    <t xml:space="preserve">Twekkelerweg 15 </t>
  </si>
  <si>
    <t xml:space="preserve">Marc Timmermans, </t>
  </si>
  <si>
    <t>Marc</t>
  </si>
  <si>
    <t xml:space="preserve">Forum 10 </t>
  </si>
  <si>
    <t>7521PM</t>
  </si>
  <si>
    <t>Enschede</t>
  </si>
  <si>
    <t xml:space="preserve">Pieter Kallink, </t>
  </si>
  <si>
    <t>Pieter</t>
  </si>
  <si>
    <t xml:space="preserve">Zuidelijke Havenweg 10 </t>
  </si>
  <si>
    <t>7554RR</t>
  </si>
  <si>
    <t>Demi Janssen, D.</t>
  </si>
  <si>
    <t>Demi</t>
  </si>
  <si>
    <t xml:space="preserve">Binnenhavenstraat 41 </t>
  </si>
  <si>
    <t>7553GH</t>
  </si>
  <si>
    <t>Martijn Achtereekte, M.J.</t>
  </si>
  <si>
    <t>Martijn</t>
  </si>
  <si>
    <t xml:space="preserve">Opaalstraat 22 </t>
  </si>
  <si>
    <t>7554TS</t>
  </si>
  <si>
    <t>Marga Lansink, M.M.</t>
  </si>
  <si>
    <t xml:space="preserve">Industrieplein 2 </t>
  </si>
  <si>
    <t>7553LL</t>
  </si>
  <si>
    <t>Lotte Hendriksen, L.</t>
  </si>
  <si>
    <t>Lotte</t>
  </si>
  <si>
    <t xml:space="preserve">Hamburgstraat 18 </t>
  </si>
  <si>
    <t>7575EG</t>
  </si>
  <si>
    <t>Oldenzaal</t>
  </si>
  <si>
    <t>LotteHendriksen@hotmail.com</t>
  </si>
  <si>
    <t>0612345678</t>
  </si>
  <si>
    <t>Karin Keursma, K.</t>
  </si>
  <si>
    <t>Karin</t>
  </si>
  <si>
    <t xml:space="preserve">Denekamperstraat 35 </t>
  </si>
  <si>
    <t>7573GB</t>
  </si>
  <si>
    <t>KarinKeursma@hotmail.com</t>
  </si>
  <si>
    <t>Laura van den Akker, L.</t>
  </si>
  <si>
    <t>Laura</t>
  </si>
  <si>
    <t>Eekboerplein 2 A</t>
  </si>
  <si>
    <t>7575BA</t>
  </si>
  <si>
    <t>Laura@hotmail.com</t>
  </si>
  <si>
    <t>Instroom</t>
  </si>
  <si>
    <t>Uitstroom</t>
  </si>
  <si>
    <t>Anciënniteit</t>
  </si>
  <si>
    <t>Anc. jaren</t>
  </si>
  <si>
    <t>Functie</t>
  </si>
  <si>
    <t>Doorstroom</t>
  </si>
  <si>
    <t>FT Uren</t>
  </si>
  <si>
    <t>Contracturen</t>
  </si>
  <si>
    <t>% Parttime</t>
  </si>
  <si>
    <t>Schrift. AO</t>
  </si>
  <si>
    <t>Uurloon</t>
  </si>
  <si>
    <t>FT Salaris</t>
  </si>
  <si>
    <t>PT Salaris</t>
  </si>
  <si>
    <t>Soort salaris</t>
  </si>
  <si>
    <t>Tabel</t>
  </si>
  <si>
    <t>Schaal</t>
  </si>
  <si>
    <t>Trede</t>
  </si>
  <si>
    <t>LB Tabel</t>
  </si>
  <si>
    <t>LH-korting</t>
  </si>
  <si>
    <t>Inkomenscode</t>
  </si>
  <si>
    <t>Herleidingsregel</t>
  </si>
  <si>
    <t>Afdeling</t>
  </si>
  <si>
    <t>Manager</t>
  </si>
  <si>
    <t>Verwerking</t>
  </si>
  <si>
    <t>2 | Secretaresse</t>
  </si>
  <si>
    <t>Bepaalde tijd</t>
  </si>
  <si>
    <t>Ja</t>
  </si>
  <si>
    <t>Bruto salaris fulltime</t>
  </si>
  <si>
    <t>Loon of salaris niet hiervoor vermelde werknemers</t>
  </si>
  <si>
    <t>Geen</t>
  </si>
  <si>
    <t>1 | 't Pierik</t>
  </si>
  <si>
    <t>De Kok</t>
  </si>
  <si>
    <t>Maand</t>
  </si>
  <si>
    <t>1 | Directeur</t>
  </si>
  <si>
    <t>Onbepaalde tijd</t>
  </si>
  <si>
    <t>5 | Sociaal werker senior</t>
  </si>
  <si>
    <t>3 | Kerker Esch</t>
  </si>
  <si>
    <t>Otter</t>
  </si>
  <si>
    <t>4 | Diepengoor</t>
  </si>
  <si>
    <t>4 | Sociaal werker</t>
  </si>
  <si>
    <t>Nee</t>
  </si>
  <si>
    <t>Visschedijk</t>
  </si>
  <si>
    <t>3 | Administratief medewerker</t>
  </si>
  <si>
    <t>2 | Veldkamp</t>
  </si>
  <si>
    <t>Minimumloon</t>
  </si>
  <si>
    <t>1 | Minimumloon</t>
  </si>
  <si>
    <t>21 | 21 jaar en ouder</t>
  </si>
  <si>
    <t>6 | Psycholoog</t>
  </si>
  <si>
    <t>7 | Oproepkracht</t>
  </si>
  <si>
    <t>19 | 19 Jaar</t>
  </si>
  <si>
    <t>5 | Algemeen</t>
  </si>
  <si>
    <t>8 | Stagiair</t>
  </si>
  <si>
    <t>Loon of salaris directeuren van een nv/bv, niet verzekerd voor de werknemersverzekeringen</t>
  </si>
  <si>
    <t>Algemeen</t>
  </si>
  <si>
    <t>Contractinformatie</t>
  </si>
  <si>
    <t>Salariëring</t>
  </si>
  <si>
    <t>Fiscaal</t>
  </si>
  <si>
    <t>Overig</t>
  </si>
  <si>
    <t>FT uren</t>
  </si>
  <si>
    <t>Verl. uren contract</t>
  </si>
  <si>
    <t>Extra uren</t>
  </si>
  <si>
    <t>Fte</t>
  </si>
  <si>
    <t>Totaal dagen</t>
  </si>
  <si>
    <t>Soort verloning</t>
  </si>
  <si>
    <t>36,00</t>
  </si>
  <si>
    <t>Component</t>
  </si>
  <si>
    <t>Verloonde uren</t>
  </si>
  <si>
    <t>Extra uren (parttimers)</t>
  </si>
  <si>
    <t>Salaris</t>
  </si>
  <si>
    <t>Toeslaguren 40% (tabel)</t>
  </si>
  <si>
    <t>Uitbetaalde Vakantieuren (BT)</t>
  </si>
  <si>
    <t>Uren Gewerkt</t>
  </si>
  <si>
    <t>Verloonde Uren Loonaangifte</t>
  </si>
  <si>
    <t>Totaal Extra uren (parttimers)</t>
  </si>
  <si>
    <t>Totaal Salaris</t>
  </si>
  <si>
    <t>Totaal Toeslaguren 40% (tabel)</t>
  </si>
  <si>
    <t>Totaal Uitbetaalde Vakantieuren (BT)</t>
  </si>
  <si>
    <t>Totaal Uren Gewerkt</t>
  </si>
  <si>
    <t>Totaal Verloonde Uren Loonaangifte</t>
  </si>
  <si>
    <t>Eindtotaal</t>
  </si>
  <si>
    <t>Soort</t>
  </si>
  <si>
    <t>Afgifte NL</t>
  </si>
  <si>
    <t>1e Toelating</t>
  </si>
  <si>
    <t>Tenaamstelling</t>
  </si>
  <si>
    <t>Ingangsdatum</t>
  </si>
  <si>
    <t>Einddatum debiteur</t>
  </si>
  <si>
    <t>Cataloguswaarde</t>
  </si>
  <si>
    <t>Reden geen bijtelling</t>
  </si>
  <si>
    <t>% Bijtelling</t>
  </si>
  <si>
    <t>Totale bijtelling wn</t>
  </si>
  <si>
    <t>Eigen bijdrage</t>
  </si>
  <si>
    <t>Eigen bijdrage niet fiscaal</t>
  </si>
  <si>
    <t>Merk</t>
  </si>
  <si>
    <t>Model</t>
  </si>
  <si>
    <t>Ingangsdatum2</t>
  </si>
  <si>
    <t>Auto vd zaak</t>
  </si>
  <si>
    <t>19-03-2020</t>
  </si>
  <si>
    <t>26-03-2020</t>
  </si>
  <si>
    <t>Toyota</t>
  </si>
  <si>
    <t>Yaris hybrid</t>
  </si>
  <si>
    <t>2021-05-01</t>
  </si>
  <si>
    <t>Ford</t>
  </si>
  <si>
    <t>Fiesta</t>
  </si>
  <si>
    <t>Volkswagen</t>
  </si>
  <si>
    <t>Tiguan</t>
  </si>
  <si>
    <t>2021-03-01</t>
  </si>
  <si>
    <t>2021-04-01</t>
  </si>
  <si>
    <t>Bmw i</t>
  </si>
  <si>
    <t>I3</t>
  </si>
  <si>
    <t>07-02-2012</t>
  </si>
  <si>
    <t>Kia</t>
  </si>
  <si>
    <t>Picanto</t>
  </si>
  <si>
    <t>20-11-2017</t>
  </si>
  <si>
    <t>Tesla motors</t>
  </si>
  <si>
    <t>Model s</t>
  </si>
  <si>
    <t>Fiets vd zaak</t>
  </si>
  <si>
    <t>1900-01-01</t>
  </si>
  <si>
    <t>Debet</t>
  </si>
  <si>
    <t>Credit</t>
  </si>
  <si>
    <t>1810 | Loonheffingen</t>
  </si>
  <si>
    <t>1840 | Pensioenafdracht WG en WN</t>
  </si>
  <si>
    <t>1920 | Res. en Opslag Res. 2</t>
  </si>
  <si>
    <t>1920 | Res. en Opslag Vakantiegeld</t>
  </si>
  <si>
    <t>2000 | Nettoloon</t>
  </si>
  <si>
    <t>4000 | Bruto lonen</t>
  </si>
  <si>
    <t>4000 | Overwerk</t>
  </si>
  <si>
    <t>4006 | Res. en opslag Res. 2</t>
  </si>
  <si>
    <t>4006 | Res. en opslag Vakantiegeld</t>
  </si>
  <si>
    <t>4030 | Afdracht Sociale Lasten (WG)</t>
  </si>
  <si>
    <t>4034 | Pensioenbijdrage WG</t>
  </si>
  <si>
    <t>4064 | Onbelaste vergoeding</t>
  </si>
  <si>
    <t>4064 | Onkosten vergoeding</t>
  </si>
  <si>
    <t>4080 | Reiskosten vergoeding</t>
  </si>
  <si>
    <t>9999 | Verschillenrekening</t>
  </si>
  <si>
    <t>Totaal 1810 | Loonheffingen</t>
  </si>
  <si>
    <t>Totaal 1840 | Pensioenafdracht WG en WN</t>
  </si>
  <si>
    <t>Totaal 1920 | Res. en Opslag Res. 2</t>
  </si>
  <si>
    <t>Totaal 1920 | Res. en Opslag Vakantiegeld</t>
  </si>
  <si>
    <t>Totaal 2000 | Nettoloon</t>
  </si>
  <si>
    <t>Totaal 4000 | Bruto lonen</t>
  </si>
  <si>
    <t>Totaal 4000 | Overwerk</t>
  </si>
  <si>
    <t>Totaal 4006 | Res. en opslag Res. 2</t>
  </si>
  <si>
    <t>Totaal 4006 | Res. en opslag Vakantiegeld</t>
  </si>
  <si>
    <t>Totaal 4030 | Afdracht Sociale Lasten (WG)</t>
  </si>
  <si>
    <t>Totaal 4034 | Pensioenbijdrage WG</t>
  </si>
  <si>
    <t>Totaal 4064 | Onbelaste vergoeding</t>
  </si>
  <si>
    <t>Totaal 4064 | Onkosten vergoeding</t>
  </si>
  <si>
    <t>Totaal 4080 | Reiskosten vergoeding</t>
  </si>
  <si>
    <t>Totaal 9999 | Verschillenrekening</t>
  </si>
  <si>
    <t>Looncode</t>
  </si>
  <si>
    <t>8015 | WAO-WIA wg</t>
  </si>
  <si>
    <t>8075 | gediff. WGA wg</t>
  </si>
  <si>
    <t>8083 | Werkloosheidswet laag wg</t>
  </si>
  <si>
    <t>8084 | Werkloosheidswet hoog wg</t>
  </si>
  <si>
    <t>8090 | ZW wg</t>
  </si>
  <si>
    <t>8682 | Zvw werkgeversheffing</t>
  </si>
  <si>
    <t>8691 | Zvw inhouding wn</t>
  </si>
  <si>
    <t>8800 | Loonheffing Tabel</t>
  </si>
  <si>
    <t>8810 | Loonheffing BT</t>
  </si>
  <si>
    <t>7441 | Pensioenpremie Wn</t>
  </si>
  <si>
    <t>7442 | Pensioenpremie Wg</t>
  </si>
  <si>
    <t>7720 | Uitbetaling reservering 2</t>
  </si>
  <si>
    <t>7721 | Res reservering 2</t>
  </si>
  <si>
    <t>7710 | Uitbetaling reservering 1</t>
  </si>
  <si>
    <t>7711 | Res reservering 1</t>
  </si>
  <si>
    <t>9871 | Loonbeslag 1</t>
  </si>
  <si>
    <t>9880 | Per bankrekening</t>
  </si>
  <si>
    <t>1000 | Salaris</t>
  </si>
  <si>
    <t>1003 | Persoonlijke Toeslag</t>
  </si>
  <si>
    <t>1100 | Stagevergoeding</t>
  </si>
  <si>
    <t>4050 | Uitbetaalde Vakantieuren (BT)</t>
  </si>
  <si>
    <t>4090 | Extra uren (parttimers)</t>
  </si>
  <si>
    <t>4558 | Toeslaguren 40% (tabel)</t>
  </si>
  <si>
    <t>5107 | Fitnessvergoeding WKR</t>
  </si>
  <si>
    <t>5100 | Onkostenvergoeding (onbelast)</t>
  </si>
  <si>
    <t>5100 | Onkostenvergoeding WKR</t>
  </si>
  <si>
    <t>5136 | Wasvergoeding WKR</t>
  </si>
  <si>
    <t>5155 | Reiskosten woon-werk</t>
  </si>
  <si>
    <t>Verschillenrekening</t>
  </si>
  <si>
    <t>Kostenplaats</t>
  </si>
  <si>
    <t>1920 | Res. en Opslag Vakantie</t>
  </si>
  <si>
    <t>4006 | Res. en opslag Vakantie</t>
  </si>
  <si>
    <t>1-'t Pierik</t>
  </si>
  <si>
    <t>1840 | Pensioenafdracht WG en</t>
  </si>
  <si>
    <t>4030 | Afdracht Sociale Lasten</t>
  </si>
  <si>
    <t>KP2-2000</t>
  </si>
  <si>
    <t>KP3-3000</t>
  </si>
  <si>
    <t>KP4-4000</t>
  </si>
  <si>
    <t>2-Veldkamp</t>
  </si>
  <si>
    <t>3-Kerker Esch</t>
  </si>
  <si>
    <t>4-Diepengoor</t>
  </si>
  <si>
    <t>KP1-1000</t>
  </si>
  <si>
    <t>5-Algemeen</t>
  </si>
  <si>
    <t>Totaal 1-'t Pierik</t>
  </si>
  <si>
    <t>Totaal 2-Veldkamp</t>
  </si>
  <si>
    <t>Totaal 3-Kerker Esch</t>
  </si>
  <si>
    <t>Totaal 4-Diepengoor</t>
  </si>
  <si>
    <t>Totaal 5-Algemeen</t>
  </si>
  <si>
    <t>LOON LB/PH</t>
  </si>
  <si>
    <t>LOON SV</t>
  </si>
  <si>
    <t>Loonheffing</t>
  </si>
  <si>
    <t>LOONHEFFING</t>
  </si>
  <si>
    <t>EINDHEFFING BESTELAUTO</t>
  </si>
  <si>
    <t>EINDHEFFING PUBLIEKRECHTELIJKE UITKERING</t>
  </si>
  <si>
    <t>EINDHEFFING VUT</t>
  </si>
  <si>
    <t>EINDHEFFING WKR</t>
  </si>
  <si>
    <t>Afdrachtverminderingen</t>
  </si>
  <si>
    <t>AFDRACHTVERMINDERING S&amp;O</t>
  </si>
  <si>
    <t>AFDRACHTVERMINDERING ZEEVAART</t>
  </si>
  <si>
    <t>PREMIELOON WW AWF HERZIEN</t>
  </si>
  <si>
    <t>PREMIELOON WW AWF HOOG</t>
  </si>
  <si>
    <t>PREMIELOON WW AWF LAAG</t>
  </si>
  <si>
    <t>PREMIE INH ZVW</t>
  </si>
  <si>
    <t>PREMIE UFO</t>
  </si>
  <si>
    <t>PREMIE WAO AOF</t>
  </si>
  <si>
    <t>PREMIE WG ZVW</t>
  </si>
  <si>
    <t>PREMIE WHK</t>
  </si>
  <si>
    <t>PREMIE WW AWF HERZIEN</t>
  </si>
  <si>
    <t>PREMIE WW AWF HOOG</t>
  </si>
  <si>
    <t>PREMIE WW AWF LAAG</t>
  </si>
  <si>
    <t>PREMIEKORTING AGH</t>
  </si>
  <si>
    <t>PREMIEKORTING JONGERE WN</t>
  </si>
  <si>
    <t>PREMIEKORTING OUDERE WN</t>
  </si>
  <si>
    <t>ORGINELE AANGIFTEPERIODE INCL CORRECTIES</t>
  </si>
  <si>
    <t>TOTAAL BETAALD AANGIFTEPERIODE</t>
  </si>
  <si>
    <t>LH: 248893658L01</t>
  </si>
  <si>
    <t>Loonbelasting/premie vv</t>
  </si>
  <si>
    <t>Werknemersverzekeringen</t>
  </si>
  <si>
    <t>Premiekortingen</t>
  </si>
  <si>
    <t>Totaal te betalen</t>
  </si>
  <si>
    <t xml:space="preserve">1 </t>
  </si>
  <si>
    <t xml:space="preserve">2 </t>
  </si>
  <si>
    <t xml:space="preserve">3 </t>
  </si>
  <si>
    <t xml:space="preserve">4 </t>
  </si>
  <si>
    <t xml:space="preserve">5 </t>
  </si>
  <si>
    <t xml:space="preserve">6 </t>
  </si>
  <si>
    <t xml:space="preserve">7 </t>
  </si>
  <si>
    <t xml:space="preserve">8 </t>
  </si>
  <si>
    <t xml:space="preserve">9 </t>
  </si>
  <si>
    <t xml:space="preserve">10 </t>
  </si>
  <si>
    <t xml:space="preserve">11 </t>
  </si>
  <si>
    <t xml:space="preserve">12 </t>
  </si>
  <si>
    <t xml:space="preserve">13 </t>
  </si>
  <si>
    <t>Verloning</t>
  </si>
  <si>
    <t>Saldo</t>
  </si>
  <si>
    <t>% Opslag sv</t>
  </si>
  <si>
    <t>Opslag</t>
  </si>
  <si>
    <t>Opslag sv</t>
  </si>
  <si>
    <t>Res reservering 1</t>
  </si>
  <si>
    <t>Res reservering 2</t>
  </si>
  <si>
    <t>Totaal Res reservering 1</t>
  </si>
  <si>
    <t>Totaal Res reservering 2</t>
  </si>
  <si>
    <t>uurloon</t>
  </si>
  <si>
    <t>Waarde saldo</t>
  </si>
  <si>
    <t>% Vakantie- rechten</t>
  </si>
  <si>
    <t>Waarde vak.rechten</t>
  </si>
  <si>
    <t>% Opslag soc.lasten</t>
  </si>
  <si>
    <t xml:space="preserve">Opslag soc.lasten </t>
  </si>
  <si>
    <t>Opslag soc.lasten</t>
  </si>
  <si>
    <t>Waarde totaal</t>
  </si>
  <si>
    <t>Verlof 1</t>
  </si>
  <si>
    <t>Totaal Verlof 1</t>
  </si>
  <si>
    <t>Ink.code</t>
  </si>
  <si>
    <t>Kleur tabel</t>
  </si>
  <si>
    <t>Loon LH</t>
  </si>
  <si>
    <t>Ingehouden LH</t>
  </si>
  <si>
    <t>Arbeidskorting</t>
  </si>
  <si>
    <t>LLV Korting</t>
  </si>
  <si>
    <t>Loon ZVW</t>
  </si>
  <si>
    <t>Ingehouden ZVW</t>
  </si>
  <si>
    <t>Heffing ZVW</t>
  </si>
  <si>
    <t>Premies WNV</t>
  </si>
  <si>
    <t>wit</t>
  </si>
  <si>
    <t>NumIV</t>
  </si>
  <si>
    <t>Huidig</t>
  </si>
  <si>
    <t>31-12-2020</t>
  </si>
  <si>
    <t>Uren</t>
  </si>
  <si>
    <t xml:space="preserve">% Afwijking </t>
  </si>
  <si>
    <t>Subsidie</t>
  </si>
  <si>
    <t>Soort Subsidie</t>
  </si>
  <si>
    <t>Laatste Periode</t>
  </si>
  <si>
    <t>Loon laatste periode</t>
  </si>
  <si>
    <t>Verloonde uren laatste periode</t>
  </si>
  <si>
    <t>Loon</t>
  </si>
  <si>
    <t>Min. uurloon</t>
  </si>
  <si>
    <t>% Afwijking</t>
  </si>
  <si>
    <t>Max periode</t>
  </si>
  <si>
    <t>Uitdienst</t>
  </si>
  <si>
    <t xml:space="preserve">Loon </t>
  </si>
  <si>
    <t xml:space="preserve">Uren </t>
  </si>
  <si>
    <t xml:space="preserve">Loon  </t>
  </si>
  <si>
    <t xml:space="preserve">Uren  </t>
  </si>
  <si>
    <t xml:space="preserve">Uurloon </t>
  </si>
  <si>
    <t>LIV</t>
  </si>
  <si>
    <t>Jeugd LIV</t>
  </si>
  <si>
    <t>LKV oudere wn</t>
  </si>
  <si>
    <t>LKV oudere wn laatste per</t>
  </si>
  <si>
    <t>LKV arb. geh.</t>
  </si>
  <si>
    <t>LKV arb. geh. laatste per</t>
  </si>
  <si>
    <t>LKV banenafspr.</t>
  </si>
  <si>
    <t>LKV banenafspr. laatste per</t>
  </si>
  <si>
    <t>LKV herpl. arb. geh.</t>
  </si>
  <si>
    <t>LKV herpl. arb. geh. laatste per</t>
  </si>
  <si>
    <t>Periode 5</t>
  </si>
  <si>
    <t>Periode 6</t>
  </si>
  <si>
    <t>Uurloon2</t>
  </si>
  <si>
    <t>% Afwijking 3</t>
  </si>
  <si>
    <t>ALGEMEEN</t>
  </si>
  <si>
    <t>LEEFTIJD</t>
  </si>
  <si>
    <t>VERWACHTING</t>
  </si>
  <si>
    <t>LAATSTE PERIODE</t>
  </si>
  <si>
    <t>CUMULATIEF</t>
  </si>
  <si>
    <t>PROGNOSE</t>
  </si>
  <si>
    <t>Tijdvak</t>
  </si>
  <si>
    <t>Ink.verh.</t>
  </si>
  <si>
    <t>Loon in geld</t>
  </si>
  <si>
    <t>Loon anders</t>
  </si>
  <si>
    <t>Fooien en uitk.</t>
  </si>
  <si>
    <t>Aftrek alle heffingen</t>
  </si>
  <si>
    <t>Loon wn. verz.</t>
  </si>
  <si>
    <t>kolom 3-7-15-16</t>
  </si>
  <si>
    <t>LL Korting</t>
  </si>
  <si>
    <t>Netto bet./ inh.</t>
  </si>
  <si>
    <t>Netto</t>
  </si>
  <si>
    <t>1/1/2021 - 31/12/2021</t>
  </si>
  <si>
    <t>1/1/2021 - 31-05-2021</t>
  </si>
  <si>
    <t>01-02-2021 - 31-05-2021</t>
  </si>
  <si>
    <t>15-02-2021 - 31/12/2021</t>
  </si>
  <si>
    <t>01-03-2021 - 31/12/2021</t>
  </si>
  <si>
    <t>01-04-2021 - 31/12/2021</t>
  </si>
  <si>
    <t>15-04-2021 - 31/12/2021</t>
  </si>
  <si>
    <t>20-04-2021 - 31/12/2021</t>
  </si>
  <si>
    <t>01-05-2021 - 31/12/2021</t>
  </si>
  <si>
    <t>01-05-2021 - 30-06-2021</t>
  </si>
  <si>
    <t>01-06-2021 - 31/12/2021</t>
  </si>
  <si>
    <t>15-06-2021 - 31/12/2021</t>
  </si>
  <si>
    <t>Kolom 1</t>
  </si>
  <si>
    <t>Kolom 2</t>
  </si>
  <si>
    <t>Kolom 3</t>
  </si>
  <si>
    <t>Kolom 4</t>
  </si>
  <si>
    <t>Kolom 5</t>
  </si>
  <si>
    <t>Kolom 7</t>
  </si>
  <si>
    <t>Kolom 8</t>
  </si>
  <si>
    <t>Kolom 12</t>
  </si>
  <si>
    <t>Kolom 14</t>
  </si>
  <si>
    <t>Kolom 15</t>
  </si>
  <si>
    <t>Kolom 16</t>
  </si>
  <si>
    <t>Kolom 17</t>
  </si>
  <si>
    <t>Kolom 18</t>
  </si>
  <si>
    <t>Kolom 19</t>
  </si>
  <si>
    <t>Loon SV</t>
  </si>
  <si>
    <t>Loon loonheffing</t>
  </si>
  <si>
    <t>Grondslag</t>
  </si>
  <si>
    <t>Gediff. WHK</t>
  </si>
  <si>
    <t>Sectorfonds</t>
  </si>
  <si>
    <t>WAO - WIA</t>
  </si>
  <si>
    <t>Werkloosheidswet</t>
  </si>
  <si>
    <t>SV dagen</t>
  </si>
  <si>
    <t>Premie wn</t>
  </si>
  <si>
    <t>Premie wg</t>
  </si>
  <si>
    <t>Grondslag2</t>
  </si>
  <si>
    <t>Premie wn3</t>
  </si>
  <si>
    <t>Premie wg4</t>
  </si>
  <si>
    <t>Grondslag5</t>
  </si>
  <si>
    <t>Premie wn6</t>
  </si>
  <si>
    <t>Premie wg7</t>
  </si>
  <si>
    <t>Grondslag8</t>
  </si>
  <si>
    <t>Premie wn9</t>
  </si>
  <si>
    <t>Premie wg10</t>
  </si>
  <si>
    <t>Grondslag11</t>
  </si>
  <si>
    <t>Premie wn12</t>
  </si>
  <si>
    <t>Premie wg13</t>
  </si>
  <si>
    <t>OMSCHRIJVING</t>
  </si>
  <si>
    <t>% wn</t>
  </si>
  <si>
    <t>% wg</t>
  </si>
  <si>
    <t>Percentage</t>
  </si>
  <si>
    <t>WG-deel</t>
  </si>
  <si>
    <t>Paww Wn</t>
  </si>
  <si>
    <t>Pensioenpremie Wg</t>
  </si>
  <si>
    <t>Pensioenpremie Wn</t>
  </si>
  <si>
    <t>WAO-WIA wg</t>
  </si>
  <si>
    <t>gediff. WGA wg</t>
  </si>
  <si>
    <t>Werkloosheidswet laag wg</t>
  </si>
  <si>
    <t>Werkloosheidswet hoog wg</t>
  </si>
  <si>
    <t>ZW wg</t>
  </si>
  <si>
    <t>Zvw werkgeversheffing-Hoog</t>
  </si>
  <si>
    <t>Zvw inhouding wn-Laag</t>
  </si>
  <si>
    <t>WN-deel</t>
  </si>
  <si>
    <t>Totaal Paww Wn</t>
  </si>
  <si>
    <t>Totaal Pensioenpremie Wg</t>
  </si>
  <si>
    <t>Totaal Pensioenpremie Wn</t>
  </si>
  <si>
    <t>Totaal WAO-WIA wg</t>
  </si>
  <si>
    <t>Totaal gediff. WGA wg</t>
  </si>
  <si>
    <t>Totaal Werkloosheidswet laag wg</t>
  </si>
  <si>
    <t>Totaal Werkloosheidswet hoog wg</t>
  </si>
  <si>
    <t>Totaal ZW wg</t>
  </si>
  <si>
    <t>Totaal Zvw werkgeversheffing-Hoog</t>
  </si>
  <si>
    <t>Totaal Zvw inhouding wn-Laag</t>
  </si>
  <si>
    <t>1000</t>
  </si>
  <si>
    <t>Bonus (BT)</t>
  </si>
  <si>
    <t>3045</t>
  </si>
  <si>
    <t>4090</t>
  </si>
  <si>
    <t>6321</t>
  </si>
  <si>
    <t>7441</t>
  </si>
  <si>
    <t>Vakantiegeld</t>
  </si>
  <si>
    <t>7710</t>
  </si>
  <si>
    <t>Loonheffing Tabel</t>
  </si>
  <si>
    <t>8800</t>
  </si>
  <si>
    <t>Loonheffing BT</t>
  </si>
  <si>
    <t>8810</t>
  </si>
  <si>
    <t>Totaal uren gewerkt</t>
  </si>
  <si>
    <t>Verloonde uren loonaangifte</t>
  </si>
  <si>
    <t xml:space="preserve">Extra uren (parttimers) </t>
  </si>
  <si>
    <t>Per bankrekening IBAN: NL72RABO0157928436</t>
  </si>
  <si>
    <t>Uitbetaling</t>
  </si>
  <si>
    <t>4050</t>
  </si>
  <si>
    <t xml:space="preserve">Uitbetaalde Vakantieuren (BT) </t>
  </si>
  <si>
    <t>Per bankrekening IBAN: NL59ASNB0849810698</t>
  </si>
  <si>
    <t>Per bankrekening IBAN: NL07ARTE0208539972</t>
  </si>
  <si>
    <t>Onkostenvergoeding WKR</t>
  </si>
  <si>
    <t>5100</t>
  </si>
  <si>
    <t>Onkostenvergoeding (onbelast)</t>
  </si>
  <si>
    <t>Per bankrekening IBAN: NL44STAL0001767380</t>
  </si>
  <si>
    <t>Per bankrekening IBAN: NL93FBHL0990515486</t>
  </si>
  <si>
    <t>Inhouding Eigen risico</t>
  </si>
  <si>
    <t>5221</t>
  </si>
  <si>
    <t>Per bankrekening IBAN: NL35ZWLB0780424883</t>
  </si>
  <si>
    <t>Per bankrekening IBAN: NL37LOYD0446398810</t>
  </si>
  <si>
    <t>4558</t>
  </si>
  <si>
    <t xml:space="preserve">Toeslaguren 40% (tabel) </t>
  </si>
  <si>
    <t>Per bankrekening IBAN: NL60BNPA0540528951</t>
  </si>
  <si>
    <t>Stadsbank</t>
  </si>
  <si>
    <t>Reiskosten woon-werk</t>
  </si>
  <si>
    <t>5155</t>
  </si>
  <si>
    <t>EJU</t>
  </si>
  <si>
    <t>7720</t>
  </si>
  <si>
    <t xml:space="preserve">Salaris </t>
  </si>
  <si>
    <t>Per bankrekening IBAN: NL53FRGH0387013032</t>
  </si>
  <si>
    <t>Per bankrekening IBAN: NL33BKCH0939133652</t>
  </si>
  <si>
    <t>Per bankrekening IBAN: NL63BBRU0664304915</t>
  </si>
  <si>
    <t>Wasvergoeding WKR</t>
  </si>
  <si>
    <t>5136</t>
  </si>
  <si>
    <t>Per bankrekening IBAN: NL61CHAS0014944936</t>
  </si>
  <si>
    <t>Per bankrekening IBAN: NL92DHBN0273753509</t>
  </si>
  <si>
    <t>Per bankrekening IBAN: NL47RABO0155769472</t>
  </si>
  <si>
    <t>Bijdrage privé gebruik auto</t>
  </si>
  <si>
    <t>5300</t>
  </si>
  <si>
    <t>Per bankrekening IBAN: NL08STAL0662729714</t>
  </si>
  <si>
    <t>Per bankrekening IBAN: NL24LOYD0581348451</t>
  </si>
  <si>
    <t>Stagevergoeding</t>
  </si>
  <si>
    <t>1100</t>
  </si>
  <si>
    <t>Per bankrekening IBAN: NL17ANDL0902473999</t>
  </si>
  <si>
    <t>Persoonlijke Toeslag</t>
  </si>
  <si>
    <t>1003</t>
  </si>
  <si>
    <t>Per bankrekening IBAN: NL55ARTE0830336656</t>
  </si>
  <si>
    <t>Per bankrekening IBAN: NL41INSI0033721165</t>
  </si>
  <si>
    <t>Per bankrekening IBAN: NL31STAL0445840307</t>
  </si>
  <si>
    <t>Per bankrekening IBAN: NL94GILL0880319828</t>
  </si>
  <si>
    <t>Per bankrekening IBAN: NL41CITC0548957916</t>
  </si>
  <si>
    <t>Eigenbijdrage auto anders dan prive gebruik</t>
  </si>
  <si>
    <t>5310</t>
  </si>
  <si>
    <t>Per bankrekening IBAN: NL27BMEU0758416776</t>
  </si>
  <si>
    <t>Fitnessvergoeding WKR</t>
  </si>
  <si>
    <t>5107</t>
  </si>
  <si>
    <t>Zvw inhouding wn</t>
  </si>
  <si>
    <t>8691</t>
  </si>
  <si>
    <t>Per bankrekening IBAN: NL69LOCY0413806111</t>
  </si>
  <si>
    <t>Per bankrekening IBAN: NL86GILL0444097392</t>
  </si>
  <si>
    <t>Per bankrekening IBAN: NL93UBSW0151993378</t>
  </si>
  <si>
    <t>Per bankrekening IBAN: NL76STAL0019131550</t>
  </si>
  <si>
    <t>Per bankrekening IBAN: NL54ARSN0525279334</t>
  </si>
  <si>
    <t>Per bankrekening IBAN: NL63RABO0277950481</t>
  </si>
  <si>
    <t>Per bankrekening IBAN: NL85ANAA0278352960</t>
  </si>
  <si>
    <t>1, Anniek Vos - den Otter, A.J.</t>
  </si>
  <si>
    <t>Uren/Lc</t>
  </si>
  <si>
    <t>1, Anniek Vos - den Otter, A.J._uren</t>
  </si>
  <si>
    <t>1, Anniek Vos - den Otter, A.J._lc</t>
  </si>
  <si>
    <t>Totaal LC</t>
  </si>
  <si>
    <t>1, Anniek Vos - den Otter, A.J._betaling</t>
  </si>
  <si>
    <t>Totaal Betaling</t>
  </si>
  <si>
    <t>1</t>
  </si>
  <si>
    <t>2</t>
  </si>
  <si>
    <t>3</t>
  </si>
  <si>
    <t>4</t>
  </si>
  <si>
    <t>5</t>
  </si>
  <si>
    <t>6</t>
  </si>
  <si>
    <t>7</t>
  </si>
  <si>
    <t>8</t>
  </si>
  <si>
    <t>9</t>
  </si>
  <si>
    <t>10</t>
  </si>
  <si>
    <t>11</t>
  </si>
  <si>
    <t>12</t>
  </si>
  <si>
    <t>13</t>
  </si>
  <si>
    <t>2, Chantal Hendriks -  Nijkamp, C.</t>
  </si>
  <si>
    <t>2, Chantal Hendriks -  Nijkamp, C._uren</t>
  </si>
  <si>
    <t>2, Chantal Hendriks -  Nijkamp, C._lc</t>
  </si>
  <si>
    <t>2, Chantal Hendriks -  Nijkamp, C._betaling</t>
  </si>
  <si>
    <t>3, Dionne Peters -  Oude Lashof, D.A.</t>
  </si>
  <si>
    <t>3, Dionne Peters -  Oude Lashof, D.A._uren</t>
  </si>
  <si>
    <t>3, Dionne Peters -  Oude Lashof, D.A._lc</t>
  </si>
  <si>
    <t>3, Dionne Peters -  Oude Lashof, D.A._betaling</t>
  </si>
  <si>
    <t>4, Helen Mensink, H.I.</t>
  </si>
  <si>
    <t>4, Helen Mensink, H.I._uren</t>
  </si>
  <si>
    <t>4, Helen Mensink, H.I._lc</t>
  </si>
  <si>
    <t>4, Helen Mensink, H.I._betaling</t>
  </si>
  <si>
    <t>5, Lilian Visschedijk, L.</t>
  </si>
  <si>
    <t>5, Lilian Visschedijk, L._uren</t>
  </si>
  <si>
    <t>5, Lilian Visschedijk, L._lc</t>
  </si>
  <si>
    <t>5, Lilian Visschedijk, L._betaling</t>
  </si>
  <si>
    <t>6, Arend Bakker, A.J.</t>
  </si>
  <si>
    <t>6, Arend Bakker, A.J._uren</t>
  </si>
  <si>
    <t>6, Arend Bakker, A.J._lc</t>
  </si>
  <si>
    <t>6, Arend Bakker, A.J._betaling</t>
  </si>
  <si>
    <t>7, Fabian Mulder, F.</t>
  </si>
  <si>
    <t>7, Fabian Mulder, F._uren</t>
  </si>
  <si>
    <t>7, Fabian Mulder, F._lc</t>
  </si>
  <si>
    <t>7, Fabian Mulder, F._betaling</t>
  </si>
  <si>
    <t>8, Gijs van Dijk, G.</t>
  </si>
  <si>
    <t>8, Gijs van Dijk, G._uren</t>
  </si>
  <si>
    <t>8, Gijs van Dijk, G._lc</t>
  </si>
  <si>
    <t>8, Gijs van Dijk, G._betaling</t>
  </si>
  <si>
    <t>9, Tom Schouten, T.K.L.</t>
  </si>
  <si>
    <t>9, Tom Schouten, T.K.L._uren</t>
  </si>
  <si>
    <t>9, Tom Schouten, T.K.L._lc</t>
  </si>
  <si>
    <t>9, Tom Schouten, T.K.L._betaling</t>
  </si>
  <si>
    <t>10, Stijn Verhoeven, S.</t>
  </si>
  <si>
    <t>10, Stijn Verhoeven, S._uren</t>
  </si>
  <si>
    <t>10, Stijn Verhoeven, S._lc</t>
  </si>
  <si>
    <t>10, Stijn Verhoeven, S._betaling</t>
  </si>
  <si>
    <t>11, Wijnand Post, W.A.</t>
  </si>
  <si>
    <t>11, Wijnand Post, W.A._uren</t>
  </si>
  <si>
    <t>11, Wijnand Post, W.A._lc</t>
  </si>
  <si>
    <t>11, Wijnand Post, W.A._betaling</t>
  </si>
  <si>
    <t>13, Jojanneke Hamersma, J.</t>
  </si>
  <si>
    <t>13, Jojanneke Hamersma, J._uren</t>
  </si>
  <si>
    <t>13, Jojanneke Hamersma, J._lc</t>
  </si>
  <si>
    <t>13, Jojanneke Hamersma, J._betaling</t>
  </si>
  <si>
    <t xml:space="preserve">14, Danny Nijland, </t>
  </si>
  <si>
    <t>14, Danny Nijland, _uren</t>
  </si>
  <si>
    <t>14, Danny Nijland, _lc</t>
  </si>
  <si>
    <t>14, Danny Nijland, _betaling</t>
  </si>
  <si>
    <t xml:space="preserve">15, Jorien Seitsema, </t>
  </si>
  <si>
    <t>15, Jorien Seitsema, _uren</t>
  </si>
  <si>
    <t>15, Jorien Seitsema, _lc</t>
  </si>
  <si>
    <t>15, Jorien Seitsema, _betaling</t>
  </si>
  <si>
    <t>16, Jori Heideman, J.K.M.</t>
  </si>
  <si>
    <t>16, Jori Heideman, J.K.M._uren</t>
  </si>
  <si>
    <t>16, Jori Heideman, J.K.M._lc</t>
  </si>
  <si>
    <t>16, Jori Heideman, J.K.M._betaling</t>
  </si>
  <si>
    <t xml:space="preserve">17, Tom Haarlen, </t>
  </si>
  <si>
    <t>17, Tom Haarlen, _uren</t>
  </si>
  <si>
    <t>17, Tom Haarlen, _lc</t>
  </si>
  <si>
    <t>17, Tom Haarlen, _betaling</t>
  </si>
  <si>
    <t xml:space="preserve">18, Marit Kluitsma, </t>
  </si>
  <si>
    <t>18, Marit Kluitsma, _uren</t>
  </si>
  <si>
    <t>18, Marit Kluitsma, _lc</t>
  </si>
  <si>
    <t>18, Marit Kluitsma, _betaling</t>
  </si>
  <si>
    <t>19, Marga Brinkhuis, M.J.B.</t>
  </si>
  <si>
    <t>19, Marga Brinkhuis, M.J.B._uren</t>
  </si>
  <si>
    <t>19, Marga Brinkhuis, M.J.B._lc</t>
  </si>
  <si>
    <t>19, Marga Brinkhuis, M.J.B._betaling</t>
  </si>
  <si>
    <t xml:space="preserve">20, Mark Janssen, </t>
  </si>
  <si>
    <t>20, Mark Janssen, _uren</t>
  </si>
  <si>
    <t>20, Mark Janssen, _lc</t>
  </si>
  <si>
    <t>20, Mark Janssen, _betaling</t>
  </si>
  <si>
    <t xml:space="preserve">21, Richard Zandstra, </t>
  </si>
  <si>
    <t>21, Richard Zandstra, _uren</t>
  </si>
  <si>
    <t>21, Richard Zandstra, _lc</t>
  </si>
  <si>
    <t>21, Richard Zandstra, _betaling</t>
  </si>
  <si>
    <t>22, Herman Astma, H.</t>
  </si>
  <si>
    <t>22, Herman Astma, H._uren</t>
  </si>
  <si>
    <t>22, Herman Astma, H._lc</t>
  </si>
  <si>
    <t>22, Herman Astma, H._betaling</t>
  </si>
  <si>
    <t>23, Sofia Haanstra, S.J.L.</t>
  </si>
  <si>
    <t>23, Sofia Haanstra, S.J.L._uren</t>
  </si>
  <si>
    <t>23, Sofia Haanstra, S.J.L._lc</t>
  </si>
  <si>
    <t>23, Sofia Haanstra, S.J.L._betaling</t>
  </si>
  <si>
    <t xml:space="preserve">24, Marc Timmermans, </t>
  </si>
  <si>
    <t>24, Marc Timmermans, _uren</t>
  </si>
  <si>
    <t>24, Marc Timmermans, _lc</t>
  </si>
  <si>
    <t>24, Marc Timmermans, _betaling</t>
  </si>
  <si>
    <t xml:space="preserve">25, Pieter Kallink, </t>
  </si>
  <si>
    <t>25, Pieter Kallink, _uren</t>
  </si>
  <si>
    <t>25, Pieter Kallink, _lc</t>
  </si>
  <si>
    <t>25, Pieter Kallink, _betaling</t>
  </si>
  <si>
    <t>26, Demi Janssen, D.</t>
  </si>
  <si>
    <t>26, Demi Janssen, D._uren</t>
  </si>
  <si>
    <t>26, Demi Janssen, D._lc</t>
  </si>
  <si>
    <t>26, Demi Janssen, D._betaling</t>
  </si>
  <si>
    <t>27, Martijn Achtereekte, M.J.</t>
  </si>
  <si>
    <t>27, Martijn Achtereekte, M.J._uren</t>
  </si>
  <si>
    <t>27, Martijn Achtereekte, M.J._lc</t>
  </si>
  <si>
    <t>27, Martijn Achtereekte, M.J._betaling</t>
  </si>
  <si>
    <t>28, Marga Lansink, M.M.</t>
  </si>
  <si>
    <t>28, Marga Lansink, M.M._uren</t>
  </si>
  <si>
    <t>28, Marga Lansink, M.M._lc</t>
  </si>
  <si>
    <t>28, Marga Lansink, M.M._betaling</t>
  </si>
  <si>
    <t>29, Lotte Hendriksen, L.</t>
  </si>
  <si>
    <t>29, Lotte Hendriksen, L._uren</t>
  </si>
  <si>
    <t>29, Lotte Hendriksen, L._lc</t>
  </si>
  <si>
    <t>29, Lotte Hendriksen, L._betaling</t>
  </si>
  <si>
    <t>30, Karin Keursma, K.</t>
  </si>
  <si>
    <t>30, Karin Keursma, K._uren</t>
  </si>
  <si>
    <t>30, Karin Keursma, K._lc</t>
  </si>
  <si>
    <t>30, Karin Keursma, K._betaling</t>
  </si>
  <si>
    <t>31, Laura van den Akker, L.</t>
  </si>
  <si>
    <t>31, Laura van den Akker, L._uren</t>
  </si>
  <si>
    <t>31, Laura van den Akker, L._lc</t>
  </si>
  <si>
    <t>31, Laura van den Akker, L._betaling</t>
  </si>
  <si>
    <t>Uitbetaling 9871</t>
  </si>
  <si>
    <t>9871</t>
  </si>
  <si>
    <t>Uitbetaling 9880</t>
  </si>
  <si>
    <t>9880</t>
  </si>
  <si>
    <t>Uren/LC</t>
  </si>
  <si>
    <t>Looncomponenten</t>
  </si>
  <si>
    <t>Totaal Uitbetaling</t>
  </si>
  <si>
    <t>7215</t>
  </si>
  <si>
    <t>7442</t>
  </si>
  <si>
    <t>7711</t>
  </si>
  <si>
    <t>Reservation 2</t>
  </si>
  <si>
    <t>7721</t>
  </si>
  <si>
    <t>8015</t>
  </si>
  <si>
    <t>8075</t>
  </si>
  <si>
    <t>8084</t>
  </si>
  <si>
    <t>8090</t>
  </si>
  <si>
    <t>Zvw werkgeversheffing</t>
  </si>
  <si>
    <t>8682</t>
  </si>
  <si>
    <t>8083</t>
  </si>
  <si>
    <t>%</t>
  </si>
  <si>
    <t>Loonkosten per uur: € 22,29</t>
  </si>
  <si>
    <t>Loonkosten per uur: € 50,00</t>
  </si>
  <si>
    <t>Loonkosten per uur: € 20,92</t>
  </si>
  <si>
    <t>Loonkosten per uur: € 24,77</t>
  </si>
  <si>
    <t>Loonkosten per uur: € 25,60</t>
  </si>
  <si>
    <t>Loonkosten per uur: € 26,69</t>
  </si>
  <si>
    <t>Loonkosten per uur: € 23,59</t>
  </si>
  <si>
    <t>Loonkosten per uur: € 20,91</t>
  </si>
  <si>
    <t>Loonkosten per uur: € 22,52</t>
  </si>
  <si>
    <t>Loonkosten per uur: € 21,58</t>
  </si>
  <si>
    <t>Loonkosten per uur: € 20,00</t>
  </si>
  <si>
    <t>Loonkosten per uur: € 16,10</t>
  </si>
  <si>
    <t>Loonkosten per uur: € 15,69</t>
  </si>
  <si>
    <t>Loonkosten per uur: € 15,97</t>
  </si>
  <si>
    <t>Loonkosten per uur: € 33,36</t>
  </si>
  <si>
    <t>Loonkosten per uur: € 10,23</t>
  </si>
  <si>
    <t>Loonkosten per uur: € 0,66</t>
  </si>
  <si>
    <t>Loonkosten per uur: € 32,80</t>
  </si>
  <si>
    <t>Loonkosten per uur: € 34,38</t>
  </si>
  <si>
    <t>Loonkosten per uur: € 30,89</t>
  </si>
  <si>
    <t>Loonkosten per uur: € 35,92</t>
  </si>
  <si>
    <t>Loonkosten per uur: € 16,35</t>
  </si>
  <si>
    <t>Loonkosten per uur: € 25,94</t>
  </si>
  <si>
    <t>Loonkosten per uur: € 46,20</t>
  </si>
  <si>
    <t>Loonkosten per uur: € 20,84</t>
  </si>
  <si>
    <t>Loonkosten per uur: € 21,65</t>
  </si>
  <si>
    <t>Loonkosten per uur: € 17,63</t>
  </si>
  <si>
    <t>Loonkosten per uur: € 19,86</t>
  </si>
  <si>
    <t>Loonkosten per uur: € 24,96</t>
  </si>
  <si>
    <t>Loonkosten per uur: € 35,87</t>
  </si>
  <si>
    <t>, 1 | 't Pierik</t>
  </si>
  <si>
    <t>Totaal uren</t>
  </si>
  <si>
    <t>Totaal looncomponenten</t>
  </si>
  <si>
    <t>Loonkosten per uur: € 26,50</t>
  </si>
  <si>
    <t>, 2 | Veldkamp</t>
  </si>
  <si>
    <t>Loonkosten per uur: € 21,96</t>
  </si>
  <si>
    <t>, 3 | Kerker Esch</t>
  </si>
  <si>
    <t>Loonkosten per uur: € 24,82</t>
  </si>
  <si>
    <t>, 4 | Diepengoor</t>
  </si>
  <si>
    <t>Loonkosten per uur: € 22,49</t>
  </si>
  <si>
    <t>, 5 | Algemeen</t>
  </si>
  <si>
    <t>Loonkosten per uur: € 28,91</t>
  </si>
  <si>
    <t>, Geen afdeling</t>
  </si>
  <si>
    <t>KP1, 1000</t>
  </si>
  <si>
    <t>Loonkosten per uur: € 24,28</t>
  </si>
  <si>
    <t>KP2, 2000</t>
  </si>
  <si>
    <t>Loonkosten per uur: € 30,66</t>
  </si>
  <si>
    <t>KP3, 3000</t>
  </si>
  <si>
    <t>Loonkosten per uur: € 24,33</t>
  </si>
  <si>
    <t>KP4, 4000</t>
  </si>
  <si>
    <t>Loonkosten per uur: € 26,01</t>
  </si>
  <si>
    <t>, Geen kostenplaats</t>
  </si>
  <si>
    <t>Loonkosten per uur: € 25,16</t>
  </si>
  <si>
    <t>Loonkosten per uur: € 48,74</t>
  </si>
  <si>
    <t>Loonkosten per uur: € 18,33</t>
  </si>
  <si>
    <t>Loonkosten per uur: € 23,19</t>
  </si>
  <si>
    <t>Loonkosten per uur: € 24,29</t>
  </si>
  <si>
    <t>Loonkosten per uur: € 33,90</t>
  </si>
  <si>
    <t>Loonkosten per uur: € 13,87</t>
  </si>
  <si>
    <t>Geboortedatum</t>
  </si>
  <si>
    <t>Oproepkracht</t>
  </si>
  <si>
    <t>11-Wijnand Post</t>
  </si>
  <si>
    <t>Fulltime</t>
  </si>
  <si>
    <t>2-Chantal Hendriks -  Nijkamp</t>
  </si>
  <si>
    <t>3-Dionne Peters -  Oude Lashof</t>
  </si>
  <si>
    <t>Parttime</t>
  </si>
  <si>
    <t>4-Helen Mensink</t>
  </si>
  <si>
    <t>6-Arend Bakker</t>
  </si>
  <si>
    <t>7-Fabian Mulder</t>
  </si>
  <si>
    <t>8-Gijs van Dijk</t>
  </si>
  <si>
    <t>9-Tom Schouten</t>
  </si>
  <si>
    <t>12-Joris Blok</t>
  </si>
  <si>
    <t>13-Jojanneke Hamersma</t>
  </si>
  <si>
    <t>1-Anniek Vos - den Otter</t>
  </si>
  <si>
    <t>5-Lilian Visschedijk</t>
  </si>
  <si>
    <t>10-Stijn Verhoeven</t>
  </si>
  <si>
    <t>14-Danny Nijland</t>
  </si>
  <si>
    <t>15-Jorien Seitsema</t>
  </si>
  <si>
    <t>16-Jori Heideman</t>
  </si>
  <si>
    <t>17-Tom Haarlen</t>
  </si>
  <si>
    <t>18-Marit Kluitsma</t>
  </si>
  <si>
    <t>19-Marga Brinkhuis</t>
  </si>
  <si>
    <t>20-Mark Janssen</t>
  </si>
  <si>
    <t>21-Richard Zandstra</t>
  </si>
  <si>
    <t>22-Herman Astma</t>
  </si>
  <si>
    <t>23-Sofia Haanstra</t>
  </si>
  <si>
    <t>24-Marc Timmermans</t>
  </si>
  <si>
    <t>25-Pieter Kallink</t>
  </si>
  <si>
    <t>26-Demi Janssen</t>
  </si>
  <si>
    <t>27-Martijn Achtereekte</t>
  </si>
  <si>
    <t>28-Marga Lansink</t>
  </si>
  <si>
    <t>29-Lotte Hendriksen</t>
  </si>
  <si>
    <t>30-Karin Keursma</t>
  </si>
  <si>
    <t>31-Laura van den Akker</t>
  </si>
  <si>
    <t>Werknemers</t>
  </si>
  <si>
    <t>Kolomlabels</t>
  </si>
  <si>
    <t>Gemiddelde leeftijd</t>
  </si>
  <si>
    <t>Gemiddelde Dienstjaren</t>
  </si>
  <si>
    <t xml:space="preserve">Geslacht </t>
  </si>
  <si>
    <t>Rijlabels</t>
  </si>
  <si>
    <t>Gemiddelde Contracturen</t>
  </si>
  <si>
    <t>Aantal van Soort contract</t>
  </si>
  <si>
    <t>Aantal van omvang contract</t>
  </si>
  <si>
    <t xml:space="preserve">SchriftAO </t>
  </si>
  <si>
    <t>Gemiddeld Salaris</t>
  </si>
  <si>
    <t>Gemiddeld Uurloon</t>
  </si>
  <si>
    <t xml:space="preserve">Uitstroom </t>
  </si>
  <si>
    <t>Waarden</t>
  </si>
  <si>
    <t xml:space="preserve">Instroom </t>
  </si>
  <si>
    <t xml:space="preserve">Doorstroom </t>
  </si>
  <si>
    <t>Jaar</t>
  </si>
  <si>
    <t>Sociaal werker</t>
  </si>
  <si>
    <t>'t Pierik</t>
  </si>
  <si>
    <t>Administratief medewerker</t>
  </si>
  <si>
    <t>Veldkamp</t>
  </si>
  <si>
    <t>Secretaresse</t>
  </si>
  <si>
    <t>Kerker Esch</t>
  </si>
  <si>
    <t>Directeur</t>
  </si>
  <si>
    <t>Sociaal werker senior</t>
  </si>
  <si>
    <t>Diepengoor</t>
  </si>
  <si>
    <t>Psycholoog</t>
  </si>
  <si>
    <t>Stagiair</t>
  </si>
  <si>
    <t xml:space="preserve">FTE </t>
  </si>
  <si>
    <t xml:space="preserve">AantalWNPER </t>
  </si>
  <si>
    <t xml:space="preserve">FTE Totaal </t>
  </si>
  <si>
    <t xml:space="preserve">AantalWN </t>
  </si>
  <si>
    <t xml:space="preserve">Totaal Instroom </t>
  </si>
  <si>
    <t xml:space="preserve">Totaal Uitstroom </t>
  </si>
  <si>
    <t>20022-Uren Gewerkt</t>
  </si>
  <si>
    <t xml:space="preserve">Waarde </t>
  </si>
  <si>
    <t>1000 - Salaris - 2020</t>
  </si>
  <si>
    <t>1000 - Salaris - 2021</t>
  </si>
  <si>
    <t>10004 - Betaling - 2020</t>
  </si>
  <si>
    <t>10004 - Betaling - 2021</t>
  </si>
  <si>
    <t>10007 -  - 2020</t>
  </si>
  <si>
    <t>10007 - Belast (Tabel) - 2020</t>
  </si>
  <si>
    <t>10007 - Belast (Tabel) - 2021</t>
  </si>
  <si>
    <t>10008 -  - 2020</t>
  </si>
  <si>
    <t>10008 -  - 2021</t>
  </si>
  <si>
    <t>10008 - Belast (BT ) - 2020</t>
  </si>
  <si>
    <t>10008 - Belast (BT ) - 2021</t>
  </si>
  <si>
    <t>10009 -  - 2020</t>
  </si>
  <si>
    <t>10009 - SVW (Tabel) - 2020</t>
  </si>
  <si>
    <t>10009 - SVW (Tabel) - 2021</t>
  </si>
  <si>
    <t>10010 -  - 2020</t>
  </si>
  <si>
    <t>10010 -  - 2021</t>
  </si>
  <si>
    <t>10010 - SVW (BT) - 2020</t>
  </si>
  <si>
    <t>10010 - SVW (BT) - 2021</t>
  </si>
  <si>
    <t>10011 - Werkgeverlasten - 2020</t>
  </si>
  <si>
    <t>10011 - Werkgeverlasten - 2021</t>
  </si>
  <si>
    <t>1003 - Persoonlijke Toeslag - 2021</t>
  </si>
  <si>
    <t>1005 - Nabetaling salaris - 2020</t>
  </si>
  <si>
    <t>10050 -  - 2020</t>
  </si>
  <si>
    <t>10050 -  - 2021</t>
  </si>
  <si>
    <t>10050 - Uitgesloten max. Kleinebanenre - 2020</t>
  </si>
  <si>
    <t>10050 - Uitgesloten max. Kleinebanenre - 2021</t>
  </si>
  <si>
    <t>10060 -  - 2020</t>
  </si>
  <si>
    <t>10060 -  - 2021</t>
  </si>
  <si>
    <t>10101 -  - 2021</t>
  </si>
  <si>
    <t>10201 -  - 2020</t>
  </si>
  <si>
    <t>10201 - Grondslag Looncode Werking 9 - 2020</t>
  </si>
  <si>
    <t>10201 - Grondslag Looncode Werking 9 - 2021</t>
  </si>
  <si>
    <t>10501 -  - 2020</t>
  </si>
  <si>
    <t>10501 - Grondslag reservering 1 - 2020</t>
  </si>
  <si>
    <t>10501 - Grondslag reservering 1 - 2021</t>
  </si>
  <si>
    <t>10502 -  - 2020</t>
  </si>
  <si>
    <t>10502 - Grondslag reservering 2 - 2020</t>
  </si>
  <si>
    <t>10502 - Grondslag reservering 2 - 2021</t>
  </si>
  <si>
    <t>1100 - Stagevergoeding - 2021</t>
  </si>
  <si>
    <t>11001 -  - 2020</t>
  </si>
  <si>
    <t>11001 - Grondslag Tijdspaarfonds Vakan - 2020</t>
  </si>
  <si>
    <t>11001 - Grondslag Tijdspaarfonds Vakan - 2021</t>
  </si>
  <si>
    <t>11002 -  - 2020</t>
  </si>
  <si>
    <t>11002 - Grondslag Tijdspaarfonds Vakan - 2020</t>
  </si>
  <si>
    <t>11002 - Grondslag Tijdspaarfonds Vakan - 2021</t>
  </si>
  <si>
    <t>12000 -  - 2020</t>
  </si>
  <si>
    <t>12000 -  - 2021</t>
  </si>
  <si>
    <t>20010 - WW laag - 2020</t>
  </si>
  <si>
    <t>20010 - WW laag - 2021</t>
  </si>
  <si>
    <t>20011 - WW hoog - 2020</t>
  </si>
  <si>
    <t>20011 - WW hoog - 2021</t>
  </si>
  <si>
    <t>20014 - SV Loon - 2020</t>
  </si>
  <si>
    <t>20014 - SV Loon - 2021</t>
  </si>
  <si>
    <t>20015 - SV dgn - 2020</t>
  </si>
  <si>
    <t>20015 - SV dgn - 2021</t>
  </si>
  <si>
    <t>20016 - Fiscaal loon - 2020</t>
  </si>
  <si>
    <t>20016 - Fiscaal loon - 2021</t>
  </si>
  <si>
    <t>20017 - Loonheffing - 2020</t>
  </si>
  <si>
    <t>20017 - Loonheffing - 2021</t>
  </si>
  <si>
    <t>20018 - ZVW - 2020</t>
  </si>
  <si>
    <t>20018 - ZVW - 2021</t>
  </si>
  <si>
    <t>20019 - WW - 2020</t>
  </si>
  <si>
    <t>20019 - WW - 2021</t>
  </si>
  <si>
    <t>20020 - WAO - 2020</t>
  </si>
  <si>
    <t>20020 - WAO - 2021</t>
  </si>
  <si>
    <t>20021 - SV Dagen Tijdvak - 2020</t>
  </si>
  <si>
    <t>20021 - SV Dagen Tijdvak - 2021</t>
  </si>
  <si>
    <t>20022 - Uren Gewerkt - 2020</t>
  </si>
  <si>
    <t>20022 - Uren Gewerkt - 2021</t>
  </si>
  <si>
    <t>20024 - Arbeidskorting - 2020</t>
  </si>
  <si>
    <t>20024 - Arbeidskorting - 2021</t>
  </si>
  <si>
    <t>20025 - Fiscaal loon Tabel - 2020</t>
  </si>
  <si>
    <t>20025 - Fiscaal loon Tabel - 2021</t>
  </si>
  <si>
    <t>20026 - Fiscaal loon BT - 2020</t>
  </si>
  <si>
    <t>20026 - Fiscaal loon BT - 2021</t>
  </si>
  <si>
    <t>20030 - Fulltime Salaris - 2020</t>
  </si>
  <si>
    <t>20030 - Fulltime Salaris - 2021</t>
  </si>
  <si>
    <t>20031 - Uurloon - 2020</t>
  </si>
  <si>
    <t>20031 - Uurloon - 2021</t>
  </si>
  <si>
    <t>20032 - Verloonde Uren Loonaangifte (n - 2020</t>
  </si>
  <si>
    <t>20032 - Verloonde Uren Loonaangifte (n - 2021</t>
  </si>
  <si>
    <t>20033 - Parttime Percentage - 2020</t>
  </si>
  <si>
    <t>20033 - Parttime Percentage - 2021</t>
  </si>
  <si>
    <t>20034 - Rooster parttime percentage - 2020</t>
  </si>
  <si>
    <t>20034 - Rooster parttime percentage - 2021</t>
  </si>
  <si>
    <t>20035 - Parttime percentage gebaseerd  - 2020</t>
  </si>
  <si>
    <t>20035 - Parttime percentage gebaseerd  - 2021</t>
  </si>
  <si>
    <t>20040 - Verloonde Uren Loonaangifte - 2020</t>
  </si>
  <si>
    <t>20040 - Verloonde Uren Loonaangifte - 2021</t>
  </si>
  <si>
    <t>20041 - ZVW zonder transitie vergoedin - 2020</t>
  </si>
  <si>
    <t>20041 - ZVW zonder transitie vergoedin - 2021</t>
  </si>
  <si>
    <t>20045 -  - 2021</t>
  </si>
  <si>
    <t>20045 - Huidig percentage jaarloon bij - 2021</t>
  </si>
  <si>
    <t>20046 -  - 2021</t>
  </si>
  <si>
    <t>20046 - Berekend percentage jaarloon b - 2021</t>
  </si>
  <si>
    <t>20047 -  - 2021</t>
  </si>
  <si>
    <t>20047 - Berekende waarde jaarloon bijz - 2021</t>
  </si>
  <si>
    <t>20111 - Verlof Groep 1 Saldo - 2020</t>
  </si>
  <si>
    <t>20111 - Verlof Groep 1 Saldo - 2021</t>
  </si>
  <si>
    <t>20112 -  - 2020</t>
  </si>
  <si>
    <t>20112 -  - 2021</t>
  </si>
  <si>
    <t>20112 - Verlof Groep 1 Opname Cum - 2021</t>
  </si>
  <si>
    <t>20114 - Verlof Groep 1 Beginsaldo  - 2020</t>
  </si>
  <si>
    <t>20114 - Verlof Groep 1 Beginsaldo  - 2021</t>
  </si>
  <si>
    <t>20115 -  - 2020</t>
  </si>
  <si>
    <t>20115 -  - 2021</t>
  </si>
  <si>
    <t>20115 - Verlof Groep 1 Opname deze per - 2021</t>
  </si>
  <si>
    <t>20202 -  - 2020</t>
  </si>
  <si>
    <t>20202 - Loonaangifte contractloon - 2020</t>
  </si>
  <si>
    <t>20202 - Loonaangifte contractloon - 2021</t>
  </si>
  <si>
    <t>3045 - Bonus (BT) - 2021</t>
  </si>
  <si>
    <t>4050 - Uitbetaalde Vakantieuren (BT) - 2020</t>
  </si>
  <si>
    <t>4050 - Uitbetaalde Vakantieuren (BT) - 2021</t>
  </si>
  <si>
    <t>4090 - Extra uren (parttimers) - 2021</t>
  </si>
  <si>
    <t>4558 - Toeslaguren 40% (tabel) - 2021</t>
  </si>
  <si>
    <t>4901 - Bijtelling Maaltijd - 2021</t>
  </si>
  <si>
    <t>5100 - Onkostenvergoeding (onbelast) - 2020</t>
  </si>
  <si>
    <t>5100 - Onkostenvergoeding (onbelast) - 2021</t>
  </si>
  <si>
    <t>5101 - Declaratie onkosten (onbelast) - 2020</t>
  </si>
  <si>
    <t>5107 - Fitnessvergoeding (onbelast) - 2021</t>
  </si>
  <si>
    <t>5136 - Wasvergoeding (onbelast) - 2020</t>
  </si>
  <si>
    <t>5136 - Wasvergoeding (onbelast) - 2021</t>
  </si>
  <si>
    <t>5155 - Reiskosten woon-werk - 2021</t>
  </si>
  <si>
    <t>5220 - Inhouding Bekeuring - 2020</t>
  </si>
  <si>
    <t>5221 - Inhouding Eigen risico - 2021</t>
  </si>
  <si>
    <t>5300 - Bijdrage privé gebruik auto - 2021</t>
  </si>
  <si>
    <t>5310 - Eigenbijdrage auto anders dan  - 2021</t>
  </si>
  <si>
    <t>5320 - Fisc.bijtelling auto van de za - 2021</t>
  </si>
  <si>
    <t>5330 - Auto v/d Zaak Voordeel prive g - 2021</t>
  </si>
  <si>
    <t>5355 - Fisc. bijtelling fiets van de  - 2021</t>
  </si>
  <si>
    <t>6321 - Paww Wn - 2021</t>
  </si>
  <si>
    <t>6322 - Paww Wg - 2021</t>
  </si>
  <si>
    <t>7214 - Pensioenpremie Wn - 2021</t>
  </si>
  <si>
    <t>7215 - Pensioenpremie Wg - 2021</t>
  </si>
  <si>
    <t>7441 - Pensioenpremie Wn - 2021</t>
  </si>
  <si>
    <t>7442 - Pensioenpremie Wg - 2021</t>
  </si>
  <si>
    <t>7648 - PAWW Wn - 2021</t>
  </si>
  <si>
    <t>7649 - PAWW Wg - 2021</t>
  </si>
  <si>
    <t>7710 - Uitbetaling reservering 1 - 2020</t>
  </si>
  <si>
    <t>7710 - Uitbetaling reservering 1 - 2021</t>
  </si>
  <si>
    <t>7711 - Res reservering 1 - 2020</t>
  </si>
  <si>
    <t>7711 - Res reservering 1 - 2021</t>
  </si>
  <si>
    <t>7714 - Opslag svw reservering 1 (15%) - 2020</t>
  </si>
  <si>
    <t>7714 - Opslag svw reservering 1 (15%) - 2021</t>
  </si>
  <si>
    <t>7715 - Opslag svw reservering 1 (20%) - 2020</t>
  </si>
  <si>
    <t>7715 - Opslag svw reservering 1 (20%) - 2021</t>
  </si>
  <si>
    <t>7720 - Uitbetaling reservering 2 - 2020</t>
  </si>
  <si>
    <t>7720 - Uitbetaling reservering 2 - 2021</t>
  </si>
  <si>
    <t>7721 - Res reservering 2 - 2020</t>
  </si>
  <si>
    <t>7721 - Res reservering 2 - 2021</t>
  </si>
  <si>
    <t>7723 - Opslag svw reservering 2 (15%) - 2020</t>
  </si>
  <si>
    <t>7723 - Opslag svw reservering 2 (15%) - 2021</t>
  </si>
  <si>
    <t>7724 - Opslag svw reservering 2 (20%) - 2020</t>
  </si>
  <si>
    <t>7724 - Opslag svw reservering 2 (20%) - 2021</t>
  </si>
  <si>
    <t>7733 - Opslag svw reservering 3 (15%) - 2020</t>
  </si>
  <si>
    <t>7733 - Opslag svw reservering 3 (15%) - 2021</t>
  </si>
  <si>
    <t>7734 - Opslag svw reservering 3 (20%) - 2020</t>
  </si>
  <si>
    <t>7734 - Opslag svw reservering 3 (20%) - 2021</t>
  </si>
  <si>
    <t>7743 - Opslag svw reservering 4 (15%) - 2020</t>
  </si>
  <si>
    <t>7743 - Opslag svw reservering 4 (15%) - 2021</t>
  </si>
  <si>
    <t>7744 - Opslag svw reservering 4 (20%) - 2020</t>
  </si>
  <si>
    <t>7744 - Opslag svw reservering 4 (20%) - 2021</t>
  </si>
  <si>
    <t>8015 - WAO-WIA wg - 2020</t>
  </si>
  <si>
    <t>8015 - WAO-WIA wg - 2021</t>
  </si>
  <si>
    <t>8035 - Premie sectorfonds wg - 2020</t>
  </si>
  <si>
    <t>8035 - Premie sectorfonds wg - 2021</t>
  </si>
  <si>
    <t>8055 - uniforme WAO  wg - 2020</t>
  </si>
  <si>
    <t>8055 - uniforme WAO  wg - 2021</t>
  </si>
  <si>
    <t>8070 - gediff. WGA wn - 2020</t>
  </si>
  <si>
    <t>8070 - gediff. WGA wn - 2021</t>
  </si>
  <si>
    <t>8075 - gediff. WGA wg - 2020</t>
  </si>
  <si>
    <t>8075 - gediff. WGA wg - 2021</t>
  </si>
  <si>
    <t>8080 - werkloosheidswet wn - 2020</t>
  </si>
  <si>
    <t>8080 - werkloosheidswet wn - 2021</t>
  </si>
  <si>
    <t>8083 - Werkloosheidswet laag wg - 2020</t>
  </si>
  <si>
    <t>8083 - Werkloosheidswet laag wg - 2021</t>
  </si>
  <si>
    <t>8084 - Werkloosheidswet hoog wg - 2020</t>
  </si>
  <si>
    <t>8084 - Werkloosheidswet hoog wg - 2021</t>
  </si>
  <si>
    <t>8086 - gediff. WGA flex wn - 2020</t>
  </si>
  <si>
    <t>8086 - gediff. WGA flex wn - 2021</t>
  </si>
  <si>
    <t>8088 - gediff. WGA flex wg - 2020</t>
  </si>
  <si>
    <t>8088 - gediff. WGA flex wg - 2021</t>
  </si>
  <si>
    <t>8090 - ZW wg - 2020</t>
  </si>
  <si>
    <t>8090 - ZW wg - 2021</t>
  </si>
  <si>
    <t>8097 - Werkloosheidswet herzien wg - 2020</t>
  </si>
  <si>
    <t>8097 - Werkloosheidswet herzien wg - 2021</t>
  </si>
  <si>
    <t>8223 - Eindheff. PubUitk 45% - 2020</t>
  </si>
  <si>
    <t>8223 - Eindheff. PubUitk 45% - 2021</t>
  </si>
  <si>
    <t>8227 - Eindheff. Vut regelingen - 2020</t>
  </si>
  <si>
    <t>8227 - Eindheff. Vut regelingen - 2021</t>
  </si>
  <si>
    <t>8231 - Eindheff. PubUitk 75% - 2020</t>
  </si>
  <si>
    <t>8231 - Eindheff. PubUitk 75% - 2021</t>
  </si>
  <si>
    <t>8236 - Output value 5604 from Tabel - 2020</t>
  </si>
  <si>
    <t>8236 - Output value 5604 from Tabel - 2021</t>
  </si>
  <si>
    <t>8682 - Zvw werkgeversheffing - 2020</t>
  </si>
  <si>
    <t>8682 - Zvw werkgeversheffing - 2021</t>
  </si>
  <si>
    <t>8691 - Zvw inhouding wn - 2021</t>
  </si>
  <si>
    <t>8800 - Loonheffing Tabel - 2020</t>
  </si>
  <si>
    <t>8800 - Loonheffing Tabel - 2021</t>
  </si>
  <si>
    <t>8810 - Loonheffing BT - 2020</t>
  </si>
  <si>
    <t>8810 - Loonheffing BT - 2021</t>
  </si>
  <si>
    <t>8830 - Loonheffing Transitievergoedin - 2020</t>
  </si>
  <si>
    <t>8830 - Loonheffing Transitievergoedin - 2021</t>
  </si>
  <si>
    <t>9851 - Per banklevensloop - 2020</t>
  </si>
  <si>
    <t>9851 - Per banklevensloop - 2021</t>
  </si>
  <si>
    <t>9871 - Loonbeslag 1 - 2021</t>
  </si>
  <si>
    <t>9880 - Per bankrekening - 2020</t>
  </si>
  <si>
    <t>9880 - Per bankrekening - 2021</t>
  </si>
  <si>
    <t>9890 - Per kas - 2020</t>
  </si>
  <si>
    <t>9890 - Per kas - 2021</t>
  </si>
  <si>
    <t>9900 - Totaal netto - 2020</t>
  </si>
  <si>
    <t>9900 - Totaal netto - 2021</t>
  </si>
  <si>
    <t>9981 - Opname Verlofuren groep 1 - 2020</t>
  </si>
  <si>
    <t>9981 - Opname Verlofuren groep 1 - 2021</t>
  </si>
  <si>
    <t>20111 -  - 2020</t>
  </si>
  <si>
    <t>20112 - Verlof Groep 1 Opname Cum - 2020</t>
  </si>
  <si>
    <t>20115 - Verlof Groep 1 Opname deze per - 2020</t>
  </si>
  <si>
    <t>10060 - Grondslag Werkkostenregeling w - 2020</t>
  </si>
  <si>
    <t>10060 - Grondslag Werkkostenregeling w - 2021</t>
  </si>
  <si>
    <t>10007 -  - 2021</t>
  </si>
  <si>
    <t>10201 -  - 2021</t>
  </si>
  <si>
    <t>10501 -  - 2021</t>
  </si>
  <si>
    <t>10502 -  - 2021</t>
  </si>
  <si>
    <t>11001 -  - 2021</t>
  </si>
  <si>
    <t>11002 -  - 2021</t>
  </si>
  <si>
    <t>20202 -  - 2021</t>
  </si>
  <si>
    <t>20010 -  - 2021</t>
  </si>
  <si>
    <t>20011 -  - 2021</t>
  </si>
  <si>
    <t>12000 - Uitgesloten van netto salaris - 2020</t>
  </si>
  <si>
    <t>20111 -  - 2021</t>
  </si>
  <si>
    <t>12000 - Uitgesloten van netto salaris - 2021</t>
  </si>
  <si>
    <t>10101 - ORT - 2021</t>
  </si>
  <si>
    <t>10009 -  - 2021</t>
  </si>
  <si>
    <t>Loonkosten</t>
  </si>
  <si>
    <t xml:space="preserve">Loonkosten </t>
  </si>
  <si>
    <t xml:space="preserve">Loonkosten FTE </t>
  </si>
  <si>
    <t xml:space="preserve">Loonkosten uur </t>
  </si>
  <si>
    <t>5101 - Declaratie onkosten - 2020</t>
  </si>
  <si>
    <t>7711 - Vakantiegeld - 2020</t>
  </si>
  <si>
    <t>7711 - Vakantiegeld - 2021</t>
  </si>
  <si>
    <t>7721 - EJU - 2021</t>
  </si>
  <si>
    <t>7721 - Reservation 2 - 2020</t>
  </si>
  <si>
    <t>7721 - Reservation 2 - 2021</t>
  </si>
  <si>
    <t>5100 - Onkostenvergoeding WKR - 2020</t>
  </si>
  <si>
    <t>5100 - Onkostenvergoeding WKR - 2021</t>
  </si>
  <si>
    <t>5136 - Wasvergoeding WKR - 2020</t>
  </si>
  <si>
    <t>5136 - Wasvergoeding WKR - 2021</t>
  </si>
  <si>
    <t>5107 - Fitnessvergoeding WKR - 2021</t>
  </si>
  <si>
    <t>% PT</t>
  </si>
  <si>
    <t>Dossier</t>
  </si>
  <si>
    <t>Verzuimduurklasse</t>
  </si>
  <si>
    <t>Verzuimuren</t>
  </si>
  <si>
    <t>% Verzuim</t>
  </si>
  <si>
    <t>Loonkosten verzuim</t>
  </si>
  <si>
    <t>17-02-2021</t>
  </si>
  <si>
    <t>29-03-2021</t>
  </si>
  <si>
    <t>2 Middellang verzuim</t>
  </si>
  <si>
    <t>30-03-2021</t>
  </si>
  <si>
    <t>3 Lang verzuim</t>
  </si>
  <si>
    <t>12-02-2021</t>
  </si>
  <si>
    <t>14-04-2021</t>
  </si>
  <si>
    <t>1 Kort verzuim</t>
  </si>
  <si>
    <t>19-04-2021</t>
  </si>
  <si>
    <t>17-05-2021</t>
  </si>
  <si>
    <t>16-05-2021</t>
  </si>
  <si>
    <t>08-03-2020</t>
  </si>
  <si>
    <t>15-09-2020</t>
  </si>
  <si>
    <t>15-11-2020</t>
  </si>
  <si>
    <t>20-12-2020</t>
  </si>
  <si>
    <t>22-02-2021</t>
  </si>
  <si>
    <t>11-04-2021</t>
  </si>
  <si>
    <t>08-06-2020</t>
  </si>
  <si>
    <t>05-02-2021</t>
  </si>
  <si>
    <t>13-03-2021</t>
  </si>
  <si>
    <t>Som van Verzuim%</t>
  </si>
  <si>
    <t xml:space="preserve">Loonkosten verzuim </t>
  </si>
  <si>
    <t xml:space="preserve">Verzuimuren </t>
  </si>
  <si>
    <t xml:space="preserve">#Verzuim </t>
  </si>
  <si>
    <t xml:space="preserve">NieuwVerzuim </t>
  </si>
  <si>
    <t xml:space="preserve">GEWIJZIGD </t>
  </si>
  <si>
    <t xml:space="preserve">HERSTELD </t>
  </si>
  <si>
    <t xml:space="preserve">#Dossiers </t>
  </si>
  <si>
    <t>Startdatum verzuim</t>
  </si>
  <si>
    <t>Einddatum verzuim</t>
  </si>
  <si>
    <t>Verzuimduur in dagen</t>
  </si>
  <si>
    <t>01-04-2020</t>
  </si>
  <si>
    <t>15-12-2020</t>
  </si>
  <si>
    <t>88399 - Ziekte</t>
  </si>
  <si>
    <t>88401 - Ziekte</t>
  </si>
  <si>
    <t>88398 - Ziekte</t>
  </si>
  <si>
    <t>87174 - Ziekte</t>
  </si>
  <si>
    <t>87172 - Ziekte</t>
  </si>
  <si>
    <t>87432 - Ziekte</t>
  </si>
  <si>
    <t>87990 - Ziekte</t>
  </si>
  <si>
    <t>87991 - Ziekte</t>
  </si>
  <si>
    <t>86636 - Ziekte</t>
  </si>
  <si>
    <t>86640 - Ziekte</t>
  </si>
  <si>
    <t>86875 - Ziekte</t>
  </si>
  <si>
    <t>86641 - Ziekte</t>
  </si>
  <si>
    <t>86637 - Ziekte</t>
  </si>
  <si>
    <t>Verlofgroep 1</t>
  </si>
  <si>
    <t xml:space="preserve">Beginsaldo </t>
  </si>
  <si>
    <t xml:space="preserve">Opbouw </t>
  </si>
  <si>
    <t xml:space="preserve">Opname </t>
  </si>
  <si>
    <t xml:space="preserve">Eindsaldo </t>
  </si>
  <si>
    <t xml:space="preserve">Totaal Beginsaldo </t>
  </si>
  <si>
    <t xml:space="preserve">Totaal Opbouw </t>
  </si>
  <si>
    <t xml:space="preserve">Totaal Opname </t>
  </si>
  <si>
    <t xml:space="preserve">Totaal Eindsaldo </t>
  </si>
  <si>
    <t>Werknemer / Verlofgroep</t>
  </si>
  <si>
    <t xml:space="preserve">Saldo </t>
  </si>
  <si>
    <t>LC</t>
  </si>
  <si>
    <t>Verhoging toegepast vanaf periode 7 van 2%</t>
  </si>
  <si>
    <t>Lonersoort</t>
  </si>
  <si>
    <r>
      <rPr>
        <b/>
        <sz val="10"/>
        <color theme="1"/>
        <rFont val="Franklin Gothic Book"/>
        <family val="2"/>
      </rPr>
      <t xml:space="preserve">
Toelichting Kostprijsanalyse:</t>
    </r>
    <r>
      <rPr>
        <sz val="10"/>
        <color theme="1"/>
        <rFont val="Franklin Gothic Book"/>
        <family val="2"/>
      </rPr>
      <t xml:space="preserve">
</t>
    </r>
    <r>
      <rPr>
        <b/>
        <sz val="10"/>
        <color theme="1"/>
        <rFont val="Franklin Gothic Book"/>
        <family val="2"/>
      </rPr>
      <t>RECHTS</t>
    </r>
    <r>
      <rPr>
        <sz val="10"/>
        <color theme="1"/>
        <rFont val="Franklin Gothic Book"/>
        <family val="2"/>
      </rPr>
      <t xml:space="preserve">:
- Kies een werknemer (bij Naam)
- Kies een periode
</t>
    </r>
    <r>
      <rPr>
        <b/>
        <sz val="10"/>
        <color theme="1"/>
        <rFont val="Franklin Gothic Book"/>
        <family val="2"/>
      </rPr>
      <t xml:space="preserve">LINKS, </t>
    </r>
    <r>
      <rPr>
        <sz val="10"/>
        <color theme="1"/>
        <rFont val="Franklin Gothic Book"/>
        <family val="2"/>
      </rPr>
      <t xml:space="preserve">vul de </t>
    </r>
    <r>
      <rPr>
        <b/>
        <sz val="10"/>
        <color theme="9" tint="-0.249977111117893"/>
        <rFont val="Franklin Gothic Book"/>
        <family val="2"/>
      </rPr>
      <t>groene</t>
    </r>
    <r>
      <rPr>
        <sz val="10"/>
        <color theme="1"/>
        <rFont val="Franklin Gothic Book"/>
        <family val="2"/>
      </rPr>
      <t xml:space="preserve"> velden.
1. Dagen per jaar
2. Verlof en verzuim
3. Percentage ziekteverzuim
4. Percentage productiviteit
5. Bepaal de verhouding direct / indirect
6. Bepaal de opslag voor het externe tarief
7. Bepaal de overige personeelskosten
</t>
    </r>
    <r>
      <rPr>
        <sz val="10"/>
        <rFont val="Franklin Gothic Book"/>
        <family val="2"/>
      </rPr>
      <t xml:space="preserve">
</t>
    </r>
  </si>
  <si>
    <t>Dagen per jaar</t>
  </si>
  <si>
    <t>Uren per dag</t>
  </si>
  <si>
    <t>Totaal uren per jaar</t>
  </si>
  <si>
    <t>Uren per jaar</t>
  </si>
  <si>
    <t>Fulltime uren</t>
  </si>
  <si>
    <t>Vakantie</t>
  </si>
  <si>
    <t>ATV</t>
  </si>
  <si>
    <t>Feestdagen</t>
  </si>
  <si>
    <t>% parttime</t>
  </si>
  <si>
    <t>Kort verzuim</t>
  </si>
  <si>
    <t>Fulltime loon</t>
  </si>
  <si>
    <t>Gemidd. uren</t>
  </si>
  <si>
    <t>…</t>
  </si>
  <si>
    <t>Parttime loon</t>
  </si>
  <si>
    <t>Aantal perioden</t>
  </si>
  <si>
    <t>Totaal niet werkbaar</t>
  </si>
  <si>
    <t>Af: Niet werkbaar</t>
  </si>
  <si>
    <t xml:space="preserve">Totaal </t>
  </si>
  <si>
    <t>Percentage totaal werkbaar</t>
  </si>
  <si>
    <t>Totaal productief / declarabel</t>
  </si>
  <si>
    <t>Kosten per uur</t>
  </si>
  <si>
    <t>Werkbare uren</t>
  </si>
  <si>
    <t>Totaal fte werkgever</t>
  </si>
  <si>
    <t>Kosten o.b.v. werkbare uren</t>
  </si>
  <si>
    <t>per jaar</t>
  </si>
  <si>
    <t>per uur</t>
  </si>
  <si>
    <t>Huisvesting</t>
  </si>
  <si>
    <t>Exploitatiekosten</t>
  </si>
  <si>
    <t>Decl. / prod. uren</t>
  </si>
  <si>
    <t>Mobiliteit / autokosten</t>
  </si>
  <si>
    <t>Kosten o.b.v. decl. /prod. uren</t>
  </si>
  <si>
    <t>Kantoorkosten</t>
  </si>
  <si>
    <t>Verkoopkosten</t>
  </si>
  <si>
    <t>Opslag per uur</t>
  </si>
  <si>
    <t>Algemene kosten</t>
  </si>
  <si>
    <t>Kosten incl. opslag</t>
  </si>
  <si>
    <t>Overige personeelskosten</t>
  </si>
  <si>
    <t>Verzekeringen</t>
  </si>
  <si>
    <t>Afschrijvingen</t>
  </si>
  <si>
    <t>Rente etc.</t>
  </si>
  <si>
    <t>Per uur</t>
  </si>
  <si>
    <t>Kosten indirect personeel</t>
  </si>
  <si>
    <t>Overig I</t>
  </si>
  <si>
    <t>Overig II</t>
  </si>
  <si>
    <t>Totaal (opslag per uur)</t>
  </si>
  <si>
    <t>PT uren</t>
  </si>
  <si>
    <t>Ft-Loon</t>
  </si>
  <si>
    <t>PT-loon</t>
  </si>
  <si>
    <t>Perioden</t>
  </si>
  <si>
    <t xml:space="preserve"> Uren</t>
  </si>
  <si>
    <t xml:space="preserve"> Per uur</t>
  </si>
  <si>
    <t xml:space="preserve"> Uren </t>
  </si>
  <si>
    <t xml:space="preserve"> % </t>
  </si>
  <si>
    <t xml:space="preserve"> %  </t>
  </si>
  <si>
    <t xml:space="preserve">  Uren </t>
  </si>
  <si>
    <t xml:space="preserve"> Per uur </t>
  </si>
  <si>
    <t xml:space="preserve"> Opslag</t>
  </si>
  <si>
    <t xml:space="preserve"> Opslag </t>
  </si>
  <si>
    <t xml:space="preserve"> Per uur  </t>
  </si>
  <si>
    <t xml:space="preserve"> Opslag  </t>
  </si>
  <si>
    <t xml:space="preserve">  Per uur  </t>
  </si>
  <si>
    <t>Loonkosten obv verloonde uren</t>
  </si>
  <si>
    <t>2. 
Verlof
(fulltime)</t>
  </si>
  <si>
    <t>3. 
Verzuim</t>
  </si>
  <si>
    <t>4. 
Productiviteit</t>
  </si>
  <si>
    <t>Loonkosten obv werkbare uren</t>
  </si>
  <si>
    <t>5. 
Overige kosten</t>
  </si>
  <si>
    <t>6. 
Verhouding direct/indirect</t>
  </si>
  <si>
    <t>Kostprijs</t>
  </si>
  <si>
    <t>7. 
Opslag extern tarief</t>
  </si>
  <si>
    <t>Extern tarief</t>
  </si>
  <si>
    <t>INGEVEN: kosten en uren ingeleend personeel</t>
  </si>
  <si>
    <t>Gemiddeld</t>
  </si>
  <si>
    <t>Loonkosten op basis van werkbare uren</t>
  </si>
  <si>
    <t>Kosten opslag</t>
  </si>
  <si>
    <t>Loonkosten op basis van extern tarief</t>
  </si>
  <si>
    <t>Controle</t>
  </si>
  <si>
    <t>Uren en fte</t>
  </si>
  <si>
    <t>Wagenpark</t>
  </si>
  <si>
    <t>Reserveringen</t>
  </si>
  <si>
    <t>Aantal auto's</t>
  </si>
  <si>
    <t>Saldo reserveringen</t>
  </si>
  <si>
    <t>Fiscale waarde</t>
  </si>
  <si>
    <t>Per fte</t>
  </si>
  <si>
    <t>Gemidd. waarde</t>
  </si>
  <si>
    <t>Medewerkers</t>
  </si>
  <si>
    <t>Contracten</t>
  </si>
  <si>
    <t>Leeftijd o.b.v. afspiegelingsbeginsel</t>
  </si>
  <si>
    <t>Mannen</t>
  </si>
  <si>
    <t>&lt; 25</t>
  </si>
  <si>
    <t>Vrouwen</t>
  </si>
  <si>
    <t>25 - 34</t>
  </si>
  <si>
    <t>35 - 44</t>
  </si>
  <si>
    <t>45 - 54</t>
  </si>
  <si>
    <t>55 - 64</t>
  </si>
  <si>
    <t>65eo</t>
  </si>
  <si>
    <t>Gem. Leeftijd</t>
  </si>
  <si>
    <t>&gt;25</t>
  </si>
  <si>
    <t>11-25</t>
  </si>
  <si>
    <t>6-10</t>
  </si>
  <si>
    <t>2-5</t>
  </si>
  <si>
    <t>&lt;1</t>
  </si>
  <si>
    <t>Dienstverbanden</t>
  </si>
  <si>
    <t>Instroom / uitstroom / doorstroom</t>
  </si>
  <si>
    <t>Fulltimers</t>
  </si>
  <si>
    <t>Parttimers</t>
  </si>
  <si>
    <t>Oproepers</t>
  </si>
  <si>
    <t xml:space="preserve">Aantal contracten per </t>
  </si>
  <si>
    <t>Contracten per</t>
  </si>
  <si>
    <t>Loonkosten per periode</t>
  </si>
  <si>
    <t>Top 5 loonkosten</t>
  </si>
  <si>
    <t>Loonkosten per dag / uur / fte</t>
  </si>
  <si>
    <t>Totale loonkosten</t>
  </si>
  <si>
    <t>Kosten per fte</t>
  </si>
  <si>
    <t>31/12/2021</t>
  </si>
  <si>
    <t>Journaal</t>
  </si>
  <si>
    <t>Loonaangifte</t>
  </si>
  <si>
    <t>Verschil</t>
  </si>
  <si>
    <t>% Verschil</t>
  </si>
  <si>
    <t>Ingehouden loonheffing</t>
  </si>
  <si>
    <t>Totaal Eindheffingen</t>
  </si>
  <si>
    <t>Aantal medewerkers</t>
  </si>
  <si>
    <t>Opslag soc. lasten</t>
  </si>
  <si>
    <t>Aantal contracten</t>
  </si>
  <si>
    <t>Afdrachtvermindering zeevaart</t>
  </si>
  <si>
    <t>Afdrachtvermindering WBSO</t>
  </si>
  <si>
    <t>Basispremie WAO/IVA/WGA</t>
  </si>
  <si>
    <t>Gedifferentieerde premie Whk</t>
  </si>
  <si>
    <t>Waarde verlofgroep 1</t>
  </si>
  <si>
    <t>Premie WW Awf</t>
  </si>
  <si>
    <t>Opslag vak. Rechten</t>
  </si>
  <si>
    <t>Premie sectorfonds</t>
  </si>
  <si>
    <t>Premie Ufo</t>
  </si>
  <si>
    <t xml:space="preserve">Totaal verlofgroep 1 </t>
  </si>
  <si>
    <t>Premie ZVW</t>
  </si>
  <si>
    <t>Verlofgroep 2</t>
  </si>
  <si>
    <t>Premiekorting arbeidsgehandicapten</t>
  </si>
  <si>
    <t>Waarde verlofgroep 2</t>
  </si>
  <si>
    <t>Premiekorting nieuwe arbeidsverh.</t>
  </si>
  <si>
    <t>Loonstaat</t>
  </si>
  <si>
    <t>Brutoloon (kolom 3)</t>
  </si>
  <si>
    <t>SV-loon (kolom 8)</t>
  </si>
  <si>
    <t xml:space="preserve">Totaal verlofgroep 2 </t>
  </si>
  <si>
    <t>Loon LH (kolom 14)</t>
  </si>
  <si>
    <t>Verlofgroep 3</t>
  </si>
  <si>
    <t>Netto loon</t>
  </si>
  <si>
    <t>Bruto-Netto</t>
  </si>
  <si>
    <t>Waarde verlofgroep 3</t>
  </si>
  <si>
    <t xml:space="preserve">Totaal verlofgroep 3 </t>
  </si>
  <si>
    <t>Verlofgroep 4</t>
  </si>
  <si>
    <t>Waarde verlofgroep 4</t>
  </si>
  <si>
    <t>Berekening forfaitaire ruimte</t>
  </si>
  <si>
    <t>Berekening WKR Saldo</t>
  </si>
  <si>
    <t xml:space="preserve">  Forfaitaire ruimte</t>
  </si>
  <si>
    <t>Gemiddelde waarde</t>
  </si>
  <si>
    <t xml:space="preserve">  Kosten totaal</t>
  </si>
  <si>
    <t>Totaal  verlofgroep 4</t>
  </si>
  <si>
    <t xml:space="preserve">  Openstaand saldo WKR </t>
  </si>
  <si>
    <t>LIV en LKV</t>
  </si>
  <si>
    <t xml:space="preserve">  Eindheffing</t>
  </si>
  <si>
    <t>Totaal te betalen laatste aangifte</t>
  </si>
  <si>
    <t>Indicatie besteedbaar bedrag per fte</t>
  </si>
  <si>
    <t>Periode 12</t>
  </si>
  <si>
    <t>Indicatie nog te besteden bedrag per fte</t>
  </si>
  <si>
    <t>Periode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</si>
</sst>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 %;0.000\-%"/>
    <numFmt numFmtId="169" formatCode="0.0\ %"/>
    <numFmt numFmtId="170" formatCode="#,##0\ ;[Red]#,##0\-;_-* \ \ ??_-;_-@_-"/>
    <numFmt numFmtId="171" formatCode="#,##0.00\ ;[Red]#,##0.00\-;_-* \ \ ??_-;_-@_-"/>
    <numFmt numFmtId="172" formatCode="#,##0.00\ "/>
    <numFmt numFmtId="173" formatCode="#,##0.00\ ;#,##0.00\-"/>
    <numFmt numFmtId="174" formatCode="#,##0.00\ ;#,##0.00\-;_-* \ \ ??_-;_-@_-"/>
    <numFmt numFmtId="175" formatCode="#,###\ ;#,###\-"/>
    <numFmt numFmtId="176" formatCode="#,##0.00\ ;#,##0.00\-;\ "/>
    <numFmt numFmtId="177" formatCode="#,##0\ ;#,##0\-;_-* \ \ ??_-;_-@_-"/>
    <numFmt numFmtId="178" formatCode="#,##0\ ;#,##0\-"/>
    <numFmt numFmtId="179" formatCode="0.000%"/>
    <numFmt numFmtId="180" formatCode="0.00\ %;[Red]0.00\-%"/>
    <numFmt numFmtId="181" formatCode="#,##0.00\ %;[Red]\ #,##0.00\-%;_-* \ \ ??_-;_-@_-"/>
    <numFmt numFmtId="182" formatCode=";;"/>
    <numFmt numFmtId="183" formatCode="#,##0.00\ ;\ #,##0.00\-"/>
    <numFmt numFmtId="184" formatCode="_ &quot;€&quot;\ * #,##0.00\ \ \ "/>
    <numFmt numFmtId="185" formatCode="0.000"/>
    <numFmt numFmtId="186" formatCode="_ &quot;€&quot;\ * #,##0_ ;_ &quot;€&quot;\ * \-#,##0_ ;_ &quot;€&quot;\ * &quot;-&quot;??_ ;_ @_ "/>
    <numFmt numFmtId="187" formatCode="0.00\ "/>
    <numFmt numFmtId="188" formatCode="0.000\ "/>
    <numFmt numFmtId="189" formatCode="#,##0.00%\ "/>
    <numFmt numFmtId="190" formatCode="_(&quot;€&quot;* #,##0_);_(&quot;€&quot;* \(#,##0\);_(&quot;€&quot;* &quot;-&quot;??_);_(@_)"/>
  </numFmts>
  <fonts count="39"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name val="Arial"/>
      <family val="2"/>
    </font>
    <font>
      <sz val="11"/>
      <name val="Calibri"/>
      <family val="2"/>
      <scheme val="minor"/>
    </font>
    <font>
      <b/>
      <sz val="11"/>
      <name val="Calibri"/>
      <family val="2"/>
      <scheme val="minor"/>
    </font>
    <font>
      <u/>
      <sz val="11"/>
      <color theme="10"/>
      <name val="Calibri"/>
      <family val="2"/>
    </font>
    <font>
      <b/>
      <sz val="11"/>
      <color rgb="FF000000"/>
      <name val="Calibri"/>
      <family val="2"/>
      <scheme val="minor"/>
    </font>
    <font>
      <b/>
      <sz val="11"/>
      <color rgb="FFFF0000"/>
      <name val="Calibri"/>
      <family val="2"/>
      <scheme val="minor"/>
    </font>
    <font>
      <sz val="9"/>
      <color indexed="81"/>
      <name val="Tahoma"/>
      <family val="2"/>
    </font>
    <font>
      <sz val="10"/>
      <name val="Franklin Gothic Book"/>
      <family val="2"/>
    </font>
    <font>
      <b/>
      <sz val="10"/>
      <name val="Franklin Gothic Book"/>
      <family val="2"/>
    </font>
    <font>
      <sz val="8"/>
      <name val="Franklin Gothic Book"/>
      <family val="2"/>
    </font>
    <font>
      <sz val="10"/>
      <color theme="1"/>
      <name val="Franklin Gothic Book"/>
      <family val="2"/>
    </font>
    <font>
      <b/>
      <sz val="10"/>
      <color theme="1"/>
      <name val="Franklin Gothic Book"/>
      <family val="2"/>
    </font>
    <font>
      <b/>
      <sz val="10"/>
      <color theme="9" tint="-0.249977111117893"/>
      <name val="Franklin Gothic Book"/>
      <family val="2"/>
    </font>
    <font>
      <sz val="10"/>
      <color rgb="FF000000"/>
      <name val="Franklin Gothic Book"/>
      <family val="2"/>
    </font>
    <font>
      <b/>
      <sz val="10"/>
      <color rgb="FF000000"/>
      <name val="Franklin Gothic Book"/>
      <family val="2"/>
    </font>
    <font>
      <u/>
      <sz val="9"/>
      <color indexed="81"/>
      <name val="Tahoma"/>
      <family val="2"/>
    </font>
    <font>
      <b/>
      <sz val="9"/>
      <color indexed="81"/>
      <name val="Tahoma"/>
      <family val="2"/>
    </font>
    <font>
      <b/>
      <sz val="10"/>
      <name val="Arial"/>
      <family val="2"/>
    </font>
    <font>
      <sz val="8"/>
      <name val="Arial"/>
      <family val="2"/>
    </font>
    <font>
      <sz val="8"/>
      <color theme="1"/>
      <name val="Franklin Gothic Book"/>
      <family val="2"/>
    </font>
    <font>
      <sz val="8"/>
      <name val="Franklin Gothic Book"/>
      <family val="2"/>
    </font>
    <font>
      <b/>
      <sz val="8"/>
      <name val="Franklin Gothic Book"/>
      <family val="2"/>
    </font>
    <font>
      <sz val="8"/>
      <color rgb="FF000000"/>
      <name val="Franklin Gothic Book"/>
      <family val="2"/>
    </font>
    <font>
      <sz val="48"/>
      <color rgb="FF000000"/>
      <name val="Franklin Gothic Book"/>
      <family val="2"/>
    </font>
    <font>
      <b/>
      <sz val="48"/>
      <color rgb="FF000000"/>
      <name val="Franklin Gothic Book"/>
      <family val="2"/>
    </font>
    <font>
      <b/>
      <sz val="8"/>
      <name val="Franklin Gothic Book"/>
      <family val="2"/>
    </font>
    <font>
      <sz val="8"/>
      <color rgb="FF000000"/>
      <name val="Franklin Gothic Book"/>
      <family val="2"/>
    </font>
    <font>
      <b/>
      <sz val="8"/>
      <color theme="1"/>
      <name val="Franklin Gothic Book"/>
      <family val="2"/>
    </font>
    <font>
      <sz val="10"/>
      <name val="Franklin Gothic Book"/>
      <family val="2"/>
    </font>
    <font>
      <sz val="8"/>
      <color theme="0"/>
      <name val="Franklin Gothic Book"/>
      <family val="2"/>
    </font>
    <font>
      <b/>
      <sz val="10"/>
      <name val="Franklin Gothic Book"/>
      <family val="2"/>
    </font>
    <font>
      <b/>
      <sz val="8"/>
      <color rgb="FF000000"/>
      <name val="Franklin Gothic Book"/>
      <family val="2"/>
    </font>
  </fonts>
  <fills count="17">
    <fill>
      <patternFill patternType="none"/>
    </fill>
    <fill>
      <patternFill patternType="gray125"/>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8"/>
        <bgColor theme="8"/>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3999450666829432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BDD7EE"/>
        <bgColor indexed="64"/>
      </patternFill>
    </fill>
    <fill>
      <patternFill patternType="solid">
        <fgColor theme="9" tint="0.59999389629810485"/>
        <bgColor indexed="64"/>
      </patternFill>
    </fill>
    <fill>
      <patternFill patternType="solid">
        <fgColor theme="0"/>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theme="8"/>
      </left>
      <right/>
      <top style="thin">
        <color theme="8"/>
      </top>
      <bottom/>
      <diagonal/>
    </border>
    <border>
      <left/>
      <right/>
      <top style="thin">
        <color theme="8"/>
      </top>
      <bottom/>
      <diagonal/>
    </border>
    <border>
      <left/>
      <right/>
      <top/>
      <bottom style="thin">
        <color indexed="64"/>
      </bottom>
      <diagonal/>
    </border>
    <border>
      <left/>
      <right/>
      <top style="thin">
        <color indexed="64"/>
      </top>
      <bottom/>
      <diagonal/>
    </border>
    <border>
      <left style="thin">
        <color auto="1"/>
      </left>
      <right style="thin">
        <color auto="1"/>
      </right>
      <top style="thin">
        <color indexed="64"/>
      </top>
      <bottom style="thin">
        <color indexed="64"/>
      </bottom>
      <diagonal/>
    </border>
    <border>
      <left/>
      <right style="thin">
        <color theme="8"/>
      </right>
      <top style="thin">
        <color theme="8"/>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hair">
        <color indexed="64"/>
      </left>
      <right style="thin">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double">
        <color indexed="64"/>
      </left>
      <right/>
      <top/>
      <bottom/>
      <diagonal/>
    </border>
    <border>
      <left/>
      <right style="double">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auto="1"/>
      </right>
      <top style="thin">
        <color auto="1"/>
      </top>
      <bottom style="hair">
        <color auto="1"/>
      </bottom>
      <diagonal/>
    </border>
    <border>
      <left/>
      <right style="thin">
        <color indexed="64"/>
      </right>
      <top style="hair">
        <color auto="1"/>
      </top>
      <bottom style="double">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auto="1"/>
      </right>
      <top/>
      <bottom style="hair">
        <color auto="1"/>
      </bottom>
      <diagonal/>
    </border>
    <border>
      <left style="hair">
        <color indexed="64"/>
      </left>
      <right style="hair">
        <color indexed="64"/>
      </right>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thin">
        <color indexed="64"/>
      </right>
      <top style="hair">
        <color auto="1"/>
      </top>
      <bottom style="double">
        <color auto="1"/>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double">
        <color indexed="64"/>
      </left>
      <right/>
      <top/>
      <bottom style="double">
        <color indexed="64"/>
      </bottom>
      <diagonal/>
    </border>
    <border>
      <left/>
      <right style="double">
        <color indexed="64"/>
      </right>
      <top/>
      <bottom style="double">
        <color indexed="64"/>
      </bottom>
      <diagonal/>
    </border>
    <border>
      <left style="hair">
        <color auto="1"/>
      </left>
      <right/>
      <top style="hair">
        <color auto="1"/>
      </top>
      <bottom style="double">
        <color auto="1"/>
      </bottom>
      <diagonal/>
    </border>
    <border>
      <left/>
      <right style="hair">
        <color auto="1"/>
      </right>
      <top style="double">
        <color auto="1"/>
      </top>
      <bottom style="thin">
        <color indexed="64"/>
      </bottom>
      <diagonal/>
    </border>
    <border>
      <left style="hair">
        <color auto="1"/>
      </left>
      <right style="thin">
        <color indexed="64"/>
      </right>
      <top style="double">
        <color auto="1"/>
      </top>
      <bottom style="thin">
        <color indexed="64"/>
      </bottom>
      <diagonal/>
    </border>
    <border>
      <left style="thin">
        <color auto="1"/>
      </left>
      <right style="hair">
        <color auto="1"/>
      </right>
      <top style="double">
        <color auto="1"/>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auto="1"/>
      </left>
      <right style="thin">
        <color auto="1"/>
      </right>
      <top/>
      <bottom/>
      <diagonal/>
    </border>
    <border>
      <left style="thin">
        <color auto="1"/>
      </left>
      <right/>
      <top style="thin">
        <color indexed="64"/>
      </top>
      <bottom style="hair">
        <color indexed="64"/>
      </bottom>
      <diagonal/>
    </border>
    <border>
      <left style="thin">
        <color indexed="64"/>
      </left>
      <right/>
      <top style="hair">
        <color indexed="64"/>
      </top>
      <bottom style="thin">
        <color indexed="64"/>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style="thin">
        <color indexed="64"/>
      </left>
      <right/>
      <top style="hair">
        <color auto="1"/>
      </top>
      <bottom style="hair">
        <color auto="1"/>
      </bottom>
      <diagonal/>
    </border>
    <border>
      <left style="thin">
        <color auto="1"/>
      </left>
      <right style="hair">
        <color auto="1"/>
      </right>
      <top/>
      <bottom style="thin">
        <color auto="1"/>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auto="1"/>
      </right>
      <top style="hair">
        <color auto="1"/>
      </top>
      <bottom style="hair">
        <color auto="1"/>
      </bottom>
      <diagonal/>
    </border>
    <border>
      <left/>
      <right/>
      <top style="thin">
        <color indexed="64"/>
      </top>
      <bottom style="hair">
        <color auto="1"/>
      </bottom>
      <diagonal/>
    </border>
    <border>
      <left style="thin">
        <color auto="1"/>
      </left>
      <right/>
      <top/>
      <bottom style="hair">
        <color indexed="64"/>
      </bottom>
      <diagonal/>
    </border>
    <border>
      <left/>
      <right/>
      <top/>
      <bottom style="hair">
        <color auto="1"/>
      </bottom>
      <diagonal/>
    </border>
    <border>
      <left/>
      <right style="thin">
        <color indexed="64"/>
      </right>
      <top/>
      <bottom style="hair">
        <color auto="1"/>
      </bottom>
      <diagonal/>
    </border>
    <border>
      <left/>
      <right style="hair">
        <color indexed="64"/>
      </right>
      <top style="thin">
        <color indexed="64"/>
      </top>
      <bottom style="thin">
        <color indexed="64"/>
      </bottom>
      <diagonal/>
    </border>
  </borders>
  <cellStyleXfs count="10">
    <xf numFmtId="0" fontId="0"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7" fillId="0" borderId="0"/>
    <xf numFmtId="0" fontId="7" fillId="0" borderId="0"/>
    <xf numFmtId="0" fontId="10" fillId="0" borderId="0" applyNumberFormat="0" applyFill="0" applyBorder="0" applyAlignment="0" applyProtection="0">
      <alignment vertical="top"/>
      <protection locked="0"/>
    </xf>
    <xf numFmtId="166" fontId="1" fillId="0" borderId="0" applyFont="0" applyFill="0" applyBorder="0" applyAlignment="0" applyProtection="0"/>
    <xf numFmtId="0" fontId="1" fillId="0" borderId="0"/>
    <xf numFmtId="9" fontId="1" fillId="0" borderId="0" applyFont="0" applyFill="0" applyBorder="0" applyAlignment="0" applyProtection="0"/>
  </cellStyleXfs>
  <cellXfs count="540">
    <xf numFmtId="0" fontId="0" fillId="0" borderId="0" xfId="0"/>
    <xf numFmtId="0" fontId="4" fillId="0" borderId="0" xfId="0" applyFont="1"/>
    <xf numFmtId="168" fontId="0" fillId="0" borderId="0" xfId="0" applyNumberFormat="1"/>
    <xf numFmtId="0" fontId="0" fillId="0" borderId="0" xfId="0" applyAlignment="1">
      <alignment horizontal="center"/>
    </xf>
    <xf numFmtId="168" fontId="0" fillId="0" borderId="0" xfId="0" applyNumberFormat="1" applyAlignment="1">
      <alignment horizontal="center"/>
    </xf>
    <xf numFmtId="14" fontId="0" fillId="0" borderId="0" xfId="0" applyNumberFormat="1"/>
    <xf numFmtId="0" fontId="6" fillId="0" borderId="0" xfId="0" applyFont="1" applyAlignment="1" applyProtection="1">
      <alignment horizontal="left" vertical="center" wrapText="1"/>
      <protection locked="0"/>
    </xf>
    <xf numFmtId="49" fontId="0" fillId="0" borderId="0" xfId="0" applyNumberFormat="1" applyAlignment="1" applyProtection="1">
      <alignment vertical="center"/>
      <protection locked="0"/>
    </xf>
    <xf numFmtId="166" fontId="0" fillId="0" borderId="0" xfId="1" applyFont="1" applyFill="1" applyBorder="1" applyAlignment="1" applyProtection="1">
      <alignment horizontal="right" vertical="center"/>
      <protection locked="0"/>
    </xf>
    <xf numFmtId="166" fontId="0" fillId="0" borderId="0" xfId="3" applyFont="1" applyFill="1" applyBorder="1" applyAlignment="1" applyProtection="1">
      <alignment vertical="center"/>
      <protection locked="0"/>
    </xf>
    <xf numFmtId="169" fontId="0" fillId="0" borderId="0" xfId="0" applyNumberFormat="1" applyAlignment="1" applyProtection="1">
      <alignment horizontal="center" vertical="center"/>
      <protection locked="0"/>
    </xf>
    <xf numFmtId="166" fontId="0" fillId="2" borderId="0" xfId="3" applyFont="1" applyFill="1" applyBorder="1" applyAlignment="1" applyProtection="1">
      <alignment horizontal="right" vertical="center"/>
      <protection locked="0"/>
    </xf>
    <xf numFmtId="0" fontId="8" fillId="0" borderId="0" xfId="4" applyFont="1" applyAlignment="1" applyProtection="1">
      <alignment horizontal="left" vertical="center"/>
      <protection locked="0"/>
    </xf>
    <xf numFmtId="0" fontId="0" fillId="0" borderId="0" xfId="0" applyProtection="1">
      <protection locked="0"/>
    </xf>
    <xf numFmtId="166" fontId="0" fillId="0" borderId="0" xfId="0" applyNumberFormat="1" applyProtection="1">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66" fontId="0" fillId="2" borderId="0" xfId="0" applyNumberFormat="1" applyFill="1" applyAlignment="1" applyProtection="1">
      <alignment horizontal="right" vertical="center"/>
      <protection locked="0"/>
    </xf>
    <xf numFmtId="0" fontId="8" fillId="0" borderId="0" xfId="0" applyFont="1" applyAlignment="1" applyProtection="1">
      <alignment horizontal="left" vertical="center"/>
      <protection locked="0"/>
    </xf>
    <xf numFmtId="170" fontId="0" fillId="0" borderId="0" xfId="0" applyNumberFormat="1"/>
    <xf numFmtId="49" fontId="0" fillId="0" borderId="0" xfId="0" applyNumberFormat="1"/>
    <xf numFmtId="49" fontId="0" fillId="0" borderId="0" xfId="0" applyNumberFormat="1" applyAlignment="1">
      <alignment horizontal="center"/>
    </xf>
    <xf numFmtId="170" fontId="0" fillId="3" borderId="0" xfId="0" applyNumberFormat="1" applyFill="1"/>
    <xf numFmtId="170" fontId="0" fillId="4" borderId="0" xfId="0" applyNumberFormat="1" applyFill="1"/>
    <xf numFmtId="169" fontId="0" fillId="0" borderId="0" xfId="0" applyNumberFormat="1" applyAlignment="1">
      <alignment horizontal="center"/>
    </xf>
    <xf numFmtId="171" fontId="0" fillId="0" borderId="0" xfId="0" applyNumberFormat="1"/>
    <xf numFmtId="171" fontId="0" fillId="3" borderId="0" xfId="0" applyNumberFormat="1" applyFill="1"/>
    <xf numFmtId="171" fontId="0" fillId="4" borderId="0" xfId="0" applyNumberFormat="1" applyFill="1"/>
    <xf numFmtId="0" fontId="0" fillId="0" borderId="0" xfId="0" applyAlignment="1">
      <alignment horizontal="left" vertical="center" wrapText="1" indent="1"/>
    </xf>
    <xf numFmtId="0" fontId="4" fillId="0" borderId="0" xfId="0" applyFont="1" applyAlignment="1">
      <alignment horizontal="center" vertical="center"/>
    </xf>
    <xf numFmtId="10" fontId="4" fillId="0" borderId="0" xfId="0" applyNumberFormat="1" applyFont="1" applyAlignment="1">
      <alignment horizontal="center" vertical="center"/>
    </xf>
    <xf numFmtId="0" fontId="4" fillId="0" borderId="0" xfId="0" applyFont="1" applyAlignment="1">
      <alignment vertical="center"/>
    </xf>
    <xf numFmtId="0" fontId="9" fillId="5" borderId="0" xfId="0" applyFont="1" applyFill="1" applyAlignment="1">
      <alignment horizontal="left" vertical="center" wrapText="1" indent="1"/>
    </xf>
    <xf numFmtId="49" fontId="2" fillId="5" borderId="0" xfId="0" applyNumberFormat="1" applyFont="1" applyFill="1" applyAlignment="1">
      <alignment vertical="center" wrapText="1"/>
    </xf>
    <xf numFmtId="0" fontId="2" fillId="5" borderId="0" xfId="0" applyFont="1" applyFill="1" applyAlignment="1">
      <alignment vertical="center" wrapText="1"/>
    </xf>
    <xf numFmtId="0" fontId="2" fillId="5" borderId="0" xfId="0" applyFont="1" applyFill="1" applyAlignment="1">
      <alignment horizontal="center" vertical="center"/>
    </xf>
    <xf numFmtId="0" fontId="6" fillId="0" borderId="0" xfId="5" applyFont="1" applyAlignment="1" applyProtection="1">
      <alignment horizontal="left" vertical="center" wrapText="1" indent="1"/>
      <protection locked="0"/>
    </xf>
    <xf numFmtId="49" fontId="0" fillId="0" borderId="0" xfId="5" applyNumberFormat="1" applyFont="1" applyAlignment="1" applyProtection="1">
      <alignment horizontal="left" vertical="center" indent="1"/>
      <protection locked="0"/>
    </xf>
    <xf numFmtId="171" fontId="0" fillId="0" borderId="0" xfId="5" applyNumberFormat="1" applyFont="1" applyAlignment="1" applyProtection="1">
      <alignment horizontal="left" vertical="center" indent="1"/>
      <protection locked="0"/>
    </xf>
    <xf numFmtId="169" fontId="0" fillId="0" borderId="0" xfId="5" applyNumberFormat="1" applyFont="1" applyAlignment="1" applyProtection="1">
      <alignment horizontal="left" vertical="center" indent="1"/>
      <protection locked="0"/>
    </xf>
    <xf numFmtId="171" fontId="0" fillId="2" borderId="0" xfId="5" applyNumberFormat="1" applyFont="1" applyFill="1" applyAlignment="1">
      <alignment horizontal="left" vertical="center" indent="1"/>
    </xf>
    <xf numFmtId="0" fontId="10" fillId="0" borderId="0" xfId="6" applyFill="1" applyBorder="1" applyAlignment="1" applyProtection="1">
      <alignment vertical="center"/>
      <protection locked="0"/>
    </xf>
    <xf numFmtId="0" fontId="0" fillId="0" borderId="0" xfId="5" applyFont="1" applyAlignment="1" applyProtection="1">
      <alignment vertical="center"/>
      <protection locked="0"/>
    </xf>
    <xf numFmtId="0" fontId="2" fillId="6" borderId="0" xfId="5" applyFont="1" applyFill="1" applyAlignment="1" applyProtection="1">
      <alignment horizontal="left" vertical="center" indent="1"/>
      <protection locked="0"/>
    </xf>
    <xf numFmtId="0" fontId="2" fillId="6" borderId="0" xfId="5" applyFont="1" applyFill="1" applyAlignment="1" applyProtection="1">
      <alignment vertical="center" wrapText="1"/>
      <protection locked="0"/>
    </xf>
    <xf numFmtId="0" fontId="2" fillId="6" borderId="0" xfId="5" applyFont="1" applyFill="1" applyAlignment="1">
      <alignment vertical="center" wrapText="1"/>
    </xf>
    <xf numFmtId="0" fontId="2" fillId="6" borderId="0" xfId="5" applyFont="1" applyFill="1" applyAlignment="1" applyProtection="1">
      <alignment horizontal="left" vertical="center"/>
      <protection locked="0"/>
    </xf>
    <xf numFmtId="0" fontId="2" fillId="6" borderId="0" xfId="5" applyFont="1" applyFill="1" applyAlignment="1">
      <alignment horizontal="left" vertical="center"/>
    </xf>
    <xf numFmtId="0" fontId="8" fillId="0" borderId="0" xfId="5" applyFont="1" applyAlignment="1" applyProtection="1">
      <alignment vertical="center"/>
      <protection locked="0"/>
    </xf>
    <xf numFmtId="0" fontId="2" fillId="6" borderId="0" xfId="5" applyFont="1" applyFill="1" applyAlignment="1" applyProtection="1">
      <alignment vertical="center"/>
      <protection locked="0"/>
    </xf>
    <xf numFmtId="0" fontId="10" fillId="0" borderId="0" xfId="6" applyFill="1" applyBorder="1" applyAlignment="1" applyProtection="1">
      <alignment vertical="top"/>
      <protection locked="0"/>
    </xf>
    <xf numFmtId="0" fontId="6" fillId="0" borderId="0" xfId="0" applyFont="1" applyAlignment="1" applyProtection="1">
      <alignment horizontal="left" vertical="center" wrapText="1" indent="1"/>
      <protection locked="0"/>
    </xf>
    <xf numFmtId="0" fontId="0" fillId="0" borderId="0" xfId="0" applyAlignment="1" applyProtection="1">
      <alignment horizontal="left" vertical="center" indent="1"/>
      <protection locked="0"/>
    </xf>
    <xf numFmtId="171" fontId="0" fillId="2" borderId="0" xfId="0" applyNumberFormat="1" applyFill="1" applyAlignment="1" applyProtection="1">
      <alignment horizontal="left" vertical="center" indent="1"/>
      <protection locked="0"/>
    </xf>
    <xf numFmtId="0" fontId="0" fillId="0" borderId="0" xfId="0" applyAlignment="1" applyProtection="1">
      <alignment vertical="center" wrapText="1"/>
      <protection locked="0"/>
    </xf>
    <xf numFmtId="0" fontId="7" fillId="0" borderId="0" xfId="5"/>
    <xf numFmtId="0" fontId="0" fillId="0" borderId="0" xfId="5" applyFont="1" applyAlignment="1" applyProtection="1">
      <alignment horizontal="left" vertical="center" indent="1"/>
      <protection locked="0"/>
    </xf>
    <xf numFmtId="0" fontId="4" fillId="0" borderId="0" xfId="0" applyFont="1" applyAlignment="1">
      <alignment horizontal="center"/>
    </xf>
    <xf numFmtId="0" fontId="0" fillId="0" borderId="0" xfId="0" applyAlignment="1">
      <alignment horizontal="left"/>
    </xf>
    <xf numFmtId="0" fontId="4" fillId="0" borderId="0" xfId="0" applyFont="1" applyAlignment="1">
      <alignment horizontal="left"/>
    </xf>
    <xf numFmtId="172" fontId="0" fillId="0" borderId="0" xfId="0" applyNumberFormat="1" applyAlignment="1">
      <alignment horizontal="center"/>
    </xf>
    <xf numFmtId="172" fontId="4" fillId="0" borderId="0" xfId="0" applyNumberFormat="1" applyFont="1" applyAlignment="1">
      <alignment horizontal="center"/>
    </xf>
    <xf numFmtId="172" fontId="0" fillId="0" borderId="0" xfId="0" applyNumberFormat="1"/>
    <xf numFmtId="172" fontId="2" fillId="7" borderId="3" xfId="0" applyNumberFormat="1" applyFont="1" applyFill="1" applyBorder="1"/>
    <xf numFmtId="172" fontId="4" fillId="0" borderId="0" xfId="0" applyNumberFormat="1" applyFont="1"/>
    <xf numFmtId="173" fontId="4" fillId="0" borderId="0" xfId="0" applyNumberFormat="1" applyFont="1"/>
    <xf numFmtId="173" fontId="0" fillId="0" borderId="0" xfId="0" applyNumberFormat="1"/>
    <xf numFmtId="174" fontId="4" fillId="0" borderId="0" xfId="0" applyNumberFormat="1" applyFont="1"/>
    <xf numFmtId="174" fontId="0" fillId="0" borderId="0" xfId="0" applyNumberFormat="1"/>
    <xf numFmtId="175" fontId="0" fillId="0" borderId="0" xfId="0" applyNumberFormat="1"/>
    <xf numFmtId="175" fontId="0" fillId="0" borderId="0" xfId="0" applyNumberFormat="1" applyAlignment="1">
      <alignment horizontal="center"/>
    </xf>
    <xf numFmtId="175" fontId="4" fillId="0" borderId="0" xfId="0" applyNumberFormat="1" applyFont="1"/>
    <xf numFmtId="175" fontId="0" fillId="0" borderId="4" xfId="0" applyNumberFormat="1" applyBorder="1"/>
    <xf numFmtId="175" fontId="4" fillId="0" borderId="5" xfId="0" applyNumberFormat="1" applyFont="1" applyBorder="1"/>
    <xf numFmtId="175" fontId="4" fillId="0" borderId="4" xfId="0" applyNumberFormat="1" applyFont="1" applyBorder="1"/>
    <xf numFmtId="176" fontId="4" fillId="0" borderId="0" xfId="0" applyNumberFormat="1" applyFont="1"/>
    <xf numFmtId="176" fontId="0" fillId="0" borderId="0" xfId="0" applyNumberFormat="1"/>
    <xf numFmtId="9" fontId="0" fillId="0" borderId="0" xfId="0" applyNumberFormat="1"/>
    <xf numFmtId="9" fontId="4" fillId="0" borderId="0" xfId="0" applyNumberFormat="1" applyFont="1"/>
    <xf numFmtId="0" fontId="0" fillId="0" borderId="0" xfId="0" applyAlignment="1">
      <alignment vertical="center"/>
    </xf>
    <xf numFmtId="173" fontId="4" fillId="0" borderId="0" xfId="0" applyNumberFormat="1" applyFont="1" applyAlignment="1">
      <alignment horizontal="center" vertical="center"/>
    </xf>
    <xf numFmtId="173" fontId="4" fillId="0" borderId="0" xfId="0" applyNumberFormat="1" applyFont="1" applyAlignment="1">
      <alignment horizontal="center" vertical="center" wrapText="1"/>
    </xf>
    <xf numFmtId="0" fontId="4" fillId="0" borderId="0" xfId="0" applyFont="1" applyAlignment="1">
      <alignment horizontal="center" vertical="center" wrapText="1"/>
    </xf>
    <xf numFmtId="173" fontId="4" fillId="0" borderId="0" xfId="0" applyNumberFormat="1" applyFont="1" applyAlignment="1">
      <alignment vertical="center" wrapText="1"/>
    </xf>
    <xf numFmtId="173" fontId="0" fillId="0" borderId="0" xfId="0" applyNumberFormat="1" applyAlignment="1">
      <alignment wrapText="1"/>
    </xf>
    <xf numFmtId="9" fontId="0" fillId="0" borderId="0" xfId="0" applyNumberFormat="1" applyAlignment="1">
      <alignment horizontal="center" wrapText="1"/>
    </xf>
    <xf numFmtId="0" fontId="0" fillId="0" borderId="0" xfId="0" applyAlignment="1">
      <alignment wrapText="1"/>
    </xf>
    <xf numFmtId="0" fontId="0" fillId="0" borderId="0" xfId="0" applyAlignment="1">
      <alignment horizontal="center" wrapText="1"/>
    </xf>
    <xf numFmtId="177" fontId="4" fillId="0" borderId="0" xfId="0" applyNumberFormat="1" applyFont="1"/>
    <xf numFmtId="177" fontId="0" fillId="0" borderId="0" xfId="0" applyNumberFormat="1"/>
    <xf numFmtId="178" fontId="0" fillId="0" borderId="0" xfId="0" applyNumberFormat="1"/>
    <xf numFmtId="0" fontId="4" fillId="0" borderId="6" xfId="0" applyFont="1" applyBorder="1"/>
    <xf numFmtId="0" fontId="4" fillId="0" borderId="6" xfId="0" applyFont="1" applyBorder="1" applyAlignment="1">
      <alignment horizontal="center"/>
    </xf>
    <xf numFmtId="178" fontId="4" fillId="0" borderId="6" xfId="0" applyNumberFormat="1" applyFont="1" applyBorder="1"/>
    <xf numFmtId="173" fontId="4" fillId="0" borderId="6" xfId="0" applyNumberFormat="1" applyFont="1" applyBorder="1"/>
    <xf numFmtId="9" fontId="4" fillId="0" borderId="6" xfId="0" applyNumberFormat="1" applyFont="1" applyBorder="1"/>
    <xf numFmtId="0" fontId="2" fillId="7" borderId="2" xfId="0" applyFont="1" applyFill="1" applyBorder="1" applyAlignment="1">
      <alignment horizontal="center"/>
    </xf>
    <xf numFmtId="174" fontId="2" fillId="7" borderId="2" xfId="0" applyNumberFormat="1" applyFont="1" applyFill="1" applyBorder="1"/>
    <xf numFmtId="179" fontId="4" fillId="0" borderId="0" xfId="0" applyNumberFormat="1" applyFont="1"/>
    <xf numFmtId="179" fontId="0" fillId="0" borderId="0" xfId="0" applyNumberFormat="1"/>
    <xf numFmtId="168" fontId="4" fillId="0" borderId="0" xfId="0" applyNumberFormat="1" applyFont="1"/>
    <xf numFmtId="0" fontId="5" fillId="0" borderId="0" xfId="0" applyFont="1"/>
    <xf numFmtId="174" fontId="5" fillId="0" borderId="0" xfId="0" applyNumberFormat="1" applyFont="1"/>
    <xf numFmtId="174" fontId="2" fillId="0" borderId="0" xfId="0" applyNumberFormat="1" applyFont="1"/>
    <xf numFmtId="0" fontId="2" fillId="0" borderId="0" xfId="0" applyFont="1"/>
    <xf numFmtId="180" fontId="0" fillId="0" borderId="0" xfId="0" applyNumberFormat="1"/>
    <xf numFmtId="180" fontId="4" fillId="0" borderId="0" xfId="0" applyNumberFormat="1" applyFont="1"/>
    <xf numFmtId="181" fontId="0" fillId="0" borderId="0" xfId="0" applyNumberFormat="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0" xfId="0" pivotButton="1"/>
    <xf numFmtId="10" fontId="0" fillId="0" borderId="0" xfId="0" applyNumberFormat="1"/>
    <xf numFmtId="1" fontId="0" fillId="0" borderId="0" xfId="0" applyNumberFormat="1"/>
    <xf numFmtId="1" fontId="0" fillId="0" borderId="0" xfId="0" applyNumberFormat="1" applyAlignment="1">
      <alignment horizontal="left"/>
    </xf>
    <xf numFmtId="183" fontId="0" fillId="0" borderId="0" xfId="0" applyNumberFormat="1" applyAlignment="1">
      <alignment horizontal="center"/>
    </xf>
    <xf numFmtId="183" fontId="0" fillId="0" borderId="0" xfId="0" applyNumberFormat="1"/>
    <xf numFmtId="0" fontId="0" fillId="0" borderId="0" xfId="0" applyAlignment="1">
      <alignment horizontal="left" indent="1"/>
    </xf>
    <xf numFmtId="0" fontId="0" fillId="0" borderId="0" xfId="0" pivotButton="1" applyAlignment="1">
      <alignment horizontal="center"/>
    </xf>
    <xf numFmtId="0" fontId="4" fillId="0" borderId="0" xfId="0" applyFont="1" applyAlignment="1">
      <alignment horizontal="right"/>
    </xf>
    <xf numFmtId="180" fontId="4" fillId="0" borderId="0" xfId="0" applyNumberFormat="1" applyFont="1" applyAlignment="1">
      <alignment horizontal="center"/>
    </xf>
    <xf numFmtId="181" fontId="4" fillId="0" borderId="0" xfId="0" applyNumberFormat="1" applyFont="1"/>
    <xf numFmtId="174" fontId="3" fillId="8" borderId="0" xfId="0" applyNumberFormat="1" applyFont="1" applyFill="1"/>
    <xf numFmtId="174" fontId="3" fillId="9" borderId="0" xfId="0" applyNumberFormat="1" applyFont="1" applyFill="1"/>
    <xf numFmtId="174" fontId="12" fillId="8" borderId="0" xfId="0" applyNumberFormat="1" applyFont="1" applyFill="1"/>
    <xf numFmtId="174" fontId="12" fillId="9" borderId="0" xfId="0" applyNumberFormat="1" applyFont="1" applyFill="1"/>
    <xf numFmtId="0" fontId="4" fillId="10" borderId="0" xfId="0" applyFont="1" applyFill="1" applyAlignment="1">
      <alignment horizontal="center"/>
    </xf>
    <xf numFmtId="0" fontId="14" fillId="0" borderId="0" xfId="5" applyFont="1"/>
    <xf numFmtId="0" fontId="14" fillId="11" borderId="0" xfId="5" applyFont="1" applyFill="1"/>
    <xf numFmtId="0" fontId="15" fillId="11" borderId="0" xfId="5" applyFont="1" applyFill="1" applyAlignment="1">
      <alignment horizontal="center"/>
    </xf>
    <xf numFmtId="2" fontId="15" fillId="11" borderId="0" xfId="5" applyNumberFormat="1" applyFont="1" applyFill="1" applyAlignment="1">
      <alignment horizontal="center"/>
    </xf>
    <xf numFmtId="0" fontId="15" fillId="11" borderId="0" xfId="5" applyFont="1" applyFill="1" applyAlignment="1">
      <alignment horizontal="center" vertical="center"/>
    </xf>
    <xf numFmtId="0" fontId="16" fillId="11" borderId="0" xfId="5" applyFont="1" applyFill="1" applyAlignment="1">
      <alignment horizontal="center"/>
    </xf>
    <xf numFmtId="0" fontId="17" fillId="0" borderId="22" xfId="0" applyFont="1" applyBorder="1" applyProtection="1">
      <protection locked="0"/>
    </xf>
    <xf numFmtId="0" fontId="17" fillId="0" borderId="23" xfId="0" applyFont="1" applyBorder="1" applyProtection="1">
      <protection locked="0"/>
    </xf>
    <xf numFmtId="0" fontId="14" fillId="0" borderId="24" xfId="5" applyFont="1" applyBorder="1" applyProtection="1">
      <protection locked="0"/>
    </xf>
    <xf numFmtId="0" fontId="17" fillId="0" borderId="25" xfId="0" applyFont="1" applyBorder="1" applyProtection="1">
      <protection locked="0"/>
    </xf>
    <xf numFmtId="0" fontId="18" fillId="0" borderId="0" xfId="0" applyFont="1" applyAlignment="1" applyProtection="1">
      <alignment vertical="center" wrapText="1"/>
      <protection locked="0"/>
    </xf>
    <xf numFmtId="0" fontId="18" fillId="0" borderId="0" xfId="0" applyFont="1" applyAlignment="1" applyProtection="1">
      <alignment vertical="center"/>
      <protection locked="0"/>
    </xf>
    <xf numFmtId="0" fontId="17" fillId="0" borderId="0" xfId="0" applyFont="1" applyProtection="1">
      <protection locked="0"/>
    </xf>
    <xf numFmtId="0" fontId="17" fillId="13" borderId="28" xfId="0" applyFont="1" applyFill="1" applyBorder="1" applyProtection="1">
      <protection locked="0"/>
    </xf>
    <xf numFmtId="0" fontId="17" fillId="13" borderId="5" xfId="0" applyFont="1" applyFill="1" applyBorder="1" applyProtection="1">
      <protection locked="0"/>
    </xf>
    <xf numFmtId="0" fontId="17" fillId="13" borderId="29" xfId="0" applyFont="1" applyFill="1" applyBorder="1" applyProtection="1">
      <protection locked="0"/>
    </xf>
    <xf numFmtId="0" fontId="14" fillId="0" borderId="30" xfId="5" applyFont="1" applyBorder="1" applyProtection="1">
      <protection locked="0"/>
    </xf>
    <xf numFmtId="0" fontId="15" fillId="13" borderId="33" xfId="5" applyFont="1" applyFill="1" applyBorder="1" applyAlignment="1" applyProtection="1">
      <alignment horizontal="right"/>
      <protection locked="0"/>
    </xf>
    <xf numFmtId="0" fontId="15" fillId="13" borderId="33" xfId="5" applyFont="1" applyFill="1" applyBorder="1" applyAlignment="1" applyProtection="1">
      <alignment horizontal="right" vertical="center" indent="1"/>
      <protection locked="0"/>
    </xf>
    <xf numFmtId="0" fontId="17" fillId="13" borderId="0" xfId="0" applyFont="1" applyFill="1" applyProtection="1">
      <protection locked="0"/>
    </xf>
    <xf numFmtId="0" fontId="17" fillId="13" borderId="37" xfId="0" applyFont="1" applyFill="1" applyBorder="1" applyProtection="1">
      <protection locked="0"/>
    </xf>
    <xf numFmtId="2" fontId="14" fillId="0" borderId="28" xfId="5" applyNumberFormat="1" applyFont="1" applyBorder="1" applyAlignment="1" applyProtection="1">
      <alignment horizontal="left" vertical="center" indent="1"/>
      <protection locked="0"/>
    </xf>
    <xf numFmtId="2" fontId="17" fillId="15" borderId="38" xfId="0" applyNumberFormat="1" applyFont="1" applyFill="1" applyBorder="1" applyAlignment="1" applyProtection="1">
      <alignment horizontal="right" vertical="center" indent="1"/>
      <protection locked="0"/>
    </xf>
    <xf numFmtId="0" fontId="14" fillId="0" borderId="0" xfId="5" applyFont="1" applyProtection="1">
      <protection locked="0"/>
    </xf>
    <xf numFmtId="0" fontId="15" fillId="13" borderId="0" xfId="5" applyFont="1" applyFill="1" applyAlignment="1" applyProtection="1">
      <alignment horizontal="right"/>
      <protection locked="0"/>
    </xf>
    <xf numFmtId="0" fontId="14" fillId="13" borderId="0" xfId="5" applyFont="1" applyFill="1" applyProtection="1">
      <protection locked="0"/>
    </xf>
    <xf numFmtId="0" fontId="14" fillId="13" borderId="0" xfId="5" applyFont="1" applyFill="1" applyAlignment="1" applyProtection="1">
      <alignment horizontal="left"/>
      <protection locked="0"/>
    </xf>
    <xf numFmtId="0" fontId="14" fillId="13" borderId="37" xfId="5" applyFont="1" applyFill="1" applyBorder="1" applyProtection="1">
      <protection locked="0"/>
    </xf>
    <xf numFmtId="2" fontId="14" fillId="0" borderId="33" xfId="5" applyNumberFormat="1" applyFont="1" applyBorder="1" applyAlignment="1" applyProtection="1">
      <alignment horizontal="left" vertical="center" indent="1"/>
      <protection locked="0"/>
    </xf>
    <xf numFmtId="2" fontId="20" fillId="4" borderId="39" xfId="0" applyNumberFormat="1" applyFont="1" applyFill="1" applyBorder="1" applyAlignment="1" applyProtection="1">
      <alignment horizontal="right" vertical="center" indent="1"/>
      <protection locked="0"/>
    </xf>
    <xf numFmtId="0" fontId="14" fillId="13" borderId="33" xfId="5" applyFont="1" applyFill="1" applyBorder="1" applyAlignment="1" applyProtection="1">
      <alignment horizontal="left" indent="1"/>
      <protection locked="0"/>
    </xf>
    <xf numFmtId="0" fontId="15" fillId="13" borderId="0" xfId="5" applyFont="1" applyFill="1" applyAlignment="1" applyProtection="1">
      <alignment horizontal="right" vertical="center" indent="1"/>
      <protection locked="0"/>
    </xf>
    <xf numFmtId="0" fontId="17" fillId="15" borderId="1" xfId="0" applyFont="1" applyFill="1" applyBorder="1" applyAlignment="1" applyProtection="1">
      <alignment horizontal="left" indent="1"/>
      <protection locked="0"/>
    </xf>
    <xf numFmtId="0" fontId="14" fillId="13" borderId="0" xfId="5" applyFont="1" applyFill="1" applyAlignment="1" applyProtection="1">
      <alignment horizontal="right"/>
      <protection locked="0"/>
    </xf>
    <xf numFmtId="0" fontId="20" fillId="4" borderId="1" xfId="2" applyNumberFormat="1" applyFont="1" applyFill="1" applyBorder="1" applyAlignment="1" applyProtection="1">
      <alignment horizontal="left" vertical="center" indent="1"/>
      <protection locked="0"/>
    </xf>
    <xf numFmtId="0" fontId="14" fillId="16" borderId="30" xfId="5" applyFont="1" applyFill="1" applyBorder="1" applyProtection="1">
      <protection locked="0"/>
    </xf>
    <xf numFmtId="2" fontId="15" fillId="0" borderId="40" xfId="5" applyNumberFormat="1" applyFont="1" applyBorder="1" applyAlignment="1" applyProtection="1">
      <alignment horizontal="left" vertical="center" indent="1"/>
      <protection locked="0"/>
    </xf>
    <xf numFmtId="2" fontId="20" fillId="4" borderId="41" xfId="0" applyNumberFormat="1" applyFont="1" applyFill="1" applyBorder="1" applyAlignment="1" applyProtection="1">
      <alignment horizontal="right" vertical="center" indent="1"/>
      <protection locked="0"/>
    </xf>
    <xf numFmtId="0" fontId="14" fillId="13" borderId="33" xfId="5" applyFont="1" applyFill="1" applyBorder="1" applyProtection="1">
      <protection locked="0"/>
    </xf>
    <xf numFmtId="2" fontId="14" fillId="0" borderId="0" xfId="5" applyNumberFormat="1" applyFont="1" applyProtection="1">
      <protection locked="0"/>
    </xf>
    <xf numFmtId="0" fontId="14" fillId="13" borderId="33" xfId="5" applyFont="1" applyFill="1" applyBorder="1" applyAlignment="1" applyProtection="1">
      <alignment horizontal="right"/>
      <protection locked="0"/>
    </xf>
    <xf numFmtId="0" fontId="14" fillId="13" borderId="0" xfId="5" applyFont="1" applyFill="1" applyAlignment="1" applyProtection="1">
      <alignment horizontal="right" vertical="center" indent="1"/>
      <protection locked="0"/>
    </xf>
    <xf numFmtId="0" fontId="20" fillId="4" borderId="1" xfId="0" applyFont="1" applyFill="1" applyBorder="1" applyAlignment="1" applyProtection="1">
      <alignment horizontal="left" vertical="center" indent="1"/>
      <protection locked="0"/>
    </xf>
    <xf numFmtId="0" fontId="20" fillId="4" borderId="42" xfId="5" applyFont="1" applyFill="1" applyBorder="1" applyAlignment="1" applyProtection="1">
      <alignment horizontal="center" vertical="center"/>
      <protection locked="0"/>
    </xf>
    <xf numFmtId="0" fontId="14" fillId="13" borderId="0" xfId="5" applyFont="1" applyFill="1" applyAlignment="1" applyProtection="1">
      <alignment horizontal="left" vertical="center" indent="1"/>
      <protection locked="0"/>
    </xf>
    <xf numFmtId="0" fontId="14" fillId="13" borderId="37" xfId="5" applyFont="1" applyFill="1" applyBorder="1" applyAlignment="1" applyProtection="1">
      <alignment horizontal="left" indent="1"/>
      <protection locked="0"/>
    </xf>
    <xf numFmtId="0" fontId="17" fillId="13" borderId="33" xfId="0" applyFont="1" applyFill="1" applyBorder="1" applyAlignment="1" applyProtection="1">
      <alignment horizontal="right"/>
      <protection locked="0"/>
    </xf>
    <xf numFmtId="0" fontId="17" fillId="13" borderId="0" xfId="0" applyFont="1" applyFill="1" applyAlignment="1" applyProtection="1">
      <alignment horizontal="right" vertical="center" indent="1"/>
      <protection locked="0"/>
    </xf>
    <xf numFmtId="0" fontId="20" fillId="4" borderId="43" xfId="5" applyFont="1" applyFill="1" applyBorder="1" applyAlignment="1" applyProtection="1">
      <alignment horizontal="center" vertical="center"/>
      <protection locked="0"/>
    </xf>
    <xf numFmtId="0" fontId="17" fillId="13" borderId="0" xfId="0" applyFont="1" applyFill="1" applyAlignment="1" applyProtection="1">
      <alignment horizontal="right"/>
      <protection locked="0"/>
    </xf>
    <xf numFmtId="0" fontId="14" fillId="13" borderId="0" xfId="5" applyFont="1" applyFill="1" applyAlignment="1" applyProtection="1">
      <alignment horizontal="left" indent="1"/>
      <protection locked="0"/>
    </xf>
    <xf numFmtId="2" fontId="14" fillId="0" borderId="28" xfId="5" applyNumberFormat="1" applyFont="1" applyBorder="1" applyProtection="1">
      <protection locked="0"/>
    </xf>
    <xf numFmtId="0" fontId="15" fillId="0" borderId="5" xfId="5" applyFont="1" applyBorder="1" applyAlignment="1" applyProtection="1">
      <alignment horizontal="right" vertical="center" indent="1"/>
      <protection locked="0"/>
    </xf>
    <xf numFmtId="0" fontId="15" fillId="0" borderId="29" xfId="5" applyFont="1" applyBorder="1" applyAlignment="1" applyProtection="1">
      <alignment horizontal="center" vertical="center"/>
      <protection locked="0"/>
    </xf>
    <xf numFmtId="2" fontId="20" fillId="4" borderId="42" xfId="2" applyNumberFormat="1" applyFont="1" applyFill="1" applyBorder="1" applyAlignment="1" applyProtection="1">
      <alignment horizontal="right" vertical="center" indent="1"/>
      <protection locked="0"/>
    </xf>
    <xf numFmtId="0" fontId="17" fillId="0" borderId="33" xfId="0" applyFont="1" applyBorder="1" applyAlignment="1" applyProtection="1">
      <alignment horizontal="left" vertical="center" indent="1"/>
      <protection locked="0"/>
    </xf>
    <xf numFmtId="2" fontId="17" fillId="15" borderId="44" xfId="0" applyNumberFormat="1" applyFont="1" applyFill="1" applyBorder="1" applyAlignment="1" applyProtection="1">
      <alignment horizontal="right" vertical="center" indent="1"/>
      <protection locked="0"/>
    </xf>
    <xf numFmtId="2" fontId="20" fillId="4" borderId="45" xfId="0" applyNumberFormat="1" applyFont="1" applyFill="1" applyBorder="1" applyAlignment="1" applyProtection="1">
      <alignment horizontal="right" vertical="center" indent="1"/>
      <protection locked="0"/>
    </xf>
    <xf numFmtId="10" fontId="20" fillId="4" borderId="19" xfId="2" applyNumberFormat="1" applyFont="1" applyFill="1" applyBorder="1" applyAlignment="1" applyProtection="1">
      <alignment horizontal="right" vertical="center" indent="1"/>
      <protection locked="0"/>
    </xf>
    <xf numFmtId="2" fontId="20" fillId="4" borderId="43" xfId="2" applyNumberFormat="1" applyFont="1" applyFill="1" applyBorder="1" applyAlignment="1" applyProtection="1">
      <alignment horizontal="right" vertical="center" indent="1"/>
      <protection locked="0"/>
    </xf>
    <xf numFmtId="2" fontId="17" fillId="15" borderId="46" xfId="0" applyNumberFormat="1" applyFont="1" applyFill="1" applyBorder="1" applyAlignment="1" applyProtection="1">
      <alignment horizontal="right" vertical="center" indent="1"/>
      <protection locked="0"/>
    </xf>
    <xf numFmtId="2" fontId="20" fillId="4" borderId="47" xfId="0" applyNumberFormat="1" applyFont="1" applyFill="1" applyBorder="1" applyAlignment="1" applyProtection="1">
      <alignment horizontal="right" vertical="center" indent="1"/>
      <protection locked="0"/>
    </xf>
    <xf numFmtId="10" fontId="20" fillId="4" borderId="48" xfId="2" applyNumberFormat="1" applyFont="1" applyFill="1" applyBorder="1" applyAlignment="1" applyProtection="1">
      <alignment horizontal="right" vertical="center" indent="1"/>
      <protection locked="0"/>
    </xf>
    <xf numFmtId="0" fontId="14" fillId="13" borderId="37" xfId="5" applyFont="1" applyFill="1" applyBorder="1" applyAlignment="1" applyProtection="1">
      <alignment horizontal="left"/>
      <protection locked="0"/>
    </xf>
    <xf numFmtId="10" fontId="20" fillId="4" borderId="1" xfId="2" applyNumberFormat="1" applyFont="1" applyFill="1" applyBorder="1" applyAlignment="1" applyProtection="1">
      <alignment horizontal="right" vertical="center"/>
      <protection locked="0"/>
    </xf>
    <xf numFmtId="184" fontId="20" fillId="4" borderId="42" xfId="1" applyNumberFormat="1" applyFont="1" applyFill="1" applyBorder="1" applyAlignment="1" applyProtection="1">
      <alignment horizontal="right" vertical="center"/>
      <protection locked="0"/>
    </xf>
    <xf numFmtId="184" fontId="20" fillId="4" borderId="49" xfId="1" applyNumberFormat="1" applyFont="1" applyFill="1" applyBorder="1" applyAlignment="1" applyProtection="1">
      <alignment horizontal="right" vertical="center"/>
      <protection locked="0"/>
    </xf>
    <xf numFmtId="1" fontId="20" fillId="4" borderId="43" xfId="2" applyNumberFormat="1" applyFont="1" applyFill="1" applyBorder="1" applyAlignment="1" applyProtection="1">
      <alignment horizontal="right" vertical="center" indent="1"/>
      <protection locked="0"/>
    </xf>
    <xf numFmtId="2" fontId="17" fillId="15" borderId="50" xfId="0" applyNumberFormat="1" applyFont="1" applyFill="1" applyBorder="1" applyAlignment="1" applyProtection="1">
      <alignment horizontal="right" vertical="center" indent="1"/>
      <protection locked="0"/>
    </xf>
    <xf numFmtId="2" fontId="20" fillId="4" borderId="51" xfId="0" applyNumberFormat="1" applyFont="1" applyFill="1" applyBorder="1" applyAlignment="1" applyProtection="1">
      <alignment horizontal="right" vertical="center" indent="1"/>
      <protection locked="0"/>
    </xf>
    <xf numFmtId="10" fontId="20" fillId="4" borderId="52" xfId="2" applyNumberFormat="1" applyFont="1" applyFill="1" applyBorder="1" applyAlignment="1" applyProtection="1">
      <alignment horizontal="right" vertical="center" indent="1"/>
      <protection locked="0"/>
    </xf>
    <xf numFmtId="184" fontId="20" fillId="4" borderId="53" xfId="1" applyNumberFormat="1" applyFont="1" applyFill="1" applyBorder="1" applyAlignment="1" applyProtection="1">
      <alignment horizontal="right" vertical="center"/>
      <protection locked="0"/>
    </xf>
    <xf numFmtId="2" fontId="20" fillId="4" borderId="4" xfId="5" applyNumberFormat="1" applyFont="1" applyFill="1" applyBorder="1" applyAlignment="1" applyProtection="1">
      <alignment horizontal="right" vertical="center" indent="1"/>
      <protection locked="0"/>
    </xf>
    <xf numFmtId="10" fontId="20" fillId="4" borderId="41" xfId="2" applyNumberFormat="1" applyFont="1" applyFill="1" applyBorder="1" applyAlignment="1" applyProtection="1">
      <alignment horizontal="right" vertical="center" indent="1"/>
      <protection locked="0"/>
    </xf>
    <xf numFmtId="2" fontId="14" fillId="0" borderId="35" xfId="5" applyNumberFormat="1" applyFont="1" applyBorder="1" applyProtection="1">
      <protection locked="0"/>
    </xf>
    <xf numFmtId="2" fontId="20" fillId="4" borderId="54" xfId="5" applyNumberFormat="1" applyFont="1" applyFill="1" applyBorder="1" applyAlignment="1" applyProtection="1">
      <alignment horizontal="right" vertical="center" indent="1"/>
      <protection locked="0"/>
    </xf>
    <xf numFmtId="2" fontId="20" fillId="4" borderId="55" xfId="5" applyNumberFormat="1" applyFont="1" applyFill="1" applyBorder="1" applyAlignment="1" applyProtection="1">
      <alignment horizontal="right" vertical="center" indent="1"/>
      <protection locked="0"/>
    </xf>
    <xf numFmtId="10" fontId="20" fillId="4" borderId="56" xfId="2" applyNumberFormat="1" applyFont="1" applyFill="1" applyBorder="1" applyAlignment="1" applyProtection="1">
      <alignment horizontal="right" vertical="center" indent="1"/>
      <protection locked="0"/>
    </xf>
    <xf numFmtId="0" fontId="14" fillId="13" borderId="40" xfId="5" applyFont="1" applyFill="1" applyBorder="1" applyProtection="1">
      <protection locked="0"/>
    </xf>
    <xf numFmtId="0" fontId="14" fillId="13" borderId="4" xfId="5" applyFont="1" applyFill="1" applyBorder="1" applyProtection="1">
      <protection locked="0"/>
    </xf>
    <xf numFmtId="0" fontId="14" fillId="13" borderId="41" xfId="5" applyFont="1" applyFill="1" applyBorder="1" applyProtection="1">
      <protection locked="0"/>
    </xf>
    <xf numFmtId="0" fontId="14" fillId="0" borderId="33" xfId="5" quotePrefix="1" applyFont="1" applyBorder="1" applyAlignment="1" applyProtection="1">
      <alignment horizontal="left" vertical="center" indent="1"/>
      <protection locked="0"/>
    </xf>
    <xf numFmtId="2" fontId="20" fillId="4" borderId="50" xfId="5" applyNumberFormat="1" applyFont="1" applyFill="1" applyBorder="1" applyAlignment="1" applyProtection="1">
      <alignment horizontal="right" vertical="center" indent="1"/>
      <protection locked="0"/>
    </xf>
    <xf numFmtId="2" fontId="20" fillId="4" borderId="59" xfId="5" applyNumberFormat="1" applyFont="1" applyFill="1" applyBorder="1" applyAlignment="1" applyProtection="1">
      <alignment horizontal="right" vertical="center" indent="1"/>
      <protection locked="0"/>
    </xf>
    <xf numFmtId="0" fontId="14" fillId="0" borderId="0" xfId="5" applyFont="1" applyAlignment="1" applyProtection="1">
      <alignment vertical="center"/>
      <protection locked="0"/>
    </xf>
    <xf numFmtId="0" fontId="15" fillId="0" borderId="40" xfId="5" applyFont="1" applyBorder="1" applyAlignment="1" applyProtection="1">
      <alignment horizontal="left" vertical="center" indent="1"/>
      <protection locked="0"/>
    </xf>
    <xf numFmtId="2" fontId="20" fillId="4" borderId="60" xfId="5" applyNumberFormat="1" applyFont="1" applyFill="1" applyBorder="1" applyAlignment="1" applyProtection="1">
      <alignment horizontal="right" vertical="center" indent="1"/>
      <protection locked="0"/>
    </xf>
    <xf numFmtId="10" fontId="20" fillId="4" borderId="61" xfId="2" applyNumberFormat="1" applyFont="1" applyFill="1" applyBorder="1" applyAlignment="1" applyProtection="1">
      <alignment horizontal="right" vertical="center" indent="1"/>
      <protection locked="0"/>
    </xf>
    <xf numFmtId="2" fontId="14" fillId="0" borderId="5" xfId="5" applyNumberFormat="1" applyFont="1" applyBorder="1" applyProtection="1">
      <protection locked="0"/>
    </xf>
    <xf numFmtId="10" fontId="17" fillId="15" borderId="1" xfId="0" applyNumberFormat="1" applyFont="1" applyFill="1" applyBorder="1" applyAlignment="1" applyProtection="1">
      <alignment horizontal="right" vertical="center" indent="1"/>
      <protection locked="0"/>
    </xf>
    <xf numFmtId="10" fontId="20" fillId="4" borderId="1" xfId="2" applyNumberFormat="1" applyFont="1" applyFill="1" applyBorder="1" applyAlignment="1" applyProtection="1">
      <alignment horizontal="right" vertical="center" indent="1"/>
      <protection locked="0"/>
    </xf>
    <xf numFmtId="0" fontId="15" fillId="0" borderId="0" xfId="5" applyFont="1" applyAlignment="1" applyProtection="1">
      <alignment vertical="center"/>
      <protection locked="0"/>
    </xf>
    <xf numFmtId="0" fontId="15" fillId="0" borderId="0" xfId="5" applyFont="1" applyAlignment="1" applyProtection="1">
      <alignment horizontal="right" vertical="center" indent="1"/>
      <protection locked="0"/>
    </xf>
    <xf numFmtId="0" fontId="20" fillId="4" borderId="1" xfId="5" applyFont="1" applyFill="1" applyBorder="1" applyAlignment="1" applyProtection="1">
      <alignment horizontal="center" vertical="center"/>
      <protection locked="0"/>
    </xf>
    <xf numFmtId="0" fontId="14" fillId="0" borderId="0" xfId="5" applyFont="1" applyAlignment="1" applyProtection="1">
      <alignment horizontal="left" indent="1"/>
      <protection locked="0"/>
    </xf>
    <xf numFmtId="0" fontId="14" fillId="0" borderId="0" xfId="5" applyFont="1" applyAlignment="1" applyProtection="1">
      <alignment horizontal="right" vertical="center"/>
      <protection locked="0"/>
    </xf>
    <xf numFmtId="0" fontId="14" fillId="0" borderId="0" xfId="5" applyFont="1" applyAlignment="1" applyProtection="1">
      <alignment horizontal="right" vertical="center" indent="1"/>
      <protection locked="0"/>
    </xf>
    <xf numFmtId="184" fontId="20" fillId="4" borderId="42" xfId="1" applyNumberFormat="1" applyFont="1" applyFill="1" applyBorder="1" applyAlignment="1" applyProtection="1">
      <alignment horizontal="right" vertical="center" indent="1"/>
      <protection locked="0"/>
    </xf>
    <xf numFmtId="0" fontId="14" fillId="0" borderId="0" xfId="5" applyFont="1" applyAlignment="1">
      <alignment vertical="center"/>
    </xf>
    <xf numFmtId="2" fontId="20" fillId="4" borderId="49" xfId="2" applyNumberFormat="1" applyFont="1" applyFill="1" applyBorder="1" applyAlignment="1" applyProtection="1">
      <alignment horizontal="right" vertical="center" indent="1"/>
      <protection locked="0"/>
    </xf>
    <xf numFmtId="10" fontId="20" fillId="4" borderId="1" xfId="5" applyNumberFormat="1" applyFont="1" applyFill="1" applyBorder="1" applyAlignment="1" applyProtection="1">
      <alignment horizontal="right" vertical="center" indent="1"/>
      <protection locked="0"/>
    </xf>
    <xf numFmtId="184" fontId="20" fillId="4" borderId="43" xfId="1" applyNumberFormat="1" applyFont="1" applyFill="1" applyBorder="1" applyAlignment="1" applyProtection="1">
      <alignment horizontal="right" vertical="center" indent="1"/>
      <protection locked="0"/>
    </xf>
    <xf numFmtId="0" fontId="14" fillId="16" borderId="0" xfId="5" applyFont="1" applyFill="1" applyProtection="1">
      <protection locked="0"/>
    </xf>
    <xf numFmtId="0" fontId="14" fillId="16" borderId="0" xfId="5" applyFont="1" applyFill="1"/>
    <xf numFmtId="185" fontId="20" fillId="4" borderId="1" xfId="5" applyNumberFormat="1" applyFont="1" applyFill="1" applyBorder="1" applyAlignment="1" applyProtection="1">
      <alignment horizontal="right" vertical="center"/>
      <protection locked="0"/>
    </xf>
    <xf numFmtId="0" fontId="14" fillId="0" borderId="0" xfId="5" applyFont="1" applyAlignment="1" applyProtection="1">
      <alignment horizontal="center"/>
      <protection locked="0"/>
    </xf>
    <xf numFmtId="0" fontId="14" fillId="16" borderId="5" xfId="5" applyFont="1" applyFill="1" applyBorder="1" applyProtection="1">
      <protection locked="0"/>
    </xf>
    <xf numFmtId="0" fontId="15" fillId="0" borderId="35" xfId="5" applyFont="1" applyBorder="1" applyAlignment="1" applyProtection="1">
      <alignment horizontal="right" vertical="center" indent="1"/>
      <protection locked="0"/>
    </xf>
    <xf numFmtId="0" fontId="15" fillId="0" borderId="36" xfId="5" applyFont="1" applyBorder="1" applyAlignment="1" applyProtection="1">
      <alignment horizontal="right" vertical="center" indent="1"/>
      <protection locked="0"/>
    </xf>
    <xf numFmtId="0" fontId="14" fillId="0" borderId="28" xfId="5" applyFont="1" applyBorder="1" applyAlignment="1" applyProtection="1">
      <alignment horizontal="left" vertical="center" indent="1"/>
      <protection locked="0"/>
    </xf>
    <xf numFmtId="2" fontId="14" fillId="0" borderId="29" xfId="5" applyNumberFormat="1" applyFont="1" applyBorder="1" applyProtection="1">
      <protection locked="0"/>
    </xf>
    <xf numFmtId="186" fontId="17" fillId="15" borderId="44" xfId="1" applyNumberFormat="1" applyFont="1" applyFill="1" applyBorder="1" applyAlignment="1" applyProtection="1">
      <alignment horizontal="right" indent="1"/>
      <protection locked="0"/>
    </xf>
    <xf numFmtId="166" fontId="20" fillId="4" borderId="19" xfId="1" applyFont="1" applyFill="1" applyBorder="1" applyAlignment="1" applyProtection="1">
      <alignment horizontal="right" indent="1"/>
      <protection locked="0"/>
    </xf>
    <xf numFmtId="0" fontId="14" fillId="0" borderId="33" xfId="5" applyFont="1" applyBorder="1" applyAlignment="1" applyProtection="1">
      <alignment horizontal="left" vertical="center" indent="1"/>
      <protection locked="0"/>
    </xf>
    <xf numFmtId="2" fontId="14" fillId="0" borderId="37" xfId="5" applyNumberFormat="1" applyFont="1" applyBorder="1" applyProtection="1">
      <protection locked="0"/>
    </xf>
    <xf numFmtId="186" fontId="17" fillId="15" borderId="46" xfId="1" applyNumberFormat="1" applyFont="1" applyFill="1" applyBorder="1" applyAlignment="1" applyProtection="1">
      <alignment horizontal="right" indent="1"/>
      <protection locked="0"/>
    </xf>
    <xf numFmtId="0" fontId="14" fillId="0" borderId="53" xfId="5" applyFont="1" applyBorder="1" applyAlignment="1" applyProtection="1">
      <alignment horizontal="center"/>
      <protection locked="0"/>
    </xf>
    <xf numFmtId="0" fontId="15" fillId="0" borderId="0" xfId="5" applyFont="1" applyAlignment="1" applyProtection="1">
      <alignment horizontal="left" vertical="center" indent="1"/>
      <protection locked="0"/>
    </xf>
    <xf numFmtId="0" fontId="14" fillId="0" borderId="0" xfId="5" applyFont="1" applyAlignment="1" applyProtection="1">
      <alignment horizontal="right" indent="1"/>
      <protection locked="0"/>
    </xf>
    <xf numFmtId="0" fontId="14" fillId="0" borderId="0" xfId="5" applyFont="1" applyAlignment="1" applyProtection="1">
      <alignment vertical="center" wrapText="1"/>
      <protection locked="0"/>
    </xf>
    <xf numFmtId="166" fontId="20" fillId="4" borderId="1" xfId="1" applyFont="1" applyFill="1" applyBorder="1" applyAlignment="1" applyProtection="1">
      <alignment horizontal="right" vertical="center" indent="1"/>
      <protection locked="0"/>
    </xf>
    <xf numFmtId="0" fontId="14" fillId="0" borderId="5" xfId="5" applyFont="1" applyBorder="1" applyProtection="1">
      <protection locked="0"/>
    </xf>
    <xf numFmtId="0" fontId="14" fillId="0" borderId="40" xfId="5" applyFont="1" applyBorder="1" applyAlignment="1" applyProtection="1">
      <alignment horizontal="left" vertical="center" indent="1"/>
      <protection locked="0"/>
    </xf>
    <xf numFmtId="2" fontId="14" fillId="0" borderId="41" xfId="5" applyNumberFormat="1" applyFont="1" applyBorder="1" applyProtection="1">
      <protection locked="0"/>
    </xf>
    <xf numFmtId="0" fontId="17" fillId="0" borderId="5" xfId="0" applyFont="1" applyBorder="1" applyAlignment="1" applyProtection="1">
      <alignment horizontal="right" indent="1"/>
      <protection locked="0"/>
    </xf>
    <xf numFmtId="0" fontId="18" fillId="0" borderId="5" xfId="0" applyFont="1" applyBorder="1" applyAlignment="1" applyProtection="1">
      <alignment horizontal="right" indent="1"/>
      <protection locked="0"/>
    </xf>
    <xf numFmtId="186" fontId="20" fillId="4" borderId="62" xfId="1" applyNumberFormat="1" applyFont="1" applyFill="1" applyBorder="1" applyAlignment="1" applyProtection="1">
      <alignment horizontal="right" indent="1"/>
      <protection locked="0"/>
    </xf>
    <xf numFmtId="166" fontId="20" fillId="4" borderId="61" xfId="1" applyFont="1" applyFill="1" applyBorder="1" applyAlignment="1" applyProtection="1">
      <alignment horizontal="right" indent="1"/>
      <protection locked="0"/>
    </xf>
    <xf numFmtId="0" fontId="14" fillId="0" borderId="35" xfId="5" applyFont="1" applyBorder="1" applyProtection="1">
      <protection locked="0"/>
    </xf>
    <xf numFmtId="2" fontId="14" fillId="15" borderId="1" xfId="5" applyNumberFormat="1" applyFont="1" applyFill="1" applyBorder="1" applyAlignment="1" applyProtection="1">
      <alignment horizontal="right" vertical="center" indent="1"/>
      <protection locked="0"/>
    </xf>
    <xf numFmtId="0" fontId="17" fillId="0" borderId="63" xfId="0" applyFont="1" applyBorder="1" applyProtection="1">
      <protection locked="0"/>
    </xf>
    <xf numFmtId="0" fontId="17" fillId="0" borderId="64" xfId="0" applyFont="1" applyBorder="1" applyProtection="1">
      <protection locked="0"/>
    </xf>
    <xf numFmtId="0" fontId="14" fillId="0" borderId="64" xfId="5" applyFont="1" applyBorder="1" applyAlignment="1">
      <alignment vertical="center"/>
    </xf>
    <xf numFmtId="0" fontId="14" fillId="0" borderId="64" xfId="5" applyFont="1" applyBorder="1"/>
    <xf numFmtId="0" fontId="20" fillId="0" borderId="65" xfId="5" applyFont="1" applyBorder="1" applyProtection="1">
      <protection locked="0"/>
    </xf>
    <xf numFmtId="2" fontId="14" fillId="11" borderId="0" xfId="5" applyNumberFormat="1" applyFont="1" applyFill="1"/>
    <xf numFmtId="0" fontId="14" fillId="11" borderId="0" xfId="5" applyFont="1" applyFill="1" applyAlignment="1">
      <alignment vertical="center"/>
    </xf>
    <xf numFmtId="2" fontId="14" fillId="0" borderId="0" xfId="5" applyNumberFormat="1" applyFont="1"/>
    <xf numFmtId="0" fontId="4" fillId="14" borderId="1" xfId="0" applyFont="1" applyFill="1" applyBorder="1" applyAlignment="1">
      <alignment horizontal="left" vertical="top" wrapText="1"/>
    </xf>
    <xf numFmtId="187" fontId="0" fillId="0" borderId="0" xfId="0" applyNumberFormat="1"/>
    <xf numFmtId="188" fontId="0" fillId="0" borderId="0" xfId="0" applyNumberFormat="1"/>
    <xf numFmtId="172" fontId="4" fillId="0" borderId="1" xfId="0" applyNumberFormat="1" applyFont="1" applyBorder="1"/>
    <xf numFmtId="172" fontId="4" fillId="14" borderId="56" xfId="0" applyNumberFormat="1" applyFont="1" applyFill="1" applyBorder="1"/>
    <xf numFmtId="172" fontId="4" fillId="14" borderId="48" xfId="0" applyNumberFormat="1" applyFont="1" applyFill="1" applyBorder="1"/>
    <xf numFmtId="172" fontId="4" fillId="14" borderId="21" xfId="0" applyNumberFormat="1" applyFont="1" applyFill="1" applyBorder="1"/>
    <xf numFmtId="0" fontId="4" fillId="14" borderId="0" xfId="0" applyFont="1" applyFill="1" applyAlignment="1">
      <alignment horizontal="center"/>
    </xf>
    <xf numFmtId="172" fontId="0" fillId="14" borderId="0" xfId="0" applyNumberFormat="1" applyFill="1"/>
    <xf numFmtId="172" fontId="4" fillId="14" borderId="1" xfId="0" applyNumberFormat="1" applyFont="1" applyFill="1" applyBorder="1"/>
    <xf numFmtId="172" fontId="4" fillId="3" borderId="1" xfId="0" applyNumberFormat="1" applyFont="1" applyFill="1" applyBorder="1" applyAlignment="1">
      <alignment horizontal="center" vertical="center" wrapText="1"/>
    </xf>
    <xf numFmtId="189" fontId="4" fillId="3" borderId="1" xfId="0" applyNumberFormat="1" applyFont="1" applyFill="1" applyBorder="1" applyAlignment="1">
      <alignment horizontal="center" vertical="center" wrapText="1"/>
    </xf>
    <xf numFmtId="172" fontId="0" fillId="3" borderId="0" xfId="0" applyNumberFormat="1" applyFill="1"/>
    <xf numFmtId="189" fontId="0" fillId="3" borderId="0" xfId="0" applyNumberFormat="1" applyFill="1"/>
    <xf numFmtId="187" fontId="4" fillId="3" borderId="1" xfId="0" applyNumberFormat="1" applyFont="1" applyFill="1" applyBorder="1" applyAlignment="1">
      <alignment horizontal="center" vertical="center" wrapText="1"/>
    </xf>
    <xf numFmtId="172" fontId="4" fillId="3" borderId="1" xfId="0" applyNumberFormat="1" applyFont="1" applyFill="1" applyBorder="1"/>
    <xf numFmtId="3" fontId="7" fillId="0" borderId="0" xfId="5" applyNumberFormat="1"/>
    <xf numFmtId="2" fontId="7" fillId="0" borderId="0" xfId="5" applyNumberFormat="1"/>
    <xf numFmtId="0" fontId="7" fillId="0" borderId="0" xfId="5" applyAlignment="1">
      <alignment vertical="center"/>
    </xf>
    <xf numFmtId="0" fontId="7" fillId="11" borderId="0" xfId="5" applyFill="1"/>
    <xf numFmtId="0" fontId="24" fillId="11" borderId="0" xfId="5" applyFont="1" applyFill="1" applyAlignment="1">
      <alignment horizontal="center"/>
    </xf>
    <xf numFmtId="3" fontId="24" fillId="11" borderId="0" xfId="5" applyNumberFormat="1" applyFont="1" applyFill="1" applyAlignment="1">
      <alignment horizontal="center"/>
    </xf>
    <xf numFmtId="2" fontId="24" fillId="11" borderId="0" xfId="5" applyNumberFormat="1" applyFont="1" applyFill="1" applyAlignment="1">
      <alignment horizontal="center"/>
    </xf>
    <xf numFmtId="0" fontId="24" fillId="11" borderId="0" xfId="5" applyFont="1" applyFill="1" applyAlignment="1">
      <alignment horizontal="center" vertical="center"/>
    </xf>
    <xf numFmtId="0" fontId="25" fillId="11" borderId="0" xfId="5" applyFont="1" applyFill="1" applyAlignment="1">
      <alignment horizontal="center"/>
    </xf>
    <xf numFmtId="0" fontId="26" fillId="0" borderId="22" xfId="0" applyFont="1" applyBorder="1"/>
    <xf numFmtId="0" fontId="26" fillId="0" borderId="23" xfId="0" applyFont="1" applyBorder="1"/>
    <xf numFmtId="0" fontId="26" fillId="0" borderId="24" xfId="0" applyFont="1" applyBorder="1"/>
    <xf numFmtId="0" fontId="26" fillId="0" borderId="25" xfId="0" applyFont="1" applyBorder="1"/>
    <xf numFmtId="0" fontId="27" fillId="0" borderId="0" xfId="5" applyFont="1"/>
    <xf numFmtId="0" fontId="26" fillId="0" borderId="30" xfId="0" applyFont="1" applyBorder="1"/>
    <xf numFmtId="0" fontId="26" fillId="0" borderId="0" xfId="0" applyFont="1"/>
    <xf numFmtId="0" fontId="27" fillId="16" borderId="68" xfId="5" applyFont="1" applyFill="1" applyBorder="1" applyAlignment="1">
      <alignment horizontal="left" vertical="center" indent="1"/>
    </xf>
    <xf numFmtId="4" fontId="29" fillId="14" borderId="48" xfId="5" applyNumberFormat="1" applyFont="1" applyFill="1" applyBorder="1" applyAlignment="1">
      <alignment horizontal="right" vertical="center" indent="1"/>
    </xf>
    <xf numFmtId="166" fontId="29" fillId="14" borderId="48" xfId="1" applyFont="1" applyFill="1" applyBorder="1" applyAlignment="1" applyProtection="1">
      <alignment horizontal="right" vertical="center" indent="1"/>
    </xf>
    <xf numFmtId="0" fontId="27" fillId="0" borderId="18" xfId="5" applyFont="1" applyBorder="1" applyAlignment="1">
      <alignment horizontal="left" vertical="center" indent="1"/>
    </xf>
    <xf numFmtId="1" fontId="29" fillId="14" borderId="19" xfId="5" applyNumberFormat="1" applyFont="1" applyFill="1" applyBorder="1" applyAlignment="1">
      <alignment horizontal="center"/>
    </xf>
    <xf numFmtId="166" fontId="29" fillId="14" borderId="19" xfId="3" applyFont="1" applyFill="1" applyBorder="1" applyAlignment="1" applyProtection="1">
      <alignment horizontal="left" vertical="center" indent="1"/>
    </xf>
    <xf numFmtId="166" fontId="29" fillId="4" borderId="48" xfId="1" applyFont="1" applyFill="1" applyBorder="1" applyAlignment="1" applyProtection="1">
      <alignment horizontal="right" vertical="center" indent="1"/>
    </xf>
    <xf numFmtId="0" fontId="27" fillId="0" borderId="68" xfId="5" applyFont="1" applyBorder="1" applyAlignment="1">
      <alignment horizontal="left" vertical="center" indent="1"/>
    </xf>
    <xf numFmtId="166" fontId="29" fillId="14" borderId="48" xfId="1" applyFont="1" applyFill="1" applyBorder="1" applyAlignment="1" applyProtection="1">
      <alignment horizontal="left" vertical="center" indent="1"/>
    </xf>
    <xf numFmtId="166" fontId="29" fillId="14" borderId="70" xfId="3" applyFont="1" applyFill="1" applyBorder="1" applyAlignment="1" applyProtection="1">
      <alignment horizontal="left" vertical="center" indent="1"/>
    </xf>
    <xf numFmtId="0" fontId="27" fillId="16" borderId="20" xfId="5" applyFont="1" applyFill="1" applyBorder="1" applyAlignment="1">
      <alignment horizontal="left" vertical="center" indent="1"/>
    </xf>
    <xf numFmtId="4" fontId="29" fillId="14" borderId="21" xfId="5" applyNumberFormat="1" applyFont="1" applyFill="1" applyBorder="1" applyAlignment="1">
      <alignment horizontal="right" vertical="center" indent="1"/>
    </xf>
    <xf numFmtId="166" fontId="29" fillId="4" borderId="21" xfId="1" applyFont="1" applyFill="1" applyBorder="1" applyAlignment="1" applyProtection="1">
      <alignment horizontal="right" vertical="center" indent="1"/>
    </xf>
    <xf numFmtId="0" fontId="27" fillId="0" borderId="20" xfId="5" applyFont="1" applyBorder="1" applyAlignment="1">
      <alignment horizontal="left" vertical="center" indent="1"/>
    </xf>
    <xf numFmtId="166" fontId="29" fillId="4" borderId="21" xfId="1" applyFont="1" applyFill="1" applyBorder="1" applyAlignment="1" applyProtection="1">
      <alignment horizontal="left" vertical="center" indent="1"/>
    </xf>
    <xf numFmtId="2" fontId="27" fillId="0" borderId="0" xfId="5" applyNumberFormat="1" applyFont="1"/>
    <xf numFmtId="0" fontId="27" fillId="0" borderId="0" xfId="5" applyFont="1" applyAlignment="1">
      <alignment vertical="center"/>
    </xf>
    <xf numFmtId="0" fontId="29" fillId="14" borderId="48" xfId="5" applyFont="1" applyFill="1" applyBorder="1" applyAlignment="1">
      <alignment horizontal="center" vertical="center"/>
    </xf>
    <xf numFmtId="49" fontId="26" fillId="0" borderId="68" xfId="0" applyNumberFormat="1" applyFont="1" applyBorder="1" applyAlignment="1">
      <alignment horizontal="center" vertical="center"/>
    </xf>
    <xf numFmtId="0" fontId="29" fillId="4" borderId="48" xfId="0" applyFont="1" applyFill="1" applyBorder="1" applyAlignment="1">
      <alignment horizontal="center" vertical="center"/>
    </xf>
    <xf numFmtId="2" fontId="28" fillId="0" borderId="0" xfId="5" applyNumberFormat="1" applyFont="1" applyAlignment="1">
      <alignment horizontal="right" indent="1"/>
    </xf>
    <xf numFmtId="1" fontId="29" fillId="4" borderId="53" xfId="5" applyNumberFormat="1" applyFont="1" applyFill="1" applyBorder="1" applyAlignment="1">
      <alignment horizontal="center"/>
    </xf>
    <xf numFmtId="3" fontId="27" fillId="0" borderId="0" xfId="5" applyNumberFormat="1" applyFont="1"/>
    <xf numFmtId="49" fontId="26" fillId="0" borderId="20" xfId="0" applyNumberFormat="1" applyFont="1" applyBorder="1" applyAlignment="1">
      <alignment horizontal="center" vertical="center"/>
    </xf>
    <xf numFmtId="0" fontId="29" fillId="4" borderId="21" xfId="0" applyFont="1" applyFill="1" applyBorder="1" applyAlignment="1">
      <alignment horizontal="center" vertical="center"/>
    </xf>
    <xf numFmtId="0" fontId="28" fillId="0" borderId="66" xfId="5" applyFont="1" applyBorder="1" applyAlignment="1">
      <alignment horizontal="center" vertical="center"/>
    </xf>
    <xf numFmtId="0" fontId="28" fillId="0" borderId="67" xfId="5" applyFont="1" applyBorder="1" applyAlignment="1">
      <alignment horizontal="center" vertical="center"/>
    </xf>
    <xf numFmtId="0" fontId="28" fillId="0" borderId="56" xfId="5" applyFont="1" applyBorder="1" applyAlignment="1" applyProtection="1">
      <alignment horizontal="center" vertical="center"/>
      <protection locked="0"/>
    </xf>
    <xf numFmtId="0" fontId="28" fillId="0" borderId="42" xfId="5" applyFont="1" applyBorder="1" applyAlignment="1">
      <alignment horizontal="center" vertical="center" wrapText="1"/>
    </xf>
    <xf numFmtId="0" fontId="29" fillId="4" borderId="47" xfId="0" applyFont="1" applyFill="1" applyBorder="1" applyAlignment="1">
      <alignment horizontal="center" vertical="center"/>
    </xf>
    <xf numFmtId="0" fontId="29" fillId="4" borderId="69" xfId="0" applyFont="1" applyFill="1" applyBorder="1" applyAlignment="1">
      <alignment horizontal="center" vertical="center"/>
    </xf>
    <xf numFmtId="1" fontId="29" fillId="4" borderId="48" xfId="5" applyNumberFormat="1" applyFont="1" applyFill="1" applyBorder="1" applyAlignment="1">
      <alignment horizontal="center" vertical="center"/>
    </xf>
    <xf numFmtId="1" fontId="29" fillId="14" borderId="48" xfId="5" applyNumberFormat="1" applyFont="1" applyFill="1" applyBorder="1" applyAlignment="1">
      <alignment horizontal="center" vertical="center"/>
    </xf>
    <xf numFmtId="0" fontId="29" fillId="14" borderId="21" xfId="5" applyFont="1" applyFill="1" applyBorder="1" applyAlignment="1">
      <alignment horizontal="center" vertical="center"/>
    </xf>
    <xf numFmtId="1" fontId="29" fillId="14" borderId="21" xfId="5" applyNumberFormat="1" applyFont="1" applyFill="1" applyBorder="1" applyAlignment="1">
      <alignment horizontal="center" vertical="center"/>
    </xf>
    <xf numFmtId="14" fontId="29" fillId="14" borderId="35" xfId="5" applyNumberFormat="1" applyFont="1" applyFill="1" applyBorder="1" applyAlignment="1">
      <alignment horizontal="center" vertical="center"/>
    </xf>
    <xf numFmtId="1" fontId="29" fillId="4" borderId="35" xfId="5" applyNumberFormat="1" applyFont="1" applyFill="1" applyBorder="1" applyAlignment="1">
      <alignment horizontal="center" vertical="center"/>
    </xf>
    <xf numFmtId="2" fontId="32" fillId="0" borderId="35" xfId="5" applyNumberFormat="1" applyFont="1" applyBorder="1" applyAlignment="1">
      <alignment horizontal="right" vertical="center" indent="1"/>
    </xf>
    <xf numFmtId="0" fontId="32" fillId="0" borderId="35" xfId="5" applyFont="1" applyBorder="1" applyAlignment="1">
      <alignment horizontal="right" vertical="center" indent="1"/>
    </xf>
    <xf numFmtId="1" fontId="29" fillId="4" borderId="36" xfId="0" applyNumberFormat="1" applyFont="1" applyFill="1" applyBorder="1" applyAlignment="1">
      <alignment horizontal="center" vertical="center"/>
    </xf>
    <xf numFmtId="0" fontId="27" fillId="16" borderId="68" xfId="5" applyFont="1" applyFill="1" applyBorder="1" applyAlignment="1">
      <alignment horizontal="center"/>
    </xf>
    <xf numFmtId="165" fontId="29" fillId="14" borderId="48" xfId="3" applyNumberFormat="1" applyFont="1" applyFill="1" applyBorder="1" applyAlignment="1" applyProtection="1">
      <alignment vertical="center"/>
    </xf>
    <xf numFmtId="0" fontId="7" fillId="16" borderId="0" xfId="5" applyFill="1"/>
    <xf numFmtId="0" fontId="27" fillId="16" borderId="0" xfId="5" applyFont="1" applyFill="1"/>
    <xf numFmtId="0" fontId="27" fillId="16" borderId="20" xfId="5" applyFont="1" applyFill="1" applyBorder="1" applyAlignment="1">
      <alignment horizontal="center"/>
    </xf>
    <xf numFmtId="165" fontId="29" fillId="14" borderId="21" xfId="3" applyNumberFormat="1" applyFont="1" applyFill="1" applyBorder="1" applyAlignment="1" applyProtection="1">
      <alignment vertical="center"/>
    </xf>
    <xf numFmtId="0" fontId="29" fillId="4" borderId="68" xfId="5" applyFont="1" applyFill="1" applyBorder="1" applyAlignment="1">
      <alignment horizontal="left" vertical="center" indent="1"/>
    </xf>
    <xf numFmtId="165" fontId="29" fillId="4" borderId="48" xfId="1" applyNumberFormat="1" applyFont="1" applyFill="1" applyBorder="1" applyAlignment="1" applyProtection="1">
      <alignment vertical="center"/>
    </xf>
    <xf numFmtId="0" fontId="29" fillId="4" borderId="68" xfId="0" applyFont="1" applyFill="1" applyBorder="1" applyAlignment="1">
      <alignment horizontal="left" vertical="center" indent="1"/>
    </xf>
    <xf numFmtId="0" fontId="29" fillId="4" borderId="20" xfId="0" applyFont="1" applyFill="1" applyBorder="1" applyAlignment="1">
      <alignment horizontal="left" vertical="center" indent="1"/>
    </xf>
    <xf numFmtId="165" fontId="29" fillId="4" borderId="21" xfId="1" applyNumberFormat="1" applyFont="1" applyFill="1" applyBorder="1" applyAlignment="1" applyProtection="1">
      <alignment vertical="center"/>
    </xf>
    <xf numFmtId="167" fontId="29" fillId="14" borderId="48" xfId="1" applyNumberFormat="1" applyFont="1" applyFill="1" applyBorder="1" applyAlignment="1" applyProtection="1">
      <alignment vertical="center"/>
    </xf>
    <xf numFmtId="167" fontId="29" fillId="4" borderId="48" xfId="1" applyNumberFormat="1" applyFont="1" applyFill="1" applyBorder="1" applyAlignment="1" applyProtection="1">
      <alignment horizontal="right" vertical="center"/>
    </xf>
    <xf numFmtId="167" fontId="29" fillId="4" borderId="21" xfId="1" applyNumberFormat="1" applyFont="1" applyFill="1" applyBorder="1" applyAlignment="1" applyProtection="1">
      <alignment horizontal="right" vertical="center"/>
    </xf>
    <xf numFmtId="0" fontId="26" fillId="0" borderId="63" xfId="0" applyFont="1" applyBorder="1"/>
    <xf numFmtId="0" fontId="26" fillId="0" borderId="64" xfId="0" applyFont="1" applyBorder="1"/>
    <xf numFmtId="0" fontId="26" fillId="0" borderId="65" xfId="0" applyFont="1" applyBorder="1"/>
    <xf numFmtId="3" fontId="7" fillId="11" borderId="0" xfId="5" applyNumberFormat="1" applyFill="1"/>
    <xf numFmtId="2" fontId="7" fillId="11" borderId="0" xfId="5" applyNumberFormat="1" applyFill="1"/>
    <xf numFmtId="0" fontId="7" fillId="11" borderId="0" xfId="5" applyFill="1" applyAlignment="1">
      <alignment vertical="center"/>
    </xf>
    <xf numFmtId="166" fontId="29" fillId="4" borderId="21" xfId="3" applyFont="1" applyFill="1" applyBorder="1" applyAlignment="1" applyProtection="1">
      <alignment horizontal="left" vertical="center" indent="1"/>
    </xf>
    <xf numFmtId="0" fontId="26" fillId="0" borderId="22" xfId="8" applyFont="1" applyBorder="1"/>
    <xf numFmtId="0" fontId="26" fillId="0" borderId="23" xfId="8" applyFont="1" applyBorder="1"/>
    <xf numFmtId="0" fontId="26" fillId="0" borderId="24" xfId="8" applyFont="1" applyBorder="1"/>
    <xf numFmtId="0" fontId="26" fillId="0" borderId="25" xfId="8" applyFont="1" applyBorder="1"/>
    <xf numFmtId="0" fontId="26" fillId="0" borderId="0" xfId="8" applyFont="1"/>
    <xf numFmtId="0" fontId="26" fillId="0" borderId="30" xfId="8" applyFont="1" applyBorder="1"/>
    <xf numFmtId="0" fontId="27" fillId="0" borderId="0" xfId="8" applyFont="1"/>
    <xf numFmtId="3" fontId="27" fillId="0" borderId="0" xfId="8" applyNumberFormat="1" applyFont="1"/>
    <xf numFmtId="2" fontId="28" fillId="0" borderId="66" xfId="8" applyNumberFormat="1" applyFont="1" applyBorder="1" applyAlignment="1">
      <alignment horizontal="center" vertical="center"/>
    </xf>
    <xf numFmtId="2" fontId="28" fillId="0" borderId="67" xfId="8" applyNumberFormat="1" applyFont="1" applyBorder="1" applyAlignment="1">
      <alignment horizontal="center" vertical="center"/>
    </xf>
    <xf numFmtId="0" fontId="28" fillId="0" borderId="67" xfId="8" applyFont="1" applyBorder="1" applyAlignment="1">
      <alignment horizontal="center" vertical="center"/>
    </xf>
    <xf numFmtId="0" fontId="28" fillId="0" borderId="56" xfId="8" applyFont="1" applyBorder="1" applyAlignment="1">
      <alignment horizontal="center" vertical="center"/>
    </xf>
    <xf numFmtId="166" fontId="29" fillId="14" borderId="47" xfId="3" applyFont="1" applyFill="1" applyBorder="1" applyAlignment="1" applyProtection="1">
      <alignment vertical="center"/>
    </xf>
    <xf numFmtId="166" fontId="29" fillId="4" borderId="47" xfId="1" applyFont="1" applyFill="1" applyBorder="1" applyAlignment="1" applyProtection="1">
      <alignment horizontal="center" vertical="center"/>
    </xf>
    <xf numFmtId="10" fontId="29" fillId="4" borderId="48" xfId="2" applyNumberFormat="1" applyFont="1" applyFill="1" applyBorder="1" applyAlignment="1" applyProtection="1">
      <alignment horizontal="center" vertical="center"/>
    </xf>
    <xf numFmtId="2" fontId="29" fillId="14" borderId="19" xfId="3" applyNumberFormat="1" applyFont="1" applyFill="1" applyBorder="1" applyAlignment="1" applyProtection="1">
      <alignment horizontal="center" vertical="center"/>
    </xf>
    <xf numFmtId="166" fontId="29" fillId="14" borderId="19" xfId="3" applyFont="1" applyFill="1" applyBorder="1" applyAlignment="1" applyProtection="1">
      <alignment horizontal="left" vertical="center"/>
    </xf>
    <xf numFmtId="166" fontId="26" fillId="0" borderId="25" xfId="1" applyFont="1" applyBorder="1" applyProtection="1"/>
    <xf numFmtId="166" fontId="29" fillId="14" borderId="69" xfId="3" applyFont="1" applyFill="1" applyBorder="1" applyAlignment="1" applyProtection="1">
      <alignment vertical="center"/>
    </xf>
    <xf numFmtId="166" fontId="29" fillId="4" borderId="69" xfId="1" applyFont="1" applyFill="1" applyBorder="1" applyAlignment="1" applyProtection="1">
      <alignment horizontal="center" vertical="center"/>
    </xf>
    <xf numFmtId="10" fontId="29" fillId="4" borderId="21" xfId="2" applyNumberFormat="1" applyFont="1" applyFill="1" applyBorder="1" applyAlignment="1" applyProtection="1">
      <alignment horizontal="center" vertical="center"/>
    </xf>
    <xf numFmtId="166" fontId="29" fillId="14" borderId="70" xfId="3" applyFont="1" applyFill="1" applyBorder="1" applyAlignment="1" applyProtection="1">
      <alignment horizontal="left" vertical="center"/>
    </xf>
    <xf numFmtId="2" fontId="27" fillId="0" borderId="0" xfId="5" applyNumberFormat="1" applyFont="1" applyAlignment="1">
      <alignment vertical="center"/>
    </xf>
    <xf numFmtId="9" fontId="27" fillId="0" borderId="0" xfId="2" applyFont="1" applyFill="1" applyBorder="1" applyAlignment="1" applyProtection="1">
      <alignment vertical="center"/>
    </xf>
    <xf numFmtId="0" fontId="26" fillId="0" borderId="37" xfId="8" applyFont="1" applyBorder="1"/>
    <xf numFmtId="166" fontId="29" fillId="4" borderId="43" xfId="3" applyFont="1" applyFill="1" applyBorder="1" applyAlignment="1" applyProtection="1">
      <alignment horizontal="left" vertical="center"/>
    </xf>
    <xf numFmtId="166" fontId="29" fillId="14" borderId="67" xfId="3" applyFont="1" applyFill="1" applyBorder="1" applyAlignment="1" applyProtection="1">
      <alignment vertical="center"/>
    </xf>
    <xf numFmtId="166" fontId="29" fillId="14" borderId="55" xfId="3" applyFont="1" applyFill="1" applyBorder="1" applyAlignment="1" applyProtection="1">
      <alignment vertical="center"/>
    </xf>
    <xf numFmtId="166" fontId="29" fillId="4" borderId="67" xfId="1" applyFont="1" applyFill="1" applyBorder="1" applyAlignment="1" applyProtection="1">
      <alignment horizontal="center" vertical="center"/>
    </xf>
    <xf numFmtId="10" fontId="29" fillId="4" borderId="56" xfId="2" applyNumberFormat="1" applyFont="1" applyFill="1" applyBorder="1" applyAlignment="1" applyProtection="1">
      <alignment horizontal="center" vertical="center"/>
    </xf>
    <xf numFmtId="0" fontId="33" fillId="0" borderId="0" xfId="3" applyNumberFormat="1" applyFont="1" applyFill="1" applyBorder="1" applyAlignment="1" applyProtection="1">
      <alignment horizontal="left" vertical="center"/>
    </xf>
    <xf numFmtId="166" fontId="29" fillId="14" borderId="74" xfId="3" applyFont="1" applyFill="1" applyBorder="1" applyAlignment="1" applyProtection="1">
      <alignment vertical="center"/>
    </xf>
    <xf numFmtId="166" fontId="26" fillId="0" borderId="0" xfId="1" applyFont="1" applyFill="1" applyBorder="1" applyProtection="1"/>
    <xf numFmtId="166" fontId="29" fillId="14" borderId="48" xfId="3" applyFont="1" applyFill="1" applyBorder="1" applyAlignment="1" applyProtection="1">
      <alignment horizontal="left" vertical="center"/>
    </xf>
    <xf numFmtId="0" fontId="7" fillId="0" borderId="0" xfId="5" applyAlignment="1">
      <alignment horizontal="right"/>
    </xf>
    <xf numFmtId="0" fontId="27" fillId="0" borderId="76" xfId="5" applyFont="1" applyBorder="1" applyAlignment="1">
      <alignment horizontal="left" vertical="center" indent="1"/>
    </xf>
    <xf numFmtId="167" fontId="29" fillId="14" borderId="19" xfId="3" applyNumberFormat="1" applyFont="1" applyFill="1" applyBorder="1" applyAlignment="1" applyProtection="1">
      <alignment horizontal="left" vertical="center"/>
    </xf>
    <xf numFmtId="166" fontId="29" fillId="4" borderId="53" xfId="1" applyFont="1" applyFill="1" applyBorder="1" applyAlignment="1" applyProtection="1">
      <alignment horizontal="left" vertical="center"/>
    </xf>
    <xf numFmtId="167" fontId="29" fillId="14" borderId="48" xfId="3" applyNumberFormat="1" applyFont="1" applyFill="1" applyBorder="1" applyAlignment="1" applyProtection="1">
      <alignment horizontal="left" vertical="center"/>
    </xf>
    <xf numFmtId="2" fontId="27" fillId="0" borderId="35" xfId="5" applyNumberFormat="1" applyFont="1" applyBorder="1" applyAlignment="1">
      <alignment vertical="center"/>
    </xf>
    <xf numFmtId="9" fontId="27" fillId="0" borderId="35" xfId="2" applyFont="1" applyFill="1" applyBorder="1" applyAlignment="1" applyProtection="1">
      <alignment vertical="center"/>
    </xf>
    <xf numFmtId="0" fontId="25" fillId="0" borderId="0" xfId="5" applyFont="1" applyAlignment="1">
      <alignment horizontal="right" vertical="center" indent="1"/>
    </xf>
    <xf numFmtId="167" fontId="29" fillId="4" borderId="53" xfId="1" applyNumberFormat="1" applyFont="1" applyFill="1" applyBorder="1" applyAlignment="1" applyProtection="1">
      <alignment horizontal="left" vertical="center"/>
    </xf>
    <xf numFmtId="166" fontId="29" fillId="14" borderId="45" xfId="3" applyFont="1" applyFill="1" applyBorder="1" applyAlignment="1" applyProtection="1">
      <alignment vertical="center"/>
    </xf>
    <xf numFmtId="10" fontId="29" fillId="4" borderId="19" xfId="2" applyNumberFormat="1" applyFont="1" applyFill="1" applyBorder="1" applyAlignment="1" applyProtection="1">
      <alignment horizontal="center" vertical="center"/>
    </xf>
    <xf numFmtId="3" fontId="28" fillId="0" borderId="0" xfId="5" applyNumberFormat="1" applyFont="1" applyAlignment="1">
      <alignment horizontal="right" indent="1"/>
    </xf>
    <xf numFmtId="166" fontId="29" fillId="4" borderId="53" xfId="1" applyFont="1" applyFill="1" applyBorder="1" applyAlignment="1" applyProtection="1">
      <alignment horizontal="center" vertical="center"/>
    </xf>
    <xf numFmtId="190" fontId="29" fillId="14" borderId="19" xfId="3" applyNumberFormat="1" applyFont="1" applyFill="1" applyBorder="1" applyAlignment="1" applyProtection="1">
      <alignment horizontal="left" vertical="center"/>
    </xf>
    <xf numFmtId="0" fontId="26" fillId="16" borderId="30" xfId="8" applyFont="1" applyFill="1" applyBorder="1"/>
    <xf numFmtId="190" fontId="29" fillId="14" borderId="48" xfId="3" applyNumberFormat="1" applyFont="1" applyFill="1" applyBorder="1" applyAlignment="1" applyProtection="1">
      <alignment horizontal="left" vertical="center"/>
    </xf>
    <xf numFmtId="0" fontId="34" fillId="0" borderId="0" xfId="8" applyFont="1"/>
    <xf numFmtId="190" fontId="29" fillId="14" borderId="21" xfId="3" applyNumberFormat="1" applyFont="1" applyFill="1" applyBorder="1" applyAlignment="1" applyProtection="1">
      <alignment horizontal="left" vertical="center"/>
    </xf>
    <xf numFmtId="3" fontId="35" fillId="0" borderId="0" xfId="5" applyNumberFormat="1" applyFont="1"/>
    <xf numFmtId="2" fontId="35" fillId="0" borderId="0" xfId="5" applyNumberFormat="1" applyFont="1"/>
    <xf numFmtId="0" fontId="35" fillId="0" borderId="0" xfId="5" applyFont="1"/>
    <xf numFmtId="0" fontId="35" fillId="0" borderId="0" xfId="5" applyFont="1" applyAlignment="1">
      <alignment vertical="center"/>
    </xf>
    <xf numFmtId="0" fontId="28" fillId="0" borderId="77" xfId="8" applyFont="1" applyBorder="1" applyAlignment="1">
      <alignment horizontal="center" vertical="center"/>
    </xf>
    <xf numFmtId="0" fontId="28" fillId="0" borderId="78" xfId="8" applyFont="1" applyBorder="1" applyAlignment="1">
      <alignment horizontal="center" vertical="center"/>
    </xf>
    <xf numFmtId="166" fontId="29" fillId="4" borderId="47" xfId="3" applyFont="1" applyFill="1" applyBorder="1" applyAlignment="1" applyProtection="1">
      <alignment horizontal="center" vertical="center"/>
    </xf>
    <xf numFmtId="10" fontId="29" fillId="4" borderId="79" xfId="9" applyNumberFormat="1" applyFont="1" applyFill="1" applyBorder="1" applyAlignment="1" applyProtection="1">
      <alignment horizontal="center" vertical="center"/>
    </xf>
    <xf numFmtId="2" fontId="27" fillId="0" borderId="47" xfId="5" applyNumberFormat="1" applyFont="1" applyBorder="1" applyAlignment="1">
      <alignment vertical="center"/>
    </xf>
    <xf numFmtId="166" fontId="36" fillId="0" borderId="45" xfId="3" applyFont="1" applyFill="1" applyBorder="1" applyAlignment="1" applyProtection="1">
      <alignment horizontal="center" vertical="center"/>
    </xf>
    <xf numFmtId="0" fontId="27" fillId="0" borderId="48" xfId="5" applyFont="1" applyBorder="1" applyAlignment="1">
      <alignment vertical="center"/>
    </xf>
    <xf numFmtId="166" fontId="29" fillId="4" borderId="48" xfId="3" applyFont="1" applyFill="1" applyBorder="1" applyAlignment="1" applyProtection="1">
      <alignment horizontal="left" vertical="center"/>
    </xf>
    <xf numFmtId="166" fontId="29" fillId="4" borderId="69" xfId="3" applyFont="1" applyFill="1" applyBorder="1" applyAlignment="1" applyProtection="1">
      <alignment horizontal="center" vertical="center"/>
    </xf>
    <xf numFmtId="10" fontId="29" fillId="4" borderId="21" xfId="9" applyNumberFormat="1" applyFont="1" applyFill="1" applyBorder="1" applyAlignment="1" applyProtection="1">
      <alignment horizontal="center" vertical="center"/>
    </xf>
    <xf numFmtId="166" fontId="29" fillId="4" borderId="21" xfId="3" applyFont="1" applyFill="1" applyBorder="1" applyAlignment="1" applyProtection="1">
      <alignment horizontal="left" vertical="center"/>
    </xf>
    <xf numFmtId="2" fontId="37" fillId="0" borderId="0" xfId="5" applyNumberFormat="1" applyFont="1" applyAlignment="1">
      <alignment vertical="center"/>
    </xf>
    <xf numFmtId="0" fontId="27" fillId="16" borderId="18" xfId="5" applyFont="1" applyFill="1" applyBorder="1" applyAlignment="1">
      <alignment horizontal="left" vertical="center" indent="1"/>
    </xf>
    <xf numFmtId="1" fontId="29" fillId="14" borderId="19" xfId="5" applyNumberFormat="1" applyFont="1" applyFill="1" applyBorder="1" applyAlignment="1">
      <alignment horizontal="center" vertical="center"/>
    </xf>
    <xf numFmtId="2" fontId="28" fillId="0" borderId="0" xfId="8" applyNumberFormat="1" applyFont="1" applyAlignment="1">
      <alignment horizontal="center" vertical="center"/>
    </xf>
    <xf numFmtId="166" fontId="29" fillId="14" borderId="48" xfId="1" applyFont="1" applyFill="1" applyBorder="1" applyAlignment="1" applyProtection="1">
      <alignment horizontal="left" vertical="center"/>
    </xf>
    <xf numFmtId="166" fontId="29" fillId="14" borderId="48" xfId="3" applyFont="1" applyFill="1" applyBorder="1" applyAlignment="1" applyProtection="1">
      <alignment vertical="center"/>
    </xf>
    <xf numFmtId="166" fontId="33" fillId="0" borderId="0" xfId="3" applyFont="1" applyFill="1" applyBorder="1" applyAlignment="1" applyProtection="1">
      <alignment vertical="center"/>
    </xf>
    <xf numFmtId="166" fontId="29" fillId="4" borderId="21" xfId="1" applyFont="1" applyFill="1" applyBorder="1" applyAlignment="1" applyProtection="1">
      <alignment horizontal="left" vertical="center"/>
    </xf>
    <xf numFmtId="0" fontId="27" fillId="16" borderId="76" xfId="5" applyFont="1" applyFill="1" applyBorder="1" applyAlignment="1">
      <alignment horizontal="left" vertical="center" indent="1"/>
    </xf>
    <xf numFmtId="166" fontId="29" fillId="14" borderId="21" xfId="3" applyFont="1" applyFill="1" applyBorder="1" applyAlignment="1" applyProtection="1">
      <alignment vertical="center"/>
    </xf>
    <xf numFmtId="166" fontId="33" fillId="16" borderId="0" xfId="3" applyFont="1" applyFill="1" applyBorder="1" applyAlignment="1" applyProtection="1">
      <alignment vertical="center"/>
    </xf>
    <xf numFmtId="3" fontId="27" fillId="16" borderId="0" xfId="8" applyNumberFormat="1" applyFont="1" applyFill="1" applyAlignment="1">
      <alignment horizontal="left" vertical="center"/>
    </xf>
    <xf numFmtId="166" fontId="29" fillId="4" borderId="21" xfId="1" applyFont="1" applyFill="1" applyBorder="1" applyAlignment="1" applyProtection="1">
      <alignment horizontal="center" vertical="center"/>
    </xf>
    <xf numFmtId="190" fontId="29" fillId="14" borderId="21" xfId="1" applyNumberFormat="1" applyFont="1" applyFill="1" applyBorder="1" applyAlignment="1" applyProtection="1">
      <alignment vertical="center"/>
    </xf>
    <xf numFmtId="0" fontId="27" fillId="0" borderId="0" xfId="5" applyFont="1" applyAlignment="1">
      <alignment horizontal="left" vertical="center"/>
    </xf>
    <xf numFmtId="166" fontId="29" fillId="4" borderId="17" xfId="1" applyFont="1" applyFill="1" applyBorder="1" applyAlignment="1" applyProtection="1">
      <alignment horizontal="center" vertical="center"/>
    </xf>
    <xf numFmtId="2" fontId="28" fillId="16" borderId="0" xfId="5" applyNumberFormat="1" applyFont="1" applyFill="1" applyAlignment="1">
      <alignment horizontal="right" indent="1"/>
    </xf>
    <xf numFmtId="166" fontId="33" fillId="16" borderId="0" xfId="1" applyFont="1" applyFill="1" applyBorder="1" applyAlignment="1" applyProtection="1">
      <alignment horizontal="left" vertical="center" indent="1"/>
    </xf>
    <xf numFmtId="166" fontId="29" fillId="4" borderId="56" xfId="1" applyFont="1" applyFill="1" applyBorder="1" applyAlignment="1" applyProtection="1">
      <alignment horizontal="center" vertical="center"/>
    </xf>
    <xf numFmtId="190" fontId="29" fillId="14" borderId="19" xfId="1" applyNumberFormat="1" applyFont="1" applyFill="1" applyBorder="1" applyAlignment="1" applyProtection="1">
      <alignment vertical="center"/>
    </xf>
    <xf numFmtId="0" fontId="26" fillId="0" borderId="0" xfId="0" applyFont="1" applyAlignment="1">
      <alignment horizontal="right" vertical="center" indent="1"/>
    </xf>
    <xf numFmtId="0" fontId="27" fillId="16" borderId="0" xfId="5" applyFont="1" applyFill="1" applyAlignment="1">
      <alignment horizontal="left" vertical="center" indent="1"/>
    </xf>
    <xf numFmtId="0" fontId="26" fillId="0" borderId="63" xfId="8" applyFont="1" applyBorder="1"/>
    <xf numFmtId="3" fontId="27" fillId="0" borderId="64" xfId="5" applyNumberFormat="1" applyFont="1" applyBorder="1"/>
    <xf numFmtId="2" fontId="27" fillId="0" borderId="64" xfId="5" applyNumberFormat="1" applyFont="1" applyBorder="1"/>
    <xf numFmtId="0" fontId="27" fillId="0" borderId="64" xfId="5" applyFont="1" applyBorder="1"/>
    <xf numFmtId="0" fontId="26" fillId="0" borderId="64" xfId="8" applyFont="1" applyBorder="1"/>
    <xf numFmtId="0" fontId="26" fillId="0" borderId="64" xfId="0" applyFont="1" applyBorder="1" applyAlignment="1">
      <alignment horizontal="right" vertical="center" indent="1"/>
    </xf>
    <xf numFmtId="164" fontId="38" fillId="16" borderId="64" xfId="3" applyNumberFormat="1" applyFont="1" applyFill="1" applyBorder="1" applyAlignment="1" applyProtection="1">
      <alignment vertical="center"/>
    </xf>
    <xf numFmtId="0" fontId="26" fillId="0" borderId="65" xfId="8" applyFont="1" applyBorder="1"/>
    <xf numFmtId="0" fontId="26" fillId="11" borderId="0" xfId="8" applyFont="1" applyFill="1"/>
    <xf numFmtId="2" fontId="37" fillId="11" borderId="0" xfId="5" applyNumberFormat="1" applyFont="1" applyFill="1" applyAlignment="1">
      <alignment horizontal="center" vertical="center"/>
    </xf>
    <xf numFmtId="166" fontId="29" fillId="14" borderId="83" xfId="1" applyFont="1" applyFill="1" applyBorder="1" applyAlignment="1" applyProtection="1">
      <alignment horizontal="center" vertical="center"/>
    </xf>
    <xf numFmtId="0" fontId="2" fillId="7" borderId="0" xfId="0" applyFont="1" applyFill="1"/>
    <xf numFmtId="0" fontId="2" fillId="7" borderId="2" xfId="0" applyFont="1" applyFill="1" applyBorder="1"/>
    <xf numFmtId="0" fontId="2" fillId="7" borderId="3" xfId="0" applyFont="1" applyFill="1" applyBorder="1"/>
    <xf numFmtId="0" fontId="2" fillId="7" borderId="3" xfId="0" applyFont="1" applyFill="1" applyBorder="1" applyAlignment="1">
      <alignment horizontal="center"/>
    </xf>
    <xf numFmtId="0" fontId="4" fillId="0" borderId="0" xfId="0" applyFont="1" applyAlignment="1">
      <alignment wrapText="1"/>
    </xf>
    <xf numFmtId="0" fontId="0" fillId="0" borderId="0" xfId="0" applyAlignment="1">
      <alignment wrapText="1"/>
    </xf>
    <xf numFmtId="0" fontId="2" fillId="7" borderId="6" xfId="0" applyFont="1" applyFill="1" applyBorder="1" applyAlignment="1">
      <alignment horizontal="center"/>
    </xf>
    <xf numFmtId="174" fontId="2" fillId="7" borderId="2" xfId="0" applyNumberFormat="1" applyFont="1" applyFill="1" applyBorder="1"/>
    <xf numFmtId="174" fontId="2" fillId="7" borderId="3" xfId="0" applyNumberFormat="1" applyFont="1" applyFill="1" applyBorder="1"/>
    <xf numFmtId="174" fontId="2" fillId="7" borderId="7" xfId="0" applyNumberFormat="1" applyFont="1" applyFill="1" applyBorder="1"/>
    <xf numFmtId="0" fontId="28" fillId="0" borderId="71" xfId="5" applyFont="1" applyBorder="1" applyAlignment="1">
      <alignment horizontal="center" vertical="center"/>
    </xf>
    <xf numFmtId="0" fontId="28" fillId="0" borderId="38" xfId="5" applyFont="1" applyBorder="1" applyAlignment="1">
      <alignment horizontal="center" vertical="center"/>
    </xf>
    <xf numFmtId="3" fontId="27" fillId="16" borderId="71" xfId="8" applyNumberFormat="1" applyFont="1" applyFill="1" applyBorder="1" applyAlignment="1">
      <alignment horizontal="left" vertical="center" indent="1"/>
    </xf>
    <xf numFmtId="3" fontId="27" fillId="16" borderId="54" xfId="8" applyNumberFormat="1" applyFont="1" applyFill="1" applyBorder="1" applyAlignment="1">
      <alignment horizontal="left" vertical="center" indent="1"/>
    </xf>
    <xf numFmtId="3" fontId="27" fillId="16" borderId="72" xfId="8" applyNumberFormat="1" applyFont="1" applyFill="1" applyBorder="1" applyAlignment="1">
      <alignment horizontal="left" vertical="center" indent="1"/>
    </xf>
    <xf numFmtId="3" fontId="27" fillId="16" borderId="73" xfId="8" applyNumberFormat="1" applyFont="1" applyFill="1" applyBorder="1" applyAlignment="1">
      <alignment horizontal="left" vertical="center" indent="1"/>
    </xf>
    <xf numFmtId="3" fontId="27" fillId="0" borderId="35" xfId="5" applyNumberFormat="1" applyFont="1" applyBorder="1" applyAlignment="1">
      <alignment horizontal="left" vertical="center" indent="1"/>
    </xf>
    <xf numFmtId="3" fontId="27" fillId="16" borderId="75" xfId="8" applyNumberFormat="1" applyFont="1" applyFill="1" applyBorder="1" applyAlignment="1">
      <alignment horizontal="left" vertical="center" indent="1"/>
    </xf>
    <xf numFmtId="3" fontId="27" fillId="16" borderId="46" xfId="8" applyNumberFormat="1" applyFont="1" applyFill="1" applyBorder="1" applyAlignment="1">
      <alignment horizontal="left" vertical="center" indent="1"/>
    </xf>
    <xf numFmtId="3" fontId="27" fillId="16" borderId="35" xfId="5" applyNumberFormat="1" applyFont="1" applyFill="1" applyBorder="1" applyAlignment="1">
      <alignment horizontal="left" vertical="center" indent="1"/>
    </xf>
    <xf numFmtId="3" fontId="27" fillId="16" borderId="75" xfId="5" applyNumberFormat="1" applyFont="1" applyFill="1" applyBorder="1" applyAlignment="1">
      <alignment horizontal="left" vertical="center"/>
    </xf>
    <xf numFmtId="3" fontId="27" fillId="16" borderId="46" xfId="5" applyNumberFormat="1" applyFont="1" applyFill="1" applyBorder="1" applyAlignment="1">
      <alignment horizontal="left" vertical="center"/>
    </xf>
    <xf numFmtId="2" fontId="28" fillId="0" borderId="71" xfId="5" applyNumberFormat="1" applyFont="1" applyBorder="1" applyAlignment="1">
      <alignment horizontal="center" vertical="center"/>
    </xf>
    <xf numFmtId="2" fontId="28" fillId="0" borderId="38" xfId="5" applyNumberFormat="1" applyFont="1" applyBorder="1" applyAlignment="1">
      <alignment horizontal="center" vertical="center"/>
    </xf>
    <xf numFmtId="2" fontId="28" fillId="0" borderId="80" xfId="5" applyNumberFormat="1" applyFont="1" applyBorder="1" applyAlignment="1">
      <alignment horizontal="center" vertical="center"/>
    </xf>
    <xf numFmtId="3" fontId="27" fillId="16" borderId="81" xfId="8" applyNumberFormat="1" applyFont="1" applyFill="1" applyBorder="1" applyAlignment="1">
      <alignment horizontal="left" vertical="center"/>
    </xf>
    <xf numFmtId="3" fontId="27" fillId="16" borderId="82" xfId="8" applyNumberFormat="1" applyFont="1" applyFill="1" applyBorder="1" applyAlignment="1">
      <alignment horizontal="left" vertical="center"/>
    </xf>
    <xf numFmtId="2" fontId="27" fillId="16" borderId="75" xfId="8" applyNumberFormat="1" applyFont="1" applyFill="1" applyBorder="1" applyAlignment="1">
      <alignment vertical="center"/>
    </xf>
    <xf numFmtId="2" fontId="27" fillId="16" borderId="46" xfId="8" applyNumberFormat="1" applyFont="1" applyFill="1" applyBorder="1" applyAlignment="1">
      <alignment vertical="center"/>
    </xf>
    <xf numFmtId="3" fontId="27" fillId="16" borderId="72" xfId="8" applyNumberFormat="1" applyFont="1" applyFill="1" applyBorder="1" applyAlignment="1">
      <alignment vertical="center"/>
    </xf>
    <xf numFmtId="3" fontId="27" fillId="16" borderId="73" xfId="8" applyNumberFormat="1" applyFont="1" applyFill="1" applyBorder="1" applyAlignment="1">
      <alignment vertical="center"/>
    </xf>
    <xf numFmtId="2" fontId="27" fillId="0" borderId="34" xfId="0" applyNumberFormat="1" applyFont="1" applyBorder="1" applyAlignment="1">
      <alignment horizontal="left" vertical="center"/>
    </xf>
    <xf numFmtId="2" fontId="27" fillId="0" borderId="84" xfId="0" applyNumberFormat="1" applyFont="1" applyBorder="1" applyAlignment="1">
      <alignment horizontal="left" vertical="center"/>
    </xf>
    <xf numFmtId="0" fontId="26" fillId="0" borderId="71" xfId="0" applyFont="1" applyBorder="1" applyAlignment="1">
      <alignment horizontal="left" vertical="center" indent="1"/>
    </xf>
    <xf numFmtId="0" fontId="26" fillId="0" borderId="54" xfId="0" applyFont="1" applyBorder="1" applyAlignment="1">
      <alignment horizontal="left" vertical="center" indent="1"/>
    </xf>
    <xf numFmtId="0" fontId="26" fillId="0" borderId="72" xfId="0" applyFont="1" applyBorder="1" applyAlignment="1">
      <alignment horizontal="left" vertical="center" indent="1"/>
    </xf>
    <xf numFmtId="0" fontId="26" fillId="0" borderId="73" xfId="0" applyFont="1" applyBorder="1" applyAlignment="1">
      <alignment horizontal="left" vertical="center" indent="1"/>
    </xf>
    <xf numFmtId="0" fontId="28" fillId="11" borderId="0" xfId="5" applyFont="1" applyFill="1" applyAlignment="1">
      <alignment horizontal="center" vertical="center"/>
    </xf>
    <xf numFmtId="0" fontId="28" fillId="0" borderId="66" xfId="5" applyFont="1" applyBorder="1" applyAlignment="1">
      <alignment horizontal="center" vertical="center"/>
    </xf>
    <xf numFmtId="0" fontId="28" fillId="0" borderId="56" xfId="5" applyFont="1" applyBorder="1" applyAlignment="1">
      <alignment horizontal="center" vertical="center"/>
    </xf>
    <xf numFmtId="1" fontId="30" fillId="4" borderId="49" xfId="0" applyNumberFormat="1" applyFont="1" applyFill="1" applyBorder="1" applyAlignment="1">
      <alignment horizontal="center" vertical="center"/>
    </xf>
    <xf numFmtId="1" fontId="31" fillId="2" borderId="49" xfId="0" applyNumberFormat="1" applyFont="1" applyFill="1" applyBorder="1" applyAlignment="1">
      <alignment horizontal="center" vertical="center"/>
    </xf>
    <xf numFmtId="1" fontId="31" fillId="2" borderId="43" xfId="0" applyNumberFormat="1" applyFont="1" applyFill="1" applyBorder="1" applyAlignment="1">
      <alignment horizontal="center" vertical="center"/>
    </xf>
    <xf numFmtId="3" fontId="32" fillId="0" borderId="34" xfId="5" applyNumberFormat="1" applyFont="1" applyBorder="1" applyAlignment="1">
      <alignment horizontal="right" vertical="center" indent="1"/>
    </xf>
    <xf numFmtId="3" fontId="32" fillId="0" borderId="35" xfId="5" applyNumberFormat="1" applyFont="1" applyBorder="1" applyAlignment="1">
      <alignment horizontal="right" vertical="center" indent="1"/>
    </xf>
    <xf numFmtId="0" fontId="15" fillId="0" borderId="0" xfId="5" applyFont="1" applyAlignment="1" applyProtection="1">
      <alignment horizontal="right" vertical="center" indent="1"/>
      <protection locked="0"/>
    </xf>
    <xf numFmtId="0" fontId="17" fillId="12" borderId="26" xfId="0" applyFont="1" applyFill="1" applyBorder="1" applyAlignment="1" applyProtection="1">
      <alignment horizontal="left" vertical="top" wrapText="1" indent="1"/>
      <protection locked="0"/>
    </xf>
    <xf numFmtId="0" fontId="17" fillId="12" borderId="27" xfId="0" applyFont="1" applyFill="1" applyBorder="1" applyAlignment="1" applyProtection="1">
      <alignment horizontal="left" vertical="top" wrapText="1" indent="1"/>
      <protection locked="0"/>
    </xf>
    <xf numFmtId="0" fontId="17" fillId="12" borderId="31" xfId="0" applyFont="1" applyFill="1" applyBorder="1" applyAlignment="1" applyProtection="1">
      <alignment horizontal="left" vertical="top" wrapText="1" indent="1"/>
      <protection locked="0"/>
    </xf>
    <xf numFmtId="0" fontId="17" fillId="12" borderId="32" xfId="0" applyFont="1" applyFill="1" applyBorder="1" applyAlignment="1" applyProtection="1">
      <alignment horizontal="left" vertical="top" wrapText="1" indent="1"/>
      <protection locked="0"/>
    </xf>
    <xf numFmtId="0" fontId="17" fillId="12" borderId="57" xfId="0" applyFont="1" applyFill="1" applyBorder="1" applyAlignment="1" applyProtection="1">
      <alignment horizontal="left" vertical="top" wrapText="1" indent="1"/>
      <protection locked="0"/>
    </xf>
    <xf numFmtId="0" fontId="17" fillId="12" borderId="58" xfId="0" applyFont="1" applyFill="1" applyBorder="1" applyAlignment="1" applyProtection="1">
      <alignment horizontal="left" vertical="top" wrapText="1" indent="1"/>
      <protection locked="0"/>
    </xf>
    <xf numFmtId="0" fontId="20" fillId="14" borderId="34" xfId="0" applyFont="1" applyFill="1" applyBorder="1" applyAlignment="1" applyProtection="1">
      <alignment horizontal="left" vertical="center"/>
      <protection locked="0"/>
    </xf>
    <xf numFmtId="0" fontId="14" fillId="15" borderId="35" xfId="0" applyFont="1" applyFill="1" applyBorder="1" applyAlignment="1" applyProtection="1">
      <alignment horizontal="left" vertical="center"/>
      <protection locked="0"/>
    </xf>
    <xf numFmtId="0" fontId="14" fillId="15" borderId="36" xfId="0" applyFont="1" applyFill="1" applyBorder="1" applyAlignment="1" applyProtection="1">
      <alignment horizontal="left" vertical="center"/>
      <protection locked="0"/>
    </xf>
    <xf numFmtId="0" fontId="20" fillId="4" borderId="34" xfId="2" applyNumberFormat="1" applyFont="1" applyFill="1" applyBorder="1" applyAlignment="1" applyProtection="1">
      <alignment horizontal="left" vertical="center" indent="1"/>
      <protection locked="0"/>
    </xf>
    <xf numFmtId="0" fontId="20" fillId="2" borderId="35" xfId="2" applyNumberFormat="1" applyFont="1" applyFill="1" applyBorder="1" applyAlignment="1" applyProtection="1">
      <alignment horizontal="left" vertical="center" indent="1"/>
      <protection locked="0"/>
    </xf>
    <xf numFmtId="0" fontId="20" fillId="2" borderId="36" xfId="2" applyNumberFormat="1" applyFont="1" applyFill="1" applyBorder="1" applyAlignment="1" applyProtection="1">
      <alignment horizontal="left" vertical="center" indent="1"/>
      <protection locked="0"/>
    </xf>
    <xf numFmtId="0" fontId="20" fillId="4" borderId="34" xfId="0" applyFont="1" applyFill="1" applyBorder="1" applyAlignment="1" applyProtection="1">
      <alignment horizontal="left" vertical="center" indent="1"/>
      <protection locked="0"/>
    </xf>
    <xf numFmtId="0" fontId="21" fillId="2" borderId="35" xfId="0" applyFont="1" applyFill="1" applyBorder="1" applyAlignment="1" applyProtection="1">
      <alignment horizontal="left" vertical="center" indent="1"/>
      <protection locked="0"/>
    </xf>
    <xf numFmtId="0" fontId="21" fillId="2" borderId="36" xfId="0" applyFont="1" applyFill="1" applyBorder="1" applyAlignment="1" applyProtection="1">
      <alignment horizontal="left" vertical="center" indent="1"/>
      <protection locked="0"/>
    </xf>
    <xf numFmtId="0" fontId="4" fillId="14"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right"/>
    </xf>
    <xf numFmtId="0" fontId="4" fillId="14" borderId="66" xfId="0" applyFont="1" applyFill="1" applyBorder="1" applyAlignment="1">
      <alignment horizontal="left" vertical="center"/>
    </xf>
    <xf numFmtId="0" fontId="4" fillId="14" borderId="67" xfId="0" applyFont="1" applyFill="1" applyBorder="1" applyAlignment="1">
      <alignment horizontal="left" vertical="center"/>
    </xf>
    <xf numFmtId="0" fontId="4" fillId="14" borderId="68" xfId="0" applyFont="1" applyFill="1" applyBorder="1" applyAlignment="1">
      <alignment horizontal="left" vertical="center"/>
    </xf>
    <xf numFmtId="0" fontId="4" fillId="14" borderId="47" xfId="0" applyFont="1" applyFill="1" applyBorder="1" applyAlignment="1">
      <alignment horizontal="left" vertical="center"/>
    </xf>
    <xf numFmtId="0" fontId="4" fillId="14" borderId="20" xfId="0" applyFont="1" applyFill="1" applyBorder="1" applyAlignment="1">
      <alignment horizontal="left" vertical="center"/>
    </xf>
    <xf numFmtId="0" fontId="4" fillId="14" borderId="69" xfId="0" applyFont="1" applyFill="1" applyBorder="1" applyAlignment="1">
      <alignment horizontal="left" vertical="center"/>
    </xf>
    <xf numFmtId="0" fontId="4" fillId="0" borderId="0" xfId="0" applyFont="1" applyAlignment="1">
      <alignment horizontal="center" vertical="center"/>
    </xf>
    <xf numFmtId="0" fontId="4" fillId="4" borderId="1" xfId="0" applyFont="1" applyFill="1" applyBorder="1" applyAlignment="1">
      <alignment horizontal="left" wrapText="1" indent="1"/>
    </xf>
    <xf numFmtId="0" fontId="4" fillId="4" borderId="1" xfId="0" applyFont="1" applyFill="1" applyBorder="1" applyAlignment="1">
      <alignment horizontal="left" indent="1"/>
    </xf>
    <xf numFmtId="0" fontId="4" fillId="4" borderId="1" xfId="0" applyFont="1" applyFill="1" applyBorder="1" applyAlignment="1">
      <alignment horizontal="left" vertical="top" wrapText="1" indent="1"/>
    </xf>
    <xf numFmtId="0" fontId="4" fillId="4" borderId="1" xfId="0" applyFont="1" applyFill="1" applyBorder="1" applyAlignment="1">
      <alignment horizontal="left" vertical="top" indent="1"/>
    </xf>
  </cellXfs>
  <cellStyles count="10">
    <cellStyle name="Hyperlink" xfId="6" builtinId="8"/>
    <cellStyle name="Procent" xfId="2" builtinId="5"/>
    <cellStyle name="Procent 2" xfId="9" xr:uid="{00000000-0005-0000-0000-000002000000}"/>
    <cellStyle name="Standaard" xfId="0" builtinId="0"/>
    <cellStyle name="Standaard 2" xfId="5" xr:uid="{00000000-0005-0000-0000-000004000000}"/>
    <cellStyle name="Standaard 3" xfId="4" xr:uid="{00000000-0005-0000-0000-000005000000}"/>
    <cellStyle name="Standaard 4" xfId="8" xr:uid="{00000000-0005-0000-0000-000006000000}"/>
    <cellStyle name="Valuta" xfId="1" builtinId="4"/>
    <cellStyle name="Valuta 2 2 2 3 2 3" xfId="3" xr:uid="{00000000-0005-0000-0000-000008000000}"/>
    <cellStyle name="Valuta 2 2 2 7" xfId="7" xr:uid="{00000000-0005-0000-0000-000009000000}"/>
  </cellStyles>
  <dxfs count="2015">
    <dxf>
      <font>
        <color rgb="FF9C0006"/>
      </font>
      <fill>
        <patternFill>
          <fgColor indexed="64"/>
          <bgColor rgb="FFFFC7CE"/>
        </patternFill>
      </fill>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9.9978637043366805E-2"/>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i val="0"/>
        <strike val="0"/>
        <condense val="0"/>
        <extend val="0"/>
        <outline val="0"/>
        <shadow val="0"/>
        <u val="none"/>
        <vertAlign val="baseline"/>
        <sz val="11"/>
        <color theme="1"/>
        <name val="Calibri"/>
        <scheme val="minor"/>
      </font>
      <numFmt numFmtId="180" formatCode="0.00\ %;[Red]0.00\-%"/>
    </dxf>
    <dxf>
      <font>
        <b/>
        <i val="0"/>
        <strike val="0"/>
        <condense val="0"/>
        <extend val="0"/>
        <outline val="0"/>
        <shadow val="0"/>
        <u val="none"/>
        <vertAlign val="baseline"/>
        <sz val="11"/>
        <color theme="1"/>
        <name val="Calibri"/>
        <scheme val="minor"/>
      </font>
      <numFmt numFmtId="174" formatCode="#,##0.00\ ;#,##0.00\-;_-* \ \ ??_-;_-@_-"/>
    </dxf>
    <dxf>
      <numFmt numFmtId="174" formatCode="#,##0.00\ ;#,##0.00\-;_-* \ \ ??_-;_-@_-"/>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font>
        <b val="0"/>
        <i val="0"/>
        <strike val="0"/>
        <condense val="0"/>
        <extend val="0"/>
        <outline val="0"/>
        <shadow val="0"/>
        <u val="none"/>
        <vertAlign val="baseline"/>
        <sz val="11"/>
        <color rgb="FFFF0000"/>
        <name val="Calibri"/>
        <scheme val="minor"/>
      </font>
      <numFmt numFmtId="174" formatCode="#,##0.00\ ;#,##0.00\-;_-* \ \ ??_-;_-@_-"/>
      <fill>
        <patternFill patternType="solid">
          <fgColor indexed="64"/>
          <bgColor theme="2" tint="-0.249977111117893"/>
        </patternFill>
      </fill>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83" formatCode="#,##0.00\ ;\ #,##0.00\-"/>
    </dxf>
    <dxf>
      <numFmt numFmtId="183" formatCode="#,##0.00\ ;\ #,##0.00\-"/>
    </dxf>
    <dxf>
      <numFmt numFmtId="183" formatCode="#,##0.00\ ;\ #,##0.00\-"/>
      <alignment horizontal="center" vertical="bottom" textRotation="0" wrapText="0" indent="0" justifyLastLine="0" shrinkToFit="0" readingOrder="0"/>
    </dxf>
    <dxf>
      <numFmt numFmtId="183" formatCode="#,##0.00\ ;\ #,##0.00\-"/>
      <alignment horizontal="center" vertical="bottom" textRotation="0" wrapText="0" indent="0" justifyLastLine="0" shrinkToFit="0" readingOrder="0"/>
    </dxf>
    <dxf>
      <numFmt numFmtId="183" formatCode="#,##0.00\ ;\ #,##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83" formatCode="#,##0.00\ ;\ #,##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71" formatCode="#,##0.00\ ;[Red]#,##0.00\-;_-* \ \ ??_-;_-@_-"/>
      <fill>
        <patternFill patternType="solid">
          <fgColor indexed="64"/>
          <bgColor theme="4" tint="0.79998168889431442"/>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theme="1"/>
        <name val="Calibri"/>
        <scheme val="minor"/>
      </font>
      <numFmt numFmtId="171" formatCode="#,##0.00\ ;[Red]#,##0.00\-;_-* \ \ ??_-;_-@_-"/>
      <fill>
        <patternFill patternType="solid">
          <fgColor indexed="64"/>
          <bgColor theme="4" tint="0.59999389629810485"/>
        </patternFill>
      </fill>
      <alignment horizontal="left" vertical="center" textRotation="0" wrapText="0" indent="1" justifyLastLine="0" shrinkToFit="0" readingOrder="0"/>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theme="1"/>
        <name val="Calibri"/>
        <scheme val="minor"/>
      </font>
      <numFmt numFmtId="169" formatCode="0.0\ %"/>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theme="1"/>
        <name val="Calibri"/>
        <scheme val="minor"/>
      </font>
      <numFmt numFmtId="171" formatCode="#,##0.00\ ;[Red]#,##0.00\-;_-* \ \ ??_-;_-@_-"/>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theme="1"/>
        <name val="Calibri"/>
        <scheme val="minor"/>
      </font>
      <numFmt numFmtId="171" formatCode="#,##0.00\ ;[Red]#,##0.00\-;_-* \ \ ??_-;_-@_-"/>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1"/>
        <color rgb="FF000000"/>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rgb="FF000000"/>
        <name val="Calibri"/>
        <scheme val="minor"/>
      </font>
      <numFmt numFmtId="0" formatCode="General"/>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name val="Calibri"/>
      </font>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1" justifyLastLine="0" shrinkToFit="0" readingOrder="0"/>
      <protection locked="0" hidden="0"/>
    </dxf>
    <dxf>
      <font>
        <strike val="0"/>
        <outline val="0"/>
        <shadow val="0"/>
        <vertAlign val="baseline"/>
        <sz val="11"/>
        <name val="Calibri"/>
      </font>
    </dxf>
    <dxf>
      <numFmt numFmtId="171" formatCode="#,##0.00\ ;[Red]#,##0.00\-;_-* \ \ ??_-;_-@_-"/>
    </dxf>
    <dxf>
      <numFmt numFmtId="171" formatCode="#,##0.00\ ;[Red]#,##0.00\-;_-* \ \ ??_-;_-@_-"/>
    </dxf>
    <dxf>
      <numFmt numFmtId="171" formatCode="#,##0.00\ ;[Red]#,##0.00\-;_-* \ \ ??_-;_-@_-"/>
    </dxf>
    <dxf>
      <numFmt numFmtId="171" formatCode="#,##0.00\ ;[Red]#,##0.00\-;_-* \ \ ??_-;_-@_-"/>
      <fill>
        <patternFill patternType="solid">
          <fgColor indexed="64"/>
          <bgColor rgb="FFDDEBF7"/>
        </patternFill>
      </fill>
    </dxf>
    <dxf>
      <numFmt numFmtId="171" formatCode="#,##0.00\ ;[Red]#,##0.00\-;_-* \ \ ??_-;_-@_-"/>
      <fill>
        <patternFill patternType="solid">
          <fgColor indexed="64"/>
          <bgColor rgb="FF9BC2E6"/>
        </patternFill>
      </fill>
    </dxf>
    <dxf>
      <numFmt numFmtId="171" formatCode="#,##0.00\ ;[Red]#,##0.00\-;_-* \ \ ??_-;_-@_-"/>
    </dxf>
    <dxf>
      <numFmt numFmtId="171" formatCode="#,##0.00\ ;[Red]#,##0.00\-;_-* \ \ ??_-;_-@_-"/>
    </dxf>
    <dxf>
      <alignment horizontal="center" vertical="bottom" textRotation="0" wrapText="0" indent="0" justifyLastLine="0" shrinkToFit="0" readingOrder="0"/>
    </dxf>
    <dxf>
      <numFmt numFmtId="170" formatCode="#,##0\ ;[Red]#,##0\-;_-* \ \ ??_-;_-@_-"/>
    </dxf>
    <dxf>
      <numFmt numFmtId="170" formatCode="#,##0\ ;[Red]#,##0\-;_-* \ \ ??_-;_-@_-"/>
    </dxf>
    <dxf>
      <numFmt numFmtId="170" formatCode="#,##0\ ;[Red]#,##0\-;_-* \ \ ??_-;_-@_-"/>
    </dxf>
    <dxf>
      <numFmt numFmtId="170" formatCode="#,##0\ ;[Red]#,##0\-;_-* \ \ ??_-;_-@_-"/>
    </dxf>
    <dxf>
      <numFmt numFmtId="170" formatCode="#,##0\ ;[Red]#,##0\-;_-* \ \ ??_-;_-@_-"/>
    </dxf>
    <dxf>
      <numFmt numFmtId="170" formatCode="#,##0\ ;[Red]#,##0\-;_-* \ \ ??_-;_-@_-"/>
    </dxf>
    <dxf>
      <numFmt numFmtId="169" formatCode="0.0\ %"/>
      <alignment horizontal="center" vertical="bottom" textRotation="0" wrapText="0" indent="0" justifyLastLine="0" shrinkToFit="0" readingOrder="0"/>
    </dxf>
    <dxf>
      <numFmt numFmtId="170" formatCode="#,##0\ ;[Red]#,##0\-;_-* \ \ ??_-;_-@_-"/>
    </dxf>
    <dxf>
      <font>
        <strike val="0"/>
        <outline val="0"/>
        <shadow val="0"/>
        <u val="none"/>
        <vertAlign val="baseline"/>
        <sz val="11"/>
        <name val="Calibri"/>
        <scheme val="minor"/>
      </font>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protection locked="0" hidden="0"/>
    </dxf>
    <dxf>
      <font>
        <strike val="0"/>
        <outline val="0"/>
        <shadow val="0"/>
        <u val="none"/>
        <vertAlign val="baseline"/>
        <sz val="11"/>
        <name val="Calibri"/>
        <scheme val="minor"/>
      </font>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protection locked="0" hidden="0"/>
    </dxf>
    <dxf>
      <font>
        <strike val="0"/>
        <outline val="0"/>
        <shadow val="0"/>
        <u val="none"/>
        <vertAlign val="baseline"/>
        <sz val="11"/>
        <name val="Calibri"/>
        <scheme val="minor"/>
      </font>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protection locked="0" hidden="0"/>
    </dxf>
    <dxf>
      <font>
        <strike val="0"/>
        <outline val="0"/>
        <shadow val="0"/>
        <u val="none"/>
        <vertAlign val="baseline"/>
        <sz val="11"/>
        <name val="Calibri"/>
        <scheme val="minor"/>
      </font>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protection locked="0" hidden="0"/>
    </dxf>
    <dxf>
      <font>
        <strike val="0"/>
        <outline val="0"/>
        <shadow val="0"/>
        <u val="none"/>
        <vertAlign val="baseline"/>
        <sz val="11"/>
        <name val="Calibri"/>
        <scheme val="minor"/>
      </font>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66" formatCode="_(&quot;€&quot;* #,##0.00_);_(&quot;€&quot;* \(#,##0.00\);_(&quot;€&quot;* &quot;-&quot;??_);_(@_)"/>
      <fill>
        <patternFill patternType="solid">
          <fgColor indexed="64"/>
          <bgColor theme="4" tint="0.79998168889431442"/>
        </patternFill>
      </fill>
      <alignment horizontal="right"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solid">
          <fgColor indexed="64"/>
          <bgColor theme="4" tint="0.79998168889431442"/>
        </patternFill>
      </fill>
      <alignment horizontal="right"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69" formatCode="0.0\ %"/>
      <fill>
        <patternFill patternType="none">
          <fgColor indexed="64"/>
          <bgColor auto="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66" formatCode="_(&quot;€&quot;* #,##0.00_);_(&quot;€&quot;* \(#,##0.00\);_(&quot;€&quot;* &quot;-&quot;??_);_(@_)"/>
      <fill>
        <patternFill patternType="none">
          <fgColor indexed="64"/>
          <bgColor indexed="65"/>
        </patternFill>
      </fill>
      <protection locked="0" hidden="0"/>
    </dxf>
    <dxf>
      <font>
        <strike val="0"/>
        <outline val="0"/>
        <shadow val="0"/>
        <u val="none"/>
        <vertAlign val="baseline"/>
        <sz val="11"/>
        <name val="Calibri"/>
        <scheme val="minor"/>
      </font>
      <numFmt numFmtId="166"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strike val="0"/>
        <outline val="0"/>
        <shadow val="0"/>
        <u val="none"/>
        <vertAlign val="baseline"/>
        <sz val="1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strike val="0"/>
        <outline val="0"/>
        <shadow val="0"/>
        <u val="none"/>
        <vertAlign val="baseline"/>
        <sz val="11"/>
        <name val="Calibri"/>
        <scheme val="minor"/>
      </font>
      <fill>
        <patternFill patternType="none">
          <fgColor indexed="64"/>
          <bgColor auto="1"/>
        </patternFill>
      </fill>
      <protection locked="0" hidden="0"/>
    </dxf>
    <dxf>
      <font>
        <strike val="0"/>
        <outline val="0"/>
        <shadow val="0"/>
        <u val="none"/>
        <vertAlign val="baseline"/>
        <sz val="11"/>
        <name val="Calibri"/>
        <scheme val="minor"/>
      </font>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protection locked="0" hidden="0"/>
    </dxf>
    <dxf>
      <numFmt numFmtId="171" formatCode="#,##0.00\ ;[Red]#,##0.00\-;_-* \ \ ??_-;_-@_-"/>
    </dxf>
    <dxf>
      <numFmt numFmtId="171" formatCode="#,##0.00\ ;[Red]#,##0.00\-;_-* \ \ ??_-;_-@_-"/>
    </dxf>
    <dxf>
      <numFmt numFmtId="171" formatCode="#,##0.00\ ;[Red]#,##0.00\-;_-* \ \ ??_-;_-@_-"/>
    </dxf>
    <dxf>
      <numFmt numFmtId="171" formatCode="#,##0.00\ ;[Red]#,##0.00\-;_-* \ \ ??_-;_-@_-"/>
      <fill>
        <patternFill patternType="solid">
          <fgColor indexed="64"/>
          <bgColor rgb="FFDDEBF7"/>
        </patternFill>
      </fill>
    </dxf>
    <dxf>
      <numFmt numFmtId="171" formatCode="#,##0.00\ ;[Red]#,##0.00\-;_-* \ \ ??_-;_-@_-"/>
      <fill>
        <patternFill patternType="solid">
          <fgColor indexed="64"/>
          <bgColor rgb="FF9BC2E6"/>
        </patternFill>
      </fill>
    </dxf>
    <dxf>
      <numFmt numFmtId="171" formatCode="#,##0.00\ ;[Red]#,##0.00\-;_-* \ \ ??_-;_-@_-"/>
    </dxf>
    <dxf>
      <numFmt numFmtId="171" formatCode="#,##0.00\ ;[Red]#,##0.00\-;_-* \ \ ??_-;_-@_-"/>
    </dxf>
    <dxf>
      <alignment horizontal="center" vertical="bottom" textRotation="0" wrapText="0" indent="0" justifyLastLine="0" shrinkToFit="0" readingOrder="0"/>
    </dxf>
    <dxf>
      <numFmt numFmtId="170" formatCode="#,##0\ ;[Red]#,##0\-;_-* \ \ ??_-;_-@_-"/>
    </dxf>
    <dxf>
      <numFmt numFmtId="170" formatCode="#,##0\ ;[Red]#,##0\-;_-* \ \ ??_-;_-@_-"/>
    </dxf>
    <dxf>
      <numFmt numFmtId="170" formatCode="#,##0\ ;[Red]#,##0\-;_-* \ \ ??_-;_-@_-"/>
    </dxf>
    <dxf>
      <numFmt numFmtId="170" formatCode="#,##0\ ;[Red]#,##0\-;_-* \ \ ??_-;_-@_-"/>
    </dxf>
    <dxf>
      <numFmt numFmtId="170" formatCode="#,##0\ ;[Red]#,##0\-;_-* \ \ ??_-;_-@_-"/>
    </dxf>
    <dxf>
      <numFmt numFmtId="170" formatCode="#,##0\ ;[Red]#,##0\-;_-* \ \ ??_-;_-@_-"/>
    </dxf>
    <dxf>
      <numFmt numFmtId="169" formatCode="0.0\ %"/>
      <alignment horizontal="center" vertical="bottom" textRotation="0" wrapText="0" indent="0" justifyLastLine="0" shrinkToFit="0" readingOrder="0"/>
    </dxf>
    <dxf>
      <numFmt numFmtId="170" formatCode="#,##0\ ;[Red]#,##0\-;_-* \ \ ??_-;_-@_-"/>
    </dxf>
    <dxf>
      <numFmt numFmtId="172" formatCode="#,##0.00\ "/>
      <fill>
        <patternFill patternType="solid">
          <fgColor indexed="64"/>
          <bgColor rgb="FFBDD7EE"/>
        </patternFill>
      </fill>
    </dxf>
    <dxf>
      <numFmt numFmtId="172" formatCode="#,##0.00\ "/>
    </dxf>
    <dxf>
      <numFmt numFmtId="172" formatCode="#,##0.00\ "/>
      <fill>
        <patternFill patternType="solid">
          <fgColor indexed="64"/>
          <bgColor rgb="FFBDD7EE"/>
        </patternFill>
      </fill>
    </dxf>
    <dxf>
      <numFmt numFmtId="187" formatCode="0.00\ "/>
    </dxf>
    <dxf>
      <numFmt numFmtId="187" formatCode="0.00\ "/>
    </dxf>
    <dxf>
      <numFmt numFmtId="172" formatCode="#,##0.00\ "/>
      <fill>
        <patternFill patternType="solid">
          <fgColor indexed="64"/>
          <bgColor rgb="FFBDD7EE"/>
        </patternFill>
      </fill>
    </dxf>
    <dxf>
      <numFmt numFmtId="172" formatCode="#,##0.00\ "/>
      <fill>
        <patternFill patternType="solid">
          <fgColor indexed="64"/>
          <bgColor rgb="FFBDD7EE"/>
        </patternFill>
      </fill>
    </dxf>
    <dxf>
      <numFmt numFmtId="189" formatCode="#,##0.00%\ "/>
      <fill>
        <patternFill patternType="solid">
          <fgColor indexed="64"/>
          <bgColor rgb="FF9BC2E6"/>
        </patternFill>
      </fill>
    </dxf>
    <dxf>
      <numFmt numFmtId="189" formatCode="#,##0.00%\ "/>
      <fill>
        <patternFill patternType="solid">
          <fgColor indexed="64"/>
          <bgColor rgb="FF9BC2E6"/>
        </patternFill>
      </fill>
    </dxf>
    <dxf>
      <numFmt numFmtId="172" formatCode="#,##0.00\ "/>
      <fill>
        <patternFill patternType="solid">
          <fgColor indexed="64"/>
          <bgColor rgb="FF9BC2E6"/>
        </patternFill>
      </fill>
    </dxf>
    <dxf>
      <numFmt numFmtId="172" formatCode="#,##0.00\ "/>
      <fill>
        <patternFill patternType="solid">
          <fgColor indexed="64"/>
          <bgColor rgb="FFBDD7EE"/>
        </patternFill>
      </fill>
    </dxf>
    <dxf>
      <numFmt numFmtId="172" formatCode="#,##0.00\ "/>
      <fill>
        <patternFill patternType="solid">
          <fgColor indexed="64"/>
          <bgColor rgb="FFBDD7EE"/>
        </patternFill>
      </fill>
    </dxf>
    <dxf>
      <numFmt numFmtId="172" formatCode="#,##0.00\ "/>
    </dxf>
    <dxf>
      <numFmt numFmtId="172" formatCode="#,##0.00\ "/>
    </dxf>
    <dxf>
      <numFmt numFmtId="172" formatCode="#,##0.00\ "/>
    </dxf>
    <dxf>
      <numFmt numFmtId="172" formatCode="#,##0.00\ "/>
    </dxf>
    <dxf>
      <numFmt numFmtId="188" formatCode="0.000\ "/>
    </dxf>
    <dxf>
      <numFmt numFmtId="187" formatCode="0.00\ "/>
    </dxf>
    <dxf>
      <numFmt numFmtId="187" formatCode="0.00\ "/>
    </dxf>
    <dxf>
      <font>
        <b/>
        <i val="0"/>
        <strike val="0"/>
        <condense val="0"/>
        <extend val="0"/>
        <outline val="0"/>
        <shadow val="0"/>
        <u val="none"/>
        <vertAlign val="baseline"/>
        <sz val="11"/>
        <color theme="1"/>
        <name val="Calibri"/>
        <scheme val="minor"/>
      </font>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80" formatCode="0.00\ %;[Red]0.00\-%"/>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font>
        <b/>
      </font>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3" formatCode="#,##0.00\ ;#,##0.00\-"/>
    </dxf>
    <dxf>
      <numFmt numFmtId="173" formatCode="#,##0.00\ ;#,##0.00\-"/>
    </dxf>
    <dxf>
      <numFmt numFmtId="173" formatCode="#,##0.00\ ;#,##0.00\-"/>
    </dxf>
    <dxf>
      <numFmt numFmtId="168" formatCode="0.000\ %;0.00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numFmt numFmtId="179" formatCode="0.000%"/>
    </dxf>
    <dxf>
      <numFmt numFmtId="179" formatCode="0.000%"/>
    </dxf>
    <dxf>
      <numFmt numFmtId="174" formatCode="#,##0.00\ ;#,##0.00\-;_-* \ \ ??_-;_-@_-"/>
    </dxf>
    <dxf>
      <numFmt numFmtId="174" formatCode="#,##0.00\ ;#,##0.00\-;_-* \ \ ??_-;_-@_-"/>
    </dxf>
    <dxf>
      <numFmt numFmtId="179" formatCode="0.000%"/>
    </dxf>
    <dxf>
      <numFmt numFmtId="179" formatCode="0.000%"/>
    </dxf>
    <dxf>
      <numFmt numFmtId="174" formatCode="#,##0.00\ ;#,##0.00\-;_-* \ \ ??_-;_-@_-"/>
    </dxf>
    <dxf>
      <numFmt numFmtId="174" formatCode="#,##0.00\ ;#,##0.00\-;_-* \ \ ??_-;_-@_-"/>
    </dxf>
    <dxf>
      <numFmt numFmtId="174" formatCode="#,##0.00\ ;#,##0.00\-;_-* \ \ ??_-;_-@_-"/>
    </dxf>
    <dxf>
      <numFmt numFmtId="174" formatCode="#,##0.00\ ;#,##0.00\-;_-* \ \ ??_-;_-@_-"/>
    </dxf>
    <dxf>
      <font>
        <b/>
        <i val="0"/>
        <strike val="0"/>
        <condense val="0"/>
        <extend val="0"/>
        <outline val="0"/>
        <shadow val="0"/>
        <u val="none"/>
        <vertAlign val="baseline"/>
        <sz val="11"/>
        <color theme="1"/>
        <name val="Calibri"/>
        <scheme val="minor"/>
      </font>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91" formatCode="m/d/yyyy"/>
    </dxf>
    <dxf>
      <numFmt numFmtId="191" formatCode="m/d/yyyy"/>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numFmt numFmtId="174" formatCode="#,##0.00\ ;#,##0.00\-;_-* \ \ ??_-;_-@_-"/>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numFmt numFmtId="13" formatCode="0%"/>
    </dxf>
    <dxf>
      <numFmt numFmtId="13" formatCode="0%"/>
    </dxf>
    <dxf>
      <numFmt numFmtId="173" formatCode="#,##0.00\ ;#,##0.00\-"/>
    </dxf>
    <dxf>
      <numFmt numFmtId="173" formatCode="#,##0.00\ ;#,##0.00\-"/>
    </dxf>
    <dxf>
      <numFmt numFmtId="178" formatCode="#,##0\ ;#,##0\-"/>
    </dxf>
    <dxf>
      <numFmt numFmtId="178" formatCode="#,##0\ ;#,##0\-"/>
    </dxf>
    <dxf>
      <numFmt numFmtId="173" formatCode="#,##0.00\ ;#,##0.00\-"/>
    </dxf>
    <dxf>
      <numFmt numFmtId="173" formatCode="#,##0.00\ ;#,##0.00\-"/>
    </dxf>
    <dxf>
      <numFmt numFmtId="173" formatCode="#,##0.00\ ;#,##0.00\-"/>
    </dxf>
    <dxf>
      <numFmt numFmtId="173" formatCode="#,##0.00\ ;#,##0.00\-"/>
    </dxf>
    <dxf>
      <numFmt numFmtId="173" formatCode="#,##0.00\ ;#,##0.00\-"/>
    </dxf>
    <dxf>
      <numFmt numFmtId="173" formatCode="#,##0.00\ ;#,##0.00\-"/>
    </dxf>
    <dxf>
      <alignment horizontal="center" vertical="bottom" textRotation="0" wrapText="0" indent="0" justifyLastLine="0" shrinkToFit="0" readingOrder="0"/>
    </dxf>
    <dxf>
      <alignment horizontal="center" vertical="bottom" textRotation="0" wrapText="0" indent="0" justifyLastLine="0" shrinkToFit="0" readingOrder="0"/>
    </dxf>
    <dxf>
      <numFmt numFmtId="13" formatCode="0%"/>
    </dxf>
    <dxf>
      <numFmt numFmtId="13" formatCode="0%"/>
    </dxf>
    <dxf>
      <numFmt numFmtId="173" formatCode="#,##0.00\ ;#,##0.00\-"/>
    </dxf>
    <dxf>
      <numFmt numFmtId="173" formatCode="#,##0.00\ ;#,##0.00\-"/>
    </dxf>
    <dxf>
      <numFmt numFmtId="173" formatCode="#,##0.00\ ;#,##0.00\-"/>
    </dxf>
    <dxf>
      <numFmt numFmtId="173" formatCode="#,##0.00\ ;#,##0.00\-"/>
    </dxf>
    <dxf>
      <numFmt numFmtId="178" formatCode="#,##0\ ;#,##0\-"/>
    </dxf>
    <dxf>
      <numFmt numFmtId="178" formatCode="#,##0\ ;#,##0\-"/>
    </dxf>
    <dxf>
      <numFmt numFmtId="173" formatCode="#,##0.00\ ;#,##0.00\-"/>
    </dxf>
    <dxf>
      <numFmt numFmtId="173" formatCode="#,##0.00\ ;#,##0.00\-"/>
    </dxf>
    <dxf>
      <numFmt numFmtId="178" formatCode="#,##0\ ;#,##0\-"/>
    </dxf>
    <dxf>
      <numFmt numFmtId="178" formatCode="#,##0\ ;#,##0\-"/>
    </dxf>
    <dxf>
      <numFmt numFmtId="173" formatCode="#,##0.00\ ;#,##0.00\-"/>
    </dxf>
    <dxf>
      <numFmt numFmtId="173" formatCode="#,##0.00\ ;#,##0.00\-"/>
    </dxf>
    <dxf>
      <alignment horizontal="center" vertical="bottom" textRotation="0" wrapText="0" indent="0" justifyLastLine="0" shrinkToFit="0" readingOrder="0"/>
    </dxf>
    <dxf>
      <alignment horizontal="center" vertical="bottom" textRotation="0" wrapText="0" indent="0" justifyLastLine="0" shrinkToFit="0" readingOrder="0"/>
    </dxf>
    <dxf>
      <numFmt numFmtId="173" formatCode="#,##0.00\ ;#,##0.00\-"/>
    </dxf>
    <dxf>
      <numFmt numFmtId="173" formatCode="#,##0.00\ ;#,##0.00\-"/>
    </dxf>
    <dxf>
      <numFmt numFmtId="13" formatCode="0%"/>
    </dxf>
    <dxf>
      <numFmt numFmtId="13" formatCode="0%"/>
    </dxf>
    <dxf>
      <numFmt numFmtId="173" formatCode="#,##0.00\ ;#,##0.00\-"/>
    </dxf>
    <dxf>
      <numFmt numFmtId="173" formatCode="#,##0.00\ ;#,##0.00\-"/>
    </dxf>
    <dxf>
      <numFmt numFmtId="178" formatCode="#,##0\ ;#,##0\-"/>
    </dxf>
    <dxf>
      <numFmt numFmtId="178" formatCode="#,##0\ ;#,##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border diagonalUp="0" diagonalDown="0" outline="0">
        <left/>
        <right/>
        <top/>
        <bottom/>
      </border>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numFmt numFmtId="177" formatCode="#,##0\ ;#,##0\-;_-* \ \ ??_-;_-@_-"/>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numFmt numFmtId="173" formatCode="#,##0.00\ ;#,##0.00\-"/>
      <alignment textRotation="0" wrapText="1" indent="0" justifyLastLine="0" shrinkToFit="0" readingOrder="0"/>
    </dxf>
    <dxf>
      <numFmt numFmtId="173" formatCode="#,##0.00\ ;#,##0.00\-"/>
      <alignment textRotation="0" wrapText="1" indent="0" justifyLastLine="0" shrinkToFit="0" readingOrder="0"/>
    </dxf>
    <dxf>
      <alignment textRotation="0" wrapText="1" indent="0" justifyLastLine="0" shrinkToFit="0" readingOrder="0"/>
    </dxf>
    <dxf>
      <numFmt numFmtId="13" formatCode="0%"/>
      <alignment horizontal="center" vertical="bottom" textRotation="0" wrapText="1" indent="0" justifyLastLine="0" shrinkToFit="0" readingOrder="0"/>
    </dxf>
    <dxf>
      <numFmt numFmtId="173" formatCode="#,##0.00\ ;#,##0.00\-"/>
      <alignment textRotation="0" wrapText="1" indent="0" justifyLastLine="0" shrinkToFit="0" readingOrder="0"/>
    </dxf>
    <dxf>
      <numFmt numFmtId="13" formatCode="0%"/>
      <alignment horizontal="center" vertical="bottom" textRotation="0" wrapText="1" indent="0" justifyLastLine="0" shrinkToFit="0" readingOrder="0"/>
    </dxf>
    <dxf>
      <numFmt numFmtId="173" formatCode="#,##0.00\ ;#,##0.00\-"/>
      <alignment textRotation="0" wrapText="1" indent="0" justifyLastLine="0" shrinkToFit="0" readingOrder="0"/>
    </dxf>
    <dxf>
      <numFmt numFmtId="173" formatCode="#,##0.00\ ;#,##0.00\-"/>
      <alignment textRotation="0" wrapText="1" indent="0" justifyLastLine="0" shrinkToFit="0" readingOrder="0"/>
    </dxf>
    <dxf>
      <numFmt numFmtId="173" formatCode="#,##0.00\ ;#,##0.0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vertical="center" textRotation="0" wrapText="0" indent="0" justifyLastLine="0" shrinkToFit="0" readingOrder="0"/>
    </dxf>
    <dxf>
      <numFmt numFmtId="176" formatCode="#,##0.00\ ;#,##0.00\-;\ "/>
    </dxf>
    <dxf>
      <alignment horizontal="center" vertical="bottom" textRotation="0" wrapText="0" indent="0" justifyLastLine="0" shrinkToFit="0" readingOrder="0"/>
    </dxf>
    <dxf>
      <numFmt numFmtId="176" formatCode="#,##0.00\ ;#,##0.00\-;\ "/>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dxf>
    <dxf>
      <numFmt numFmtId="175" formatCode="#,###\ ;#,###\-"/>
      <alignment horizontal="center" vertical="bottom" textRotation="0" wrapText="0" indent="0" justifyLastLine="0" shrinkToFit="0" readingOrder="0"/>
    </dxf>
    <dxf>
      <numFmt numFmtId="174" formatCode="#,##0.00\ ;#,##0.00\-;_-* \ \ ??_-;_-@_-"/>
    </dxf>
    <dxf>
      <numFmt numFmtId="174" formatCode="#,##0.00\ ;#,##0.00\-;_-* \ \ ??_-;_-@_-"/>
    </dxf>
    <dxf>
      <font>
        <b/>
        <i val="0"/>
        <strike val="0"/>
        <condense val="0"/>
        <extend val="0"/>
        <outline val="0"/>
        <shadow val="0"/>
        <u val="none"/>
        <vertAlign val="baseline"/>
        <sz val="11"/>
        <color theme="1"/>
        <name val="Calibri"/>
        <scheme val="minor"/>
      </font>
    </dxf>
    <dxf>
      <numFmt numFmtId="174" formatCode="#,##0.00\ ;#,##0.00\-;_-* \ \ ??_-;_-@_-"/>
    </dxf>
    <dxf>
      <numFmt numFmtId="174" formatCode="#,##0.00\ ;#,##0.00\-;_-* \ \ ??_-;_-@_-"/>
    </dxf>
    <dxf>
      <font>
        <b/>
        <i val="0"/>
        <strike val="0"/>
        <condense val="0"/>
        <extend val="0"/>
        <outline val="0"/>
        <shadow val="0"/>
        <u val="none"/>
        <vertAlign val="baseline"/>
        <sz val="11"/>
        <color theme="1"/>
        <name val="Calibri"/>
        <scheme val="minor"/>
      </font>
    </dxf>
    <dxf>
      <numFmt numFmtId="174" formatCode="#,##0.00\ ;#,##0.00\-;_-* \ \ ??_-;_-@_-"/>
    </dxf>
    <dxf>
      <numFmt numFmtId="174" formatCode="#,##0.00\ ;#,##0.00\-;_-* \ \ ??_-;_-@_-"/>
    </dxf>
    <dxf>
      <alignment horizontal="center" vertical="bottom" textRotation="0" wrapText="0" indent="0" justifyLastLine="0" shrinkToFit="0" readingOrder="0"/>
    </dxf>
    <dxf>
      <numFmt numFmtId="172" formatCode="#,##0.00\ "/>
    </dxf>
    <dxf>
      <numFmt numFmtId="172" formatCode="#,##0.00\ "/>
    </dxf>
    <dxf>
      <numFmt numFmtId="172" formatCode="#,##0.00\ "/>
    </dxf>
    <dxf>
      <numFmt numFmtId="172" formatCode="#,##0.00\ "/>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numFmt numFmtId="173" formatCode="#,##0.00\ ;#,##0.0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numFmt numFmtId="173" formatCode="#,##0.00\ ;#,##0.00\-"/>
    </dxf>
    <dxf>
      <numFmt numFmtId="173" formatCode="#,##0.00\ ;#,##0.00\-"/>
    </dxf>
    <dxf>
      <numFmt numFmtId="173" formatCode="#,##0.00\ ;#,##0.00\-"/>
    </dxf>
    <dxf>
      <numFmt numFmtId="173" formatCode="#,##0.00\ ;#,##0.00\-"/>
    </dxf>
    <dxf>
      <numFmt numFmtId="173" formatCode="#,##0.00\ ;#,##0.0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numFmt numFmtId="172" formatCode="#,##0.00\ "/>
    </dxf>
    <dxf>
      <numFmt numFmtId="172" formatCode="#,##0.00\ "/>
    </dxf>
    <dxf>
      <numFmt numFmtId="172" formatCode="#,##0.00\ "/>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numFmt numFmtId="172" formatCode="#,##0.00\ "/>
      <alignment horizontal="center" vertical="bottom" textRotation="0" wrapText="0" indent="0" justifyLastLine="0" shrinkToFit="0" readingOrder="0"/>
    </dxf>
    <dxf>
      <numFmt numFmtId="172" formatCode="#,##0.00\ "/>
      <alignment horizontal="center" vertical="bottom" textRotation="0" wrapText="0" indent="0" justifyLastLine="0" shrinkToFit="0" readingOrder="0"/>
    </dxf>
    <dxf>
      <numFmt numFmtId="172" formatCode="#,##0.00\ "/>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numFmt numFmtId="168" formatCode="0.000\ %;0.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4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pivotCacheDefinition" Target="pivotCache/pivotCacheDefinition5.xml"/><Relationship Id="rId84" Type="http://schemas.microsoft.com/office/2007/relationships/slicerCache" Target="slicerCaches/slicerCache14.xml"/><Relationship Id="rId138" Type="http://schemas.microsoft.com/office/2007/relationships/slicerCache" Target="slicerCaches/slicerCache68.xml"/><Relationship Id="rId107" Type="http://schemas.microsoft.com/office/2007/relationships/slicerCache" Target="slicerCaches/slicerCache3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microsoft.com/office/2007/relationships/slicerCache" Target="slicerCaches/slicerCache4.xml"/><Relationship Id="rId128" Type="http://schemas.microsoft.com/office/2007/relationships/slicerCache" Target="slicerCaches/slicerCache58.xml"/><Relationship Id="rId149" Type="http://schemas.openxmlformats.org/officeDocument/2006/relationships/customXml" Target="../customXml/item2.xml"/><Relationship Id="rId5" Type="http://schemas.openxmlformats.org/officeDocument/2006/relationships/worksheet" Target="worksheets/sheet5.xml"/><Relationship Id="rId95" Type="http://schemas.microsoft.com/office/2007/relationships/slicerCache" Target="slicerCaches/slicerCache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pivotCacheDefinition" Target="pivotCache/pivotCacheDefinition6.xml"/><Relationship Id="rId69" Type="http://schemas.openxmlformats.org/officeDocument/2006/relationships/pivotCacheDefinition" Target="pivotCache/pivotCacheDefinition11.xml"/><Relationship Id="rId113" Type="http://schemas.microsoft.com/office/2007/relationships/slicerCache" Target="slicerCaches/slicerCache43.xml"/><Relationship Id="rId118" Type="http://schemas.microsoft.com/office/2007/relationships/slicerCache" Target="slicerCaches/slicerCache48.xml"/><Relationship Id="rId134" Type="http://schemas.microsoft.com/office/2007/relationships/slicerCache" Target="slicerCaches/slicerCache64.xml"/><Relationship Id="rId139" Type="http://schemas.microsoft.com/office/2007/relationships/slicerCache" Target="slicerCaches/slicerCache69.xml"/><Relationship Id="rId80" Type="http://schemas.microsoft.com/office/2007/relationships/slicerCache" Target="slicerCaches/slicerCache10.xml"/><Relationship Id="rId85" Type="http://schemas.microsoft.com/office/2007/relationships/slicerCache" Target="slicerCaches/slicerCache15.xml"/><Relationship Id="rId150"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pivotCacheDefinition" Target="pivotCache/pivotCacheDefinition1.xml"/><Relationship Id="rId103" Type="http://schemas.microsoft.com/office/2007/relationships/slicerCache" Target="slicerCaches/slicerCache33.xml"/><Relationship Id="rId108" Type="http://schemas.microsoft.com/office/2007/relationships/slicerCache" Target="slicerCaches/slicerCache38.xml"/><Relationship Id="rId124" Type="http://schemas.microsoft.com/office/2007/relationships/slicerCache" Target="slicerCaches/slicerCache54.xml"/><Relationship Id="rId129" Type="http://schemas.microsoft.com/office/2007/relationships/slicerCache" Target="slicerCaches/slicerCache59.xml"/><Relationship Id="rId54" Type="http://schemas.openxmlformats.org/officeDocument/2006/relationships/worksheet" Target="worksheets/sheet54.xml"/><Relationship Id="rId70" Type="http://schemas.openxmlformats.org/officeDocument/2006/relationships/pivotCacheDefinition" Target="pivotCache/pivotCacheDefinition12.xml"/><Relationship Id="rId75" Type="http://schemas.microsoft.com/office/2007/relationships/slicerCache" Target="slicerCaches/slicerCache5.xml"/><Relationship Id="rId91" Type="http://schemas.microsoft.com/office/2007/relationships/slicerCache" Target="slicerCaches/slicerCache21.xml"/><Relationship Id="rId96" Type="http://schemas.microsoft.com/office/2007/relationships/slicerCache" Target="slicerCaches/slicerCache26.xml"/><Relationship Id="rId140" Type="http://schemas.microsoft.com/office/2007/relationships/slicerCache" Target="slicerCaches/slicerCache70.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microsoft.com/office/2007/relationships/slicerCache" Target="slicerCaches/slicerCache44.xml"/><Relationship Id="rId119" Type="http://schemas.microsoft.com/office/2007/relationships/slicerCache" Target="slicerCaches/slicerCache49.xml"/><Relationship Id="rId44" Type="http://schemas.openxmlformats.org/officeDocument/2006/relationships/worksheet" Target="worksheets/sheet44.xml"/><Relationship Id="rId60" Type="http://schemas.openxmlformats.org/officeDocument/2006/relationships/pivotCacheDefinition" Target="pivotCache/pivotCacheDefinition2.xml"/><Relationship Id="rId65" Type="http://schemas.openxmlformats.org/officeDocument/2006/relationships/pivotCacheDefinition" Target="pivotCache/pivotCacheDefinition7.xml"/><Relationship Id="rId81" Type="http://schemas.microsoft.com/office/2007/relationships/slicerCache" Target="slicerCaches/slicerCache11.xml"/><Relationship Id="rId86" Type="http://schemas.microsoft.com/office/2007/relationships/slicerCache" Target="slicerCaches/slicerCache16.xml"/><Relationship Id="rId130" Type="http://schemas.microsoft.com/office/2007/relationships/slicerCache" Target="slicerCaches/slicerCache60.xml"/><Relationship Id="rId135" Type="http://schemas.microsoft.com/office/2007/relationships/slicerCache" Target="slicerCaches/slicerCache6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microsoft.com/office/2007/relationships/slicerCache" Target="slicerCaches/slicerCache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07/relationships/slicerCache" Target="slicerCaches/slicerCache6.xml"/><Relationship Id="rId97" Type="http://schemas.microsoft.com/office/2007/relationships/slicerCache" Target="slicerCaches/slicerCache27.xml"/><Relationship Id="rId104" Type="http://schemas.microsoft.com/office/2007/relationships/slicerCache" Target="slicerCaches/slicerCache34.xml"/><Relationship Id="rId120" Type="http://schemas.microsoft.com/office/2007/relationships/slicerCache" Target="slicerCaches/slicerCache50.xml"/><Relationship Id="rId125" Type="http://schemas.microsoft.com/office/2007/relationships/slicerCache" Target="slicerCaches/slicerCache55.xml"/><Relationship Id="rId141" Type="http://schemas.microsoft.com/office/2007/relationships/slicerCache" Target="slicerCaches/slicerCache71.xml"/><Relationship Id="rId146" Type="http://schemas.openxmlformats.org/officeDocument/2006/relationships/sharedStrings" Target="sharedStrings.xml"/><Relationship Id="rId7" Type="http://schemas.openxmlformats.org/officeDocument/2006/relationships/worksheet" Target="worksheets/sheet7.xml"/><Relationship Id="rId71" Type="http://schemas.microsoft.com/office/2007/relationships/slicerCache" Target="slicerCaches/slicerCache1.xml"/><Relationship Id="rId92" Type="http://schemas.microsoft.com/office/2007/relationships/slicerCache" Target="slicerCaches/slicerCache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pivotCacheDefinition" Target="pivotCache/pivotCacheDefinition8.xml"/><Relationship Id="rId87" Type="http://schemas.microsoft.com/office/2007/relationships/slicerCache" Target="slicerCaches/slicerCache17.xml"/><Relationship Id="rId110" Type="http://schemas.microsoft.com/office/2007/relationships/slicerCache" Target="slicerCaches/slicerCache40.xml"/><Relationship Id="rId115" Type="http://schemas.microsoft.com/office/2007/relationships/slicerCache" Target="slicerCaches/slicerCache45.xml"/><Relationship Id="rId131" Type="http://schemas.microsoft.com/office/2007/relationships/slicerCache" Target="slicerCaches/slicerCache61.xml"/><Relationship Id="rId136" Type="http://schemas.microsoft.com/office/2007/relationships/slicerCache" Target="slicerCaches/slicerCache66.xml"/><Relationship Id="rId61" Type="http://schemas.openxmlformats.org/officeDocument/2006/relationships/pivotCacheDefinition" Target="pivotCache/pivotCacheDefinition3.xml"/><Relationship Id="rId82" Type="http://schemas.microsoft.com/office/2007/relationships/slicerCache" Target="slicerCaches/slicerCache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microsoft.com/office/2007/relationships/slicerCache" Target="slicerCaches/slicerCache7.xml"/><Relationship Id="rId100" Type="http://schemas.microsoft.com/office/2007/relationships/slicerCache" Target="slicerCaches/slicerCache30.xml"/><Relationship Id="rId105" Type="http://schemas.microsoft.com/office/2007/relationships/slicerCache" Target="slicerCaches/slicerCache35.xml"/><Relationship Id="rId126" Type="http://schemas.microsoft.com/office/2007/relationships/slicerCache" Target="slicerCaches/slicerCache5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07/relationships/slicerCache" Target="slicerCaches/slicerCache2.xml"/><Relationship Id="rId93" Type="http://schemas.microsoft.com/office/2007/relationships/slicerCache" Target="slicerCaches/slicerCache23.xml"/><Relationship Id="rId98" Type="http://schemas.microsoft.com/office/2007/relationships/slicerCache" Target="slicerCaches/slicerCache28.xml"/><Relationship Id="rId121" Type="http://schemas.microsoft.com/office/2007/relationships/slicerCache" Target="slicerCaches/slicerCache51.xml"/><Relationship Id="rId142" Type="http://schemas.microsoft.com/office/2007/relationships/slicerCache" Target="slicerCaches/slicerCache7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pivotCacheDefinition" Target="pivotCache/pivotCacheDefinition9.xml"/><Relationship Id="rId116" Type="http://schemas.microsoft.com/office/2007/relationships/slicerCache" Target="slicerCaches/slicerCache46.xml"/><Relationship Id="rId137" Type="http://schemas.microsoft.com/office/2007/relationships/slicerCache" Target="slicerCaches/slicerCache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pivotCacheDefinition" Target="pivotCache/pivotCacheDefinition4.xml"/><Relationship Id="rId83" Type="http://schemas.microsoft.com/office/2007/relationships/slicerCache" Target="slicerCaches/slicerCache13.xml"/><Relationship Id="rId88" Type="http://schemas.microsoft.com/office/2007/relationships/slicerCache" Target="slicerCaches/slicerCache18.xml"/><Relationship Id="rId111" Type="http://schemas.microsoft.com/office/2007/relationships/slicerCache" Target="slicerCaches/slicerCache41.xml"/><Relationship Id="rId132" Type="http://schemas.microsoft.com/office/2007/relationships/slicerCache" Target="slicerCaches/slicerCache6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microsoft.com/office/2007/relationships/slicerCache" Target="slicerCaches/slicerCache36.xml"/><Relationship Id="rId127" Type="http://schemas.microsoft.com/office/2007/relationships/slicerCache" Target="slicerCaches/slicerCache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microsoft.com/office/2007/relationships/slicerCache" Target="slicerCaches/slicerCache3.xml"/><Relationship Id="rId78" Type="http://schemas.microsoft.com/office/2007/relationships/slicerCache" Target="slicerCaches/slicerCache8.xml"/><Relationship Id="rId94" Type="http://schemas.microsoft.com/office/2007/relationships/slicerCache" Target="slicerCaches/slicerCache24.xml"/><Relationship Id="rId99" Type="http://schemas.microsoft.com/office/2007/relationships/slicerCache" Target="slicerCaches/slicerCache29.xml"/><Relationship Id="rId101" Type="http://schemas.microsoft.com/office/2007/relationships/slicerCache" Target="slicerCaches/slicerCache31.xml"/><Relationship Id="rId122" Type="http://schemas.microsoft.com/office/2007/relationships/slicerCache" Target="slicerCaches/slicerCache52.xml"/><Relationship Id="rId143" Type="http://schemas.microsoft.com/office/2007/relationships/slicerCache" Target="slicerCaches/slicerCache73.xml"/><Relationship Id="rId14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pivotCacheDefinition" Target="pivotCache/pivotCacheDefinition10.xml"/><Relationship Id="rId89" Type="http://schemas.microsoft.com/office/2007/relationships/slicerCache" Target="slicerCaches/slicerCache19.xml"/><Relationship Id="rId112" Type="http://schemas.microsoft.com/office/2007/relationships/slicerCache" Target="slicerCaches/slicerCache42.xml"/><Relationship Id="rId133" Type="http://schemas.microsoft.com/office/2007/relationships/slicerCache" Target="slicerCaches/slicerCache6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microsoft.com/office/2007/relationships/slicerCache" Target="slicerCaches/slicerCache9.xml"/><Relationship Id="rId102" Type="http://schemas.microsoft.com/office/2007/relationships/slicerCache" Target="slicerCaches/slicerCache32.xml"/><Relationship Id="rId123" Type="http://schemas.microsoft.com/office/2007/relationships/slicerCache" Target="slicerCaches/slicerCache53.xml"/><Relationship Id="rId144" Type="http://schemas.openxmlformats.org/officeDocument/2006/relationships/theme" Target="theme/theme1.xml"/><Relationship Id="rId90" Type="http://schemas.microsoft.com/office/2007/relationships/slicerCache" Target="slicerCaches/slicerCache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pieChart>
        <c:varyColors val="1"/>
        <c:ser>
          <c:idx val="2"/>
          <c:order val="2"/>
          <c:dPt>
            <c:idx val="0"/>
            <c:bubble3D val="0"/>
            <c:spPr>
              <a:solidFill>
                <a:schemeClr val="accent5">
                  <a:tint val="77000"/>
                </a:schemeClr>
              </a:solidFill>
              <a:ln>
                <a:noFill/>
              </a:ln>
              <a:effectLst/>
            </c:spPr>
            <c:extLst>
              <c:ext xmlns:c16="http://schemas.microsoft.com/office/drawing/2014/chart" uri="{C3380CC4-5D6E-409C-BE32-E72D297353CC}">
                <c16:uniqueId val="{00000001-0B5D-43B5-B59F-58854F732735}"/>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0B5D-43B5-B59F-58854F7327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Dashboard!$C$21:$C$22</c:f>
              <c:strCache>
                <c:ptCount val="2"/>
                <c:pt idx="0">
                  <c:v>Mannen</c:v>
                </c:pt>
                <c:pt idx="1">
                  <c:v>Vrouwen</c:v>
                </c:pt>
              </c:strCache>
            </c:strRef>
          </c:cat>
          <c:val>
            <c:numRef>
              <c:f>Dashboard!$D$21:$D$22</c:f>
              <c:numCache>
                <c:formatCode>General</c:formatCode>
                <c:ptCount val="2"/>
                <c:pt idx="0">
                  <c:v>15</c:v>
                </c:pt>
                <c:pt idx="1">
                  <c:v>15</c:v>
                </c:pt>
              </c:numCache>
            </c:numRef>
          </c:val>
          <c:extLst>
            <c:ext xmlns:c16="http://schemas.microsoft.com/office/drawing/2014/chart" uri="{C3380CC4-5D6E-409C-BE32-E72D297353CC}">
              <c16:uniqueId val="{00000004-0B5D-43B5-B59F-58854F732735}"/>
            </c:ext>
          </c:extLst>
        </c:ser>
        <c:ser>
          <c:idx val="3"/>
          <c:order val="3"/>
          <c:dPt>
            <c:idx val="0"/>
            <c:bubble3D val="0"/>
            <c:spPr>
              <a:solidFill>
                <a:schemeClr val="accent5">
                  <a:tint val="77000"/>
                </a:schemeClr>
              </a:solidFill>
              <a:ln>
                <a:noFill/>
              </a:ln>
              <a:effectLst/>
            </c:spPr>
            <c:extLst>
              <c:ext xmlns:c16="http://schemas.microsoft.com/office/drawing/2014/chart" uri="{C3380CC4-5D6E-409C-BE32-E72D297353CC}">
                <c16:uniqueId val="{00000006-0B5D-43B5-B59F-58854F732735}"/>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8-0B5D-43B5-B59F-58854F7327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Dashboard!$C$21:$C$22</c:f>
              <c:strCache>
                <c:ptCount val="2"/>
                <c:pt idx="0">
                  <c:v>Mannen</c:v>
                </c:pt>
                <c:pt idx="1">
                  <c:v>Vrouwen</c:v>
                </c:pt>
              </c:strCache>
            </c:strRef>
          </c:cat>
          <c:val>
            <c:numRef>
              <c:f>Dashboard!$D$21:$D$22</c:f>
              <c:numCache>
                <c:formatCode>General</c:formatCode>
                <c:ptCount val="2"/>
                <c:pt idx="0">
                  <c:v>15</c:v>
                </c:pt>
                <c:pt idx="1">
                  <c:v>15</c:v>
                </c:pt>
              </c:numCache>
            </c:numRef>
          </c:val>
          <c:extLst>
            <c:ext xmlns:c16="http://schemas.microsoft.com/office/drawing/2014/chart" uri="{C3380CC4-5D6E-409C-BE32-E72D297353CC}">
              <c16:uniqueId val="{00000009-0B5D-43B5-B59F-58854F732735}"/>
            </c:ext>
          </c:extLst>
        </c:ser>
        <c:ser>
          <c:idx val="1"/>
          <c:order val="1"/>
          <c:dPt>
            <c:idx val="0"/>
            <c:bubble3D val="0"/>
            <c:spPr>
              <a:solidFill>
                <a:schemeClr val="accent5">
                  <a:tint val="77000"/>
                </a:schemeClr>
              </a:solidFill>
              <a:ln>
                <a:noFill/>
              </a:ln>
              <a:effectLst/>
            </c:spPr>
            <c:extLst>
              <c:ext xmlns:c16="http://schemas.microsoft.com/office/drawing/2014/chart" uri="{C3380CC4-5D6E-409C-BE32-E72D297353CC}">
                <c16:uniqueId val="{0000000B-0B5D-43B5-B59F-58854F732735}"/>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D-0B5D-43B5-B59F-58854F7327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Dashboard!$C$21:$C$22</c:f>
              <c:strCache>
                <c:ptCount val="2"/>
                <c:pt idx="0">
                  <c:v>Mannen</c:v>
                </c:pt>
                <c:pt idx="1">
                  <c:v>Vrouwen</c:v>
                </c:pt>
              </c:strCache>
            </c:strRef>
          </c:cat>
          <c:val>
            <c:numRef>
              <c:f>Dashboard!$D$21:$D$22</c:f>
              <c:numCache>
                <c:formatCode>General</c:formatCode>
                <c:ptCount val="2"/>
                <c:pt idx="0">
                  <c:v>15</c:v>
                </c:pt>
                <c:pt idx="1">
                  <c:v>15</c:v>
                </c:pt>
              </c:numCache>
            </c:numRef>
          </c:val>
          <c:extLst>
            <c:ext xmlns:c16="http://schemas.microsoft.com/office/drawing/2014/chart" uri="{C3380CC4-5D6E-409C-BE32-E72D297353CC}">
              <c16:uniqueId val="{0000000E-0B5D-43B5-B59F-58854F732735}"/>
            </c:ext>
          </c:extLst>
        </c:ser>
        <c:ser>
          <c:idx val="0"/>
          <c:order val="0"/>
          <c:dPt>
            <c:idx val="0"/>
            <c:bubble3D val="0"/>
            <c:spPr>
              <a:solidFill>
                <a:schemeClr val="accent5">
                  <a:tint val="77000"/>
                </a:schemeClr>
              </a:solidFill>
              <a:ln>
                <a:noFill/>
              </a:ln>
              <a:effectLst/>
            </c:spPr>
            <c:extLst>
              <c:ext xmlns:c16="http://schemas.microsoft.com/office/drawing/2014/chart" uri="{C3380CC4-5D6E-409C-BE32-E72D297353CC}">
                <c16:uniqueId val="{00000010-0B5D-43B5-B59F-58854F732735}"/>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12-0B5D-43B5-B59F-58854F7327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Dashboard!$C$21:$C$22</c:f>
              <c:strCache>
                <c:ptCount val="2"/>
                <c:pt idx="0">
                  <c:v>Mannen</c:v>
                </c:pt>
                <c:pt idx="1">
                  <c:v>Vrouwen</c:v>
                </c:pt>
              </c:strCache>
            </c:strRef>
          </c:cat>
          <c:val>
            <c:numRef>
              <c:f>Dashboard!$D$21:$D$22</c:f>
              <c:numCache>
                <c:formatCode>General</c:formatCode>
                <c:ptCount val="2"/>
                <c:pt idx="0">
                  <c:v>15</c:v>
                </c:pt>
                <c:pt idx="1">
                  <c:v>15</c:v>
                </c:pt>
              </c:numCache>
            </c:numRef>
          </c:val>
          <c:extLst>
            <c:ext xmlns:c16="http://schemas.microsoft.com/office/drawing/2014/chart" uri="{C3380CC4-5D6E-409C-BE32-E72D297353CC}">
              <c16:uniqueId val="{00000013-0B5D-43B5-B59F-58854F732735}"/>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UITGEBREID.xlsx]PVTHR!Leeftijd</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Gemiddelde leeftijd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PVTHR!$BC$1:$BC$2</c:f>
              <c:strCache>
                <c:ptCount val="1"/>
                <c:pt idx="0">
                  <c:v>2019</c:v>
                </c:pt>
              </c:strCache>
            </c:strRef>
          </c:tx>
          <c:spPr>
            <a:solidFill>
              <a:schemeClr val="accent5">
                <a:tint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PVTHR!$BB$3</c:f>
              <c:strCache>
                <c:ptCount val="1"/>
                <c:pt idx="0">
                  <c:v>Totaal</c:v>
                </c:pt>
              </c:strCache>
            </c:strRef>
          </c:cat>
          <c:val>
            <c:numRef>
              <c:f>PVTHR!$BC$3</c:f>
              <c:numCache>
                <c:formatCode>General</c:formatCode>
                <c:ptCount val="1"/>
                <c:pt idx="0">
                  <c:v>38.888888888888886</c:v>
                </c:pt>
              </c:numCache>
            </c:numRef>
          </c:val>
          <c:extLst>
            <c:ext xmlns:c16="http://schemas.microsoft.com/office/drawing/2014/chart" uri="{C3380CC4-5D6E-409C-BE32-E72D297353CC}">
              <c16:uniqueId val="{00000000-57AF-44F0-B9E8-B5EFDD4EAA95}"/>
            </c:ext>
          </c:extLst>
        </c:ser>
        <c:ser>
          <c:idx val="1"/>
          <c:order val="1"/>
          <c:tx>
            <c:strRef>
              <c:f>PVTHR!$BD$1:$BD$2</c:f>
              <c:strCache>
                <c:ptCount val="1"/>
                <c:pt idx="0">
                  <c:v>2020</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PVTHR!$BB$3</c:f>
              <c:strCache>
                <c:ptCount val="1"/>
                <c:pt idx="0">
                  <c:v>Totaal</c:v>
                </c:pt>
              </c:strCache>
            </c:strRef>
          </c:cat>
          <c:val>
            <c:numRef>
              <c:f>PVTHR!$BD$3</c:f>
              <c:numCache>
                <c:formatCode>General</c:formatCode>
                <c:ptCount val="1"/>
                <c:pt idx="0">
                  <c:v>35.692307692307693</c:v>
                </c:pt>
              </c:numCache>
            </c:numRef>
          </c:val>
          <c:extLst>
            <c:ext xmlns:c16="http://schemas.microsoft.com/office/drawing/2014/chart" uri="{C3380CC4-5D6E-409C-BE32-E72D297353CC}">
              <c16:uniqueId val="{00000001-57AF-44F0-B9E8-B5EFDD4EAA95}"/>
            </c:ext>
          </c:extLst>
        </c:ser>
        <c:ser>
          <c:idx val="2"/>
          <c:order val="2"/>
          <c:tx>
            <c:strRef>
              <c:f>PVTHR!$BE$1:$BE$2</c:f>
              <c:strCache>
                <c:ptCount val="1"/>
                <c:pt idx="0">
                  <c:v>2021</c:v>
                </c:pt>
              </c:strCache>
            </c:strRef>
          </c:tx>
          <c:spPr>
            <a:solidFill>
              <a:schemeClr val="accent5">
                <a:shade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PVTHR!$BB$3</c:f>
              <c:strCache>
                <c:ptCount val="1"/>
                <c:pt idx="0">
                  <c:v>Totaal</c:v>
                </c:pt>
              </c:strCache>
            </c:strRef>
          </c:cat>
          <c:val>
            <c:numRef>
              <c:f>PVTHR!$BE$3</c:f>
              <c:numCache>
                <c:formatCode>General</c:formatCode>
                <c:ptCount val="1"/>
                <c:pt idx="0">
                  <c:v>38.299999999999997</c:v>
                </c:pt>
              </c:numCache>
            </c:numRef>
          </c:val>
          <c:extLst>
            <c:ext xmlns:c16="http://schemas.microsoft.com/office/drawing/2014/chart" uri="{C3380CC4-5D6E-409C-BE32-E72D297353CC}">
              <c16:uniqueId val="{00000002-57AF-44F0-B9E8-B5EFDD4EAA95}"/>
            </c:ext>
          </c:extLst>
        </c:ser>
        <c:dLbls>
          <c:showLegendKey val="0"/>
          <c:showVal val="0"/>
          <c:showCatName val="0"/>
          <c:showSerName val="0"/>
          <c:showPercent val="0"/>
          <c:showBubbleSize val="0"/>
        </c:dLbls>
        <c:gapWidth val="219"/>
        <c:overlap val="-27"/>
        <c:axId val="796093816"/>
        <c:axId val="796095384"/>
      </c:barChart>
      <c:catAx>
        <c:axId val="796093816"/>
        <c:scaling>
          <c:orientation val="minMax"/>
        </c:scaling>
        <c:delete val="1"/>
        <c:axPos val="l"/>
        <c:numFmt formatCode="General" sourceLinked="1"/>
        <c:majorTickMark val="none"/>
        <c:minorTickMark val="none"/>
        <c:tickLblPos val="nextTo"/>
        <c:crossAx val="796095384"/>
        <c:crosses val="autoZero"/>
        <c:auto val="1"/>
        <c:lblAlgn val="ctr"/>
        <c:lblOffset val="100"/>
        <c:noMultiLvlLbl val="0"/>
      </c:catAx>
      <c:valAx>
        <c:axId val="79609538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3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UITGEBREID.xlsx]PVTHR!Dienstjaren</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Gemiddelde dienstjaren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PVTHR!$CD$1:$CD$2</c:f>
              <c:strCache>
                <c:ptCount val="1"/>
                <c:pt idx="0">
                  <c:v>2019</c:v>
                </c:pt>
              </c:strCache>
            </c:strRef>
          </c:tx>
          <c:spPr>
            <a:solidFill>
              <a:schemeClr val="accent5">
                <a:tint val="6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PVTHR!$CC$3</c:f>
              <c:strCache>
                <c:ptCount val="1"/>
                <c:pt idx="0">
                  <c:v>Totaal</c:v>
                </c:pt>
              </c:strCache>
            </c:strRef>
          </c:cat>
          <c:val>
            <c:numRef>
              <c:f>PVTHR!$CD$3</c:f>
              <c:numCache>
                <c:formatCode>General</c:formatCode>
                <c:ptCount val="1"/>
                <c:pt idx="0">
                  <c:v>10.333333333333334</c:v>
                </c:pt>
              </c:numCache>
            </c:numRef>
          </c:val>
          <c:extLst>
            <c:ext xmlns:c16="http://schemas.microsoft.com/office/drawing/2014/chart" uri="{C3380CC4-5D6E-409C-BE32-E72D297353CC}">
              <c16:uniqueId val="{00000000-F356-47AB-A2D1-6F9348A18ED2}"/>
            </c:ext>
          </c:extLst>
        </c:ser>
        <c:ser>
          <c:idx val="1"/>
          <c:order val="1"/>
          <c:tx>
            <c:strRef>
              <c:f>PVTHR!$CE$1:$CE$2</c:f>
              <c:strCache>
                <c:ptCount val="1"/>
                <c:pt idx="0">
                  <c:v>2020</c:v>
                </c:pt>
              </c:strCache>
            </c:strRef>
          </c:tx>
          <c:spPr>
            <a:solidFill>
              <a:schemeClr val="accent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PVTHR!$CC$3</c:f>
              <c:strCache>
                <c:ptCount val="1"/>
                <c:pt idx="0">
                  <c:v>Totaal</c:v>
                </c:pt>
              </c:strCache>
            </c:strRef>
          </c:cat>
          <c:val>
            <c:numRef>
              <c:f>PVTHR!$CE$3</c:f>
              <c:numCache>
                <c:formatCode>General</c:formatCode>
                <c:ptCount val="1"/>
                <c:pt idx="0">
                  <c:v>7.8461538461538458</c:v>
                </c:pt>
              </c:numCache>
            </c:numRef>
          </c:val>
          <c:extLst>
            <c:ext xmlns:c16="http://schemas.microsoft.com/office/drawing/2014/chart" uri="{C3380CC4-5D6E-409C-BE32-E72D297353CC}">
              <c16:uniqueId val="{00000001-F356-47AB-A2D1-6F9348A18ED2}"/>
            </c:ext>
          </c:extLst>
        </c:ser>
        <c:ser>
          <c:idx val="2"/>
          <c:order val="2"/>
          <c:tx>
            <c:strRef>
              <c:f>PVTHR!$CF$1:$CF$2</c:f>
              <c:strCache>
                <c:ptCount val="1"/>
                <c:pt idx="0">
                  <c:v>2021</c:v>
                </c:pt>
              </c:strCache>
            </c:strRef>
          </c:tx>
          <c:spPr>
            <a:solidFill>
              <a:schemeClr val="accent5">
                <a:shade val="6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PVTHR!$CC$3</c:f>
              <c:strCache>
                <c:ptCount val="1"/>
                <c:pt idx="0">
                  <c:v>Totaal</c:v>
                </c:pt>
              </c:strCache>
            </c:strRef>
          </c:cat>
          <c:val>
            <c:numRef>
              <c:f>PVTHR!$CF$3</c:f>
              <c:numCache>
                <c:formatCode>General</c:formatCode>
                <c:ptCount val="1"/>
                <c:pt idx="0">
                  <c:v>3.8</c:v>
                </c:pt>
              </c:numCache>
            </c:numRef>
          </c:val>
          <c:extLst>
            <c:ext xmlns:c16="http://schemas.microsoft.com/office/drawing/2014/chart" uri="{C3380CC4-5D6E-409C-BE32-E72D297353CC}">
              <c16:uniqueId val="{00000002-F356-47AB-A2D1-6F9348A18ED2}"/>
            </c:ext>
          </c:extLst>
        </c:ser>
        <c:dLbls>
          <c:showLegendKey val="0"/>
          <c:showVal val="0"/>
          <c:showCatName val="0"/>
          <c:showSerName val="0"/>
          <c:showPercent val="0"/>
          <c:showBubbleSize val="0"/>
        </c:dLbls>
        <c:gapWidth val="219"/>
        <c:overlap val="-27"/>
        <c:axId val="796097344"/>
        <c:axId val="796098128"/>
      </c:barChart>
      <c:catAx>
        <c:axId val="796097344"/>
        <c:scaling>
          <c:orientation val="minMax"/>
        </c:scaling>
        <c:delete val="1"/>
        <c:axPos val="l"/>
        <c:numFmt formatCode="General" sourceLinked="1"/>
        <c:majorTickMark val="none"/>
        <c:minorTickMark val="none"/>
        <c:tickLblPos val="nextTo"/>
        <c:crossAx val="796098128"/>
        <c:crosses val="autoZero"/>
        <c:auto val="1"/>
        <c:lblAlgn val="ctr"/>
        <c:lblOffset val="100"/>
        <c:noMultiLvlLbl val="0"/>
      </c:catAx>
      <c:valAx>
        <c:axId val="79609812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7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UITGEBREID.xlsx]PVTHR!Geslacht</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Geslacht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PVTHR!$DE$1:$DE$2</c:f>
              <c:strCache>
                <c:ptCount val="1"/>
                <c:pt idx="0">
                  <c:v>Man</c:v>
                </c:pt>
              </c:strCache>
            </c:strRef>
          </c:tx>
          <c:spPr>
            <a:solidFill>
              <a:schemeClr val="accent5">
                <a:tint val="77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PVTHR!$DD$3:$DD$6</c:f>
              <c:strCache>
                <c:ptCount val="3"/>
                <c:pt idx="0">
                  <c:v>2019</c:v>
                </c:pt>
                <c:pt idx="1">
                  <c:v>2020</c:v>
                </c:pt>
                <c:pt idx="2">
                  <c:v>2021</c:v>
                </c:pt>
              </c:strCache>
            </c:strRef>
          </c:cat>
          <c:val>
            <c:numRef>
              <c:f>PVTHR!$DE$3:$DE$6</c:f>
              <c:numCache>
                <c:formatCode>0.00%</c:formatCode>
                <c:ptCount val="3"/>
                <c:pt idx="0">
                  <c:v>0.66666666666666663</c:v>
                </c:pt>
                <c:pt idx="1">
                  <c:v>0.53846153846153844</c:v>
                </c:pt>
                <c:pt idx="2">
                  <c:v>0.5</c:v>
                </c:pt>
              </c:numCache>
            </c:numRef>
          </c:val>
          <c:extLst>
            <c:ext xmlns:c16="http://schemas.microsoft.com/office/drawing/2014/chart" uri="{C3380CC4-5D6E-409C-BE32-E72D297353CC}">
              <c16:uniqueId val="{00000000-9405-4BEF-B1E6-065B5329C178}"/>
            </c:ext>
          </c:extLst>
        </c:ser>
        <c:ser>
          <c:idx val="1"/>
          <c:order val="1"/>
          <c:tx>
            <c:strRef>
              <c:f>PVTHR!$DF$1:$DF$2</c:f>
              <c:strCache>
                <c:ptCount val="1"/>
                <c:pt idx="0">
                  <c:v>Vrouw</c:v>
                </c:pt>
              </c:strCache>
            </c:strRef>
          </c:tx>
          <c:spPr>
            <a:solidFill>
              <a:schemeClr val="accent5">
                <a:shade val="76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PVTHR!$DD$3:$DD$6</c:f>
              <c:strCache>
                <c:ptCount val="3"/>
                <c:pt idx="0">
                  <c:v>2019</c:v>
                </c:pt>
                <c:pt idx="1">
                  <c:v>2020</c:v>
                </c:pt>
                <c:pt idx="2">
                  <c:v>2021</c:v>
                </c:pt>
              </c:strCache>
            </c:strRef>
          </c:cat>
          <c:val>
            <c:numRef>
              <c:f>PVTHR!$DF$3:$DF$6</c:f>
              <c:numCache>
                <c:formatCode>0.00%</c:formatCode>
                <c:ptCount val="3"/>
                <c:pt idx="0">
                  <c:v>0.33333333333333331</c:v>
                </c:pt>
                <c:pt idx="1">
                  <c:v>0.46153846153846156</c:v>
                </c:pt>
                <c:pt idx="2">
                  <c:v>0.5</c:v>
                </c:pt>
              </c:numCache>
            </c:numRef>
          </c:val>
          <c:extLst>
            <c:ext xmlns:c16="http://schemas.microsoft.com/office/drawing/2014/chart" uri="{C3380CC4-5D6E-409C-BE32-E72D297353CC}">
              <c16:uniqueId val="{00000001-9405-4BEF-B1E6-065B5329C178}"/>
            </c:ext>
          </c:extLst>
        </c:ser>
        <c:dLbls>
          <c:showLegendKey val="0"/>
          <c:showVal val="0"/>
          <c:showCatName val="0"/>
          <c:showSerName val="0"/>
          <c:showPercent val="0"/>
          <c:showBubbleSize val="0"/>
        </c:dLbls>
        <c:gapWidth val="219"/>
        <c:overlap val="-27"/>
        <c:axId val="796098520"/>
        <c:axId val="796098912"/>
      </c:barChart>
      <c:catAx>
        <c:axId val="796098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8912"/>
        <c:crosses val="autoZero"/>
        <c:auto val="1"/>
        <c:lblAlgn val="ctr"/>
        <c:lblOffset val="100"/>
        <c:noMultiLvlLbl val="0"/>
      </c:catAx>
      <c:valAx>
        <c:axId val="79609891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8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UITGEBREID.xlsx]PVTHR!Contracturen</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Gemiddelde contracturen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 #,##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PVTHR!$AB$100:$AB$101</c:f>
              <c:strCache>
                <c:ptCount val="1"/>
                <c:pt idx="0">
                  <c:v>2019</c:v>
                </c:pt>
              </c:strCache>
            </c:strRef>
          </c:tx>
          <c:spPr>
            <a:solidFill>
              <a:schemeClr val="accent5">
                <a:tint val="65000"/>
              </a:schemeClr>
            </a:solidFill>
            <a:ln>
              <a:noFill/>
            </a:ln>
            <a:effectLst/>
          </c:spPr>
          <c:invertIfNegative val="0"/>
          <c:dLbls>
            <c:numFmt formatCode="\ #,##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PVTHR!$AA$102</c:f>
              <c:strCache>
                <c:ptCount val="1"/>
                <c:pt idx="0">
                  <c:v>Totaal</c:v>
                </c:pt>
              </c:strCache>
            </c:strRef>
          </c:cat>
          <c:val>
            <c:numRef>
              <c:f>PVTHR!$AB$102</c:f>
              <c:numCache>
                <c:formatCode>General</c:formatCode>
                <c:ptCount val="1"/>
                <c:pt idx="0">
                  <c:v>22.088888888888889</c:v>
                </c:pt>
              </c:numCache>
            </c:numRef>
          </c:val>
          <c:extLst>
            <c:ext xmlns:c16="http://schemas.microsoft.com/office/drawing/2014/chart" uri="{C3380CC4-5D6E-409C-BE32-E72D297353CC}">
              <c16:uniqueId val="{00000000-D0D0-42DD-8FCB-6B296319CBE4}"/>
            </c:ext>
          </c:extLst>
        </c:ser>
        <c:ser>
          <c:idx val="1"/>
          <c:order val="1"/>
          <c:tx>
            <c:strRef>
              <c:f>PVTHR!$AC$100:$AC$101</c:f>
              <c:strCache>
                <c:ptCount val="1"/>
                <c:pt idx="0">
                  <c:v>2020</c:v>
                </c:pt>
              </c:strCache>
            </c:strRef>
          </c:tx>
          <c:spPr>
            <a:solidFill>
              <a:schemeClr val="accent5"/>
            </a:solidFill>
            <a:ln>
              <a:noFill/>
            </a:ln>
            <a:effectLst/>
          </c:spPr>
          <c:invertIfNegative val="0"/>
          <c:dLbls>
            <c:numFmt formatCode="\ #,##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PVTHR!$AA$102</c:f>
              <c:strCache>
                <c:ptCount val="1"/>
                <c:pt idx="0">
                  <c:v>Totaal</c:v>
                </c:pt>
              </c:strCache>
            </c:strRef>
          </c:cat>
          <c:val>
            <c:numRef>
              <c:f>PVTHR!$AC$102</c:f>
              <c:numCache>
                <c:formatCode>General</c:formatCode>
                <c:ptCount val="1"/>
                <c:pt idx="0">
                  <c:v>23.23076923076923</c:v>
                </c:pt>
              </c:numCache>
            </c:numRef>
          </c:val>
          <c:extLst>
            <c:ext xmlns:c16="http://schemas.microsoft.com/office/drawing/2014/chart" uri="{C3380CC4-5D6E-409C-BE32-E72D297353CC}">
              <c16:uniqueId val="{00000001-D0D0-42DD-8FCB-6B296319CBE4}"/>
            </c:ext>
          </c:extLst>
        </c:ser>
        <c:ser>
          <c:idx val="2"/>
          <c:order val="2"/>
          <c:tx>
            <c:strRef>
              <c:f>PVTHR!$AD$100:$AD$101</c:f>
              <c:strCache>
                <c:ptCount val="1"/>
                <c:pt idx="0">
                  <c:v>2021</c:v>
                </c:pt>
              </c:strCache>
            </c:strRef>
          </c:tx>
          <c:spPr>
            <a:solidFill>
              <a:schemeClr val="accent5">
                <a:shade val="65000"/>
              </a:schemeClr>
            </a:solidFill>
            <a:ln>
              <a:noFill/>
            </a:ln>
            <a:effectLst/>
          </c:spPr>
          <c:invertIfNegative val="0"/>
          <c:dLbls>
            <c:numFmt formatCode="\ #,##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PVTHR!$AA$102</c:f>
              <c:strCache>
                <c:ptCount val="1"/>
                <c:pt idx="0">
                  <c:v>Totaal</c:v>
                </c:pt>
              </c:strCache>
            </c:strRef>
          </c:cat>
          <c:val>
            <c:numRef>
              <c:f>PVTHR!$AD$102</c:f>
              <c:numCache>
                <c:formatCode>General</c:formatCode>
                <c:ptCount val="1"/>
                <c:pt idx="0">
                  <c:v>22.44</c:v>
                </c:pt>
              </c:numCache>
            </c:numRef>
          </c:val>
          <c:extLst>
            <c:ext xmlns:c16="http://schemas.microsoft.com/office/drawing/2014/chart" uri="{C3380CC4-5D6E-409C-BE32-E72D297353CC}">
              <c16:uniqueId val="{00000002-D0D0-42DD-8FCB-6B296319CBE4}"/>
            </c:ext>
          </c:extLst>
        </c:ser>
        <c:dLbls>
          <c:showLegendKey val="0"/>
          <c:showVal val="0"/>
          <c:showCatName val="0"/>
          <c:showSerName val="0"/>
          <c:showPercent val="0"/>
          <c:showBubbleSize val="0"/>
        </c:dLbls>
        <c:gapWidth val="219"/>
        <c:overlap val="-27"/>
        <c:axId val="796104400"/>
        <c:axId val="796107928"/>
      </c:barChart>
      <c:catAx>
        <c:axId val="796104400"/>
        <c:scaling>
          <c:orientation val="minMax"/>
        </c:scaling>
        <c:delete val="1"/>
        <c:axPos val="l"/>
        <c:numFmt formatCode="General" sourceLinked="1"/>
        <c:majorTickMark val="none"/>
        <c:minorTickMark val="none"/>
        <c:tickLblPos val="nextTo"/>
        <c:crossAx val="796107928"/>
        <c:crosses val="autoZero"/>
        <c:auto val="1"/>
        <c:lblAlgn val="ctr"/>
        <c:lblOffset val="100"/>
        <c:noMultiLvlLbl val="0"/>
      </c:catAx>
      <c:valAx>
        <c:axId val="79610792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44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UITGEBREID.xlsx]PVTHR!Contracten</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Soort contract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PVTHR!$BC$100:$BC$101</c:f>
              <c:strCache>
                <c:ptCount val="1"/>
                <c:pt idx="0">
                  <c:v>Bepaalde tijd</c:v>
                </c:pt>
              </c:strCache>
            </c:strRef>
          </c:tx>
          <c:spPr>
            <a:solidFill>
              <a:schemeClr val="accent5">
                <a:tint val="77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PVTHR!$BB$102:$BB$105</c:f>
              <c:strCache>
                <c:ptCount val="3"/>
                <c:pt idx="0">
                  <c:v>2019</c:v>
                </c:pt>
                <c:pt idx="1">
                  <c:v>2020</c:v>
                </c:pt>
                <c:pt idx="2">
                  <c:v>2021</c:v>
                </c:pt>
              </c:strCache>
            </c:strRef>
          </c:cat>
          <c:val>
            <c:numRef>
              <c:f>PVTHR!$BC$102:$BC$105</c:f>
              <c:numCache>
                <c:formatCode>General</c:formatCode>
                <c:ptCount val="3"/>
                <c:pt idx="1">
                  <c:v>2</c:v>
                </c:pt>
                <c:pt idx="2">
                  <c:v>13</c:v>
                </c:pt>
              </c:numCache>
            </c:numRef>
          </c:val>
          <c:extLst>
            <c:ext xmlns:c16="http://schemas.microsoft.com/office/drawing/2014/chart" uri="{C3380CC4-5D6E-409C-BE32-E72D297353CC}">
              <c16:uniqueId val="{00000000-447F-41DD-A1D9-D20E33504926}"/>
            </c:ext>
          </c:extLst>
        </c:ser>
        <c:ser>
          <c:idx val="1"/>
          <c:order val="1"/>
          <c:tx>
            <c:strRef>
              <c:f>PVTHR!$BD$100:$BD$101</c:f>
              <c:strCache>
                <c:ptCount val="1"/>
                <c:pt idx="0">
                  <c:v>Onbepaalde tijd</c:v>
                </c:pt>
              </c:strCache>
            </c:strRef>
          </c:tx>
          <c:spPr>
            <a:solidFill>
              <a:schemeClr val="accent5">
                <a:shade val="76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PVTHR!$BB$102:$BB$105</c:f>
              <c:strCache>
                <c:ptCount val="3"/>
                <c:pt idx="0">
                  <c:v>2019</c:v>
                </c:pt>
                <c:pt idx="1">
                  <c:v>2020</c:v>
                </c:pt>
                <c:pt idx="2">
                  <c:v>2021</c:v>
                </c:pt>
              </c:strCache>
            </c:strRef>
          </c:cat>
          <c:val>
            <c:numRef>
              <c:f>PVTHR!$BD$102:$BD$105</c:f>
              <c:numCache>
                <c:formatCode>General</c:formatCode>
                <c:ptCount val="3"/>
                <c:pt idx="0">
                  <c:v>9</c:v>
                </c:pt>
                <c:pt idx="1">
                  <c:v>11</c:v>
                </c:pt>
                <c:pt idx="2">
                  <c:v>17</c:v>
                </c:pt>
              </c:numCache>
            </c:numRef>
          </c:val>
          <c:extLst>
            <c:ext xmlns:c16="http://schemas.microsoft.com/office/drawing/2014/chart" uri="{C3380CC4-5D6E-409C-BE32-E72D297353CC}">
              <c16:uniqueId val="{00000001-447F-41DD-A1D9-D20E33504926}"/>
            </c:ext>
          </c:extLst>
        </c:ser>
        <c:dLbls>
          <c:showLegendKey val="0"/>
          <c:showVal val="0"/>
          <c:showCatName val="0"/>
          <c:showSerName val="0"/>
          <c:showPercent val="0"/>
          <c:showBubbleSize val="0"/>
        </c:dLbls>
        <c:gapWidth val="219"/>
        <c:overlap val="-27"/>
        <c:axId val="796109888"/>
        <c:axId val="796106752"/>
      </c:barChart>
      <c:catAx>
        <c:axId val="796109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6752"/>
        <c:crosses val="autoZero"/>
        <c:auto val="1"/>
        <c:lblAlgn val="ctr"/>
        <c:lblOffset val="100"/>
        <c:noMultiLvlLbl val="0"/>
      </c:catAx>
      <c:valAx>
        <c:axId val="79610675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9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UITGEBREID.xlsx]PVTHR!Omvang</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Omvang contract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PVTHR!$CD$100:$CD$101</c:f>
              <c:strCache>
                <c:ptCount val="1"/>
                <c:pt idx="0">
                  <c:v>Fulltime</c:v>
                </c:pt>
              </c:strCache>
            </c:strRef>
          </c:tx>
          <c:spPr>
            <a:solidFill>
              <a:schemeClr val="accent5">
                <a:tint val="65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PVTHR!$CC$102:$CC$105</c:f>
              <c:strCache>
                <c:ptCount val="3"/>
                <c:pt idx="0">
                  <c:v>2019</c:v>
                </c:pt>
                <c:pt idx="1">
                  <c:v>2020</c:v>
                </c:pt>
                <c:pt idx="2">
                  <c:v>2021</c:v>
                </c:pt>
              </c:strCache>
            </c:strRef>
          </c:cat>
          <c:val>
            <c:numRef>
              <c:f>PVTHR!$CD$102:$CD$105</c:f>
              <c:numCache>
                <c:formatCode>General</c:formatCode>
                <c:ptCount val="3"/>
                <c:pt idx="0">
                  <c:v>3</c:v>
                </c:pt>
                <c:pt idx="1">
                  <c:v>4</c:v>
                </c:pt>
                <c:pt idx="2">
                  <c:v>10</c:v>
                </c:pt>
              </c:numCache>
            </c:numRef>
          </c:val>
          <c:extLst>
            <c:ext xmlns:c16="http://schemas.microsoft.com/office/drawing/2014/chart" uri="{C3380CC4-5D6E-409C-BE32-E72D297353CC}">
              <c16:uniqueId val="{00000000-2231-44F0-BD95-76BE121FCB48}"/>
            </c:ext>
          </c:extLst>
        </c:ser>
        <c:ser>
          <c:idx val="1"/>
          <c:order val="1"/>
          <c:tx>
            <c:strRef>
              <c:f>PVTHR!$CE$100:$CE$101</c:f>
              <c:strCache>
                <c:ptCount val="1"/>
                <c:pt idx="0">
                  <c:v>Oproepkracht</c:v>
                </c:pt>
              </c:strCache>
            </c:strRef>
          </c:tx>
          <c:spPr>
            <a:solidFill>
              <a:schemeClr val="accent5"/>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PVTHR!$CC$102:$CC$105</c:f>
              <c:strCache>
                <c:ptCount val="3"/>
                <c:pt idx="0">
                  <c:v>2019</c:v>
                </c:pt>
                <c:pt idx="1">
                  <c:v>2020</c:v>
                </c:pt>
                <c:pt idx="2">
                  <c:v>2021</c:v>
                </c:pt>
              </c:strCache>
            </c:strRef>
          </c:cat>
          <c:val>
            <c:numRef>
              <c:f>PVTHR!$CE$102:$CE$105</c:f>
              <c:numCache>
                <c:formatCode>General</c:formatCode>
                <c:ptCount val="3"/>
                <c:pt idx="0">
                  <c:v>2</c:v>
                </c:pt>
                <c:pt idx="1">
                  <c:v>2</c:v>
                </c:pt>
                <c:pt idx="2">
                  <c:v>4</c:v>
                </c:pt>
              </c:numCache>
            </c:numRef>
          </c:val>
          <c:extLst>
            <c:ext xmlns:c16="http://schemas.microsoft.com/office/drawing/2014/chart" uri="{C3380CC4-5D6E-409C-BE32-E72D297353CC}">
              <c16:uniqueId val="{00000001-2231-44F0-BD95-76BE121FCB48}"/>
            </c:ext>
          </c:extLst>
        </c:ser>
        <c:ser>
          <c:idx val="2"/>
          <c:order val="2"/>
          <c:tx>
            <c:strRef>
              <c:f>PVTHR!$CF$100:$CF$101</c:f>
              <c:strCache>
                <c:ptCount val="1"/>
                <c:pt idx="0">
                  <c:v>Parttime</c:v>
                </c:pt>
              </c:strCache>
            </c:strRef>
          </c:tx>
          <c:spPr>
            <a:solidFill>
              <a:schemeClr val="accent5">
                <a:shade val="65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PVTHR!$CC$102:$CC$105</c:f>
              <c:strCache>
                <c:ptCount val="3"/>
                <c:pt idx="0">
                  <c:v>2019</c:v>
                </c:pt>
                <c:pt idx="1">
                  <c:v>2020</c:v>
                </c:pt>
                <c:pt idx="2">
                  <c:v>2021</c:v>
                </c:pt>
              </c:strCache>
            </c:strRef>
          </c:cat>
          <c:val>
            <c:numRef>
              <c:f>PVTHR!$CF$102:$CF$105</c:f>
              <c:numCache>
                <c:formatCode>General</c:formatCode>
                <c:ptCount val="3"/>
                <c:pt idx="0">
                  <c:v>4</c:v>
                </c:pt>
                <c:pt idx="1">
                  <c:v>7</c:v>
                </c:pt>
                <c:pt idx="2">
                  <c:v>16</c:v>
                </c:pt>
              </c:numCache>
            </c:numRef>
          </c:val>
          <c:extLst>
            <c:ext xmlns:c16="http://schemas.microsoft.com/office/drawing/2014/chart" uri="{C3380CC4-5D6E-409C-BE32-E72D297353CC}">
              <c16:uniqueId val="{00000002-2231-44F0-BD95-76BE121FCB48}"/>
            </c:ext>
          </c:extLst>
        </c:ser>
        <c:dLbls>
          <c:showLegendKey val="0"/>
          <c:showVal val="0"/>
          <c:showCatName val="0"/>
          <c:showSerName val="0"/>
          <c:showPercent val="0"/>
          <c:showBubbleSize val="0"/>
        </c:dLbls>
        <c:gapWidth val="219"/>
        <c:overlap val="-27"/>
        <c:axId val="796108320"/>
        <c:axId val="796108712"/>
      </c:barChart>
      <c:catAx>
        <c:axId val="796108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8712"/>
        <c:crosses val="autoZero"/>
        <c:auto val="1"/>
        <c:lblAlgn val="ctr"/>
        <c:lblOffset val="100"/>
        <c:noMultiLvlLbl val="0"/>
      </c:catAx>
      <c:valAx>
        <c:axId val="79610871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8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UITGEBREID.xlsx]PVTHR!SchriftAO</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Schriftelijke AO</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PVTHR!$DE$100:$DE$101</c:f>
              <c:strCache>
                <c:ptCount val="1"/>
                <c:pt idx="0">
                  <c:v>Ja</c:v>
                </c:pt>
              </c:strCache>
            </c:strRef>
          </c:tx>
          <c:spPr>
            <a:solidFill>
              <a:schemeClr val="accent5">
                <a:tint val="77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PVTHR!$DD$102:$DD$105</c:f>
              <c:strCache>
                <c:ptCount val="3"/>
                <c:pt idx="0">
                  <c:v>2019</c:v>
                </c:pt>
                <c:pt idx="1">
                  <c:v>2020</c:v>
                </c:pt>
                <c:pt idx="2">
                  <c:v>2021</c:v>
                </c:pt>
              </c:strCache>
            </c:strRef>
          </c:cat>
          <c:val>
            <c:numRef>
              <c:f>PVTHR!$DE$102:$DE$105</c:f>
              <c:numCache>
                <c:formatCode>General</c:formatCode>
                <c:ptCount val="3"/>
                <c:pt idx="0">
                  <c:v>9</c:v>
                </c:pt>
                <c:pt idx="1">
                  <c:v>13</c:v>
                </c:pt>
                <c:pt idx="2">
                  <c:v>27</c:v>
                </c:pt>
              </c:numCache>
            </c:numRef>
          </c:val>
          <c:extLst>
            <c:ext xmlns:c16="http://schemas.microsoft.com/office/drawing/2014/chart" uri="{C3380CC4-5D6E-409C-BE32-E72D297353CC}">
              <c16:uniqueId val="{00000000-4524-49FF-B54E-C1DAF48BBF09}"/>
            </c:ext>
          </c:extLst>
        </c:ser>
        <c:ser>
          <c:idx val="1"/>
          <c:order val="1"/>
          <c:tx>
            <c:strRef>
              <c:f>PVTHR!$DF$100:$DF$101</c:f>
              <c:strCache>
                <c:ptCount val="1"/>
                <c:pt idx="0">
                  <c:v>Nee</c:v>
                </c:pt>
              </c:strCache>
            </c:strRef>
          </c:tx>
          <c:spPr>
            <a:solidFill>
              <a:schemeClr val="accent5">
                <a:shade val="76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PVTHR!$DD$102:$DD$105</c:f>
              <c:strCache>
                <c:ptCount val="3"/>
                <c:pt idx="0">
                  <c:v>2019</c:v>
                </c:pt>
                <c:pt idx="1">
                  <c:v>2020</c:v>
                </c:pt>
                <c:pt idx="2">
                  <c:v>2021</c:v>
                </c:pt>
              </c:strCache>
            </c:strRef>
          </c:cat>
          <c:val>
            <c:numRef>
              <c:f>PVTHR!$DF$102:$DF$105</c:f>
              <c:numCache>
                <c:formatCode>General</c:formatCode>
                <c:ptCount val="3"/>
                <c:pt idx="2">
                  <c:v>3</c:v>
                </c:pt>
              </c:numCache>
            </c:numRef>
          </c:val>
          <c:extLst>
            <c:ext xmlns:c16="http://schemas.microsoft.com/office/drawing/2014/chart" uri="{C3380CC4-5D6E-409C-BE32-E72D297353CC}">
              <c16:uniqueId val="{00000001-4524-49FF-B54E-C1DAF48BBF09}"/>
            </c:ext>
          </c:extLst>
        </c:ser>
        <c:dLbls>
          <c:showLegendKey val="0"/>
          <c:showVal val="0"/>
          <c:showCatName val="0"/>
          <c:showSerName val="0"/>
          <c:showPercent val="0"/>
          <c:showBubbleSize val="0"/>
        </c:dLbls>
        <c:gapWidth val="219"/>
        <c:overlap val="-27"/>
        <c:axId val="796105184"/>
        <c:axId val="796105968"/>
      </c:barChart>
      <c:catAx>
        <c:axId val="796105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5968"/>
        <c:crosses val="autoZero"/>
        <c:auto val="1"/>
        <c:lblAlgn val="ctr"/>
        <c:lblOffset val="100"/>
        <c:noMultiLvlLbl val="0"/>
      </c:catAx>
      <c:valAx>
        <c:axId val="796105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5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UITGEBREID.xlsx]PVTHR!Salaris</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Gemiddeld salaris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PVTHR!$AB$200:$AB$201</c:f>
              <c:strCache>
                <c:ptCount val="1"/>
                <c:pt idx="0">
                  <c:v>2019</c:v>
                </c:pt>
              </c:strCache>
            </c:strRef>
          </c:tx>
          <c:spPr>
            <a:solidFill>
              <a:schemeClr val="accent5">
                <a:tint val="65000"/>
              </a:schemeClr>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PVTHR!$AA$202</c:f>
              <c:strCache>
                <c:ptCount val="1"/>
                <c:pt idx="0">
                  <c:v>Totaal</c:v>
                </c:pt>
              </c:strCache>
            </c:strRef>
          </c:cat>
          <c:val>
            <c:numRef>
              <c:f>PVTHR!$AB$202</c:f>
              <c:numCache>
                <c:formatCode>General</c:formatCode>
                <c:ptCount val="1"/>
                <c:pt idx="0">
                  <c:v>2797.4444444444443</c:v>
                </c:pt>
              </c:numCache>
            </c:numRef>
          </c:val>
          <c:extLst>
            <c:ext xmlns:c16="http://schemas.microsoft.com/office/drawing/2014/chart" uri="{C3380CC4-5D6E-409C-BE32-E72D297353CC}">
              <c16:uniqueId val="{00000000-79AF-4DB4-8000-64659FE6927A}"/>
            </c:ext>
          </c:extLst>
        </c:ser>
        <c:ser>
          <c:idx val="1"/>
          <c:order val="1"/>
          <c:tx>
            <c:strRef>
              <c:f>PVTHR!$AC$200:$AC$201</c:f>
              <c:strCache>
                <c:ptCount val="1"/>
                <c:pt idx="0">
                  <c:v>2020</c:v>
                </c:pt>
              </c:strCache>
            </c:strRef>
          </c:tx>
          <c:spPr>
            <a:solidFill>
              <a:schemeClr val="accent5"/>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PVTHR!$AA$202</c:f>
              <c:strCache>
                <c:ptCount val="1"/>
                <c:pt idx="0">
                  <c:v>Totaal</c:v>
                </c:pt>
              </c:strCache>
            </c:strRef>
          </c:cat>
          <c:val>
            <c:numRef>
              <c:f>PVTHR!$AC$202</c:f>
              <c:numCache>
                <c:formatCode>General</c:formatCode>
                <c:ptCount val="1"/>
                <c:pt idx="0">
                  <c:v>2560.0769230769229</c:v>
                </c:pt>
              </c:numCache>
            </c:numRef>
          </c:val>
          <c:extLst>
            <c:ext xmlns:c16="http://schemas.microsoft.com/office/drawing/2014/chart" uri="{C3380CC4-5D6E-409C-BE32-E72D297353CC}">
              <c16:uniqueId val="{00000001-79AF-4DB4-8000-64659FE6927A}"/>
            </c:ext>
          </c:extLst>
        </c:ser>
        <c:ser>
          <c:idx val="2"/>
          <c:order val="2"/>
          <c:tx>
            <c:strRef>
              <c:f>PVTHR!$AD$200:$AD$201</c:f>
              <c:strCache>
                <c:ptCount val="1"/>
                <c:pt idx="0">
                  <c:v>2021</c:v>
                </c:pt>
              </c:strCache>
            </c:strRef>
          </c:tx>
          <c:spPr>
            <a:solidFill>
              <a:schemeClr val="accent5">
                <a:shade val="65000"/>
              </a:schemeClr>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PVTHR!$AA$202</c:f>
              <c:strCache>
                <c:ptCount val="1"/>
                <c:pt idx="0">
                  <c:v>Totaal</c:v>
                </c:pt>
              </c:strCache>
            </c:strRef>
          </c:cat>
          <c:val>
            <c:numRef>
              <c:f>PVTHR!$AD$202</c:f>
              <c:numCache>
                <c:formatCode>General</c:formatCode>
                <c:ptCount val="1"/>
                <c:pt idx="0">
                  <c:v>2662.32</c:v>
                </c:pt>
              </c:numCache>
            </c:numRef>
          </c:val>
          <c:extLst>
            <c:ext xmlns:c16="http://schemas.microsoft.com/office/drawing/2014/chart" uri="{C3380CC4-5D6E-409C-BE32-E72D297353CC}">
              <c16:uniqueId val="{00000002-79AF-4DB4-8000-64659FE6927A}"/>
            </c:ext>
          </c:extLst>
        </c:ser>
        <c:dLbls>
          <c:showLegendKey val="0"/>
          <c:showVal val="0"/>
          <c:showCatName val="0"/>
          <c:showSerName val="0"/>
          <c:showPercent val="0"/>
          <c:showBubbleSize val="0"/>
        </c:dLbls>
        <c:gapWidth val="219"/>
        <c:overlap val="-27"/>
        <c:axId val="796110280"/>
        <c:axId val="796106360"/>
      </c:barChart>
      <c:catAx>
        <c:axId val="796110280"/>
        <c:scaling>
          <c:orientation val="minMax"/>
        </c:scaling>
        <c:delete val="1"/>
        <c:axPos val="l"/>
        <c:numFmt formatCode="General" sourceLinked="1"/>
        <c:majorTickMark val="none"/>
        <c:minorTickMark val="none"/>
        <c:tickLblPos val="nextTo"/>
        <c:crossAx val="796106360"/>
        <c:crosses val="autoZero"/>
        <c:auto val="1"/>
        <c:lblAlgn val="ctr"/>
        <c:lblOffset val="100"/>
        <c:noMultiLvlLbl val="0"/>
      </c:catAx>
      <c:valAx>
        <c:axId val="79610636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102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UITGEBREID.xlsx]PVTHR!Uurloon</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Gemiddeld uurloon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quot;€&quot;\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quot;€&quot;\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quot;€&quot;\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PVTHR!$BC$200:$BC$201</c:f>
              <c:strCache>
                <c:ptCount val="1"/>
                <c:pt idx="0">
                  <c:v>2019</c:v>
                </c:pt>
              </c:strCache>
            </c:strRef>
          </c:tx>
          <c:spPr>
            <a:solidFill>
              <a:schemeClr val="accent5">
                <a:tint val="65000"/>
              </a:schemeClr>
            </a:solidFill>
            <a:ln>
              <a:noFill/>
            </a:ln>
            <a:effectLst/>
          </c:spPr>
          <c:invertIfNegative val="0"/>
          <c:dLbls>
            <c:numFmt formatCode="&quot;€&quot;\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PVTHR!$BB$202</c:f>
              <c:strCache>
                <c:ptCount val="1"/>
                <c:pt idx="0">
                  <c:v>Totaal</c:v>
                </c:pt>
              </c:strCache>
            </c:strRef>
          </c:cat>
          <c:val>
            <c:numRef>
              <c:f>PVTHR!$BC$202</c:f>
              <c:numCache>
                <c:formatCode>General</c:formatCode>
                <c:ptCount val="1"/>
                <c:pt idx="0">
                  <c:v>17.931111111111111</c:v>
                </c:pt>
              </c:numCache>
            </c:numRef>
          </c:val>
          <c:extLst>
            <c:ext xmlns:c16="http://schemas.microsoft.com/office/drawing/2014/chart" uri="{C3380CC4-5D6E-409C-BE32-E72D297353CC}">
              <c16:uniqueId val="{00000000-5D17-408F-AEB5-4CFD2ED56ACB}"/>
            </c:ext>
          </c:extLst>
        </c:ser>
        <c:ser>
          <c:idx val="1"/>
          <c:order val="1"/>
          <c:tx>
            <c:strRef>
              <c:f>PVTHR!$BD$200:$BD$201</c:f>
              <c:strCache>
                <c:ptCount val="1"/>
                <c:pt idx="0">
                  <c:v>2020</c:v>
                </c:pt>
              </c:strCache>
            </c:strRef>
          </c:tx>
          <c:spPr>
            <a:solidFill>
              <a:schemeClr val="accent5"/>
            </a:solidFill>
            <a:ln>
              <a:noFill/>
            </a:ln>
            <a:effectLst/>
          </c:spPr>
          <c:invertIfNegative val="0"/>
          <c:dLbls>
            <c:numFmt formatCode="&quot;€&quot;\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PVTHR!$BB$202</c:f>
              <c:strCache>
                <c:ptCount val="1"/>
                <c:pt idx="0">
                  <c:v>Totaal</c:v>
                </c:pt>
              </c:strCache>
            </c:strRef>
          </c:cat>
          <c:val>
            <c:numRef>
              <c:f>PVTHR!$BD$202</c:f>
              <c:numCache>
                <c:formatCode>General</c:formatCode>
                <c:ptCount val="1"/>
                <c:pt idx="0">
                  <c:v>16.41</c:v>
                </c:pt>
              </c:numCache>
            </c:numRef>
          </c:val>
          <c:extLst>
            <c:ext xmlns:c16="http://schemas.microsoft.com/office/drawing/2014/chart" uri="{C3380CC4-5D6E-409C-BE32-E72D297353CC}">
              <c16:uniqueId val="{00000001-5D17-408F-AEB5-4CFD2ED56ACB}"/>
            </c:ext>
          </c:extLst>
        </c:ser>
        <c:ser>
          <c:idx val="2"/>
          <c:order val="2"/>
          <c:tx>
            <c:strRef>
              <c:f>PVTHR!$BE$200:$BE$201</c:f>
              <c:strCache>
                <c:ptCount val="1"/>
                <c:pt idx="0">
                  <c:v>2021</c:v>
                </c:pt>
              </c:strCache>
            </c:strRef>
          </c:tx>
          <c:spPr>
            <a:solidFill>
              <a:schemeClr val="accent5">
                <a:shade val="65000"/>
              </a:schemeClr>
            </a:solidFill>
            <a:ln>
              <a:noFill/>
            </a:ln>
            <a:effectLst/>
          </c:spPr>
          <c:invertIfNegative val="0"/>
          <c:dLbls>
            <c:numFmt formatCode="&quot;€&quot;\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PVTHR!$BB$202</c:f>
              <c:strCache>
                <c:ptCount val="1"/>
                <c:pt idx="0">
                  <c:v>Totaal</c:v>
                </c:pt>
              </c:strCache>
            </c:strRef>
          </c:cat>
          <c:val>
            <c:numRef>
              <c:f>PVTHR!$BE$202</c:f>
              <c:numCache>
                <c:formatCode>General</c:formatCode>
                <c:ptCount val="1"/>
                <c:pt idx="0">
                  <c:v>17.065666666666669</c:v>
                </c:pt>
              </c:numCache>
            </c:numRef>
          </c:val>
          <c:extLst>
            <c:ext xmlns:c16="http://schemas.microsoft.com/office/drawing/2014/chart" uri="{C3380CC4-5D6E-409C-BE32-E72D297353CC}">
              <c16:uniqueId val="{00000002-5D17-408F-AEB5-4CFD2ED56ACB}"/>
            </c:ext>
          </c:extLst>
        </c:ser>
        <c:dLbls>
          <c:showLegendKey val="0"/>
          <c:showVal val="0"/>
          <c:showCatName val="0"/>
          <c:showSerName val="0"/>
          <c:showPercent val="0"/>
          <c:showBubbleSize val="0"/>
        </c:dLbls>
        <c:gapWidth val="219"/>
        <c:overlap val="-27"/>
        <c:axId val="796107536"/>
        <c:axId val="796103224"/>
      </c:barChart>
      <c:catAx>
        <c:axId val="796107536"/>
        <c:scaling>
          <c:orientation val="minMax"/>
        </c:scaling>
        <c:delete val="1"/>
        <c:axPos val="l"/>
        <c:numFmt formatCode="General" sourceLinked="1"/>
        <c:majorTickMark val="none"/>
        <c:minorTickMark val="none"/>
        <c:tickLblPos val="nextTo"/>
        <c:crossAx val="796103224"/>
        <c:crosses val="autoZero"/>
        <c:auto val="1"/>
        <c:lblAlgn val="ctr"/>
        <c:lblOffset val="100"/>
        <c:noMultiLvlLbl val="0"/>
      </c:catAx>
      <c:valAx>
        <c:axId val="79610322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7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UITGEBREID.xlsx]PVTHR!InenUitstroom</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In- en uitstroom</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PVTHR!$CD$200:$CD$201</c:f>
              <c:strCache>
                <c:ptCount val="1"/>
                <c:pt idx="0">
                  <c:v>Uitstroom </c:v>
                </c:pt>
              </c:strCache>
            </c:strRef>
          </c:tx>
          <c:spPr>
            <a:solidFill>
              <a:schemeClr val="accent5">
                <a:tint val="77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PVTHR!$CC$202:$CC$205</c:f>
              <c:strCache>
                <c:ptCount val="3"/>
                <c:pt idx="0">
                  <c:v>2019</c:v>
                </c:pt>
                <c:pt idx="1">
                  <c:v>2020</c:v>
                </c:pt>
                <c:pt idx="2">
                  <c:v>2021</c:v>
                </c:pt>
              </c:strCache>
            </c:strRef>
          </c:cat>
          <c:val>
            <c:numRef>
              <c:f>PVTHR!$CD$202:$CD$205</c:f>
              <c:numCache>
                <c:formatCode>General</c:formatCode>
                <c:ptCount val="3"/>
                <c:pt idx="1">
                  <c:v>1</c:v>
                </c:pt>
                <c:pt idx="2">
                  <c:v>3</c:v>
                </c:pt>
              </c:numCache>
            </c:numRef>
          </c:val>
          <c:extLst>
            <c:ext xmlns:c16="http://schemas.microsoft.com/office/drawing/2014/chart" uri="{C3380CC4-5D6E-409C-BE32-E72D297353CC}">
              <c16:uniqueId val="{00000000-1E9B-4B1D-8625-A21FAF02C249}"/>
            </c:ext>
          </c:extLst>
        </c:ser>
        <c:ser>
          <c:idx val="1"/>
          <c:order val="1"/>
          <c:tx>
            <c:strRef>
              <c:f>PVTHR!$CE$200:$CE$201</c:f>
              <c:strCache>
                <c:ptCount val="1"/>
                <c:pt idx="0">
                  <c:v>Instroom </c:v>
                </c:pt>
              </c:strCache>
            </c:strRef>
          </c:tx>
          <c:spPr>
            <a:solidFill>
              <a:schemeClr val="accent5">
                <a:shade val="76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PVTHR!$CC$202:$CC$205</c:f>
              <c:strCache>
                <c:ptCount val="3"/>
                <c:pt idx="0">
                  <c:v>2019</c:v>
                </c:pt>
                <c:pt idx="1">
                  <c:v>2020</c:v>
                </c:pt>
                <c:pt idx="2">
                  <c:v>2021</c:v>
                </c:pt>
              </c:strCache>
            </c:strRef>
          </c:cat>
          <c:val>
            <c:numRef>
              <c:f>PVTHR!$CE$202:$CE$205</c:f>
              <c:numCache>
                <c:formatCode>General</c:formatCode>
                <c:ptCount val="3"/>
                <c:pt idx="1">
                  <c:v>4</c:v>
                </c:pt>
                <c:pt idx="2">
                  <c:v>18</c:v>
                </c:pt>
              </c:numCache>
            </c:numRef>
          </c:val>
          <c:extLst>
            <c:ext xmlns:c16="http://schemas.microsoft.com/office/drawing/2014/chart" uri="{C3380CC4-5D6E-409C-BE32-E72D297353CC}">
              <c16:uniqueId val="{00000001-1E9B-4B1D-8625-A21FAF02C249}"/>
            </c:ext>
          </c:extLst>
        </c:ser>
        <c:dLbls>
          <c:showLegendKey val="0"/>
          <c:showVal val="0"/>
          <c:showCatName val="0"/>
          <c:showSerName val="0"/>
          <c:showPercent val="0"/>
          <c:showBubbleSize val="0"/>
        </c:dLbls>
        <c:gapWidth val="219"/>
        <c:overlap val="-27"/>
        <c:axId val="796080880"/>
        <c:axId val="796084800"/>
      </c:barChart>
      <c:catAx>
        <c:axId val="796080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4800"/>
        <c:crosses val="autoZero"/>
        <c:auto val="1"/>
        <c:lblAlgn val="ctr"/>
        <c:lblOffset val="100"/>
        <c:noMultiLvlLbl val="0"/>
      </c:catAx>
      <c:valAx>
        <c:axId val="79608480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0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pieChart>
        <c:varyColors val="1"/>
        <c:ser>
          <c:idx val="0"/>
          <c:order val="0"/>
          <c:dPt>
            <c:idx val="0"/>
            <c:bubble3D val="0"/>
            <c:spPr>
              <a:solidFill>
                <a:schemeClr val="accent5">
                  <a:tint val="77000"/>
                </a:schemeClr>
              </a:solidFill>
              <a:ln>
                <a:noFill/>
              </a:ln>
              <a:effectLst/>
            </c:spPr>
            <c:extLst>
              <c:ext xmlns:c16="http://schemas.microsoft.com/office/drawing/2014/chart" uri="{C3380CC4-5D6E-409C-BE32-E72D297353CC}">
                <c16:uniqueId val="{00000001-4314-4CB7-930E-2DB3C3DD9EC3}"/>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4314-4CB7-930E-2DB3C3DD9EC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Dashboard!$F$21:$F$22</c:f>
              <c:strCache>
                <c:ptCount val="2"/>
                <c:pt idx="0">
                  <c:v>Bepaalde tijd</c:v>
                </c:pt>
                <c:pt idx="1">
                  <c:v>Onbepaalde tijd</c:v>
                </c:pt>
              </c:strCache>
            </c:strRef>
          </c:cat>
          <c:val>
            <c:numRef>
              <c:f>Dashboard!$G$21:$G$22</c:f>
              <c:numCache>
                <c:formatCode>General</c:formatCode>
                <c:ptCount val="2"/>
                <c:pt idx="0">
                  <c:v>13</c:v>
                </c:pt>
                <c:pt idx="1">
                  <c:v>17</c:v>
                </c:pt>
              </c:numCache>
            </c:numRef>
          </c:val>
          <c:extLst>
            <c:ext xmlns:c16="http://schemas.microsoft.com/office/drawing/2014/chart" uri="{C3380CC4-5D6E-409C-BE32-E72D297353CC}">
              <c16:uniqueId val="{00000004-4314-4CB7-930E-2DB3C3DD9EC3}"/>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UITGEBREID.xlsx]PVTHR!Doorstroom</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Doorstroom</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PVTHR!$DE$200</c:f>
              <c:strCache>
                <c:ptCount val="1"/>
                <c:pt idx="0">
                  <c:v>Totaal</c:v>
                </c:pt>
              </c:strCache>
            </c:strRef>
          </c:tx>
          <c:spPr>
            <a:solidFill>
              <a:schemeClr val="accent5"/>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PVTHR!$DD$201:$DD$204</c:f>
              <c:strCache>
                <c:ptCount val="3"/>
                <c:pt idx="0">
                  <c:v>2019</c:v>
                </c:pt>
                <c:pt idx="1">
                  <c:v>2020</c:v>
                </c:pt>
                <c:pt idx="2">
                  <c:v>2021</c:v>
                </c:pt>
              </c:strCache>
            </c:strRef>
          </c:cat>
          <c:val>
            <c:numRef>
              <c:f>PVTHR!$DE$201:$DE$204</c:f>
              <c:numCache>
                <c:formatCode>General</c:formatCode>
                <c:ptCount val="3"/>
                <c:pt idx="2">
                  <c:v>3</c:v>
                </c:pt>
              </c:numCache>
            </c:numRef>
          </c:val>
          <c:extLst>
            <c:ext xmlns:c16="http://schemas.microsoft.com/office/drawing/2014/chart" uri="{C3380CC4-5D6E-409C-BE32-E72D297353CC}">
              <c16:uniqueId val="{00000000-6EC5-4050-B76B-212035106F41}"/>
            </c:ext>
          </c:extLst>
        </c:ser>
        <c:dLbls>
          <c:showLegendKey val="0"/>
          <c:showVal val="0"/>
          <c:showCatName val="0"/>
          <c:showSerName val="0"/>
          <c:showPercent val="0"/>
          <c:showBubbleSize val="0"/>
        </c:dLbls>
        <c:gapWidth val="219"/>
        <c:overlap val="-27"/>
        <c:axId val="796085192"/>
        <c:axId val="796085584"/>
      </c:barChart>
      <c:catAx>
        <c:axId val="796085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5584"/>
        <c:crosses val="autoZero"/>
        <c:auto val="1"/>
        <c:lblAlgn val="ctr"/>
        <c:lblOffset val="100"/>
        <c:noMultiLvlLbl val="0"/>
      </c:catAx>
      <c:valAx>
        <c:axId val="79608558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5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UITGEBREID.xlsx]PVTFTE!FTEPeriode</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Fte per periode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w="28575" cap="rnd">
            <a:solidFill>
              <a:schemeClr val="accent5"/>
            </a:solidFill>
            <a:round/>
          </a:ln>
          <a:effectLst/>
        </c:spPr>
        <c:marker>
          <c:spPr>
            <a:solidFill>
              <a:schemeClr val="accent5"/>
            </a:solidFill>
            <a:ln w="9525">
              <a:solidFill>
                <a:schemeClr val="accent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w="28575" cap="rnd">
            <a:solidFill>
              <a:schemeClr val="accent5"/>
            </a:solidFill>
            <a:round/>
          </a:ln>
          <a:effectLst/>
        </c:spPr>
        <c:marker>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PVTFTE!$F$1:$F$2</c:f>
              <c:strCache>
                <c:ptCount val="1"/>
                <c:pt idx="0">
                  <c:v>2021</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PVTFTE!$E$3:$E$7</c:f>
              <c:strCache>
                <c:ptCount val="4"/>
                <c:pt idx="0">
                  <c:v>1</c:v>
                </c:pt>
                <c:pt idx="1">
                  <c:v>2</c:v>
                </c:pt>
                <c:pt idx="2">
                  <c:v>3</c:v>
                </c:pt>
                <c:pt idx="3">
                  <c:v>4</c:v>
                </c:pt>
              </c:strCache>
            </c:strRef>
          </c:cat>
          <c:val>
            <c:numRef>
              <c:f>PVTFTE!$F$3:$F$7</c:f>
              <c:numCache>
                <c:formatCode>General</c:formatCode>
                <c:ptCount val="4"/>
                <c:pt idx="0">
                  <c:v>6.81</c:v>
                </c:pt>
                <c:pt idx="1">
                  <c:v>8.69</c:v>
                </c:pt>
                <c:pt idx="2">
                  <c:v>11.6</c:v>
                </c:pt>
                <c:pt idx="3">
                  <c:v>13.450000000000003</c:v>
                </c:pt>
              </c:numCache>
            </c:numRef>
          </c:val>
          <c:smooth val="0"/>
          <c:extLst>
            <c:ext xmlns:c16="http://schemas.microsoft.com/office/drawing/2014/chart" uri="{C3380CC4-5D6E-409C-BE32-E72D297353CC}">
              <c16:uniqueId val="{00000000-7944-41CC-BCE3-11E0C45DB48A}"/>
            </c:ext>
          </c:extLst>
        </c:ser>
        <c:dLbls>
          <c:dLblPos val="t"/>
          <c:showLegendKey val="0"/>
          <c:showVal val="1"/>
          <c:showCatName val="0"/>
          <c:showSerName val="0"/>
          <c:showPercent val="0"/>
          <c:showBubbleSize val="0"/>
        </c:dLbls>
        <c:marker val="1"/>
        <c:smooth val="0"/>
        <c:axId val="796078920"/>
        <c:axId val="796080488"/>
      </c:lineChart>
      <c:catAx>
        <c:axId val="796078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0488"/>
        <c:crosses val="autoZero"/>
        <c:auto val="1"/>
        <c:lblAlgn val="ctr"/>
        <c:lblOffset val="100"/>
        <c:noMultiLvlLbl val="0"/>
      </c:catAx>
      <c:valAx>
        <c:axId val="7960804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789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UITGEBREID.xlsx]PVTFTE!AantalPeriode</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Aantal werknemers per Periode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w="28575" cap="rnd">
            <a:solidFill>
              <a:schemeClr val="accent5"/>
            </a:solidFill>
            <a:round/>
          </a:ln>
          <a:effectLst/>
        </c:spPr>
        <c:marker>
          <c:spPr>
            <a:solidFill>
              <a:schemeClr val="accent5"/>
            </a:solidFill>
            <a:ln w="9525">
              <a:solidFill>
                <a:schemeClr val="accent5"/>
              </a:solidFill>
            </a:ln>
            <a:effectLst/>
          </c:spPr>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w="28575" cap="rnd">
            <a:solidFill>
              <a:schemeClr val="accent5"/>
            </a:solidFill>
            <a:round/>
          </a:ln>
          <a:effectLst/>
        </c:spPr>
        <c:marker>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PVTFTE!$AB$1:$AB$2</c:f>
              <c:strCache>
                <c:ptCount val="1"/>
                <c:pt idx="0">
                  <c:v>2021</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PVTFTE!$AA$3:$AA$7</c:f>
              <c:strCache>
                <c:ptCount val="4"/>
                <c:pt idx="0">
                  <c:v>1</c:v>
                </c:pt>
                <c:pt idx="1">
                  <c:v>2</c:v>
                </c:pt>
                <c:pt idx="2">
                  <c:v>3</c:v>
                </c:pt>
                <c:pt idx="3">
                  <c:v>4</c:v>
                </c:pt>
              </c:strCache>
            </c:strRef>
          </c:cat>
          <c:val>
            <c:numRef>
              <c:f>PVTFTE!$AB$3:$AB$7</c:f>
              <c:numCache>
                <c:formatCode>General</c:formatCode>
                <c:ptCount val="4"/>
                <c:pt idx="0">
                  <c:v>11</c:v>
                </c:pt>
                <c:pt idx="1">
                  <c:v>14</c:v>
                </c:pt>
                <c:pt idx="2">
                  <c:v>17</c:v>
                </c:pt>
                <c:pt idx="3">
                  <c:v>21</c:v>
                </c:pt>
              </c:numCache>
            </c:numRef>
          </c:val>
          <c:smooth val="0"/>
          <c:extLst>
            <c:ext xmlns:c16="http://schemas.microsoft.com/office/drawing/2014/chart" uri="{C3380CC4-5D6E-409C-BE32-E72D297353CC}">
              <c16:uniqueId val="{00000000-572C-4503-A624-F1383A5FD0C7}"/>
            </c:ext>
          </c:extLst>
        </c:ser>
        <c:dLbls>
          <c:dLblPos val="t"/>
          <c:showLegendKey val="0"/>
          <c:showVal val="1"/>
          <c:showCatName val="0"/>
          <c:showSerName val="0"/>
          <c:showPercent val="0"/>
          <c:showBubbleSize val="0"/>
        </c:dLbls>
        <c:marker val="1"/>
        <c:smooth val="0"/>
        <c:axId val="796081664"/>
        <c:axId val="796081272"/>
      </c:lineChart>
      <c:catAx>
        <c:axId val="7960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1272"/>
        <c:crosses val="autoZero"/>
        <c:auto val="1"/>
        <c:lblAlgn val="ctr"/>
        <c:lblOffset val="100"/>
        <c:noMultiLvlLbl val="0"/>
      </c:catAx>
      <c:valAx>
        <c:axId val="7960812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1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UITGEBREID.xlsx]PVTFTE!FTETijdvak</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Fte totale tijdvak</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PVTFTE!$BC$1:$BC$2</c:f>
              <c:strCache>
                <c:ptCount val="1"/>
                <c:pt idx="0">
                  <c:v>2021</c:v>
                </c:pt>
              </c:strCache>
            </c:strRef>
          </c:tx>
          <c:spPr>
            <a:solidFill>
              <a:schemeClr val="accent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PVTFTE!$BB$3</c:f>
              <c:strCache>
                <c:ptCount val="1"/>
                <c:pt idx="0">
                  <c:v>Totaal</c:v>
                </c:pt>
              </c:strCache>
            </c:strRef>
          </c:cat>
          <c:val>
            <c:numRef>
              <c:f>PVTFTE!$BC$3</c:f>
              <c:numCache>
                <c:formatCode>General</c:formatCode>
                <c:ptCount val="1"/>
                <c:pt idx="0">
                  <c:v>6.8299999999999974</c:v>
                </c:pt>
              </c:numCache>
            </c:numRef>
          </c:val>
          <c:extLst>
            <c:ext xmlns:c16="http://schemas.microsoft.com/office/drawing/2014/chart" uri="{C3380CC4-5D6E-409C-BE32-E72D297353CC}">
              <c16:uniqueId val="{00000000-6404-402A-9EBC-203A4EC75525}"/>
            </c:ext>
          </c:extLst>
        </c:ser>
        <c:dLbls>
          <c:showLegendKey val="0"/>
          <c:showVal val="0"/>
          <c:showCatName val="0"/>
          <c:showSerName val="0"/>
          <c:showPercent val="0"/>
          <c:showBubbleSize val="0"/>
        </c:dLbls>
        <c:gapWidth val="219"/>
        <c:overlap val="-27"/>
        <c:axId val="796087544"/>
        <c:axId val="796079704"/>
      </c:barChart>
      <c:catAx>
        <c:axId val="796087544"/>
        <c:scaling>
          <c:orientation val="minMax"/>
        </c:scaling>
        <c:delete val="1"/>
        <c:axPos val="b"/>
        <c:numFmt formatCode="General" sourceLinked="1"/>
        <c:majorTickMark val="none"/>
        <c:minorTickMark val="none"/>
        <c:tickLblPos val="nextTo"/>
        <c:crossAx val="796079704"/>
        <c:crosses val="autoZero"/>
        <c:auto val="1"/>
        <c:lblAlgn val="ctr"/>
        <c:lblOffset val="100"/>
        <c:noMultiLvlLbl val="0"/>
      </c:catAx>
      <c:valAx>
        <c:axId val="796079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7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UITGEBREID.xlsx]PVTFTE!AantalTijdvak</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Aantal werknemers totale tijdvak</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PVTFTE!$CD$1:$CD$2</c:f>
              <c:strCache>
                <c:ptCount val="1"/>
                <c:pt idx="0">
                  <c:v>2021</c:v>
                </c:pt>
              </c:strCache>
            </c:strRef>
          </c:tx>
          <c:spPr>
            <a:solidFill>
              <a:schemeClr val="accent5"/>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PVTFTE!$CC$3</c:f>
              <c:strCache>
                <c:ptCount val="1"/>
                <c:pt idx="0">
                  <c:v>Totaal</c:v>
                </c:pt>
              </c:strCache>
            </c:strRef>
          </c:cat>
          <c:val>
            <c:numRef>
              <c:f>PVTFTE!$CD$3</c:f>
              <c:numCache>
                <c:formatCode>General</c:formatCode>
                <c:ptCount val="1"/>
                <c:pt idx="0">
                  <c:v>21</c:v>
                </c:pt>
              </c:numCache>
            </c:numRef>
          </c:val>
          <c:extLst>
            <c:ext xmlns:c16="http://schemas.microsoft.com/office/drawing/2014/chart" uri="{C3380CC4-5D6E-409C-BE32-E72D297353CC}">
              <c16:uniqueId val="{00000000-7FDD-4F8A-A63E-2B07E65F0BE3}"/>
            </c:ext>
          </c:extLst>
        </c:ser>
        <c:dLbls>
          <c:showLegendKey val="0"/>
          <c:showVal val="0"/>
          <c:showCatName val="0"/>
          <c:showSerName val="0"/>
          <c:showPercent val="0"/>
          <c:showBubbleSize val="0"/>
        </c:dLbls>
        <c:gapWidth val="219"/>
        <c:overlap val="-27"/>
        <c:axId val="796080096"/>
        <c:axId val="796082056"/>
      </c:barChart>
      <c:catAx>
        <c:axId val="796080096"/>
        <c:scaling>
          <c:orientation val="minMax"/>
        </c:scaling>
        <c:delete val="1"/>
        <c:axPos val="b"/>
        <c:numFmt formatCode="General" sourceLinked="1"/>
        <c:majorTickMark val="none"/>
        <c:minorTickMark val="none"/>
        <c:tickLblPos val="nextTo"/>
        <c:crossAx val="796082056"/>
        <c:crosses val="autoZero"/>
        <c:auto val="1"/>
        <c:lblAlgn val="ctr"/>
        <c:lblOffset val="100"/>
        <c:noMultiLvlLbl val="0"/>
      </c:catAx>
      <c:valAx>
        <c:axId val="7960820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0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UITGEBREID.xlsx]PVTFTE!INENUITSTROOM</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In- en uitstroom per periode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PVTFTE!$DE$1:$DE$3</c:f>
              <c:strCache>
                <c:ptCount val="1"/>
                <c:pt idx="0">
                  <c:v>2021 - Instroom </c:v>
                </c:pt>
              </c:strCache>
            </c:strRef>
          </c:tx>
          <c:spPr>
            <a:solidFill>
              <a:schemeClr val="accent5">
                <a:tint val="77000"/>
              </a:schemeClr>
            </a:solidFill>
            <a:ln>
              <a:noFill/>
            </a:ln>
            <a:effectLst/>
          </c:spPr>
          <c:invertIfNegative val="0"/>
          <c:dLbls>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PVTFTE!$DD$4:$DD$8</c:f>
              <c:strCache>
                <c:ptCount val="4"/>
                <c:pt idx="0">
                  <c:v>1</c:v>
                </c:pt>
                <c:pt idx="1">
                  <c:v>2</c:v>
                </c:pt>
                <c:pt idx="2">
                  <c:v>3</c:v>
                </c:pt>
                <c:pt idx="3">
                  <c:v>4</c:v>
                </c:pt>
              </c:strCache>
            </c:strRef>
          </c:cat>
          <c:val>
            <c:numRef>
              <c:f>PVTFTE!$DE$4:$DE$8</c:f>
              <c:numCache>
                <c:formatCode>General</c:formatCode>
                <c:ptCount val="4"/>
                <c:pt idx="0">
                  <c:v>0</c:v>
                </c:pt>
                <c:pt idx="1">
                  <c:v>2</c:v>
                </c:pt>
                <c:pt idx="2">
                  <c:v>3</c:v>
                </c:pt>
                <c:pt idx="3">
                  <c:v>4</c:v>
                </c:pt>
              </c:numCache>
            </c:numRef>
          </c:val>
          <c:extLst>
            <c:ext xmlns:c16="http://schemas.microsoft.com/office/drawing/2014/chart" uri="{C3380CC4-5D6E-409C-BE32-E72D297353CC}">
              <c16:uniqueId val="{00000000-6B7E-4150-99F8-4D5CF20D9DA5}"/>
            </c:ext>
          </c:extLst>
        </c:ser>
        <c:ser>
          <c:idx val="1"/>
          <c:order val="1"/>
          <c:tx>
            <c:strRef>
              <c:f>PVTFTE!$DF$1:$DF$3</c:f>
              <c:strCache>
                <c:ptCount val="1"/>
                <c:pt idx="0">
                  <c:v>2021 - Uitstroom </c:v>
                </c:pt>
              </c:strCache>
            </c:strRef>
          </c:tx>
          <c:spPr>
            <a:solidFill>
              <a:schemeClr val="accent5">
                <a:shade val="76000"/>
              </a:schemeClr>
            </a:solidFill>
            <a:ln>
              <a:noFill/>
            </a:ln>
            <a:effectLst/>
          </c:spPr>
          <c:invertIfNegative val="0"/>
          <c:dLbls>
            <c:numFmt formatCode="\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PVTFTE!$DD$4:$DD$8</c:f>
              <c:strCache>
                <c:ptCount val="4"/>
                <c:pt idx="0">
                  <c:v>1</c:v>
                </c:pt>
                <c:pt idx="1">
                  <c:v>2</c:v>
                </c:pt>
                <c:pt idx="2">
                  <c:v>3</c:v>
                </c:pt>
                <c:pt idx="3">
                  <c:v>4</c:v>
                </c:pt>
              </c:strCache>
            </c:strRef>
          </c:cat>
          <c:val>
            <c:numRef>
              <c:f>PVTFTE!$DF$4:$DF$8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6B7E-4150-99F8-4D5CF20D9DA5}"/>
            </c:ext>
          </c:extLst>
        </c:ser>
        <c:dLbls>
          <c:showLegendKey val="0"/>
          <c:showVal val="0"/>
          <c:showCatName val="0"/>
          <c:showSerName val="0"/>
          <c:showPercent val="0"/>
          <c:showBubbleSize val="0"/>
        </c:dLbls>
        <c:gapWidth val="219"/>
        <c:overlap val="-27"/>
        <c:axId val="796083232"/>
        <c:axId val="796086368"/>
      </c:barChart>
      <c:catAx>
        <c:axId val="79608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6368"/>
        <c:crosses val="autoZero"/>
        <c:auto val="1"/>
        <c:lblAlgn val="ctr"/>
        <c:lblOffset val="100"/>
        <c:noMultiLvlLbl val="0"/>
      </c:catAx>
      <c:valAx>
        <c:axId val="796086368"/>
        <c:scaling>
          <c:orientation val="minMax"/>
        </c:scaling>
        <c:delete val="1"/>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extTo"/>
        <c:crossAx val="796083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UITGEBREID.xlsx]PVTFTE!TOTAALINENUITSTROOM</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In- en uitstroom totale tijdvak</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PVTFTE!$FF$1:$FF$3</c:f>
              <c:strCache>
                <c:ptCount val="1"/>
                <c:pt idx="0">
                  <c:v>2021 - Instroom </c:v>
                </c:pt>
              </c:strCache>
            </c:strRef>
          </c:tx>
          <c:spPr>
            <a:solidFill>
              <a:schemeClr val="accent5">
                <a:tint val="77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PVTFTE!$FF$4</c:f>
              <c:strCache>
                <c:ptCount val="1"/>
                <c:pt idx="0">
                  <c:v>Totaal</c:v>
                </c:pt>
              </c:strCache>
            </c:strRef>
          </c:cat>
          <c:val>
            <c:numRef>
              <c:f>PVTFTE!$FF$4</c:f>
              <c:numCache>
                <c:formatCode>General</c:formatCode>
                <c:ptCount val="1"/>
                <c:pt idx="0">
                  <c:v>9</c:v>
                </c:pt>
              </c:numCache>
            </c:numRef>
          </c:val>
          <c:extLst>
            <c:ext xmlns:c16="http://schemas.microsoft.com/office/drawing/2014/chart" uri="{C3380CC4-5D6E-409C-BE32-E72D297353CC}">
              <c16:uniqueId val="{00000000-BC10-4974-994F-4C8AFB23838E}"/>
            </c:ext>
          </c:extLst>
        </c:ser>
        <c:ser>
          <c:idx val="1"/>
          <c:order val="1"/>
          <c:tx>
            <c:strRef>
              <c:f>PVTFTE!$FG$1:$FG$3</c:f>
              <c:strCache>
                <c:ptCount val="1"/>
                <c:pt idx="0">
                  <c:v>2021 - Uitstroom </c:v>
                </c:pt>
              </c:strCache>
            </c:strRef>
          </c:tx>
          <c:spPr>
            <a:solidFill>
              <a:schemeClr val="accent5">
                <a:shade val="7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PVTFTE!$FF$4</c:f>
              <c:strCache>
                <c:ptCount val="1"/>
                <c:pt idx="0">
                  <c:v>Totaal</c:v>
                </c:pt>
              </c:strCache>
            </c:strRef>
          </c:cat>
          <c:val>
            <c:numRef>
              <c:f>PVTFTE!$FG$4</c:f>
              <c:numCache>
                <c:formatCode>General</c:formatCode>
                <c:ptCount val="1"/>
                <c:pt idx="0">
                  <c:v>0</c:v>
                </c:pt>
              </c:numCache>
            </c:numRef>
          </c:val>
          <c:extLst>
            <c:ext xmlns:c16="http://schemas.microsoft.com/office/drawing/2014/chart" uri="{C3380CC4-5D6E-409C-BE32-E72D297353CC}">
              <c16:uniqueId val="{00000001-BC10-4974-994F-4C8AFB23838E}"/>
            </c:ext>
          </c:extLst>
        </c:ser>
        <c:dLbls>
          <c:showLegendKey val="0"/>
          <c:showVal val="0"/>
          <c:showCatName val="0"/>
          <c:showSerName val="0"/>
          <c:showPercent val="0"/>
          <c:showBubbleSize val="0"/>
        </c:dLbls>
        <c:gapWidth val="219"/>
        <c:overlap val="-27"/>
        <c:axId val="796083624"/>
        <c:axId val="796087936"/>
      </c:barChart>
      <c:catAx>
        <c:axId val="796083624"/>
        <c:scaling>
          <c:orientation val="minMax"/>
        </c:scaling>
        <c:delete val="1"/>
        <c:axPos val="b"/>
        <c:numFmt formatCode="General" sourceLinked="1"/>
        <c:majorTickMark val="none"/>
        <c:minorTickMark val="none"/>
        <c:tickLblPos val="nextTo"/>
        <c:crossAx val="796087936"/>
        <c:crosses val="autoZero"/>
        <c:auto val="1"/>
        <c:lblAlgn val="ctr"/>
        <c:lblOffset val="100"/>
        <c:noMultiLvlLbl val="0"/>
      </c:catAx>
      <c:valAx>
        <c:axId val="7960879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36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UITGEBREID.xlsx]PVTLR!LRTijdvak</c:name>
    <c:fmtId val="0"/>
  </c:pivotSource>
  <c:chart>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PVTLR!$AB$1:$AB$2</c:f>
              <c:strCache>
                <c:ptCount val="1"/>
                <c:pt idx="0">
                  <c:v>2020</c:v>
                </c:pt>
              </c:strCache>
            </c:strRef>
          </c:tx>
          <c:spPr>
            <a:solidFill>
              <a:schemeClr val="accent5">
                <a:tint val="77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PVTLR!$AA$3</c:f>
              <c:strCache>
                <c:ptCount val="1"/>
                <c:pt idx="0">
                  <c:v>Totaal</c:v>
                </c:pt>
              </c:strCache>
            </c:strRef>
          </c:cat>
          <c:val>
            <c:numRef>
              <c:f>PVTLR!$AB$3</c:f>
              <c:numCache>
                <c:formatCode>General</c:formatCode>
                <c:ptCount val="1"/>
                <c:pt idx="0">
                  <c:v>273788.85000000009</c:v>
                </c:pt>
              </c:numCache>
            </c:numRef>
          </c:val>
          <c:extLst>
            <c:ext xmlns:c16="http://schemas.microsoft.com/office/drawing/2014/chart" uri="{C3380CC4-5D6E-409C-BE32-E72D297353CC}">
              <c16:uniqueId val="{00000000-9BF7-4EDD-97E8-10C5926C8CAA}"/>
            </c:ext>
          </c:extLst>
        </c:ser>
        <c:ser>
          <c:idx val="1"/>
          <c:order val="1"/>
          <c:tx>
            <c:strRef>
              <c:f>PVTLR!$AC$1:$AC$2</c:f>
              <c:strCache>
                <c:ptCount val="1"/>
                <c:pt idx="0">
                  <c:v>2021</c:v>
                </c:pt>
              </c:strCache>
            </c:strRef>
          </c:tx>
          <c:spPr>
            <a:solidFill>
              <a:schemeClr val="accent5">
                <a:shade val="7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PVTLR!$AA$3</c:f>
              <c:strCache>
                <c:ptCount val="1"/>
                <c:pt idx="0">
                  <c:v>Totaal</c:v>
                </c:pt>
              </c:strCache>
            </c:strRef>
          </c:cat>
          <c:val>
            <c:numRef>
              <c:f>PVTLR!$AC$3</c:f>
              <c:numCache>
                <c:formatCode>General</c:formatCode>
                <c:ptCount val="1"/>
                <c:pt idx="0">
                  <c:v>255420.40999999995</c:v>
                </c:pt>
              </c:numCache>
            </c:numRef>
          </c:val>
          <c:extLst>
            <c:ext xmlns:c16="http://schemas.microsoft.com/office/drawing/2014/chart" uri="{C3380CC4-5D6E-409C-BE32-E72D297353CC}">
              <c16:uniqueId val="{00000001-9BF7-4EDD-97E8-10C5926C8CAA}"/>
            </c:ext>
          </c:extLst>
        </c:ser>
        <c:dLbls>
          <c:showLegendKey val="0"/>
          <c:showVal val="0"/>
          <c:showCatName val="0"/>
          <c:showSerName val="0"/>
          <c:showPercent val="0"/>
          <c:showBubbleSize val="0"/>
        </c:dLbls>
        <c:gapWidth val="219"/>
        <c:overlap val="-27"/>
        <c:axId val="796089112"/>
        <c:axId val="796084408"/>
      </c:barChart>
      <c:catAx>
        <c:axId val="796089112"/>
        <c:scaling>
          <c:orientation val="minMax"/>
        </c:scaling>
        <c:delete val="1"/>
        <c:axPos val="l"/>
        <c:numFmt formatCode="General" sourceLinked="1"/>
        <c:majorTickMark val="none"/>
        <c:minorTickMark val="none"/>
        <c:tickLblPos val="nextTo"/>
        <c:crossAx val="796084408"/>
        <c:crosses val="autoZero"/>
        <c:auto val="1"/>
        <c:lblAlgn val="ctr"/>
        <c:lblOffset val="100"/>
        <c:noMultiLvlLbl val="0"/>
      </c:catAx>
      <c:valAx>
        <c:axId val="7960844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9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UITGEBREID.xlsx]PVTLR!LRPeriode</c:name>
    <c:fmtId val="0"/>
  </c:pivotSource>
  <c:chart>
    <c:autoTitleDeleted val="0"/>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PVTLR!$BC$1:$BC$2</c:f>
              <c:strCache>
                <c:ptCount val="1"/>
                <c:pt idx="0">
                  <c:v>2020</c:v>
                </c:pt>
              </c:strCache>
            </c:strRef>
          </c:tx>
          <c:spPr>
            <a:solidFill>
              <a:schemeClr val="accent5">
                <a:tint val="77000"/>
              </a:schemeClr>
            </a:solidFill>
            <a:ln>
              <a:noFill/>
            </a:ln>
            <a:effectLst/>
          </c:spPr>
          <c:invertIfNegative val="0"/>
          <c:cat>
            <c:strRef>
              <c:f>PVTLR!$BB$3:$BB$15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PVTLR!$BC$3:$BC$15</c:f>
              <c:numCache>
                <c:formatCode>General</c:formatCode>
                <c:ptCount val="12"/>
                <c:pt idx="0">
                  <c:v>17891.739999999998</c:v>
                </c:pt>
                <c:pt idx="1">
                  <c:v>17891.739999999998</c:v>
                </c:pt>
                <c:pt idx="2">
                  <c:v>17891.739999999998</c:v>
                </c:pt>
                <c:pt idx="3">
                  <c:v>22272.620000000003</c:v>
                </c:pt>
                <c:pt idx="4">
                  <c:v>30599.59</c:v>
                </c:pt>
                <c:pt idx="5">
                  <c:v>22969.69</c:v>
                </c:pt>
                <c:pt idx="6">
                  <c:v>22857.46</c:v>
                </c:pt>
                <c:pt idx="7">
                  <c:v>22772.6</c:v>
                </c:pt>
                <c:pt idx="8">
                  <c:v>22772.6</c:v>
                </c:pt>
                <c:pt idx="9">
                  <c:v>22772.6</c:v>
                </c:pt>
                <c:pt idx="10">
                  <c:v>22772.6</c:v>
                </c:pt>
                <c:pt idx="11">
                  <c:v>30323.87</c:v>
                </c:pt>
              </c:numCache>
            </c:numRef>
          </c:val>
          <c:extLst>
            <c:ext xmlns:c16="http://schemas.microsoft.com/office/drawing/2014/chart" uri="{C3380CC4-5D6E-409C-BE32-E72D297353CC}">
              <c16:uniqueId val="{00000000-2A71-444A-8647-7BAD95CB4E14}"/>
            </c:ext>
          </c:extLst>
        </c:ser>
        <c:ser>
          <c:idx val="1"/>
          <c:order val="1"/>
          <c:tx>
            <c:strRef>
              <c:f>PVTLR!$BD$1:$BD$2</c:f>
              <c:strCache>
                <c:ptCount val="1"/>
                <c:pt idx="0">
                  <c:v>2021</c:v>
                </c:pt>
              </c:strCache>
            </c:strRef>
          </c:tx>
          <c:spPr>
            <a:solidFill>
              <a:schemeClr val="accent5">
                <a:shade val="76000"/>
              </a:schemeClr>
            </a:solidFill>
            <a:ln>
              <a:noFill/>
            </a:ln>
            <a:effectLst/>
          </c:spPr>
          <c:invertIfNegative val="0"/>
          <c:cat>
            <c:strRef>
              <c:f>PVTLR!$BB$3:$BB$15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PVTLR!$BD$3:$BD$15</c:f>
              <c:numCache>
                <c:formatCode>General</c:formatCode>
                <c:ptCount val="12"/>
                <c:pt idx="0">
                  <c:v>20873.8</c:v>
                </c:pt>
                <c:pt idx="1">
                  <c:v>23554.01</c:v>
                </c:pt>
                <c:pt idx="2">
                  <c:v>31843.940000000006</c:v>
                </c:pt>
                <c:pt idx="3">
                  <c:v>42000.35</c:v>
                </c:pt>
                <c:pt idx="4">
                  <c:v>77769.909999999989</c:v>
                </c:pt>
                <c:pt idx="5">
                  <c:v>59378.399999999994</c:v>
                </c:pt>
              </c:numCache>
            </c:numRef>
          </c:val>
          <c:extLst>
            <c:ext xmlns:c16="http://schemas.microsoft.com/office/drawing/2014/chart" uri="{C3380CC4-5D6E-409C-BE32-E72D297353CC}">
              <c16:uniqueId val="{00000001-2A71-444A-8647-7BAD95CB4E14}"/>
            </c:ext>
          </c:extLst>
        </c:ser>
        <c:dLbls>
          <c:showLegendKey val="0"/>
          <c:showVal val="0"/>
          <c:showCatName val="0"/>
          <c:showSerName val="0"/>
          <c:showPercent val="0"/>
          <c:showBubbleSize val="0"/>
        </c:dLbls>
        <c:gapWidth val="219"/>
        <c:overlap val="-27"/>
        <c:axId val="796089896"/>
        <c:axId val="796078136"/>
      </c:barChart>
      <c:catAx>
        <c:axId val="796089896"/>
        <c:scaling>
          <c:orientation val="minMax"/>
        </c:scaling>
        <c:delete val="1"/>
        <c:axPos val="b"/>
        <c:numFmt formatCode="General" sourceLinked="1"/>
        <c:majorTickMark val="none"/>
        <c:minorTickMark val="none"/>
        <c:tickLblPos val="nextTo"/>
        <c:crossAx val="796078136"/>
        <c:crosses val="autoZero"/>
        <c:auto val="1"/>
        <c:lblAlgn val="ctr"/>
        <c:lblOffset val="100"/>
        <c:noMultiLvlLbl val="0"/>
      </c:catAx>
      <c:valAx>
        <c:axId val="796078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89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UITGEBREID.xlsx]PVTLR!LRPeriode</c:name>
    <c:fmtId val="1"/>
  </c:pivotSource>
  <c:chart>
    <c:autoTitleDeleted val="0"/>
    <c:pivotFmts>
      <c:pivotFmt>
        <c:idx val="0"/>
        <c:spPr>
          <a:ln w="28575" cap="rnd">
            <a:solidFill>
              <a:schemeClr val="accent5"/>
            </a:solidFill>
            <a:round/>
          </a:ln>
          <a:effectLst/>
        </c:spPr>
        <c:marker>
          <c:symbol val="circle"/>
          <c:size val="5"/>
          <c:spPr>
            <a:solidFill>
              <a:schemeClr val="accent5">
                <a:tint val="77000"/>
              </a:schemeClr>
            </a:solidFill>
            <a:ln w="9525">
              <a:solidFill>
                <a:schemeClr val="accent5">
                  <a:tint val="77000"/>
                </a:schemeClr>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hade val="76000"/>
              </a:schemeClr>
            </a:solidFill>
            <a:ln w="9525">
              <a:solidFill>
                <a:schemeClr val="accent5">
                  <a:shade val="76000"/>
                </a:schemeClr>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PVTLR!$BC$1:$BC$2</c:f>
              <c:strCache>
                <c:ptCount val="1"/>
                <c:pt idx="0">
                  <c:v>2020</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PVTLR!$BB$3:$BB$15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PVTLR!$BC$3:$BC$15</c:f>
              <c:numCache>
                <c:formatCode>General</c:formatCode>
                <c:ptCount val="12"/>
                <c:pt idx="0">
                  <c:v>17891.739999999998</c:v>
                </c:pt>
                <c:pt idx="1">
                  <c:v>17891.739999999998</c:v>
                </c:pt>
                <c:pt idx="2">
                  <c:v>17891.739999999998</c:v>
                </c:pt>
                <c:pt idx="3">
                  <c:v>22272.620000000003</c:v>
                </c:pt>
                <c:pt idx="4">
                  <c:v>30599.59</c:v>
                </c:pt>
                <c:pt idx="5">
                  <c:v>22969.69</c:v>
                </c:pt>
                <c:pt idx="6">
                  <c:v>22857.46</c:v>
                </c:pt>
                <c:pt idx="7">
                  <c:v>22772.6</c:v>
                </c:pt>
                <c:pt idx="8">
                  <c:v>22772.6</c:v>
                </c:pt>
                <c:pt idx="9">
                  <c:v>22772.6</c:v>
                </c:pt>
                <c:pt idx="10">
                  <c:v>22772.6</c:v>
                </c:pt>
                <c:pt idx="11">
                  <c:v>30323.87</c:v>
                </c:pt>
              </c:numCache>
            </c:numRef>
          </c:val>
          <c:smooth val="0"/>
          <c:extLst>
            <c:ext xmlns:c16="http://schemas.microsoft.com/office/drawing/2014/chart" uri="{C3380CC4-5D6E-409C-BE32-E72D297353CC}">
              <c16:uniqueId val="{00000000-9450-49F2-8953-979E5D112267}"/>
            </c:ext>
          </c:extLst>
        </c:ser>
        <c:ser>
          <c:idx val="1"/>
          <c:order val="1"/>
          <c:tx>
            <c:strRef>
              <c:f>PVTLR!$BD$1:$BD$2</c:f>
              <c:strCache>
                <c:ptCount val="1"/>
                <c:pt idx="0">
                  <c:v>2021</c:v>
                </c:pt>
              </c:strCache>
            </c:strRef>
          </c:tx>
          <c:spPr>
            <a:ln w="28575" cap="rnd">
              <a:solidFill>
                <a:schemeClr val="accent5">
                  <a:shade val="76000"/>
                </a:schemeClr>
              </a:solidFill>
              <a:round/>
            </a:ln>
            <a:effectLst/>
          </c:spPr>
          <c:marker>
            <c:symbol val="circle"/>
            <c:size val="5"/>
            <c:spPr>
              <a:solidFill>
                <a:schemeClr val="accent5">
                  <a:shade val="76000"/>
                </a:schemeClr>
              </a:solidFill>
              <a:ln w="9525">
                <a:solidFill>
                  <a:schemeClr val="accent5">
                    <a:shade val="76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name>Trend 2021</c:name>
            <c:spPr>
              <a:ln w="19050" cap="rnd">
                <a:solidFill>
                  <a:schemeClr val="accent5">
                    <a:shade val="76000"/>
                  </a:schemeClr>
                </a:solidFill>
                <a:prstDash val="sysDot"/>
              </a:ln>
              <a:effectLst/>
            </c:spPr>
            <c:trendlineType val="linear"/>
            <c:dispRSqr val="0"/>
            <c:dispEq val="0"/>
          </c:trendline>
          <c:cat>
            <c:strRef>
              <c:f>PVTLR!$BB$3:$BB$15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PVTLR!$BD$3:$BD$15</c:f>
              <c:numCache>
                <c:formatCode>General</c:formatCode>
                <c:ptCount val="12"/>
                <c:pt idx="0">
                  <c:v>20873.8</c:v>
                </c:pt>
                <c:pt idx="1">
                  <c:v>23554.01</c:v>
                </c:pt>
                <c:pt idx="2">
                  <c:v>31843.940000000006</c:v>
                </c:pt>
                <c:pt idx="3">
                  <c:v>42000.35</c:v>
                </c:pt>
                <c:pt idx="4">
                  <c:v>77769.909999999989</c:v>
                </c:pt>
                <c:pt idx="5">
                  <c:v>59378.399999999994</c:v>
                </c:pt>
              </c:numCache>
            </c:numRef>
          </c:val>
          <c:smooth val="0"/>
          <c:extLst>
            <c:ext xmlns:c16="http://schemas.microsoft.com/office/drawing/2014/chart" uri="{C3380CC4-5D6E-409C-BE32-E72D297353CC}">
              <c16:uniqueId val="{00000002-9450-49F2-8953-979E5D112267}"/>
            </c:ext>
          </c:extLst>
        </c:ser>
        <c:dLbls>
          <c:showLegendKey val="0"/>
          <c:showVal val="0"/>
          <c:showCatName val="0"/>
          <c:showSerName val="0"/>
          <c:showPercent val="0"/>
          <c:showBubbleSize val="0"/>
        </c:dLbls>
        <c:marker val="1"/>
        <c:smooth val="0"/>
        <c:axId val="748922632"/>
        <c:axId val="748917928"/>
      </c:lineChart>
      <c:catAx>
        <c:axId val="74892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17928"/>
        <c:crosses val="autoZero"/>
        <c:auto val="1"/>
        <c:lblAlgn val="ctr"/>
        <c:lblOffset val="100"/>
        <c:noMultiLvlLbl val="0"/>
      </c:catAx>
      <c:valAx>
        <c:axId val="748917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226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Dashboard!$I$21:$I$26</c:f>
              <c:strCache>
                <c:ptCount val="6"/>
                <c:pt idx="0">
                  <c:v>&lt; 25</c:v>
                </c:pt>
                <c:pt idx="1">
                  <c:v>25 - 34</c:v>
                </c:pt>
                <c:pt idx="2">
                  <c:v>35 - 44</c:v>
                </c:pt>
                <c:pt idx="3">
                  <c:v>45 - 54</c:v>
                </c:pt>
                <c:pt idx="4">
                  <c:v>55 - 64</c:v>
                </c:pt>
                <c:pt idx="5">
                  <c:v>65eo</c:v>
                </c:pt>
              </c:strCache>
            </c:strRef>
          </c:cat>
          <c:val>
            <c:numRef>
              <c:f>Dashboard!$J$21:$J$26</c:f>
              <c:numCache>
                <c:formatCode>General</c:formatCode>
                <c:ptCount val="6"/>
                <c:pt idx="0">
                  <c:v>8</c:v>
                </c:pt>
                <c:pt idx="1">
                  <c:v>5</c:v>
                </c:pt>
                <c:pt idx="2">
                  <c:v>7</c:v>
                </c:pt>
                <c:pt idx="3">
                  <c:v>6</c:v>
                </c:pt>
                <c:pt idx="4">
                  <c:v>3</c:v>
                </c:pt>
                <c:pt idx="5">
                  <c:v>1</c:v>
                </c:pt>
              </c:numCache>
            </c:numRef>
          </c:val>
          <c:extLst>
            <c:ext xmlns:c16="http://schemas.microsoft.com/office/drawing/2014/chart" uri="{C3380CC4-5D6E-409C-BE32-E72D297353CC}">
              <c16:uniqueId val="{00000000-94DD-432C-BD11-9F0CD5E92003}"/>
            </c:ext>
          </c:extLst>
        </c:ser>
        <c:dLbls>
          <c:showLegendKey val="0"/>
          <c:showVal val="0"/>
          <c:showCatName val="0"/>
          <c:showSerName val="0"/>
          <c:showPercent val="0"/>
          <c:showBubbleSize val="0"/>
        </c:dLbls>
        <c:gapWidth val="219"/>
        <c:overlap val="-27"/>
        <c:axId val="796099304"/>
        <c:axId val="796100480"/>
      </c:barChart>
      <c:catAx>
        <c:axId val="796099304"/>
        <c:scaling>
          <c:orientation val="maxMin"/>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0480"/>
        <c:crosses val="autoZero"/>
        <c:auto val="1"/>
        <c:lblAlgn val="ctr"/>
        <c:lblOffset val="100"/>
        <c:noMultiLvlLbl val="0"/>
      </c:catAx>
      <c:valAx>
        <c:axId val="79610048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930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UITGEBREID.xlsx]PVTLOONKOSTEN!LoonkostenTijdvak</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Loonkosten Tijdvak</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PVTLOONKOSTEN!$F$1:$F$2</c:f>
              <c:strCache>
                <c:ptCount val="1"/>
                <c:pt idx="0">
                  <c:v>2020</c:v>
                </c:pt>
              </c:strCache>
            </c:strRef>
          </c:tx>
          <c:spPr>
            <a:solidFill>
              <a:schemeClr val="accent5">
                <a:tint val="77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PVTLOONKOSTEN!$E$3</c:f>
              <c:strCache>
                <c:ptCount val="1"/>
                <c:pt idx="0">
                  <c:v>Totaal</c:v>
                </c:pt>
              </c:strCache>
            </c:strRef>
          </c:cat>
          <c:val>
            <c:numRef>
              <c:f>PVTLOONKOSTEN!$F$3</c:f>
              <c:numCache>
                <c:formatCode>General</c:formatCode>
                <c:ptCount val="1"/>
                <c:pt idx="0">
                  <c:v>333716.63000000006</c:v>
                </c:pt>
              </c:numCache>
            </c:numRef>
          </c:val>
          <c:extLst>
            <c:ext xmlns:c16="http://schemas.microsoft.com/office/drawing/2014/chart" uri="{C3380CC4-5D6E-409C-BE32-E72D297353CC}">
              <c16:uniqueId val="{00000000-A261-4A36-ACF2-BFDC782A51E2}"/>
            </c:ext>
          </c:extLst>
        </c:ser>
        <c:ser>
          <c:idx val="1"/>
          <c:order val="1"/>
          <c:tx>
            <c:strRef>
              <c:f>PVTLOONKOSTEN!$G$1:$G$2</c:f>
              <c:strCache>
                <c:ptCount val="1"/>
                <c:pt idx="0">
                  <c:v>2021</c:v>
                </c:pt>
              </c:strCache>
            </c:strRef>
          </c:tx>
          <c:spPr>
            <a:solidFill>
              <a:schemeClr val="accent5">
                <a:shade val="7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PVTLOONKOSTEN!$E$3</c:f>
              <c:strCache>
                <c:ptCount val="1"/>
                <c:pt idx="0">
                  <c:v>Totaal</c:v>
                </c:pt>
              </c:strCache>
            </c:strRef>
          </c:cat>
          <c:val>
            <c:numRef>
              <c:f>PVTLOONKOSTEN!$G$3</c:f>
              <c:numCache>
                <c:formatCode>General</c:formatCode>
                <c:ptCount val="1"/>
                <c:pt idx="0">
                  <c:v>301825.34999999986</c:v>
                </c:pt>
              </c:numCache>
            </c:numRef>
          </c:val>
          <c:extLst>
            <c:ext xmlns:c16="http://schemas.microsoft.com/office/drawing/2014/chart" uri="{C3380CC4-5D6E-409C-BE32-E72D297353CC}">
              <c16:uniqueId val="{00000001-A261-4A36-ACF2-BFDC782A51E2}"/>
            </c:ext>
          </c:extLst>
        </c:ser>
        <c:dLbls>
          <c:showLegendKey val="0"/>
          <c:showVal val="0"/>
          <c:showCatName val="0"/>
          <c:showSerName val="0"/>
          <c:showPercent val="0"/>
          <c:showBubbleSize val="0"/>
        </c:dLbls>
        <c:gapWidth val="219"/>
        <c:overlap val="-27"/>
        <c:axId val="748921064"/>
        <c:axId val="748918712"/>
      </c:barChart>
      <c:catAx>
        <c:axId val="748921064"/>
        <c:scaling>
          <c:orientation val="minMax"/>
        </c:scaling>
        <c:delete val="1"/>
        <c:axPos val="l"/>
        <c:numFmt formatCode="General" sourceLinked="1"/>
        <c:majorTickMark val="none"/>
        <c:minorTickMark val="none"/>
        <c:tickLblPos val="nextTo"/>
        <c:crossAx val="748918712"/>
        <c:crosses val="autoZero"/>
        <c:auto val="1"/>
        <c:lblAlgn val="ctr"/>
        <c:lblOffset val="100"/>
        <c:noMultiLvlLbl val="0"/>
      </c:catAx>
      <c:valAx>
        <c:axId val="74891871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21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UITGEBREID.xlsx]PVTLOONKOSTEN!LoonkostenFTE</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Loonkosten per FTE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ln w="28575" cap="rnd">
            <a:solidFill>
              <a:schemeClr val="accent5"/>
            </a:solidFill>
            <a:round/>
          </a:ln>
          <a:effectLst/>
        </c:spPr>
        <c:marker>
          <c:symbol val="circle"/>
          <c:size val="5"/>
          <c:spPr>
            <a:solidFill>
              <a:schemeClr val="accent5">
                <a:tint val="77000"/>
              </a:schemeClr>
            </a:solidFill>
            <a:ln w="9525">
              <a:solidFill>
                <a:schemeClr val="accent5">
                  <a:tint val="77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hade val="76000"/>
              </a:schemeClr>
            </a:solidFill>
            <a:ln w="9525">
              <a:solidFill>
                <a:schemeClr val="accent5">
                  <a:shade val="76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PVTLOONKOSTEN!$AB$1:$AB$2</c:f>
              <c:strCache>
                <c:ptCount val="1"/>
                <c:pt idx="0">
                  <c:v>2020</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cat>
            <c:strRef>
              <c:f>PVTLOONKOSTEN!$AA$3:$AA$15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PVTLOONKOSTEN!$AB$3:$AB$15</c:f>
              <c:numCache>
                <c:formatCode>General</c:formatCode>
                <c:ptCount val="12"/>
                <c:pt idx="0">
                  <c:v>2658.1827272727273</c:v>
                </c:pt>
                <c:pt idx="1">
                  <c:v>2638.1427272727274</c:v>
                </c:pt>
                <c:pt idx="2">
                  <c:v>2619.5036363636364</c:v>
                </c:pt>
                <c:pt idx="3">
                  <c:v>2846.4599999999996</c:v>
                </c:pt>
                <c:pt idx="4">
                  <c:v>2959.8653846153838</c:v>
                </c:pt>
                <c:pt idx="5">
                  <c:v>3033.6992307692312</c:v>
                </c:pt>
                <c:pt idx="6">
                  <c:v>3140.8915384615384</c:v>
                </c:pt>
                <c:pt idx="7">
                  <c:v>2828.5538461538458</c:v>
                </c:pt>
                <c:pt idx="8">
                  <c:v>2825.2546153846151</c:v>
                </c:pt>
                <c:pt idx="9">
                  <c:v>2844.7300000000005</c:v>
                </c:pt>
                <c:pt idx="10">
                  <c:v>2828.5538461538458</c:v>
                </c:pt>
                <c:pt idx="11">
                  <c:v>2887.9223076923076</c:v>
                </c:pt>
              </c:numCache>
            </c:numRef>
          </c:val>
          <c:smooth val="0"/>
          <c:extLst>
            <c:ext xmlns:c16="http://schemas.microsoft.com/office/drawing/2014/chart" uri="{C3380CC4-5D6E-409C-BE32-E72D297353CC}">
              <c16:uniqueId val="{00000000-47D8-4DE1-94CA-EDBFDE721904}"/>
            </c:ext>
          </c:extLst>
        </c:ser>
        <c:ser>
          <c:idx val="1"/>
          <c:order val="1"/>
          <c:tx>
            <c:strRef>
              <c:f>PVTLOONKOSTEN!$AC$1:$AC$2</c:f>
              <c:strCache>
                <c:ptCount val="1"/>
                <c:pt idx="0">
                  <c:v>2021</c:v>
                </c:pt>
              </c:strCache>
            </c:strRef>
          </c:tx>
          <c:spPr>
            <a:ln w="28575" cap="rnd">
              <a:solidFill>
                <a:schemeClr val="accent5">
                  <a:shade val="76000"/>
                </a:schemeClr>
              </a:solidFill>
              <a:round/>
            </a:ln>
            <a:effectLst/>
          </c:spPr>
          <c:marker>
            <c:symbol val="circle"/>
            <c:size val="5"/>
            <c:spPr>
              <a:solidFill>
                <a:schemeClr val="accent5">
                  <a:shade val="76000"/>
                </a:schemeClr>
              </a:solidFill>
              <a:ln w="9525">
                <a:solidFill>
                  <a:schemeClr val="accent5">
                    <a:shade val="76000"/>
                  </a:schemeClr>
                </a:solidFill>
              </a:ln>
              <a:effectLst/>
            </c:spPr>
          </c:marker>
          <c:trendline>
            <c:name>Trend 2021</c:name>
            <c:spPr>
              <a:ln w="19050" cap="rnd">
                <a:solidFill>
                  <a:schemeClr val="accent5">
                    <a:shade val="76000"/>
                  </a:schemeClr>
                </a:solidFill>
                <a:prstDash val="sysDot"/>
              </a:ln>
              <a:effectLst/>
            </c:spPr>
            <c:trendlineType val="linear"/>
            <c:dispRSqr val="0"/>
            <c:dispEq val="0"/>
          </c:trendline>
          <c:cat>
            <c:strRef>
              <c:f>PVTLOONKOSTEN!$AA$3:$AA$15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PVTLOONKOSTEN!$AC$3:$AC$15</c:f>
              <c:numCache>
                <c:formatCode>General</c:formatCode>
                <c:ptCount val="12"/>
                <c:pt idx="0">
                  <c:v>3361.3727272727278</c:v>
                </c:pt>
                <c:pt idx="1">
                  <c:v>3012.9957142857143</c:v>
                </c:pt>
                <c:pt idx="2">
                  <c:v>3283.322941176471</c:v>
                </c:pt>
                <c:pt idx="3">
                  <c:v>3884.2485714285713</c:v>
                </c:pt>
                <c:pt idx="4">
                  <c:v>4124.0591666666669</c:v>
                </c:pt>
                <c:pt idx="5">
                  <c:v>3865.0046428571441</c:v>
                </c:pt>
              </c:numCache>
            </c:numRef>
          </c:val>
          <c:smooth val="0"/>
          <c:extLst>
            <c:ext xmlns:c16="http://schemas.microsoft.com/office/drawing/2014/chart" uri="{C3380CC4-5D6E-409C-BE32-E72D297353CC}">
              <c16:uniqueId val="{00000002-47D8-4DE1-94CA-EDBFDE721904}"/>
            </c:ext>
          </c:extLst>
        </c:ser>
        <c:dLbls>
          <c:showLegendKey val="0"/>
          <c:showVal val="0"/>
          <c:showCatName val="0"/>
          <c:showSerName val="0"/>
          <c:showPercent val="0"/>
          <c:showBubbleSize val="0"/>
        </c:dLbls>
        <c:marker val="1"/>
        <c:smooth val="0"/>
        <c:axId val="748919104"/>
        <c:axId val="748923024"/>
      </c:lineChart>
      <c:catAx>
        <c:axId val="74891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23024"/>
        <c:crosses val="autoZero"/>
        <c:auto val="1"/>
        <c:lblAlgn val="ctr"/>
        <c:lblOffset val="100"/>
        <c:noMultiLvlLbl val="0"/>
      </c:catAx>
      <c:valAx>
        <c:axId val="7489230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19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UITGEBREID.xlsx]PVTLOONKOSTEN!LoonkostenPeriode</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Loonkosten per Periode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ln w="28575" cap="rnd">
            <a:solidFill>
              <a:schemeClr val="accent5"/>
            </a:solidFill>
            <a:round/>
          </a:ln>
          <a:effectLst/>
        </c:spPr>
        <c:marker>
          <c:symbol val="circle"/>
          <c:size val="5"/>
          <c:spPr>
            <a:solidFill>
              <a:schemeClr val="accent5">
                <a:tint val="77000"/>
              </a:schemeClr>
            </a:solidFill>
            <a:ln w="9525">
              <a:solidFill>
                <a:schemeClr val="accent5">
                  <a:tint val="77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hade val="76000"/>
              </a:schemeClr>
            </a:solidFill>
            <a:ln w="9525">
              <a:solidFill>
                <a:schemeClr val="accent5">
                  <a:shade val="76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PVTLOONKOSTEN!$BC$1:$BC$2</c:f>
              <c:strCache>
                <c:ptCount val="1"/>
                <c:pt idx="0">
                  <c:v>2020</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cat>
            <c:strRef>
              <c:f>PVTLOONKOSTEN!$BB$3:$BB$15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PVTLOONKOSTEN!$BC$3:$BC$15</c:f>
              <c:numCache>
                <c:formatCode>General</c:formatCode>
                <c:ptCount val="12"/>
                <c:pt idx="0">
                  <c:v>22813.68</c:v>
                </c:pt>
                <c:pt idx="1">
                  <c:v>22813.68</c:v>
                </c:pt>
                <c:pt idx="2">
                  <c:v>22813.68</c:v>
                </c:pt>
                <c:pt idx="3">
                  <c:v>28322.71</c:v>
                </c:pt>
                <c:pt idx="4">
                  <c:v>29966.92</c:v>
                </c:pt>
                <c:pt idx="5">
                  <c:v>29220.860000000004</c:v>
                </c:pt>
                <c:pt idx="6">
                  <c:v>29087.4</c:v>
                </c:pt>
                <c:pt idx="7">
                  <c:v>28959.129999999997</c:v>
                </c:pt>
                <c:pt idx="8">
                  <c:v>28959.129999999997</c:v>
                </c:pt>
                <c:pt idx="9">
                  <c:v>28959.129999999997</c:v>
                </c:pt>
                <c:pt idx="10">
                  <c:v>28959.129999999997</c:v>
                </c:pt>
                <c:pt idx="11">
                  <c:v>32841.18</c:v>
                </c:pt>
              </c:numCache>
            </c:numRef>
          </c:val>
          <c:smooth val="0"/>
          <c:extLst>
            <c:ext xmlns:c16="http://schemas.microsoft.com/office/drawing/2014/chart" uri="{C3380CC4-5D6E-409C-BE32-E72D297353CC}">
              <c16:uniqueId val="{00000000-AB1A-4401-A915-D2FD64A1A43A}"/>
            </c:ext>
          </c:extLst>
        </c:ser>
        <c:ser>
          <c:idx val="1"/>
          <c:order val="1"/>
          <c:tx>
            <c:strRef>
              <c:f>PVTLOONKOSTEN!$BD$1:$BD$2</c:f>
              <c:strCache>
                <c:ptCount val="1"/>
                <c:pt idx="0">
                  <c:v>2021</c:v>
                </c:pt>
              </c:strCache>
            </c:strRef>
          </c:tx>
          <c:spPr>
            <a:ln w="28575" cap="rnd">
              <a:solidFill>
                <a:schemeClr val="accent5">
                  <a:shade val="76000"/>
                </a:schemeClr>
              </a:solidFill>
              <a:round/>
            </a:ln>
            <a:effectLst/>
          </c:spPr>
          <c:marker>
            <c:symbol val="circle"/>
            <c:size val="5"/>
            <c:spPr>
              <a:solidFill>
                <a:schemeClr val="accent5">
                  <a:shade val="76000"/>
                </a:schemeClr>
              </a:solidFill>
              <a:ln w="9525">
                <a:solidFill>
                  <a:schemeClr val="accent5">
                    <a:shade val="76000"/>
                  </a:schemeClr>
                </a:solidFill>
              </a:ln>
              <a:effectLst/>
            </c:spPr>
          </c:marker>
          <c:trendline>
            <c:name>Trend 2021</c:name>
            <c:spPr>
              <a:ln w="19050" cap="rnd">
                <a:solidFill>
                  <a:schemeClr val="accent5">
                    <a:shade val="76000"/>
                  </a:schemeClr>
                </a:solidFill>
                <a:prstDash val="sysDot"/>
              </a:ln>
              <a:effectLst/>
            </c:spPr>
            <c:trendlineType val="linear"/>
            <c:dispRSqr val="0"/>
            <c:dispEq val="0"/>
          </c:trendline>
          <c:cat>
            <c:strRef>
              <c:f>PVTLOONKOSTEN!$BB$3:$BB$15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PVTLOONKOSTEN!$BD$3:$BD$15</c:f>
              <c:numCache>
                <c:formatCode>General</c:formatCode>
                <c:ptCount val="12"/>
                <c:pt idx="0">
                  <c:v>26551.42</c:v>
                </c:pt>
                <c:pt idx="1">
                  <c:v>30115.82</c:v>
                </c:pt>
                <c:pt idx="2">
                  <c:v>39750.959999999992</c:v>
                </c:pt>
                <c:pt idx="3">
                  <c:v>54617.32</c:v>
                </c:pt>
                <c:pt idx="4">
                  <c:v>72988.98</c:v>
                </c:pt>
                <c:pt idx="5">
                  <c:v>77800.850000000006</c:v>
                </c:pt>
              </c:numCache>
            </c:numRef>
          </c:val>
          <c:smooth val="0"/>
          <c:extLst>
            <c:ext xmlns:c16="http://schemas.microsoft.com/office/drawing/2014/chart" uri="{C3380CC4-5D6E-409C-BE32-E72D297353CC}">
              <c16:uniqueId val="{00000002-AB1A-4401-A915-D2FD64A1A43A}"/>
            </c:ext>
          </c:extLst>
        </c:ser>
        <c:dLbls>
          <c:showLegendKey val="0"/>
          <c:showVal val="0"/>
          <c:showCatName val="0"/>
          <c:showSerName val="0"/>
          <c:showPercent val="0"/>
          <c:showBubbleSize val="0"/>
        </c:dLbls>
        <c:marker val="1"/>
        <c:smooth val="0"/>
        <c:axId val="748919888"/>
        <c:axId val="748923808"/>
      </c:lineChart>
      <c:catAx>
        <c:axId val="74891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23808"/>
        <c:crosses val="autoZero"/>
        <c:auto val="1"/>
        <c:lblAlgn val="ctr"/>
        <c:lblOffset val="100"/>
        <c:noMultiLvlLbl val="0"/>
      </c:catAx>
      <c:valAx>
        <c:axId val="7489238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19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UITGEBREID.xlsx]PVTLOONKOSTEN!LoonkostenUur</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Loonkosten per Uur</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ln w="28575" cap="rnd">
            <a:solidFill>
              <a:schemeClr val="accent5"/>
            </a:solidFill>
            <a:round/>
          </a:ln>
          <a:effectLst/>
        </c:spPr>
        <c:marker>
          <c:symbol val="circle"/>
          <c:size val="5"/>
          <c:spPr>
            <a:solidFill>
              <a:schemeClr val="accent5">
                <a:tint val="77000"/>
              </a:schemeClr>
            </a:solidFill>
            <a:ln w="9525">
              <a:solidFill>
                <a:schemeClr val="accent5">
                  <a:tint val="77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hade val="76000"/>
              </a:schemeClr>
            </a:solidFill>
            <a:ln w="9525">
              <a:solidFill>
                <a:schemeClr val="accent5">
                  <a:shade val="76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PVTLOONKOSTEN!$CD$1:$CD$2</c:f>
              <c:strCache>
                <c:ptCount val="1"/>
                <c:pt idx="0">
                  <c:v>2020</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cat>
            <c:strRef>
              <c:f>PVTLOONKOSTEN!$CC$3:$CC$15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PVTLOONKOSTEN!$CD$3:$CD$15</c:f>
              <c:numCache>
                <c:formatCode>General</c:formatCode>
                <c:ptCount val="12"/>
                <c:pt idx="0">
                  <c:v>16.052727272727275</c:v>
                </c:pt>
                <c:pt idx="1">
                  <c:v>18.322727272727274</c:v>
                </c:pt>
                <c:pt idx="2">
                  <c:v>16.537272727272729</c:v>
                </c:pt>
                <c:pt idx="3">
                  <c:v>17.970769230769232</c:v>
                </c:pt>
                <c:pt idx="4">
                  <c:v>19.575384615384614</c:v>
                </c:pt>
                <c:pt idx="5">
                  <c:v>19.156153846153845</c:v>
                </c:pt>
                <c:pt idx="6">
                  <c:v>18.956153846153846</c:v>
                </c:pt>
                <c:pt idx="7">
                  <c:v>18.708461538461538</c:v>
                </c:pt>
                <c:pt idx="8">
                  <c:v>17.836153846153845</c:v>
                </c:pt>
                <c:pt idx="9">
                  <c:v>17.96076923076923</c:v>
                </c:pt>
                <c:pt idx="10">
                  <c:v>18.708461538461538</c:v>
                </c:pt>
                <c:pt idx="11">
                  <c:v>17.441538461538457</c:v>
                </c:pt>
              </c:numCache>
            </c:numRef>
          </c:val>
          <c:smooth val="0"/>
          <c:extLst>
            <c:ext xmlns:c16="http://schemas.microsoft.com/office/drawing/2014/chart" uri="{C3380CC4-5D6E-409C-BE32-E72D297353CC}">
              <c16:uniqueId val="{00000000-7960-4DD4-ABDA-4D55CEEB06FC}"/>
            </c:ext>
          </c:extLst>
        </c:ser>
        <c:ser>
          <c:idx val="1"/>
          <c:order val="1"/>
          <c:tx>
            <c:strRef>
              <c:f>PVTLOONKOSTEN!$CE$1:$CE$2</c:f>
              <c:strCache>
                <c:ptCount val="1"/>
                <c:pt idx="0">
                  <c:v>2021</c:v>
                </c:pt>
              </c:strCache>
            </c:strRef>
          </c:tx>
          <c:spPr>
            <a:ln w="28575" cap="rnd">
              <a:solidFill>
                <a:schemeClr val="accent5">
                  <a:shade val="76000"/>
                </a:schemeClr>
              </a:solidFill>
              <a:round/>
            </a:ln>
            <a:effectLst/>
          </c:spPr>
          <c:marker>
            <c:symbol val="circle"/>
            <c:size val="5"/>
            <c:spPr>
              <a:solidFill>
                <a:schemeClr val="accent5">
                  <a:shade val="76000"/>
                </a:schemeClr>
              </a:solidFill>
              <a:ln w="9525">
                <a:solidFill>
                  <a:schemeClr val="accent5">
                    <a:shade val="76000"/>
                  </a:schemeClr>
                </a:solidFill>
              </a:ln>
              <a:effectLst/>
            </c:spPr>
          </c:marker>
          <c:trendline>
            <c:name>Trend 2021</c:name>
            <c:spPr>
              <a:ln w="19050" cap="rnd">
                <a:solidFill>
                  <a:schemeClr val="accent5">
                    <a:shade val="76000"/>
                  </a:schemeClr>
                </a:solidFill>
                <a:prstDash val="sysDot"/>
              </a:ln>
              <a:effectLst/>
            </c:spPr>
            <c:trendlineType val="linear"/>
            <c:dispRSqr val="0"/>
            <c:dispEq val="0"/>
          </c:trendline>
          <c:cat>
            <c:strRef>
              <c:f>PVTLOONKOSTEN!$CC$3:$CC$15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PVTLOONKOSTEN!$CE$3:$CE$15</c:f>
              <c:numCache>
                <c:formatCode>General</c:formatCode>
                <c:ptCount val="12"/>
                <c:pt idx="0">
                  <c:v>22.228181818181824</c:v>
                </c:pt>
                <c:pt idx="1">
                  <c:v>20.921428571428571</c:v>
                </c:pt>
                <c:pt idx="2">
                  <c:v>19.830588235294123</c:v>
                </c:pt>
                <c:pt idx="3">
                  <c:v>24.519523809523808</c:v>
                </c:pt>
                <c:pt idx="4">
                  <c:v>27.275833333333338</c:v>
                </c:pt>
                <c:pt idx="5">
                  <c:v>24.39749999999999</c:v>
                </c:pt>
              </c:numCache>
            </c:numRef>
          </c:val>
          <c:smooth val="0"/>
          <c:extLst>
            <c:ext xmlns:c16="http://schemas.microsoft.com/office/drawing/2014/chart" uri="{C3380CC4-5D6E-409C-BE32-E72D297353CC}">
              <c16:uniqueId val="{00000002-7960-4DD4-ABDA-4D55CEEB06FC}"/>
            </c:ext>
          </c:extLst>
        </c:ser>
        <c:dLbls>
          <c:showLegendKey val="0"/>
          <c:showVal val="0"/>
          <c:showCatName val="0"/>
          <c:showSerName val="0"/>
          <c:showPercent val="0"/>
          <c:showBubbleSize val="0"/>
        </c:dLbls>
        <c:marker val="1"/>
        <c:smooth val="0"/>
        <c:axId val="748921456"/>
        <c:axId val="748920280"/>
      </c:lineChart>
      <c:catAx>
        <c:axId val="74892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20280"/>
        <c:crosses val="autoZero"/>
        <c:auto val="1"/>
        <c:lblAlgn val="ctr"/>
        <c:lblOffset val="100"/>
        <c:noMultiLvlLbl val="0"/>
      </c:catAx>
      <c:valAx>
        <c:axId val="7489202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214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UITGEBREID.xlsx]PVTLK2!LK2Tijdvak</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PVTLK2!$AB$1:$AB$2</c:f>
              <c:strCache>
                <c:ptCount val="1"/>
                <c:pt idx="0">
                  <c:v>2021</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PVTLK2!$AA$3</c:f>
              <c:strCache>
                <c:ptCount val="1"/>
                <c:pt idx="0">
                  <c:v>Totaal</c:v>
                </c:pt>
              </c:strCache>
            </c:strRef>
          </c:cat>
          <c:val>
            <c:numRef>
              <c:f>PVTLK2!$AB$3</c:f>
              <c:numCache>
                <c:formatCode>General</c:formatCode>
                <c:ptCount val="1"/>
                <c:pt idx="0">
                  <c:v>301825.35000000003</c:v>
                </c:pt>
              </c:numCache>
            </c:numRef>
          </c:val>
          <c:extLst>
            <c:ext xmlns:c16="http://schemas.microsoft.com/office/drawing/2014/chart" uri="{C3380CC4-5D6E-409C-BE32-E72D297353CC}">
              <c16:uniqueId val="{00000000-C702-44EF-A001-E4EA05DA8FF6}"/>
            </c:ext>
          </c:extLst>
        </c:ser>
        <c:dLbls>
          <c:showLegendKey val="0"/>
          <c:showVal val="0"/>
          <c:showCatName val="0"/>
          <c:showSerName val="0"/>
          <c:showPercent val="0"/>
          <c:showBubbleSize val="0"/>
        </c:dLbls>
        <c:gapWidth val="219"/>
        <c:overlap val="-27"/>
        <c:axId val="748924200"/>
        <c:axId val="748917144"/>
      </c:barChart>
      <c:catAx>
        <c:axId val="748924200"/>
        <c:scaling>
          <c:orientation val="minMax"/>
        </c:scaling>
        <c:delete val="1"/>
        <c:axPos val="l"/>
        <c:numFmt formatCode="General" sourceLinked="1"/>
        <c:majorTickMark val="none"/>
        <c:minorTickMark val="none"/>
        <c:tickLblPos val="nextTo"/>
        <c:crossAx val="748917144"/>
        <c:crosses val="autoZero"/>
        <c:auto val="1"/>
        <c:lblAlgn val="ctr"/>
        <c:lblOffset val="100"/>
        <c:noMultiLvlLbl val="0"/>
      </c:catAx>
      <c:valAx>
        <c:axId val="7489171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242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UITGEBREID.xlsx]PVTLK2!LK2Periode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PVTLK2!$BC$1:$BC$2</c:f>
              <c:strCache>
                <c:ptCount val="1"/>
                <c:pt idx="0">
                  <c:v>2021</c:v>
                </c:pt>
              </c:strCache>
            </c:strRef>
          </c:tx>
          <c:spPr>
            <a:solidFill>
              <a:schemeClr val="accent5"/>
            </a:solidFill>
            <a:ln>
              <a:noFill/>
            </a:ln>
            <a:effectLst/>
          </c:spPr>
          <c:invertIfNegative val="0"/>
          <c:cat>
            <c:strRef>
              <c:f>PVTLK2!$BB$3:$BB$9</c:f>
              <c:strCache>
                <c:ptCount val="6"/>
                <c:pt idx="0">
                  <c:v>1</c:v>
                </c:pt>
                <c:pt idx="1">
                  <c:v>2</c:v>
                </c:pt>
                <c:pt idx="2">
                  <c:v>3</c:v>
                </c:pt>
                <c:pt idx="3">
                  <c:v>4</c:v>
                </c:pt>
                <c:pt idx="4">
                  <c:v>5</c:v>
                </c:pt>
                <c:pt idx="5">
                  <c:v>6</c:v>
                </c:pt>
              </c:strCache>
            </c:strRef>
          </c:cat>
          <c:val>
            <c:numRef>
              <c:f>PVTLK2!$BC$3:$BC$9</c:f>
              <c:numCache>
                <c:formatCode>General</c:formatCode>
                <c:ptCount val="6"/>
                <c:pt idx="0">
                  <c:v>26551.420000000002</c:v>
                </c:pt>
                <c:pt idx="1">
                  <c:v>30115.82</c:v>
                </c:pt>
                <c:pt idx="2">
                  <c:v>39750.959999999985</c:v>
                </c:pt>
                <c:pt idx="3">
                  <c:v>54617.320000000014</c:v>
                </c:pt>
                <c:pt idx="4">
                  <c:v>72988.98</c:v>
                </c:pt>
                <c:pt idx="5">
                  <c:v>77800.849999999962</c:v>
                </c:pt>
              </c:numCache>
            </c:numRef>
          </c:val>
          <c:extLst>
            <c:ext xmlns:c16="http://schemas.microsoft.com/office/drawing/2014/chart" uri="{C3380CC4-5D6E-409C-BE32-E72D297353CC}">
              <c16:uniqueId val="{00000000-1F2B-47BC-901D-7AC44640CAC6}"/>
            </c:ext>
          </c:extLst>
        </c:ser>
        <c:dLbls>
          <c:showLegendKey val="0"/>
          <c:showVal val="0"/>
          <c:showCatName val="0"/>
          <c:showSerName val="0"/>
          <c:showPercent val="0"/>
          <c:showBubbleSize val="0"/>
        </c:dLbls>
        <c:gapWidth val="219"/>
        <c:overlap val="-27"/>
        <c:axId val="748901856"/>
        <c:axId val="748896368"/>
      </c:barChart>
      <c:catAx>
        <c:axId val="74890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6368"/>
        <c:crosses val="autoZero"/>
        <c:auto val="1"/>
        <c:lblAlgn val="ctr"/>
        <c:lblOffset val="100"/>
        <c:noMultiLvlLbl val="0"/>
      </c:catAx>
      <c:valAx>
        <c:axId val="748896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1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UITGEBREID.xlsx]PVTLK2!LK2Periode</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w="28575" cap="rnd">
            <a:solidFill>
              <a:schemeClr val="accent5"/>
            </a:solidFill>
            <a:round/>
          </a:ln>
          <a:effectLst/>
        </c:spPr>
        <c:marker>
          <c:symbol val="circle"/>
          <c:size val="5"/>
          <c:spPr>
            <a:solidFill>
              <a:schemeClr val="accent5">
                <a:tint val="77000"/>
              </a:schemeClr>
            </a:solidFill>
            <a:ln w="9525">
              <a:solidFill>
                <a:schemeClr val="accent5">
                  <a:tint val="77000"/>
                </a:schemeClr>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hade val="76000"/>
              </a:schemeClr>
            </a:solidFill>
            <a:ln w="9525">
              <a:solidFill>
                <a:schemeClr val="accent5">
                  <a:shade val="76000"/>
                </a:schemeClr>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PVTLK2!$BC$1:$BC$2</c:f>
              <c:strCache>
                <c:ptCount val="1"/>
                <c:pt idx="0">
                  <c:v>2021</c:v>
                </c:pt>
              </c:strCache>
            </c:strRef>
          </c:tx>
          <c:spPr>
            <a:ln w="28575" cap="rnd">
              <a:solidFill>
                <a:schemeClr val="accent5"/>
              </a:solidFill>
              <a:round/>
            </a:ln>
            <a:effectLst/>
          </c:spPr>
          <c:marker>
            <c:symbol val="circle"/>
            <c:size val="5"/>
            <c:spPr>
              <a:solidFill>
                <a:schemeClr val="accent5">
                  <a:shade val="76000"/>
                </a:schemeClr>
              </a:solidFill>
              <a:ln w="9525">
                <a:solidFill>
                  <a:schemeClr val="accent5">
                    <a:shade val="76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PVTLK2!$BB$3:$BB$9</c:f>
              <c:strCache>
                <c:ptCount val="6"/>
                <c:pt idx="0">
                  <c:v>1</c:v>
                </c:pt>
                <c:pt idx="1">
                  <c:v>2</c:v>
                </c:pt>
                <c:pt idx="2">
                  <c:v>3</c:v>
                </c:pt>
                <c:pt idx="3">
                  <c:v>4</c:v>
                </c:pt>
                <c:pt idx="4">
                  <c:v>5</c:v>
                </c:pt>
                <c:pt idx="5">
                  <c:v>6</c:v>
                </c:pt>
              </c:strCache>
            </c:strRef>
          </c:cat>
          <c:val>
            <c:numRef>
              <c:f>PVTLK2!$BC$3:$BC$9</c:f>
              <c:numCache>
                <c:formatCode>General</c:formatCode>
                <c:ptCount val="6"/>
                <c:pt idx="0">
                  <c:v>26551.420000000002</c:v>
                </c:pt>
                <c:pt idx="1">
                  <c:v>30115.82</c:v>
                </c:pt>
                <c:pt idx="2">
                  <c:v>39750.959999999985</c:v>
                </c:pt>
                <c:pt idx="3">
                  <c:v>54617.320000000014</c:v>
                </c:pt>
                <c:pt idx="4">
                  <c:v>72988.98</c:v>
                </c:pt>
                <c:pt idx="5">
                  <c:v>77800.849999999962</c:v>
                </c:pt>
              </c:numCache>
            </c:numRef>
          </c:val>
          <c:smooth val="0"/>
          <c:extLst>
            <c:ext xmlns:c16="http://schemas.microsoft.com/office/drawing/2014/chart" uri="{C3380CC4-5D6E-409C-BE32-E72D297353CC}">
              <c16:uniqueId val="{00000000-8842-40CB-A620-371351B8E43D}"/>
            </c:ext>
          </c:extLst>
        </c:ser>
        <c:dLbls>
          <c:showLegendKey val="0"/>
          <c:showVal val="0"/>
          <c:showCatName val="0"/>
          <c:showSerName val="0"/>
          <c:showPercent val="0"/>
          <c:showBubbleSize val="0"/>
        </c:dLbls>
        <c:marker val="1"/>
        <c:smooth val="0"/>
        <c:axId val="748892840"/>
        <c:axId val="748900680"/>
      </c:lineChart>
      <c:catAx>
        <c:axId val="748892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0680"/>
        <c:crosses val="autoZero"/>
        <c:auto val="1"/>
        <c:lblAlgn val="ctr"/>
        <c:lblOffset val="100"/>
        <c:noMultiLvlLbl val="0"/>
      </c:catAx>
      <c:valAx>
        <c:axId val="748900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2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UITGEBREID.xlsx]PVTUREN!UrenTijdvak</c:name>
    <c:fmtId val="0"/>
  </c:pivotSource>
  <c:chart>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PVTUREN!$AB$1:$AB$2</c:f>
              <c:strCache>
                <c:ptCount val="1"/>
                <c:pt idx="0">
                  <c:v>2020</c:v>
                </c:pt>
              </c:strCache>
            </c:strRef>
          </c:tx>
          <c:spPr>
            <a:solidFill>
              <a:schemeClr val="accent5">
                <a:tint val="77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PVTUREN!$AA$3</c:f>
              <c:strCache>
                <c:ptCount val="1"/>
                <c:pt idx="0">
                  <c:v>Totaal</c:v>
                </c:pt>
              </c:strCache>
            </c:strRef>
          </c:cat>
          <c:val>
            <c:numRef>
              <c:f>PVTUREN!$AB$3</c:f>
              <c:numCache>
                <c:formatCode>General</c:formatCode>
                <c:ptCount val="1"/>
                <c:pt idx="0">
                  <c:v>15142.610000000006</c:v>
                </c:pt>
              </c:numCache>
            </c:numRef>
          </c:val>
          <c:extLst>
            <c:ext xmlns:c16="http://schemas.microsoft.com/office/drawing/2014/chart" uri="{C3380CC4-5D6E-409C-BE32-E72D297353CC}">
              <c16:uniqueId val="{00000000-2E55-4FD6-B301-88756D7F3007}"/>
            </c:ext>
          </c:extLst>
        </c:ser>
        <c:ser>
          <c:idx val="1"/>
          <c:order val="1"/>
          <c:tx>
            <c:strRef>
              <c:f>PVTUREN!$AC$1:$AC$2</c:f>
              <c:strCache>
                <c:ptCount val="1"/>
                <c:pt idx="0">
                  <c:v>2021</c:v>
                </c:pt>
              </c:strCache>
            </c:strRef>
          </c:tx>
          <c:spPr>
            <a:solidFill>
              <a:schemeClr val="accent5">
                <a:shade val="7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PVTUREN!$AA$3</c:f>
              <c:strCache>
                <c:ptCount val="1"/>
                <c:pt idx="0">
                  <c:v>Totaal</c:v>
                </c:pt>
              </c:strCache>
            </c:strRef>
          </c:cat>
          <c:val>
            <c:numRef>
              <c:f>PVTUREN!$AC$3</c:f>
              <c:numCache>
                <c:formatCode>General</c:formatCode>
                <c:ptCount val="1"/>
                <c:pt idx="0">
                  <c:v>11847.190000000002</c:v>
                </c:pt>
              </c:numCache>
            </c:numRef>
          </c:val>
          <c:extLst>
            <c:ext xmlns:c16="http://schemas.microsoft.com/office/drawing/2014/chart" uri="{C3380CC4-5D6E-409C-BE32-E72D297353CC}">
              <c16:uniqueId val="{00000001-2E55-4FD6-B301-88756D7F3007}"/>
            </c:ext>
          </c:extLst>
        </c:ser>
        <c:dLbls>
          <c:showLegendKey val="0"/>
          <c:showVal val="0"/>
          <c:showCatName val="0"/>
          <c:showSerName val="0"/>
          <c:showPercent val="0"/>
          <c:showBubbleSize val="0"/>
        </c:dLbls>
        <c:gapWidth val="219"/>
        <c:overlap val="-27"/>
        <c:axId val="748895192"/>
        <c:axId val="748902640"/>
      </c:barChart>
      <c:catAx>
        <c:axId val="748895192"/>
        <c:scaling>
          <c:orientation val="minMax"/>
        </c:scaling>
        <c:delete val="1"/>
        <c:axPos val="l"/>
        <c:numFmt formatCode="General" sourceLinked="1"/>
        <c:majorTickMark val="none"/>
        <c:minorTickMark val="none"/>
        <c:tickLblPos val="nextTo"/>
        <c:crossAx val="748902640"/>
        <c:crosses val="autoZero"/>
        <c:auto val="1"/>
        <c:lblAlgn val="ctr"/>
        <c:lblOffset val="100"/>
        <c:noMultiLvlLbl val="0"/>
      </c:catAx>
      <c:valAx>
        <c:axId val="7489026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5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UITGEBREID.xlsx]PVTUREN!UrenPeriodeCombi</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PVTUREN!$DE$1:$DE$2</c:f>
              <c:strCache>
                <c:ptCount val="1"/>
                <c:pt idx="0">
                  <c:v>20022-Uren Gewerkt</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PVTUREN!$DD$3:$DD$5</c:f>
              <c:strCache>
                <c:ptCount val="2"/>
                <c:pt idx="0">
                  <c:v>2020</c:v>
                </c:pt>
                <c:pt idx="1">
                  <c:v>2021</c:v>
                </c:pt>
              </c:strCache>
            </c:strRef>
          </c:cat>
          <c:val>
            <c:numRef>
              <c:f>PVTUREN!$DE$3:$DE$5</c:f>
              <c:numCache>
                <c:formatCode>General</c:formatCode>
                <c:ptCount val="2"/>
                <c:pt idx="0">
                  <c:v>15142.610000000006</c:v>
                </c:pt>
                <c:pt idx="1">
                  <c:v>11847.190000000002</c:v>
                </c:pt>
              </c:numCache>
            </c:numRef>
          </c:val>
          <c:extLst>
            <c:ext xmlns:c16="http://schemas.microsoft.com/office/drawing/2014/chart" uri="{C3380CC4-5D6E-409C-BE32-E72D297353CC}">
              <c16:uniqueId val="{00000000-A0D2-4F7D-9EC6-94A324167B28}"/>
            </c:ext>
          </c:extLst>
        </c:ser>
        <c:dLbls>
          <c:showLegendKey val="0"/>
          <c:showVal val="0"/>
          <c:showCatName val="0"/>
          <c:showSerName val="0"/>
          <c:showPercent val="0"/>
          <c:showBubbleSize val="0"/>
        </c:dLbls>
        <c:gapWidth val="219"/>
        <c:overlap val="-27"/>
        <c:axId val="748897936"/>
        <c:axId val="748903032"/>
      </c:barChart>
      <c:catAx>
        <c:axId val="748897936"/>
        <c:scaling>
          <c:orientation val="minMax"/>
        </c:scaling>
        <c:delete val="1"/>
        <c:axPos val="b"/>
        <c:numFmt formatCode="General" sourceLinked="1"/>
        <c:majorTickMark val="none"/>
        <c:minorTickMark val="none"/>
        <c:tickLblPos val="nextTo"/>
        <c:crossAx val="748903032"/>
        <c:crosses val="autoZero"/>
        <c:auto val="1"/>
        <c:lblAlgn val="ctr"/>
        <c:lblOffset val="100"/>
        <c:noMultiLvlLbl val="0"/>
      </c:catAx>
      <c:valAx>
        <c:axId val="748903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7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UITGEBREID.xlsx]PVTUREN!UrenPeriode</c:name>
    <c:fmtId val="0"/>
  </c:pivotSource>
  <c:chart>
    <c:autoTitleDeleted val="0"/>
    <c:pivotFmts>
      <c:pivotFmt>
        <c:idx val="0"/>
        <c:spPr>
          <a:ln w="28575" cap="rnd">
            <a:solidFill>
              <a:schemeClr val="accent5"/>
            </a:solidFill>
            <a:round/>
          </a:ln>
          <a:effectLst/>
        </c:spPr>
        <c:marker>
          <c:symbol val="circle"/>
          <c:size val="5"/>
          <c:spPr>
            <a:solidFill>
              <a:schemeClr val="accent5">
                <a:tint val="77000"/>
              </a:schemeClr>
            </a:solidFill>
            <a:ln w="9525">
              <a:solidFill>
                <a:schemeClr val="accent5">
                  <a:tint val="77000"/>
                </a:schemeClr>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hade val="76000"/>
              </a:schemeClr>
            </a:solidFill>
            <a:ln w="9525">
              <a:solidFill>
                <a:schemeClr val="accent5">
                  <a:shade val="76000"/>
                </a:schemeClr>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PVTUREN!$JK$1:$JK$2</c:f>
              <c:strCache>
                <c:ptCount val="1"/>
                <c:pt idx="0">
                  <c:v>2020</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PVTUREN!$JJ$3:$JJ$15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PVTUREN!$JK$3:$JK$15</c:f>
              <c:numCache>
                <c:formatCode>General</c:formatCode>
                <c:ptCount val="12"/>
                <c:pt idx="0">
                  <c:v>1103.5999999999999</c:v>
                </c:pt>
                <c:pt idx="1">
                  <c:v>968</c:v>
                </c:pt>
                <c:pt idx="2">
                  <c:v>1074.4000000000001</c:v>
                </c:pt>
                <c:pt idx="3">
                  <c:v>1270</c:v>
                </c:pt>
                <c:pt idx="4">
                  <c:v>1247.9999999999998</c:v>
                </c:pt>
                <c:pt idx="5">
                  <c:v>1348.6</c:v>
                </c:pt>
                <c:pt idx="6">
                  <c:v>1369.7999999999997</c:v>
                </c:pt>
                <c:pt idx="7">
                  <c:v>1262.3999999999999</c:v>
                </c:pt>
                <c:pt idx="8">
                  <c:v>1320.3999999999999</c:v>
                </c:pt>
                <c:pt idx="9">
                  <c:v>1312.0000000000002</c:v>
                </c:pt>
                <c:pt idx="10">
                  <c:v>1262.3999999999999</c:v>
                </c:pt>
                <c:pt idx="11">
                  <c:v>1603.0099999999998</c:v>
                </c:pt>
              </c:numCache>
            </c:numRef>
          </c:val>
          <c:smooth val="0"/>
          <c:extLst>
            <c:ext xmlns:c16="http://schemas.microsoft.com/office/drawing/2014/chart" uri="{C3380CC4-5D6E-409C-BE32-E72D297353CC}">
              <c16:uniqueId val="{00000000-3188-41A9-92D3-19645A6A74D6}"/>
            </c:ext>
          </c:extLst>
        </c:ser>
        <c:ser>
          <c:idx val="1"/>
          <c:order val="1"/>
          <c:tx>
            <c:strRef>
              <c:f>PVTUREN!$JL$1:$JL$2</c:f>
              <c:strCache>
                <c:ptCount val="1"/>
                <c:pt idx="0">
                  <c:v>2021</c:v>
                </c:pt>
              </c:strCache>
            </c:strRef>
          </c:tx>
          <c:spPr>
            <a:ln w="28575" cap="rnd">
              <a:solidFill>
                <a:schemeClr val="accent5">
                  <a:shade val="76000"/>
                </a:schemeClr>
              </a:solidFill>
              <a:round/>
            </a:ln>
            <a:effectLst/>
          </c:spPr>
          <c:marker>
            <c:symbol val="circle"/>
            <c:size val="5"/>
            <c:spPr>
              <a:solidFill>
                <a:schemeClr val="accent5">
                  <a:shade val="76000"/>
                </a:schemeClr>
              </a:solidFill>
              <a:ln w="9525">
                <a:solidFill>
                  <a:schemeClr val="accent5">
                    <a:shade val="76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name>Trend 2021</c:name>
            <c:spPr>
              <a:ln w="19050" cap="rnd">
                <a:solidFill>
                  <a:schemeClr val="accent5">
                    <a:shade val="76000"/>
                  </a:schemeClr>
                </a:solidFill>
                <a:prstDash val="sysDot"/>
              </a:ln>
              <a:effectLst/>
            </c:spPr>
            <c:trendlineType val="linear"/>
            <c:dispRSqr val="0"/>
            <c:dispEq val="0"/>
          </c:trendline>
          <c:cat>
            <c:strRef>
              <c:f>PVTUREN!$JJ$3:$JJ$15</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PVTUREN!$JL$3:$JL$15</c:f>
              <c:numCache>
                <c:formatCode>General</c:formatCode>
                <c:ptCount val="12"/>
                <c:pt idx="0">
                  <c:v>1030.3999999999999</c:v>
                </c:pt>
                <c:pt idx="1">
                  <c:v>1251.4000000000001</c:v>
                </c:pt>
                <c:pt idx="2">
                  <c:v>1919.7999999999997</c:v>
                </c:pt>
                <c:pt idx="3">
                  <c:v>2131.6</c:v>
                </c:pt>
                <c:pt idx="4">
                  <c:v>2539.25</c:v>
                </c:pt>
                <c:pt idx="5">
                  <c:v>2974.7400000000002</c:v>
                </c:pt>
              </c:numCache>
            </c:numRef>
          </c:val>
          <c:smooth val="0"/>
          <c:extLst>
            <c:ext xmlns:c16="http://schemas.microsoft.com/office/drawing/2014/chart" uri="{C3380CC4-5D6E-409C-BE32-E72D297353CC}">
              <c16:uniqueId val="{00000002-3188-41A9-92D3-19645A6A74D6}"/>
            </c:ext>
          </c:extLst>
        </c:ser>
        <c:dLbls>
          <c:showLegendKey val="0"/>
          <c:showVal val="0"/>
          <c:showCatName val="0"/>
          <c:showSerName val="0"/>
          <c:showPercent val="0"/>
          <c:showBubbleSize val="0"/>
        </c:dLbls>
        <c:marker val="1"/>
        <c:smooth val="0"/>
        <c:axId val="748899112"/>
        <c:axId val="748897152"/>
      </c:lineChart>
      <c:catAx>
        <c:axId val="748899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7152"/>
        <c:crosses val="autoZero"/>
        <c:auto val="1"/>
        <c:lblAlgn val="ctr"/>
        <c:lblOffset val="100"/>
        <c:noMultiLvlLbl val="0"/>
      </c:catAx>
      <c:valAx>
        <c:axId val="74889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9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Dashboard!$C$37:$C$39</c:f>
              <c:strCache>
                <c:ptCount val="3"/>
                <c:pt idx="0">
                  <c:v>Fulltimers</c:v>
                </c:pt>
                <c:pt idx="1">
                  <c:v>Parttimers</c:v>
                </c:pt>
                <c:pt idx="2">
                  <c:v>Oproepers</c:v>
                </c:pt>
              </c:strCache>
            </c:strRef>
          </c:cat>
          <c:val>
            <c:numRef>
              <c:f>Dashboard!$D$37:$D$39</c:f>
              <c:numCache>
                <c:formatCode>0</c:formatCode>
                <c:ptCount val="3"/>
                <c:pt idx="0" formatCode="General">
                  <c:v>10</c:v>
                </c:pt>
                <c:pt idx="1">
                  <c:v>16</c:v>
                </c:pt>
                <c:pt idx="2" formatCode="General">
                  <c:v>4</c:v>
                </c:pt>
              </c:numCache>
            </c:numRef>
          </c:val>
          <c:extLst>
            <c:ext xmlns:c16="http://schemas.microsoft.com/office/drawing/2014/chart" uri="{C3380CC4-5D6E-409C-BE32-E72D297353CC}">
              <c16:uniqueId val="{00000000-117B-40B4-983F-0E6B512BE365}"/>
            </c:ext>
          </c:extLst>
        </c:ser>
        <c:dLbls>
          <c:showLegendKey val="0"/>
          <c:showVal val="0"/>
          <c:showCatName val="0"/>
          <c:showSerName val="0"/>
          <c:showPercent val="0"/>
          <c:showBubbleSize val="0"/>
        </c:dLbls>
        <c:gapWidth val="219"/>
        <c:overlap val="-27"/>
        <c:axId val="796096168"/>
        <c:axId val="796100872"/>
      </c:barChart>
      <c:valAx>
        <c:axId val="79610087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6168"/>
        <c:crosses val="autoZero"/>
        <c:crossBetween val="between"/>
        <c:majorUnit val="1"/>
      </c:valAx>
      <c:catAx>
        <c:axId val="796096168"/>
        <c:scaling>
          <c:orientation val="maxMin"/>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08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UITGEBREID.xlsx]PVTVERZUIM!VerzuimPeriode</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 Verzuim</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w="28575" cap="rnd">
            <a:solidFill>
              <a:schemeClr val="accent5"/>
            </a:solidFill>
            <a:round/>
          </a:ln>
          <a:effectLst/>
        </c:spPr>
        <c:marker>
          <c:spPr>
            <a:solidFill>
              <a:schemeClr val="accent5"/>
            </a:solidFill>
            <a:ln w="9525">
              <a:solidFill>
                <a:schemeClr val="accent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PVTVERZUIM!$F$1:$F$2</c:f>
              <c:strCache>
                <c:ptCount val="1"/>
                <c:pt idx="0">
                  <c:v>2021</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PVTVERZUIM!$E$3:$E$9</c:f>
              <c:strCache>
                <c:ptCount val="6"/>
                <c:pt idx="0">
                  <c:v>1</c:v>
                </c:pt>
                <c:pt idx="1">
                  <c:v>2</c:v>
                </c:pt>
                <c:pt idx="2">
                  <c:v>3</c:v>
                </c:pt>
                <c:pt idx="3">
                  <c:v>4</c:v>
                </c:pt>
                <c:pt idx="4">
                  <c:v>5</c:v>
                </c:pt>
                <c:pt idx="5">
                  <c:v>6</c:v>
                </c:pt>
              </c:strCache>
            </c:strRef>
          </c:cat>
          <c:val>
            <c:numRef>
              <c:f>PVTVERZUIM!$F$3:$F$9</c:f>
              <c:numCache>
                <c:formatCode>General</c:formatCode>
                <c:ptCount val="6"/>
                <c:pt idx="0">
                  <c:v>14.67391304347826</c:v>
                </c:pt>
                <c:pt idx="1">
                  <c:v>25.379574876138722</c:v>
                </c:pt>
                <c:pt idx="2">
                  <c:v>32.513036318726556</c:v>
                </c:pt>
                <c:pt idx="3">
                  <c:v>15.054605023662177</c:v>
                </c:pt>
                <c:pt idx="4">
                  <c:v>16.518263266712612</c:v>
                </c:pt>
                <c:pt idx="5">
                  <c:v>14.570685169124022</c:v>
                </c:pt>
              </c:numCache>
            </c:numRef>
          </c:val>
          <c:smooth val="0"/>
          <c:extLst>
            <c:ext xmlns:c16="http://schemas.microsoft.com/office/drawing/2014/chart" uri="{C3380CC4-5D6E-409C-BE32-E72D297353CC}">
              <c16:uniqueId val="{00000000-7E2B-4001-85AC-BA9B0630676E}"/>
            </c:ext>
          </c:extLst>
        </c:ser>
        <c:dLbls>
          <c:showLegendKey val="0"/>
          <c:showVal val="0"/>
          <c:showCatName val="0"/>
          <c:showSerName val="0"/>
          <c:showPercent val="0"/>
          <c:showBubbleSize val="0"/>
        </c:dLbls>
        <c:marker val="1"/>
        <c:smooth val="0"/>
        <c:axId val="748899504"/>
        <c:axId val="748898328"/>
      </c:lineChart>
      <c:catAx>
        <c:axId val="74889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8328"/>
        <c:crosses val="autoZero"/>
        <c:auto val="1"/>
        <c:lblAlgn val="ctr"/>
        <c:lblOffset val="100"/>
        <c:noMultiLvlLbl val="0"/>
      </c:catAx>
      <c:valAx>
        <c:axId val="7488983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9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UITGEBREID.xlsx]PVTVERZUIM!VerzuimKostenPeriode</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Loonkosten verzuim</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w="28575" cap="rnd">
            <a:solidFill>
              <a:schemeClr val="accent5"/>
            </a:solidFill>
            <a:round/>
          </a:ln>
          <a:effectLst/>
        </c:spPr>
        <c:marker>
          <c:spPr>
            <a:solidFill>
              <a:schemeClr val="accent5"/>
            </a:solidFill>
            <a:ln w="9525">
              <a:solidFill>
                <a:schemeClr val="accent5"/>
              </a:solidFill>
            </a:ln>
            <a:effectLst/>
          </c:spPr>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PVTVERZUIM!$AB$1:$AB$2</c:f>
              <c:strCache>
                <c:ptCount val="1"/>
                <c:pt idx="0">
                  <c:v>2021</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PVTVERZUIM!$AA$3:$AA$9</c:f>
              <c:strCache>
                <c:ptCount val="6"/>
                <c:pt idx="0">
                  <c:v>1</c:v>
                </c:pt>
                <c:pt idx="1">
                  <c:v>2</c:v>
                </c:pt>
                <c:pt idx="2">
                  <c:v>3</c:v>
                </c:pt>
                <c:pt idx="3">
                  <c:v>4</c:v>
                </c:pt>
                <c:pt idx="4">
                  <c:v>5</c:v>
                </c:pt>
                <c:pt idx="5">
                  <c:v>6</c:v>
                </c:pt>
              </c:strCache>
            </c:strRef>
          </c:cat>
          <c:val>
            <c:numRef>
              <c:f>PVTVERZUIM!$AB$3:$AB$9</c:f>
              <c:numCache>
                <c:formatCode>General</c:formatCode>
                <c:ptCount val="6"/>
                <c:pt idx="0">
                  <c:v>3777.54</c:v>
                </c:pt>
                <c:pt idx="1">
                  <c:v>6491.77</c:v>
                </c:pt>
                <c:pt idx="2">
                  <c:v>13223.71</c:v>
                </c:pt>
                <c:pt idx="3">
                  <c:v>7208.74</c:v>
                </c:pt>
                <c:pt idx="4">
                  <c:v>7831.08</c:v>
                </c:pt>
                <c:pt idx="5">
                  <c:v>7741.119999999999</c:v>
                </c:pt>
              </c:numCache>
            </c:numRef>
          </c:val>
          <c:smooth val="0"/>
          <c:extLst>
            <c:ext xmlns:c16="http://schemas.microsoft.com/office/drawing/2014/chart" uri="{C3380CC4-5D6E-409C-BE32-E72D297353CC}">
              <c16:uniqueId val="{00000000-6AE3-4376-94A5-AC18EEB8F3C4}"/>
            </c:ext>
          </c:extLst>
        </c:ser>
        <c:dLbls>
          <c:showLegendKey val="0"/>
          <c:showVal val="0"/>
          <c:showCatName val="0"/>
          <c:showSerName val="0"/>
          <c:showPercent val="0"/>
          <c:showBubbleSize val="0"/>
        </c:dLbls>
        <c:marker val="1"/>
        <c:smooth val="0"/>
        <c:axId val="748903816"/>
        <c:axId val="748893624"/>
      </c:lineChart>
      <c:catAx>
        <c:axId val="748903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3624"/>
        <c:crosses val="autoZero"/>
        <c:auto val="1"/>
        <c:lblAlgn val="ctr"/>
        <c:lblOffset val="100"/>
        <c:noMultiLvlLbl val="0"/>
      </c:catAx>
      <c:valAx>
        <c:axId val="7488936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3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UITGEBREID.xlsx]PVTVERZUIM!Verzuimuren</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Verzuimuren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w="28575" cap="rnd">
            <a:solidFill>
              <a:schemeClr val="accent5"/>
            </a:solidFill>
            <a:round/>
          </a:ln>
          <a:effectLst/>
        </c:spPr>
        <c:marker>
          <c:spPr>
            <a:solidFill>
              <a:schemeClr val="accent5"/>
            </a:solidFill>
            <a:ln w="9525">
              <a:solidFill>
                <a:schemeClr val="accent5"/>
              </a:solidFill>
            </a:ln>
            <a:effectLst/>
          </c:spPr>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olidFill>
            <a:ln w="9525">
              <a:solidFill>
                <a:schemeClr val="accent5"/>
              </a:solidFill>
            </a:ln>
            <a:effectLst/>
          </c:spPr>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PVTVERZUIM!$BC$1:$BC$2</c:f>
              <c:strCache>
                <c:ptCount val="1"/>
                <c:pt idx="0">
                  <c:v>2021</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PVTVERZUIM!$BB$3:$BB$9</c:f>
              <c:strCache>
                <c:ptCount val="6"/>
                <c:pt idx="0">
                  <c:v>1</c:v>
                </c:pt>
                <c:pt idx="1">
                  <c:v>2</c:v>
                </c:pt>
                <c:pt idx="2">
                  <c:v>3</c:v>
                </c:pt>
                <c:pt idx="3">
                  <c:v>4</c:v>
                </c:pt>
                <c:pt idx="4">
                  <c:v>5</c:v>
                </c:pt>
                <c:pt idx="5">
                  <c:v>6</c:v>
                </c:pt>
              </c:strCache>
            </c:strRef>
          </c:cat>
          <c:val>
            <c:numRef>
              <c:f>PVTVERZUIM!$BC$3:$BC$9</c:f>
              <c:numCache>
                <c:formatCode>General</c:formatCode>
                <c:ptCount val="6"/>
                <c:pt idx="0">
                  <c:v>151.19999999999999</c:v>
                </c:pt>
                <c:pt idx="1">
                  <c:v>317.60000000000002</c:v>
                </c:pt>
                <c:pt idx="2">
                  <c:v>710.8</c:v>
                </c:pt>
                <c:pt idx="3">
                  <c:v>330.84000000000003</c:v>
                </c:pt>
                <c:pt idx="4">
                  <c:v>419.44</c:v>
                </c:pt>
                <c:pt idx="5">
                  <c:v>433.44</c:v>
                </c:pt>
              </c:numCache>
            </c:numRef>
          </c:val>
          <c:smooth val="0"/>
          <c:extLst>
            <c:ext xmlns:c16="http://schemas.microsoft.com/office/drawing/2014/chart" uri="{C3380CC4-5D6E-409C-BE32-E72D297353CC}">
              <c16:uniqueId val="{00000000-36CE-4476-96C2-3987C54B8AE0}"/>
            </c:ext>
          </c:extLst>
        </c:ser>
        <c:dLbls>
          <c:showLegendKey val="0"/>
          <c:showVal val="0"/>
          <c:showCatName val="0"/>
          <c:showSerName val="0"/>
          <c:showPercent val="0"/>
          <c:showBubbleSize val="0"/>
        </c:dLbls>
        <c:marker val="1"/>
        <c:smooth val="0"/>
        <c:axId val="748897544"/>
        <c:axId val="748904208"/>
      </c:lineChart>
      <c:catAx>
        <c:axId val="74889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4208"/>
        <c:crosses val="autoZero"/>
        <c:auto val="1"/>
        <c:lblAlgn val="ctr"/>
        <c:lblOffset val="100"/>
        <c:noMultiLvlLbl val="0"/>
      </c:catAx>
      <c:valAx>
        <c:axId val="7489042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7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UITGEBREID.xlsx]PVTVERZUIM!AantalVerzuim</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Totaal aantal verzuimgevallen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PVTVERZUIM!$CD$1:$CD$2</c:f>
              <c:strCache>
                <c:ptCount val="1"/>
                <c:pt idx="0">
                  <c:v>2021</c:v>
                </c:pt>
              </c:strCache>
            </c:strRef>
          </c:tx>
          <c:spPr>
            <a:solidFill>
              <a:schemeClr val="accent5"/>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PVTVERZUIM!$CC$3:$CC$9</c:f>
              <c:strCache>
                <c:ptCount val="6"/>
                <c:pt idx="0">
                  <c:v>1</c:v>
                </c:pt>
                <c:pt idx="1">
                  <c:v>2</c:v>
                </c:pt>
                <c:pt idx="2">
                  <c:v>3</c:v>
                </c:pt>
                <c:pt idx="3">
                  <c:v>4</c:v>
                </c:pt>
                <c:pt idx="4">
                  <c:v>5</c:v>
                </c:pt>
                <c:pt idx="5">
                  <c:v>6</c:v>
                </c:pt>
              </c:strCache>
            </c:strRef>
          </c:cat>
          <c:val>
            <c:numRef>
              <c:f>PVTVERZUIM!$CD$3:$CD$9</c:f>
              <c:numCache>
                <c:formatCode>General</c:formatCode>
                <c:ptCount val="6"/>
                <c:pt idx="0">
                  <c:v>1</c:v>
                </c:pt>
                <c:pt idx="1">
                  <c:v>6</c:v>
                </c:pt>
                <c:pt idx="2">
                  <c:v>7</c:v>
                </c:pt>
                <c:pt idx="3">
                  <c:v>6</c:v>
                </c:pt>
                <c:pt idx="4">
                  <c:v>6</c:v>
                </c:pt>
                <c:pt idx="5">
                  <c:v>5</c:v>
                </c:pt>
              </c:numCache>
            </c:numRef>
          </c:val>
          <c:extLst>
            <c:ext xmlns:c16="http://schemas.microsoft.com/office/drawing/2014/chart" uri="{C3380CC4-5D6E-409C-BE32-E72D297353CC}">
              <c16:uniqueId val="{00000000-EE78-451B-B05A-6B75103B45F2}"/>
            </c:ext>
          </c:extLst>
        </c:ser>
        <c:dLbls>
          <c:showLegendKey val="0"/>
          <c:showVal val="0"/>
          <c:showCatName val="0"/>
          <c:showSerName val="0"/>
          <c:showPercent val="0"/>
          <c:showBubbleSize val="0"/>
        </c:dLbls>
        <c:gapWidth val="219"/>
        <c:overlap val="-27"/>
        <c:axId val="748899896"/>
        <c:axId val="748900288"/>
      </c:barChart>
      <c:catAx>
        <c:axId val="748899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0288"/>
        <c:crosses val="autoZero"/>
        <c:auto val="1"/>
        <c:lblAlgn val="ctr"/>
        <c:lblOffset val="100"/>
        <c:noMultiLvlLbl val="0"/>
      </c:catAx>
      <c:valAx>
        <c:axId val="748900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9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UITGEBREID.xlsx]PVTVERZUIM!AantalNieuweMeldingen</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Nieuwe verzuimmeldingen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PVTVERZUIM!$DE$1:$DE$2</c:f>
              <c:strCache>
                <c:ptCount val="1"/>
                <c:pt idx="0">
                  <c:v>2021</c:v>
                </c:pt>
              </c:strCache>
            </c:strRef>
          </c:tx>
          <c:spPr>
            <a:solidFill>
              <a:schemeClr val="accent5"/>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PVTVERZUIM!$DD$3:$DD$9</c:f>
              <c:strCache>
                <c:ptCount val="6"/>
                <c:pt idx="0">
                  <c:v>1</c:v>
                </c:pt>
                <c:pt idx="1">
                  <c:v>2</c:v>
                </c:pt>
                <c:pt idx="2">
                  <c:v>3</c:v>
                </c:pt>
                <c:pt idx="3">
                  <c:v>4</c:v>
                </c:pt>
                <c:pt idx="4">
                  <c:v>5</c:v>
                </c:pt>
                <c:pt idx="5">
                  <c:v>6</c:v>
                </c:pt>
              </c:strCache>
            </c:strRef>
          </c:cat>
          <c:val>
            <c:numRef>
              <c:f>PVTVERZUIM!$DE$3:$DE$9</c:f>
              <c:numCache>
                <c:formatCode>General</c:formatCode>
                <c:ptCount val="6"/>
                <c:pt idx="0">
                  <c:v>0</c:v>
                </c:pt>
                <c:pt idx="1">
                  <c:v>5</c:v>
                </c:pt>
                <c:pt idx="2">
                  <c:v>2</c:v>
                </c:pt>
                <c:pt idx="3">
                  <c:v>1</c:v>
                </c:pt>
                <c:pt idx="4">
                  <c:v>2</c:v>
                </c:pt>
                <c:pt idx="5">
                  <c:v>0</c:v>
                </c:pt>
              </c:numCache>
            </c:numRef>
          </c:val>
          <c:extLst>
            <c:ext xmlns:c16="http://schemas.microsoft.com/office/drawing/2014/chart" uri="{C3380CC4-5D6E-409C-BE32-E72D297353CC}">
              <c16:uniqueId val="{00000000-984B-49D6-B815-BB6A014A7B40}"/>
            </c:ext>
          </c:extLst>
        </c:ser>
        <c:dLbls>
          <c:showLegendKey val="0"/>
          <c:showVal val="0"/>
          <c:showCatName val="0"/>
          <c:showSerName val="0"/>
          <c:showPercent val="0"/>
          <c:showBubbleSize val="0"/>
        </c:dLbls>
        <c:gapWidth val="219"/>
        <c:overlap val="-27"/>
        <c:axId val="748895976"/>
        <c:axId val="748892056"/>
      </c:barChart>
      <c:catAx>
        <c:axId val="74889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2056"/>
        <c:crosses val="autoZero"/>
        <c:auto val="1"/>
        <c:lblAlgn val="ctr"/>
        <c:lblOffset val="100"/>
        <c:noMultiLvlLbl val="0"/>
      </c:catAx>
      <c:valAx>
        <c:axId val="7488920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895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UITGEBREID.xlsx]PVTVERZUIM!GewijzigdeMeldingen</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Mutaties bestaande meldingen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PVTVERZUIM!$EF$1:$EF$2</c:f>
              <c:strCache>
                <c:ptCount val="1"/>
                <c:pt idx="0">
                  <c:v>2021</c:v>
                </c:pt>
              </c:strCache>
            </c:strRef>
          </c:tx>
          <c:spPr>
            <a:solidFill>
              <a:schemeClr val="accent5"/>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PVTVERZUIM!$EE$3:$EE$9</c:f>
              <c:strCache>
                <c:ptCount val="6"/>
                <c:pt idx="0">
                  <c:v>1</c:v>
                </c:pt>
                <c:pt idx="1">
                  <c:v>2</c:v>
                </c:pt>
                <c:pt idx="2">
                  <c:v>3</c:v>
                </c:pt>
                <c:pt idx="3">
                  <c:v>4</c:v>
                </c:pt>
                <c:pt idx="4">
                  <c:v>5</c:v>
                </c:pt>
                <c:pt idx="5">
                  <c:v>6</c:v>
                </c:pt>
              </c:strCache>
            </c:strRef>
          </c:cat>
          <c:val>
            <c:numRef>
              <c:f>PVTVERZUIM!$EF$3:$EF$9</c:f>
              <c:numCache>
                <c:formatCode>General</c:formatCode>
                <c:ptCount val="6"/>
                <c:pt idx="0">
                  <c:v>0</c:v>
                </c:pt>
                <c:pt idx="1">
                  <c:v>0</c:v>
                </c:pt>
                <c:pt idx="2">
                  <c:v>2</c:v>
                </c:pt>
                <c:pt idx="3">
                  <c:v>0</c:v>
                </c:pt>
                <c:pt idx="4">
                  <c:v>0</c:v>
                </c:pt>
                <c:pt idx="5">
                  <c:v>0</c:v>
                </c:pt>
              </c:numCache>
            </c:numRef>
          </c:val>
          <c:extLst>
            <c:ext xmlns:c16="http://schemas.microsoft.com/office/drawing/2014/chart" uri="{C3380CC4-5D6E-409C-BE32-E72D297353CC}">
              <c16:uniqueId val="{00000000-6891-44A8-AB74-53AB02970A33}"/>
            </c:ext>
          </c:extLst>
        </c:ser>
        <c:dLbls>
          <c:showLegendKey val="0"/>
          <c:showVal val="0"/>
          <c:showCatName val="0"/>
          <c:showSerName val="0"/>
          <c:showPercent val="0"/>
          <c:showBubbleSize val="0"/>
        </c:dLbls>
        <c:gapWidth val="219"/>
        <c:overlap val="-27"/>
        <c:axId val="748901464"/>
        <c:axId val="748913616"/>
      </c:barChart>
      <c:catAx>
        <c:axId val="748901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13616"/>
        <c:crosses val="autoZero"/>
        <c:auto val="1"/>
        <c:lblAlgn val="ctr"/>
        <c:lblOffset val="100"/>
        <c:noMultiLvlLbl val="0"/>
      </c:catAx>
      <c:valAx>
        <c:axId val="7489136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14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UITGEBREID.xlsx]PVTVERZUIM!HersteldMeldingen</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Hersteldmeldingen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PVTVERZUIM!$FG$1:$FG$2</c:f>
              <c:strCache>
                <c:ptCount val="1"/>
                <c:pt idx="0">
                  <c:v>2021</c:v>
                </c:pt>
              </c:strCache>
            </c:strRef>
          </c:tx>
          <c:spPr>
            <a:solidFill>
              <a:schemeClr val="accent5"/>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PVTVERZUIM!$FF$3:$FF$9</c:f>
              <c:strCache>
                <c:ptCount val="6"/>
                <c:pt idx="0">
                  <c:v>1</c:v>
                </c:pt>
                <c:pt idx="1">
                  <c:v>2</c:v>
                </c:pt>
                <c:pt idx="2">
                  <c:v>3</c:v>
                </c:pt>
                <c:pt idx="3">
                  <c:v>4</c:v>
                </c:pt>
                <c:pt idx="4">
                  <c:v>5</c:v>
                </c:pt>
                <c:pt idx="5">
                  <c:v>6</c:v>
                </c:pt>
              </c:strCache>
            </c:strRef>
          </c:cat>
          <c:val>
            <c:numRef>
              <c:f>PVTVERZUIM!$FG$3:$FG$9</c:f>
              <c:numCache>
                <c:formatCode>General</c:formatCode>
                <c:ptCount val="6"/>
                <c:pt idx="0">
                  <c:v>0</c:v>
                </c:pt>
                <c:pt idx="1">
                  <c:v>1</c:v>
                </c:pt>
                <c:pt idx="2">
                  <c:v>2</c:v>
                </c:pt>
                <c:pt idx="3">
                  <c:v>2</c:v>
                </c:pt>
                <c:pt idx="4">
                  <c:v>1</c:v>
                </c:pt>
                <c:pt idx="5">
                  <c:v>0</c:v>
                </c:pt>
              </c:numCache>
            </c:numRef>
          </c:val>
          <c:extLst>
            <c:ext xmlns:c16="http://schemas.microsoft.com/office/drawing/2014/chart" uri="{C3380CC4-5D6E-409C-BE32-E72D297353CC}">
              <c16:uniqueId val="{00000000-302F-4AB0-A3AE-12187BFB2983}"/>
            </c:ext>
          </c:extLst>
        </c:ser>
        <c:dLbls>
          <c:showLegendKey val="0"/>
          <c:showVal val="0"/>
          <c:showCatName val="0"/>
          <c:showSerName val="0"/>
          <c:showPercent val="0"/>
          <c:showBubbleSize val="0"/>
        </c:dLbls>
        <c:gapWidth val="219"/>
        <c:overlap val="-27"/>
        <c:axId val="748910872"/>
        <c:axId val="748906952"/>
      </c:barChart>
      <c:catAx>
        <c:axId val="74891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6952"/>
        <c:crosses val="autoZero"/>
        <c:auto val="1"/>
        <c:lblAlgn val="ctr"/>
        <c:lblOffset val="100"/>
        <c:noMultiLvlLbl val="0"/>
      </c:catAx>
      <c:valAx>
        <c:axId val="7489069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108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UITGEBREID.xlsx]PVTVERZUIM!AantalVerzuimklasse</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Verzuimdossiers per verzuimklasse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PVTVERZUIM!$GH$1:$GH$2</c:f>
              <c:strCache>
                <c:ptCount val="1"/>
                <c:pt idx="0">
                  <c:v>2020</c:v>
                </c:pt>
              </c:strCache>
            </c:strRef>
          </c:tx>
          <c:spPr>
            <a:solidFill>
              <a:schemeClr val="accent5">
                <a:tint val="77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PVTVERZUIM!$GG$3:$GG$7</c:f>
              <c:strCache>
                <c:ptCount val="4"/>
                <c:pt idx="1">
                  <c:v>1 Kort verzuim</c:v>
                </c:pt>
                <c:pt idx="2">
                  <c:v>2 Middellang verzuim</c:v>
                </c:pt>
                <c:pt idx="3">
                  <c:v>3 Lang verzuim</c:v>
                </c:pt>
              </c:strCache>
            </c:strRef>
          </c:cat>
          <c:val>
            <c:numRef>
              <c:f>PVTVERZUIM!$GH$3:$GH$7</c:f>
              <c:numCache>
                <c:formatCode>General</c:formatCode>
                <c:ptCount val="4"/>
                <c:pt idx="0">
                  <c:v>0</c:v>
                </c:pt>
                <c:pt idx="2">
                  <c:v>3</c:v>
                </c:pt>
                <c:pt idx="3">
                  <c:v>2</c:v>
                </c:pt>
              </c:numCache>
            </c:numRef>
          </c:val>
          <c:extLst>
            <c:ext xmlns:c16="http://schemas.microsoft.com/office/drawing/2014/chart" uri="{C3380CC4-5D6E-409C-BE32-E72D297353CC}">
              <c16:uniqueId val="{00000000-D5B4-4004-89F9-FB5162A60BA9}"/>
            </c:ext>
          </c:extLst>
        </c:ser>
        <c:ser>
          <c:idx val="1"/>
          <c:order val="1"/>
          <c:tx>
            <c:strRef>
              <c:f>PVTVERZUIM!$GI$1:$GI$2</c:f>
              <c:strCache>
                <c:ptCount val="1"/>
                <c:pt idx="0">
                  <c:v>2021</c:v>
                </c:pt>
              </c:strCache>
            </c:strRef>
          </c:tx>
          <c:spPr>
            <a:solidFill>
              <a:schemeClr val="accent5">
                <a:shade val="7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PVTVERZUIM!$GG$3:$GG$7</c:f>
              <c:strCache>
                <c:ptCount val="4"/>
                <c:pt idx="1">
                  <c:v>1 Kort verzuim</c:v>
                </c:pt>
                <c:pt idx="2">
                  <c:v>2 Middellang verzuim</c:v>
                </c:pt>
                <c:pt idx="3">
                  <c:v>3 Lang verzuim</c:v>
                </c:pt>
              </c:strCache>
            </c:strRef>
          </c:cat>
          <c:val>
            <c:numRef>
              <c:f>PVTVERZUIM!$GI$3:$GI$7</c:f>
              <c:numCache>
                <c:formatCode>General</c:formatCode>
                <c:ptCount val="4"/>
                <c:pt idx="0">
                  <c:v>0</c:v>
                </c:pt>
                <c:pt idx="1">
                  <c:v>2</c:v>
                </c:pt>
                <c:pt idx="2">
                  <c:v>10</c:v>
                </c:pt>
                <c:pt idx="3">
                  <c:v>9</c:v>
                </c:pt>
              </c:numCache>
            </c:numRef>
          </c:val>
          <c:extLst>
            <c:ext xmlns:c16="http://schemas.microsoft.com/office/drawing/2014/chart" uri="{C3380CC4-5D6E-409C-BE32-E72D297353CC}">
              <c16:uniqueId val="{00000001-D5B4-4004-89F9-FB5162A60BA9}"/>
            </c:ext>
          </c:extLst>
        </c:ser>
        <c:dLbls>
          <c:showLegendKey val="0"/>
          <c:showVal val="0"/>
          <c:showCatName val="0"/>
          <c:showSerName val="0"/>
          <c:showPercent val="0"/>
          <c:showBubbleSize val="0"/>
        </c:dLbls>
        <c:gapWidth val="219"/>
        <c:overlap val="-27"/>
        <c:axId val="748906560"/>
        <c:axId val="748916752"/>
      </c:barChart>
      <c:catAx>
        <c:axId val="748906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16752"/>
        <c:crosses val="autoZero"/>
        <c:auto val="1"/>
        <c:lblAlgn val="ctr"/>
        <c:lblOffset val="100"/>
        <c:noMultiLvlLbl val="0"/>
      </c:catAx>
      <c:valAx>
        <c:axId val="74891675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65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UITGEBREID.xlsx]PVTVERLOF!Verlof</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Verlofsaldi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PVTVERLOF!$F$1:$F$2</c:f>
              <c:strCache>
                <c:ptCount val="1"/>
                <c:pt idx="0">
                  <c:v>2021</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PVTVERLOF!$E$3:$E$11</c:f>
              <c:multiLvlStrCache>
                <c:ptCount val="4"/>
                <c:lvl>
                  <c:pt idx="0">
                    <c:v>Beginsaldo </c:v>
                  </c:pt>
                  <c:pt idx="1">
                    <c:v>Opbouw </c:v>
                  </c:pt>
                  <c:pt idx="2">
                    <c:v>Opname </c:v>
                  </c:pt>
                  <c:pt idx="3">
                    <c:v>Eindsaldo </c:v>
                  </c:pt>
                </c:lvl>
                <c:lvl>
                  <c:pt idx="0">
                    <c:v>6</c:v>
                  </c:pt>
                </c:lvl>
              </c:multiLvlStrCache>
            </c:multiLvlStrRef>
          </c:cat>
          <c:val>
            <c:numRef>
              <c:f>PVTVERLOF!$F$3:$F$11</c:f>
              <c:numCache>
                <c:formatCode>General</c:formatCode>
                <c:ptCount val="4"/>
                <c:pt idx="0">
                  <c:v>784.48999999999978</c:v>
                </c:pt>
                <c:pt idx="1">
                  <c:v>0</c:v>
                </c:pt>
                <c:pt idx="2">
                  <c:v>87.740000000000009</c:v>
                </c:pt>
                <c:pt idx="3">
                  <c:v>696.74999999999989</c:v>
                </c:pt>
              </c:numCache>
            </c:numRef>
          </c:val>
          <c:extLst>
            <c:ext xmlns:c16="http://schemas.microsoft.com/office/drawing/2014/chart" uri="{C3380CC4-5D6E-409C-BE32-E72D297353CC}">
              <c16:uniqueId val="{00000000-B9E7-44A7-929C-F375F62D6B52}"/>
            </c:ext>
          </c:extLst>
        </c:ser>
        <c:dLbls>
          <c:showLegendKey val="0"/>
          <c:showVal val="0"/>
          <c:showCatName val="0"/>
          <c:showSerName val="0"/>
          <c:showPercent val="0"/>
          <c:showBubbleSize val="0"/>
        </c:dLbls>
        <c:gapWidth val="219"/>
        <c:overlap val="-27"/>
        <c:axId val="748915968"/>
        <c:axId val="748914008"/>
      </c:barChart>
      <c:catAx>
        <c:axId val="74891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14008"/>
        <c:crosses val="autoZero"/>
        <c:auto val="1"/>
        <c:lblAlgn val="ctr"/>
        <c:lblOffset val="100"/>
        <c:noMultiLvlLbl val="0"/>
      </c:catAx>
      <c:valAx>
        <c:axId val="7489140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15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UITGEBREID.xlsx]PVTJRNL!JRNLTijdvak</c:name>
    <c:fmtId val="0"/>
  </c:pivotSource>
  <c:chart>
    <c:autoTitleDeleted val="0"/>
    <c:pivotFmts>
      <c:pivotFmt>
        <c:idx val="0"/>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PVTJRNL!$AB$1:$AB$2</c:f>
              <c:strCache>
                <c:ptCount val="1"/>
                <c:pt idx="0">
                  <c:v>2020</c:v>
                </c:pt>
              </c:strCache>
            </c:strRef>
          </c:tx>
          <c:spPr>
            <a:solidFill>
              <a:schemeClr val="accent5">
                <a:tint val="77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PVTJRNL!$AA$3</c:f>
              <c:strCache>
                <c:ptCount val="1"/>
                <c:pt idx="0">
                  <c:v>Totaal</c:v>
                </c:pt>
              </c:strCache>
            </c:strRef>
          </c:cat>
          <c:val>
            <c:numRef>
              <c:f>PVTJRNL!$AB$3</c:f>
              <c:numCache>
                <c:formatCode>General</c:formatCode>
                <c:ptCount val="1"/>
                <c:pt idx="0">
                  <c:v>5.6843418860808015E-14</c:v>
                </c:pt>
              </c:numCache>
            </c:numRef>
          </c:val>
          <c:extLst>
            <c:ext xmlns:c16="http://schemas.microsoft.com/office/drawing/2014/chart" uri="{C3380CC4-5D6E-409C-BE32-E72D297353CC}">
              <c16:uniqueId val="{00000000-A12A-4F35-BB5E-29E6F0C47E17}"/>
            </c:ext>
          </c:extLst>
        </c:ser>
        <c:ser>
          <c:idx val="1"/>
          <c:order val="1"/>
          <c:tx>
            <c:strRef>
              <c:f>PVTJRNL!$AC$1:$AC$2</c:f>
              <c:strCache>
                <c:ptCount val="1"/>
                <c:pt idx="0">
                  <c:v>2021</c:v>
                </c:pt>
              </c:strCache>
            </c:strRef>
          </c:tx>
          <c:spPr>
            <a:solidFill>
              <a:schemeClr val="accent5">
                <a:shade val="7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PVTJRNL!$AA$3</c:f>
              <c:strCache>
                <c:ptCount val="1"/>
                <c:pt idx="0">
                  <c:v>Totaal</c:v>
                </c:pt>
              </c:strCache>
            </c:strRef>
          </c:cat>
          <c:val>
            <c:numRef>
              <c:f>PVTJRNL!$AC$3</c:f>
              <c:numCache>
                <c:formatCode>General</c:formatCode>
                <c:ptCount val="1"/>
                <c:pt idx="0">
                  <c:v>6.5014660322049167E-13</c:v>
                </c:pt>
              </c:numCache>
            </c:numRef>
          </c:val>
          <c:extLst>
            <c:ext xmlns:c16="http://schemas.microsoft.com/office/drawing/2014/chart" uri="{C3380CC4-5D6E-409C-BE32-E72D297353CC}">
              <c16:uniqueId val="{00000001-AD6E-44B3-B6AD-0419E39A6E45}"/>
            </c:ext>
          </c:extLst>
        </c:ser>
        <c:dLbls>
          <c:showLegendKey val="0"/>
          <c:showVal val="0"/>
          <c:showCatName val="0"/>
          <c:showSerName val="0"/>
          <c:showPercent val="0"/>
          <c:showBubbleSize val="0"/>
        </c:dLbls>
        <c:gapWidth val="219"/>
        <c:overlap val="-27"/>
        <c:axId val="748908128"/>
        <c:axId val="748914400"/>
      </c:barChart>
      <c:catAx>
        <c:axId val="748908128"/>
        <c:scaling>
          <c:orientation val="minMax"/>
        </c:scaling>
        <c:delete val="1"/>
        <c:axPos val="l"/>
        <c:numFmt formatCode="General" sourceLinked="1"/>
        <c:majorTickMark val="none"/>
        <c:minorTickMark val="none"/>
        <c:tickLblPos val="nextTo"/>
        <c:crossAx val="748914400"/>
        <c:crosses val="autoZero"/>
        <c:auto val="1"/>
        <c:lblAlgn val="ctr"/>
        <c:lblOffset val="100"/>
        <c:noMultiLvlLbl val="0"/>
      </c:catAx>
      <c:valAx>
        <c:axId val="7489144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8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1803111008182786E-2"/>
          <c:y val="0.11300274488589691"/>
          <c:w val="0.72239289022695696"/>
          <c:h val="0.7196554656020111"/>
        </c:manualLayout>
      </c:layout>
      <c:barChart>
        <c:barDir val="col"/>
        <c:grouping val="clustered"/>
        <c:varyColors val="0"/>
        <c:ser>
          <c:idx val="0"/>
          <c:order val="0"/>
          <c:tx>
            <c:strRef>
              <c:f>Dashboard!$J$28</c:f>
              <c:strCache>
                <c:ptCount val="1"/>
                <c:pt idx="0">
                  <c:v>Dienstjaren</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Dashboard!$I$29:$I$34</c:f>
              <c:strCache>
                <c:ptCount val="6"/>
                <c:pt idx="0">
                  <c:v>&gt;25</c:v>
                </c:pt>
                <c:pt idx="1">
                  <c:v>11-25</c:v>
                </c:pt>
                <c:pt idx="2">
                  <c:v>6-10</c:v>
                </c:pt>
                <c:pt idx="3">
                  <c:v>2-5</c:v>
                </c:pt>
                <c:pt idx="4">
                  <c:v>1</c:v>
                </c:pt>
                <c:pt idx="5">
                  <c:v>&lt;1</c:v>
                </c:pt>
              </c:strCache>
            </c:strRef>
          </c:cat>
          <c:val>
            <c:numRef>
              <c:f>Dashboard!$J$29:$J$34</c:f>
              <c:numCache>
                <c:formatCode>General</c:formatCode>
                <c:ptCount val="6"/>
                <c:pt idx="0">
                  <c:v>0</c:v>
                </c:pt>
                <c:pt idx="1">
                  <c:v>6</c:v>
                </c:pt>
                <c:pt idx="2">
                  <c:v>1</c:v>
                </c:pt>
                <c:pt idx="3">
                  <c:v>2</c:v>
                </c:pt>
                <c:pt idx="4">
                  <c:v>3</c:v>
                </c:pt>
                <c:pt idx="5">
                  <c:v>18</c:v>
                </c:pt>
              </c:numCache>
            </c:numRef>
          </c:val>
          <c:extLst>
            <c:ext xmlns:c16="http://schemas.microsoft.com/office/drawing/2014/chart" uri="{C3380CC4-5D6E-409C-BE32-E72D297353CC}">
              <c16:uniqueId val="{00000000-C462-4318-858F-E42CCDEF42DC}"/>
            </c:ext>
          </c:extLst>
        </c:ser>
        <c:ser>
          <c:idx val="1"/>
          <c:order val="1"/>
          <c:tx>
            <c:strRef>
              <c:f>Dashboard!$K$28</c:f>
              <c:strCache>
                <c:ptCount val="1"/>
                <c:pt idx="0">
                  <c:v>Anciënniteit</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Dashboard!$I$29:$I$34</c:f>
              <c:strCache>
                <c:ptCount val="6"/>
                <c:pt idx="0">
                  <c:v>&gt;25</c:v>
                </c:pt>
                <c:pt idx="1">
                  <c:v>11-25</c:v>
                </c:pt>
                <c:pt idx="2">
                  <c:v>6-10</c:v>
                </c:pt>
                <c:pt idx="3">
                  <c:v>2-5</c:v>
                </c:pt>
                <c:pt idx="4">
                  <c:v>1</c:v>
                </c:pt>
                <c:pt idx="5">
                  <c:v>&lt;1</c:v>
                </c:pt>
              </c:strCache>
            </c:strRef>
          </c:cat>
          <c:val>
            <c:numRef>
              <c:f>Dashboard!$K$29:$K$34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C462-4318-858F-E42CCDEF42DC}"/>
            </c:ext>
          </c:extLst>
        </c:ser>
        <c:dLbls>
          <c:showLegendKey val="0"/>
          <c:showVal val="0"/>
          <c:showCatName val="0"/>
          <c:showSerName val="0"/>
          <c:showPercent val="0"/>
          <c:showBubbleSize val="0"/>
        </c:dLbls>
        <c:gapWidth val="219"/>
        <c:overlap val="-27"/>
        <c:axId val="796091072"/>
        <c:axId val="796101264"/>
      </c:barChart>
      <c:catAx>
        <c:axId val="79609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1264"/>
        <c:crosses val="autoZero"/>
        <c:auto val="1"/>
        <c:lblAlgn val="ctr"/>
        <c:lblOffset val="100"/>
        <c:noMultiLvlLbl val="0"/>
      </c:catAx>
      <c:valAx>
        <c:axId val="796101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1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UITGEBREID.xlsx]PVTJRNL!JRNLPeriode</c:name>
    <c:fmtId val="0"/>
  </c:pivotSource>
  <c:chart>
    <c:autoTitleDeleted val="0"/>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PVTJRNL!$BC$1:$BC$2</c:f>
              <c:strCache>
                <c:ptCount val="1"/>
                <c:pt idx="0">
                  <c:v>2020</c:v>
                </c:pt>
              </c:strCache>
            </c:strRef>
          </c:tx>
          <c:spPr>
            <a:solidFill>
              <a:schemeClr val="accent5">
                <a:tint val="77000"/>
              </a:schemeClr>
            </a:solidFill>
            <a:ln>
              <a:noFill/>
            </a:ln>
            <a:effectLst/>
          </c:spPr>
          <c:invertIfNegative val="0"/>
          <c:cat>
            <c:strRef>
              <c:f>PVTJRNL!$BB$3:$BB$9</c:f>
              <c:strCache>
                <c:ptCount val="6"/>
                <c:pt idx="0">
                  <c:v>1</c:v>
                </c:pt>
                <c:pt idx="1">
                  <c:v>2</c:v>
                </c:pt>
                <c:pt idx="2">
                  <c:v>3</c:v>
                </c:pt>
                <c:pt idx="3">
                  <c:v>4</c:v>
                </c:pt>
                <c:pt idx="4">
                  <c:v>5</c:v>
                </c:pt>
                <c:pt idx="5">
                  <c:v>6</c:v>
                </c:pt>
              </c:strCache>
            </c:strRef>
          </c:cat>
          <c:val>
            <c:numRef>
              <c:f>PVTJRNL!$BC$3:$BC$9</c:f>
              <c:numCache>
                <c:formatCode>General</c:formatCode>
                <c:ptCount val="6"/>
                <c:pt idx="0">
                  <c:v>3.4106051316484809E-13</c:v>
                </c:pt>
                <c:pt idx="1">
                  <c:v>3.4106051316484809E-13</c:v>
                </c:pt>
                <c:pt idx="2">
                  <c:v>3.4106051316484809E-13</c:v>
                </c:pt>
                <c:pt idx="3">
                  <c:v>5.1159076974727213E-13</c:v>
                </c:pt>
                <c:pt idx="4">
                  <c:v>-5.6843418860808015E-14</c:v>
                </c:pt>
                <c:pt idx="5">
                  <c:v>5.6843418860808015E-14</c:v>
                </c:pt>
              </c:numCache>
            </c:numRef>
          </c:val>
          <c:extLst>
            <c:ext xmlns:c16="http://schemas.microsoft.com/office/drawing/2014/chart" uri="{C3380CC4-5D6E-409C-BE32-E72D297353CC}">
              <c16:uniqueId val="{00000000-DCE4-4B00-9FEB-BC43A410EF49}"/>
            </c:ext>
          </c:extLst>
        </c:ser>
        <c:ser>
          <c:idx val="1"/>
          <c:order val="1"/>
          <c:tx>
            <c:strRef>
              <c:f>PVTJRNL!$BD$1:$BD$2</c:f>
              <c:strCache>
                <c:ptCount val="1"/>
                <c:pt idx="0">
                  <c:v>2021</c:v>
                </c:pt>
              </c:strCache>
            </c:strRef>
          </c:tx>
          <c:spPr>
            <a:solidFill>
              <a:schemeClr val="accent5">
                <a:shade val="76000"/>
              </a:schemeClr>
            </a:solidFill>
            <a:ln>
              <a:noFill/>
            </a:ln>
            <a:effectLst/>
          </c:spPr>
          <c:invertIfNegative val="0"/>
          <c:cat>
            <c:strRef>
              <c:f>PVTJRNL!$BB$3:$BB$9</c:f>
              <c:strCache>
                <c:ptCount val="6"/>
                <c:pt idx="0">
                  <c:v>1</c:v>
                </c:pt>
                <c:pt idx="1">
                  <c:v>2</c:v>
                </c:pt>
                <c:pt idx="2">
                  <c:v>3</c:v>
                </c:pt>
                <c:pt idx="3">
                  <c:v>4</c:v>
                </c:pt>
                <c:pt idx="4">
                  <c:v>5</c:v>
                </c:pt>
                <c:pt idx="5">
                  <c:v>6</c:v>
                </c:pt>
              </c:strCache>
            </c:strRef>
          </c:cat>
          <c:val>
            <c:numRef>
              <c:f>PVTJRNL!$BD$3:$BD$9</c:f>
              <c:numCache>
                <c:formatCode>General</c:formatCode>
                <c:ptCount val="6"/>
                <c:pt idx="0">
                  <c:v>-2.5934809855243657E-13</c:v>
                </c:pt>
                <c:pt idx="1">
                  <c:v>8.1357143244531471E-13</c:v>
                </c:pt>
                <c:pt idx="2">
                  <c:v>8.5265128291212022E-13</c:v>
                </c:pt>
                <c:pt idx="3">
                  <c:v>7.460698725481052E-13</c:v>
                </c:pt>
                <c:pt idx="4">
                  <c:v>1.0800249583553523E-12</c:v>
                </c:pt>
                <c:pt idx="5">
                  <c:v>2.8066438062523957E-13</c:v>
                </c:pt>
              </c:numCache>
            </c:numRef>
          </c:val>
          <c:extLst>
            <c:ext xmlns:c16="http://schemas.microsoft.com/office/drawing/2014/chart" uri="{C3380CC4-5D6E-409C-BE32-E72D297353CC}">
              <c16:uniqueId val="{00000001-4929-4AFD-B872-5D7E2AB6CB66}"/>
            </c:ext>
          </c:extLst>
        </c:ser>
        <c:dLbls>
          <c:showLegendKey val="0"/>
          <c:showVal val="0"/>
          <c:showCatName val="0"/>
          <c:showSerName val="0"/>
          <c:showPercent val="0"/>
          <c:showBubbleSize val="0"/>
        </c:dLbls>
        <c:gapWidth val="219"/>
        <c:overlap val="-27"/>
        <c:axId val="748908520"/>
        <c:axId val="748908912"/>
      </c:barChart>
      <c:catAx>
        <c:axId val="748908520"/>
        <c:scaling>
          <c:orientation val="minMax"/>
        </c:scaling>
        <c:delete val="1"/>
        <c:axPos val="b"/>
        <c:numFmt formatCode="General" sourceLinked="1"/>
        <c:majorTickMark val="none"/>
        <c:minorTickMark val="none"/>
        <c:tickLblPos val="nextTo"/>
        <c:crossAx val="748908912"/>
        <c:crosses val="autoZero"/>
        <c:auto val="1"/>
        <c:lblAlgn val="ctr"/>
        <c:lblOffset val="100"/>
        <c:noMultiLvlLbl val="0"/>
      </c:catAx>
      <c:valAx>
        <c:axId val="74890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8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UITGEBREID.xlsx]PVTJRNL!JRNLPeriode</c:name>
    <c:fmtId val="1"/>
  </c:pivotSource>
  <c:chart>
    <c:autoTitleDeleted val="0"/>
    <c:pivotFmts>
      <c:pivotFmt>
        <c:idx val="0"/>
        <c:spPr>
          <a:ln w="28575" cap="rnd">
            <a:solidFill>
              <a:schemeClr val="accent5"/>
            </a:solidFill>
            <a:round/>
          </a:ln>
          <a:effectLst/>
        </c:spPr>
        <c:marker>
          <c:symbol val="circle"/>
          <c:size val="5"/>
          <c:spPr>
            <a:solidFill>
              <a:schemeClr val="accent5">
                <a:tint val="77000"/>
              </a:schemeClr>
            </a:solidFill>
            <a:ln w="9525">
              <a:solidFill>
                <a:schemeClr val="accent5">
                  <a:tint val="77000"/>
                </a:schemeClr>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5"/>
            </a:solidFill>
            <a:round/>
          </a:ln>
          <a:effectLst/>
        </c:spPr>
        <c:marker>
          <c:symbol val="circle"/>
          <c:size val="5"/>
          <c:spPr>
            <a:solidFill>
              <a:schemeClr val="accent5">
                <a:shade val="76000"/>
              </a:schemeClr>
            </a:solidFill>
            <a:ln w="9525">
              <a:solidFill>
                <a:schemeClr val="accent5">
                  <a:shade val="76000"/>
                </a:schemeClr>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PVTJRNL!$BC$1:$BC$2</c:f>
              <c:strCache>
                <c:ptCount val="1"/>
                <c:pt idx="0">
                  <c:v>2020</c:v>
                </c:pt>
              </c:strCache>
            </c:strRef>
          </c:tx>
          <c:spPr>
            <a:ln w="28575" cap="rnd">
              <a:solidFill>
                <a:schemeClr val="accent5">
                  <a:tint val="77000"/>
                </a:schemeClr>
              </a:solidFill>
              <a:round/>
            </a:ln>
            <a:effectLst/>
          </c:spPr>
          <c:marker>
            <c:symbol val="circle"/>
            <c:size val="5"/>
            <c:spPr>
              <a:solidFill>
                <a:schemeClr val="accent5">
                  <a:tint val="77000"/>
                </a:schemeClr>
              </a:solidFill>
              <a:ln w="9525">
                <a:solidFill>
                  <a:schemeClr val="accent5">
                    <a:tint val="77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PVTJRNL!$BB$3:$BB$9</c:f>
              <c:strCache>
                <c:ptCount val="6"/>
                <c:pt idx="0">
                  <c:v>1</c:v>
                </c:pt>
                <c:pt idx="1">
                  <c:v>2</c:v>
                </c:pt>
                <c:pt idx="2">
                  <c:v>3</c:v>
                </c:pt>
                <c:pt idx="3">
                  <c:v>4</c:v>
                </c:pt>
                <c:pt idx="4">
                  <c:v>5</c:v>
                </c:pt>
                <c:pt idx="5">
                  <c:v>6</c:v>
                </c:pt>
              </c:strCache>
            </c:strRef>
          </c:cat>
          <c:val>
            <c:numRef>
              <c:f>PVTJRNL!$BC$3:$BC$9</c:f>
              <c:numCache>
                <c:formatCode>General</c:formatCode>
                <c:ptCount val="6"/>
                <c:pt idx="0">
                  <c:v>3.4106051316484809E-13</c:v>
                </c:pt>
                <c:pt idx="1">
                  <c:v>3.4106051316484809E-13</c:v>
                </c:pt>
                <c:pt idx="2">
                  <c:v>3.4106051316484809E-13</c:v>
                </c:pt>
                <c:pt idx="3">
                  <c:v>5.1159076974727213E-13</c:v>
                </c:pt>
                <c:pt idx="4">
                  <c:v>-5.6843418860808015E-14</c:v>
                </c:pt>
                <c:pt idx="5">
                  <c:v>5.6843418860808015E-14</c:v>
                </c:pt>
              </c:numCache>
            </c:numRef>
          </c:val>
          <c:smooth val="0"/>
          <c:extLst>
            <c:ext xmlns:c16="http://schemas.microsoft.com/office/drawing/2014/chart" uri="{C3380CC4-5D6E-409C-BE32-E72D297353CC}">
              <c16:uniqueId val="{00000000-D17B-44D1-8F3D-C6AC34801191}"/>
            </c:ext>
          </c:extLst>
        </c:ser>
        <c:ser>
          <c:idx val="1"/>
          <c:order val="1"/>
          <c:tx>
            <c:strRef>
              <c:f>PVTJRNL!$BD$1:$BD$2</c:f>
              <c:strCache>
                <c:ptCount val="1"/>
                <c:pt idx="0">
                  <c:v>2021</c:v>
                </c:pt>
              </c:strCache>
            </c:strRef>
          </c:tx>
          <c:spPr>
            <a:ln w="28575" cap="rnd">
              <a:solidFill>
                <a:schemeClr val="accent5">
                  <a:shade val="76000"/>
                </a:schemeClr>
              </a:solidFill>
              <a:round/>
            </a:ln>
            <a:effectLst/>
          </c:spPr>
          <c:marker>
            <c:symbol val="circle"/>
            <c:size val="5"/>
            <c:spPr>
              <a:solidFill>
                <a:schemeClr val="accent5">
                  <a:shade val="76000"/>
                </a:schemeClr>
              </a:solidFill>
              <a:ln w="9525">
                <a:solidFill>
                  <a:schemeClr val="accent5">
                    <a:shade val="76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PVTJRNL!$BB$3:$BB$9</c:f>
              <c:strCache>
                <c:ptCount val="6"/>
                <c:pt idx="0">
                  <c:v>1</c:v>
                </c:pt>
                <c:pt idx="1">
                  <c:v>2</c:v>
                </c:pt>
                <c:pt idx="2">
                  <c:v>3</c:v>
                </c:pt>
                <c:pt idx="3">
                  <c:v>4</c:v>
                </c:pt>
                <c:pt idx="4">
                  <c:v>5</c:v>
                </c:pt>
                <c:pt idx="5">
                  <c:v>6</c:v>
                </c:pt>
              </c:strCache>
            </c:strRef>
          </c:cat>
          <c:val>
            <c:numRef>
              <c:f>PVTJRNL!$BD$3:$BD$9</c:f>
              <c:numCache>
                <c:formatCode>General</c:formatCode>
                <c:ptCount val="6"/>
                <c:pt idx="0">
                  <c:v>-2.5934809855243657E-13</c:v>
                </c:pt>
                <c:pt idx="1">
                  <c:v>8.1357143244531471E-13</c:v>
                </c:pt>
                <c:pt idx="2">
                  <c:v>8.5265128291212022E-13</c:v>
                </c:pt>
                <c:pt idx="3">
                  <c:v>7.460698725481052E-13</c:v>
                </c:pt>
                <c:pt idx="4">
                  <c:v>1.0800249583553523E-12</c:v>
                </c:pt>
                <c:pt idx="5">
                  <c:v>2.8066438062523957E-13</c:v>
                </c:pt>
              </c:numCache>
            </c:numRef>
          </c:val>
          <c:smooth val="0"/>
          <c:extLst>
            <c:ext xmlns:c16="http://schemas.microsoft.com/office/drawing/2014/chart" uri="{C3380CC4-5D6E-409C-BE32-E72D297353CC}">
              <c16:uniqueId val="{00000002-740C-4DA6-9AA7-D3DAEEA1A4B8}"/>
            </c:ext>
          </c:extLst>
        </c:ser>
        <c:dLbls>
          <c:showLegendKey val="0"/>
          <c:showVal val="0"/>
          <c:showCatName val="0"/>
          <c:showSerName val="0"/>
          <c:showPercent val="0"/>
          <c:showBubbleSize val="0"/>
        </c:dLbls>
        <c:marker val="1"/>
        <c:smooth val="0"/>
        <c:axId val="748909304"/>
        <c:axId val="748909696"/>
      </c:lineChart>
      <c:catAx>
        <c:axId val="74890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9696"/>
        <c:crosses val="autoZero"/>
        <c:auto val="1"/>
        <c:lblAlgn val="ctr"/>
        <c:lblOffset val="100"/>
        <c:noMultiLvlLbl val="0"/>
      </c:catAx>
      <c:valAx>
        <c:axId val="7489096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48909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0"/>
          <c:order val="0"/>
          <c:spPr>
            <a:solidFill>
              <a:schemeClr val="accent5"/>
            </a:solidFill>
            <a:ln>
              <a:noFill/>
            </a:ln>
            <a:effectLst/>
          </c:spPr>
          <c:invertIfNegative val="0"/>
          <c:val>
            <c:numRef>
              <c:f>Dashboard!$D$56:$D$68</c:f>
              <c:numCache>
                <c:formatCode>_(* #,##0_);_(* \(#,##0\);_(* "-"_);_(@_)</c:formatCode>
                <c:ptCount val="13"/>
                <c:pt idx="0">
                  <c:v>26551.42</c:v>
                </c:pt>
                <c:pt idx="1">
                  <c:v>30115.82</c:v>
                </c:pt>
                <c:pt idx="2">
                  <c:v>39750.959999999999</c:v>
                </c:pt>
                <c:pt idx="3">
                  <c:v>54617.32</c:v>
                </c:pt>
                <c:pt idx="4">
                  <c:v>72988.98000000001</c:v>
                </c:pt>
                <c:pt idx="5">
                  <c:v>77800.849999999991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982-435E-A532-1C6510A666CB}"/>
            </c:ext>
          </c:extLst>
        </c:ser>
        <c:dLbls>
          <c:showLegendKey val="0"/>
          <c:showVal val="0"/>
          <c:showCatName val="0"/>
          <c:showSerName val="0"/>
          <c:showPercent val="0"/>
          <c:showBubbleSize val="0"/>
        </c:dLbls>
        <c:gapWidth val="219"/>
        <c:overlap val="-27"/>
        <c:axId val="796094208"/>
        <c:axId val="796094992"/>
      </c:barChart>
      <c:catAx>
        <c:axId val="796094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4992"/>
        <c:crosses val="autoZero"/>
        <c:auto val="1"/>
        <c:lblAlgn val="ctr"/>
        <c:lblOffset val="100"/>
        <c:noMultiLvlLbl val="0"/>
      </c:catAx>
      <c:valAx>
        <c:axId val="7960949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420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dispUnitsLbl>
        </c:dispUnits>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Top 5 Loonkosten</a:t>
            </a:r>
          </a:p>
        </c:rich>
      </c:tx>
      <c:layout>
        <c:manualLayout>
          <c:xMode val="edge"/>
          <c:yMode val="edge"/>
          <c:x val="0.78420353665521203"/>
          <c:y val="9.8928919182083769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pieChart>
        <c:varyColors val="1"/>
        <c:ser>
          <c:idx val="0"/>
          <c:order val="0"/>
          <c:dPt>
            <c:idx val="0"/>
            <c:bubble3D val="0"/>
            <c:spPr>
              <a:solidFill>
                <a:schemeClr val="accent5">
                  <a:tint val="54000"/>
                </a:schemeClr>
              </a:solidFill>
              <a:ln>
                <a:noFill/>
              </a:ln>
              <a:effectLst/>
            </c:spPr>
            <c:extLst>
              <c:ext xmlns:c16="http://schemas.microsoft.com/office/drawing/2014/chart" uri="{C3380CC4-5D6E-409C-BE32-E72D297353CC}">
                <c16:uniqueId val="{00000001-ED60-4C39-8048-47BD75AD59F8}"/>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ED60-4C39-8048-47BD75AD59F8}"/>
              </c:ext>
            </c:extLst>
          </c:dPt>
          <c:dPt>
            <c:idx val="2"/>
            <c:bubble3D val="0"/>
            <c:spPr>
              <a:solidFill>
                <a:schemeClr val="accent5"/>
              </a:solidFill>
              <a:ln>
                <a:noFill/>
              </a:ln>
              <a:effectLst/>
            </c:spPr>
            <c:extLst>
              <c:ext xmlns:c16="http://schemas.microsoft.com/office/drawing/2014/chart" uri="{C3380CC4-5D6E-409C-BE32-E72D297353CC}">
                <c16:uniqueId val="{00000005-ED60-4C39-8048-47BD75AD59F8}"/>
              </c:ext>
            </c:extLst>
          </c:dPt>
          <c:dPt>
            <c:idx val="3"/>
            <c:bubble3D val="0"/>
            <c:spPr>
              <a:solidFill>
                <a:schemeClr val="accent5">
                  <a:shade val="76000"/>
                </a:schemeClr>
              </a:solidFill>
              <a:ln>
                <a:noFill/>
              </a:ln>
              <a:effectLst/>
            </c:spPr>
            <c:extLst>
              <c:ext xmlns:c16="http://schemas.microsoft.com/office/drawing/2014/chart" uri="{C3380CC4-5D6E-409C-BE32-E72D297353CC}">
                <c16:uniqueId val="{00000007-ED60-4C39-8048-47BD75AD59F8}"/>
              </c:ext>
            </c:extLst>
          </c:dPt>
          <c:dPt>
            <c:idx val="4"/>
            <c:bubble3D val="0"/>
            <c:spPr>
              <a:solidFill>
                <a:schemeClr val="accent5">
                  <a:shade val="53000"/>
                </a:schemeClr>
              </a:solidFill>
              <a:ln>
                <a:noFill/>
              </a:ln>
              <a:effectLst/>
            </c:spPr>
            <c:extLst>
              <c:ext xmlns:c16="http://schemas.microsoft.com/office/drawing/2014/chart" uri="{C3380CC4-5D6E-409C-BE32-E72D297353CC}">
                <c16:uniqueId val="{00000009-ED60-4C39-8048-47BD75AD59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Dashboard!$C$71:$C$75</c:f>
              <c:strCache>
                <c:ptCount val="5"/>
                <c:pt idx="0">
                  <c:v>Salaris</c:v>
                </c:pt>
                <c:pt idx="1">
                  <c:v>Pensioenpremie Wg</c:v>
                </c:pt>
                <c:pt idx="2">
                  <c:v>Vakantiegeld</c:v>
                </c:pt>
                <c:pt idx="3">
                  <c:v>WAO-WIA wg</c:v>
                </c:pt>
                <c:pt idx="4">
                  <c:v>Zvw werkgeversheffing</c:v>
                </c:pt>
              </c:strCache>
            </c:strRef>
          </c:cat>
          <c:val>
            <c:numRef>
              <c:f>Dashboard!$D$71:$D$75</c:f>
              <c:numCache>
                <c:formatCode>_(* #,##0_);_(* \(#,##0\);_(* "-"_);_(@_)</c:formatCode>
                <c:ptCount val="5"/>
                <c:pt idx="0">
                  <c:v>212351.96</c:v>
                </c:pt>
                <c:pt idx="1">
                  <c:v>20533.920000000002</c:v>
                </c:pt>
                <c:pt idx="2">
                  <c:v>17193.490000000002</c:v>
                </c:pt>
                <c:pt idx="3">
                  <c:v>15995.89</c:v>
                </c:pt>
                <c:pt idx="4">
                  <c:v>14897.930000000002</c:v>
                </c:pt>
              </c:numCache>
            </c:numRef>
          </c:val>
          <c:extLst>
            <c:ext xmlns:c16="http://schemas.microsoft.com/office/drawing/2014/chart" uri="{C3380CC4-5D6E-409C-BE32-E72D297353CC}">
              <c16:uniqueId val="{0000000A-ED60-4C39-8048-47BD75AD59F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bar"/>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Dashboard!$F$37:$F$39</c:f>
              <c:strCache>
                <c:ptCount val="3"/>
                <c:pt idx="0">
                  <c:v>Instroom</c:v>
                </c:pt>
                <c:pt idx="1">
                  <c:v>Uitstroom</c:v>
                </c:pt>
                <c:pt idx="2">
                  <c:v>Doorstroom</c:v>
                </c:pt>
              </c:strCache>
            </c:strRef>
          </c:cat>
          <c:val>
            <c:numRef>
              <c:f>Dashboard!$G$37:$G$39</c:f>
              <c:numCache>
                <c:formatCode>0</c:formatCode>
                <c:ptCount val="3"/>
                <c:pt idx="0" formatCode="General">
                  <c:v>18</c:v>
                </c:pt>
                <c:pt idx="1">
                  <c:v>3</c:v>
                </c:pt>
                <c:pt idx="2">
                  <c:v>3</c:v>
                </c:pt>
              </c:numCache>
            </c:numRef>
          </c:val>
          <c:extLst>
            <c:ext xmlns:c16="http://schemas.microsoft.com/office/drawing/2014/chart" uri="{C3380CC4-5D6E-409C-BE32-E72D297353CC}">
              <c16:uniqueId val="{00000000-36F7-45B6-B30D-94A7FB8D93DB}"/>
            </c:ext>
          </c:extLst>
        </c:ser>
        <c:dLbls>
          <c:showLegendKey val="0"/>
          <c:showVal val="0"/>
          <c:showCatName val="0"/>
          <c:showSerName val="0"/>
          <c:showPercent val="0"/>
          <c:showBubbleSize val="0"/>
        </c:dLbls>
        <c:gapWidth val="219"/>
        <c:overlap val="-27"/>
        <c:axId val="796095776"/>
        <c:axId val="796102440"/>
      </c:barChart>
      <c:catAx>
        <c:axId val="796095776"/>
        <c:scaling>
          <c:orientation val="maxMin"/>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102440"/>
        <c:crosses val="autoZero"/>
        <c:auto val="1"/>
        <c:lblAlgn val="ctr"/>
        <c:lblOffset val="100"/>
        <c:noMultiLvlLbl val="0"/>
      </c:catAx>
      <c:valAx>
        <c:axId val="79610244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5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7"/>
    </mc:Choice>
    <mc:Fallback>
      <c:style val="7"/>
    </mc:Fallback>
  </mc:AlternateContent>
  <c:pivotSource>
    <c:name>[VOORBEELDRAPPORT UITGEBREID.xlsx]PVTHR!Headcount</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Medewerkers / headcount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PVTHR!$AB$1:$AB$2</c:f>
              <c:strCache>
                <c:ptCount val="1"/>
                <c:pt idx="0">
                  <c:v>2019</c:v>
                </c:pt>
              </c:strCache>
            </c:strRef>
          </c:tx>
          <c:spPr>
            <a:solidFill>
              <a:schemeClr val="accent5">
                <a:tint val="65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PVTHR!$AA$3</c:f>
              <c:strCache>
                <c:ptCount val="1"/>
                <c:pt idx="0">
                  <c:v>Totaal</c:v>
                </c:pt>
              </c:strCache>
            </c:strRef>
          </c:cat>
          <c:val>
            <c:numRef>
              <c:f>PVTHR!$AB$3</c:f>
              <c:numCache>
                <c:formatCode>General</c:formatCode>
                <c:ptCount val="1"/>
                <c:pt idx="0">
                  <c:v>9</c:v>
                </c:pt>
              </c:numCache>
            </c:numRef>
          </c:val>
          <c:extLst>
            <c:ext xmlns:c16="http://schemas.microsoft.com/office/drawing/2014/chart" uri="{C3380CC4-5D6E-409C-BE32-E72D297353CC}">
              <c16:uniqueId val="{00000000-7CCB-4943-A690-7975DB60119F}"/>
            </c:ext>
          </c:extLst>
        </c:ser>
        <c:ser>
          <c:idx val="1"/>
          <c:order val="1"/>
          <c:tx>
            <c:strRef>
              <c:f>PVTHR!$AC$1:$AC$2</c:f>
              <c:strCache>
                <c:ptCount val="1"/>
                <c:pt idx="0">
                  <c:v>2020</c:v>
                </c:pt>
              </c:strCache>
            </c:strRef>
          </c:tx>
          <c:spPr>
            <a:solidFill>
              <a:schemeClr val="accent5"/>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PVTHR!$AA$3</c:f>
              <c:strCache>
                <c:ptCount val="1"/>
                <c:pt idx="0">
                  <c:v>Totaal</c:v>
                </c:pt>
              </c:strCache>
            </c:strRef>
          </c:cat>
          <c:val>
            <c:numRef>
              <c:f>PVTHR!$AC$3</c:f>
              <c:numCache>
                <c:formatCode>General</c:formatCode>
                <c:ptCount val="1"/>
                <c:pt idx="0">
                  <c:v>13</c:v>
                </c:pt>
              </c:numCache>
            </c:numRef>
          </c:val>
          <c:extLst>
            <c:ext xmlns:c16="http://schemas.microsoft.com/office/drawing/2014/chart" uri="{C3380CC4-5D6E-409C-BE32-E72D297353CC}">
              <c16:uniqueId val="{00000001-7CCB-4943-A690-7975DB60119F}"/>
            </c:ext>
          </c:extLst>
        </c:ser>
        <c:ser>
          <c:idx val="2"/>
          <c:order val="2"/>
          <c:tx>
            <c:strRef>
              <c:f>PVTHR!$AD$1:$AD$2</c:f>
              <c:strCache>
                <c:ptCount val="1"/>
                <c:pt idx="0">
                  <c:v>2021</c:v>
                </c:pt>
              </c:strCache>
            </c:strRef>
          </c:tx>
          <c:spPr>
            <a:solidFill>
              <a:schemeClr val="accent5">
                <a:shade val="65000"/>
              </a:schemeClr>
            </a:solidFill>
            <a:ln>
              <a:noFill/>
            </a:ln>
            <a:effectLst/>
          </c:spPr>
          <c:invertIfNegative val="0"/>
          <c:dLbls>
            <c:numFmt formatCode="\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PVTHR!$AA$3</c:f>
              <c:strCache>
                <c:ptCount val="1"/>
                <c:pt idx="0">
                  <c:v>Totaal</c:v>
                </c:pt>
              </c:strCache>
            </c:strRef>
          </c:cat>
          <c:val>
            <c:numRef>
              <c:f>PVTHR!$AD$3</c:f>
              <c:numCache>
                <c:formatCode>General</c:formatCode>
                <c:ptCount val="1"/>
                <c:pt idx="0">
                  <c:v>30</c:v>
                </c:pt>
              </c:numCache>
            </c:numRef>
          </c:val>
          <c:extLst>
            <c:ext xmlns:c16="http://schemas.microsoft.com/office/drawing/2014/chart" uri="{C3380CC4-5D6E-409C-BE32-E72D297353CC}">
              <c16:uniqueId val="{00000002-7CCB-4943-A690-7975DB60119F}"/>
            </c:ext>
          </c:extLst>
        </c:ser>
        <c:dLbls>
          <c:showLegendKey val="0"/>
          <c:showVal val="0"/>
          <c:showCatName val="0"/>
          <c:showSerName val="0"/>
          <c:showPercent val="0"/>
          <c:showBubbleSize val="0"/>
        </c:dLbls>
        <c:gapWidth val="219"/>
        <c:overlap val="-27"/>
        <c:axId val="796092640"/>
        <c:axId val="796093032"/>
      </c:barChart>
      <c:catAx>
        <c:axId val="796092640"/>
        <c:scaling>
          <c:orientation val="minMax"/>
        </c:scaling>
        <c:delete val="1"/>
        <c:axPos val="l"/>
        <c:numFmt formatCode="General" sourceLinked="1"/>
        <c:majorTickMark val="none"/>
        <c:minorTickMark val="none"/>
        <c:tickLblPos val="nextTo"/>
        <c:crossAx val="796093032"/>
        <c:crosses val="autoZero"/>
        <c:auto val="1"/>
        <c:lblAlgn val="ctr"/>
        <c:lblOffset val="100"/>
        <c:noMultiLvlLbl val="0"/>
      </c:catAx>
      <c:valAx>
        <c:axId val="79609303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96092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withinLinearReversed" id="25">
  <a:schemeClr val="accent5"/>
</cs:colorStyle>
</file>

<file path=xl/charts/colors10.xml><?xml version="1.0" encoding="utf-8"?>
<cs:colorStyle xmlns:cs="http://schemas.microsoft.com/office/drawing/2012/chartStyle" xmlns:a="http://schemas.openxmlformats.org/drawingml/2006/main" meth="withinLinearReversed" id="25">
  <a:schemeClr val="accent5"/>
</cs:colorStyle>
</file>

<file path=xl/charts/colors11.xml><?xml version="1.0" encoding="utf-8"?>
<cs:colorStyle xmlns:cs="http://schemas.microsoft.com/office/drawing/2012/chartStyle" xmlns:a="http://schemas.openxmlformats.org/drawingml/2006/main" meth="withinLinearReversed" id="25">
  <a:schemeClr val="accent5"/>
</cs:colorStyle>
</file>

<file path=xl/charts/colors12.xml><?xml version="1.0" encoding="utf-8"?>
<cs:colorStyle xmlns:cs="http://schemas.microsoft.com/office/drawing/2012/chartStyle" xmlns:a="http://schemas.openxmlformats.org/drawingml/2006/main" meth="withinLinearReversed" id="25">
  <a:schemeClr val="accent5"/>
</cs:colorStyle>
</file>

<file path=xl/charts/colors13.xml><?xml version="1.0" encoding="utf-8"?>
<cs:colorStyle xmlns:cs="http://schemas.microsoft.com/office/drawing/2012/chartStyle" xmlns:a="http://schemas.openxmlformats.org/drawingml/2006/main" meth="withinLinearReversed" id="25">
  <a:schemeClr val="accent5"/>
</cs:colorStyle>
</file>

<file path=xl/charts/colors14.xml><?xml version="1.0" encoding="utf-8"?>
<cs:colorStyle xmlns:cs="http://schemas.microsoft.com/office/drawing/2012/chartStyle" xmlns:a="http://schemas.openxmlformats.org/drawingml/2006/main" meth="withinLinearReversed" id="25">
  <a:schemeClr val="accent5"/>
</cs:colorStyle>
</file>

<file path=xl/charts/colors15.xml><?xml version="1.0" encoding="utf-8"?>
<cs:colorStyle xmlns:cs="http://schemas.microsoft.com/office/drawing/2012/chartStyle" xmlns:a="http://schemas.openxmlformats.org/drawingml/2006/main" meth="withinLinearReversed" id="25">
  <a:schemeClr val="accent5"/>
</cs:colorStyle>
</file>

<file path=xl/charts/colors16.xml><?xml version="1.0" encoding="utf-8"?>
<cs:colorStyle xmlns:cs="http://schemas.microsoft.com/office/drawing/2012/chartStyle" xmlns:a="http://schemas.openxmlformats.org/drawingml/2006/main" meth="withinLinearReversed" id="25">
  <a:schemeClr val="accent5"/>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Reversed" id="25">
  <a:schemeClr val="accent5"/>
</cs:colorStyle>
</file>

<file path=xl/charts/colors19.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colors20.xml><?xml version="1.0" encoding="utf-8"?>
<cs:colorStyle xmlns:cs="http://schemas.microsoft.com/office/drawing/2012/chartStyle" xmlns:a="http://schemas.openxmlformats.org/drawingml/2006/main" meth="withinLinearReversed" id="25">
  <a:schemeClr val="accent5"/>
</cs:colorStyle>
</file>

<file path=xl/charts/colors21.xml><?xml version="1.0" encoding="utf-8"?>
<cs:colorStyle xmlns:cs="http://schemas.microsoft.com/office/drawing/2012/chartStyle" xmlns:a="http://schemas.openxmlformats.org/drawingml/2006/main" meth="withinLinearReversed" id="25">
  <a:schemeClr val="accent5"/>
</cs:colorStyle>
</file>

<file path=xl/charts/colors22.xml><?xml version="1.0" encoding="utf-8"?>
<cs:colorStyle xmlns:cs="http://schemas.microsoft.com/office/drawing/2012/chartStyle" xmlns:a="http://schemas.openxmlformats.org/drawingml/2006/main" meth="withinLinearReversed" id="25">
  <a:schemeClr val="accent5"/>
</cs:colorStyle>
</file>

<file path=xl/charts/colors23.xml><?xml version="1.0" encoding="utf-8"?>
<cs:colorStyle xmlns:cs="http://schemas.microsoft.com/office/drawing/2012/chartStyle" xmlns:a="http://schemas.openxmlformats.org/drawingml/2006/main" meth="withinLinearReversed" id="25">
  <a:schemeClr val="accent5"/>
</cs:colorStyle>
</file>

<file path=xl/charts/colors24.xml><?xml version="1.0" encoding="utf-8"?>
<cs:colorStyle xmlns:cs="http://schemas.microsoft.com/office/drawing/2012/chartStyle" xmlns:a="http://schemas.openxmlformats.org/drawingml/2006/main" meth="withinLinearReversed" id="25">
  <a:schemeClr val="accent5"/>
</cs:colorStyle>
</file>

<file path=xl/charts/colors25.xml><?xml version="1.0" encoding="utf-8"?>
<cs:colorStyle xmlns:cs="http://schemas.microsoft.com/office/drawing/2012/chartStyle" xmlns:a="http://schemas.openxmlformats.org/drawingml/2006/main" meth="withinLinearReversed" id="25">
  <a:schemeClr val="accent5"/>
</cs:colorStyle>
</file>

<file path=xl/charts/colors26.xml><?xml version="1.0" encoding="utf-8"?>
<cs:colorStyle xmlns:cs="http://schemas.microsoft.com/office/drawing/2012/chartStyle" xmlns:a="http://schemas.openxmlformats.org/drawingml/2006/main" meth="withinLinearReversed" id="25">
  <a:schemeClr val="accent5"/>
</cs:colorStyle>
</file>

<file path=xl/charts/colors27.xml><?xml version="1.0" encoding="utf-8"?>
<cs:colorStyle xmlns:cs="http://schemas.microsoft.com/office/drawing/2012/chartStyle" xmlns:a="http://schemas.openxmlformats.org/drawingml/2006/main" meth="withinLinearReversed" id="25">
  <a:schemeClr val="accent5"/>
</cs:colorStyle>
</file>

<file path=xl/charts/colors28.xml><?xml version="1.0" encoding="utf-8"?>
<cs:colorStyle xmlns:cs="http://schemas.microsoft.com/office/drawing/2012/chartStyle" xmlns:a="http://schemas.openxmlformats.org/drawingml/2006/main" meth="withinLinearReversed" id="25">
  <a:schemeClr val="accent5"/>
</cs:colorStyle>
</file>

<file path=xl/charts/colors29.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30.xml><?xml version="1.0" encoding="utf-8"?>
<cs:colorStyle xmlns:cs="http://schemas.microsoft.com/office/drawing/2012/chartStyle" xmlns:a="http://schemas.openxmlformats.org/drawingml/2006/main" meth="withinLinearReversed" id="25">
  <a:schemeClr val="accent5"/>
</cs:colorStyle>
</file>

<file path=xl/charts/colors31.xml><?xml version="1.0" encoding="utf-8"?>
<cs:colorStyle xmlns:cs="http://schemas.microsoft.com/office/drawing/2012/chartStyle" xmlns:a="http://schemas.openxmlformats.org/drawingml/2006/main" meth="withinLinearReversed" id="25">
  <a:schemeClr val="accent5"/>
</cs:colorStyle>
</file>

<file path=xl/charts/colors32.xml><?xml version="1.0" encoding="utf-8"?>
<cs:colorStyle xmlns:cs="http://schemas.microsoft.com/office/drawing/2012/chartStyle" xmlns:a="http://schemas.openxmlformats.org/drawingml/2006/main" meth="withinLinearReversed" id="25">
  <a:schemeClr val="accent5"/>
</cs:colorStyle>
</file>

<file path=xl/charts/colors33.xml><?xml version="1.0" encoding="utf-8"?>
<cs:colorStyle xmlns:cs="http://schemas.microsoft.com/office/drawing/2012/chartStyle" xmlns:a="http://schemas.openxmlformats.org/drawingml/2006/main" meth="withinLinearReversed" id="25">
  <a:schemeClr val="accent5"/>
</cs:colorStyle>
</file>

<file path=xl/charts/colors34.xml><?xml version="1.0" encoding="utf-8"?>
<cs:colorStyle xmlns:cs="http://schemas.microsoft.com/office/drawing/2012/chartStyle" xmlns:a="http://schemas.openxmlformats.org/drawingml/2006/main" meth="withinLinearReversed" id="25">
  <a:schemeClr val="accent5"/>
</cs:colorStyle>
</file>

<file path=xl/charts/colors35.xml><?xml version="1.0" encoding="utf-8"?>
<cs:colorStyle xmlns:cs="http://schemas.microsoft.com/office/drawing/2012/chartStyle" xmlns:a="http://schemas.openxmlformats.org/drawingml/2006/main" meth="withinLinearReversed" id="25">
  <a:schemeClr val="accent5"/>
</cs:colorStyle>
</file>

<file path=xl/charts/colors36.xml><?xml version="1.0" encoding="utf-8"?>
<cs:colorStyle xmlns:cs="http://schemas.microsoft.com/office/drawing/2012/chartStyle" xmlns:a="http://schemas.openxmlformats.org/drawingml/2006/main" meth="withinLinearReversed" id="25">
  <a:schemeClr val="accent5"/>
</cs:colorStyle>
</file>

<file path=xl/charts/colors37.xml><?xml version="1.0" encoding="utf-8"?>
<cs:colorStyle xmlns:cs="http://schemas.microsoft.com/office/drawing/2012/chartStyle" xmlns:a="http://schemas.openxmlformats.org/drawingml/2006/main" meth="withinLinearReversed" id="25">
  <a:schemeClr val="accent5"/>
</cs:colorStyle>
</file>

<file path=xl/charts/colors38.xml><?xml version="1.0" encoding="utf-8"?>
<cs:colorStyle xmlns:cs="http://schemas.microsoft.com/office/drawing/2012/chartStyle" xmlns:a="http://schemas.openxmlformats.org/drawingml/2006/main" meth="withinLinearReversed" id="25">
  <a:schemeClr val="accent5"/>
</cs:colorStyle>
</file>

<file path=xl/charts/colors39.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withinLinearReversed" id="25">
  <a:schemeClr val="accent5"/>
</cs:colorStyle>
</file>

<file path=xl/charts/colors40.xml><?xml version="1.0" encoding="utf-8"?>
<cs:colorStyle xmlns:cs="http://schemas.microsoft.com/office/drawing/2012/chartStyle" xmlns:a="http://schemas.openxmlformats.org/drawingml/2006/main" meth="withinLinearReversed" id="25">
  <a:schemeClr val="accent5"/>
</cs:colorStyle>
</file>

<file path=xl/charts/colors41.xml><?xml version="1.0" encoding="utf-8"?>
<cs:colorStyle xmlns:cs="http://schemas.microsoft.com/office/drawing/2012/chartStyle" xmlns:a="http://schemas.openxmlformats.org/drawingml/2006/main" meth="withinLinearReversed" id="25">
  <a:schemeClr val="accent5"/>
</cs:colorStyle>
</file>

<file path=xl/charts/colors42.xml><?xml version="1.0" encoding="utf-8"?>
<cs:colorStyle xmlns:cs="http://schemas.microsoft.com/office/drawing/2012/chartStyle" xmlns:a="http://schemas.openxmlformats.org/drawingml/2006/main" meth="withinLinearReversed" id="25">
  <a:schemeClr val="accent5"/>
</cs:colorStyle>
</file>

<file path=xl/charts/colors43.xml><?xml version="1.0" encoding="utf-8"?>
<cs:colorStyle xmlns:cs="http://schemas.microsoft.com/office/drawing/2012/chartStyle" xmlns:a="http://schemas.openxmlformats.org/drawingml/2006/main" meth="withinLinearReversed" id="25">
  <a:schemeClr val="accent5"/>
</cs:colorStyle>
</file>

<file path=xl/charts/colors44.xml><?xml version="1.0" encoding="utf-8"?>
<cs:colorStyle xmlns:cs="http://schemas.microsoft.com/office/drawing/2012/chartStyle" xmlns:a="http://schemas.openxmlformats.org/drawingml/2006/main" meth="withinLinearReversed" id="25">
  <a:schemeClr val="accent5"/>
</cs:colorStyle>
</file>

<file path=xl/charts/colors45.xml><?xml version="1.0" encoding="utf-8"?>
<cs:colorStyle xmlns:cs="http://schemas.microsoft.com/office/drawing/2012/chartStyle" xmlns:a="http://schemas.openxmlformats.org/drawingml/2006/main" meth="withinLinearReversed" id="25">
  <a:schemeClr val="accent5"/>
</cs:colorStyle>
</file>

<file path=xl/charts/colors46.xml><?xml version="1.0" encoding="utf-8"?>
<cs:colorStyle xmlns:cs="http://schemas.microsoft.com/office/drawing/2012/chartStyle" xmlns:a="http://schemas.openxmlformats.org/drawingml/2006/main" meth="withinLinearReversed" id="25">
  <a:schemeClr val="accent5"/>
</cs:colorStyle>
</file>

<file path=xl/charts/colors47.xml><?xml version="1.0" encoding="utf-8"?>
<cs:colorStyle xmlns:cs="http://schemas.microsoft.com/office/drawing/2012/chartStyle" xmlns:a="http://schemas.openxmlformats.org/drawingml/2006/main" meth="withinLinearReversed" id="25">
  <a:schemeClr val="accent5"/>
</cs:colorStyle>
</file>

<file path=xl/charts/colors48.xml><?xml version="1.0" encoding="utf-8"?>
<cs:colorStyle xmlns:cs="http://schemas.microsoft.com/office/drawing/2012/chartStyle" xmlns:a="http://schemas.openxmlformats.org/drawingml/2006/main" meth="withinLinearReversed" id="25">
  <a:schemeClr val="accent5"/>
</cs:colorStyle>
</file>

<file path=xl/charts/colors49.xml><?xml version="1.0" encoding="utf-8"?>
<cs:colorStyle xmlns:cs="http://schemas.microsoft.com/office/drawing/2012/chartStyle" xmlns:a="http://schemas.openxmlformats.org/drawingml/2006/main" meth="withinLinearReversed" id="25">
  <a:schemeClr val="accent5"/>
</cs:colorStyle>
</file>

<file path=xl/charts/colors5.xml><?xml version="1.0" encoding="utf-8"?>
<cs:colorStyle xmlns:cs="http://schemas.microsoft.com/office/drawing/2012/chartStyle" xmlns:a="http://schemas.openxmlformats.org/drawingml/2006/main" meth="withinLinearReversed" id="25">
  <a:schemeClr val="accent5"/>
</cs:colorStyle>
</file>

<file path=xl/charts/colors50.xml><?xml version="1.0" encoding="utf-8"?>
<cs:colorStyle xmlns:cs="http://schemas.microsoft.com/office/drawing/2012/chartStyle" xmlns:a="http://schemas.openxmlformats.org/drawingml/2006/main" meth="withinLinearReversed" id="25">
  <a:schemeClr val="accent5"/>
</cs:colorStyle>
</file>

<file path=xl/charts/colors51.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8.xml><?xml version="1.0" encoding="utf-8"?>
<cs:colorStyle xmlns:cs="http://schemas.microsoft.com/office/drawing/2012/chartStyle" xmlns:a="http://schemas.openxmlformats.org/drawingml/2006/main" meth="withinLinearReversed" id="25">
  <a:schemeClr val="accent5"/>
</cs:colorStyle>
</file>

<file path=xl/charts/colors9.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Loonaangifte'!A1"/><Relationship Id="rId18" Type="http://schemas.openxmlformats.org/officeDocument/2006/relationships/hyperlink" Target="#'Individuele loonstaat werknemer'!A1"/><Relationship Id="rId26" Type="http://schemas.openxmlformats.org/officeDocument/2006/relationships/hyperlink" Target="#'Loonkosten afdeling'!A1"/><Relationship Id="rId39" Type="http://schemas.openxmlformats.org/officeDocument/2006/relationships/hyperlink" Target="#'Dashboard verzuim'!A1"/><Relationship Id="rId21" Type="http://schemas.openxmlformats.org/officeDocument/2006/relationships/hyperlink" Target="#'Premieregelingen'!A1"/><Relationship Id="rId34" Type="http://schemas.openxmlformats.org/officeDocument/2006/relationships/hyperlink" Target="#'Dashboard detail loonkosten'!A1"/><Relationship Id="rId42" Type="http://schemas.openxmlformats.org/officeDocument/2006/relationships/hyperlink" Target="#'Loonkostenprognose werkgever'!A1"/><Relationship Id="rId47" Type="http://schemas.openxmlformats.org/officeDocument/2006/relationships/hyperlink" Target="#'WKR Uitgebreid'!A1"/><Relationship Id="rId7" Type="http://schemas.openxmlformats.org/officeDocument/2006/relationships/hyperlink" Target="#'FTE Overzicht'!A1"/><Relationship Id="rId2" Type="http://schemas.openxmlformats.org/officeDocument/2006/relationships/hyperlink" Target="#'Signalen'!A1"/><Relationship Id="rId16" Type="http://schemas.openxmlformats.org/officeDocument/2006/relationships/hyperlink" Target="#'Jaaropgavekaartjes werknemers'!A1"/><Relationship Id="rId29" Type="http://schemas.openxmlformats.org/officeDocument/2006/relationships/hyperlink" Target="#'Dashboard hr'!A1"/><Relationship Id="rId1" Type="http://schemas.openxmlformats.org/officeDocument/2006/relationships/hyperlink" Target="#'Stamkaart werkgever'!A1"/><Relationship Id="rId6" Type="http://schemas.openxmlformats.org/officeDocument/2006/relationships/hyperlink" Target="#'Contracten'!A1"/><Relationship Id="rId11" Type="http://schemas.openxmlformats.org/officeDocument/2006/relationships/hyperlink" Target="#'Uitgebreid journaal'!A1"/><Relationship Id="rId24" Type="http://schemas.openxmlformats.org/officeDocument/2006/relationships/hyperlink" Target="#'Loonkosten werknemer'!A1"/><Relationship Id="rId32" Type="http://schemas.openxmlformats.org/officeDocument/2006/relationships/hyperlink" Target="#'Loonresultaten'!A1"/><Relationship Id="rId37" Type="http://schemas.openxmlformats.org/officeDocument/2006/relationships/hyperlink" Target="#'Dashboard verlof'!A1"/><Relationship Id="rId40" Type="http://schemas.openxmlformats.org/officeDocument/2006/relationships/hyperlink" Target="#'Verzuimoverzicht'!A1"/><Relationship Id="rId45" Type="http://schemas.openxmlformats.org/officeDocument/2006/relationships/hyperlink" Target="#'Kostprijslijst'!A1"/><Relationship Id="rId5" Type="http://schemas.openxmlformats.org/officeDocument/2006/relationships/hyperlink" Target="#'Personeelslijst'!A1"/><Relationship Id="rId15" Type="http://schemas.openxmlformats.org/officeDocument/2006/relationships/hyperlink" Target="#'Verlofsaldi'!A1"/><Relationship Id="rId23" Type="http://schemas.openxmlformats.org/officeDocument/2006/relationships/hyperlink" Target="#'Bruto-netto werkgever'!A1"/><Relationship Id="rId28" Type="http://schemas.openxmlformats.org/officeDocument/2006/relationships/hyperlink" Target="#'Loonkosten functie'!A1"/><Relationship Id="rId36" Type="http://schemas.openxmlformats.org/officeDocument/2006/relationships/hyperlink" Target="#'Dashboard uren'!A1"/><Relationship Id="rId10" Type="http://schemas.openxmlformats.org/officeDocument/2006/relationships/hyperlink" Target="#'Verkort journaal'!A1"/><Relationship Id="rId19" Type="http://schemas.openxmlformats.org/officeDocument/2006/relationships/hyperlink" Target="#'Premieloonstaat werknemer'!A1"/><Relationship Id="rId31" Type="http://schemas.openxmlformats.org/officeDocument/2006/relationships/hyperlink" Target="#'Dashboard loonresultaten'!A1"/><Relationship Id="rId44" Type="http://schemas.openxmlformats.org/officeDocument/2006/relationships/hyperlink" Target="#'Kostprijsanalyse'!A1"/><Relationship Id="rId4" Type="http://schemas.openxmlformats.org/officeDocument/2006/relationships/hyperlink" Target="#'Dashboard'!A1"/><Relationship Id="rId9" Type="http://schemas.openxmlformats.org/officeDocument/2006/relationships/hyperlink" Target="#'Auto en fiets van de zaak'!A1"/><Relationship Id="rId14" Type="http://schemas.openxmlformats.org/officeDocument/2006/relationships/hyperlink" Target="#'Reserveringen'!A1"/><Relationship Id="rId22" Type="http://schemas.openxmlformats.org/officeDocument/2006/relationships/hyperlink" Target="#'Bruto-netto werknemer'!A1"/><Relationship Id="rId27" Type="http://schemas.openxmlformats.org/officeDocument/2006/relationships/hyperlink" Target="#'Loonkosten kostenplaats'!A1"/><Relationship Id="rId30" Type="http://schemas.openxmlformats.org/officeDocument/2006/relationships/hyperlink" Target="#'Dashboard fte'!A1"/><Relationship Id="rId35" Type="http://schemas.openxmlformats.org/officeDocument/2006/relationships/hyperlink" Target="#'Detailoverzicht loonkosten'!A1"/><Relationship Id="rId43" Type="http://schemas.openxmlformats.org/officeDocument/2006/relationships/hyperlink" Target="#'Loonkostenprognose werknemer'!A1"/><Relationship Id="rId48" Type="http://schemas.openxmlformats.org/officeDocument/2006/relationships/image" Target="../media/image1.png"/><Relationship Id="rId8" Type="http://schemas.openxmlformats.org/officeDocument/2006/relationships/hyperlink" Target="#'Verloonde uren'!A1"/><Relationship Id="rId3" Type="http://schemas.openxmlformats.org/officeDocument/2006/relationships/hyperlink" Target="#'Aansluitingen'!A1"/><Relationship Id="rId12" Type="http://schemas.openxmlformats.org/officeDocument/2006/relationships/hyperlink" Target="#'Verbijzonderd journaal'!A1"/><Relationship Id="rId17" Type="http://schemas.openxmlformats.org/officeDocument/2006/relationships/hyperlink" Target="#'Subsidies (LIV - LKV)'!A1"/><Relationship Id="rId25" Type="http://schemas.openxmlformats.org/officeDocument/2006/relationships/hyperlink" Target="#'Loonkosten werkgever'!A1"/><Relationship Id="rId33" Type="http://schemas.openxmlformats.org/officeDocument/2006/relationships/hyperlink" Target="#'Dashboard loonkosten'!A1"/><Relationship Id="rId38" Type="http://schemas.openxmlformats.org/officeDocument/2006/relationships/hyperlink" Target="#'Verlofoverzicht'!A1"/><Relationship Id="rId46" Type="http://schemas.openxmlformats.org/officeDocument/2006/relationships/hyperlink" Target="#'WKR Verkort'!A1"/><Relationship Id="rId20" Type="http://schemas.openxmlformats.org/officeDocument/2006/relationships/hyperlink" Target="#'Premieloonstaat werkgever'!A1"/><Relationship Id="rId41" Type="http://schemas.openxmlformats.org/officeDocument/2006/relationships/hyperlink" Target="#'Dashboard journaal'!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29.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hyperlink" Target="#Voorblad!A2"/></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34.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hyperlink" Target="#Voorblad!A2"/><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image" Target="../media/image1.png"/></Relationships>
</file>

<file path=xl/drawings/_rels/drawing3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3.xml"/><Relationship Id="rId7" Type="http://schemas.openxmlformats.org/officeDocument/2006/relationships/hyperlink" Target="#Voorblad!A2"/><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image" Target="../media/image1.png"/><Relationship Id="rId4" Type="http://schemas.openxmlformats.org/officeDocument/2006/relationships/hyperlink" Target="#Voorblad!A2"/></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3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image" Target="../media/image1.png"/><Relationship Id="rId5" Type="http://schemas.openxmlformats.org/officeDocument/2006/relationships/hyperlink" Target="#Voorblad!A2"/><Relationship Id="rId4"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image" Target="../media/image1.png"/><Relationship Id="rId4" Type="http://schemas.openxmlformats.org/officeDocument/2006/relationships/hyperlink" Target="#Voorblad!A2"/></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4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image" Target="../media/image1.png"/><Relationship Id="rId4" Type="http://schemas.openxmlformats.org/officeDocument/2006/relationships/hyperlink" Target="#Voorblad!A2"/></Relationships>
</file>

<file path=xl/drawings/_rels/drawing42.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10" Type="http://schemas.openxmlformats.org/officeDocument/2006/relationships/image" Target="../media/image1.png"/><Relationship Id="rId4" Type="http://schemas.openxmlformats.org/officeDocument/2006/relationships/chart" Target="../charts/chart43.xml"/><Relationship Id="rId9" Type="http://schemas.openxmlformats.org/officeDocument/2006/relationships/hyperlink" Target="#Voorblad!A2"/></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Voorblad!A2"/><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4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image" Target="../media/image1.png"/><Relationship Id="rId4" Type="http://schemas.openxmlformats.org/officeDocument/2006/relationships/hyperlink" Target="#Voorblad!A2"/></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Voorblad!A2"/></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38</xdr:row>
      <xdr:rowOff>0</xdr:rowOff>
    </xdr:to>
    <xdr:sp macro="" textlink="">
      <xdr:nvSpPr>
        <xdr:cNvPr id="2" name="VoorbladTekst">
          <a:extLst>
            <a:ext uri="{FF2B5EF4-FFF2-40B4-BE49-F238E27FC236}">
              <a16:creationId xmlns:a16="http://schemas.microsoft.com/office/drawing/2014/main" id="{00000000-0008-0000-0000-000002000000}"/>
            </a:ext>
          </a:extLst>
        </xdr:cNvPr>
        <xdr:cNvSpPr/>
      </xdr:nvSpPr>
      <xdr:spPr>
        <a:xfrm>
          <a:off x="76200" y="381000"/>
          <a:ext cx="3981450" cy="6858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100" b="0">
              <a:solidFill>
                <a:sysClr val="windowText" lastClr="000000"/>
              </a:solidFill>
              <a:latin typeface="+mn-lt"/>
              <a:ea typeface="+mn-ea"/>
              <a:cs typeface="+mn-cs"/>
            </a:rPr>
            <a:t>      
                                                                                  08 juni 2021
Geachte heer of mevrouw , 
Voor u ligt het verslag van uw loonadministratie van uw bedrijf De Bonte Raaf over de periode 
1/1/2021 tot en met 31/12/2021
(boekjaar 2021).
Het rapport bestaat uit overzichten, een grafische weergave en een managementsamenvatting.
Een inhoudsopgave treft u hiernaast aan.
Wij vertrouwen u hiermee naar behoren te hebben geïnformeerd, voor meer informatie kunt u ons bereiken op het onderstaande telefoonnummer.
Met vriendelijke groet,
De loonafdeling van ons kantoor 
Onze referentie: [3322]_(2021) 
Telefoon: +31 (0)55 355 9979
E-mail: gear@gearsoft.nl</a:t>
          </a:r>
        </a:p>
      </xdr:txBody>
    </xdr:sp>
    <xdr:clientData fLocksWithSheet="0"/>
  </xdr:twoCellAnchor>
  <xdr:twoCellAnchor>
    <xdr:from>
      <xdr:col>3</xdr:col>
      <xdr:colOff>0</xdr:colOff>
      <xdr:row>4</xdr:row>
      <xdr:rowOff>127000</xdr:rowOff>
    </xdr:from>
    <xdr:to>
      <xdr:col>4</xdr:col>
      <xdr:colOff>0</xdr:colOff>
      <xdr:row>6</xdr:row>
      <xdr:rowOff>0</xdr:rowOff>
    </xdr:to>
    <xdr:sp macro="" textlink="">
      <xdr:nvSpPr>
        <xdr:cNvPr id="3" name="Stamkaart werkgever">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476750" y="889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Stamkaart werkgever</a:t>
          </a:r>
        </a:p>
      </xdr:txBody>
    </xdr:sp>
    <xdr:clientData/>
  </xdr:twoCellAnchor>
  <xdr:twoCellAnchor>
    <xdr:from>
      <xdr:col>3</xdr:col>
      <xdr:colOff>0</xdr:colOff>
      <xdr:row>6</xdr:row>
      <xdr:rowOff>101600</xdr:rowOff>
    </xdr:from>
    <xdr:to>
      <xdr:col>4</xdr:col>
      <xdr:colOff>0</xdr:colOff>
      <xdr:row>7</xdr:row>
      <xdr:rowOff>165100</xdr:rowOff>
    </xdr:to>
    <xdr:sp macro="" textlink="">
      <xdr:nvSpPr>
        <xdr:cNvPr id="4" name="Signalen">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476750" y="1244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Signalen</a:t>
          </a:r>
        </a:p>
      </xdr:txBody>
    </xdr:sp>
    <xdr:clientData/>
  </xdr:twoCellAnchor>
  <xdr:twoCellAnchor>
    <xdr:from>
      <xdr:col>3</xdr:col>
      <xdr:colOff>0</xdr:colOff>
      <xdr:row>8</xdr:row>
      <xdr:rowOff>76200</xdr:rowOff>
    </xdr:from>
    <xdr:to>
      <xdr:col>4</xdr:col>
      <xdr:colOff>0</xdr:colOff>
      <xdr:row>9</xdr:row>
      <xdr:rowOff>139700</xdr:rowOff>
    </xdr:to>
    <xdr:sp macro="" textlink="">
      <xdr:nvSpPr>
        <xdr:cNvPr id="5" name="Aansluitingen">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476750" y="1600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Aansluitingen</a:t>
          </a:r>
        </a:p>
      </xdr:txBody>
    </xdr:sp>
    <xdr:clientData/>
  </xdr:twoCellAnchor>
  <xdr:twoCellAnchor>
    <xdr:from>
      <xdr:col>3</xdr:col>
      <xdr:colOff>0</xdr:colOff>
      <xdr:row>10</xdr:row>
      <xdr:rowOff>50800</xdr:rowOff>
    </xdr:from>
    <xdr:to>
      <xdr:col>4</xdr:col>
      <xdr:colOff>0</xdr:colOff>
      <xdr:row>11</xdr:row>
      <xdr:rowOff>114300</xdr:rowOff>
    </xdr:to>
    <xdr:sp macro="" textlink="">
      <xdr:nvSpPr>
        <xdr:cNvPr id="6" name="Dashboard">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476750" y="19558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a:t>
          </a:r>
        </a:p>
      </xdr:txBody>
    </xdr:sp>
    <xdr:clientData/>
  </xdr:twoCellAnchor>
  <xdr:twoCellAnchor>
    <xdr:from>
      <xdr:col>3</xdr:col>
      <xdr:colOff>0</xdr:colOff>
      <xdr:row>12</xdr:row>
      <xdr:rowOff>25400</xdr:rowOff>
    </xdr:from>
    <xdr:to>
      <xdr:col>4</xdr:col>
      <xdr:colOff>0</xdr:colOff>
      <xdr:row>13</xdr:row>
      <xdr:rowOff>88900</xdr:rowOff>
    </xdr:to>
    <xdr:sp macro="" textlink="">
      <xdr:nvSpPr>
        <xdr:cNvPr id="7" name="Personeelslijst">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476750" y="23114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Personeelslijst</a:t>
          </a:r>
        </a:p>
      </xdr:txBody>
    </xdr:sp>
    <xdr:clientData/>
  </xdr:twoCellAnchor>
  <xdr:twoCellAnchor>
    <xdr:from>
      <xdr:col>3</xdr:col>
      <xdr:colOff>0</xdr:colOff>
      <xdr:row>14</xdr:row>
      <xdr:rowOff>0</xdr:rowOff>
    </xdr:from>
    <xdr:to>
      <xdr:col>4</xdr:col>
      <xdr:colOff>0</xdr:colOff>
      <xdr:row>15</xdr:row>
      <xdr:rowOff>63500</xdr:rowOff>
    </xdr:to>
    <xdr:sp macro="" textlink="">
      <xdr:nvSpPr>
        <xdr:cNvPr id="8" name="Contracten">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476750" y="2667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Contracten</a:t>
          </a:r>
        </a:p>
      </xdr:txBody>
    </xdr:sp>
    <xdr:clientData/>
  </xdr:twoCellAnchor>
  <xdr:twoCellAnchor>
    <xdr:from>
      <xdr:col>3</xdr:col>
      <xdr:colOff>0</xdr:colOff>
      <xdr:row>15</xdr:row>
      <xdr:rowOff>165100</xdr:rowOff>
    </xdr:from>
    <xdr:to>
      <xdr:col>4</xdr:col>
      <xdr:colOff>0</xdr:colOff>
      <xdr:row>17</xdr:row>
      <xdr:rowOff>38100</xdr:rowOff>
    </xdr:to>
    <xdr:sp macro="" textlink="">
      <xdr:nvSpPr>
        <xdr:cNvPr id="9" name="FTE Overzicht">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476750" y="3022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FTE Overzicht</a:t>
          </a:r>
        </a:p>
      </xdr:txBody>
    </xdr:sp>
    <xdr:clientData/>
  </xdr:twoCellAnchor>
  <xdr:twoCellAnchor>
    <xdr:from>
      <xdr:col>3</xdr:col>
      <xdr:colOff>0</xdr:colOff>
      <xdr:row>17</xdr:row>
      <xdr:rowOff>139700</xdr:rowOff>
    </xdr:from>
    <xdr:to>
      <xdr:col>4</xdr:col>
      <xdr:colOff>0</xdr:colOff>
      <xdr:row>19</xdr:row>
      <xdr:rowOff>12700</xdr:rowOff>
    </xdr:to>
    <xdr:sp macro="" textlink="">
      <xdr:nvSpPr>
        <xdr:cNvPr id="10" name="Verloonde uren">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476750" y="3378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Verloonde uren</a:t>
          </a:r>
        </a:p>
      </xdr:txBody>
    </xdr:sp>
    <xdr:clientData/>
  </xdr:twoCellAnchor>
  <xdr:twoCellAnchor>
    <xdr:from>
      <xdr:col>3</xdr:col>
      <xdr:colOff>0</xdr:colOff>
      <xdr:row>19</xdr:row>
      <xdr:rowOff>114300</xdr:rowOff>
    </xdr:from>
    <xdr:to>
      <xdr:col>4</xdr:col>
      <xdr:colOff>0</xdr:colOff>
      <xdr:row>20</xdr:row>
      <xdr:rowOff>177800</xdr:rowOff>
    </xdr:to>
    <xdr:sp macro="" textlink="">
      <xdr:nvSpPr>
        <xdr:cNvPr id="11" name="Auto en fiets van de zaak">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476750" y="37338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Auto en fiets van de zaak</a:t>
          </a:r>
        </a:p>
      </xdr:txBody>
    </xdr:sp>
    <xdr:clientData/>
  </xdr:twoCellAnchor>
  <xdr:twoCellAnchor>
    <xdr:from>
      <xdr:col>3</xdr:col>
      <xdr:colOff>0</xdr:colOff>
      <xdr:row>21</xdr:row>
      <xdr:rowOff>88900</xdr:rowOff>
    </xdr:from>
    <xdr:to>
      <xdr:col>4</xdr:col>
      <xdr:colOff>0</xdr:colOff>
      <xdr:row>22</xdr:row>
      <xdr:rowOff>152400</xdr:rowOff>
    </xdr:to>
    <xdr:sp macro="" textlink="">
      <xdr:nvSpPr>
        <xdr:cNvPr id="12" name="Verkort journaal">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476750" y="40894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Verkort journaal</a:t>
          </a:r>
        </a:p>
      </xdr:txBody>
    </xdr:sp>
    <xdr:clientData/>
  </xdr:twoCellAnchor>
  <xdr:twoCellAnchor>
    <xdr:from>
      <xdr:col>3</xdr:col>
      <xdr:colOff>0</xdr:colOff>
      <xdr:row>23</xdr:row>
      <xdr:rowOff>63500</xdr:rowOff>
    </xdr:from>
    <xdr:to>
      <xdr:col>4</xdr:col>
      <xdr:colOff>0</xdr:colOff>
      <xdr:row>24</xdr:row>
      <xdr:rowOff>127000</xdr:rowOff>
    </xdr:to>
    <xdr:sp macro="" textlink="">
      <xdr:nvSpPr>
        <xdr:cNvPr id="13" name="Uitgebreid journaal">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4476750" y="4445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Uitgebreid journaal</a:t>
          </a:r>
        </a:p>
      </xdr:txBody>
    </xdr:sp>
    <xdr:clientData/>
  </xdr:twoCellAnchor>
  <xdr:twoCellAnchor>
    <xdr:from>
      <xdr:col>3</xdr:col>
      <xdr:colOff>0</xdr:colOff>
      <xdr:row>25</xdr:row>
      <xdr:rowOff>38100</xdr:rowOff>
    </xdr:from>
    <xdr:to>
      <xdr:col>4</xdr:col>
      <xdr:colOff>0</xdr:colOff>
      <xdr:row>26</xdr:row>
      <xdr:rowOff>101600</xdr:rowOff>
    </xdr:to>
    <xdr:sp macro="" textlink="">
      <xdr:nvSpPr>
        <xdr:cNvPr id="14" name="Verbijzonderd journaal">
          <a:hlinkClick xmlns:r="http://schemas.openxmlformats.org/officeDocument/2006/relationships" r:id="rId12"/>
          <a:extLst>
            <a:ext uri="{FF2B5EF4-FFF2-40B4-BE49-F238E27FC236}">
              <a16:creationId xmlns:a16="http://schemas.microsoft.com/office/drawing/2014/main" id="{00000000-0008-0000-0000-00000E000000}"/>
            </a:ext>
          </a:extLst>
        </xdr:cNvPr>
        <xdr:cNvSpPr/>
      </xdr:nvSpPr>
      <xdr:spPr>
        <a:xfrm>
          <a:off x="4476750" y="4800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Verbijzonderd journaal</a:t>
          </a:r>
        </a:p>
      </xdr:txBody>
    </xdr:sp>
    <xdr:clientData/>
  </xdr:twoCellAnchor>
  <xdr:twoCellAnchor>
    <xdr:from>
      <xdr:col>3</xdr:col>
      <xdr:colOff>0</xdr:colOff>
      <xdr:row>27</xdr:row>
      <xdr:rowOff>12700</xdr:rowOff>
    </xdr:from>
    <xdr:to>
      <xdr:col>4</xdr:col>
      <xdr:colOff>0</xdr:colOff>
      <xdr:row>28</xdr:row>
      <xdr:rowOff>76200</xdr:rowOff>
    </xdr:to>
    <xdr:sp macro="" textlink="">
      <xdr:nvSpPr>
        <xdr:cNvPr id="15" name="Loonaangifte">
          <a:hlinkClick xmlns:r="http://schemas.openxmlformats.org/officeDocument/2006/relationships" r:id="rId13"/>
          <a:extLst>
            <a:ext uri="{FF2B5EF4-FFF2-40B4-BE49-F238E27FC236}">
              <a16:creationId xmlns:a16="http://schemas.microsoft.com/office/drawing/2014/main" id="{00000000-0008-0000-0000-00000F000000}"/>
            </a:ext>
          </a:extLst>
        </xdr:cNvPr>
        <xdr:cNvSpPr/>
      </xdr:nvSpPr>
      <xdr:spPr>
        <a:xfrm>
          <a:off x="4476750" y="5156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Loonaangifte</a:t>
          </a:r>
        </a:p>
      </xdr:txBody>
    </xdr:sp>
    <xdr:clientData/>
  </xdr:twoCellAnchor>
  <xdr:twoCellAnchor>
    <xdr:from>
      <xdr:col>3</xdr:col>
      <xdr:colOff>0</xdr:colOff>
      <xdr:row>28</xdr:row>
      <xdr:rowOff>177800</xdr:rowOff>
    </xdr:from>
    <xdr:to>
      <xdr:col>4</xdr:col>
      <xdr:colOff>0</xdr:colOff>
      <xdr:row>30</xdr:row>
      <xdr:rowOff>50800</xdr:rowOff>
    </xdr:to>
    <xdr:sp macro="" textlink="">
      <xdr:nvSpPr>
        <xdr:cNvPr id="16" name="Reserveringen">
          <a:hlinkClick xmlns:r="http://schemas.openxmlformats.org/officeDocument/2006/relationships" r:id="rId14"/>
          <a:extLst>
            <a:ext uri="{FF2B5EF4-FFF2-40B4-BE49-F238E27FC236}">
              <a16:creationId xmlns:a16="http://schemas.microsoft.com/office/drawing/2014/main" id="{00000000-0008-0000-0000-000010000000}"/>
            </a:ext>
          </a:extLst>
        </xdr:cNvPr>
        <xdr:cNvSpPr/>
      </xdr:nvSpPr>
      <xdr:spPr>
        <a:xfrm>
          <a:off x="4476750" y="55118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Reserveringen</a:t>
          </a:r>
        </a:p>
      </xdr:txBody>
    </xdr:sp>
    <xdr:clientData/>
  </xdr:twoCellAnchor>
  <xdr:twoCellAnchor>
    <xdr:from>
      <xdr:col>3</xdr:col>
      <xdr:colOff>0</xdr:colOff>
      <xdr:row>30</xdr:row>
      <xdr:rowOff>152400</xdr:rowOff>
    </xdr:from>
    <xdr:to>
      <xdr:col>4</xdr:col>
      <xdr:colOff>0</xdr:colOff>
      <xdr:row>32</xdr:row>
      <xdr:rowOff>25400</xdr:rowOff>
    </xdr:to>
    <xdr:sp macro="" textlink="">
      <xdr:nvSpPr>
        <xdr:cNvPr id="17" name="Verlofsaldi">
          <a:hlinkClick xmlns:r="http://schemas.openxmlformats.org/officeDocument/2006/relationships" r:id="rId15"/>
          <a:extLst>
            <a:ext uri="{FF2B5EF4-FFF2-40B4-BE49-F238E27FC236}">
              <a16:creationId xmlns:a16="http://schemas.microsoft.com/office/drawing/2014/main" id="{00000000-0008-0000-0000-000011000000}"/>
            </a:ext>
          </a:extLst>
        </xdr:cNvPr>
        <xdr:cNvSpPr/>
      </xdr:nvSpPr>
      <xdr:spPr>
        <a:xfrm>
          <a:off x="4476750" y="58674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Verlofsaldi</a:t>
          </a:r>
        </a:p>
      </xdr:txBody>
    </xdr:sp>
    <xdr:clientData/>
  </xdr:twoCellAnchor>
  <xdr:twoCellAnchor>
    <xdr:from>
      <xdr:col>3</xdr:col>
      <xdr:colOff>0</xdr:colOff>
      <xdr:row>32</xdr:row>
      <xdr:rowOff>127000</xdr:rowOff>
    </xdr:from>
    <xdr:to>
      <xdr:col>4</xdr:col>
      <xdr:colOff>0</xdr:colOff>
      <xdr:row>34</xdr:row>
      <xdr:rowOff>0</xdr:rowOff>
    </xdr:to>
    <xdr:sp macro="" textlink="">
      <xdr:nvSpPr>
        <xdr:cNvPr id="18" name="Jaaropgavekaartjes werknemers">
          <a:hlinkClick xmlns:r="http://schemas.openxmlformats.org/officeDocument/2006/relationships" r:id="rId16"/>
          <a:extLst>
            <a:ext uri="{FF2B5EF4-FFF2-40B4-BE49-F238E27FC236}">
              <a16:creationId xmlns:a16="http://schemas.microsoft.com/office/drawing/2014/main" id="{00000000-0008-0000-0000-000012000000}"/>
            </a:ext>
          </a:extLst>
        </xdr:cNvPr>
        <xdr:cNvSpPr/>
      </xdr:nvSpPr>
      <xdr:spPr>
        <a:xfrm>
          <a:off x="4476750" y="6223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Jaaropgavekaartjes werknemers</a:t>
          </a:r>
        </a:p>
      </xdr:txBody>
    </xdr:sp>
    <xdr:clientData/>
  </xdr:twoCellAnchor>
  <xdr:twoCellAnchor>
    <xdr:from>
      <xdr:col>3</xdr:col>
      <xdr:colOff>0</xdr:colOff>
      <xdr:row>34</xdr:row>
      <xdr:rowOff>101600</xdr:rowOff>
    </xdr:from>
    <xdr:to>
      <xdr:col>4</xdr:col>
      <xdr:colOff>0</xdr:colOff>
      <xdr:row>35</xdr:row>
      <xdr:rowOff>165100</xdr:rowOff>
    </xdr:to>
    <xdr:sp macro="" textlink="">
      <xdr:nvSpPr>
        <xdr:cNvPr id="19" name="Subsidies (LIV - LKV)">
          <a:hlinkClick xmlns:r="http://schemas.openxmlformats.org/officeDocument/2006/relationships" r:id="rId17"/>
          <a:extLst>
            <a:ext uri="{FF2B5EF4-FFF2-40B4-BE49-F238E27FC236}">
              <a16:creationId xmlns:a16="http://schemas.microsoft.com/office/drawing/2014/main" id="{00000000-0008-0000-0000-000013000000}"/>
            </a:ext>
          </a:extLst>
        </xdr:cNvPr>
        <xdr:cNvSpPr/>
      </xdr:nvSpPr>
      <xdr:spPr>
        <a:xfrm>
          <a:off x="4476750" y="6578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Subsidies (LIV - LKV)</a:t>
          </a:r>
        </a:p>
      </xdr:txBody>
    </xdr:sp>
    <xdr:clientData/>
  </xdr:twoCellAnchor>
  <xdr:twoCellAnchor>
    <xdr:from>
      <xdr:col>3</xdr:col>
      <xdr:colOff>0</xdr:colOff>
      <xdr:row>36</xdr:row>
      <xdr:rowOff>76200</xdr:rowOff>
    </xdr:from>
    <xdr:to>
      <xdr:col>4</xdr:col>
      <xdr:colOff>0</xdr:colOff>
      <xdr:row>37</xdr:row>
      <xdr:rowOff>139700</xdr:rowOff>
    </xdr:to>
    <xdr:sp macro="" textlink="">
      <xdr:nvSpPr>
        <xdr:cNvPr id="20" name="Individuele loonstaat werknemer">
          <a:hlinkClick xmlns:r="http://schemas.openxmlformats.org/officeDocument/2006/relationships" r:id="rId18"/>
          <a:extLst>
            <a:ext uri="{FF2B5EF4-FFF2-40B4-BE49-F238E27FC236}">
              <a16:creationId xmlns:a16="http://schemas.microsoft.com/office/drawing/2014/main" id="{00000000-0008-0000-0000-000014000000}"/>
            </a:ext>
          </a:extLst>
        </xdr:cNvPr>
        <xdr:cNvSpPr/>
      </xdr:nvSpPr>
      <xdr:spPr>
        <a:xfrm>
          <a:off x="4476750" y="6934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Individuele loonstaat werknemer</a:t>
          </a:r>
        </a:p>
      </xdr:txBody>
    </xdr:sp>
    <xdr:clientData/>
  </xdr:twoCellAnchor>
  <xdr:twoCellAnchor>
    <xdr:from>
      <xdr:col>5</xdr:col>
      <xdr:colOff>0</xdr:colOff>
      <xdr:row>4</xdr:row>
      <xdr:rowOff>127000</xdr:rowOff>
    </xdr:from>
    <xdr:to>
      <xdr:col>6</xdr:col>
      <xdr:colOff>0</xdr:colOff>
      <xdr:row>6</xdr:row>
      <xdr:rowOff>0</xdr:rowOff>
    </xdr:to>
    <xdr:sp macro="" textlink="">
      <xdr:nvSpPr>
        <xdr:cNvPr id="21" name="Premieloonstaat werknemer">
          <a:hlinkClick xmlns:r="http://schemas.openxmlformats.org/officeDocument/2006/relationships" r:id="rId19"/>
          <a:extLst>
            <a:ext uri="{FF2B5EF4-FFF2-40B4-BE49-F238E27FC236}">
              <a16:creationId xmlns:a16="http://schemas.microsoft.com/office/drawing/2014/main" id="{00000000-0008-0000-0000-000015000000}"/>
            </a:ext>
          </a:extLst>
        </xdr:cNvPr>
        <xdr:cNvSpPr/>
      </xdr:nvSpPr>
      <xdr:spPr>
        <a:xfrm>
          <a:off x="7105650" y="889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Premieloonstaat werknemer</a:t>
          </a:r>
        </a:p>
      </xdr:txBody>
    </xdr:sp>
    <xdr:clientData/>
  </xdr:twoCellAnchor>
  <xdr:twoCellAnchor>
    <xdr:from>
      <xdr:col>5</xdr:col>
      <xdr:colOff>0</xdr:colOff>
      <xdr:row>6</xdr:row>
      <xdr:rowOff>101600</xdr:rowOff>
    </xdr:from>
    <xdr:to>
      <xdr:col>6</xdr:col>
      <xdr:colOff>0</xdr:colOff>
      <xdr:row>7</xdr:row>
      <xdr:rowOff>165100</xdr:rowOff>
    </xdr:to>
    <xdr:sp macro="" textlink="">
      <xdr:nvSpPr>
        <xdr:cNvPr id="22" name="Premieloonstaat werkgever">
          <a:hlinkClick xmlns:r="http://schemas.openxmlformats.org/officeDocument/2006/relationships" r:id="rId20"/>
          <a:extLst>
            <a:ext uri="{FF2B5EF4-FFF2-40B4-BE49-F238E27FC236}">
              <a16:creationId xmlns:a16="http://schemas.microsoft.com/office/drawing/2014/main" id="{00000000-0008-0000-0000-000016000000}"/>
            </a:ext>
          </a:extLst>
        </xdr:cNvPr>
        <xdr:cNvSpPr/>
      </xdr:nvSpPr>
      <xdr:spPr>
        <a:xfrm>
          <a:off x="7105650" y="1244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Premieloonstaat werkgever</a:t>
          </a:r>
        </a:p>
      </xdr:txBody>
    </xdr:sp>
    <xdr:clientData/>
  </xdr:twoCellAnchor>
  <xdr:twoCellAnchor>
    <xdr:from>
      <xdr:col>5</xdr:col>
      <xdr:colOff>0</xdr:colOff>
      <xdr:row>8</xdr:row>
      <xdr:rowOff>76200</xdr:rowOff>
    </xdr:from>
    <xdr:to>
      <xdr:col>6</xdr:col>
      <xdr:colOff>0</xdr:colOff>
      <xdr:row>9</xdr:row>
      <xdr:rowOff>139700</xdr:rowOff>
    </xdr:to>
    <xdr:sp macro="" textlink="">
      <xdr:nvSpPr>
        <xdr:cNvPr id="23" name="Premieregelingen">
          <a:hlinkClick xmlns:r="http://schemas.openxmlformats.org/officeDocument/2006/relationships" r:id="rId21"/>
          <a:extLst>
            <a:ext uri="{FF2B5EF4-FFF2-40B4-BE49-F238E27FC236}">
              <a16:creationId xmlns:a16="http://schemas.microsoft.com/office/drawing/2014/main" id="{00000000-0008-0000-0000-000017000000}"/>
            </a:ext>
          </a:extLst>
        </xdr:cNvPr>
        <xdr:cNvSpPr/>
      </xdr:nvSpPr>
      <xdr:spPr>
        <a:xfrm>
          <a:off x="7105650" y="1600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Premieregelingen</a:t>
          </a:r>
        </a:p>
      </xdr:txBody>
    </xdr:sp>
    <xdr:clientData/>
  </xdr:twoCellAnchor>
  <xdr:twoCellAnchor>
    <xdr:from>
      <xdr:col>5</xdr:col>
      <xdr:colOff>0</xdr:colOff>
      <xdr:row>10</xdr:row>
      <xdr:rowOff>50800</xdr:rowOff>
    </xdr:from>
    <xdr:to>
      <xdr:col>6</xdr:col>
      <xdr:colOff>0</xdr:colOff>
      <xdr:row>11</xdr:row>
      <xdr:rowOff>114300</xdr:rowOff>
    </xdr:to>
    <xdr:sp macro="" textlink="">
      <xdr:nvSpPr>
        <xdr:cNvPr id="24" name="Bruto-netto werknemer">
          <a:hlinkClick xmlns:r="http://schemas.openxmlformats.org/officeDocument/2006/relationships" r:id="rId22"/>
          <a:extLst>
            <a:ext uri="{FF2B5EF4-FFF2-40B4-BE49-F238E27FC236}">
              <a16:creationId xmlns:a16="http://schemas.microsoft.com/office/drawing/2014/main" id="{00000000-0008-0000-0000-000018000000}"/>
            </a:ext>
          </a:extLst>
        </xdr:cNvPr>
        <xdr:cNvSpPr/>
      </xdr:nvSpPr>
      <xdr:spPr>
        <a:xfrm>
          <a:off x="7105650" y="19558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Bruto-netto werknemer</a:t>
          </a:r>
        </a:p>
      </xdr:txBody>
    </xdr:sp>
    <xdr:clientData/>
  </xdr:twoCellAnchor>
  <xdr:twoCellAnchor>
    <xdr:from>
      <xdr:col>5</xdr:col>
      <xdr:colOff>0</xdr:colOff>
      <xdr:row>12</xdr:row>
      <xdr:rowOff>25400</xdr:rowOff>
    </xdr:from>
    <xdr:to>
      <xdr:col>6</xdr:col>
      <xdr:colOff>0</xdr:colOff>
      <xdr:row>13</xdr:row>
      <xdr:rowOff>88900</xdr:rowOff>
    </xdr:to>
    <xdr:sp macro="" textlink="">
      <xdr:nvSpPr>
        <xdr:cNvPr id="25" name="Bruto-netto werkgever">
          <a:hlinkClick xmlns:r="http://schemas.openxmlformats.org/officeDocument/2006/relationships" r:id="rId23"/>
          <a:extLst>
            <a:ext uri="{FF2B5EF4-FFF2-40B4-BE49-F238E27FC236}">
              <a16:creationId xmlns:a16="http://schemas.microsoft.com/office/drawing/2014/main" id="{00000000-0008-0000-0000-000019000000}"/>
            </a:ext>
          </a:extLst>
        </xdr:cNvPr>
        <xdr:cNvSpPr/>
      </xdr:nvSpPr>
      <xdr:spPr>
        <a:xfrm>
          <a:off x="7105650" y="23114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Bruto-netto werkgever</a:t>
          </a:r>
        </a:p>
      </xdr:txBody>
    </xdr:sp>
    <xdr:clientData/>
  </xdr:twoCellAnchor>
  <xdr:twoCellAnchor>
    <xdr:from>
      <xdr:col>5</xdr:col>
      <xdr:colOff>0</xdr:colOff>
      <xdr:row>14</xdr:row>
      <xdr:rowOff>0</xdr:rowOff>
    </xdr:from>
    <xdr:to>
      <xdr:col>6</xdr:col>
      <xdr:colOff>0</xdr:colOff>
      <xdr:row>15</xdr:row>
      <xdr:rowOff>63500</xdr:rowOff>
    </xdr:to>
    <xdr:sp macro="" textlink="">
      <xdr:nvSpPr>
        <xdr:cNvPr id="26" name="Loonkosten werknemer">
          <a:hlinkClick xmlns:r="http://schemas.openxmlformats.org/officeDocument/2006/relationships" r:id="rId24"/>
          <a:extLst>
            <a:ext uri="{FF2B5EF4-FFF2-40B4-BE49-F238E27FC236}">
              <a16:creationId xmlns:a16="http://schemas.microsoft.com/office/drawing/2014/main" id="{00000000-0008-0000-0000-00001A000000}"/>
            </a:ext>
          </a:extLst>
        </xdr:cNvPr>
        <xdr:cNvSpPr/>
      </xdr:nvSpPr>
      <xdr:spPr>
        <a:xfrm>
          <a:off x="7105650" y="2667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Loonkosten werknemer</a:t>
          </a:r>
        </a:p>
      </xdr:txBody>
    </xdr:sp>
    <xdr:clientData/>
  </xdr:twoCellAnchor>
  <xdr:twoCellAnchor>
    <xdr:from>
      <xdr:col>5</xdr:col>
      <xdr:colOff>0</xdr:colOff>
      <xdr:row>15</xdr:row>
      <xdr:rowOff>165100</xdr:rowOff>
    </xdr:from>
    <xdr:to>
      <xdr:col>6</xdr:col>
      <xdr:colOff>0</xdr:colOff>
      <xdr:row>17</xdr:row>
      <xdr:rowOff>38100</xdr:rowOff>
    </xdr:to>
    <xdr:sp macro="" textlink="">
      <xdr:nvSpPr>
        <xdr:cNvPr id="27" name="Loonkosten werkgever">
          <a:hlinkClick xmlns:r="http://schemas.openxmlformats.org/officeDocument/2006/relationships" r:id="rId25"/>
          <a:extLst>
            <a:ext uri="{FF2B5EF4-FFF2-40B4-BE49-F238E27FC236}">
              <a16:creationId xmlns:a16="http://schemas.microsoft.com/office/drawing/2014/main" id="{00000000-0008-0000-0000-00001B000000}"/>
            </a:ext>
          </a:extLst>
        </xdr:cNvPr>
        <xdr:cNvSpPr/>
      </xdr:nvSpPr>
      <xdr:spPr>
        <a:xfrm>
          <a:off x="7105650" y="3022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Loonkosten werkgever</a:t>
          </a:r>
        </a:p>
      </xdr:txBody>
    </xdr:sp>
    <xdr:clientData/>
  </xdr:twoCellAnchor>
  <xdr:twoCellAnchor>
    <xdr:from>
      <xdr:col>5</xdr:col>
      <xdr:colOff>0</xdr:colOff>
      <xdr:row>17</xdr:row>
      <xdr:rowOff>139700</xdr:rowOff>
    </xdr:from>
    <xdr:to>
      <xdr:col>6</xdr:col>
      <xdr:colOff>0</xdr:colOff>
      <xdr:row>19</xdr:row>
      <xdr:rowOff>12700</xdr:rowOff>
    </xdr:to>
    <xdr:sp macro="" textlink="">
      <xdr:nvSpPr>
        <xdr:cNvPr id="28" name="Loonkosten afdeling">
          <a:hlinkClick xmlns:r="http://schemas.openxmlformats.org/officeDocument/2006/relationships" r:id="rId26"/>
          <a:extLst>
            <a:ext uri="{FF2B5EF4-FFF2-40B4-BE49-F238E27FC236}">
              <a16:creationId xmlns:a16="http://schemas.microsoft.com/office/drawing/2014/main" id="{00000000-0008-0000-0000-00001C000000}"/>
            </a:ext>
          </a:extLst>
        </xdr:cNvPr>
        <xdr:cNvSpPr/>
      </xdr:nvSpPr>
      <xdr:spPr>
        <a:xfrm>
          <a:off x="7105650" y="3378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Loonkosten afdeling</a:t>
          </a:r>
        </a:p>
      </xdr:txBody>
    </xdr:sp>
    <xdr:clientData/>
  </xdr:twoCellAnchor>
  <xdr:twoCellAnchor>
    <xdr:from>
      <xdr:col>5</xdr:col>
      <xdr:colOff>0</xdr:colOff>
      <xdr:row>19</xdr:row>
      <xdr:rowOff>114300</xdr:rowOff>
    </xdr:from>
    <xdr:to>
      <xdr:col>6</xdr:col>
      <xdr:colOff>0</xdr:colOff>
      <xdr:row>20</xdr:row>
      <xdr:rowOff>177800</xdr:rowOff>
    </xdr:to>
    <xdr:sp macro="" textlink="">
      <xdr:nvSpPr>
        <xdr:cNvPr id="29" name="Loonkosten kostenplaats">
          <a:hlinkClick xmlns:r="http://schemas.openxmlformats.org/officeDocument/2006/relationships" r:id="rId27"/>
          <a:extLst>
            <a:ext uri="{FF2B5EF4-FFF2-40B4-BE49-F238E27FC236}">
              <a16:creationId xmlns:a16="http://schemas.microsoft.com/office/drawing/2014/main" id="{00000000-0008-0000-0000-00001D000000}"/>
            </a:ext>
          </a:extLst>
        </xdr:cNvPr>
        <xdr:cNvSpPr/>
      </xdr:nvSpPr>
      <xdr:spPr>
        <a:xfrm>
          <a:off x="7105650" y="37338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Loonkosten kostenplaats</a:t>
          </a:r>
        </a:p>
      </xdr:txBody>
    </xdr:sp>
    <xdr:clientData/>
  </xdr:twoCellAnchor>
  <xdr:twoCellAnchor>
    <xdr:from>
      <xdr:col>5</xdr:col>
      <xdr:colOff>0</xdr:colOff>
      <xdr:row>21</xdr:row>
      <xdr:rowOff>88900</xdr:rowOff>
    </xdr:from>
    <xdr:to>
      <xdr:col>6</xdr:col>
      <xdr:colOff>0</xdr:colOff>
      <xdr:row>22</xdr:row>
      <xdr:rowOff>152400</xdr:rowOff>
    </xdr:to>
    <xdr:sp macro="" textlink="">
      <xdr:nvSpPr>
        <xdr:cNvPr id="30" name="Loonkosten functie">
          <a:hlinkClick xmlns:r="http://schemas.openxmlformats.org/officeDocument/2006/relationships" r:id="rId28"/>
          <a:extLst>
            <a:ext uri="{FF2B5EF4-FFF2-40B4-BE49-F238E27FC236}">
              <a16:creationId xmlns:a16="http://schemas.microsoft.com/office/drawing/2014/main" id="{00000000-0008-0000-0000-00001E000000}"/>
            </a:ext>
          </a:extLst>
        </xdr:cNvPr>
        <xdr:cNvSpPr/>
      </xdr:nvSpPr>
      <xdr:spPr>
        <a:xfrm>
          <a:off x="7105650" y="40894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Loonkosten functie</a:t>
          </a:r>
        </a:p>
      </xdr:txBody>
    </xdr:sp>
    <xdr:clientData/>
  </xdr:twoCellAnchor>
  <xdr:twoCellAnchor>
    <xdr:from>
      <xdr:col>5</xdr:col>
      <xdr:colOff>0</xdr:colOff>
      <xdr:row>23</xdr:row>
      <xdr:rowOff>63500</xdr:rowOff>
    </xdr:from>
    <xdr:to>
      <xdr:col>6</xdr:col>
      <xdr:colOff>0</xdr:colOff>
      <xdr:row>24</xdr:row>
      <xdr:rowOff>127000</xdr:rowOff>
    </xdr:to>
    <xdr:sp macro="" textlink="">
      <xdr:nvSpPr>
        <xdr:cNvPr id="31" name="Dashboard hr">
          <a:hlinkClick xmlns:r="http://schemas.openxmlformats.org/officeDocument/2006/relationships" r:id="rId29"/>
          <a:extLst>
            <a:ext uri="{FF2B5EF4-FFF2-40B4-BE49-F238E27FC236}">
              <a16:creationId xmlns:a16="http://schemas.microsoft.com/office/drawing/2014/main" id="{00000000-0008-0000-0000-00001F000000}"/>
            </a:ext>
          </a:extLst>
        </xdr:cNvPr>
        <xdr:cNvSpPr/>
      </xdr:nvSpPr>
      <xdr:spPr>
        <a:xfrm>
          <a:off x="7105650" y="4445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hr</a:t>
          </a:r>
        </a:p>
      </xdr:txBody>
    </xdr:sp>
    <xdr:clientData/>
  </xdr:twoCellAnchor>
  <xdr:twoCellAnchor>
    <xdr:from>
      <xdr:col>5</xdr:col>
      <xdr:colOff>0</xdr:colOff>
      <xdr:row>25</xdr:row>
      <xdr:rowOff>38100</xdr:rowOff>
    </xdr:from>
    <xdr:to>
      <xdr:col>6</xdr:col>
      <xdr:colOff>0</xdr:colOff>
      <xdr:row>26</xdr:row>
      <xdr:rowOff>101600</xdr:rowOff>
    </xdr:to>
    <xdr:sp macro="" textlink="">
      <xdr:nvSpPr>
        <xdr:cNvPr id="32" name="Dashboard fte">
          <a:hlinkClick xmlns:r="http://schemas.openxmlformats.org/officeDocument/2006/relationships" r:id="rId30"/>
          <a:extLst>
            <a:ext uri="{FF2B5EF4-FFF2-40B4-BE49-F238E27FC236}">
              <a16:creationId xmlns:a16="http://schemas.microsoft.com/office/drawing/2014/main" id="{00000000-0008-0000-0000-000020000000}"/>
            </a:ext>
          </a:extLst>
        </xdr:cNvPr>
        <xdr:cNvSpPr/>
      </xdr:nvSpPr>
      <xdr:spPr>
        <a:xfrm>
          <a:off x="7105650" y="4800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fte</a:t>
          </a:r>
        </a:p>
      </xdr:txBody>
    </xdr:sp>
    <xdr:clientData/>
  </xdr:twoCellAnchor>
  <xdr:twoCellAnchor>
    <xdr:from>
      <xdr:col>5</xdr:col>
      <xdr:colOff>0</xdr:colOff>
      <xdr:row>27</xdr:row>
      <xdr:rowOff>12700</xdr:rowOff>
    </xdr:from>
    <xdr:to>
      <xdr:col>6</xdr:col>
      <xdr:colOff>0</xdr:colOff>
      <xdr:row>28</xdr:row>
      <xdr:rowOff>76200</xdr:rowOff>
    </xdr:to>
    <xdr:sp macro="" textlink="">
      <xdr:nvSpPr>
        <xdr:cNvPr id="33" name="Dashboard loonresultaten">
          <a:hlinkClick xmlns:r="http://schemas.openxmlformats.org/officeDocument/2006/relationships" r:id="rId31"/>
          <a:extLst>
            <a:ext uri="{FF2B5EF4-FFF2-40B4-BE49-F238E27FC236}">
              <a16:creationId xmlns:a16="http://schemas.microsoft.com/office/drawing/2014/main" id="{00000000-0008-0000-0000-000021000000}"/>
            </a:ext>
          </a:extLst>
        </xdr:cNvPr>
        <xdr:cNvSpPr/>
      </xdr:nvSpPr>
      <xdr:spPr>
        <a:xfrm>
          <a:off x="7105650" y="5156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loonresultaten</a:t>
          </a:r>
        </a:p>
      </xdr:txBody>
    </xdr:sp>
    <xdr:clientData/>
  </xdr:twoCellAnchor>
  <xdr:twoCellAnchor>
    <xdr:from>
      <xdr:col>5</xdr:col>
      <xdr:colOff>0</xdr:colOff>
      <xdr:row>28</xdr:row>
      <xdr:rowOff>177800</xdr:rowOff>
    </xdr:from>
    <xdr:to>
      <xdr:col>6</xdr:col>
      <xdr:colOff>0</xdr:colOff>
      <xdr:row>30</xdr:row>
      <xdr:rowOff>50800</xdr:rowOff>
    </xdr:to>
    <xdr:sp macro="" textlink="">
      <xdr:nvSpPr>
        <xdr:cNvPr id="34" name="Loonresultaten">
          <a:hlinkClick xmlns:r="http://schemas.openxmlformats.org/officeDocument/2006/relationships" r:id="rId32"/>
          <a:extLst>
            <a:ext uri="{FF2B5EF4-FFF2-40B4-BE49-F238E27FC236}">
              <a16:creationId xmlns:a16="http://schemas.microsoft.com/office/drawing/2014/main" id="{00000000-0008-0000-0000-000022000000}"/>
            </a:ext>
          </a:extLst>
        </xdr:cNvPr>
        <xdr:cNvSpPr/>
      </xdr:nvSpPr>
      <xdr:spPr>
        <a:xfrm>
          <a:off x="7105650" y="55118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Loonresultaten</a:t>
          </a:r>
        </a:p>
      </xdr:txBody>
    </xdr:sp>
    <xdr:clientData/>
  </xdr:twoCellAnchor>
  <xdr:twoCellAnchor>
    <xdr:from>
      <xdr:col>5</xdr:col>
      <xdr:colOff>0</xdr:colOff>
      <xdr:row>30</xdr:row>
      <xdr:rowOff>152400</xdr:rowOff>
    </xdr:from>
    <xdr:to>
      <xdr:col>6</xdr:col>
      <xdr:colOff>0</xdr:colOff>
      <xdr:row>32</xdr:row>
      <xdr:rowOff>25400</xdr:rowOff>
    </xdr:to>
    <xdr:sp macro="" textlink="">
      <xdr:nvSpPr>
        <xdr:cNvPr id="35" name="Dashboard loonkosten">
          <a:hlinkClick xmlns:r="http://schemas.openxmlformats.org/officeDocument/2006/relationships" r:id="rId33"/>
          <a:extLst>
            <a:ext uri="{FF2B5EF4-FFF2-40B4-BE49-F238E27FC236}">
              <a16:creationId xmlns:a16="http://schemas.microsoft.com/office/drawing/2014/main" id="{00000000-0008-0000-0000-000023000000}"/>
            </a:ext>
          </a:extLst>
        </xdr:cNvPr>
        <xdr:cNvSpPr/>
      </xdr:nvSpPr>
      <xdr:spPr>
        <a:xfrm>
          <a:off x="7105650" y="58674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loonkosten</a:t>
          </a:r>
        </a:p>
      </xdr:txBody>
    </xdr:sp>
    <xdr:clientData/>
  </xdr:twoCellAnchor>
  <xdr:twoCellAnchor>
    <xdr:from>
      <xdr:col>5</xdr:col>
      <xdr:colOff>0</xdr:colOff>
      <xdr:row>32</xdr:row>
      <xdr:rowOff>127000</xdr:rowOff>
    </xdr:from>
    <xdr:to>
      <xdr:col>6</xdr:col>
      <xdr:colOff>0</xdr:colOff>
      <xdr:row>34</xdr:row>
      <xdr:rowOff>0</xdr:rowOff>
    </xdr:to>
    <xdr:sp macro="" textlink="">
      <xdr:nvSpPr>
        <xdr:cNvPr id="36" name="Dashboard detail loonkosten">
          <a:hlinkClick xmlns:r="http://schemas.openxmlformats.org/officeDocument/2006/relationships" r:id="rId34"/>
          <a:extLst>
            <a:ext uri="{FF2B5EF4-FFF2-40B4-BE49-F238E27FC236}">
              <a16:creationId xmlns:a16="http://schemas.microsoft.com/office/drawing/2014/main" id="{00000000-0008-0000-0000-000024000000}"/>
            </a:ext>
          </a:extLst>
        </xdr:cNvPr>
        <xdr:cNvSpPr/>
      </xdr:nvSpPr>
      <xdr:spPr>
        <a:xfrm>
          <a:off x="7105650" y="6223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detail loonkosten</a:t>
          </a:r>
        </a:p>
      </xdr:txBody>
    </xdr:sp>
    <xdr:clientData/>
  </xdr:twoCellAnchor>
  <xdr:twoCellAnchor>
    <xdr:from>
      <xdr:col>5</xdr:col>
      <xdr:colOff>0</xdr:colOff>
      <xdr:row>34</xdr:row>
      <xdr:rowOff>101600</xdr:rowOff>
    </xdr:from>
    <xdr:to>
      <xdr:col>6</xdr:col>
      <xdr:colOff>0</xdr:colOff>
      <xdr:row>35</xdr:row>
      <xdr:rowOff>165100</xdr:rowOff>
    </xdr:to>
    <xdr:sp macro="" textlink="">
      <xdr:nvSpPr>
        <xdr:cNvPr id="37" name="Detailoverzicht loonkosten">
          <a:hlinkClick xmlns:r="http://schemas.openxmlformats.org/officeDocument/2006/relationships" r:id="rId35"/>
          <a:extLst>
            <a:ext uri="{FF2B5EF4-FFF2-40B4-BE49-F238E27FC236}">
              <a16:creationId xmlns:a16="http://schemas.microsoft.com/office/drawing/2014/main" id="{00000000-0008-0000-0000-000025000000}"/>
            </a:ext>
          </a:extLst>
        </xdr:cNvPr>
        <xdr:cNvSpPr/>
      </xdr:nvSpPr>
      <xdr:spPr>
        <a:xfrm>
          <a:off x="7105650" y="6578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Detailoverzicht loonkosten</a:t>
          </a:r>
        </a:p>
      </xdr:txBody>
    </xdr:sp>
    <xdr:clientData/>
  </xdr:twoCellAnchor>
  <xdr:twoCellAnchor>
    <xdr:from>
      <xdr:col>5</xdr:col>
      <xdr:colOff>0</xdr:colOff>
      <xdr:row>36</xdr:row>
      <xdr:rowOff>76200</xdr:rowOff>
    </xdr:from>
    <xdr:to>
      <xdr:col>6</xdr:col>
      <xdr:colOff>0</xdr:colOff>
      <xdr:row>37</xdr:row>
      <xdr:rowOff>139700</xdr:rowOff>
    </xdr:to>
    <xdr:sp macro="" textlink="">
      <xdr:nvSpPr>
        <xdr:cNvPr id="38" name="Dashboard uren">
          <a:hlinkClick xmlns:r="http://schemas.openxmlformats.org/officeDocument/2006/relationships" r:id="rId36"/>
          <a:extLst>
            <a:ext uri="{FF2B5EF4-FFF2-40B4-BE49-F238E27FC236}">
              <a16:creationId xmlns:a16="http://schemas.microsoft.com/office/drawing/2014/main" id="{00000000-0008-0000-0000-000026000000}"/>
            </a:ext>
          </a:extLst>
        </xdr:cNvPr>
        <xdr:cNvSpPr/>
      </xdr:nvSpPr>
      <xdr:spPr>
        <a:xfrm>
          <a:off x="7105650" y="6934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uren</a:t>
          </a:r>
        </a:p>
      </xdr:txBody>
    </xdr:sp>
    <xdr:clientData/>
  </xdr:twoCellAnchor>
  <xdr:twoCellAnchor>
    <xdr:from>
      <xdr:col>7</xdr:col>
      <xdr:colOff>0</xdr:colOff>
      <xdr:row>4</xdr:row>
      <xdr:rowOff>127000</xdr:rowOff>
    </xdr:from>
    <xdr:to>
      <xdr:col>8</xdr:col>
      <xdr:colOff>0</xdr:colOff>
      <xdr:row>6</xdr:row>
      <xdr:rowOff>0</xdr:rowOff>
    </xdr:to>
    <xdr:sp macro="" textlink="">
      <xdr:nvSpPr>
        <xdr:cNvPr id="39" name="Dashboard verlof">
          <a:hlinkClick xmlns:r="http://schemas.openxmlformats.org/officeDocument/2006/relationships" r:id="rId37"/>
          <a:extLst>
            <a:ext uri="{FF2B5EF4-FFF2-40B4-BE49-F238E27FC236}">
              <a16:creationId xmlns:a16="http://schemas.microsoft.com/office/drawing/2014/main" id="{00000000-0008-0000-0000-000027000000}"/>
            </a:ext>
          </a:extLst>
        </xdr:cNvPr>
        <xdr:cNvSpPr/>
      </xdr:nvSpPr>
      <xdr:spPr>
        <a:xfrm>
          <a:off x="9734550" y="889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verlof</a:t>
          </a:r>
        </a:p>
      </xdr:txBody>
    </xdr:sp>
    <xdr:clientData/>
  </xdr:twoCellAnchor>
  <xdr:twoCellAnchor>
    <xdr:from>
      <xdr:col>7</xdr:col>
      <xdr:colOff>0</xdr:colOff>
      <xdr:row>6</xdr:row>
      <xdr:rowOff>101600</xdr:rowOff>
    </xdr:from>
    <xdr:to>
      <xdr:col>8</xdr:col>
      <xdr:colOff>0</xdr:colOff>
      <xdr:row>7</xdr:row>
      <xdr:rowOff>165100</xdr:rowOff>
    </xdr:to>
    <xdr:sp macro="" textlink="">
      <xdr:nvSpPr>
        <xdr:cNvPr id="40" name="Verlofoverzicht">
          <a:hlinkClick xmlns:r="http://schemas.openxmlformats.org/officeDocument/2006/relationships" r:id="rId38"/>
          <a:extLst>
            <a:ext uri="{FF2B5EF4-FFF2-40B4-BE49-F238E27FC236}">
              <a16:creationId xmlns:a16="http://schemas.microsoft.com/office/drawing/2014/main" id="{00000000-0008-0000-0000-000028000000}"/>
            </a:ext>
          </a:extLst>
        </xdr:cNvPr>
        <xdr:cNvSpPr/>
      </xdr:nvSpPr>
      <xdr:spPr>
        <a:xfrm>
          <a:off x="9734550" y="1244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Verlofoverzicht</a:t>
          </a:r>
        </a:p>
      </xdr:txBody>
    </xdr:sp>
    <xdr:clientData/>
  </xdr:twoCellAnchor>
  <xdr:twoCellAnchor>
    <xdr:from>
      <xdr:col>7</xdr:col>
      <xdr:colOff>0</xdr:colOff>
      <xdr:row>8</xdr:row>
      <xdr:rowOff>76200</xdr:rowOff>
    </xdr:from>
    <xdr:to>
      <xdr:col>8</xdr:col>
      <xdr:colOff>0</xdr:colOff>
      <xdr:row>9</xdr:row>
      <xdr:rowOff>139700</xdr:rowOff>
    </xdr:to>
    <xdr:sp macro="" textlink="">
      <xdr:nvSpPr>
        <xdr:cNvPr id="41" name="Dashboard verzuim">
          <a:hlinkClick xmlns:r="http://schemas.openxmlformats.org/officeDocument/2006/relationships" r:id="rId39"/>
          <a:extLst>
            <a:ext uri="{FF2B5EF4-FFF2-40B4-BE49-F238E27FC236}">
              <a16:creationId xmlns:a16="http://schemas.microsoft.com/office/drawing/2014/main" id="{00000000-0008-0000-0000-000029000000}"/>
            </a:ext>
          </a:extLst>
        </xdr:cNvPr>
        <xdr:cNvSpPr/>
      </xdr:nvSpPr>
      <xdr:spPr>
        <a:xfrm>
          <a:off x="9734550" y="1600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verzuim</a:t>
          </a:r>
        </a:p>
      </xdr:txBody>
    </xdr:sp>
    <xdr:clientData/>
  </xdr:twoCellAnchor>
  <xdr:twoCellAnchor>
    <xdr:from>
      <xdr:col>7</xdr:col>
      <xdr:colOff>0</xdr:colOff>
      <xdr:row>10</xdr:row>
      <xdr:rowOff>50800</xdr:rowOff>
    </xdr:from>
    <xdr:to>
      <xdr:col>8</xdr:col>
      <xdr:colOff>0</xdr:colOff>
      <xdr:row>11</xdr:row>
      <xdr:rowOff>114300</xdr:rowOff>
    </xdr:to>
    <xdr:sp macro="" textlink="">
      <xdr:nvSpPr>
        <xdr:cNvPr id="42" name="Verzuimoverzicht">
          <a:hlinkClick xmlns:r="http://schemas.openxmlformats.org/officeDocument/2006/relationships" r:id="rId40"/>
          <a:extLst>
            <a:ext uri="{FF2B5EF4-FFF2-40B4-BE49-F238E27FC236}">
              <a16:creationId xmlns:a16="http://schemas.microsoft.com/office/drawing/2014/main" id="{00000000-0008-0000-0000-00002A000000}"/>
            </a:ext>
          </a:extLst>
        </xdr:cNvPr>
        <xdr:cNvSpPr/>
      </xdr:nvSpPr>
      <xdr:spPr>
        <a:xfrm>
          <a:off x="9734550" y="19558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Verzuimoverzicht</a:t>
          </a:r>
        </a:p>
      </xdr:txBody>
    </xdr:sp>
    <xdr:clientData/>
  </xdr:twoCellAnchor>
  <xdr:twoCellAnchor>
    <xdr:from>
      <xdr:col>7</xdr:col>
      <xdr:colOff>0</xdr:colOff>
      <xdr:row>12</xdr:row>
      <xdr:rowOff>25400</xdr:rowOff>
    </xdr:from>
    <xdr:to>
      <xdr:col>8</xdr:col>
      <xdr:colOff>0</xdr:colOff>
      <xdr:row>13</xdr:row>
      <xdr:rowOff>88900</xdr:rowOff>
    </xdr:to>
    <xdr:sp macro="" textlink="">
      <xdr:nvSpPr>
        <xdr:cNvPr id="43" name="Dashboard journaal">
          <a:hlinkClick xmlns:r="http://schemas.openxmlformats.org/officeDocument/2006/relationships" r:id="rId41"/>
          <a:extLst>
            <a:ext uri="{FF2B5EF4-FFF2-40B4-BE49-F238E27FC236}">
              <a16:creationId xmlns:a16="http://schemas.microsoft.com/office/drawing/2014/main" id="{00000000-0008-0000-0000-00002B000000}"/>
            </a:ext>
          </a:extLst>
        </xdr:cNvPr>
        <xdr:cNvSpPr/>
      </xdr:nvSpPr>
      <xdr:spPr>
        <a:xfrm>
          <a:off x="9734550" y="23114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Dashboard journaal</a:t>
          </a:r>
        </a:p>
      </xdr:txBody>
    </xdr:sp>
    <xdr:clientData/>
  </xdr:twoCellAnchor>
  <xdr:twoCellAnchor>
    <xdr:from>
      <xdr:col>7</xdr:col>
      <xdr:colOff>0</xdr:colOff>
      <xdr:row>14</xdr:row>
      <xdr:rowOff>0</xdr:rowOff>
    </xdr:from>
    <xdr:to>
      <xdr:col>8</xdr:col>
      <xdr:colOff>0</xdr:colOff>
      <xdr:row>15</xdr:row>
      <xdr:rowOff>63500</xdr:rowOff>
    </xdr:to>
    <xdr:sp macro="" textlink="">
      <xdr:nvSpPr>
        <xdr:cNvPr id="44" name="Loonkostenprognose werkgever">
          <a:hlinkClick xmlns:r="http://schemas.openxmlformats.org/officeDocument/2006/relationships" r:id="rId42"/>
          <a:extLst>
            <a:ext uri="{FF2B5EF4-FFF2-40B4-BE49-F238E27FC236}">
              <a16:creationId xmlns:a16="http://schemas.microsoft.com/office/drawing/2014/main" id="{00000000-0008-0000-0000-00002C000000}"/>
            </a:ext>
          </a:extLst>
        </xdr:cNvPr>
        <xdr:cNvSpPr/>
      </xdr:nvSpPr>
      <xdr:spPr>
        <a:xfrm>
          <a:off x="9734550" y="2667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Loonkostenprognose werkgever</a:t>
          </a:r>
        </a:p>
      </xdr:txBody>
    </xdr:sp>
    <xdr:clientData/>
  </xdr:twoCellAnchor>
  <xdr:twoCellAnchor>
    <xdr:from>
      <xdr:col>7</xdr:col>
      <xdr:colOff>0</xdr:colOff>
      <xdr:row>15</xdr:row>
      <xdr:rowOff>165100</xdr:rowOff>
    </xdr:from>
    <xdr:to>
      <xdr:col>8</xdr:col>
      <xdr:colOff>0</xdr:colOff>
      <xdr:row>17</xdr:row>
      <xdr:rowOff>38100</xdr:rowOff>
    </xdr:to>
    <xdr:sp macro="" textlink="">
      <xdr:nvSpPr>
        <xdr:cNvPr id="45" name="Loonkostenprognose werknemer">
          <a:hlinkClick xmlns:r="http://schemas.openxmlformats.org/officeDocument/2006/relationships" r:id="rId43"/>
          <a:extLst>
            <a:ext uri="{FF2B5EF4-FFF2-40B4-BE49-F238E27FC236}">
              <a16:creationId xmlns:a16="http://schemas.microsoft.com/office/drawing/2014/main" id="{00000000-0008-0000-0000-00002D000000}"/>
            </a:ext>
          </a:extLst>
        </xdr:cNvPr>
        <xdr:cNvSpPr/>
      </xdr:nvSpPr>
      <xdr:spPr>
        <a:xfrm>
          <a:off x="9734550" y="30226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Loonkostenprognose werknemer</a:t>
          </a:r>
        </a:p>
      </xdr:txBody>
    </xdr:sp>
    <xdr:clientData/>
  </xdr:twoCellAnchor>
  <xdr:twoCellAnchor>
    <xdr:from>
      <xdr:col>7</xdr:col>
      <xdr:colOff>0</xdr:colOff>
      <xdr:row>17</xdr:row>
      <xdr:rowOff>139700</xdr:rowOff>
    </xdr:from>
    <xdr:to>
      <xdr:col>8</xdr:col>
      <xdr:colOff>0</xdr:colOff>
      <xdr:row>19</xdr:row>
      <xdr:rowOff>12700</xdr:rowOff>
    </xdr:to>
    <xdr:sp macro="" textlink="">
      <xdr:nvSpPr>
        <xdr:cNvPr id="46" name="Kostprijsanalyse">
          <a:hlinkClick xmlns:r="http://schemas.openxmlformats.org/officeDocument/2006/relationships" r:id="rId44"/>
          <a:extLst>
            <a:ext uri="{FF2B5EF4-FFF2-40B4-BE49-F238E27FC236}">
              <a16:creationId xmlns:a16="http://schemas.microsoft.com/office/drawing/2014/main" id="{00000000-0008-0000-0000-00002E000000}"/>
            </a:ext>
          </a:extLst>
        </xdr:cNvPr>
        <xdr:cNvSpPr/>
      </xdr:nvSpPr>
      <xdr:spPr>
        <a:xfrm>
          <a:off x="9734550" y="33782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Kostprijsanalyse</a:t>
          </a:r>
        </a:p>
      </xdr:txBody>
    </xdr:sp>
    <xdr:clientData/>
  </xdr:twoCellAnchor>
  <xdr:twoCellAnchor>
    <xdr:from>
      <xdr:col>7</xdr:col>
      <xdr:colOff>0</xdr:colOff>
      <xdr:row>19</xdr:row>
      <xdr:rowOff>114300</xdr:rowOff>
    </xdr:from>
    <xdr:to>
      <xdr:col>8</xdr:col>
      <xdr:colOff>0</xdr:colOff>
      <xdr:row>20</xdr:row>
      <xdr:rowOff>177800</xdr:rowOff>
    </xdr:to>
    <xdr:sp macro="" textlink="">
      <xdr:nvSpPr>
        <xdr:cNvPr id="47" name="Kostprijslijst">
          <a:hlinkClick xmlns:r="http://schemas.openxmlformats.org/officeDocument/2006/relationships" r:id="rId45"/>
          <a:extLst>
            <a:ext uri="{FF2B5EF4-FFF2-40B4-BE49-F238E27FC236}">
              <a16:creationId xmlns:a16="http://schemas.microsoft.com/office/drawing/2014/main" id="{00000000-0008-0000-0000-00002F000000}"/>
            </a:ext>
          </a:extLst>
        </xdr:cNvPr>
        <xdr:cNvSpPr/>
      </xdr:nvSpPr>
      <xdr:spPr>
        <a:xfrm>
          <a:off x="9734550" y="37338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Kostprijslijst</a:t>
          </a:r>
        </a:p>
      </xdr:txBody>
    </xdr:sp>
    <xdr:clientData/>
  </xdr:twoCellAnchor>
  <xdr:twoCellAnchor>
    <xdr:from>
      <xdr:col>7</xdr:col>
      <xdr:colOff>0</xdr:colOff>
      <xdr:row>21</xdr:row>
      <xdr:rowOff>88900</xdr:rowOff>
    </xdr:from>
    <xdr:to>
      <xdr:col>8</xdr:col>
      <xdr:colOff>0</xdr:colOff>
      <xdr:row>22</xdr:row>
      <xdr:rowOff>152400</xdr:rowOff>
    </xdr:to>
    <xdr:sp macro="" textlink="">
      <xdr:nvSpPr>
        <xdr:cNvPr id="48" name="WKR Verkort">
          <a:hlinkClick xmlns:r="http://schemas.openxmlformats.org/officeDocument/2006/relationships" r:id="rId46"/>
          <a:extLst>
            <a:ext uri="{FF2B5EF4-FFF2-40B4-BE49-F238E27FC236}">
              <a16:creationId xmlns:a16="http://schemas.microsoft.com/office/drawing/2014/main" id="{00000000-0008-0000-0000-000030000000}"/>
            </a:ext>
          </a:extLst>
        </xdr:cNvPr>
        <xdr:cNvSpPr/>
      </xdr:nvSpPr>
      <xdr:spPr>
        <a:xfrm>
          <a:off x="9734550" y="40894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WKR Verkort</a:t>
          </a:r>
        </a:p>
      </xdr:txBody>
    </xdr:sp>
    <xdr:clientData/>
  </xdr:twoCellAnchor>
  <xdr:twoCellAnchor>
    <xdr:from>
      <xdr:col>7</xdr:col>
      <xdr:colOff>0</xdr:colOff>
      <xdr:row>23</xdr:row>
      <xdr:rowOff>63500</xdr:rowOff>
    </xdr:from>
    <xdr:to>
      <xdr:col>8</xdr:col>
      <xdr:colOff>0</xdr:colOff>
      <xdr:row>24</xdr:row>
      <xdr:rowOff>127000</xdr:rowOff>
    </xdr:to>
    <xdr:sp macro="" textlink="">
      <xdr:nvSpPr>
        <xdr:cNvPr id="49" name="WKR Uitgebreid">
          <a:hlinkClick xmlns:r="http://schemas.openxmlformats.org/officeDocument/2006/relationships" r:id="rId47"/>
          <a:extLst>
            <a:ext uri="{FF2B5EF4-FFF2-40B4-BE49-F238E27FC236}">
              <a16:creationId xmlns:a16="http://schemas.microsoft.com/office/drawing/2014/main" id="{00000000-0008-0000-0000-000031000000}"/>
            </a:ext>
          </a:extLst>
        </xdr:cNvPr>
        <xdr:cNvSpPr/>
      </xdr:nvSpPr>
      <xdr:spPr>
        <a:xfrm>
          <a:off x="9734550" y="4445000"/>
          <a:ext cx="2381250" cy="254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100" b="0">
              <a:solidFill>
                <a:sysClr val="windowText" lastClr="000000"/>
              </a:solidFill>
              <a:latin typeface="+mn-lt"/>
              <a:ea typeface="+mn-ea"/>
              <a:cs typeface="+mn-cs"/>
            </a:rPr>
            <a:t>WKR Uitgebreid</a:t>
          </a:r>
        </a:p>
      </xdr:txBody>
    </xdr:sp>
    <xdr:clientData/>
  </xdr:twoCellAnchor>
  <xdr:twoCellAnchor>
    <xdr:from>
      <xdr:col>3</xdr:col>
      <xdr:colOff>0</xdr:colOff>
      <xdr:row>2</xdr:row>
      <xdr:rowOff>0</xdr:rowOff>
    </xdr:from>
    <xdr:to>
      <xdr:col>8</xdr:col>
      <xdr:colOff>0</xdr:colOff>
      <xdr:row>4</xdr:row>
      <xdr:rowOff>0</xdr:rowOff>
    </xdr:to>
    <xdr:sp macro="" textlink="">
      <xdr:nvSpPr>
        <xdr:cNvPr id="50" name="VoorbladIndex">
          <a:extLst>
            <a:ext uri="{FF2B5EF4-FFF2-40B4-BE49-F238E27FC236}">
              <a16:creationId xmlns:a16="http://schemas.microsoft.com/office/drawing/2014/main" id="{00000000-0008-0000-0000-000032000000}"/>
            </a:ext>
          </a:extLst>
        </xdr:cNvPr>
        <xdr:cNvSpPr/>
      </xdr:nvSpPr>
      <xdr:spPr>
        <a:xfrm>
          <a:off x="4476750" y="381000"/>
          <a:ext cx="7639050" cy="381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ctr"/>
          <a:r>
            <a:rPr lang="nl-NL" sz="1400" b="1">
              <a:solidFill>
                <a:sysClr val="windowText" lastClr="000000"/>
              </a:solidFill>
              <a:latin typeface="+mn-lt"/>
              <a:ea typeface="+mn-ea"/>
              <a:cs typeface="+mn-cs"/>
            </a:rPr>
            <a:t>Inhoudsopgave</a:t>
          </a:r>
        </a:p>
      </xdr:txBody>
    </xdr:sp>
    <xdr:clientData/>
  </xdr:twoCellAnchor>
  <xdr:twoCellAnchor editAs="oneCell">
    <xdr:from>
      <xdr:col>1</xdr:col>
      <xdr:colOff>25400</xdr:colOff>
      <xdr:row>2</xdr:row>
      <xdr:rowOff>25400</xdr:rowOff>
    </xdr:from>
    <xdr:to>
      <xdr:col>1</xdr:col>
      <xdr:colOff>1739686</xdr:colOff>
      <xdr:row>4</xdr:row>
      <xdr:rowOff>63448</xdr:rowOff>
    </xdr:to>
    <xdr:pic>
      <xdr:nvPicPr>
        <xdr:cNvPr id="51" name="Afbeelding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73050" y="406400"/>
          <a:ext cx="1714286" cy="4190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25400</xdr:rowOff>
    </xdr:from>
    <xdr:to>
      <xdr:col>4</xdr:col>
      <xdr:colOff>1244600</xdr:colOff>
      <xdr:row>3</xdr:row>
      <xdr:rowOff>165100</xdr:rowOff>
    </xdr:to>
    <xdr:sp macro="" textlink="">
      <xdr:nvSpPr>
        <xdr:cNvPr id="2" name="Uitgebreid journaal">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76200" y="25400"/>
          <a:ext cx="75311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Uitgebreid journaal</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25400</xdr:rowOff>
    </xdr:from>
    <xdr:to>
      <xdr:col>6</xdr:col>
      <xdr:colOff>3175</xdr:colOff>
      <xdr:row>3</xdr:row>
      <xdr:rowOff>165100</xdr:rowOff>
    </xdr:to>
    <xdr:sp macro="" textlink="">
      <xdr:nvSpPr>
        <xdr:cNvPr id="2" name="Verbijzonderd journaal">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76200" y="25400"/>
          <a:ext cx="65659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Verbijzonderd journaal</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453811</xdr:colOff>
      <xdr:row>2</xdr:row>
      <xdr:rowOff>88848</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25400</xdr:rowOff>
    </xdr:from>
    <xdr:to>
      <xdr:col>16</xdr:col>
      <xdr:colOff>76200</xdr:colOff>
      <xdr:row>3</xdr:row>
      <xdr:rowOff>165100</xdr:rowOff>
    </xdr:to>
    <xdr:sp macro="" textlink="">
      <xdr:nvSpPr>
        <xdr:cNvPr id="2" name="Loonaangifte">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6200" y="25400"/>
          <a:ext cx="87249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Loonaangifte</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25400</xdr:rowOff>
    </xdr:from>
    <xdr:to>
      <xdr:col>10</xdr:col>
      <xdr:colOff>3175</xdr:colOff>
      <xdr:row>3</xdr:row>
      <xdr:rowOff>165100</xdr:rowOff>
    </xdr:to>
    <xdr:sp macro="" textlink="">
      <xdr:nvSpPr>
        <xdr:cNvPr id="2" name="Reserveringen">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00" y="25400"/>
          <a:ext cx="10337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Reserveringen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834811</xdr:colOff>
      <xdr:row>2</xdr:row>
      <xdr:rowOff>88848</xdr:rowOff>
    </xdr:to>
    <xdr:pic>
      <xdr:nvPicPr>
        <xdr:cNvPr id="3" name="Afbeelding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25400</xdr:rowOff>
    </xdr:from>
    <xdr:to>
      <xdr:col>15</xdr:col>
      <xdr:colOff>6350</xdr:colOff>
      <xdr:row>3</xdr:row>
      <xdr:rowOff>165100</xdr:rowOff>
    </xdr:to>
    <xdr:sp macro="" textlink="">
      <xdr:nvSpPr>
        <xdr:cNvPr id="2" name="Verlofsaldi">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76200" y="25400"/>
          <a:ext cx="10998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Verlofsaldi obv de verlofregistratie </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4</xdr:col>
      <xdr:colOff>25186</xdr:colOff>
      <xdr:row>2</xdr:row>
      <xdr:rowOff>88848</xdr:rowOff>
    </xdr:to>
    <xdr:pic>
      <xdr:nvPicPr>
        <xdr:cNvPr id="3" name="Afbeelding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25400</xdr:rowOff>
    </xdr:from>
    <xdr:to>
      <xdr:col>12</xdr:col>
      <xdr:colOff>942975</xdr:colOff>
      <xdr:row>3</xdr:row>
      <xdr:rowOff>165100</xdr:rowOff>
    </xdr:to>
    <xdr:sp macro="" textlink="">
      <xdr:nvSpPr>
        <xdr:cNvPr id="2" name="Jaaropgavekaartjes werknemers">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Jaaropgavekaartjes werknemers</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815761</xdr:colOff>
      <xdr:row>2</xdr:row>
      <xdr:rowOff>88848</xdr:rowOff>
    </xdr:to>
    <xdr:pic>
      <xdr:nvPicPr>
        <xdr:cNvPr id="3" name="Afbeelding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25400</xdr:rowOff>
    </xdr:from>
    <xdr:to>
      <xdr:col>17</xdr:col>
      <xdr:colOff>762000</xdr:colOff>
      <xdr:row>3</xdr:row>
      <xdr:rowOff>165100</xdr:rowOff>
    </xdr:to>
    <xdr:sp macro="" textlink="">
      <xdr:nvSpPr>
        <xdr:cNvPr id="2" name="Subsidies (LIV - LKV)">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Subsidies (LIV - LKV)</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3</xdr:col>
      <xdr:colOff>149011</xdr:colOff>
      <xdr:row>2</xdr:row>
      <xdr:rowOff>88848</xdr:rowOff>
    </xdr:to>
    <xdr:pic>
      <xdr:nvPicPr>
        <xdr:cNvPr id="3" name="Afbeelding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25400</xdr:rowOff>
    </xdr:from>
    <xdr:to>
      <xdr:col>17</xdr:col>
      <xdr:colOff>352425</xdr:colOff>
      <xdr:row>3</xdr:row>
      <xdr:rowOff>165100</xdr:rowOff>
    </xdr:to>
    <xdr:sp macro="" textlink="">
      <xdr:nvSpPr>
        <xdr:cNvPr id="2" name="Individuele loonstaat werknemer">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Individuele loonstaat werknemer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958636</xdr:colOff>
      <xdr:row>2</xdr:row>
      <xdr:rowOff>88848</xdr:rowOff>
    </xdr:to>
    <xdr:pic>
      <xdr:nvPicPr>
        <xdr:cNvPr id="3" name="Afbeelding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25400</xdr:rowOff>
    </xdr:from>
    <xdr:to>
      <xdr:col>22</xdr:col>
      <xdr:colOff>257175</xdr:colOff>
      <xdr:row>3</xdr:row>
      <xdr:rowOff>165100</xdr:rowOff>
    </xdr:to>
    <xdr:sp macro="" textlink="">
      <xdr:nvSpPr>
        <xdr:cNvPr id="2" name="Premieloonstaat werknemer">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Premieloonstaat werknemer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958636</xdr:colOff>
      <xdr:row>2</xdr:row>
      <xdr:rowOff>88848</xdr:rowOff>
    </xdr:to>
    <xdr:pic>
      <xdr:nvPicPr>
        <xdr:cNvPr id="3" name="Afbeelding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25400</xdr:rowOff>
    </xdr:from>
    <xdr:to>
      <xdr:col>6</xdr:col>
      <xdr:colOff>1212850</xdr:colOff>
      <xdr:row>3</xdr:row>
      <xdr:rowOff>165100</xdr:rowOff>
    </xdr:to>
    <xdr:sp macro="" textlink="">
      <xdr:nvSpPr>
        <xdr:cNvPr id="2" name="Premieloonstaat werkgever">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6200" y="25400"/>
          <a:ext cx="7289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Premieloonstaat werkgever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539536</xdr:colOff>
      <xdr:row>2</xdr:row>
      <xdr:rowOff>88848</xdr:rowOff>
    </xdr:to>
    <xdr:pic>
      <xdr:nvPicPr>
        <xdr:cNvPr id="3" name="Afbeelding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0</xdr:colOff>
      <xdr:row>17</xdr:row>
      <xdr:rowOff>50800</xdr:rowOff>
    </xdr:to>
    <xdr:sp macro="" textlink="">
      <xdr:nvSpPr>
        <xdr:cNvPr id="2" name="Rechthoek 1">
          <a:extLst>
            <a:ext uri="{FF2B5EF4-FFF2-40B4-BE49-F238E27FC236}">
              <a16:creationId xmlns:a16="http://schemas.microsoft.com/office/drawing/2014/main" id="{00000000-0008-0000-0100-000002000000}"/>
            </a:ext>
          </a:extLst>
        </xdr:cNvPr>
        <xdr:cNvSpPr/>
      </xdr:nvSpPr>
      <xdr:spPr>
        <a:xfrm>
          <a:off x="76200" y="952500"/>
          <a:ext cx="1219200" cy="23368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0">
              <a:solidFill>
                <a:sysClr val="windowText" lastClr="000000"/>
              </a:solidFill>
              <a:latin typeface="+mn-lt"/>
              <a:ea typeface="+mn-ea"/>
              <a:cs typeface="+mn-cs"/>
            </a:rPr>
            <a:t>Werkgever	De Bonte Raaf</a:t>
          </a:r>
        </a:p>
        <a:p>
          <a:pPr marL="0" indent="0" algn="l"/>
          <a:r>
            <a:rPr lang="nl-NL" sz="1000" b="0">
              <a:solidFill>
                <a:sysClr val="windowText" lastClr="000000"/>
              </a:solidFill>
              <a:latin typeface="+mn-lt"/>
              <a:ea typeface="+mn-ea"/>
              <a:cs typeface="+mn-cs"/>
            </a:rPr>
            <a:t>Adres	Lattropperstraat 77</a:t>
          </a:r>
        </a:p>
        <a:p>
          <a:pPr marL="0" indent="0" algn="l"/>
          <a:r>
            <a:rPr lang="nl-NL" sz="1000" b="0">
              <a:solidFill>
                <a:sysClr val="windowText" lastClr="000000"/>
              </a:solidFill>
              <a:latin typeface="+mn-lt"/>
              <a:ea typeface="+mn-ea"/>
              <a:cs typeface="+mn-cs"/>
            </a:rPr>
            <a:t>	7591AB  Denekamp</a:t>
          </a:r>
        </a:p>
        <a:p>
          <a:pPr marL="0" indent="0" algn="l"/>
          <a:r>
            <a:rPr lang="nl-NL" sz="1000" b="0">
              <a:solidFill>
                <a:sysClr val="windowText" lastClr="000000"/>
              </a:solidFill>
              <a:latin typeface="+mn-lt"/>
              <a:ea typeface="+mn-ea"/>
              <a:cs typeface="+mn-cs"/>
            </a:rPr>
            <a:t>	NL</a:t>
          </a:r>
        </a:p>
        <a:p>
          <a:pPr marL="0" indent="0" algn="l"/>
          <a:r>
            <a:rPr lang="nl-NL" sz="1000" b="0">
              <a:solidFill>
                <a:sysClr val="windowText" lastClr="000000"/>
              </a:solidFill>
              <a:latin typeface="+mn-lt"/>
              <a:ea typeface="+mn-ea"/>
              <a:cs typeface="+mn-cs"/>
            </a:rPr>
            <a:t>	</a:t>
          </a:r>
        </a:p>
        <a:p>
          <a:pPr marL="0" indent="0" algn="l"/>
          <a:r>
            <a:rPr lang="nl-NL" sz="1000" b="0">
              <a:solidFill>
                <a:sysClr val="windowText" lastClr="000000"/>
              </a:solidFill>
              <a:latin typeface="+mn-lt"/>
              <a:ea typeface="+mn-ea"/>
              <a:cs typeface="+mn-cs"/>
            </a:rPr>
            <a:t>Afwijkend adres	</a:t>
          </a:r>
        </a:p>
        <a:p>
          <a:pPr marL="0" indent="0" algn="l"/>
          <a:r>
            <a:rPr lang="nl-NL" sz="1000" b="0">
              <a:solidFill>
                <a:sysClr val="windowText" lastClr="000000"/>
              </a:solidFill>
              <a:latin typeface="+mn-lt"/>
              <a:ea typeface="+mn-ea"/>
              <a:cs typeface="+mn-cs"/>
            </a:rPr>
            <a:t>	</a:t>
          </a:r>
        </a:p>
        <a:p>
          <a:pPr marL="0" indent="0" algn="l"/>
          <a:r>
            <a:rPr lang="nl-NL" sz="1000" b="0">
              <a:solidFill>
                <a:sysClr val="windowText" lastClr="000000"/>
              </a:solidFill>
              <a:latin typeface="+mn-lt"/>
              <a:ea typeface="+mn-ea"/>
              <a:cs typeface="+mn-cs"/>
            </a:rPr>
            <a:t>	</a:t>
          </a:r>
        </a:p>
        <a:p>
          <a:pPr marL="0" indent="0" algn="l"/>
          <a:r>
            <a:rPr lang="nl-NL" sz="1000" b="0">
              <a:solidFill>
                <a:sysClr val="windowText" lastClr="000000"/>
              </a:solidFill>
              <a:latin typeface="+mn-lt"/>
              <a:ea typeface="+mn-ea"/>
              <a:cs typeface="+mn-cs"/>
            </a:rPr>
            <a:t>	</a:t>
          </a:r>
        </a:p>
        <a:p>
          <a:pPr marL="0" indent="0" algn="l"/>
          <a:r>
            <a:rPr lang="nl-NL" sz="1000" b="0">
              <a:solidFill>
                <a:sysClr val="windowText" lastClr="000000"/>
              </a:solidFill>
              <a:latin typeface="+mn-lt"/>
              <a:ea typeface="+mn-ea"/>
              <a:cs typeface="+mn-cs"/>
            </a:rPr>
            <a:t>Telefoon	0541123456</a:t>
          </a:r>
        </a:p>
        <a:p>
          <a:pPr marL="0" indent="0" algn="l"/>
          <a:r>
            <a:rPr lang="nl-NL" sz="1000" b="0">
              <a:solidFill>
                <a:sysClr val="windowText" lastClr="000000"/>
              </a:solidFill>
              <a:latin typeface="+mn-lt"/>
              <a:ea typeface="+mn-ea"/>
              <a:cs typeface="+mn-cs"/>
            </a:rPr>
            <a:t>Email	Denekamp@denekamp.nl</a:t>
          </a:r>
        </a:p>
        <a:p>
          <a:pPr marL="0" indent="0" algn="l"/>
          <a:r>
            <a:rPr lang="nl-NL" sz="1000" b="0">
              <a:solidFill>
                <a:sysClr val="windowText" lastClr="000000"/>
              </a:solidFill>
              <a:latin typeface="+mn-lt"/>
              <a:ea typeface="+mn-ea"/>
              <a:cs typeface="+mn-cs"/>
            </a:rPr>
            <a:t>Website	</a:t>
          </a:r>
        </a:p>
      </xdr:txBody>
    </xdr:sp>
    <xdr:clientData/>
  </xdr:twoCellAnchor>
  <xdr:twoCellAnchor>
    <xdr:from>
      <xdr:col>4</xdr:col>
      <xdr:colOff>0</xdr:colOff>
      <xdr:row>5</xdr:row>
      <xdr:rowOff>0</xdr:rowOff>
    </xdr:from>
    <xdr:to>
      <xdr:col>6</xdr:col>
      <xdr:colOff>0</xdr:colOff>
      <xdr:row>17</xdr:row>
      <xdr:rowOff>50800</xdr:rowOff>
    </xdr:to>
    <xdr:sp macro="" textlink="">
      <xdr:nvSpPr>
        <xdr:cNvPr id="3" name="Rechthoek 2">
          <a:extLst>
            <a:ext uri="{FF2B5EF4-FFF2-40B4-BE49-F238E27FC236}">
              <a16:creationId xmlns:a16="http://schemas.microsoft.com/office/drawing/2014/main" id="{00000000-0008-0000-0100-000003000000}"/>
            </a:ext>
          </a:extLst>
        </xdr:cNvPr>
        <xdr:cNvSpPr/>
      </xdr:nvSpPr>
      <xdr:spPr>
        <a:xfrm>
          <a:off x="1905000" y="952500"/>
          <a:ext cx="1219200" cy="23368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0">
              <a:solidFill>
                <a:sysClr val="windowText" lastClr="000000"/>
              </a:solidFill>
              <a:latin typeface="+mn-lt"/>
              <a:ea typeface="+mn-ea"/>
              <a:cs typeface="+mn-cs"/>
            </a:rPr>
            <a:t>Contactpersoon	</a:t>
          </a:r>
        </a:p>
        <a:p>
          <a:pPr marL="0" indent="0" algn="l"/>
          <a:r>
            <a:rPr lang="nl-NL" sz="1000" b="0">
              <a:solidFill>
                <a:sysClr val="windowText" lastClr="000000"/>
              </a:solidFill>
              <a:latin typeface="+mn-lt"/>
              <a:ea typeface="+mn-ea"/>
              <a:cs typeface="+mn-cs"/>
            </a:rPr>
            <a:t>Email	</a:t>
          </a:r>
        </a:p>
        <a:p>
          <a:pPr marL="0" indent="0" algn="l"/>
          <a:r>
            <a:rPr lang="nl-NL" sz="1000" b="0">
              <a:solidFill>
                <a:sysClr val="windowText" lastClr="000000"/>
              </a:solidFill>
              <a:latin typeface="+mn-lt"/>
              <a:ea typeface="+mn-ea"/>
              <a:cs typeface="+mn-cs"/>
            </a:rPr>
            <a:t>Telefoon	</a:t>
          </a:r>
        </a:p>
        <a:p>
          <a:pPr marL="0" indent="0" algn="l"/>
          <a:r>
            <a:rPr lang="nl-NL" sz="1000" b="0">
              <a:solidFill>
                <a:sysClr val="windowText" lastClr="000000"/>
              </a:solidFill>
              <a:latin typeface="+mn-lt"/>
              <a:ea typeface="+mn-ea"/>
              <a:cs typeface="+mn-cs"/>
            </a:rPr>
            <a:t>	</a:t>
          </a:r>
        </a:p>
        <a:p>
          <a:pPr marL="0" indent="0" algn="l"/>
          <a:r>
            <a:rPr lang="nl-NL" sz="1000" b="0">
              <a:solidFill>
                <a:sysClr val="windowText" lastClr="000000"/>
              </a:solidFill>
              <a:latin typeface="+mn-lt"/>
              <a:ea typeface="+mn-ea"/>
              <a:cs typeface="+mn-cs"/>
            </a:rPr>
            <a:t>	</a:t>
          </a:r>
        </a:p>
        <a:p>
          <a:pPr marL="0" indent="0" algn="l"/>
          <a:r>
            <a:rPr lang="nl-NL" sz="1000" b="0">
              <a:solidFill>
                <a:sysClr val="windowText" lastClr="000000"/>
              </a:solidFill>
              <a:latin typeface="+mn-lt"/>
              <a:ea typeface="+mn-ea"/>
              <a:cs typeface="+mn-cs"/>
            </a:rPr>
            <a:t>LH nummer	248893658L01</a:t>
          </a:r>
        </a:p>
        <a:p>
          <a:pPr marL="0" indent="0" algn="l"/>
          <a:r>
            <a:rPr lang="nl-NL" sz="1000" b="0">
              <a:solidFill>
                <a:sysClr val="windowText" lastClr="000000"/>
              </a:solidFill>
              <a:latin typeface="+mn-lt"/>
              <a:ea typeface="+mn-ea"/>
              <a:cs typeface="+mn-cs"/>
            </a:rPr>
            <a:t>KVK nummer	</a:t>
          </a:r>
        </a:p>
        <a:p>
          <a:pPr marL="0" indent="0" algn="l"/>
          <a:r>
            <a:rPr lang="nl-NL" sz="1000" b="0">
              <a:solidFill>
                <a:sysClr val="windowText" lastClr="000000"/>
              </a:solidFill>
              <a:latin typeface="+mn-lt"/>
              <a:ea typeface="+mn-ea"/>
              <a:cs typeface="+mn-cs"/>
            </a:rPr>
            <a:t>IBAN nummer	NL44RABO0123456789</a:t>
          </a:r>
        </a:p>
        <a:p>
          <a:pPr marL="0" indent="0" algn="l"/>
          <a:r>
            <a:rPr lang="nl-NL" sz="1000" b="0">
              <a:solidFill>
                <a:sysClr val="windowText" lastClr="000000"/>
              </a:solidFill>
              <a:latin typeface="+mn-lt"/>
              <a:ea typeface="+mn-ea"/>
              <a:cs typeface="+mn-cs"/>
            </a:rPr>
            <a:t>	</a:t>
          </a:r>
        </a:p>
        <a:p>
          <a:pPr marL="0" indent="0" algn="l"/>
          <a:r>
            <a:rPr lang="nl-NL" sz="1000" b="0">
              <a:solidFill>
                <a:sysClr val="windowText" lastClr="000000"/>
              </a:solidFill>
              <a:latin typeface="+mn-lt"/>
              <a:ea typeface="+mn-ea"/>
              <a:cs typeface="+mn-cs"/>
            </a:rPr>
            <a:t>Sector	45 | Zakelijke dienstverlening III</a:t>
          </a:r>
        </a:p>
        <a:p>
          <a:pPr marL="0" indent="0" algn="l"/>
          <a:r>
            <a:rPr lang="nl-NL" sz="1000" b="0">
              <a:solidFill>
                <a:sysClr val="windowText" lastClr="000000"/>
              </a:solidFill>
              <a:latin typeface="+mn-lt"/>
              <a:ea typeface="+mn-ea"/>
              <a:cs typeface="+mn-cs"/>
            </a:rPr>
            <a:t>Risicogroep	1 | Zakelijke dienstverlening III</a:t>
          </a:r>
        </a:p>
        <a:p>
          <a:pPr marL="0" indent="0" algn="l"/>
          <a:r>
            <a:rPr lang="nl-NL" sz="1000" b="0">
              <a:solidFill>
                <a:sysClr val="windowText" lastClr="000000"/>
              </a:solidFill>
              <a:latin typeface="+mn-lt"/>
              <a:ea typeface="+mn-ea"/>
              <a:cs typeface="+mn-cs"/>
            </a:rPr>
            <a:t>CAO	Geen reguliere Cao van toepassing</a:t>
          </a:r>
        </a:p>
      </xdr:txBody>
    </xdr:sp>
    <xdr:clientData/>
  </xdr:twoCellAnchor>
  <xdr:twoCellAnchor>
    <xdr:from>
      <xdr:col>1</xdr:col>
      <xdr:colOff>0</xdr:colOff>
      <xdr:row>0</xdr:row>
      <xdr:rowOff>25400</xdr:rowOff>
    </xdr:from>
    <xdr:to>
      <xdr:col>6</xdr:col>
      <xdr:colOff>6350</xdr:colOff>
      <xdr:row>3</xdr:row>
      <xdr:rowOff>165100</xdr:rowOff>
    </xdr:to>
    <xdr:sp macro="" textlink="">
      <xdr:nvSpPr>
        <xdr:cNvPr id="4" name="Stamkaart werkgever">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76200" y="25400"/>
          <a:ext cx="88646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Stamkaart werkgever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5" name="Afbeelding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25400</xdr:rowOff>
    </xdr:from>
    <xdr:to>
      <xdr:col>9</xdr:col>
      <xdr:colOff>0</xdr:colOff>
      <xdr:row>3</xdr:row>
      <xdr:rowOff>165100</xdr:rowOff>
    </xdr:to>
    <xdr:sp macro="" textlink="">
      <xdr:nvSpPr>
        <xdr:cNvPr id="2" name="Premieregelingen">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6200" y="25400"/>
          <a:ext cx="94869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Premieregelingen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1101511</xdr:colOff>
      <xdr:row>2</xdr:row>
      <xdr:rowOff>88848</xdr:rowOff>
    </xdr:to>
    <xdr:pic>
      <xdr:nvPicPr>
        <xdr:cNvPr id="3" name="Afbeelding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0</xdr:row>
      <xdr:rowOff>25400</xdr:rowOff>
    </xdr:from>
    <xdr:to>
      <xdr:col>16</xdr:col>
      <xdr:colOff>774700</xdr:colOff>
      <xdr:row>3</xdr:row>
      <xdr:rowOff>165100</xdr:rowOff>
    </xdr:to>
    <xdr:sp macro="" textlink="">
      <xdr:nvSpPr>
        <xdr:cNvPr id="2" name="Bruto-netto werknemer">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6200" y="25400"/>
          <a:ext cx="147574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Bruto-netto werknemer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25400</xdr:rowOff>
    </xdr:from>
    <xdr:to>
      <xdr:col>17</xdr:col>
      <xdr:colOff>0</xdr:colOff>
      <xdr:row>3</xdr:row>
      <xdr:rowOff>165100</xdr:rowOff>
    </xdr:to>
    <xdr:sp macro="" textlink="">
      <xdr:nvSpPr>
        <xdr:cNvPr id="2" name="Bruto-netto werkgever">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76200" y="25400"/>
          <a:ext cx="15925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Bruto-netto werkgever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0</xdr:row>
      <xdr:rowOff>25400</xdr:rowOff>
    </xdr:from>
    <xdr:to>
      <xdr:col>17</xdr:col>
      <xdr:colOff>774700</xdr:colOff>
      <xdr:row>3</xdr:row>
      <xdr:rowOff>165100</xdr:rowOff>
    </xdr:to>
    <xdr:sp macro="" textlink="">
      <xdr:nvSpPr>
        <xdr:cNvPr id="2" name="Loonkosten werknemer">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6200" y="25400"/>
          <a:ext cx="16052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Loonkosten werknemer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0</xdr:row>
      <xdr:rowOff>25400</xdr:rowOff>
    </xdr:from>
    <xdr:to>
      <xdr:col>18</xdr:col>
      <xdr:colOff>6350</xdr:colOff>
      <xdr:row>3</xdr:row>
      <xdr:rowOff>165100</xdr:rowOff>
    </xdr:to>
    <xdr:sp macro="" textlink="">
      <xdr:nvSpPr>
        <xdr:cNvPr id="2" name="Loonkosten werkgever">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76200" y="25400"/>
          <a:ext cx="152654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Loonkosten werkgever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25400</xdr:rowOff>
    </xdr:from>
    <xdr:to>
      <xdr:col>18</xdr:col>
      <xdr:colOff>0</xdr:colOff>
      <xdr:row>3</xdr:row>
      <xdr:rowOff>165100</xdr:rowOff>
    </xdr:to>
    <xdr:sp macro="" textlink="">
      <xdr:nvSpPr>
        <xdr:cNvPr id="2" name="Loonkosten afdeling">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6200" y="25400"/>
          <a:ext cx="156210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Loonkosten afdeling</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25400</xdr:rowOff>
    </xdr:from>
    <xdr:to>
      <xdr:col>18</xdr:col>
      <xdr:colOff>0</xdr:colOff>
      <xdr:row>3</xdr:row>
      <xdr:rowOff>165100</xdr:rowOff>
    </xdr:to>
    <xdr:sp macro="" textlink="">
      <xdr:nvSpPr>
        <xdr:cNvPr id="2" name="Loonkosten kostenplaats">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76200" y="25400"/>
          <a:ext cx="156210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Loonkosten kostenplaats</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25400</xdr:rowOff>
    </xdr:from>
    <xdr:to>
      <xdr:col>18</xdr:col>
      <xdr:colOff>0</xdr:colOff>
      <xdr:row>3</xdr:row>
      <xdr:rowOff>165100</xdr:rowOff>
    </xdr:to>
    <xdr:sp macro="" textlink="">
      <xdr:nvSpPr>
        <xdr:cNvPr id="2" name="Loonkosten functie">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6200" y="25400"/>
          <a:ext cx="156210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Loonkosten functie</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0</xdr:colOff>
      <xdr:row>9</xdr:row>
      <xdr:rowOff>152400</xdr:rowOff>
    </xdr:from>
    <xdr:to>
      <xdr:col>8</xdr:col>
      <xdr:colOff>0</xdr:colOff>
      <xdr:row>11</xdr:row>
      <xdr:rowOff>59400</xdr:rowOff>
    </xdr:to>
    <xdr:sp macro="" textlink="">
      <xdr:nvSpPr>
        <xdr:cNvPr id="4" name="Rechthoek 3">
          <a:extLst>
            <a:ext uri="{FF2B5EF4-FFF2-40B4-BE49-F238E27FC236}">
              <a16:creationId xmlns:a16="http://schemas.microsoft.com/office/drawing/2014/main" id="{00000000-0008-0000-1B00-000004000000}"/>
            </a:ext>
          </a:extLst>
        </xdr:cNvPr>
        <xdr:cNvSpPr/>
      </xdr:nvSpPr>
      <xdr:spPr>
        <a:xfrm>
          <a:off x="495300" y="1876425"/>
          <a:ext cx="6286500" cy="288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200" b="1">
              <a:solidFill>
                <a:sysClr val="windowText" lastClr="000000"/>
              </a:solidFill>
              <a:latin typeface="+mn-lt"/>
              <a:ea typeface="+mn-ea"/>
              <a:cs typeface="+mn-cs"/>
            </a:rPr>
            <a:t>AANSLUITING JOURNAAL - LOONAANGIFTE</a:t>
          </a:r>
        </a:p>
      </xdr:txBody>
    </xdr:sp>
    <xdr:clientData fLocksWithSheet="0"/>
  </xdr:twoCellAnchor>
  <xdr:twoCellAnchor>
    <xdr:from>
      <xdr:col>2</xdr:col>
      <xdr:colOff>0</xdr:colOff>
      <xdr:row>6</xdr:row>
      <xdr:rowOff>0</xdr:rowOff>
    </xdr:from>
    <xdr:to>
      <xdr:col>8</xdr:col>
      <xdr:colOff>0</xdr:colOff>
      <xdr:row>9</xdr:row>
      <xdr:rowOff>4500</xdr:rowOff>
    </xdr:to>
    <xdr:sp macro="" textlink="">
      <xdr:nvSpPr>
        <xdr:cNvPr id="5" name="shpHeader1">
          <a:extLst>
            <a:ext uri="{FF2B5EF4-FFF2-40B4-BE49-F238E27FC236}">
              <a16:creationId xmlns:a16="http://schemas.microsoft.com/office/drawing/2014/main" id="{00000000-0008-0000-1B00-000005000000}"/>
            </a:ext>
          </a:extLst>
        </xdr:cNvPr>
        <xdr:cNvSpPr/>
      </xdr:nvSpPr>
      <xdr:spPr>
        <a:xfrm>
          <a:off x="495300" y="1152525"/>
          <a:ext cx="6286500" cy="576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2400" b="1">
              <a:solidFill>
                <a:sysClr val="windowText" lastClr="000000"/>
              </a:solidFill>
              <a:latin typeface="+mn-lt"/>
              <a:ea typeface="+mn-ea"/>
              <a:cs typeface="+mn-cs"/>
            </a:rPr>
            <a:t>CONTROLE SALARISADMINISTRATIE</a:t>
          </a:r>
        </a:p>
      </xdr:txBody>
    </xdr:sp>
    <xdr:clientData fLocksWithSheet="0"/>
  </xdr:twoCellAnchor>
  <xdr:twoCellAnchor>
    <xdr:from>
      <xdr:col>2</xdr:col>
      <xdr:colOff>0</xdr:colOff>
      <xdr:row>29</xdr:row>
      <xdr:rowOff>171450</xdr:rowOff>
    </xdr:from>
    <xdr:to>
      <xdr:col>8</xdr:col>
      <xdr:colOff>0</xdr:colOff>
      <xdr:row>31</xdr:row>
      <xdr:rowOff>78450</xdr:rowOff>
    </xdr:to>
    <xdr:sp macro="" textlink="">
      <xdr:nvSpPr>
        <xdr:cNvPr id="6" name="Rechthoek 5">
          <a:extLst>
            <a:ext uri="{FF2B5EF4-FFF2-40B4-BE49-F238E27FC236}">
              <a16:creationId xmlns:a16="http://schemas.microsoft.com/office/drawing/2014/main" id="{00000000-0008-0000-1B00-000006000000}"/>
            </a:ext>
          </a:extLst>
        </xdr:cNvPr>
        <xdr:cNvSpPr/>
      </xdr:nvSpPr>
      <xdr:spPr>
        <a:xfrm>
          <a:off x="495300" y="5705475"/>
          <a:ext cx="6286500" cy="288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200" b="1">
              <a:solidFill>
                <a:sysClr val="windowText" lastClr="000000"/>
              </a:solidFill>
              <a:latin typeface="+mn-lt"/>
              <a:ea typeface="+mn-ea"/>
              <a:cs typeface="+mn-cs"/>
            </a:rPr>
            <a:t>NETTOLOON AANSLUITING</a:t>
          </a:r>
        </a:p>
      </xdr:txBody>
    </xdr:sp>
    <xdr:clientData fLocksWithSheet="0"/>
  </xdr:twoCellAnchor>
  <xdr:twoCellAnchor>
    <xdr:from>
      <xdr:col>2</xdr:col>
      <xdr:colOff>0</xdr:colOff>
      <xdr:row>36</xdr:row>
      <xdr:rowOff>171450</xdr:rowOff>
    </xdr:from>
    <xdr:to>
      <xdr:col>8</xdr:col>
      <xdr:colOff>0</xdr:colOff>
      <xdr:row>38</xdr:row>
      <xdr:rowOff>78450</xdr:rowOff>
    </xdr:to>
    <xdr:sp macro="" textlink="">
      <xdr:nvSpPr>
        <xdr:cNvPr id="7" name="Rechthoek 6">
          <a:extLst>
            <a:ext uri="{FF2B5EF4-FFF2-40B4-BE49-F238E27FC236}">
              <a16:creationId xmlns:a16="http://schemas.microsoft.com/office/drawing/2014/main" id="{00000000-0008-0000-1B00-000007000000}"/>
            </a:ext>
          </a:extLst>
        </xdr:cNvPr>
        <xdr:cNvSpPr/>
      </xdr:nvSpPr>
      <xdr:spPr>
        <a:xfrm>
          <a:off x="495300" y="7038975"/>
          <a:ext cx="6286500" cy="288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200" b="1">
              <a:solidFill>
                <a:sysClr val="windowText" lastClr="000000"/>
              </a:solidFill>
              <a:latin typeface="+mn-lt"/>
              <a:ea typeface="+mn-ea"/>
              <a:cs typeface="+mn-cs"/>
            </a:rPr>
            <a:t>SAMENVATTING WERKKOSTENREGELING</a:t>
          </a:r>
        </a:p>
      </xdr:txBody>
    </xdr:sp>
    <xdr:clientData fLocksWithSheet="0"/>
  </xdr:twoCellAnchor>
  <xdr:twoCellAnchor>
    <xdr:from>
      <xdr:col>9</xdr:col>
      <xdr:colOff>0</xdr:colOff>
      <xdr:row>6</xdr:row>
      <xdr:rowOff>0</xdr:rowOff>
    </xdr:from>
    <xdr:to>
      <xdr:col>14</xdr:col>
      <xdr:colOff>1275</xdr:colOff>
      <xdr:row>9</xdr:row>
      <xdr:rowOff>4500</xdr:rowOff>
    </xdr:to>
    <xdr:sp macro="" textlink="">
      <xdr:nvSpPr>
        <xdr:cNvPr id="8" name="shpHeader1">
          <a:extLst>
            <a:ext uri="{FF2B5EF4-FFF2-40B4-BE49-F238E27FC236}">
              <a16:creationId xmlns:a16="http://schemas.microsoft.com/office/drawing/2014/main" id="{00000000-0008-0000-1B00-000008000000}"/>
            </a:ext>
          </a:extLst>
        </xdr:cNvPr>
        <xdr:cNvSpPr/>
      </xdr:nvSpPr>
      <xdr:spPr>
        <a:xfrm>
          <a:off x="7229475" y="1152525"/>
          <a:ext cx="5040000" cy="576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2400" b="1">
              <a:solidFill>
                <a:sysClr val="windowText" lastClr="000000"/>
              </a:solidFill>
              <a:latin typeface="+mn-lt"/>
              <a:ea typeface="+mn-ea"/>
              <a:cs typeface="+mn-cs"/>
            </a:rPr>
            <a:t>JAARREKENING</a:t>
          </a:r>
        </a:p>
      </xdr:txBody>
    </xdr:sp>
    <xdr:clientData fLocksWithSheet="0"/>
  </xdr:twoCellAnchor>
  <xdr:twoCellAnchor>
    <xdr:from>
      <xdr:col>9</xdr:col>
      <xdr:colOff>0</xdr:colOff>
      <xdr:row>9</xdr:row>
      <xdr:rowOff>142875</xdr:rowOff>
    </xdr:from>
    <xdr:to>
      <xdr:col>14</xdr:col>
      <xdr:colOff>1275</xdr:colOff>
      <xdr:row>11</xdr:row>
      <xdr:rowOff>49875</xdr:rowOff>
    </xdr:to>
    <xdr:sp macro="" textlink="">
      <xdr:nvSpPr>
        <xdr:cNvPr id="9" name="Rechthoek 8">
          <a:extLst>
            <a:ext uri="{FF2B5EF4-FFF2-40B4-BE49-F238E27FC236}">
              <a16:creationId xmlns:a16="http://schemas.microsoft.com/office/drawing/2014/main" id="{00000000-0008-0000-1B00-000009000000}"/>
            </a:ext>
          </a:extLst>
        </xdr:cNvPr>
        <xdr:cNvSpPr/>
      </xdr:nvSpPr>
      <xdr:spPr>
        <a:xfrm>
          <a:off x="7229475" y="1866900"/>
          <a:ext cx="5040000" cy="288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200" b="1">
              <a:solidFill>
                <a:sysClr val="windowText" lastClr="000000"/>
              </a:solidFill>
              <a:latin typeface="+mn-lt"/>
              <a:ea typeface="+mn-ea"/>
              <a:cs typeface="+mn-cs"/>
            </a:rPr>
            <a:t>TOTALEN</a:t>
          </a:r>
        </a:p>
      </xdr:txBody>
    </xdr:sp>
    <xdr:clientData fLocksWithSheet="0"/>
  </xdr:twoCellAnchor>
  <xdr:twoCellAnchor>
    <xdr:from>
      <xdr:col>12</xdr:col>
      <xdr:colOff>0</xdr:colOff>
      <xdr:row>17</xdr:row>
      <xdr:rowOff>0</xdr:rowOff>
    </xdr:from>
    <xdr:to>
      <xdr:col>14</xdr:col>
      <xdr:colOff>0</xdr:colOff>
      <xdr:row>18</xdr:row>
      <xdr:rowOff>97500</xdr:rowOff>
    </xdr:to>
    <xdr:sp macro="" textlink="">
      <xdr:nvSpPr>
        <xdr:cNvPr id="10" name="Rechthoek 9">
          <a:extLst>
            <a:ext uri="{FF2B5EF4-FFF2-40B4-BE49-F238E27FC236}">
              <a16:creationId xmlns:a16="http://schemas.microsoft.com/office/drawing/2014/main" id="{00000000-0008-0000-1B00-00000A000000}"/>
            </a:ext>
          </a:extLst>
        </xdr:cNvPr>
        <xdr:cNvSpPr/>
      </xdr:nvSpPr>
      <xdr:spPr>
        <a:xfrm>
          <a:off x="9906000" y="3248025"/>
          <a:ext cx="2362200" cy="288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200" b="1">
              <a:solidFill>
                <a:sysClr val="windowText" lastClr="000000"/>
              </a:solidFill>
              <a:latin typeface="+mn-lt"/>
              <a:ea typeface="+mn-ea"/>
              <a:cs typeface="+mn-cs"/>
            </a:rPr>
            <a:t>VERLOFRECHTEN</a:t>
          </a:r>
        </a:p>
      </xdr:txBody>
    </xdr:sp>
    <xdr:clientData fLocksWithSheet="0"/>
  </xdr:twoCellAnchor>
  <xdr:twoCellAnchor>
    <xdr:from>
      <xdr:col>1</xdr:col>
      <xdr:colOff>6350</xdr:colOff>
      <xdr:row>0</xdr:row>
      <xdr:rowOff>25400</xdr:rowOff>
    </xdr:from>
    <xdr:to>
      <xdr:col>15</xdr:col>
      <xdr:colOff>6350</xdr:colOff>
      <xdr:row>3</xdr:row>
      <xdr:rowOff>165100</xdr:rowOff>
    </xdr:to>
    <xdr:sp macro="" textlink="">
      <xdr:nvSpPr>
        <xdr:cNvPr id="11" name="Aansluitingen">
          <a:hlinkClick xmlns:r="http://schemas.openxmlformats.org/officeDocument/2006/relationships" r:id="rId1"/>
          <a:extLst>
            <a:ext uri="{FF2B5EF4-FFF2-40B4-BE49-F238E27FC236}">
              <a16:creationId xmlns:a16="http://schemas.microsoft.com/office/drawing/2014/main" id="{00000000-0008-0000-1B00-00000B000000}"/>
            </a:ext>
          </a:extLst>
        </xdr:cNvPr>
        <xdr:cNvSpPr/>
      </xdr:nvSpPr>
      <xdr:spPr>
        <a:xfrm>
          <a:off x="254000" y="25400"/>
          <a:ext cx="12268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Aansluitingen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31750</xdr:colOff>
      <xdr:row>0</xdr:row>
      <xdr:rowOff>50800</xdr:rowOff>
    </xdr:from>
    <xdr:to>
      <xdr:col>3</xdr:col>
      <xdr:colOff>450636</xdr:colOff>
      <xdr:row>2</xdr:row>
      <xdr:rowOff>88848</xdr:rowOff>
    </xdr:to>
    <xdr:pic>
      <xdr:nvPicPr>
        <xdr:cNvPr id="12" name="Afbeelding 11">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9400" y="50800"/>
          <a:ext cx="1714286" cy="41904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238125</xdr:colOff>
      <xdr:row>23</xdr:row>
      <xdr:rowOff>152400</xdr:rowOff>
    </xdr:from>
    <xdr:to>
      <xdr:col>4</xdr:col>
      <xdr:colOff>975</xdr:colOff>
      <xdr:row>33</xdr:row>
      <xdr:rowOff>171225</xdr:rowOff>
    </xdr:to>
    <xdr:graphicFrame macro="">
      <xdr:nvGraphicFramePr>
        <xdr:cNvPr id="2" name="Grafiek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1038225</xdr:colOff>
      <xdr:row>23</xdr:row>
      <xdr:rowOff>152399</xdr:rowOff>
    </xdr:from>
    <xdr:to>
      <xdr:col>7</xdr:col>
      <xdr:colOff>975</xdr:colOff>
      <xdr:row>33</xdr:row>
      <xdr:rowOff>171224</xdr:rowOff>
    </xdr:to>
    <xdr:graphicFrame macro="">
      <xdr:nvGraphicFramePr>
        <xdr:cNvPr id="3" name="Grafiek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123825</xdr:colOff>
      <xdr:row>19</xdr:row>
      <xdr:rowOff>0</xdr:rowOff>
    </xdr:from>
    <xdr:to>
      <xdr:col>13</xdr:col>
      <xdr:colOff>0</xdr:colOff>
      <xdr:row>26</xdr:row>
      <xdr:rowOff>9525</xdr:rowOff>
    </xdr:to>
    <xdr:graphicFrame macro="">
      <xdr:nvGraphicFramePr>
        <xdr:cNvPr id="4" name="Grafiek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238125</xdr:colOff>
      <xdr:row>39</xdr:row>
      <xdr:rowOff>176212</xdr:rowOff>
    </xdr:from>
    <xdr:to>
      <xdr:col>4</xdr:col>
      <xdr:colOff>975</xdr:colOff>
      <xdr:row>47</xdr:row>
      <xdr:rowOff>47625</xdr:rowOff>
    </xdr:to>
    <xdr:graphicFrame macro="">
      <xdr:nvGraphicFramePr>
        <xdr:cNvPr id="5" name="Grafiek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8</xdr:col>
      <xdr:colOff>0</xdr:colOff>
      <xdr:row>35</xdr:row>
      <xdr:rowOff>0</xdr:rowOff>
    </xdr:from>
    <xdr:to>
      <xdr:col>13</xdr:col>
      <xdr:colOff>0</xdr:colOff>
      <xdr:row>47</xdr:row>
      <xdr:rowOff>47625</xdr:rowOff>
    </xdr:to>
    <xdr:graphicFrame macro="">
      <xdr:nvGraphicFramePr>
        <xdr:cNvPr id="6" name="Grafiek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1038224</xdr:colOff>
      <xdr:row>53</xdr:row>
      <xdr:rowOff>161925</xdr:rowOff>
    </xdr:from>
    <xdr:to>
      <xdr:col>12</xdr:col>
      <xdr:colOff>1038225</xdr:colOff>
      <xdr:row>67</xdr:row>
      <xdr:rowOff>171450</xdr:rowOff>
    </xdr:to>
    <xdr:graphicFrame macro="">
      <xdr:nvGraphicFramePr>
        <xdr:cNvPr id="7" name="Grafiek 7">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1038223</xdr:colOff>
      <xdr:row>68</xdr:row>
      <xdr:rowOff>171448</xdr:rowOff>
    </xdr:from>
    <xdr:to>
      <xdr:col>12</xdr:col>
      <xdr:colOff>1037023</xdr:colOff>
      <xdr:row>83</xdr:row>
      <xdr:rowOff>9823</xdr:rowOff>
    </xdr:to>
    <xdr:graphicFrame macro="">
      <xdr:nvGraphicFramePr>
        <xdr:cNvPr id="8" name="Grafiek 8">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4</xdr:col>
      <xdr:colOff>1038225</xdr:colOff>
      <xdr:row>39</xdr:row>
      <xdr:rowOff>177225</xdr:rowOff>
    </xdr:from>
    <xdr:to>
      <xdr:col>7</xdr:col>
      <xdr:colOff>975</xdr:colOff>
      <xdr:row>47</xdr:row>
      <xdr:rowOff>47625</xdr:rowOff>
    </xdr:to>
    <xdr:graphicFrame macro="">
      <xdr:nvGraphicFramePr>
        <xdr:cNvPr id="9" name="Grafiek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6</xdr:row>
      <xdr:rowOff>0</xdr:rowOff>
    </xdr:from>
    <xdr:to>
      <xdr:col>13</xdr:col>
      <xdr:colOff>0</xdr:colOff>
      <xdr:row>9</xdr:row>
      <xdr:rowOff>4500</xdr:rowOff>
    </xdr:to>
    <xdr:sp macro="" textlink="">
      <xdr:nvSpPr>
        <xdr:cNvPr id="12" name="shpHeader1">
          <a:extLst>
            <a:ext uri="{FF2B5EF4-FFF2-40B4-BE49-F238E27FC236}">
              <a16:creationId xmlns:a16="http://schemas.microsoft.com/office/drawing/2014/main" id="{00000000-0008-0000-1C00-00000C000000}"/>
            </a:ext>
          </a:extLst>
        </xdr:cNvPr>
        <xdr:cNvSpPr/>
      </xdr:nvSpPr>
      <xdr:spPr>
        <a:xfrm>
          <a:off x="495300" y="1143000"/>
          <a:ext cx="11525250" cy="576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2400" b="1">
              <a:solidFill>
                <a:sysClr val="windowText" lastClr="000000"/>
              </a:solidFill>
              <a:latin typeface="+mn-lt"/>
              <a:ea typeface="+mn-ea"/>
              <a:cs typeface="+mn-cs"/>
            </a:rPr>
            <a:t>ALGEMEEN</a:t>
          </a:r>
        </a:p>
      </xdr:txBody>
    </xdr:sp>
    <xdr:clientData fLocksWithSheet="0"/>
  </xdr:twoCellAnchor>
  <xdr:twoCellAnchor>
    <xdr:from>
      <xdr:col>2</xdr:col>
      <xdr:colOff>0</xdr:colOff>
      <xdr:row>15</xdr:row>
      <xdr:rowOff>0</xdr:rowOff>
    </xdr:from>
    <xdr:to>
      <xdr:col>13</xdr:col>
      <xdr:colOff>0</xdr:colOff>
      <xdr:row>18</xdr:row>
      <xdr:rowOff>4500</xdr:rowOff>
    </xdr:to>
    <xdr:sp macro="" textlink="">
      <xdr:nvSpPr>
        <xdr:cNvPr id="13" name="shpHeader1">
          <a:extLst>
            <a:ext uri="{FF2B5EF4-FFF2-40B4-BE49-F238E27FC236}">
              <a16:creationId xmlns:a16="http://schemas.microsoft.com/office/drawing/2014/main" id="{00000000-0008-0000-1C00-00000D000000}"/>
            </a:ext>
          </a:extLst>
        </xdr:cNvPr>
        <xdr:cNvSpPr/>
      </xdr:nvSpPr>
      <xdr:spPr>
        <a:xfrm>
          <a:off x="495300" y="2857500"/>
          <a:ext cx="11525250" cy="576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2400" b="1">
              <a:solidFill>
                <a:sysClr val="windowText" lastClr="000000"/>
              </a:solidFill>
              <a:latin typeface="+mn-lt"/>
              <a:ea typeface="+mn-ea"/>
              <a:cs typeface="+mn-cs"/>
            </a:rPr>
            <a:t>PERSONEEL</a:t>
          </a:r>
        </a:p>
      </xdr:txBody>
    </xdr:sp>
    <xdr:clientData fLocksWithSheet="0"/>
  </xdr:twoCellAnchor>
  <xdr:twoCellAnchor>
    <xdr:from>
      <xdr:col>2</xdr:col>
      <xdr:colOff>0</xdr:colOff>
      <xdr:row>50</xdr:row>
      <xdr:rowOff>0</xdr:rowOff>
    </xdr:from>
    <xdr:to>
      <xdr:col>13</xdr:col>
      <xdr:colOff>0</xdr:colOff>
      <xdr:row>53</xdr:row>
      <xdr:rowOff>4500</xdr:rowOff>
    </xdr:to>
    <xdr:sp macro="" textlink="">
      <xdr:nvSpPr>
        <xdr:cNvPr id="14" name="shpHeader1">
          <a:extLst>
            <a:ext uri="{FF2B5EF4-FFF2-40B4-BE49-F238E27FC236}">
              <a16:creationId xmlns:a16="http://schemas.microsoft.com/office/drawing/2014/main" id="{00000000-0008-0000-1C00-00000E000000}"/>
            </a:ext>
          </a:extLst>
        </xdr:cNvPr>
        <xdr:cNvSpPr/>
      </xdr:nvSpPr>
      <xdr:spPr>
        <a:xfrm>
          <a:off x="495300" y="9525000"/>
          <a:ext cx="11525250" cy="576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2400" b="1">
              <a:solidFill>
                <a:sysClr val="windowText" lastClr="000000"/>
              </a:solidFill>
              <a:latin typeface="+mn-lt"/>
              <a:ea typeface="+mn-ea"/>
              <a:cs typeface="+mn-cs"/>
            </a:rPr>
            <a:t>LOONKOSTEN</a:t>
          </a:r>
        </a:p>
      </xdr:txBody>
    </xdr:sp>
    <xdr:clientData fLocksWithSheet="0"/>
  </xdr:twoCellAnchor>
  <xdr:twoCellAnchor>
    <xdr:from>
      <xdr:col>1</xdr:col>
      <xdr:colOff>6350</xdr:colOff>
      <xdr:row>0</xdr:row>
      <xdr:rowOff>25400</xdr:rowOff>
    </xdr:from>
    <xdr:to>
      <xdr:col>14</xdr:col>
      <xdr:colOff>0</xdr:colOff>
      <xdr:row>3</xdr:row>
      <xdr:rowOff>165100</xdr:rowOff>
    </xdr:to>
    <xdr:sp macro="" textlink="">
      <xdr:nvSpPr>
        <xdr:cNvPr id="15" name="Dashboard">
          <a:hlinkClick xmlns:r="http://schemas.openxmlformats.org/officeDocument/2006/relationships" r:id="rId9"/>
          <a:extLst>
            <a:ext uri="{FF2B5EF4-FFF2-40B4-BE49-F238E27FC236}">
              <a16:creationId xmlns:a16="http://schemas.microsoft.com/office/drawing/2014/main" id="{00000000-0008-0000-1C00-00000F000000}"/>
            </a:ext>
          </a:extLst>
        </xdr:cNvPr>
        <xdr:cNvSpPr/>
      </xdr:nvSpPr>
      <xdr:spPr>
        <a:xfrm>
          <a:off x="254000" y="25400"/>
          <a:ext cx="12014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31750</xdr:colOff>
      <xdr:row>0</xdr:row>
      <xdr:rowOff>50800</xdr:rowOff>
    </xdr:from>
    <xdr:to>
      <xdr:col>3</xdr:col>
      <xdr:colOff>450636</xdr:colOff>
      <xdr:row>2</xdr:row>
      <xdr:rowOff>88848</xdr:rowOff>
    </xdr:to>
    <xdr:pic>
      <xdr:nvPicPr>
        <xdr:cNvPr id="16" name="Afbeelding 15">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79400" y="50800"/>
          <a:ext cx="1714286" cy="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25400</xdr:rowOff>
    </xdr:from>
    <xdr:to>
      <xdr:col>17</xdr:col>
      <xdr:colOff>123825</xdr:colOff>
      <xdr:row>3</xdr:row>
      <xdr:rowOff>165100</xdr:rowOff>
    </xdr:to>
    <xdr:sp macro="" textlink="">
      <xdr:nvSpPr>
        <xdr:cNvPr id="2" name="Personeelslijst">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Personeelslijst</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815761</xdr:colOff>
      <xdr:row>2</xdr:row>
      <xdr:rowOff>88848</xdr:rowOff>
    </xdr:to>
    <xdr:pic>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2</xdr:col>
      <xdr:colOff>0</xdr:colOff>
      <xdr:row>5</xdr:row>
      <xdr:rowOff>180975</xdr:rowOff>
    </xdr:from>
    <xdr:to>
      <xdr:col>4</xdr:col>
      <xdr:colOff>1200</xdr:colOff>
      <xdr:row>7</xdr:row>
      <xdr:rowOff>159975</xdr:rowOff>
    </xdr:to>
    <xdr:sp macro="" textlink="">
      <xdr:nvSpPr>
        <xdr:cNvPr id="4" name="Rechthoek 3">
          <a:extLst>
            <a:ext uri="{FF2B5EF4-FFF2-40B4-BE49-F238E27FC236}">
              <a16:creationId xmlns:a16="http://schemas.microsoft.com/office/drawing/2014/main" id="{00000000-0008-0000-1D00-000004000000}"/>
            </a:ext>
          </a:extLst>
        </xdr:cNvPr>
        <xdr:cNvSpPr/>
      </xdr:nvSpPr>
      <xdr:spPr>
        <a:xfrm>
          <a:off x="495300" y="1123950"/>
          <a:ext cx="2592000" cy="360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200" b="1">
              <a:solidFill>
                <a:sysClr val="windowText" lastClr="000000"/>
              </a:solidFill>
              <a:latin typeface="+mn-lt"/>
              <a:ea typeface="+mn-ea"/>
              <a:cs typeface="+mn-cs"/>
            </a:rPr>
            <a:t>1. Dagen per jaar</a:t>
          </a:r>
        </a:p>
      </xdr:txBody>
    </xdr:sp>
    <xdr:clientData fLocksWithSheet="0"/>
  </xdr:twoCellAnchor>
  <xdr:twoCellAnchor editAs="absolute">
    <xdr:from>
      <xdr:col>1</xdr:col>
      <xdr:colOff>247649</xdr:colOff>
      <xdr:row>11</xdr:row>
      <xdr:rowOff>180975</xdr:rowOff>
    </xdr:from>
    <xdr:to>
      <xdr:col>6</xdr:col>
      <xdr:colOff>9525</xdr:colOff>
      <xdr:row>13</xdr:row>
      <xdr:rowOff>159975</xdr:rowOff>
    </xdr:to>
    <xdr:sp macro="" textlink="">
      <xdr:nvSpPr>
        <xdr:cNvPr id="5" name="Rechthoek 4">
          <a:extLst>
            <a:ext uri="{FF2B5EF4-FFF2-40B4-BE49-F238E27FC236}">
              <a16:creationId xmlns:a16="http://schemas.microsoft.com/office/drawing/2014/main" id="{00000000-0008-0000-1D00-000005000000}"/>
            </a:ext>
          </a:extLst>
        </xdr:cNvPr>
        <xdr:cNvSpPr/>
      </xdr:nvSpPr>
      <xdr:spPr>
        <a:xfrm>
          <a:off x="495299" y="2266950"/>
          <a:ext cx="4695826" cy="360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200" b="1">
              <a:solidFill>
                <a:sysClr val="windowText" lastClr="000000"/>
              </a:solidFill>
              <a:latin typeface="+mn-lt"/>
              <a:ea typeface="+mn-ea"/>
              <a:cs typeface="+mn-cs"/>
            </a:rPr>
            <a:t>2. Niet werkbare uren</a:t>
          </a:r>
        </a:p>
      </xdr:txBody>
    </xdr:sp>
    <xdr:clientData fLocksWithSheet="0"/>
  </xdr:twoCellAnchor>
  <xdr:twoCellAnchor editAs="absolute">
    <xdr:from>
      <xdr:col>2</xdr:col>
      <xdr:colOff>0</xdr:colOff>
      <xdr:row>32</xdr:row>
      <xdr:rowOff>9525</xdr:rowOff>
    </xdr:from>
    <xdr:to>
      <xdr:col>4</xdr:col>
      <xdr:colOff>1009200</xdr:colOff>
      <xdr:row>33</xdr:row>
      <xdr:rowOff>6225</xdr:rowOff>
    </xdr:to>
    <xdr:sp macro="" textlink="">
      <xdr:nvSpPr>
        <xdr:cNvPr id="6" name="Rechthoek 5">
          <a:extLst>
            <a:ext uri="{FF2B5EF4-FFF2-40B4-BE49-F238E27FC236}">
              <a16:creationId xmlns:a16="http://schemas.microsoft.com/office/drawing/2014/main" id="{00000000-0008-0000-1D00-000006000000}"/>
            </a:ext>
          </a:extLst>
        </xdr:cNvPr>
        <xdr:cNvSpPr/>
      </xdr:nvSpPr>
      <xdr:spPr>
        <a:xfrm>
          <a:off x="495300" y="6096000"/>
          <a:ext cx="3600000" cy="187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200" b="1">
              <a:solidFill>
                <a:sysClr val="windowText" lastClr="000000"/>
              </a:solidFill>
              <a:latin typeface="+mn-lt"/>
              <a:ea typeface="+mn-ea"/>
              <a:cs typeface="+mn-cs"/>
            </a:rPr>
            <a:t>4. % Productiviteit / declarabiliteit)</a:t>
          </a:r>
        </a:p>
      </xdr:txBody>
    </xdr:sp>
    <xdr:clientData fLocksWithSheet="0"/>
  </xdr:twoCellAnchor>
  <xdr:twoCellAnchor editAs="absolute">
    <xdr:from>
      <xdr:col>2</xdr:col>
      <xdr:colOff>0</xdr:colOff>
      <xdr:row>28</xdr:row>
      <xdr:rowOff>9525</xdr:rowOff>
    </xdr:from>
    <xdr:to>
      <xdr:col>4</xdr:col>
      <xdr:colOff>1009200</xdr:colOff>
      <xdr:row>29</xdr:row>
      <xdr:rowOff>6225</xdr:rowOff>
    </xdr:to>
    <xdr:sp macro="" textlink="">
      <xdr:nvSpPr>
        <xdr:cNvPr id="7" name="Rechthoek 6">
          <a:extLst>
            <a:ext uri="{FF2B5EF4-FFF2-40B4-BE49-F238E27FC236}">
              <a16:creationId xmlns:a16="http://schemas.microsoft.com/office/drawing/2014/main" id="{00000000-0008-0000-1D00-000007000000}"/>
            </a:ext>
          </a:extLst>
        </xdr:cNvPr>
        <xdr:cNvSpPr/>
      </xdr:nvSpPr>
      <xdr:spPr>
        <a:xfrm>
          <a:off x="495300" y="5334000"/>
          <a:ext cx="3600000" cy="187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200" b="1">
              <a:solidFill>
                <a:sysClr val="windowText" lastClr="000000"/>
              </a:solidFill>
              <a:latin typeface="+mn-lt"/>
              <a:ea typeface="+mn-ea"/>
              <a:cs typeface="+mn-cs"/>
            </a:rPr>
            <a:t>3. Percentage improductief (ziekteverzuim)</a:t>
          </a:r>
        </a:p>
      </xdr:txBody>
    </xdr:sp>
    <xdr:clientData fLocksWithSheet="0"/>
  </xdr:twoCellAnchor>
  <xdr:twoCellAnchor editAs="absolute">
    <xdr:from>
      <xdr:col>2</xdr:col>
      <xdr:colOff>0</xdr:colOff>
      <xdr:row>35</xdr:row>
      <xdr:rowOff>180975</xdr:rowOff>
    </xdr:from>
    <xdr:to>
      <xdr:col>6</xdr:col>
      <xdr:colOff>9526</xdr:colOff>
      <xdr:row>37</xdr:row>
      <xdr:rowOff>159975</xdr:rowOff>
    </xdr:to>
    <xdr:sp macro="" textlink="">
      <xdr:nvSpPr>
        <xdr:cNvPr id="8" name="Rechthoek 7">
          <a:extLst>
            <a:ext uri="{FF2B5EF4-FFF2-40B4-BE49-F238E27FC236}">
              <a16:creationId xmlns:a16="http://schemas.microsoft.com/office/drawing/2014/main" id="{00000000-0008-0000-1D00-000008000000}"/>
            </a:ext>
          </a:extLst>
        </xdr:cNvPr>
        <xdr:cNvSpPr/>
      </xdr:nvSpPr>
      <xdr:spPr>
        <a:xfrm>
          <a:off x="495300" y="6838950"/>
          <a:ext cx="4695826" cy="360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200" b="1">
              <a:solidFill>
                <a:sysClr val="windowText" lastClr="000000"/>
              </a:solidFill>
              <a:latin typeface="+mn-lt"/>
              <a:ea typeface="+mn-ea"/>
              <a:cs typeface="+mn-cs"/>
            </a:rPr>
            <a:t>5. Overige personeelskosten</a:t>
          </a:r>
        </a:p>
      </xdr:txBody>
    </xdr:sp>
    <xdr:clientData fLocksWithSheet="0"/>
  </xdr:twoCellAnchor>
  <xdr:twoCellAnchor editAs="absolute">
    <xdr:from>
      <xdr:col>2</xdr:col>
      <xdr:colOff>0</xdr:colOff>
      <xdr:row>55</xdr:row>
      <xdr:rowOff>9525</xdr:rowOff>
    </xdr:from>
    <xdr:to>
      <xdr:col>4</xdr:col>
      <xdr:colOff>1009200</xdr:colOff>
      <xdr:row>56</xdr:row>
      <xdr:rowOff>6225</xdr:rowOff>
    </xdr:to>
    <xdr:sp macro="" textlink="">
      <xdr:nvSpPr>
        <xdr:cNvPr id="9" name="Rechthoek 8">
          <a:extLst>
            <a:ext uri="{FF2B5EF4-FFF2-40B4-BE49-F238E27FC236}">
              <a16:creationId xmlns:a16="http://schemas.microsoft.com/office/drawing/2014/main" id="{00000000-0008-0000-1D00-000009000000}"/>
            </a:ext>
          </a:extLst>
        </xdr:cNvPr>
        <xdr:cNvSpPr/>
      </xdr:nvSpPr>
      <xdr:spPr>
        <a:xfrm>
          <a:off x="495300" y="10477500"/>
          <a:ext cx="3600000" cy="187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200" b="1">
              <a:solidFill>
                <a:sysClr val="windowText" lastClr="000000"/>
              </a:solidFill>
              <a:latin typeface="+mn-lt"/>
              <a:ea typeface="+mn-ea"/>
              <a:cs typeface="+mn-cs"/>
            </a:rPr>
            <a:t>6. Verhouding direct / indirect personeel</a:t>
          </a:r>
        </a:p>
      </xdr:txBody>
    </xdr:sp>
    <xdr:clientData fLocksWithSheet="0"/>
  </xdr:twoCellAnchor>
  <xdr:twoCellAnchor editAs="absolute">
    <xdr:from>
      <xdr:col>2</xdr:col>
      <xdr:colOff>0</xdr:colOff>
      <xdr:row>57</xdr:row>
      <xdr:rowOff>9525</xdr:rowOff>
    </xdr:from>
    <xdr:to>
      <xdr:col>4</xdr:col>
      <xdr:colOff>1009200</xdr:colOff>
      <xdr:row>58</xdr:row>
      <xdr:rowOff>6225</xdr:rowOff>
    </xdr:to>
    <xdr:sp macro="" textlink="">
      <xdr:nvSpPr>
        <xdr:cNvPr id="10" name="Rechthoek 9">
          <a:extLst>
            <a:ext uri="{FF2B5EF4-FFF2-40B4-BE49-F238E27FC236}">
              <a16:creationId xmlns:a16="http://schemas.microsoft.com/office/drawing/2014/main" id="{00000000-0008-0000-1D00-00000A000000}"/>
            </a:ext>
          </a:extLst>
        </xdr:cNvPr>
        <xdr:cNvSpPr/>
      </xdr:nvSpPr>
      <xdr:spPr>
        <a:xfrm>
          <a:off x="495300" y="10858500"/>
          <a:ext cx="3600000" cy="187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200" b="1">
              <a:solidFill>
                <a:sysClr val="windowText" lastClr="000000"/>
              </a:solidFill>
              <a:latin typeface="+mn-lt"/>
              <a:ea typeface="+mn-ea"/>
              <a:cs typeface="+mn-cs"/>
            </a:rPr>
            <a:t>7. Opslag extern tarief (t.b.v. margeberekening)</a:t>
          </a:r>
        </a:p>
      </xdr:txBody>
    </xdr:sp>
    <xdr:clientData fLocksWithSheet="0"/>
  </xdr:twoCellAnchor>
  <xdr:twoCellAnchor>
    <xdr:from>
      <xdr:col>7</xdr:col>
      <xdr:colOff>0</xdr:colOff>
      <xdr:row>55</xdr:row>
      <xdr:rowOff>0</xdr:rowOff>
    </xdr:from>
    <xdr:to>
      <xdr:col>17</xdr:col>
      <xdr:colOff>19050</xdr:colOff>
      <xdr:row>58</xdr:row>
      <xdr:rowOff>28575</xdr:rowOff>
    </xdr:to>
    <xdr:sp macro="" textlink="">
      <xdr:nvSpPr>
        <xdr:cNvPr id="11" name="Rechthoek 10">
          <a:extLst>
            <a:ext uri="{FF2B5EF4-FFF2-40B4-BE49-F238E27FC236}">
              <a16:creationId xmlns:a16="http://schemas.microsoft.com/office/drawing/2014/main" id="{00000000-0008-0000-1D00-00000B000000}"/>
            </a:ext>
          </a:extLst>
        </xdr:cNvPr>
        <xdr:cNvSpPr/>
      </xdr:nvSpPr>
      <xdr:spPr>
        <a:xfrm>
          <a:off x="5562600" y="10477500"/>
          <a:ext cx="7562850" cy="600075"/>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 DISCLAIMER +++  DISCLAIMER  +++  DISCLAIMER  +++  DISCLAIMER  +++  DISCLAIMER +++</a:t>
          </a:r>
        </a:p>
        <a:p>
          <a:pPr marL="0" indent="0" algn="ctr"/>
          <a:r>
            <a:rPr lang="nl-NL" sz="1100" b="1">
              <a:solidFill>
                <a:sysClr val="windowText" lastClr="000000"/>
              </a:solidFill>
              <a:latin typeface="+mn-lt"/>
              <a:ea typeface="+mn-ea"/>
              <a:cs typeface="+mn-cs"/>
            </a:rPr>
            <a:t>De berekening geeft slechts een indicatie. U kunt aan deze berekening geen rechten ontlenen.</a:t>
          </a:r>
        </a:p>
      </xdr:txBody>
    </xdr:sp>
    <xdr:clientData fLocksWithSheet="0"/>
  </xdr:twoCellAnchor>
  <xdr:twoCellAnchor editAs="absolute">
    <xdr:from>
      <xdr:col>7</xdr:col>
      <xdr:colOff>0</xdr:colOff>
      <xdr:row>32</xdr:row>
      <xdr:rowOff>9525</xdr:rowOff>
    </xdr:from>
    <xdr:to>
      <xdr:col>8</xdr:col>
      <xdr:colOff>834900</xdr:colOff>
      <xdr:row>34</xdr:row>
      <xdr:rowOff>168525</xdr:rowOff>
    </xdr:to>
    <xdr:sp macro="" textlink="">
      <xdr:nvSpPr>
        <xdr:cNvPr id="12" name="Rechthoek 11">
          <a:extLst>
            <a:ext uri="{FF2B5EF4-FFF2-40B4-BE49-F238E27FC236}">
              <a16:creationId xmlns:a16="http://schemas.microsoft.com/office/drawing/2014/main" id="{00000000-0008-0000-1D00-00000C000000}"/>
            </a:ext>
          </a:extLst>
        </xdr:cNvPr>
        <xdr:cNvSpPr/>
      </xdr:nvSpPr>
      <xdr:spPr>
        <a:xfrm>
          <a:off x="5562600" y="6096000"/>
          <a:ext cx="2016000" cy="540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100" b="1">
              <a:solidFill>
                <a:sysClr val="windowText" lastClr="000000"/>
              </a:solidFill>
              <a:latin typeface="+mn-lt"/>
              <a:ea typeface="+mn-ea"/>
              <a:cs typeface="+mn-cs"/>
            </a:rPr>
            <a:t>1. Directe loonkosten</a:t>
          </a:r>
        </a:p>
      </xdr:txBody>
    </xdr:sp>
    <xdr:clientData fLocksWithSheet="0"/>
  </xdr:twoCellAnchor>
  <xdr:twoCellAnchor editAs="absolute">
    <xdr:from>
      <xdr:col>7</xdr:col>
      <xdr:colOff>0</xdr:colOff>
      <xdr:row>40</xdr:row>
      <xdr:rowOff>9525</xdr:rowOff>
    </xdr:from>
    <xdr:to>
      <xdr:col>8</xdr:col>
      <xdr:colOff>834900</xdr:colOff>
      <xdr:row>42</xdr:row>
      <xdr:rowOff>168525</xdr:rowOff>
    </xdr:to>
    <xdr:sp macro="" textlink="">
      <xdr:nvSpPr>
        <xdr:cNvPr id="13" name="Rechthoek 12">
          <a:extLst>
            <a:ext uri="{FF2B5EF4-FFF2-40B4-BE49-F238E27FC236}">
              <a16:creationId xmlns:a16="http://schemas.microsoft.com/office/drawing/2014/main" id="{00000000-0008-0000-1D00-00000D000000}"/>
            </a:ext>
          </a:extLst>
        </xdr:cNvPr>
        <xdr:cNvSpPr/>
      </xdr:nvSpPr>
      <xdr:spPr>
        <a:xfrm>
          <a:off x="5562600" y="7620000"/>
          <a:ext cx="2016000" cy="540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100" b="1">
              <a:solidFill>
                <a:sysClr val="windowText" lastClr="000000"/>
              </a:solidFill>
              <a:latin typeface="+mn-lt"/>
              <a:ea typeface="+mn-ea"/>
              <a:cs typeface="+mn-cs"/>
            </a:rPr>
            <a:t>4. Declarabel / productief</a:t>
          </a:r>
        </a:p>
      </xdr:txBody>
    </xdr:sp>
    <xdr:clientData fLocksWithSheet="0"/>
  </xdr:twoCellAnchor>
  <xdr:twoCellAnchor editAs="absolute">
    <xdr:from>
      <xdr:col>7</xdr:col>
      <xdr:colOff>0</xdr:colOff>
      <xdr:row>36</xdr:row>
      <xdr:rowOff>9526</xdr:rowOff>
    </xdr:from>
    <xdr:to>
      <xdr:col>8</xdr:col>
      <xdr:colOff>834900</xdr:colOff>
      <xdr:row>38</xdr:row>
      <xdr:rowOff>168526</xdr:rowOff>
    </xdr:to>
    <xdr:sp macro="" textlink="">
      <xdr:nvSpPr>
        <xdr:cNvPr id="14" name="Rechthoek 13">
          <a:extLst>
            <a:ext uri="{FF2B5EF4-FFF2-40B4-BE49-F238E27FC236}">
              <a16:creationId xmlns:a16="http://schemas.microsoft.com/office/drawing/2014/main" id="{00000000-0008-0000-1D00-00000E000000}"/>
            </a:ext>
          </a:extLst>
        </xdr:cNvPr>
        <xdr:cNvSpPr/>
      </xdr:nvSpPr>
      <xdr:spPr>
        <a:xfrm>
          <a:off x="5562600" y="6858001"/>
          <a:ext cx="2016000" cy="540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100" b="1">
              <a:solidFill>
                <a:sysClr val="windowText" lastClr="000000"/>
              </a:solidFill>
              <a:latin typeface="+mn-lt"/>
              <a:ea typeface="+mn-ea"/>
              <a:cs typeface="+mn-cs"/>
            </a:rPr>
            <a:t>2+3. Loonkosten o.b.v. werkbare uren (incl. verzuim)</a:t>
          </a:r>
        </a:p>
      </xdr:txBody>
    </xdr:sp>
    <xdr:clientData fLocksWithSheet="0"/>
  </xdr:twoCellAnchor>
  <xdr:twoCellAnchor editAs="absolute">
    <xdr:from>
      <xdr:col>7</xdr:col>
      <xdr:colOff>0</xdr:colOff>
      <xdr:row>44</xdr:row>
      <xdr:rowOff>9524</xdr:rowOff>
    </xdr:from>
    <xdr:to>
      <xdr:col>8</xdr:col>
      <xdr:colOff>834900</xdr:colOff>
      <xdr:row>46</xdr:row>
      <xdr:rowOff>168524</xdr:rowOff>
    </xdr:to>
    <xdr:sp macro="" textlink="">
      <xdr:nvSpPr>
        <xdr:cNvPr id="15" name="Rechthoek 14">
          <a:extLst>
            <a:ext uri="{FF2B5EF4-FFF2-40B4-BE49-F238E27FC236}">
              <a16:creationId xmlns:a16="http://schemas.microsoft.com/office/drawing/2014/main" id="{00000000-0008-0000-1D00-00000F000000}"/>
            </a:ext>
          </a:extLst>
        </xdr:cNvPr>
        <xdr:cNvSpPr/>
      </xdr:nvSpPr>
      <xdr:spPr>
        <a:xfrm>
          <a:off x="5562600" y="8381999"/>
          <a:ext cx="2016000" cy="540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100" b="1">
              <a:solidFill>
                <a:sysClr val="windowText" lastClr="000000"/>
              </a:solidFill>
              <a:latin typeface="+mn-lt"/>
              <a:ea typeface="+mn-ea"/>
              <a:cs typeface="+mn-cs"/>
            </a:rPr>
            <a:t>5. Opslag personeelskosten</a:t>
          </a:r>
        </a:p>
      </xdr:txBody>
    </xdr:sp>
    <xdr:clientData fLocksWithSheet="0"/>
  </xdr:twoCellAnchor>
  <xdr:twoCellAnchor editAs="absolute">
    <xdr:from>
      <xdr:col>7</xdr:col>
      <xdr:colOff>0</xdr:colOff>
      <xdr:row>48</xdr:row>
      <xdr:rowOff>47625</xdr:rowOff>
    </xdr:from>
    <xdr:to>
      <xdr:col>10</xdr:col>
      <xdr:colOff>424800</xdr:colOff>
      <xdr:row>50</xdr:row>
      <xdr:rowOff>98625</xdr:rowOff>
    </xdr:to>
    <xdr:sp macro="" textlink="">
      <xdr:nvSpPr>
        <xdr:cNvPr id="16" name="Rechthoek 15">
          <a:extLst>
            <a:ext uri="{FF2B5EF4-FFF2-40B4-BE49-F238E27FC236}">
              <a16:creationId xmlns:a16="http://schemas.microsoft.com/office/drawing/2014/main" id="{00000000-0008-0000-1D00-000010000000}"/>
            </a:ext>
          </a:extLst>
        </xdr:cNvPr>
        <xdr:cNvSpPr/>
      </xdr:nvSpPr>
      <xdr:spPr>
        <a:xfrm>
          <a:off x="5562600" y="9182100"/>
          <a:ext cx="3168000" cy="432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100" b="1">
              <a:solidFill>
                <a:sysClr val="windowText" lastClr="000000"/>
              </a:solidFill>
              <a:latin typeface="+mn-lt"/>
              <a:ea typeface="+mn-ea"/>
              <a:cs typeface="+mn-cs"/>
            </a:rPr>
            <a:t>6. Kosten totaal inclusief verhouding direct / indirect</a:t>
          </a:r>
        </a:p>
      </xdr:txBody>
    </xdr:sp>
    <xdr:clientData fLocksWithSheet="0"/>
  </xdr:twoCellAnchor>
  <xdr:twoCellAnchor editAs="absolute">
    <xdr:from>
      <xdr:col>7</xdr:col>
      <xdr:colOff>0</xdr:colOff>
      <xdr:row>51</xdr:row>
      <xdr:rowOff>19050</xdr:rowOff>
    </xdr:from>
    <xdr:to>
      <xdr:col>10</xdr:col>
      <xdr:colOff>424800</xdr:colOff>
      <xdr:row>53</xdr:row>
      <xdr:rowOff>70050</xdr:rowOff>
    </xdr:to>
    <xdr:sp macro="" textlink="">
      <xdr:nvSpPr>
        <xdr:cNvPr id="17" name="Rechthoek 16">
          <a:extLst>
            <a:ext uri="{FF2B5EF4-FFF2-40B4-BE49-F238E27FC236}">
              <a16:creationId xmlns:a16="http://schemas.microsoft.com/office/drawing/2014/main" id="{00000000-0008-0000-1D00-000011000000}"/>
            </a:ext>
          </a:extLst>
        </xdr:cNvPr>
        <xdr:cNvSpPr/>
      </xdr:nvSpPr>
      <xdr:spPr>
        <a:xfrm>
          <a:off x="5562600" y="9725025"/>
          <a:ext cx="3168000" cy="432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100" b="1">
              <a:solidFill>
                <a:sysClr val="windowText" lastClr="000000"/>
              </a:solidFill>
              <a:latin typeface="+mn-lt"/>
              <a:ea typeface="+mn-ea"/>
              <a:cs typeface="+mn-cs"/>
            </a:rPr>
            <a:t>7. Kosten totaal inclusief opslag extern tarief </a:t>
          </a:r>
        </a:p>
      </xdr:txBody>
    </xdr:sp>
    <xdr:clientData fLocksWithSheet="0"/>
  </xdr:twoCellAnchor>
  <xdr:twoCellAnchor editAs="absolute">
    <xdr:from>
      <xdr:col>7</xdr:col>
      <xdr:colOff>0</xdr:colOff>
      <xdr:row>26</xdr:row>
      <xdr:rowOff>12478</xdr:rowOff>
    </xdr:from>
    <xdr:to>
      <xdr:col>17</xdr:col>
      <xdr:colOff>0</xdr:colOff>
      <xdr:row>28</xdr:row>
      <xdr:rowOff>71535</xdr:rowOff>
    </xdr:to>
    <xdr:sp macro="" textlink="">
      <xdr:nvSpPr>
        <xdr:cNvPr id="18" name="Rechthoek 17">
          <a:extLst>
            <a:ext uri="{FF2B5EF4-FFF2-40B4-BE49-F238E27FC236}">
              <a16:creationId xmlns:a16="http://schemas.microsoft.com/office/drawing/2014/main" id="{00000000-0008-0000-1D00-000012000000}"/>
            </a:ext>
          </a:extLst>
        </xdr:cNvPr>
        <xdr:cNvSpPr/>
      </xdr:nvSpPr>
      <xdr:spPr>
        <a:xfrm>
          <a:off x="5562600" y="4955953"/>
          <a:ext cx="7543800" cy="440057"/>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800" b="1">
              <a:solidFill>
                <a:sysClr val="windowText" lastClr="000000"/>
              </a:solidFill>
              <a:latin typeface="+mn-lt"/>
              <a:ea typeface="+mn-ea"/>
              <a:cs typeface="+mn-cs"/>
            </a:rPr>
            <a:t>KOSTPRIJSANALYSE</a:t>
          </a:r>
        </a:p>
      </xdr:txBody>
    </xdr:sp>
    <xdr:clientData fLocksWithSheet="0"/>
  </xdr:twoCellAnchor>
  <xdr:twoCellAnchor editAs="absolute">
    <xdr:from>
      <xdr:col>14</xdr:col>
      <xdr:colOff>0</xdr:colOff>
      <xdr:row>30</xdr:row>
      <xdr:rowOff>108680</xdr:rowOff>
    </xdr:from>
    <xdr:to>
      <xdr:col>14</xdr:col>
      <xdr:colOff>1044000</xdr:colOff>
      <xdr:row>31</xdr:row>
      <xdr:rowOff>134180</xdr:rowOff>
    </xdr:to>
    <xdr:sp macro="" textlink="">
      <xdr:nvSpPr>
        <xdr:cNvPr id="19" name="Rechthoek 18">
          <a:extLst>
            <a:ext uri="{FF2B5EF4-FFF2-40B4-BE49-F238E27FC236}">
              <a16:creationId xmlns:a16="http://schemas.microsoft.com/office/drawing/2014/main" id="{00000000-0008-0000-1D00-000013000000}"/>
            </a:ext>
          </a:extLst>
        </xdr:cNvPr>
        <xdr:cNvSpPr/>
      </xdr:nvSpPr>
      <xdr:spPr>
        <a:xfrm>
          <a:off x="10829925" y="5814155"/>
          <a:ext cx="1044000" cy="216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050" b="1">
              <a:solidFill>
                <a:sysClr val="windowText" lastClr="000000"/>
              </a:solidFill>
              <a:latin typeface="+mn-lt"/>
              <a:ea typeface="+mn-ea"/>
              <a:cs typeface="+mn-cs"/>
            </a:rPr>
            <a:t>CUMULATIEF</a:t>
          </a:r>
        </a:p>
      </xdr:txBody>
    </xdr:sp>
    <xdr:clientData fLocksWithSheet="0"/>
  </xdr:twoCellAnchor>
  <xdr:twoCellAnchor editAs="absolute">
    <xdr:from>
      <xdr:col>16</xdr:col>
      <xdr:colOff>0</xdr:colOff>
      <xdr:row>30</xdr:row>
      <xdr:rowOff>108680</xdr:rowOff>
    </xdr:from>
    <xdr:to>
      <xdr:col>16</xdr:col>
      <xdr:colOff>1044000</xdr:colOff>
      <xdr:row>31</xdr:row>
      <xdr:rowOff>134180</xdr:rowOff>
    </xdr:to>
    <xdr:sp macro="" textlink="">
      <xdr:nvSpPr>
        <xdr:cNvPr id="20" name="Rechthoek 19">
          <a:extLst>
            <a:ext uri="{FF2B5EF4-FFF2-40B4-BE49-F238E27FC236}">
              <a16:creationId xmlns:a16="http://schemas.microsoft.com/office/drawing/2014/main" id="{00000000-0008-0000-1D00-000014000000}"/>
            </a:ext>
          </a:extLst>
        </xdr:cNvPr>
        <xdr:cNvSpPr/>
      </xdr:nvSpPr>
      <xdr:spPr>
        <a:xfrm>
          <a:off x="12058650" y="5814155"/>
          <a:ext cx="1044000" cy="216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050" b="1">
              <a:solidFill>
                <a:sysClr val="windowText" lastClr="000000"/>
              </a:solidFill>
              <a:latin typeface="+mn-lt"/>
              <a:ea typeface="+mn-ea"/>
              <a:cs typeface="+mn-cs"/>
            </a:rPr>
            <a:t>PROGNOSE</a:t>
          </a:r>
        </a:p>
      </xdr:txBody>
    </xdr:sp>
    <xdr:clientData fLocksWithSheet="0"/>
  </xdr:twoCellAnchor>
  <xdr:twoCellAnchor>
    <xdr:from>
      <xdr:col>1</xdr:col>
      <xdr:colOff>6350</xdr:colOff>
      <xdr:row>0</xdr:row>
      <xdr:rowOff>25400</xdr:rowOff>
    </xdr:from>
    <xdr:to>
      <xdr:col>17</xdr:col>
      <xdr:colOff>0</xdr:colOff>
      <xdr:row>3</xdr:row>
      <xdr:rowOff>165100</xdr:rowOff>
    </xdr:to>
    <xdr:sp macro="" textlink="">
      <xdr:nvSpPr>
        <xdr:cNvPr id="21" name="Kostprijsanalyse">
          <a:hlinkClick xmlns:r="http://schemas.openxmlformats.org/officeDocument/2006/relationships" r:id="rId1"/>
          <a:extLst>
            <a:ext uri="{FF2B5EF4-FFF2-40B4-BE49-F238E27FC236}">
              <a16:creationId xmlns:a16="http://schemas.microsoft.com/office/drawing/2014/main" id="{00000000-0008-0000-1D00-000015000000}"/>
            </a:ext>
          </a:extLst>
        </xdr:cNvPr>
        <xdr:cNvSpPr/>
      </xdr:nvSpPr>
      <xdr:spPr>
        <a:xfrm>
          <a:off x="254000" y="25400"/>
          <a:ext cx="128524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Kostprijsanalyse</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31750</xdr:colOff>
      <xdr:row>0</xdr:row>
      <xdr:rowOff>50800</xdr:rowOff>
    </xdr:from>
    <xdr:to>
      <xdr:col>2</xdr:col>
      <xdr:colOff>1498386</xdr:colOff>
      <xdr:row>2</xdr:row>
      <xdr:rowOff>88848</xdr:rowOff>
    </xdr:to>
    <xdr:pic>
      <xdr:nvPicPr>
        <xdr:cNvPr id="22" name="Afbeelding 21">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9400" y="50800"/>
          <a:ext cx="1714286" cy="41904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25400</xdr:rowOff>
    </xdr:from>
    <xdr:to>
      <xdr:col>21</xdr:col>
      <xdr:colOff>542925</xdr:colOff>
      <xdr:row>3</xdr:row>
      <xdr:rowOff>165100</xdr:rowOff>
    </xdr:to>
    <xdr:sp macro="" textlink="">
      <xdr:nvSpPr>
        <xdr:cNvPr id="2" name="Kostprijslijst">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Kostprijslijst</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815761</xdr:colOff>
      <xdr:row>2</xdr:row>
      <xdr:rowOff>88848</xdr:rowOff>
    </xdr:to>
    <xdr:pic>
      <xdr:nvPicPr>
        <xdr:cNvPr id="3" name="Afbeelding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0</xdr:row>
      <xdr:rowOff>25400</xdr:rowOff>
    </xdr:from>
    <xdr:to>
      <xdr:col>13</xdr:col>
      <xdr:colOff>6350</xdr:colOff>
      <xdr:row>3</xdr:row>
      <xdr:rowOff>165100</xdr:rowOff>
    </xdr:to>
    <xdr:sp macro="" textlink="">
      <xdr:nvSpPr>
        <xdr:cNvPr id="2" name="WKR Verkort">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6200" y="25400"/>
          <a:ext cx="145796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WKR Verkort</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0</xdr:row>
      <xdr:rowOff>25400</xdr:rowOff>
    </xdr:from>
    <xdr:to>
      <xdr:col>13</xdr:col>
      <xdr:colOff>6350</xdr:colOff>
      <xdr:row>3</xdr:row>
      <xdr:rowOff>165100</xdr:rowOff>
    </xdr:to>
    <xdr:sp macro="" textlink="">
      <xdr:nvSpPr>
        <xdr:cNvPr id="2" name="WKR Uitgebreid">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6200" y="25400"/>
          <a:ext cx="145796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WKR Uitgebreid</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2070100</xdr:colOff>
      <xdr:row>5</xdr:row>
      <xdr:rowOff>0</xdr:rowOff>
    </xdr:to>
    <mc:AlternateContent xmlns:mc="http://schemas.openxmlformats.org/markup-compatibility/2006" xmlns:a14="http://schemas.microsoft.com/office/drawing/2010/main">
      <mc:Choice Requires="a14">
        <xdr:graphicFrame macro="">
          <xdr:nvGraphicFramePr>
            <xdr:cNvPr id="2" name="slcPVTHRBoekjaar">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microsoft.com/office/drawing/2010/slicer">
              <sle:slicer xmlns:sle="http://schemas.microsoft.com/office/drawing/2010/slicer" name="slcPVTHRBoekjaar"/>
            </a:graphicData>
          </a:graphic>
        </xdr:graphicFrame>
      </mc:Choice>
      <mc:Fallback xmlns="">
        <xdr:sp macro="" textlink="">
          <xdr:nvSpPr>
            <xdr:cNvPr id="0" name=""/>
            <xdr:cNvSpPr>
              <a:spLocks noTextEdit="1"/>
            </xdr:cNvSpPr>
          </xdr:nvSpPr>
          <xdr:spPr>
            <a:xfrm>
              <a:off x="76200" y="762000"/>
              <a:ext cx="2070100" cy="7334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0</xdr:rowOff>
    </xdr:from>
    <xdr:to>
      <xdr:col>1</xdr:col>
      <xdr:colOff>2070100</xdr:colOff>
      <xdr:row>11</xdr:row>
      <xdr:rowOff>0</xdr:rowOff>
    </xdr:to>
    <mc:AlternateContent xmlns:mc="http://schemas.openxmlformats.org/markup-compatibility/2006" xmlns:a14="http://schemas.microsoft.com/office/drawing/2010/main">
      <mc:Choice Requires="a14">
        <xdr:graphicFrame macro="">
          <xdr:nvGraphicFramePr>
            <xdr:cNvPr id="3" name="slcPVTHRAfdeling">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microsoft.com/office/drawing/2010/slicer">
              <sle:slicer xmlns:sle="http://schemas.microsoft.com/office/drawing/2010/slicer" name="slcPVTHRAfdeling"/>
            </a:graphicData>
          </a:graphic>
        </xdr:graphicFrame>
      </mc:Choice>
      <mc:Fallback xmlns="">
        <xdr:sp macro="" textlink="">
          <xdr:nvSpPr>
            <xdr:cNvPr id="0" name=""/>
            <xdr:cNvSpPr>
              <a:spLocks noTextEdit="1"/>
            </xdr:cNvSpPr>
          </xdr:nvSpPr>
          <xdr:spPr>
            <a:xfrm>
              <a:off x="76200" y="1514475"/>
              <a:ext cx="2070100" cy="22383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12</xdr:row>
      <xdr:rowOff>0</xdr:rowOff>
    </xdr:from>
    <xdr:to>
      <xdr:col>1</xdr:col>
      <xdr:colOff>2070100</xdr:colOff>
      <xdr:row>21</xdr:row>
      <xdr:rowOff>0</xdr:rowOff>
    </xdr:to>
    <mc:AlternateContent xmlns:mc="http://schemas.openxmlformats.org/markup-compatibility/2006" xmlns:a14="http://schemas.microsoft.com/office/drawing/2010/main">
      <mc:Choice Requires="a14">
        <xdr:graphicFrame macro="">
          <xdr:nvGraphicFramePr>
            <xdr:cNvPr id="4" name="slcPVTHRFunctie">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microsoft.com/office/drawing/2010/slicer">
              <sle:slicer xmlns:sle="http://schemas.microsoft.com/office/drawing/2010/slicer" name="slcPVTHRFunctie"/>
            </a:graphicData>
          </a:graphic>
        </xdr:graphicFrame>
      </mc:Choice>
      <mc:Fallback xmlns="">
        <xdr:sp macro="" textlink="">
          <xdr:nvSpPr>
            <xdr:cNvPr id="0" name=""/>
            <xdr:cNvSpPr>
              <a:spLocks noTextEdit="1"/>
            </xdr:cNvSpPr>
          </xdr:nvSpPr>
          <xdr:spPr>
            <a:xfrm>
              <a:off x="76200" y="3771900"/>
              <a:ext cx="2070100" cy="37433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4</xdr:row>
      <xdr:rowOff>0</xdr:rowOff>
    </xdr:from>
    <xdr:to>
      <xdr:col>7</xdr:col>
      <xdr:colOff>0</xdr:colOff>
      <xdr:row>5</xdr:row>
      <xdr:rowOff>0</xdr:rowOff>
    </xdr:to>
    <mc:AlternateContent xmlns:mc="http://schemas.openxmlformats.org/markup-compatibility/2006" xmlns:a14="http://schemas.microsoft.com/office/drawing/2010/main">
      <mc:Choice Requires="a14">
        <xdr:graphicFrame macro="">
          <xdr:nvGraphicFramePr>
            <xdr:cNvPr id="5" name="slcPVTHRGeslacht">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microsoft.com/office/drawing/2010/slicer">
              <sle:slicer xmlns:sle="http://schemas.microsoft.com/office/drawing/2010/slicer" name="slcPVTHRGeslacht"/>
            </a:graphicData>
          </a:graphic>
        </xdr:graphicFrame>
      </mc:Choice>
      <mc:Fallback xmlns="">
        <xdr:sp macro="" textlink="">
          <xdr:nvSpPr>
            <xdr:cNvPr id="0" name=""/>
            <xdr:cNvSpPr>
              <a:spLocks noTextEdit="1"/>
            </xdr:cNvSpPr>
          </xdr:nvSpPr>
          <xdr:spPr>
            <a:xfrm>
              <a:off x="15151100" y="762000"/>
              <a:ext cx="2070100" cy="7334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6</xdr:row>
      <xdr:rowOff>0</xdr:rowOff>
    </xdr:from>
    <xdr:to>
      <xdr:col>7</xdr:col>
      <xdr:colOff>0</xdr:colOff>
      <xdr:row>11</xdr:row>
      <xdr:rowOff>0</xdr:rowOff>
    </xdr:to>
    <mc:AlternateContent xmlns:mc="http://schemas.openxmlformats.org/markup-compatibility/2006" xmlns:a14="http://schemas.microsoft.com/office/drawing/2010/main">
      <mc:Choice Requires="a14">
        <xdr:graphicFrame macro="">
          <xdr:nvGraphicFramePr>
            <xdr:cNvPr id="6" name="slcPVTHRManager">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microsoft.com/office/drawing/2010/slicer">
              <sle:slicer xmlns:sle="http://schemas.microsoft.com/office/drawing/2010/slicer" name="slcPVTHRManager"/>
            </a:graphicData>
          </a:graphic>
        </xdr:graphicFrame>
      </mc:Choice>
      <mc:Fallback xmlns="">
        <xdr:sp macro="" textlink="">
          <xdr:nvSpPr>
            <xdr:cNvPr id="0" name=""/>
            <xdr:cNvSpPr>
              <a:spLocks noTextEdit="1"/>
            </xdr:cNvSpPr>
          </xdr:nvSpPr>
          <xdr:spPr>
            <a:xfrm>
              <a:off x="15151100" y="1514475"/>
              <a:ext cx="2070100" cy="22383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12</xdr:row>
      <xdr:rowOff>0</xdr:rowOff>
    </xdr:from>
    <xdr:to>
      <xdr:col>7</xdr:col>
      <xdr:colOff>0</xdr:colOff>
      <xdr:row>21</xdr:row>
      <xdr:rowOff>0</xdr:rowOff>
    </xdr:to>
    <mc:AlternateContent xmlns:mc="http://schemas.openxmlformats.org/markup-compatibility/2006" xmlns:a14="http://schemas.microsoft.com/office/drawing/2010/main">
      <mc:Choice Requires="a14">
        <xdr:graphicFrame macro="">
          <xdr:nvGraphicFramePr>
            <xdr:cNvPr id="7" name="slcPVTHRWerknemer">
              <a:extLst>
                <a:ext uri="{FF2B5EF4-FFF2-40B4-BE49-F238E27FC236}">
                  <a16:creationId xmlns:a16="http://schemas.microsoft.com/office/drawing/2014/main" id="{00000000-0008-0000-2100-000007000000}"/>
                </a:ext>
              </a:extLst>
            </xdr:cNvPr>
            <xdr:cNvGraphicFramePr/>
          </xdr:nvGraphicFramePr>
          <xdr:xfrm>
            <a:off x="0" y="0"/>
            <a:ext cx="0" cy="0"/>
          </xdr:xfrm>
          <a:graphic>
            <a:graphicData uri="http://schemas.microsoft.com/office/drawing/2010/slicer">
              <sle:slicer xmlns:sle="http://schemas.microsoft.com/office/drawing/2010/slicer" name="slcPVTHRWerknemer"/>
            </a:graphicData>
          </a:graphic>
        </xdr:graphicFrame>
      </mc:Choice>
      <mc:Fallback xmlns="">
        <xdr:sp macro="" textlink="">
          <xdr:nvSpPr>
            <xdr:cNvPr id="0" name=""/>
            <xdr:cNvSpPr>
              <a:spLocks noTextEdit="1"/>
            </xdr:cNvSpPr>
          </xdr:nvSpPr>
          <xdr:spPr>
            <a:xfrm>
              <a:off x="15151100" y="3771900"/>
              <a:ext cx="2070100" cy="37433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4</xdr:row>
      <xdr:rowOff>0</xdr:rowOff>
    </xdr:from>
    <xdr:to>
      <xdr:col>2</xdr:col>
      <xdr:colOff>3213100</xdr:colOff>
      <xdr:row>9</xdr:row>
      <xdr:rowOff>0</xdr:rowOff>
    </xdr:to>
    <xdr:graphicFrame macro="">
      <xdr:nvGraphicFramePr>
        <xdr:cNvPr id="8" name="Medewerkers / headcount">
          <a:extLst>
            <a:ext uri="{FF2B5EF4-FFF2-40B4-BE49-F238E27FC236}">
              <a16:creationId xmlns:a16="http://schemas.microsoft.com/office/drawing/2014/main" id="{00000000-0008-0000-2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xdr:row>
      <xdr:rowOff>0</xdr:rowOff>
    </xdr:from>
    <xdr:to>
      <xdr:col>3</xdr:col>
      <xdr:colOff>3213100</xdr:colOff>
      <xdr:row>9</xdr:row>
      <xdr:rowOff>0</xdr:rowOff>
    </xdr:to>
    <xdr:graphicFrame macro="">
      <xdr:nvGraphicFramePr>
        <xdr:cNvPr id="9" name="Gemiddelde leeftijd">
          <a:extLst>
            <a:ext uri="{FF2B5EF4-FFF2-40B4-BE49-F238E27FC236}">
              <a16:creationId xmlns:a16="http://schemas.microsoft.com/office/drawing/2014/main" id="{00000000-0008-0000-2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xdr:row>
      <xdr:rowOff>0</xdr:rowOff>
    </xdr:from>
    <xdr:to>
      <xdr:col>4</xdr:col>
      <xdr:colOff>3213100</xdr:colOff>
      <xdr:row>9</xdr:row>
      <xdr:rowOff>0</xdr:rowOff>
    </xdr:to>
    <xdr:graphicFrame macro="">
      <xdr:nvGraphicFramePr>
        <xdr:cNvPr id="10" name="Gemiddelde dienstjaren">
          <a:extLst>
            <a:ext uri="{FF2B5EF4-FFF2-40B4-BE49-F238E27FC236}">
              <a16:creationId xmlns:a16="http://schemas.microsoft.com/office/drawing/2014/main" id="{00000000-0008-0000-2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4</xdr:row>
      <xdr:rowOff>0</xdr:rowOff>
    </xdr:from>
    <xdr:to>
      <xdr:col>5</xdr:col>
      <xdr:colOff>3213100</xdr:colOff>
      <xdr:row>9</xdr:row>
      <xdr:rowOff>0</xdr:rowOff>
    </xdr:to>
    <xdr:graphicFrame macro="">
      <xdr:nvGraphicFramePr>
        <xdr:cNvPr id="11" name="Geslacht">
          <a:extLst>
            <a:ext uri="{FF2B5EF4-FFF2-40B4-BE49-F238E27FC236}">
              <a16:creationId xmlns:a16="http://schemas.microsoft.com/office/drawing/2014/main" id="{00000000-0008-0000-2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xdr:row>
      <xdr:rowOff>0</xdr:rowOff>
    </xdr:from>
    <xdr:to>
      <xdr:col>2</xdr:col>
      <xdr:colOff>3213100</xdr:colOff>
      <xdr:row>15</xdr:row>
      <xdr:rowOff>0</xdr:rowOff>
    </xdr:to>
    <xdr:graphicFrame macro="">
      <xdr:nvGraphicFramePr>
        <xdr:cNvPr id="12" name="Gemiddelde contracturen">
          <a:extLst>
            <a:ext uri="{FF2B5EF4-FFF2-40B4-BE49-F238E27FC236}">
              <a16:creationId xmlns:a16="http://schemas.microsoft.com/office/drawing/2014/main" id="{00000000-0008-0000-2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10</xdr:row>
      <xdr:rowOff>0</xdr:rowOff>
    </xdr:from>
    <xdr:to>
      <xdr:col>3</xdr:col>
      <xdr:colOff>3213100</xdr:colOff>
      <xdr:row>15</xdr:row>
      <xdr:rowOff>0</xdr:rowOff>
    </xdr:to>
    <xdr:graphicFrame macro="">
      <xdr:nvGraphicFramePr>
        <xdr:cNvPr id="13" name="Soort contract">
          <a:extLst>
            <a:ext uri="{FF2B5EF4-FFF2-40B4-BE49-F238E27FC236}">
              <a16:creationId xmlns:a16="http://schemas.microsoft.com/office/drawing/2014/main" id="{00000000-0008-0000-2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10</xdr:row>
      <xdr:rowOff>0</xdr:rowOff>
    </xdr:from>
    <xdr:to>
      <xdr:col>4</xdr:col>
      <xdr:colOff>3213100</xdr:colOff>
      <xdr:row>15</xdr:row>
      <xdr:rowOff>0</xdr:rowOff>
    </xdr:to>
    <xdr:graphicFrame macro="">
      <xdr:nvGraphicFramePr>
        <xdr:cNvPr id="14" name="Omvang contract">
          <a:extLst>
            <a:ext uri="{FF2B5EF4-FFF2-40B4-BE49-F238E27FC236}">
              <a16:creationId xmlns:a16="http://schemas.microsoft.com/office/drawing/2014/main" id="{00000000-0008-0000-2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10</xdr:row>
      <xdr:rowOff>0</xdr:rowOff>
    </xdr:from>
    <xdr:to>
      <xdr:col>5</xdr:col>
      <xdr:colOff>3213100</xdr:colOff>
      <xdr:row>15</xdr:row>
      <xdr:rowOff>0</xdr:rowOff>
    </xdr:to>
    <xdr:graphicFrame macro="">
      <xdr:nvGraphicFramePr>
        <xdr:cNvPr id="15" name="Schriftelijke AO">
          <a:extLst>
            <a:ext uri="{FF2B5EF4-FFF2-40B4-BE49-F238E27FC236}">
              <a16:creationId xmlns:a16="http://schemas.microsoft.com/office/drawing/2014/main" id="{00000000-0008-0000-21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16</xdr:row>
      <xdr:rowOff>0</xdr:rowOff>
    </xdr:from>
    <xdr:to>
      <xdr:col>2</xdr:col>
      <xdr:colOff>3213100</xdr:colOff>
      <xdr:row>21</xdr:row>
      <xdr:rowOff>0</xdr:rowOff>
    </xdr:to>
    <xdr:graphicFrame macro="">
      <xdr:nvGraphicFramePr>
        <xdr:cNvPr id="16" name="Gemiddeld salaris">
          <a:extLst>
            <a:ext uri="{FF2B5EF4-FFF2-40B4-BE49-F238E27FC236}">
              <a16:creationId xmlns:a16="http://schemas.microsoft.com/office/drawing/2014/main" id="{00000000-0008-0000-21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16</xdr:row>
      <xdr:rowOff>0</xdr:rowOff>
    </xdr:from>
    <xdr:to>
      <xdr:col>3</xdr:col>
      <xdr:colOff>3213100</xdr:colOff>
      <xdr:row>21</xdr:row>
      <xdr:rowOff>0</xdr:rowOff>
    </xdr:to>
    <xdr:graphicFrame macro="">
      <xdr:nvGraphicFramePr>
        <xdr:cNvPr id="17" name="Gemiddeld uurloon">
          <a:extLst>
            <a:ext uri="{FF2B5EF4-FFF2-40B4-BE49-F238E27FC236}">
              <a16:creationId xmlns:a16="http://schemas.microsoft.com/office/drawing/2014/main" id="{00000000-0008-0000-21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16</xdr:row>
      <xdr:rowOff>0</xdr:rowOff>
    </xdr:from>
    <xdr:to>
      <xdr:col>4</xdr:col>
      <xdr:colOff>3213100</xdr:colOff>
      <xdr:row>21</xdr:row>
      <xdr:rowOff>0</xdr:rowOff>
    </xdr:to>
    <xdr:graphicFrame macro="">
      <xdr:nvGraphicFramePr>
        <xdr:cNvPr id="18" name="In- en uitstroom">
          <a:extLst>
            <a:ext uri="{FF2B5EF4-FFF2-40B4-BE49-F238E27FC236}">
              <a16:creationId xmlns:a16="http://schemas.microsoft.com/office/drawing/2014/main" id="{00000000-0008-0000-2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16</xdr:row>
      <xdr:rowOff>0</xdr:rowOff>
    </xdr:from>
    <xdr:to>
      <xdr:col>5</xdr:col>
      <xdr:colOff>3213100</xdr:colOff>
      <xdr:row>21</xdr:row>
      <xdr:rowOff>0</xdr:rowOff>
    </xdr:to>
    <xdr:graphicFrame macro="">
      <xdr:nvGraphicFramePr>
        <xdr:cNvPr id="19" name="Doorstroom">
          <a:extLst>
            <a:ext uri="{FF2B5EF4-FFF2-40B4-BE49-F238E27FC236}">
              <a16:creationId xmlns:a16="http://schemas.microsoft.com/office/drawing/2014/main" id="{00000000-0008-0000-21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0</xdr:row>
      <xdr:rowOff>25400</xdr:rowOff>
    </xdr:from>
    <xdr:to>
      <xdr:col>7</xdr:col>
      <xdr:colOff>0</xdr:colOff>
      <xdr:row>3</xdr:row>
      <xdr:rowOff>165100</xdr:rowOff>
    </xdr:to>
    <xdr:sp macro="" textlink="">
      <xdr:nvSpPr>
        <xdr:cNvPr id="20" name="Dashboard hr">
          <a:hlinkClick xmlns:r="http://schemas.openxmlformats.org/officeDocument/2006/relationships" r:id="rId13"/>
          <a:extLst>
            <a:ext uri="{FF2B5EF4-FFF2-40B4-BE49-F238E27FC236}">
              <a16:creationId xmlns:a16="http://schemas.microsoft.com/office/drawing/2014/main" id="{00000000-0008-0000-2100-000014000000}"/>
            </a:ext>
          </a:extLst>
        </xdr:cNvPr>
        <xdr:cNvSpPr/>
      </xdr:nvSpPr>
      <xdr:spPr>
        <a:xfrm>
          <a:off x="76200" y="25400"/>
          <a:ext cx="171450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hr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21" name="Afbeelding 20">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2555875</xdr:colOff>
      <xdr:row>4</xdr:row>
      <xdr:rowOff>631825</xdr:rowOff>
    </xdr:to>
    <mc:AlternateContent xmlns:mc="http://schemas.openxmlformats.org/markup-compatibility/2006" xmlns:a14="http://schemas.microsoft.com/office/drawing/2010/main">
      <mc:Choice Requires="a14">
        <xdr:graphicFrame macro="">
          <xdr:nvGraphicFramePr>
            <xdr:cNvPr id="2" name="slcPVTFTEBoekjaar">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microsoft.com/office/drawing/2010/slicer">
              <sle:slicer xmlns:sle="http://schemas.microsoft.com/office/drawing/2010/slicer" name="slcPVTFTEBoekjaar"/>
            </a:graphicData>
          </a:graphic>
        </xdr:graphicFrame>
      </mc:Choice>
      <mc:Fallback xmlns="">
        <xdr:sp macro="" textlink="">
          <xdr:nvSpPr>
            <xdr:cNvPr id="0" name=""/>
            <xdr:cNvSpPr>
              <a:spLocks noTextEdit="1"/>
            </xdr:cNvSpPr>
          </xdr:nvSpPr>
          <xdr:spPr>
            <a:xfrm>
              <a:off x="2257425" y="762000"/>
              <a:ext cx="2555875"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3</xdr:col>
      <xdr:colOff>0</xdr:colOff>
      <xdr:row>4</xdr:row>
      <xdr:rowOff>0</xdr:rowOff>
    </xdr:from>
    <xdr:to>
      <xdr:col>6</xdr:col>
      <xdr:colOff>2555875</xdr:colOff>
      <xdr:row>4</xdr:row>
      <xdr:rowOff>631825</xdr:rowOff>
    </xdr:to>
    <mc:AlternateContent xmlns:mc="http://schemas.openxmlformats.org/markup-compatibility/2006" xmlns:a14="http://schemas.microsoft.com/office/drawing/2010/main">
      <mc:Choice Requires="a14">
        <xdr:graphicFrame macro="">
          <xdr:nvGraphicFramePr>
            <xdr:cNvPr id="3" name="slcPVTFTEPeriode">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microsoft.com/office/drawing/2010/slicer">
              <sle:slicer xmlns:sle="http://schemas.microsoft.com/office/drawing/2010/slicer" name="slcPVTFTEPeriode"/>
            </a:graphicData>
          </a:graphic>
        </xdr:graphicFrame>
      </mc:Choice>
      <mc:Fallback xmlns="">
        <xdr:sp macro="" textlink="">
          <xdr:nvSpPr>
            <xdr:cNvPr id="0" name=""/>
            <xdr:cNvSpPr>
              <a:spLocks noTextEdit="1"/>
            </xdr:cNvSpPr>
          </xdr:nvSpPr>
          <xdr:spPr>
            <a:xfrm>
              <a:off x="4838700" y="762000"/>
              <a:ext cx="10299700"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4</xdr:row>
      <xdr:rowOff>0</xdr:rowOff>
    </xdr:from>
    <xdr:to>
      <xdr:col>1</xdr:col>
      <xdr:colOff>2155825</xdr:colOff>
      <xdr:row>4</xdr:row>
      <xdr:rowOff>631825</xdr:rowOff>
    </xdr:to>
    <mc:AlternateContent xmlns:mc="http://schemas.openxmlformats.org/markup-compatibility/2006" xmlns:a14="http://schemas.microsoft.com/office/drawing/2010/main">
      <mc:Choice Requires="a14">
        <xdr:graphicFrame macro="">
          <xdr:nvGraphicFramePr>
            <xdr:cNvPr id="4" name="slcPVTFTEGeslacht">
              <a:extLst>
                <a:ext uri="{FF2B5EF4-FFF2-40B4-BE49-F238E27FC236}">
                  <a16:creationId xmlns:a16="http://schemas.microsoft.com/office/drawing/2014/main" id="{00000000-0008-0000-2300-000004000000}"/>
                </a:ext>
              </a:extLst>
            </xdr:cNvPr>
            <xdr:cNvGraphicFramePr/>
          </xdr:nvGraphicFramePr>
          <xdr:xfrm>
            <a:off x="0" y="0"/>
            <a:ext cx="0" cy="0"/>
          </xdr:xfrm>
          <a:graphic>
            <a:graphicData uri="http://schemas.microsoft.com/office/drawing/2010/slicer">
              <sle:slicer xmlns:sle="http://schemas.microsoft.com/office/drawing/2010/slicer" name="slcPVTFTEGeslacht"/>
            </a:graphicData>
          </a:graphic>
        </xdr:graphicFrame>
      </mc:Choice>
      <mc:Fallback xmlns="">
        <xdr:sp macro="" textlink="">
          <xdr:nvSpPr>
            <xdr:cNvPr id="0" name=""/>
            <xdr:cNvSpPr>
              <a:spLocks noTextEdit="1"/>
            </xdr:cNvSpPr>
          </xdr:nvSpPr>
          <xdr:spPr>
            <a:xfrm>
              <a:off x="76200" y="762000"/>
              <a:ext cx="2155825"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0</xdr:rowOff>
    </xdr:from>
    <xdr:to>
      <xdr:col>1</xdr:col>
      <xdr:colOff>2155825</xdr:colOff>
      <xdr:row>7</xdr:row>
      <xdr:rowOff>0</xdr:rowOff>
    </xdr:to>
    <mc:AlternateContent xmlns:mc="http://schemas.openxmlformats.org/markup-compatibility/2006" xmlns:a14="http://schemas.microsoft.com/office/drawing/2010/main">
      <mc:Choice Requires="a14">
        <xdr:graphicFrame macro="">
          <xdr:nvGraphicFramePr>
            <xdr:cNvPr id="5" name="slcPVTFTEAfdeling">
              <a:extLst>
                <a:ext uri="{FF2B5EF4-FFF2-40B4-BE49-F238E27FC236}">
                  <a16:creationId xmlns:a16="http://schemas.microsoft.com/office/drawing/2014/main" id="{00000000-0008-0000-2300-000005000000}"/>
                </a:ext>
              </a:extLst>
            </xdr:cNvPr>
            <xdr:cNvGraphicFramePr/>
          </xdr:nvGraphicFramePr>
          <xdr:xfrm>
            <a:off x="0" y="0"/>
            <a:ext cx="0" cy="0"/>
          </xdr:xfrm>
          <a:graphic>
            <a:graphicData uri="http://schemas.microsoft.com/office/drawing/2010/slicer">
              <sle:slicer xmlns:sle="http://schemas.microsoft.com/office/drawing/2010/slicer" name="slcPVTFTEAfdeling"/>
            </a:graphicData>
          </a:graphic>
        </xdr:graphicFrame>
      </mc:Choice>
      <mc:Fallback xmlns="">
        <xdr:sp macro="" textlink="">
          <xdr:nvSpPr>
            <xdr:cNvPr id="0" name=""/>
            <xdr:cNvSpPr>
              <a:spLocks noTextEdit="1"/>
            </xdr:cNvSpPr>
          </xdr:nvSpPr>
          <xdr:spPr>
            <a:xfrm>
              <a:off x="76200" y="1438275"/>
              <a:ext cx="2155825" cy="20002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8</xdr:row>
      <xdr:rowOff>0</xdr:rowOff>
    </xdr:from>
    <xdr:to>
      <xdr:col>1</xdr:col>
      <xdr:colOff>2155825</xdr:colOff>
      <xdr:row>9</xdr:row>
      <xdr:rowOff>0</xdr:rowOff>
    </xdr:to>
    <mc:AlternateContent xmlns:mc="http://schemas.openxmlformats.org/markup-compatibility/2006" xmlns:a14="http://schemas.microsoft.com/office/drawing/2010/main">
      <mc:Choice Requires="a14">
        <xdr:graphicFrame macro="">
          <xdr:nvGraphicFramePr>
            <xdr:cNvPr id="6" name="slcPVTFTEFunctie">
              <a:extLst>
                <a:ext uri="{FF2B5EF4-FFF2-40B4-BE49-F238E27FC236}">
                  <a16:creationId xmlns:a16="http://schemas.microsoft.com/office/drawing/2014/main" id="{00000000-0008-0000-2300-000006000000}"/>
                </a:ext>
              </a:extLst>
            </xdr:cNvPr>
            <xdr:cNvGraphicFramePr/>
          </xdr:nvGraphicFramePr>
          <xdr:xfrm>
            <a:off x="0" y="0"/>
            <a:ext cx="0" cy="0"/>
          </xdr:xfrm>
          <a:graphic>
            <a:graphicData uri="http://schemas.microsoft.com/office/drawing/2010/slicer">
              <sle:slicer xmlns:sle="http://schemas.microsoft.com/office/drawing/2010/slicer" name="slcPVTFTEFunctie"/>
            </a:graphicData>
          </a:graphic>
        </xdr:graphicFrame>
      </mc:Choice>
      <mc:Fallback xmlns="">
        <xdr:sp macro="" textlink="">
          <xdr:nvSpPr>
            <xdr:cNvPr id="0" name=""/>
            <xdr:cNvSpPr>
              <a:spLocks noTextEdit="1"/>
            </xdr:cNvSpPr>
          </xdr:nvSpPr>
          <xdr:spPr>
            <a:xfrm>
              <a:off x="76200" y="3457575"/>
              <a:ext cx="2155825" cy="20002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10</xdr:row>
      <xdr:rowOff>0</xdr:rowOff>
    </xdr:from>
    <xdr:to>
      <xdr:col>1</xdr:col>
      <xdr:colOff>2155825</xdr:colOff>
      <xdr:row>11</xdr:row>
      <xdr:rowOff>0</xdr:rowOff>
    </xdr:to>
    <mc:AlternateContent xmlns:mc="http://schemas.openxmlformats.org/markup-compatibility/2006" xmlns:a14="http://schemas.microsoft.com/office/drawing/2010/main">
      <mc:Choice Requires="a14">
        <xdr:graphicFrame macro="">
          <xdr:nvGraphicFramePr>
            <xdr:cNvPr id="7" name="slcPVTFTEKostenplaats">
              <a:extLst>
                <a:ext uri="{FF2B5EF4-FFF2-40B4-BE49-F238E27FC236}">
                  <a16:creationId xmlns:a16="http://schemas.microsoft.com/office/drawing/2014/main" id="{00000000-0008-0000-2300-000007000000}"/>
                </a:ext>
              </a:extLst>
            </xdr:cNvPr>
            <xdr:cNvGraphicFramePr/>
          </xdr:nvGraphicFramePr>
          <xdr:xfrm>
            <a:off x="0" y="0"/>
            <a:ext cx="0" cy="0"/>
          </xdr:xfrm>
          <a:graphic>
            <a:graphicData uri="http://schemas.microsoft.com/office/drawing/2010/slicer">
              <sle:slicer xmlns:sle="http://schemas.microsoft.com/office/drawing/2010/slicer" name="slcPVTFTEKostenplaats"/>
            </a:graphicData>
          </a:graphic>
        </xdr:graphicFrame>
      </mc:Choice>
      <mc:Fallback xmlns="">
        <xdr:sp macro="" textlink="">
          <xdr:nvSpPr>
            <xdr:cNvPr id="0" name=""/>
            <xdr:cNvSpPr>
              <a:spLocks noTextEdit="1"/>
            </xdr:cNvSpPr>
          </xdr:nvSpPr>
          <xdr:spPr>
            <a:xfrm>
              <a:off x="76200" y="5476875"/>
              <a:ext cx="2155825" cy="20002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25400</xdr:colOff>
      <xdr:row>4</xdr:row>
      <xdr:rowOff>0</xdr:rowOff>
    </xdr:from>
    <xdr:to>
      <xdr:col>8</xdr:col>
      <xdr:colOff>0</xdr:colOff>
      <xdr:row>7</xdr:row>
      <xdr:rowOff>0</xdr:rowOff>
    </xdr:to>
    <mc:AlternateContent xmlns:mc="http://schemas.openxmlformats.org/markup-compatibility/2006" xmlns:a14="http://schemas.microsoft.com/office/drawing/2010/main">
      <mc:Choice Requires="a14">
        <xdr:graphicFrame macro="">
          <xdr:nvGraphicFramePr>
            <xdr:cNvPr id="8" name="slcPVTFTEManager">
              <a:extLst>
                <a:ext uri="{FF2B5EF4-FFF2-40B4-BE49-F238E27FC236}">
                  <a16:creationId xmlns:a16="http://schemas.microsoft.com/office/drawing/2014/main" id="{00000000-0008-0000-2300-000008000000}"/>
                </a:ext>
              </a:extLst>
            </xdr:cNvPr>
            <xdr:cNvGraphicFramePr/>
          </xdr:nvGraphicFramePr>
          <xdr:xfrm>
            <a:off x="0" y="0"/>
            <a:ext cx="0" cy="0"/>
          </xdr:xfrm>
          <a:graphic>
            <a:graphicData uri="http://schemas.microsoft.com/office/drawing/2010/slicer">
              <sle:slicer xmlns:sle="http://schemas.microsoft.com/office/drawing/2010/slicer" name="slcPVTFTEManager"/>
            </a:graphicData>
          </a:graphic>
        </xdr:graphicFrame>
      </mc:Choice>
      <mc:Fallback xmlns="">
        <xdr:sp macro="" textlink="">
          <xdr:nvSpPr>
            <xdr:cNvPr id="0" name=""/>
            <xdr:cNvSpPr>
              <a:spLocks noTextEdit="1"/>
            </xdr:cNvSpPr>
          </xdr:nvSpPr>
          <xdr:spPr>
            <a:xfrm>
              <a:off x="15189200" y="762000"/>
              <a:ext cx="2155825" cy="26765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25400</xdr:colOff>
      <xdr:row>8</xdr:row>
      <xdr:rowOff>0</xdr:rowOff>
    </xdr:from>
    <xdr:to>
      <xdr:col>8</xdr:col>
      <xdr:colOff>0</xdr:colOff>
      <xdr:row>11</xdr:row>
      <xdr:rowOff>0</xdr:rowOff>
    </xdr:to>
    <mc:AlternateContent xmlns:mc="http://schemas.openxmlformats.org/markup-compatibility/2006" xmlns:a14="http://schemas.microsoft.com/office/drawing/2010/main">
      <mc:Choice Requires="a14">
        <xdr:graphicFrame macro="">
          <xdr:nvGraphicFramePr>
            <xdr:cNvPr id="9" name="slcPVTFTEWerknemer">
              <a:extLst>
                <a:ext uri="{FF2B5EF4-FFF2-40B4-BE49-F238E27FC236}">
                  <a16:creationId xmlns:a16="http://schemas.microsoft.com/office/drawing/2014/main" id="{00000000-0008-0000-2300-000009000000}"/>
                </a:ext>
              </a:extLst>
            </xdr:cNvPr>
            <xdr:cNvGraphicFramePr/>
          </xdr:nvGraphicFramePr>
          <xdr:xfrm>
            <a:off x="0" y="0"/>
            <a:ext cx="0" cy="0"/>
          </xdr:xfrm>
          <a:graphic>
            <a:graphicData uri="http://schemas.microsoft.com/office/drawing/2010/slicer">
              <sle:slicer xmlns:sle="http://schemas.microsoft.com/office/drawing/2010/slicer" name="slcPVTFTEWerknemer"/>
            </a:graphicData>
          </a:graphic>
        </xdr:graphicFrame>
      </mc:Choice>
      <mc:Fallback xmlns="">
        <xdr:sp macro="" textlink="">
          <xdr:nvSpPr>
            <xdr:cNvPr id="0" name=""/>
            <xdr:cNvSpPr>
              <a:spLocks noTextEdit="1"/>
            </xdr:cNvSpPr>
          </xdr:nvSpPr>
          <xdr:spPr>
            <a:xfrm>
              <a:off x="15189200" y="3457575"/>
              <a:ext cx="2155825" cy="40195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6</xdr:row>
      <xdr:rowOff>0</xdr:rowOff>
    </xdr:from>
    <xdr:to>
      <xdr:col>4</xdr:col>
      <xdr:colOff>2555875</xdr:colOff>
      <xdr:row>7</xdr:row>
      <xdr:rowOff>0</xdr:rowOff>
    </xdr:to>
    <xdr:graphicFrame macro="">
      <xdr:nvGraphicFramePr>
        <xdr:cNvPr id="10" name="Fte per periode">
          <a:extLst>
            <a:ext uri="{FF2B5EF4-FFF2-40B4-BE49-F238E27FC236}">
              <a16:creationId xmlns:a16="http://schemas.microsoft.com/office/drawing/2014/main" id="{00000000-0008-0000-2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8</xdr:row>
      <xdr:rowOff>0</xdr:rowOff>
    </xdr:from>
    <xdr:to>
      <xdr:col>4</xdr:col>
      <xdr:colOff>2555875</xdr:colOff>
      <xdr:row>9</xdr:row>
      <xdr:rowOff>0</xdr:rowOff>
    </xdr:to>
    <xdr:graphicFrame macro="">
      <xdr:nvGraphicFramePr>
        <xdr:cNvPr id="11" name="Aantal werknemers per Periode">
          <a:extLst>
            <a:ext uri="{FF2B5EF4-FFF2-40B4-BE49-F238E27FC236}">
              <a16:creationId xmlns:a16="http://schemas.microsoft.com/office/drawing/2014/main" id="{00000000-0008-0000-2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6</xdr:row>
      <xdr:rowOff>0</xdr:rowOff>
    </xdr:from>
    <xdr:to>
      <xdr:col>6</xdr:col>
      <xdr:colOff>2555875</xdr:colOff>
      <xdr:row>7</xdr:row>
      <xdr:rowOff>0</xdr:rowOff>
    </xdr:to>
    <xdr:graphicFrame macro="">
      <xdr:nvGraphicFramePr>
        <xdr:cNvPr id="12" name="Fte totale tijdvak">
          <a:extLst>
            <a:ext uri="{FF2B5EF4-FFF2-40B4-BE49-F238E27FC236}">
              <a16:creationId xmlns:a16="http://schemas.microsoft.com/office/drawing/2014/main" id="{00000000-0008-0000-2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8</xdr:row>
      <xdr:rowOff>0</xdr:rowOff>
    </xdr:from>
    <xdr:to>
      <xdr:col>6</xdr:col>
      <xdr:colOff>2555875</xdr:colOff>
      <xdr:row>9</xdr:row>
      <xdr:rowOff>0</xdr:rowOff>
    </xdr:to>
    <xdr:graphicFrame macro="">
      <xdr:nvGraphicFramePr>
        <xdr:cNvPr id="13" name="Aantal werknemers totale tijdvak">
          <a:extLst>
            <a:ext uri="{FF2B5EF4-FFF2-40B4-BE49-F238E27FC236}">
              <a16:creationId xmlns:a16="http://schemas.microsoft.com/office/drawing/2014/main" id="{00000000-0008-0000-2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xdr:row>
      <xdr:rowOff>0</xdr:rowOff>
    </xdr:from>
    <xdr:to>
      <xdr:col>4</xdr:col>
      <xdr:colOff>2555875</xdr:colOff>
      <xdr:row>11</xdr:row>
      <xdr:rowOff>0</xdr:rowOff>
    </xdr:to>
    <xdr:graphicFrame macro="">
      <xdr:nvGraphicFramePr>
        <xdr:cNvPr id="14" name="In- en uitstroom per periode">
          <a:extLst>
            <a:ext uri="{FF2B5EF4-FFF2-40B4-BE49-F238E27FC236}">
              <a16:creationId xmlns:a16="http://schemas.microsoft.com/office/drawing/2014/main" id="{00000000-0008-0000-2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10</xdr:row>
      <xdr:rowOff>0</xdr:rowOff>
    </xdr:from>
    <xdr:to>
      <xdr:col>6</xdr:col>
      <xdr:colOff>2555875</xdr:colOff>
      <xdr:row>11</xdr:row>
      <xdr:rowOff>0</xdr:rowOff>
    </xdr:to>
    <xdr:graphicFrame macro="">
      <xdr:nvGraphicFramePr>
        <xdr:cNvPr id="15" name="In- en uitstroom totale tijdvak">
          <a:extLst>
            <a:ext uri="{FF2B5EF4-FFF2-40B4-BE49-F238E27FC236}">
              <a16:creationId xmlns:a16="http://schemas.microsoft.com/office/drawing/2014/main" id="{00000000-0008-0000-2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1260475</xdr:colOff>
      <xdr:row>10</xdr:row>
      <xdr:rowOff>25400</xdr:rowOff>
    </xdr:from>
    <xdr:to>
      <xdr:col>4</xdr:col>
      <xdr:colOff>2517775</xdr:colOff>
      <xdr:row>10</xdr:row>
      <xdr:rowOff>660400</xdr:rowOff>
    </xdr:to>
    <xdr:sp macro="" textlink="">
      <xdr:nvSpPr>
        <xdr:cNvPr id="16" name="Rechthoek 15">
          <a:extLst>
            <a:ext uri="{FF2B5EF4-FFF2-40B4-BE49-F238E27FC236}">
              <a16:creationId xmlns:a16="http://schemas.microsoft.com/office/drawing/2014/main" id="{00000000-0008-0000-2300-000010000000}"/>
            </a:ext>
          </a:extLst>
        </xdr:cNvPr>
        <xdr:cNvSpPr/>
      </xdr:nvSpPr>
      <xdr:spPr>
        <a:xfrm>
          <a:off x="8680450" y="5502275"/>
          <a:ext cx="1257300" cy="635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1">
              <a:solidFill>
                <a:sysClr val="windowText" lastClr="000000"/>
              </a:solidFill>
              <a:latin typeface="+mn-lt"/>
              <a:ea typeface="+mn-ea"/>
              <a:cs typeface="+mn-cs"/>
            </a:rPr>
            <a:t>Alleen werknemers die verloond zijn</a:t>
          </a:r>
        </a:p>
      </xdr:txBody>
    </xdr:sp>
    <xdr:clientData/>
  </xdr:twoCellAnchor>
  <xdr:twoCellAnchor>
    <xdr:from>
      <xdr:col>4</xdr:col>
      <xdr:colOff>1260475</xdr:colOff>
      <xdr:row>8</xdr:row>
      <xdr:rowOff>25400</xdr:rowOff>
    </xdr:from>
    <xdr:to>
      <xdr:col>4</xdr:col>
      <xdr:colOff>2517775</xdr:colOff>
      <xdr:row>8</xdr:row>
      <xdr:rowOff>660400</xdr:rowOff>
    </xdr:to>
    <xdr:sp macro="" textlink="">
      <xdr:nvSpPr>
        <xdr:cNvPr id="17" name="Rechthoek 16">
          <a:extLst>
            <a:ext uri="{FF2B5EF4-FFF2-40B4-BE49-F238E27FC236}">
              <a16:creationId xmlns:a16="http://schemas.microsoft.com/office/drawing/2014/main" id="{00000000-0008-0000-2300-000011000000}"/>
            </a:ext>
          </a:extLst>
        </xdr:cNvPr>
        <xdr:cNvSpPr/>
      </xdr:nvSpPr>
      <xdr:spPr>
        <a:xfrm>
          <a:off x="8680450" y="3482975"/>
          <a:ext cx="1257300" cy="635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1">
              <a:solidFill>
                <a:sysClr val="windowText" lastClr="000000"/>
              </a:solidFill>
              <a:latin typeface="+mn-lt"/>
              <a:ea typeface="+mn-ea"/>
              <a:cs typeface="+mn-cs"/>
            </a:rPr>
            <a:t>Alleen werknemers die verloond zijn</a:t>
          </a:r>
        </a:p>
      </xdr:txBody>
    </xdr:sp>
    <xdr:clientData/>
  </xdr:twoCellAnchor>
  <xdr:twoCellAnchor>
    <xdr:from>
      <xdr:col>6</xdr:col>
      <xdr:colOff>1260475</xdr:colOff>
      <xdr:row>8</xdr:row>
      <xdr:rowOff>25400</xdr:rowOff>
    </xdr:from>
    <xdr:to>
      <xdr:col>6</xdr:col>
      <xdr:colOff>2517775</xdr:colOff>
      <xdr:row>8</xdr:row>
      <xdr:rowOff>660400</xdr:rowOff>
    </xdr:to>
    <xdr:sp macro="" textlink="">
      <xdr:nvSpPr>
        <xdr:cNvPr id="18" name="Rechthoek 17">
          <a:extLst>
            <a:ext uri="{FF2B5EF4-FFF2-40B4-BE49-F238E27FC236}">
              <a16:creationId xmlns:a16="http://schemas.microsoft.com/office/drawing/2014/main" id="{00000000-0008-0000-2300-000012000000}"/>
            </a:ext>
          </a:extLst>
        </xdr:cNvPr>
        <xdr:cNvSpPr/>
      </xdr:nvSpPr>
      <xdr:spPr>
        <a:xfrm>
          <a:off x="13843000" y="3482975"/>
          <a:ext cx="1257300" cy="635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1">
              <a:solidFill>
                <a:sysClr val="windowText" lastClr="000000"/>
              </a:solidFill>
              <a:latin typeface="+mn-lt"/>
              <a:ea typeface="+mn-ea"/>
              <a:cs typeface="+mn-cs"/>
            </a:rPr>
            <a:t>Alleen werknemers die verloond zijn</a:t>
          </a:r>
        </a:p>
      </xdr:txBody>
    </xdr:sp>
    <xdr:clientData/>
  </xdr:twoCellAnchor>
  <xdr:twoCellAnchor>
    <xdr:from>
      <xdr:col>6</xdr:col>
      <xdr:colOff>1260475</xdr:colOff>
      <xdr:row>10</xdr:row>
      <xdr:rowOff>25400</xdr:rowOff>
    </xdr:from>
    <xdr:to>
      <xdr:col>6</xdr:col>
      <xdr:colOff>2517775</xdr:colOff>
      <xdr:row>10</xdr:row>
      <xdr:rowOff>660400</xdr:rowOff>
    </xdr:to>
    <xdr:sp macro="" textlink="">
      <xdr:nvSpPr>
        <xdr:cNvPr id="19" name="Rechthoek 18">
          <a:extLst>
            <a:ext uri="{FF2B5EF4-FFF2-40B4-BE49-F238E27FC236}">
              <a16:creationId xmlns:a16="http://schemas.microsoft.com/office/drawing/2014/main" id="{00000000-0008-0000-2300-000013000000}"/>
            </a:ext>
          </a:extLst>
        </xdr:cNvPr>
        <xdr:cNvSpPr/>
      </xdr:nvSpPr>
      <xdr:spPr>
        <a:xfrm>
          <a:off x="13843000" y="5502275"/>
          <a:ext cx="1257300" cy="6350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1">
              <a:solidFill>
                <a:sysClr val="windowText" lastClr="000000"/>
              </a:solidFill>
              <a:latin typeface="+mn-lt"/>
              <a:ea typeface="+mn-ea"/>
              <a:cs typeface="+mn-cs"/>
            </a:rPr>
            <a:t>Alleen werknemers die verloond zijn</a:t>
          </a:r>
        </a:p>
      </xdr:txBody>
    </xdr:sp>
    <xdr:clientData/>
  </xdr:twoCellAnchor>
  <xdr:twoCellAnchor>
    <xdr:from>
      <xdr:col>1</xdr:col>
      <xdr:colOff>0</xdr:colOff>
      <xdr:row>0</xdr:row>
      <xdr:rowOff>25400</xdr:rowOff>
    </xdr:from>
    <xdr:to>
      <xdr:col>8</xdr:col>
      <xdr:colOff>3175</xdr:colOff>
      <xdr:row>3</xdr:row>
      <xdr:rowOff>165100</xdr:rowOff>
    </xdr:to>
    <xdr:sp macro="" textlink="">
      <xdr:nvSpPr>
        <xdr:cNvPr id="20" name="Dashboard fte">
          <a:hlinkClick xmlns:r="http://schemas.openxmlformats.org/officeDocument/2006/relationships" r:id="rId7"/>
          <a:extLst>
            <a:ext uri="{FF2B5EF4-FFF2-40B4-BE49-F238E27FC236}">
              <a16:creationId xmlns:a16="http://schemas.microsoft.com/office/drawing/2014/main" id="{00000000-0008-0000-2300-000014000000}"/>
            </a:ext>
          </a:extLst>
        </xdr:cNvPr>
        <xdr:cNvSpPr/>
      </xdr:nvSpPr>
      <xdr:spPr>
        <a:xfrm>
          <a:off x="76200" y="25400"/>
          <a:ext cx="172720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fte</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21" name="Afbeelding 20">
          <a:extLst>
            <a:ext uri="{FF2B5EF4-FFF2-40B4-BE49-F238E27FC236}">
              <a16:creationId xmlns:a16="http://schemas.microsoft.com/office/drawing/2014/main" id="{00000000-0008-0000-23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2405062</xdr:colOff>
      <xdr:row>4</xdr:row>
      <xdr:rowOff>631825</xdr:rowOff>
    </xdr:to>
    <mc:AlternateContent xmlns:mc="http://schemas.openxmlformats.org/markup-compatibility/2006" xmlns:a14="http://schemas.microsoft.com/office/drawing/2010/main">
      <mc:Choice Requires="a14">
        <xdr:graphicFrame macro="">
          <xdr:nvGraphicFramePr>
            <xdr:cNvPr id="2" name="slcPVTLRBoekjaar">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microsoft.com/office/drawing/2010/slicer">
              <sle:slicer xmlns:sle="http://schemas.microsoft.com/office/drawing/2010/slicer" name="slcPVTLRBoekjaar"/>
            </a:graphicData>
          </a:graphic>
        </xdr:graphicFrame>
      </mc:Choice>
      <mc:Fallback xmlns="">
        <xdr:sp macro="" textlink="">
          <xdr:nvSpPr>
            <xdr:cNvPr id="0" name=""/>
            <xdr:cNvSpPr>
              <a:spLocks noTextEdit="1"/>
            </xdr:cNvSpPr>
          </xdr:nvSpPr>
          <xdr:spPr>
            <a:xfrm>
              <a:off x="2847975" y="762000"/>
              <a:ext cx="2405062"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2430461</xdr:colOff>
      <xdr:row>4</xdr:row>
      <xdr:rowOff>0</xdr:rowOff>
    </xdr:from>
    <xdr:to>
      <xdr:col>3</xdr:col>
      <xdr:colOff>4810124</xdr:colOff>
      <xdr:row>4</xdr:row>
      <xdr:rowOff>631825</xdr:rowOff>
    </xdr:to>
    <mc:AlternateContent xmlns:mc="http://schemas.openxmlformats.org/markup-compatibility/2006" xmlns:a14="http://schemas.microsoft.com/office/drawing/2010/main">
      <mc:Choice Requires="a14">
        <xdr:graphicFrame macro="">
          <xdr:nvGraphicFramePr>
            <xdr:cNvPr id="3" name="slcPVTLRPeriode">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microsoft.com/office/drawing/2010/slicer">
              <sle:slicer xmlns:sle="http://schemas.microsoft.com/office/drawing/2010/slicer" name="slcPVTLRPeriode"/>
            </a:graphicData>
          </a:graphic>
        </xdr:graphicFrame>
      </mc:Choice>
      <mc:Fallback xmlns="">
        <xdr:sp macro="" textlink="">
          <xdr:nvSpPr>
            <xdr:cNvPr id="0" name=""/>
            <xdr:cNvSpPr>
              <a:spLocks noTextEdit="1"/>
            </xdr:cNvSpPr>
          </xdr:nvSpPr>
          <xdr:spPr>
            <a:xfrm>
              <a:off x="5278436" y="762000"/>
              <a:ext cx="7189788"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4</xdr:row>
      <xdr:rowOff>0</xdr:rowOff>
    </xdr:from>
    <xdr:to>
      <xdr:col>1</xdr:col>
      <xdr:colOff>2746375</xdr:colOff>
      <xdr:row>4</xdr:row>
      <xdr:rowOff>631825</xdr:rowOff>
    </xdr:to>
    <mc:AlternateContent xmlns:mc="http://schemas.openxmlformats.org/markup-compatibility/2006" xmlns:a14="http://schemas.microsoft.com/office/drawing/2010/main">
      <mc:Choice Requires="a14">
        <xdr:graphicFrame macro="">
          <xdr:nvGraphicFramePr>
            <xdr:cNvPr id="4" name="slcPVTLRGeslacht">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microsoft.com/office/drawing/2010/slicer">
              <sle:slicer xmlns:sle="http://schemas.microsoft.com/office/drawing/2010/slicer" name="slcPVTLRGeslacht"/>
            </a:graphicData>
          </a:graphic>
        </xdr:graphicFrame>
      </mc:Choice>
      <mc:Fallback xmlns="">
        <xdr:sp macro="" textlink="">
          <xdr:nvSpPr>
            <xdr:cNvPr id="0" name=""/>
            <xdr:cNvSpPr>
              <a:spLocks noTextEdit="1"/>
            </xdr:cNvSpPr>
          </xdr:nvSpPr>
          <xdr:spPr>
            <a:xfrm>
              <a:off x="76200" y="762000"/>
              <a:ext cx="2746375"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5</xdr:row>
      <xdr:rowOff>0</xdr:rowOff>
    </xdr:from>
    <xdr:to>
      <xdr:col>1</xdr:col>
      <xdr:colOff>2746375</xdr:colOff>
      <xdr:row>6</xdr:row>
      <xdr:rowOff>1828800</xdr:rowOff>
    </xdr:to>
    <mc:AlternateContent xmlns:mc="http://schemas.openxmlformats.org/markup-compatibility/2006" xmlns:a14="http://schemas.microsoft.com/office/drawing/2010/main">
      <mc:Choice Requires="a14">
        <xdr:graphicFrame macro="">
          <xdr:nvGraphicFramePr>
            <xdr:cNvPr id="5" name="slcPVTLRGroep">
              <a:extLst>
                <a:ext uri="{FF2B5EF4-FFF2-40B4-BE49-F238E27FC236}">
                  <a16:creationId xmlns:a16="http://schemas.microsoft.com/office/drawing/2014/main" id="{00000000-0008-0000-2500-000005000000}"/>
                </a:ext>
              </a:extLst>
            </xdr:cNvPr>
            <xdr:cNvGraphicFramePr/>
          </xdr:nvGraphicFramePr>
          <xdr:xfrm>
            <a:off x="0" y="0"/>
            <a:ext cx="0" cy="0"/>
          </xdr:xfrm>
          <a:graphic>
            <a:graphicData uri="http://schemas.microsoft.com/office/drawing/2010/slicer">
              <sle:slicer xmlns:sle="http://schemas.microsoft.com/office/drawing/2010/slicer" name="slcPVTLRGroep"/>
            </a:graphicData>
          </a:graphic>
        </xdr:graphicFrame>
      </mc:Choice>
      <mc:Fallback xmlns="">
        <xdr:sp macro="" textlink="">
          <xdr:nvSpPr>
            <xdr:cNvPr id="0" name=""/>
            <xdr:cNvSpPr>
              <a:spLocks noTextEdit="1"/>
            </xdr:cNvSpPr>
          </xdr:nvSpPr>
          <xdr:spPr>
            <a:xfrm>
              <a:off x="76200" y="1419225"/>
              <a:ext cx="2746375" cy="18478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1854200</xdr:rowOff>
    </xdr:from>
    <xdr:to>
      <xdr:col>1</xdr:col>
      <xdr:colOff>2746375</xdr:colOff>
      <xdr:row>8</xdr:row>
      <xdr:rowOff>2781300</xdr:rowOff>
    </xdr:to>
    <mc:AlternateContent xmlns:mc="http://schemas.openxmlformats.org/markup-compatibility/2006" xmlns:a14="http://schemas.microsoft.com/office/drawing/2010/main">
      <mc:Choice Requires="a14">
        <xdr:graphicFrame macro="">
          <xdr:nvGraphicFramePr>
            <xdr:cNvPr id="6" name="slcPVTLRLooncode">
              <a:extLst>
                <a:ext uri="{FF2B5EF4-FFF2-40B4-BE49-F238E27FC236}">
                  <a16:creationId xmlns:a16="http://schemas.microsoft.com/office/drawing/2014/main" id="{00000000-0008-0000-2500-000006000000}"/>
                </a:ext>
              </a:extLst>
            </xdr:cNvPr>
            <xdr:cNvGraphicFramePr/>
          </xdr:nvGraphicFramePr>
          <xdr:xfrm>
            <a:off x="0" y="0"/>
            <a:ext cx="0" cy="0"/>
          </xdr:xfrm>
          <a:graphic>
            <a:graphicData uri="http://schemas.microsoft.com/office/drawing/2010/slicer">
              <sle:slicer xmlns:sle="http://schemas.microsoft.com/office/drawing/2010/slicer" name="slcPVTLRLooncode"/>
            </a:graphicData>
          </a:graphic>
        </xdr:graphicFrame>
      </mc:Choice>
      <mc:Fallback xmlns="">
        <xdr:sp macro="" textlink="">
          <xdr:nvSpPr>
            <xdr:cNvPr id="0" name=""/>
            <xdr:cNvSpPr>
              <a:spLocks noTextEdit="1"/>
            </xdr:cNvSpPr>
          </xdr:nvSpPr>
          <xdr:spPr>
            <a:xfrm>
              <a:off x="76200" y="3292475"/>
              <a:ext cx="2746375" cy="374650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4</xdr:row>
      <xdr:rowOff>0</xdr:rowOff>
    </xdr:from>
    <xdr:to>
      <xdr:col>5</xdr:col>
      <xdr:colOff>0</xdr:colOff>
      <xdr:row>6</xdr:row>
      <xdr:rowOff>1397000</xdr:rowOff>
    </xdr:to>
    <mc:AlternateContent xmlns:mc="http://schemas.openxmlformats.org/markup-compatibility/2006" xmlns:a14="http://schemas.microsoft.com/office/drawing/2010/main">
      <mc:Choice Requires="a14">
        <xdr:graphicFrame macro="">
          <xdr:nvGraphicFramePr>
            <xdr:cNvPr id="7" name="slcPVTLRAfdeling">
              <a:extLst>
                <a:ext uri="{FF2B5EF4-FFF2-40B4-BE49-F238E27FC236}">
                  <a16:creationId xmlns:a16="http://schemas.microsoft.com/office/drawing/2014/main" id="{00000000-0008-0000-2500-000007000000}"/>
                </a:ext>
              </a:extLst>
            </xdr:cNvPr>
            <xdr:cNvGraphicFramePr/>
          </xdr:nvGraphicFramePr>
          <xdr:xfrm>
            <a:off x="0" y="0"/>
            <a:ext cx="0" cy="0"/>
          </xdr:xfrm>
          <a:graphic>
            <a:graphicData uri="http://schemas.microsoft.com/office/drawing/2010/slicer">
              <sle:slicer xmlns:sle="http://schemas.microsoft.com/office/drawing/2010/slicer" name="slcPVTLRAfdeling"/>
            </a:graphicData>
          </a:graphic>
        </xdr:graphicFrame>
      </mc:Choice>
      <mc:Fallback xmlns="">
        <xdr:sp macro="" textlink="">
          <xdr:nvSpPr>
            <xdr:cNvPr id="0" name=""/>
            <xdr:cNvSpPr>
              <a:spLocks noTextEdit="1"/>
            </xdr:cNvSpPr>
          </xdr:nvSpPr>
          <xdr:spPr>
            <a:xfrm>
              <a:off x="12493625" y="762000"/>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6</xdr:row>
      <xdr:rowOff>1422400</xdr:rowOff>
    </xdr:from>
    <xdr:to>
      <xdr:col>5</xdr:col>
      <xdr:colOff>0</xdr:colOff>
      <xdr:row>8</xdr:row>
      <xdr:rowOff>676275</xdr:rowOff>
    </xdr:to>
    <mc:AlternateContent xmlns:mc="http://schemas.openxmlformats.org/markup-compatibility/2006" xmlns:a14="http://schemas.microsoft.com/office/drawing/2010/main">
      <mc:Choice Requires="a14">
        <xdr:graphicFrame macro="">
          <xdr:nvGraphicFramePr>
            <xdr:cNvPr id="8" name="slcPVTLRFunctie">
              <a:extLst>
                <a:ext uri="{FF2B5EF4-FFF2-40B4-BE49-F238E27FC236}">
                  <a16:creationId xmlns:a16="http://schemas.microsoft.com/office/drawing/2014/main" id="{00000000-0008-0000-2500-000008000000}"/>
                </a:ext>
              </a:extLst>
            </xdr:cNvPr>
            <xdr:cNvGraphicFramePr/>
          </xdr:nvGraphicFramePr>
          <xdr:xfrm>
            <a:off x="0" y="0"/>
            <a:ext cx="0" cy="0"/>
          </xdr:xfrm>
          <a:graphic>
            <a:graphicData uri="http://schemas.microsoft.com/office/drawing/2010/slicer">
              <sle:slicer xmlns:sle="http://schemas.microsoft.com/office/drawing/2010/slicer" name="slcPVTLRFunctie"/>
            </a:graphicData>
          </a:graphic>
        </xdr:graphicFrame>
      </mc:Choice>
      <mc:Fallback xmlns="">
        <xdr:sp macro="" textlink="">
          <xdr:nvSpPr>
            <xdr:cNvPr id="0" name=""/>
            <xdr:cNvSpPr>
              <a:spLocks noTextEdit="1"/>
            </xdr:cNvSpPr>
          </xdr:nvSpPr>
          <xdr:spPr>
            <a:xfrm>
              <a:off x="12493625" y="2860675"/>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8</xdr:row>
      <xdr:rowOff>701675</xdr:rowOff>
    </xdr:from>
    <xdr:to>
      <xdr:col>5</xdr:col>
      <xdr:colOff>0</xdr:colOff>
      <xdr:row>9</xdr:row>
      <xdr:rowOff>0</xdr:rowOff>
    </xdr:to>
    <mc:AlternateContent xmlns:mc="http://schemas.openxmlformats.org/markup-compatibility/2006" xmlns:a14="http://schemas.microsoft.com/office/drawing/2010/main">
      <mc:Choice Requires="a14">
        <xdr:graphicFrame macro="">
          <xdr:nvGraphicFramePr>
            <xdr:cNvPr id="9" name="slcPVTLRKostenplaats">
              <a:extLst>
                <a:ext uri="{FF2B5EF4-FFF2-40B4-BE49-F238E27FC236}">
                  <a16:creationId xmlns:a16="http://schemas.microsoft.com/office/drawing/2014/main" id="{00000000-0008-0000-2500-000009000000}"/>
                </a:ext>
              </a:extLst>
            </xdr:cNvPr>
            <xdr:cNvGraphicFramePr/>
          </xdr:nvGraphicFramePr>
          <xdr:xfrm>
            <a:off x="0" y="0"/>
            <a:ext cx="0" cy="0"/>
          </xdr:xfrm>
          <a:graphic>
            <a:graphicData uri="http://schemas.microsoft.com/office/drawing/2010/slicer">
              <sle:slicer xmlns:sle="http://schemas.microsoft.com/office/drawing/2010/slicer" name="slcPVTLRKostenplaats"/>
            </a:graphicData>
          </a:graphic>
        </xdr:graphicFrame>
      </mc:Choice>
      <mc:Fallback xmlns="">
        <xdr:sp macro="" textlink="">
          <xdr:nvSpPr>
            <xdr:cNvPr id="0" name=""/>
            <xdr:cNvSpPr>
              <a:spLocks noTextEdit="1"/>
            </xdr:cNvSpPr>
          </xdr:nvSpPr>
          <xdr:spPr>
            <a:xfrm>
              <a:off x="12493625" y="4959350"/>
              <a:ext cx="2403475" cy="20986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5</xdr:col>
      <xdr:colOff>25400</xdr:colOff>
      <xdr:row>4</xdr:row>
      <xdr:rowOff>0</xdr:rowOff>
    </xdr:from>
    <xdr:to>
      <xdr:col>6</xdr:col>
      <xdr:colOff>0</xdr:colOff>
      <xdr:row>6</xdr:row>
      <xdr:rowOff>1397000</xdr:rowOff>
    </xdr:to>
    <mc:AlternateContent xmlns:mc="http://schemas.openxmlformats.org/markup-compatibility/2006" xmlns:a14="http://schemas.microsoft.com/office/drawing/2010/main">
      <mc:Choice Requires="a14">
        <xdr:graphicFrame macro="">
          <xdr:nvGraphicFramePr>
            <xdr:cNvPr id="10" name="slcPVTLRManager">
              <a:extLst>
                <a:ext uri="{FF2B5EF4-FFF2-40B4-BE49-F238E27FC236}">
                  <a16:creationId xmlns:a16="http://schemas.microsoft.com/office/drawing/2014/main" id="{00000000-0008-0000-2500-00000A000000}"/>
                </a:ext>
              </a:extLst>
            </xdr:cNvPr>
            <xdr:cNvGraphicFramePr/>
          </xdr:nvGraphicFramePr>
          <xdr:xfrm>
            <a:off x="0" y="0"/>
            <a:ext cx="0" cy="0"/>
          </xdr:xfrm>
          <a:graphic>
            <a:graphicData uri="http://schemas.microsoft.com/office/drawing/2010/slicer">
              <sle:slicer xmlns:sle="http://schemas.microsoft.com/office/drawing/2010/slicer" name="slcPVTLRManager"/>
            </a:graphicData>
          </a:graphic>
        </xdr:graphicFrame>
      </mc:Choice>
      <mc:Fallback xmlns="">
        <xdr:sp macro="" textlink="">
          <xdr:nvSpPr>
            <xdr:cNvPr id="0" name=""/>
            <xdr:cNvSpPr>
              <a:spLocks noTextEdit="1"/>
            </xdr:cNvSpPr>
          </xdr:nvSpPr>
          <xdr:spPr>
            <a:xfrm>
              <a:off x="14922500" y="762000"/>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5</xdr:col>
      <xdr:colOff>25400</xdr:colOff>
      <xdr:row>6</xdr:row>
      <xdr:rowOff>1422400</xdr:rowOff>
    </xdr:from>
    <xdr:to>
      <xdr:col>6</xdr:col>
      <xdr:colOff>0</xdr:colOff>
      <xdr:row>9</xdr:row>
      <xdr:rowOff>0</xdr:rowOff>
    </xdr:to>
    <mc:AlternateContent xmlns:mc="http://schemas.openxmlformats.org/markup-compatibility/2006" xmlns:a14="http://schemas.microsoft.com/office/drawing/2010/main">
      <mc:Choice Requires="a14">
        <xdr:graphicFrame macro="">
          <xdr:nvGraphicFramePr>
            <xdr:cNvPr id="11" name="slcPVTLRWerknemer">
              <a:extLst>
                <a:ext uri="{FF2B5EF4-FFF2-40B4-BE49-F238E27FC236}">
                  <a16:creationId xmlns:a16="http://schemas.microsoft.com/office/drawing/2014/main" id="{00000000-0008-0000-2500-00000B000000}"/>
                </a:ext>
              </a:extLst>
            </xdr:cNvPr>
            <xdr:cNvGraphicFramePr/>
          </xdr:nvGraphicFramePr>
          <xdr:xfrm>
            <a:off x="0" y="0"/>
            <a:ext cx="0" cy="0"/>
          </xdr:xfrm>
          <a:graphic>
            <a:graphicData uri="http://schemas.microsoft.com/office/drawing/2010/slicer">
              <sle:slicer xmlns:sle="http://schemas.microsoft.com/office/drawing/2010/slicer" name="slcPVTLRWerknemer"/>
            </a:graphicData>
          </a:graphic>
        </xdr:graphicFrame>
      </mc:Choice>
      <mc:Fallback xmlns="">
        <xdr:sp macro="" textlink="">
          <xdr:nvSpPr>
            <xdr:cNvPr id="0" name=""/>
            <xdr:cNvSpPr>
              <a:spLocks noTextEdit="1"/>
            </xdr:cNvSpPr>
          </xdr:nvSpPr>
          <xdr:spPr>
            <a:xfrm>
              <a:off x="14922500" y="2860675"/>
              <a:ext cx="2403475" cy="41973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6</xdr:row>
      <xdr:rowOff>0</xdr:rowOff>
    </xdr:from>
    <xdr:to>
      <xdr:col>2</xdr:col>
      <xdr:colOff>4784725</xdr:colOff>
      <xdr:row>7</xdr:row>
      <xdr:rowOff>0</xdr:rowOff>
    </xdr:to>
    <xdr:graphicFrame macro="">
      <xdr:nvGraphicFramePr>
        <xdr:cNvPr id="12" name="Grafiek 11">
          <a:extLst>
            <a:ext uri="{FF2B5EF4-FFF2-40B4-BE49-F238E27FC236}">
              <a16:creationId xmlns:a16="http://schemas.microsoft.com/office/drawing/2014/main" id="{00000000-0008-0000-2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xdr:row>
      <xdr:rowOff>0</xdr:rowOff>
    </xdr:from>
    <xdr:to>
      <xdr:col>3</xdr:col>
      <xdr:colOff>4784725</xdr:colOff>
      <xdr:row>7</xdr:row>
      <xdr:rowOff>0</xdr:rowOff>
    </xdr:to>
    <xdr:graphicFrame macro="">
      <xdr:nvGraphicFramePr>
        <xdr:cNvPr id="13" name="Grafiek 12">
          <a:extLst>
            <a:ext uri="{FF2B5EF4-FFF2-40B4-BE49-F238E27FC236}">
              <a16:creationId xmlns:a16="http://schemas.microsoft.com/office/drawing/2014/main" id="{00000000-0008-0000-2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xdr:row>
      <xdr:rowOff>0</xdr:rowOff>
    </xdr:from>
    <xdr:to>
      <xdr:col>3</xdr:col>
      <xdr:colOff>4784725</xdr:colOff>
      <xdr:row>9</xdr:row>
      <xdr:rowOff>0</xdr:rowOff>
    </xdr:to>
    <xdr:graphicFrame macro="">
      <xdr:nvGraphicFramePr>
        <xdr:cNvPr id="14" name="Grafiek 13">
          <a:extLst>
            <a:ext uri="{FF2B5EF4-FFF2-40B4-BE49-F238E27FC236}">
              <a16:creationId xmlns:a16="http://schemas.microsoft.com/office/drawing/2014/main" id="{00000000-0008-0000-2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25400</xdr:rowOff>
    </xdr:from>
    <xdr:to>
      <xdr:col>5</xdr:col>
      <xdr:colOff>2425700</xdr:colOff>
      <xdr:row>3</xdr:row>
      <xdr:rowOff>165100</xdr:rowOff>
    </xdr:to>
    <xdr:sp macro="" textlink="">
      <xdr:nvSpPr>
        <xdr:cNvPr id="15" name="Dashboard loonresultaten">
          <a:hlinkClick xmlns:r="http://schemas.openxmlformats.org/officeDocument/2006/relationships" r:id="rId4"/>
          <a:extLst>
            <a:ext uri="{FF2B5EF4-FFF2-40B4-BE49-F238E27FC236}">
              <a16:creationId xmlns:a16="http://schemas.microsoft.com/office/drawing/2014/main" id="{00000000-0008-0000-2500-00000F000000}"/>
            </a:ext>
          </a:extLst>
        </xdr:cNvPr>
        <xdr:cNvSpPr/>
      </xdr:nvSpPr>
      <xdr:spPr>
        <a:xfrm>
          <a:off x="76200" y="25400"/>
          <a:ext cx="172466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loonresultaten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16" name="Afbeelding 15">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25400</xdr:rowOff>
    </xdr:from>
    <xdr:to>
      <xdr:col>14</xdr:col>
      <xdr:colOff>0</xdr:colOff>
      <xdr:row>3</xdr:row>
      <xdr:rowOff>165100</xdr:rowOff>
    </xdr:to>
    <xdr:sp macro="" textlink="">
      <xdr:nvSpPr>
        <xdr:cNvPr id="2" name="Loonresultaten">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Loonresultaten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3098800</xdr:colOff>
      <xdr:row>4</xdr:row>
      <xdr:rowOff>631825</xdr:rowOff>
    </xdr:to>
    <mc:AlternateContent xmlns:mc="http://schemas.openxmlformats.org/markup-compatibility/2006" xmlns:a14="http://schemas.microsoft.com/office/drawing/2010/main">
      <mc:Choice Requires="a14">
        <xdr:graphicFrame macro="">
          <xdr:nvGraphicFramePr>
            <xdr:cNvPr id="2" name="slcPVTLOONKOSTENBoekjaar">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microsoft.com/office/drawing/2010/slicer">
              <sle:slicer xmlns:sle="http://schemas.microsoft.com/office/drawing/2010/slicer" name="slcPVTLOONKOSTENBoekjaar"/>
            </a:graphicData>
          </a:graphic>
        </xdr:graphicFrame>
      </mc:Choice>
      <mc:Fallback xmlns="">
        <xdr:sp macro="" textlink="">
          <xdr:nvSpPr>
            <xdr:cNvPr id="0" name=""/>
            <xdr:cNvSpPr>
              <a:spLocks noTextEdit="1"/>
            </xdr:cNvSpPr>
          </xdr:nvSpPr>
          <xdr:spPr>
            <a:xfrm>
              <a:off x="2362200" y="762000"/>
              <a:ext cx="3098800"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3</xdr:col>
      <xdr:colOff>0</xdr:colOff>
      <xdr:row>4</xdr:row>
      <xdr:rowOff>0</xdr:rowOff>
    </xdr:from>
    <xdr:to>
      <xdr:col>5</xdr:col>
      <xdr:colOff>3098800</xdr:colOff>
      <xdr:row>4</xdr:row>
      <xdr:rowOff>631825</xdr:rowOff>
    </xdr:to>
    <mc:AlternateContent xmlns:mc="http://schemas.openxmlformats.org/markup-compatibility/2006" xmlns:a14="http://schemas.microsoft.com/office/drawing/2010/main">
      <mc:Choice Requires="a14">
        <xdr:graphicFrame macro="">
          <xdr:nvGraphicFramePr>
            <xdr:cNvPr id="3" name="slcPVTLOONKOSTENPeriode">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microsoft.com/office/drawing/2010/slicer">
              <sle:slicer xmlns:sle="http://schemas.microsoft.com/office/drawing/2010/slicer" name="slcPVTLOONKOSTENPeriode"/>
            </a:graphicData>
          </a:graphic>
        </xdr:graphicFrame>
      </mc:Choice>
      <mc:Fallback xmlns="">
        <xdr:sp macro="" textlink="">
          <xdr:nvSpPr>
            <xdr:cNvPr id="0" name=""/>
            <xdr:cNvSpPr>
              <a:spLocks noTextEdit="1"/>
            </xdr:cNvSpPr>
          </xdr:nvSpPr>
          <xdr:spPr>
            <a:xfrm>
              <a:off x="5486400" y="762000"/>
              <a:ext cx="9347200"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4</xdr:row>
      <xdr:rowOff>0</xdr:rowOff>
    </xdr:from>
    <xdr:to>
      <xdr:col>1</xdr:col>
      <xdr:colOff>2260600</xdr:colOff>
      <xdr:row>4</xdr:row>
      <xdr:rowOff>631825</xdr:rowOff>
    </xdr:to>
    <mc:AlternateContent xmlns:mc="http://schemas.openxmlformats.org/markup-compatibility/2006" xmlns:a14="http://schemas.microsoft.com/office/drawing/2010/main">
      <mc:Choice Requires="a14">
        <xdr:graphicFrame macro="">
          <xdr:nvGraphicFramePr>
            <xdr:cNvPr id="4" name="slcPVTLOONKOSTENGeslacht">
              <a:extLst>
                <a:ext uri="{FF2B5EF4-FFF2-40B4-BE49-F238E27FC236}">
                  <a16:creationId xmlns:a16="http://schemas.microsoft.com/office/drawing/2014/main" id="{00000000-0008-0000-2800-000004000000}"/>
                </a:ext>
              </a:extLst>
            </xdr:cNvPr>
            <xdr:cNvGraphicFramePr/>
          </xdr:nvGraphicFramePr>
          <xdr:xfrm>
            <a:off x="0" y="0"/>
            <a:ext cx="0" cy="0"/>
          </xdr:xfrm>
          <a:graphic>
            <a:graphicData uri="http://schemas.microsoft.com/office/drawing/2010/slicer">
              <sle:slicer xmlns:sle="http://schemas.microsoft.com/office/drawing/2010/slicer" name="slcPVTLOONKOSTENGeslacht"/>
            </a:graphicData>
          </a:graphic>
        </xdr:graphicFrame>
      </mc:Choice>
      <mc:Fallback xmlns="">
        <xdr:sp macro="" textlink="">
          <xdr:nvSpPr>
            <xdr:cNvPr id="0" name=""/>
            <xdr:cNvSpPr>
              <a:spLocks noTextEdit="1"/>
            </xdr:cNvSpPr>
          </xdr:nvSpPr>
          <xdr:spPr>
            <a:xfrm>
              <a:off x="76200" y="762000"/>
              <a:ext cx="2260600"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0</xdr:rowOff>
    </xdr:from>
    <xdr:to>
      <xdr:col>1</xdr:col>
      <xdr:colOff>2260600</xdr:colOff>
      <xdr:row>6</xdr:row>
      <xdr:rowOff>1854200</xdr:rowOff>
    </xdr:to>
    <mc:AlternateContent xmlns:mc="http://schemas.openxmlformats.org/markup-compatibility/2006" xmlns:a14="http://schemas.microsoft.com/office/drawing/2010/main">
      <mc:Choice Requires="a14">
        <xdr:graphicFrame macro="">
          <xdr:nvGraphicFramePr>
            <xdr:cNvPr id="5" name="slcPVTLOONKOSTENAfdeling">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microsoft.com/office/drawing/2010/slicer">
              <sle:slicer xmlns:sle="http://schemas.microsoft.com/office/drawing/2010/slicer" name="slcPVTLOONKOSTENAfdeling"/>
            </a:graphicData>
          </a:graphic>
        </xdr:graphicFrame>
      </mc:Choice>
      <mc:Fallback xmlns="">
        <xdr:sp macro="" textlink="">
          <xdr:nvSpPr>
            <xdr:cNvPr id="0" name=""/>
            <xdr:cNvSpPr>
              <a:spLocks noTextEdit="1"/>
            </xdr:cNvSpPr>
          </xdr:nvSpPr>
          <xdr:spPr>
            <a:xfrm>
              <a:off x="76200" y="1438275"/>
              <a:ext cx="2260600" cy="185420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1879600</xdr:rowOff>
    </xdr:from>
    <xdr:to>
      <xdr:col>1</xdr:col>
      <xdr:colOff>2260600</xdr:colOff>
      <xdr:row>8</xdr:row>
      <xdr:rowOff>914400</xdr:rowOff>
    </xdr:to>
    <mc:AlternateContent xmlns:mc="http://schemas.openxmlformats.org/markup-compatibility/2006" xmlns:a14="http://schemas.microsoft.com/office/drawing/2010/main">
      <mc:Choice Requires="a14">
        <xdr:graphicFrame macro="">
          <xdr:nvGraphicFramePr>
            <xdr:cNvPr id="6" name="slcPVTLOONKOSTENFunctie">
              <a:extLst>
                <a:ext uri="{FF2B5EF4-FFF2-40B4-BE49-F238E27FC236}">
                  <a16:creationId xmlns:a16="http://schemas.microsoft.com/office/drawing/2014/main" id="{00000000-0008-0000-2800-000006000000}"/>
                </a:ext>
              </a:extLst>
            </xdr:cNvPr>
            <xdr:cNvGraphicFramePr/>
          </xdr:nvGraphicFramePr>
          <xdr:xfrm>
            <a:off x="0" y="0"/>
            <a:ext cx="0" cy="0"/>
          </xdr:xfrm>
          <a:graphic>
            <a:graphicData uri="http://schemas.microsoft.com/office/drawing/2010/slicer">
              <sle:slicer xmlns:sle="http://schemas.microsoft.com/office/drawing/2010/slicer" name="slcPVTLOONKOSTENFunctie"/>
            </a:graphicData>
          </a:graphic>
        </xdr:graphicFrame>
      </mc:Choice>
      <mc:Fallback xmlns="">
        <xdr:sp macro="" textlink="">
          <xdr:nvSpPr>
            <xdr:cNvPr id="0" name=""/>
            <xdr:cNvSpPr>
              <a:spLocks noTextEdit="1"/>
            </xdr:cNvSpPr>
          </xdr:nvSpPr>
          <xdr:spPr>
            <a:xfrm>
              <a:off x="76200" y="3317875"/>
              <a:ext cx="2260600" cy="185420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8</xdr:row>
      <xdr:rowOff>939800</xdr:rowOff>
    </xdr:from>
    <xdr:to>
      <xdr:col>1</xdr:col>
      <xdr:colOff>2260600</xdr:colOff>
      <xdr:row>8</xdr:row>
      <xdr:rowOff>2794000</xdr:rowOff>
    </xdr:to>
    <mc:AlternateContent xmlns:mc="http://schemas.openxmlformats.org/markup-compatibility/2006" xmlns:a14="http://schemas.microsoft.com/office/drawing/2010/main">
      <mc:Choice Requires="a14">
        <xdr:graphicFrame macro="">
          <xdr:nvGraphicFramePr>
            <xdr:cNvPr id="7" name="slcPVTLOONKOSTENKostenplaats">
              <a:extLst>
                <a:ext uri="{FF2B5EF4-FFF2-40B4-BE49-F238E27FC236}">
                  <a16:creationId xmlns:a16="http://schemas.microsoft.com/office/drawing/2014/main" id="{00000000-0008-0000-2800-000007000000}"/>
                </a:ext>
              </a:extLst>
            </xdr:cNvPr>
            <xdr:cNvGraphicFramePr/>
          </xdr:nvGraphicFramePr>
          <xdr:xfrm>
            <a:off x="0" y="0"/>
            <a:ext cx="0" cy="0"/>
          </xdr:xfrm>
          <a:graphic>
            <a:graphicData uri="http://schemas.microsoft.com/office/drawing/2010/slicer">
              <sle:slicer xmlns:sle="http://schemas.microsoft.com/office/drawing/2010/slicer" name="slcPVTLOONKOSTENKostenplaats"/>
            </a:graphicData>
          </a:graphic>
        </xdr:graphicFrame>
      </mc:Choice>
      <mc:Fallback xmlns="">
        <xdr:sp macro="" textlink="">
          <xdr:nvSpPr>
            <xdr:cNvPr id="0" name=""/>
            <xdr:cNvSpPr>
              <a:spLocks noTextEdit="1"/>
            </xdr:cNvSpPr>
          </xdr:nvSpPr>
          <xdr:spPr>
            <a:xfrm>
              <a:off x="76200" y="5197475"/>
              <a:ext cx="2260600" cy="185420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4</xdr:row>
      <xdr:rowOff>0</xdr:rowOff>
    </xdr:from>
    <xdr:to>
      <xdr:col>7</xdr:col>
      <xdr:colOff>0</xdr:colOff>
      <xdr:row>6</xdr:row>
      <xdr:rowOff>1397000</xdr:rowOff>
    </xdr:to>
    <mc:AlternateContent xmlns:mc="http://schemas.openxmlformats.org/markup-compatibility/2006" xmlns:a14="http://schemas.microsoft.com/office/drawing/2010/main">
      <mc:Choice Requires="a14">
        <xdr:graphicFrame macro="">
          <xdr:nvGraphicFramePr>
            <xdr:cNvPr id="8" name="slcPVTLOONKOSTENManager">
              <a:extLst>
                <a:ext uri="{FF2B5EF4-FFF2-40B4-BE49-F238E27FC236}">
                  <a16:creationId xmlns:a16="http://schemas.microsoft.com/office/drawing/2014/main" id="{00000000-0008-0000-2800-000008000000}"/>
                </a:ext>
              </a:extLst>
            </xdr:cNvPr>
            <xdr:cNvGraphicFramePr/>
          </xdr:nvGraphicFramePr>
          <xdr:xfrm>
            <a:off x="0" y="0"/>
            <a:ext cx="0" cy="0"/>
          </xdr:xfrm>
          <a:graphic>
            <a:graphicData uri="http://schemas.microsoft.com/office/drawing/2010/slicer">
              <sle:slicer xmlns:sle="http://schemas.microsoft.com/office/drawing/2010/slicer" name="slcPVTLOONKOSTENManager"/>
            </a:graphicData>
          </a:graphic>
        </xdr:graphicFrame>
      </mc:Choice>
      <mc:Fallback xmlns="">
        <xdr:sp macro="" textlink="">
          <xdr:nvSpPr>
            <xdr:cNvPr id="0" name=""/>
            <xdr:cNvSpPr>
              <a:spLocks noTextEdit="1"/>
            </xdr:cNvSpPr>
          </xdr:nvSpPr>
          <xdr:spPr>
            <a:xfrm>
              <a:off x="14884400" y="762000"/>
              <a:ext cx="2260600"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6</xdr:row>
      <xdr:rowOff>1422400</xdr:rowOff>
    </xdr:from>
    <xdr:to>
      <xdr:col>7</xdr:col>
      <xdr:colOff>0</xdr:colOff>
      <xdr:row>9</xdr:row>
      <xdr:rowOff>0</xdr:rowOff>
    </xdr:to>
    <mc:AlternateContent xmlns:mc="http://schemas.openxmlformats.org/markup-compatibility/2006" xmlns:a14="http://schemas.microsoft.com/office/drawing/2010/main">
      <mc:Choice Requires="a14">
        <xdr:graphicFrame macro="">
          <xdr:nvGraphicFramePr>
            <xdr:cNvPr id="9" name="slcPVTLOONKOSTENWerknemer">
              <a:extLst>
                <a:ext uri="{FF2B5EF4-FFF2-40B4-BE49-F238E27FC236}">
                  <a16:creationId xmlns:a16="http://schemas.microsoft.com/office/drawing/2014/main" id="{00000000-0008-0000-2800-000009000000}"/>
                </a:ext>
              </a:extLst>
            </xdr:cNvPr>
            <xdr:cNvGraphicFramePr/>
          </xdr:nvGraphicFramePr>
          <xdr:xfrm>
            <a:off x="0" y="0"/>
            <a:ext cx="0" cy="0"/>
          </xdr:xfrm>
          <a:graphic>
            <a:graphicData uri="http://schemas.microsoft.com/office/drawing/2010/slicer">
              <sle:slicer xmlns:sle="http://schemas.microsoft.com/office/drawing/2010/slicer" name="slcPVTLOONKOSTENWerknemer"/>
            </a:graphicData>
          </a:graphic>
        </xdr:graphicFrame>
      </mc:Choice>
      <mc:Fallback xmlns="">
        <xdr:sp macro="" textlink="">
          <xdr:nvSpPr>
            <xdr:cNvPr id="0" name=""/>
            <xdr:cNvSpPr>
              <a:spLocks noTextEdit="1"/>
            </xdr:cNvSpPr>
          </xdr:nvSpPr>
          <xdr:spPr>
            <a:xfrm>
              <a:off x="14884400" y="2860675"/>
              <a:ext cx="2260600" cy="41973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6</xdr:row>
      <xdr:rowOff>0</xdr:rowOff>
    </xdr:from>
    <xdr:to>
      <xdr:col>3</xdr:col>
      <xdr:colOff>3098800</xdr:colOff>
      <xdr:row>7</xdr:row>
      <xdr:rowOff>0</xdr:rowOff>
    </xdr:to>
    <xdr:graphicFrame macro="">
      <xdr:nvGraphicFramePr>
        <xdr:cNvPr id="10" name="Loonkosten Tijdvak">
          <a:extLst>
            <a:ext uri="{FF2B5EF4-FFF2-40B4-BE49-F238E27FC236}">
              <a16:creationId xmlns:a16="http://schemas.microsoft.com/office/drawing/2014/main" id="{00000000-0008-0000-2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xdr:row>
      <xdr:rowOff>0</xdr:rowOff>
    </xdr:from>
    <xdr:to>
      <xdr:col>5</xdr:col>
      <xdr:colOff>3098800</xdr:colOff>
      <xdr:row>7</xdr:row>
      <xdr:rowOff>0</xdr:rowOff>
    </xdr:to>
    <xdr:graphicFrame macro="">
      <xdr:nvGraphicFramePr>
        <xdr:cNvPr id="11" name="Loonkosten per FTE">
          <a:extLst>
            <a:ext uri="{FF2B5EF4-FFF2-40B4-BE49-F238E27FC236}">
              <a16:creationId xmlns:a16="http://schemas.microsoft.com/office/drawing/2014/main" id="{00000000-0008-0000-2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xdr:row>
      <xdr:rowOff>0</xdr:rowOff>
    </xdr:from>
    <xdr:to>
      <xdr:col>3</xdr:col>
      <xdr:colOff>3098800</xdr:colOff>
      <xdr:row>9</xdr:row>
      <xdr:rowOff>0</xdr:rowOff>
    </xdr:to>
    <xdr:graphicFrame macro="">
      <xdr:nvGraphicFramePr>
        <xdr:cNvPr id="12" name="Loonkosten per Periode">
          <a:extLst>
            <a:ext uri="{FF2B5EF4-FFF2-40B4-BE49-F238E27FC236}">
              <a16:creationId xmlns:a16="http://schemas.microsoft.com/office/drawing/2014/main" id="{00000000-0008-0000-2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8</xdr:row>
      <xdr:rowOff>0</xdr:rowOff>
    </xdr:from>
    <xdr:to>
      <xdr:col>5</xdr:col>
      <xdr:colOff>3098800</xdr:colOff>
      <xdr:row>9</xdr:row>
      <xdr:rowOff>0</xdr:rowOff>
    </xdr:to>
    <xdr:graphicFrame macro="">
      <xdr:nvGraphicFramePr>
        <xdr:cNvPr id="13" name="Loonkosten per Uur">
          <a:extLst>
            <a:ext uri="{FF2B5EF4-FFF2-40B4-BE49-F238E27FC236}">
              <a16:creationId xmlns:a16="http://schemas.microsoft.com/office/drawing/2014/main" id="{00000000-0008-0000-28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0</xdr:row>
      <xdr:rowOff>25400</xdr:rowOff>
    </xdr:from>
    <xdr:to>
      <xdr:col>7</xdr:col>
      <xdr:colOff>0</xdr:colOff>
      <xdr:row>3</xdr:row>
      <xdr:rowOff>165100</xdr:rowOff>
    </xdr:to>
    <xdr:sp macro="" textlink="">
      <xdr:nvSpPr>
        <xdr:cNvPr id="14" name="Dashboard loonkosten">
          <a:hlinkClick xmlns:r="http://schemas.openxmlformats.org/officeDocument/2006/relationships" r:id="rId5"/>
          <a:extLst>
            <a:ext uri="{FF2B5EF4-FFF2-40B4-BE49-F238E27FC236}">
              <a16:creationId xmlns:a16="http://schemas.microsoft.com/office/drawing/2014/main" id="{00000000-0008-0000-2800-00000E000000}"/>
            </a:ext>
          </a:extLst>
        </xdr:cNvPr>
        <xdr:cNvSpPr/>
      </xdr:nvSpPr>
      <xdr:spPr>
        <a:xfrm>
          <a:off x="76200" y="25400"/>
          <a:ext cx="17068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loonkosten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15" name="Afbeelding 14">
          <a:extLst>
            <a:ext uri="{FF2B5EF4-FFF2-40B4-BE49-F238E27FC236}">
              <a16:creationId xmlns:a16="http://schemas.microsoft.com/office/drawing/2014/main" id="{00000000-0008-0000-28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2405062</xdr:colOff>
      <xdr:row>4</xdr:row>
      <xdr:rowOff>631825</xdr:rowOff>
    </xdr:to>
    <mc:AlternateContent xmlns:mc="http://schemas.openxmlformats.org/markup-compatibility/2006" xmlns:a14="http://schemas.microsoft.com/office/drawing/2010/main">
      <mc:Choice Requires="a14">
        <xdr:graphicFrame macro="">
          <xdr:nvGraphicFramePr>
            <xdr:cNvPr id="2" name="slcPVTLK2Boekjaar">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microsoft.com/office/drawing/2010/slicer">
              <sle:slicer xmlns:sle="http://schemas.microsoft.com/office/drawing/2010/slicer" name="slcPVTLK2Boekjaar"/>
            </a:graphicData>
          </a:graphic>
        </xdr:graphicFrame>
      </mc:Choice>
      <mc:Fallback xmlns="">
        <xdr:sp macro="" textlink="">
          <xdr:nvSpPr>
            <xdr:cNvPr id="0" name=""/>
            <xdr:cNvSpPr>
              <a:spLocks noTextEdit="1"/>
            </xdr:cNvSpPr>
          </xdr:nvSpPr>
          <xdr:spPr>
            <a:xfrm>
              <a:off x="2847975" y="762000"/>
              <a:ext cx="2405062"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2430461</xdr:colOff>
      <xdr:row>4</xdr:row>
      <xdr:rowOff>0</xdr:rowOff>
    </xdr:from>
    <xdr:to>
      <xdr:col>3</xdr:col>
      <xdr:colOff>4810124</xdr:colOff>
      <xdr:row>4</xdr:row>
      <xdr:rowOff>631825</xdr:rowOff>
    </xdr:to>
    <mc:AlternateContent xmlns:mc="http://schemas.openxmlformats.org/markup-compatibility/2006" xmlns:a14="http://schemas.microsoft.com/office/drawing/2010/main">
      <mc:Choice Requires="a14">
        <xdr:graphicFrame macro="">
          <xdr:nvGraphicFramePr>
            <xdr:cNvPr id="3" name="slcPVTLK2Periode">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microsoft.com/office/drawing/2010/slicer">
              <sle:slicer xmlns:sle="http://schemas.microsoft.com/office/drawing/2010/slicer" name="slcPVTLK2Periode"/>
            </a:graphicData>
          </a:graphic>
        </xdr:graphicFrame>
      </mc:Choice>
      <mc:Fallback xmlns="">
        <xdr:sp macro="" textlink="">
          <xdr:nvSpPr>
            <xdr:cNvPr id="0" name=""/>
            <xdr:cNvSpPr>
              <a:spLocks noTextEdit="1"/>
            </xdr:cNvSpPr>
          </xdr:nvSpPr>
          <xdr:spPr>
            <a:xfrm>
              <a:off x="5278436" y="762000"/>
              <a:ext cx="7189788"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4</xdr:row>
      <xdr:rowOff>0</xdr:rowOff>
    </xdr:from>
    <xdr:to>
      <xdr:col>1</xdr:col>
      <xdr:colOff>2746375</xdr:colOff>
      <xdr:row>4</xdr:row>
      <xdr:rowOff>631825</xdr:rowOff>
    </xdr:to>
    <mc:AlternateContent xmlns:mc="http://schemas.openxmlformats.org/markup-compatibility/2006" xmlns:a14="http://schemas.microsoft.com/office/drawing/2010/main">
      <mc:Choice Requires="a14">
        <xdr:graphicFrame macro="">
          <xdr:nvGraphicFramePr>
            <xdr:cNvPr id="4" name="slcPVTLK2Geslacht">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microsoft.com/office/drawing/2010/slicer">
              <sle:slicer xmlns:sle="http://schemas.microsoft.com/office/drawing/2010/slicer" name="slcPVTLK2Geslacht"/>
            </a:graphicData>
          </a:graphic>
        </xdr:graphicFrame>
      </mc:Choice>
      <mc:Fallback xmlns="">
        <xdr:sp macro="" textlink="">
          <xdr:nvSpPr>
            <xdr:cNvPr id="0" name=""/>
            <xdr:cNvSpPr>
              <a:spLocks noTextEdit="1"/>
            </xdr:cNvSpPr>
          </xdr:nvSpPr>
          <xdr:spPr>
            <a:xfrm>
              <a:off x="76200" y="762000"/>
              <a:ext cx="2746375"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5</xdr:row>
      <xdr:rowOff>0</xdr:rowOff>
    </xdr:from>
    <xdr:to>
      <xdr:col>1</xdr:col>
      <xdr:colOff>2746375</xdr:colOff>
      <xdr:row>8</xdr:row>
      <xdr:rowOff>2781300</xdr:rowOff>
    </xdr:to>
    <mc:AlternateContent xmlns:mc="http://schemas.openxmlformats.org/markup-compatibility/2006" xmlns:a14="http://schemas.microsoft.com/office/drawing/2010/main">
      <mc:Choice Requires="a14">
        <xdr:graphicFrame macro="">
          <xdr:nvGraphicFramePr>
            <xdr:cNvPr id="5" name="slcPVTLK2Looncode">
              <a:extLst>
                <a:ext uri="{FF2B5EF4-FFF2-40B4-BE49-F238E27FC236}">
                  <a16:creationId xmlns:a16="http://schemas.microsoft.com/office/drawing/2014/main" id="{00000000-0008-0000-2A00-000005000000}"/>
                </a:ext>
              </a:extLst>
            </xdr:cNvPr>
            <xdr:cNvGraphicFramePr/>
          </xdr:nvGraphicFramePr>
          <xdr:xfrm>
            <a:off x="0" y="0"/>
            <a:ext cx="0" cy="0"/>
          </xdr:xfrm>
          <a:graphic>
            <a:graphicData uri="http://schemas.microsoft.com/office/drawing/2010/slicer">
              <sle:slicer xmlns:sle="http://schemas.microsoft.com/office/drawing/2010/slicer" name="slcPVTLK2Looncode"/>
            </a:graphicData>
          </a:graphic>
        </xdr:graphicFrame>
      </mc:Choice>
      <mc:Fallback xmlns="">
        <xdr:sp macro="" textlink="">
          <xdr:nvSpPr>
            <xdr:cNvPr id="0" name=""/>
            <xdr:cNvSpPr>
              <a:spLocks noTextEdit="1"/>
            </xdr:cNvSpPr>
          </xdr:nvSpPr>
          <xdr:spPr>
            <a:xfrm>
              <a:off x="76200" y="1419225"/>
              <a:ext cx="2746375" cy="56197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4</xdr:row>
      <xdr:rowOff>0</xdr:rowOff>
    </xdr:from>
    <xdr:to>
      <xdr:col>5</xdr:col>
      <xdr:colOff>0</xdr:colOff>
      <xdr:row>6</xdr:row>
      <xdr:rowOff>1397000</xdr:rowOff>
    </xdr:to>
    <mc:AlternateContent xmlns:mc="http://schemas.openxmlformats.org/markup-compatibility/2006" xmlns:a14="http://schemas.microsoft.com/office/drawing/2010/main">
      <mc:Choice Requires="a14">
        <xdr:graphicFrame macro="">
          <xdr:nvGraphicFramePr>
            <xdr:cNvPr id="6" name="slcPVTLK2Afdeling">
              <a:extLst>
                <a:ext uri="{FF2B5EF4-FFF2-40B4-BE49-F238E27FC236}">
                  <a16:creationId xmlns:a16="http://schemas.microsoft.com/office/drawing/2014/main" id="{00000000-0008-0000-2A00-000006000000}"/>
                </a:ext>
              </a:extLst>
            </xdr:cNvPr>
            <xdr:cNvGraphicFramePr/>
          </xdr:nvGraphicFramePr>
          <xdr:xfrm>
            <a:off x="0" y="0"/>
            <a:ext cx="0" cy="0"/>
          </xdr:xfrm>
          <a:graphic>
            <a:graphicData uri="http://schemas.microsoft.com/office/drawing/2010/slicer">
              <sle:slicer xmlns:sle="http://schemas.microsoft.com/office/drawing/2010/slicer" name="slcPVTLK2Afdeling"/>
            </a:graphicData>
          </a:graphic>
        </xdr:graphicFrame>
      </mc:Choice>
      <mc:Fallback xmlns="">
        <xdr:sp macro="" textlink="">
          <xdr:nvSpPr>
            <xdr:cNvPr id="0" name=""/>
            <xdr:cNvSpPr>
              <a:spLocks noTextEdit="1"/>
            </xdr:cNvSpPr>
          </xdr:nvSpPr>
          <xdr:spPr>
            <a:xfrm>
              <a:off x="12493625" y="762000"/>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6</xdr:row>
      <xdr:rowOff>1422400</xdr:rowOff>
    </xdr:from>
    <xdr:to>
      <xdr:col>5</xdr:col>
      <xdr:colOff>0</xdr:colOff>
      <xdr:row>8</xdr:row>
      <xdr:rowOff>676275</xdr:rowOff>
    </xdr:to>
    <mc:AlternateContent xmlns:mc="http://schemas.openxmlformats.org/markup-compatibility/2006" xmlns:a14="http://schemas.microsoft.com/office/drawing/2010/main">
      <mc:Choice Requires="a14">
        <xdr:graphicFrame macro="">
          <xdr:nvGraphicFramePr>
            <xdr:cNvPr id="7" name="slcPVTLK2Functie">
              <a:extLst>
                <a:ext uri="{FF2B5EF4-FFF2-40B4-BE49-F238E27FC236}">
                  <a16:creationId xmlns:a16="http://schemas.microsoft.com/office/drawing/2014/main" id="{00000000-0008-0000-2A00-000007000000}"/>
                </a:ext>
              </a:extLst>
            </xdr:cNvPr>
            <xdr:cNvGraphicFramePr/>
          </xdr:nvGraphicFramePr>
          <xdr:xfrm>
            <a:off x="0" y="0"/>
            <a:ext cx="0" cy="0"/>
          </xdr:xfrm>
          <a:graphic>
            <a:graphicData uri="http://schemas.microsoft.com/office/drawing/2010/slicer">
              <sle:slicer xmlns:sle="http://schemas.microsoft.com/office/drawing/2010/slicer" name="slcPVTLK2Functie"/>
            </a:graphicData>
          </a:graphic>
        </xdr:graphicFrame>
      </mc:Choice>
      <mc:Fallback xmlns="">
        <xdr:sp macro="" textlink="">
          <xdr:nvSpPr>
            <xdr:cNvPr id="0" name=""/>
            <xdr:cNvSpPr>
              <a:spLocks noTextEdit="1"/>
            </xdr:cNvSpPr>
          </xdr:nvSpPr>
          <xdr:spPr>
            <a:xfrm>
              <a:off x="12493625" y="2860675"/>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8</xdr:row>
      <xdr:rowOff>701675</xdr:rowOff>
    </xdr:from>
    <xdr:to>
      <xdr:col>5</xdr:col>
      <xdr:colOff>0</xdr:colOff>
      <xdr:row>9</xdr:row>
      <xdr:rowOff>0</xdr:rowOff>
    </xdr:to>
    <mc:AlternateContent xmlns:mc="http://schemas.openxmlformats.org/markup-compatibility/2006" xmlns:a14="http://schemas.microsoft.com/office/drawing/2010/main">
      <mc:Choice Requires="a14">
        <xdr:graphicFrame macro="">
          <xdr:nvGraphicFramePr>
            <xdr:cNvPr id="8" name="slcPVTLK2Kostenplaats">
              <a:extLst>
                <a:ext uri="{FF2B5EF4-FFF2-40B4-BE49-F238E27FC236}">
                  <a16:creationId xmlns:a16="http://schemas.microsoft.com/office/drawing/2014/main" id="{00000000-0008-0000-2A00-000008000000}"/>
                </a:ext>
              </a:extLst>
            </xdr:cNvPr>
            <xdr:cNvGraphicFramePr/>
          </xdr:nvGraphicFramePr>
          <xdr:xfrm>
            <a:off x="0" y="0"/>
            <a:ext cx="0" cy="0"/>
          </xdr:xfrm>
          <a:graphic>
            <a:graphicData uri="http://schemas.microsoft.com/office/drawing/2010/slicer">
              <sle:slicer xmlns:sle="http://schemas.microsoft.com/office/drawing/2010/slicer" name="slcPVTLK2Kostenplaats"/>
            </a:graphicData>
          </a:graphic>
        </xdr:graphicFrame>
      </mc:Choice>
      <mc:Fallback xmlns="">
        <xdr:sp macro="" textlink="">
          <xdr:nvSpPr>
            <xdr:cNvPr id="0" name=""/>
            <xdr:cNvSpPr>
              <a:spLocks noTextEdit="1"/>
            </xdr:cNvSpPr>
          </xdr:nvSpPr>
          <xdr:spPr>
            <a:xfrm>
              <a:off x="12493625" y="4959350"/>
              <a:ext cx="2403475" cy="20986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5</xdr:col>
      <xdr:colOff>25400</xdr:colOff>
      <xdr:row>4</xdr:row>
      <xdr:rowOff>0</xdr:rowOff>
    </xdr:from>
    <xdr:to>
      <xdr:col>6</xdr:col>
      <xdr:colOff>0</xdr:colOff>
      <xdr:row>6</xdr:row>
      <xdr:rowOff>1397000</xdr:rowOff>
    </xdr:to>
    <mc:AlternateContent xmlns:mc="http://schemas.openxmlformats.org/markup-compatibility/2006" xmlns:a14="http://schemas.microsoft.com/office/drawing/2010/main">
      <mc:Choice Requires="a14">
        <xdr:graphicFrame macro="">
          <xdr:nvGraphicFramePr>
            <xdr:cNvPr id="9" name="slcPVTLK2Manager">
              <a:extLst>
                <a:ext uri="{FF2B5EF4-FFF2-40B4-BE49-F238E27FC236}">
                  <a16:creationId xmlns:a16="http://schemas.microsoft.com/office/drawing/2014/main" id="{00000000-0008-0000-2A00-000009000000}"/>
                </a:ext>
              </a:extLst>
            </xdr:cNvPr>
            <xdr:cNvGraphicFramePr/>
          </xdr:nvGraphicFramePr>
          <xdr:xfrm>
            <a:off x="0" y="0"/>
            <a:ext cx="0" cy="0"/>
          </xdr:xfrm>
          <a:graphic>
            <a:graphicData uri="http://schemas.microsoft.com/office/drawing/2010/slicer">
              <sle:slicer xmlns:sle="http://schemas.microsoft.com/office/drawing/2010/slicer" name="slcPVTLK2Manager"/>
            </a:graphicData>
          </a:graphic>
        </xdr:graphicFrame>
      </mc:Choice>
      <mc:Fallback xmlns="">
        <xdr:sp macro="" textlink="">
          <xdr:nvSpPr>
            <xdr:cNvPr id="0" name=""/>
            <xdr:cNvSpPr>
              <a:spLocks noTextEdit="1"/>
            </xdr:cNvSpPr>
          </xdr:nvSpPr>
          <xdr:spPr>
            <a:xfrm>
              <a:off x="14922500" y="762000"/>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5</xdr:col>
      <xdr:colOff>25400</xdr:colOff>
      <xdr:row>6</xdr:row>
      <xdr:rowOff>1422400</xdr:rowOff>
    </xdr:from>
    <xdr:to>
      <xdr:col>6</xdr:col>
      <xdr:colOff>0</xdr:colOff>
      <xdr:row>9</xdr:row>
      <xdr:rowOff>0</xdr:rowOff>
    </xdr:to>
    <mc:AlternateContent xmlns:mc="http://schemas.openxmlformats.org/markup-compatibility/2006" xmlns:a14="http://schemas.microsoft.com/office/drawing/2010/main">
      <mc:Choice Requires="a14">
        <xdr:graphicFrame macro="">
          <xdr:nvGraphicFramePr>
            <xdr:cNvPr id="10" name="slcPVTLK2Werknemer">
              <a:extLst>
                <a:ext uri="{FF2B5EF4-FFF2-40B4-BE49-F238E27FC236}">
                  <a16:creationId xmlns:a16="http://schemas.microsoft.com/office/drawing/2014/main" id="{00000000-0008-0000-2A00-00000A000000}"/>
                </a:ext>
              </a:extLst>
            </xdr:cNvPr>
            <xdr:cNvGraphicFramePr/>
          </xdr:nvGraphicFramePr>
          <xdr:xfrm>
            <a:off x="0" y="0"/>
            <a:ext cx="0" cy="0"/>
          </xdr:xfrm>
          <a:graphic>
            <a:graphicData uri="http://schemas.microsoft.com/office/drawing/2010/slicer">
              <sle:slicer xmlns:sle="http://schemas.microsoft.com/office/drawing/2010/slicer" name="slcPVTLK2Werknemer"/>
            </a:graphicData>
          </a:graphic>
        </xdr:graphicFrame>
      </mc:Choice>
      <mc:Fallback xmlns="">
        <xdr:sp macro="" textlink="">
          <xdr:nvSpPr>
            <xdr:cNvPr id="0" name=""/>
            <xdr:cNvSpPr>
              <a:spLocks noTextEdit="1"/>
            </xdr:cNvSpPr>
          </xdr:nvSpPr>
          <xdr:spPr>
            <a:xfrm>
              <a:off x="14922500" y="2860675"/>
              <a:ext cx="2403475" cy="41973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6</xdr:row>
      <xdr:rowOff>0</xdr:rowOff>
    </xdr:from>
    <xdr:to>
      <xdr:col>2</xdr:col>
      <xdr:colOff>4784725</xdr:colOff>
      <xdr:row>7</xdr:row>
      <xdr:rowOff>0</xdr:rowOff>
    </xdr:to>
    <xdr:graphicFrame macro="">
      <xdr:nvGraphicFramePr>
        <xdr:cNvPr id="11" name="Grafiek 10">
          <a:extLst>
            <a:ext uri="{FF2B5EF4-FFF2-40B4-BE49-F238E27FC236}">
              <a16:creationId xmlns:a16="http://schemas.microsoft.com/office/drawing/2014/main" id="{00000000-0008-0000-2A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xdr:row>
      <xdr:rowOff>0</xdr:rowOff>
    </xdr:from>
    <xdr:to>
      <xdr:col>3</xdr:col>
      <xdr:colOff>4784725</xdr:colOff>
      <xdr:row>7</xdr:row>
      <xdr:rowOff>0</xdr:rowOff>
    </xdr:to>
    <xdr:graphicFrame macro="">
      <xdr:nvGraphicFramePr>
        <xdr:cNvPr id="12" name="Grafiek 11">
          <a:extLst>
            <a:ext uri="{FF2B5EF4-FFF2-40B4-BE49-F238E27FC236}">
              <a16:creationId xmlns:a16="http://schemas.microsoft.com/office/drawing/2014/main" id="{00000000-0008-0000-2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xdr:row>
      <xdr:rowOff>0</xdr:rowOff>
    </xdr:from>
    <xdr:to>
      <xdr:col>3</xdr:col>
      <xdr:colOff>4784725</xdr:colOff>
      <xdr:row>9</xdr:row>
      <xdr:rowOff>0</xdr:rowOff>
    </xdr:to>
    <xdr:graphicFrame macro="">
      <xdr:nvGraphicFramePr>
        <xdr:cNvPr id="13" name="Grafiek 12">
          <a:extLst>
            <a:ext uri="{FF2B5EF4-FFF2-40B4-BE49-F238E27FC236}">
              <a16:creationId xmlns:a16="http://schemas.microsoft.com/office/drawing/2014/main" id="{00000000-0008-0000-2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25400</xdr:rowOff>
    </xdr:from>
    <xdr:to>
      <xdr:col>5</xdr:col>
      <xdr:colOff>2425700</xdr:colOff>
      <xdr:row>3</xdr:row>
      <xdr:rowOff>165100</xdr:rowOff>
    </xdr:to>
    <xdr:sp macro="" textlink="">
      <xdr:nvSpPr>
        <xdr:cNvPr id="14" name="Dashboard detail loonkosten">
          <a:hlinkClick xmlns:r="http://schemas.openxmlformats.org/officeDocument/2006/relationships" r:id="rId4"/>
          <a:extLst>
            <a:ext uri="{FF2B5EF4-FFF2-40B4-BE49-F238E27FC236}">
              <a16:creationId xmlns:a16="http://schemas.microsoft.com/office/drawing/2014/main" id="{00000000-0008-0000-2A00-00000E000000}"/>
            </a:ext>
          </a:extLst>
        </xdr:cNvPr>
        <xdr:cNvSpPr/>
      </xdr:nvSpPr>
      <xdr:spPr>
        <a:xfrm>
          <a:off x="76200" y="25400"/>
          <a:ext cx="172466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detail loonkosten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15" name="Afbeelding 14">
          <a:extLst>
            <a:ext uri="{FF2B5EF4-FFF2-40B4-BE49-F238E27FC236}">
              <a16:creationId xmlns:a16="http://schemas.microsoft.com/office/drawing/2014/main" id="{00000000-0008-0000-2A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25400</xdr:rowOff>
    </xdr:from>
    <xdr:to>
      <xdr:col>18</xdr:col>
      <xdr:colOff>619125</xdr:colOff>
      <xdr:row>3</xdr:row>
      <xdr:rowOff>165100</xdr:rowOff>
    </xdr:to>
    <xdr:sp macro="" textlink="">
      <xdr:nvSpPr>
        <xdr:cNvPr id="2" name="Contracten">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Contracten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815761</xdr:colOff>
      <xdr:row>2</xdr:row>
      <xdr:rowOff>88848</xdr:rowOff>
    </xdr:to>
    <xdr:pic>
      <xdr:nvPicPr>
        <xdr:cNvPr id="3" name="Afbeelding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25400</xdr:rowOff>
    </xdr:from>
    <xdr:to>
      <xdr:col>10</xdr:col>
      <xdr:colOff>247650</xdr:colOff>
      <xdr:row>3</xdr:row>
      <xdr:rowOff>165100</xdr:rowOff>
    </xdr:to>
    <xdr:sp macro="" textlink="">
      <xdr:nvSpPr>
        <xdr:cNvPr id="2" name="Detailoverzicht loonkosten">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Detailoverzicht loonkosten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3098800</xdr:colOff>
      <xdr:row>4</xdr:row>
      <xdr:rowOff>631825</xdr:rowOff>
    </xdr:to>
    <mc:AlternateContent xmlns:mc="http://schemas.openxmlformats.org/markup-compatibility/2006" xmlns:a14="http://schemas.microsoft.com/office/drawing/2010/main">
      <mc:Choice Requires="a14">
        <xdr:graphicFrame macro="">
          <xdr:nvGraphicFramePr>
            <xdr:cNvPr id="2" name="slcPVTURENBoekjaar">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microsoft.com/office/drawing/2010/slicer">
              <sle:slicer xmlns:sle="http://schemas.microsoft.com/office/drawing/2010/slicer" name="slcPVTURENBoekjaar"/>
            </a:graphicData>
          </a:graphic>
        </xdr:graphicFrame>
      </mc:Choice>
      <mc:Fallback xmlns="">
        <xdr:sp macro="" textlink="">
          <xdr:nvSpPr>
            <xdr:cNvPr id="0" name=""/>
            <xdr:cNvSpPr>
              <a:spLocks noTextEdit="1"/>
            </xdr:cNvSpPr>
          </xdr:nvSpPr>
          <xdr:spPr>
            <a:xfrm>
              <a:off x="2362200" y="762000"/>
              <a:ext cx="3098800"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3</xdr:col>
      <xdr:colOff>0</xdr:colOff>
      <xdr:row>4</xdr:row>
      <xdr:rowOff>0</xdr:rowOff>
    </xdr:from>
    <xdr:to>
      <xdr:col>5</xdr:col>
      <xdr:colOff>3098800</xdr:colOff>
      <xdr:row>4</xdr:row>
      <xdr:rowOff>631825</xdr:rowOff>
    </xdr:to>
    <mc:AlternateContent xmlns:mc="http://schemas.openxmlformats.org/markup-compatibility/2006" xmlns:a14="http://schemas.microsoft.com/office/drawing/2010/main">
      <mc:Choice Requires="a14">
        <xdr:graphicFrame macro="">
          <xdr:nvGraphicFramePr>
            <xdr:cNvPr id="3" name="slcPVTURENPeriode">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microsoft.com/office/drawing/2010/slicer">
              <sle:slicer xmlns:sle="http://schemas.microsoft.com/office/drawing/2010/slicer" name="slcPVTURENPeriode"/>
            </a:graphicData>
          </a:graphic>
        </xdr:graphicFrame>
      </mc:Choice>
      <mc:Fallback xmlns="">
        <xdr:sp macro="" textlink="">
          <xdr:nvSpPr>
            <xdr:cNvPr id="0" name=""/>
            <xdr:cNvSpPr>
              <a:spLocks noTextEdit="1"/>
            </xdr:cNvSpPr>
          </xdr:nvSpPr>
          <xdr:spPr>
            <a:xfrm>
              <a:off x="5486400" y="762000"/>
              <a:ext cx="9347200"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4</xdr:row>
      <xdr:rowOff>0</xdr:rowOff>
    </xdr:from>
    <xdr:to>
      <xdr:col>1</xdr:col>
      <xdr:colOff>2260600</xdr:colOff>
      <xdr:row>6</xdr:row>
      <xdr:rowOff>872331</xdr:rowOff>
    </xdr:to>
    <mc:AlternateContent xmlns:mc="http://schemas.openxmlformats.org/markup-compatibility/2006" xmlns:a14="http://schemas.microsoft.com/office/drawing/2010/main">
      <mc:Choice Requires="a14">
        <xdr:graphicFrame macro="">
          <xdr:nvGraphicFramePr>
            <xdr:cNvPr id="4" name="slcPVTURENUren">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microsoft.com/office/drawing/2010/slicer">
              <sle:slicer xmlns:sle="http://schemas.microsoft.com/office/drawing/2010/slicer" name="slcPVTURENUren"/>
            </a:graphicData>
          </a:graphic>
        </xdr:graphicFrame>
      </mc:Choice>
      <mc:Fallback xmlns="">
        <xdr:sp macro="" textlink="">
          <xdr:nvSpPr>
            <xdr:cNvPr id="0" name=""/>
            <xdr:cNvSpPr>
              <a:spLocks noTextEdit="1"/>
            </xdr:cNvSpPr>
          </xdr:nvSpPr>
          <xdr:spPr>
            <a:xfrm>
              <a:off x="76200" y="762000"/>
              <a:ext cx="2260600" cy="1548606"/>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897730</xdr:rowOff>
    </xdr:from>
    <xdr:to>
      <xdr:col>1</xdr:col>
      <xdr:colOff>2260600</xdr:colOff>
      <xdr:row>6</xdr:row>
      <xdr:rowOff>2446336</xdr:rowOff>
    </xdr:to>
    <mc:AlternateContent xmlns:mc="http://schemas.openxmlformats.org/markup-compatibility/2006" xmlns:a14="http://schemas.microsoft.com/office/drawing/2010/main">
      <mc:Choice Requires="a14">
        <xdr:graphicFrame macro="">
          <xdr:nvGraphicFramePr>
            <xdr:cNvPr id="5" name="slcPVTURENAfdeling">
              <a:extLst>
                <a:ext uri="{FF2B5EF4-FFF2-40B4-BE49-F238E27FC236}">
                  <a16:creationId xmlns:a16="http://schemas.microsoft.com/office/drawing/2014/main" id="{00000000-0008-0000-2D00-000005000000}"/>
                </a:ext>
              </a:extLst>
            </xdr:cNvPr>
            <xdr:cNvGraphicFramePr/>
          </xdr:nvGraphicFramePr>
          <xdr:xfrm>
            <a:off x="0" y="0"/>
            <a:ext cx="0" cy="0"/>
          </xdr:xfrm>
          <a:graphic>
            <a:graphicData uri="http://schemas.microsoft.com/office/drawing/2010/slicer">
              <sle:slicer xmlns:sle="http://schemas.microsoft.com/office/drawing/2010/slicer" name="slcPVTURENAfdeling"/>
            </a:graphicData>
          </a:graphic>
        </xdr:graphicFrame>
      </mc:Choice>
      <mc:Fallback xmlns="">
        <xdr:sp macro="" textlink="">
          <xdr:nvSpPr>
            <xdr:cNvPr id="0" name=""/>
            <xdr:cNvSpPr>
              <a:spLocks noTextEdit="1"/>
            </xdr:cNvSpPr>
          </xdr:nvSpPr>
          <xdr:spPr>
            <a:xfrm>
              <a:off x="76200" y="2336005"/>
              <a:ext cx="2260600" cy="1548606"/>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2471736</xdr:rowOff>
    </xdr:from>
    <xdr:to>
      <xdr:col>1</xdr:col>
      <xdr:colOff>2260600</xdr:colOff>
      <xdr:row>8</xdr:row>
      <xdr:rowOff>1200942</xdr:rowOff>
    </xdr:to>
    <mc:AlternateContent xmlns:mc="http://schemas.openxmlformats.org/markup-compatibility/2006" xmlns:a14="http://schemas.microsoft.com/office/drawing/2010/main">
      <mc:Choice Requires="a14">
        <xdr:graphicFrame macro="">
          <xdr:nvGraphicFramePr>
            <xdr:cNvPr id="6" name="slcPVTURENFunctie">
              <a:extLst>
                <a:ext uri="{FF2B5EF4-FFF2-40B4-BE49-F238E27FC236}">
                  <a16:creationId xmlns:a16="http://schemas.microsoft.com/office/drawing/2014/main" id="{00000000-0008-0000-2D00-000006000000}"/>
                </a:ext>
              </a:extLst>
            </xdr:cNvPr>
            <xdr:cNvGraphicFramePr/>
          </xdr:nvGraphicFramePr>
          <xdr:xfrm>
            <a:off x="0" y="0"/>
            <a:ext cx="0" cy="0"/>
          </xdr:xfrm>
          <a:graphic>
            <a:graphicData uri="http://schemas.microsoft.com/office/drawing/2010/slicer">
              <sle:slicer xmlns:sle="http://schemas.microsoft.com/office/drawing/2010/slicer" name="slcPVTURENFunctie"/>
            </a:graphicData>
          </a:graphic>
        </xdr:graphicFrame>
      </mc:Choice>
      <mc:Fallback xmlns="">
        <xdr:sp macro="" textlink="">
          <xdr:nvSpPr>
            <xdr:cNvPr id="0" name=""/>
            <xdr:cNvSpPr>
              <a:spLocks noTextEdit="1"/>
            </xdr:cNvSpPr>
          </xdr:nvSpPr>
          <xdr:spPr>
            <a:xfrm>
              <a:off x="76200" y="3910011"/>
              <a:ext cx="2260600" cy="1548606"/>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8</xdr:row>
      <xdr:rowOff>1226341</xdr:rowOff>
    </xdr:from>
    <xdr:to>
      <xdr:col>1</xdr:col>
      <xdr:colOff>2260600</xdr:colOff>
      <xdr:row>8</xdr:row>
      <xdr:rowOff>2800347</xdr:rowOff>
    </xdr:to>
    <mc:AlternateContent xmlns:mc="http://schemas.openxmlformats.org/markup-compatibility/2006" xmlns:a14="http://schemas.microsoft.com/office/drawing/2010/main">
      <mc:Choice Requires="a14">
        <xdr:graphicFrame macro="">
          <xdr:nvGraphicFramePr>
            <xdr:cNvPr id="7" name="slcPVTURENKostenplaats">
              <a:extLst>
                <a:ext uri="{FF2B5EF4-FFF2-40B4-BE49-F238E27FC236}">
                  <a16:creationId xmlns:a16="http://schemas.microsoft.com/office/drawing/2014/main" id="{00000000-0008-0000-2D00-000007000000}"/>
                </a:ext>
              </a:extLst>
            </xdr:cNvPr>
            <xdr:cNvGraphicFramePr/>
          </xdr:nvGraphicFramePr>
          <xdr:xfrm>
            <a:off x="0" y="0"/>
            <a:ext cx="0" cy="0"/>
          </xdr:xfrm>
          <a:graphic>
            <a:graphicData uri="http://schemas.microsoft.com/office/drawing/2010/slicer">
              <sle:slicer xmlns:sle="http://schemas.microsoft.com/office/drawing/2010/slicer" name="slcPVTURENKostenplaats"/>
            </a:graphicData>
          </a:graphic>
        </xdr:graphicFrame>
      </mc:Choice>
      <mc:Fallback xmlns="">
        <xdr:sp macro="" textlink="">
          <xdr:nvSpPr>
            <xdr:cNvPr id="0" name=""/>
            <xdr:cNvSpPr>
              <a:spLocks noTextEdit="1"/>
            </xdr:cNvSpPr>
          </xdr:nvSpPr>
          <xdr:spPr>
            <a:xfrm>
              <a:off x="76200" y="5484016"/>
              <a:ext cx="2260600" cy="1574006"/>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4</xdr:row>
      <xdr:rowOff>0</xdr:rowOff>
    </xdr:from>
    <xdr:to>
      <xdr:col>7</xdr:col>
      <xdr:colOff>0</xdr:colOff>
      <xdr:row>6</xdr:row>
      <xdr:rowOff>1397000</xdr:rowOff>
    </xdr:to>
    <mc:AlternateContent xmlns:mc="http://schemas.openxmlformats.org/markup-compatibility/2006" xmlns:a14="http://schemas.microsoft.com/office/drawing/2010/main">
      <mc:Choice Requires="a14">
        <xdr:graphicFrame macro="">
          <xdr:nvGraphicFramePr>
            <xdr:cNvPr id="8" name="slcPVTURENManager">
              <a:extLst>
                <a:ext uri="{FF2B5EF4-FFF2-40B4-BE49-F238E27FC236}">
                  <a16:creationId xmlns:a16="http://schemas.microsoft.com/office/drawing/2014/main" id="{00000000-0008-0000-2D00-000008000000}"/>
                </a:ext>
              </a:extLst>
            </xdr:cNvPr>
            <xdr:cNvGraphicFramePr/>
          </xdr:nvGraphicFramePr>
          <xdr:xfrm>
            <a:off x="0" y="0"/>
            <a:ext cx="0" cy="0"/>
          </xdr:xfrm>
          <a:graphic>
            <a:graphicData uri="http://schemas.microsoft.com/office/drawing/2010/slicer">
              <sle:slicer xmlns:sle="http://schemas.microsoft.com/office/drawing/2010/slicer" name="slcPVTURENManager"/>
            </a:graphicData>
          </a:graphic>
        </xdr:graphicFrame>
      </mc:Choice>
      <mc:Fallback xmlns="">
        <xdr:sp macro="" textlink="">
          <xdr:nvSpPr>
            <xdr:cNvPr id="0" name=""/>
            <xdr:cNvSpPr>
              <a:spLocks noTextEdit="1"/>
            </xdr:cNvSpPr>
          </xdr:nvSpPr>
          <xdr:spPr>
            <a:xfrm>
              <a:off x="14884400" y="762000"/>
              <a:ext cx="2260600"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6</xdr:row>
      <xdr:rowOff>1422400</xdr:rowOff>
    </xdr:from>
    <xdr:to>
      <xdr:col>7</xdr:col>
      <xdr:colOff>0</xdr:colOff>
      <xdr:row>9</xdr:row>
      <xdr:rowOff>0</xdr:rowOff>
    </xdr:to>
    <mc:AlternateContent xmlns:mc="http://schemas.openxmlformats.org/markup-compatibility/2006" xmlns:a14="http://schemas.microsoft.com/office/drawing/2010/main">
      <mc:Choice Requires="a14">
        <xdr:graphicFrame macro="">
          <xdr:nvGraphicFramePr>
            <xdr:cNvPr id="9" name="slcPVTURENWerknemer">
              <a:extLst>
                <a:ext uri="{FF2B5EF4-FFF2-40B4-BE49-F238E27FC236}">
                  <a16:creationId xmlns:a16="http://schemas.microsoft.com/office/drawing/2014/main" id="{00000000-0008-0000-2D00-000009000000}"/>
                </a:ext>
              </a:extLst>
            </xdr:cNvPr>
            <xdr:cNvGraphicFramePr/>
          </xdr:nvGraphicFramePr>
          <xdr:xfrm>
            <a:off x="0" y="0"/>
            <a:ext cx="0" cy="0"/>
          </xdr:xfrm>
          <a:graphic>
            <a:graphicData uri="http://schemas.microsoft.com/office/drawing/2010/slicer">
              <sle:slicer xmlns:sle="http://schemas.microsoft.com/office/drawing/2010/slicer" name="slcPVTURENWerknemer"/>
            </a:graphicData>
          </a:graphic>
        </xdr:graphicFrame>
      </mc:Choice>
      <mc:Fallback xmlns="">
        <xdr:sp macro="" textlink="">
          <xdr:nvSpPr>
            <xdr:cNvPr id="0" name=""/>
            <xdr:cNvSpPr>
              <a:spLocks noTextEdit="1"/>
            </xdr:cNvSpPr>
          </xdr:nvSpPr>
          <xdr:spPr>
            <a:xfrm>
              <a:off x="14884400" y="2860675"/>
              <a:ext cx="2260600" cy="41973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6</xdr:row>
      <xdr:rowOff>0</xdr:rowOff>
    </xdr:from>
    <xdr:to>
      <xdr:col>3</xdr:col>
      <xdr:colOff>3098800</xdr:colOff>
      <xdr:row>7</xdr:row>
      <xdr:rowOff>0</xdr:rowOff>
    </xdr:to>
    <xdr:graphicFrame macro="">
      <xdr:nvGraphicFramePr>
        <xdr:cNvPr id="10" name="Grafiek 9">
          <a:extLst>
            <a:ext uri="{FF2B5EF4-FFF2-40B4-BE49-F238E27FC236}">
              <a16:creationId xmlns:a16="http://schemas.microsoft.com/office/drawing/2014/main" id="{00000000-0008-0000-2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xdr:row>
      <xdr:rowOff>0</xdr:rowOff>
    </xdr:from>
    <xdr:to>
      <xdr:col>5</xdr:col>
      <xdr:colOff>3098800</xdr:colOff>
      <xdr:row>7</xdr:row>
      <xdr:rowOff>0</xdr:rowOff>
    </xdr:to>
    <xdr:graphicFrame macro="">
      <xdr:nvGraphicFramePr>
        <xdr:cNvPr id="11" name="Grafiek 10">
          <a:extLst>
            <a:ext uri="{FF2B5EF4-FFF2-40B4-BE49-F238E27FC236}">
              <a16:creationId xmlns:a16="http://schemas.microsoft.com/office/drawing/2014/main" id="{00000000-0008-0000-2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xdr:row>
      <xdr:rowOff>0</xdr:rowOff>
    </xdr:from>
    <xdr:to>
      <xdr:col>5</xdr:col>
      <xdr:colOff>3098800</xdr:colOff>
      <xdr:row>9</xdr:row>
      <xdr:rowOff>0</xdr:rowOff>
    </xdr:to>
    <xdr:graphicFrame macro="">
      <xdr:nvGraphicFramePr>
        <xdr:cNvPr id="12" name="Grafiek 11">
          <a:extLst>
            <a:ext uri="{FF2B5EF4-FFF2-40B4-BE49-F238E27FC236}">
              <a16:creationId xmlns:a16="http://schemas.microsoft.com/office/drawing/2014/main" id="{00000000-0008-0000-2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25400</xdr:rowOff>
    </xdr:from>
    <xdr:to>
      <xdr:col>7</xdr:col>
      <xdr:colOff>0</xdr:colOff>
      <xdr:row>3</xdr:row>
      <xdr:rowOff>165100</xdr:rowOff>
    </xdr:to>
    <xdr:sp macro="" textlink="">
      <xdr:nvSpPr>
        <xdr:cNvPr id="13" name="Dashboard uren">
          <a:hlinkClick xmlns:r="http://schemas.openxmlformats.org/officeDocument/2006/relationships" r:id="rId4"/>
          <a:extLst>
            <a:ext uri="{FF2B5EF4-FFF2-40B4-BE49-F238E27FC236}">
              <a16:creationId xmlns:a16="http://schemas.microsoft.com/office/drawing/2014/main" id="{00000000-0008-0000-2D00-00000D000000}"/>
            </a:ext>
          </a:extLst>
        </xdr:cNvPr>
        <xdr:cNvSpPr/>
      </xdr:nvSpPr>
      <xdr:spPr>
        <a:xfrm>
          <a:off x="76200" y="25400"/>
          <a:ext cx="17068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uren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14" name="Afbeelding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1727200</xdr:colOff>
      <xdr:row>5</xdr:row>
      <xdr:rowOff>0</xdr:rowOff>
    </xdr:to>
    <mc:AlternateContent xmlns:mc="http://schemas.openxmlformats.org/markup-compatibility/2006" xmlns:a14="http://schemas.microsoft.com/office/drawing/2010/main">
      <mc:Choice Requires="a14">
        <xdr:graphicFrame macro="">
          <xdr:nvGraphicFramePr>
            <xdr:cNvPr id="2" name="slcPVTVERZUIMBoekjaar">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microsoft.com/office/drawing/2010/slicer">
              <sle:slicer xmlns:sle="http://schemas.microsoft.com/office/drawing/2010/slicer" name="slcPVTVERZUIMBoekjaar"/>
            </a:graphicData>
          </a:graphic>
        </xdr:graphicFrame>
      </mc:Choice>
      <mc:Fallback xmlns="">
        <xdr:sp macro="" textlink="">
          <xdr:nvSpPr>
            <xdr:cNvPr id="0" name=""/>
            <xdr:cNvSpPr>
              <a:spLocks noTextEdit="1"/>
            </xdr:cNvSpPr>
          </xdr:nvSpPr>
          <xdr:spPr>
            <a:xfrm>
              <a:off x="2324100" y="762000"/>
              <a:ext cx="1727200" cy="6572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3</xdr:col>
      <xdr:colOff>0</xdr:colOff>
      <xdr:row>4</xdr:row>
      <xdr:rowOff>0</xdr:rowOff>
    </xdr:from>
    <xdr:to>
      <xdr:col>8</xdr:col>
      <xdr:colOff>1727200</xdr:colOff>
      <xdr:row>5</xdr:row>
      <xdr:rowOff>0</xdr:rowOff>
    </xdr:to>
    <mc:AlternateContent xmlns:mc="http://schemas.openxmlformats.org/markup-compatibility/2006" xmlns:a14="http://schemas.microsoft.com/office/drawing/2010/main">
      <mc:Choice Requires="a14">
        <xdr:graphicFrame macro="">
          <xdr:nvGraphicFramePr>
            <xdr:cNvPr id="3" name="slcPVTVERZUIMPeriode">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microsoft.com/office/drawing/2010/slicer">
              <sle:slicer xmlns:sle="http://schemas.microsoft.com/office/drawing/2010/slicer" name="slcPVTVERZUIMPeriode"/>
            </a:graphicData>
          </a:graphic>
        </xdr:graphicFrame>
      </mc:Choice>
      <mc:Fallback xmlns="">
        <xdr:sp macro="" textlink="">
          <xdr:nvSpPr>
            <xdr:cNvPr id="0" name=""/>
            <xdr:cNvSpPr>
              <a:spLocks noTextEdit="1"/>
            </xdr:cNvSpPr>
          </xdr:nvSpPr>
          <xdr:spPr>
            <a:xfrm>
              <a:off x="4076700" y="762000"/>
              <a:ext cx="10490200" cy="6572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4</xdr:row>
      <xdr:rowOff>0</xdr:rowOff>
    </xdr:from>
    <xdr:to>
      <xdr:col>1</xdr:col>
      <xdr:colOff>2222500</xdr:colOff>
      <xdr:row>5</xdr:row>
      <xdr:rowOff>0</xdr:rowOff>
    </xdr:to>
    <mc:AlternateContent xmlns:mc="http://schemas.openxmlformats.org/markup-compatibility/2006" xmlns:a14="http://schemas.microsoft.com/office/drawing/2010/main">
      <mc:Choice Requires="a14">
        <xdr:graphicFrame macro="">
          <xdr:nvGraphicFramePr>
            <xdr:cNvPr id="4" name="slcPVTVERZUIMGeslacht">
              <a:extLst>
                <a:ext uri="{FF2B5EF4-FFF2-40B4-BE49-F238E27FC236}">
                  <a16:creationId xmlns:a16="http://schemas.microsoft.com/office/drawing/2014/main" id="{00000000-0008-0000-2F00-000004000000}"/>
                </a:ext>
              </a:extLst>
            </xdr:cNvPr>
            <xdr:cNvGraphicFramePr/>
          </xdr:nvGraphicFramePr>
          <xdr:xfrm>
            <a:off x="0" y="0"/>
            <a:ext cx="0" cy="0"/>
          </xdr:xfrm>
          <a:graphic>
            <a:graphicData uri="http://schemas.microsoft.com/office/drawing/2010/slicer">
              <sle:slicer xmlns:sle="http://schemas.microsoft.com/office/drawing/2010/slicer" name="slcPVTVERZUIMGeslacht"/>
            </a:graphicData>
          </a:graphic>
        </xdr:graphicFrame>
      </mc:Choice>
      <mc:Fallback xmlns="">
        <xdr:sp macro="" textlink="">
          <xdr:nvSpPr>
            <xdr:cNvPr id="0" name=""/>
            <xdr:cNvSpPr>
              <a:spLocks noTextEdit="1"/>
            </xdr:cNvSpPr>
          </xdr:nvSpPr>
          <xdr:spPr>
            <a:xfrm>
              <a:off x="76200" y="762000"/>
              <a:ext cx="2222500" cy="6572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0</xdr:rowOff>
    </xdr:from>
    <xdr:to>
      <xdr:col>1</xdr:col>
      <xdr:colOff>2222500</xdr:colOff>
      <xdr:row>7</xdr:row>
      <xdr:rowOff>0</xdr:rowOff>
    </xdr:to>
    <mc:AlternateContent xmlns:mc="http://schemas.openxmlformats.org/markup-compatibility/2006" xmlns:a14="http://schemas.microsoft.com/office/drawing/2010/main">
      <mc:Choice Requires="a14">
        <xdr:graphicFrame macro="">
          <xdr:nvGraphicFramePr>
            <xdr:cNvPr id="5" name="slcPVTVERZUIMDossier">
              <a:extLst>
                <a:ext uri="{FF2B5EF4-FFF2-40B4-BE49-F238E27FC236}">
                  <a16:creationId xmlns:a16="http://schemas.microsoft.com/office/drawing/2014/main" id="{00000000-0008-0000-2F00-000005000000}"/>
                </a:ext>
              </a:extLst>
            </xdr:cNvPr>
            <xdr:cNvGraphicFramePr/>
          </xdr:nvGraphicFramePr>
          <xdr:xfrm>
            <a:off x="0" y="0"/>
            <a:ext cx="0" cy="0"/>
          </xdr:xfrm>
          <a:graphic>
            <a:graphicData uri="http://schemas.microsoft.com/office/drawing/2010/slicer">
              <sle:slicer xmlns:sle="http://schemas.microsoft.com/office/drawing/2010/slicer" name="slcPVTVERZUIMDossier"/>
            </a:graphicData>
          </a:graphic>
        </xdr:graphicFrame>
      </mc:Choice>
      <mc:Fallback xmlns="">
        <xdr:sp macro="" textlink="">
          <xdr:nvSpPr>
            <xdr:cNvPr id="0" name=""/>
            <xdr:cNvSpPr>
              <a:spLocks noTextEdit="1"/>
            </xdr:cNvSpPr>
          </xdr:nvSpPr>
          <xdr:spPr>
            <a:xfrm>
              <a:off x="76200" y="1438275"/>
              <a:ext cx="2222500" cy="20002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8</xdr:row>
      <xdr:rowOff>6350</xdr:rowOff>
    </xdr:from>
    <xdr:to>
      <xdr:col>1</xdr:col>
      <xdr:colOff>2222500</xdr:colOff>
      <xdr:row>9</xdr:row>
      <xdr:rowOff>6350</xdr:rowOff>
    </xdr:to>
    <mc:AlternateContent xmlns:mc="http://schemas.openxmlformats.org/markup-compatibility/2006" xmlns:a14="http://schemas.microsoft.com/office/drawing/2010/main">
      <mc:Choice Requires="a14">
        <xdr:graphicFrame macro="">
          <xdr:nvGraphicFramePr>
            <xdr:cNvPr id="6" name="slcPVTVERZUIMAfdeling">
              <a:extLst>
                <a:ext uri="{FF2B5EF4-FFF2-40B4-BE49-F238E27FC236}">
                  <a16:creationId xmlns:a16="http://schemas.microsoft.com/office/drawing/2014/main" id="{00000000-0008-0000-2F00-000006000000}"/>
                </a:ext>
              </a:extLst>
            </xdr:cNvPr>
            <xdr:cNvGraphicFramePr/>
          </xdr:nvGraphicFramePr>
          <xdr:xfrm>
            <a:off x="0" y="0"/>
            <a:ext cx="0" cy="0"/>
          </xdr:xfrm>
          <a:graphic>
            <a:graphicData uri="http://schemas.microsoft.com/office/drawing/2010/slicer">
              <sle:slicer xmlns:sle="http://schemas.microsoft.com/office/drawing/2010/slicer" name="slcPVTVERZUIMAfdeling"/>
            </a:graphicData>
          </a:graphic>
        </xdr:graphicFrame>
      </mc:Choice>
      <mc:Fallback xmlns="">
        <xdr:sp macro="" textlink="">
          <xdr:nvSpPr>
            <xdr:cNvPr id="0" name=""/>
            <xdr:cNvSpPr>
              <a:spLocks noTextEdit="1"/>
            </xdr:cNvSpPr>
          </xdr:nvSpPr>
          <xdr:spPr>
            <a:xfrm>
              <a:off x="76200" y="3463925"/>
              <a:ext cx="2222500" cy="20002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10</xdr:row>
      <xdr:rowOff>12700</xdr:rowOff>
    </xdr:from>
    <xdr:to>
      <xdr:col>1</xdr:col>
      <xdr:colOff>2222500</xdr:colOff>
      <xdr:row>11</xdr:row>
      <xdr:rowOff>12700</xdr:rowOff>
    </xdr:to>
    <mc:AlternateContent xmlns:mc="http://schemas.openxmlformats.org/markup-compatibility/2006" xmlns:a14="http://schemas.microsoft.com/office/drawing/2010/main">
      <mc:Choice Requires="a14">
        <xdr:graphicFrame macro="">
          <xdr:nvGraphicFramePr>
            <xdr:cNvPr id="7" name="slcPVTVERZUIMFunctie">
              <a:extLst>
                <a:ext uri="{FF2B5EF4-FFF2-40B4-BE49-F238E27FC236}">
                  <a16:creationId xmlns:a16="http://schemas.microsoft.com/office/drawing/2014/main" id="{00000000-0008-0000-2F00-000007000000}"/>
                </a:ext>
              </a:extLst>
            </xdr:cNvPr>
            <xdr:cNvGraphicFramePr/>
          </xdr:nvGraphicFramePr>
          <xdr:xfrm>
            <a:off x="0" y="0"/>
            <a:ext cx="0" cy="0"/>
          </xdr:xfrm>
          <a:graphic>
            <a:graphicData uri="http://schemas.microsoft.com/office/drawing/2010/slicer">
              <sle:slicer xmlns:sle="http://schemas.microsoft.com/office/drawing/2010/slicer" name="slcPVTVERZUIMFunctie"/>
            </a:graphicData>
          </a:graphic>
        </xdr:graphicFrame>
      </mc:Choice>
      <mc:Fallback xmlns="">
        <xdr:sp macro="" textlink="">
          <xdr:nvSpPr>
            <xdr:cNvPr id="0" name=""/>
            <xdr:cNvSpPr>
              <a:spLocks noTextEdit="1"/>
            </xdr:cNvSpPr>
          </xdr:nvSpPr>
          <xdr:spPr>
            <a:xfrm>
              <a:off x="76200" y="5489575"/>
              <a:ext cx="2222500" cy="20002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9</xdr:col>
      <xdr:colOff>25400</xdr:colOff>
      <xdr:row>4</xdr:row>
      <xdr:rowOff>0</xdr:rowOff>
    </xdr:from>
    <xdr:to>
      <xdr:col>10</xdr:col>
      <xdr:colOff>0</xdr:colOff>
      <xdr:row>7</xdr:row>
      <xdr:rowOff>0</xdr:rowOff>
    </xdr:to>
    <mc:AlternateContent xmlns:mc="http://schemas.openxmlformats.org/markup-compatibility/2006" xmlns:a14="http://schemas.microsoft.com/office/drawing/2010/main">
      <mc:Choice Requires="a14">
        <xdr:graphicFrame macro="">
          <xdr:nvGraphicFramePr>
            <xdr:cNvPr id="8" name="slcPVTVERZUIMManager">
              <a:extLst>
                <a:ext uri="{FF2B5EF4-FFF2-40B4-BE49-F238E27FC236}">
                  <a16:creationId xmlns:a16="http://schemas.microsoft.com/office/drawing/2014/main" id="{00000000-0008-0000-2F00-000008000000}"/>
                </a:ext>
              </a:extLst>
            </xdr:cNvPr>
            <xdr:cNvGraphicFramePr/>
          </xdr:nvGraphicFramePr>
          <xdr:xfrm>
            <a:off x="0" y="0"/>
            <a:ext cx="0" cy="0"/>
          </xdr:xfrm>
          <a:graphic>
            <a:graphicData uri="http://schemas.microsoft.com/office/drawing/2010/slicer">
              <sle:slicer xmlns:sle="http://schemas.microsoft.com/office/drawing/2010/slicer" name="slcPVTVERZUIMManager"/>
            </a:graphicData>
          </a:graphic>
        </xdr:graphicFrame>
      </mc:Choice>
      <mc:Fallback xmlns="">
        <xdr:sp macro="" textlink="">
          <xdr:nvSpPr>
            <xdr:cNvPr id="0" name=""/>
            <xdr:cNvSpPr>
              <a:spLocks noTextEdit="1"/>
            </xdr:cNvSpPr>
          </xdr:nvSpPr>
          <xdr:spPr>
            <a:xfrm>
              <a:off x="14617700" y="762000"/>
              <a:ext cx="2222500" cy="26765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9</xdr:col>
      <xdr:colOff>25400</xdr:colOff>
      <xdr:row>8</xdr:row>
      <xdr:rowOff>0</xdr:rowOff>
    </xdr:from>
    <xdr:to>
      <xdr:col>10</xdr:col>
      <xdr:colOff>0</xdr:colOff>
      <xdr:row>11</xdr:row>
      <xdr:rowOff>0</xdr:rowOff>
    </xdr:to>
    <mc:AlternateContent xmlns:mc="http://schemas.openxmlformats.org/markup-compatibility/2006" xmlns:a14="http://schemas.microsoft.com/office/drawing/2010/main">
      <mc:Choice Requires="a14">
        <xdr:graphicFrame macro="">
          <xdr:nvGraphicFramePr>
            <xdr:cNvPr id="9" name="slcPVTVERZUIMWerknemer">
              <a:extLst>
                <a:ext uri="{FF2B5EF4-FFF2-40B4-BE49-F238E27FC236}">
                  <a16:creationId xmlns:a16="http://schemas.microsoft.com/office/drawing/2014/main" id="{00000000-0008-0000-2F00-000009000000}"/>
                </a:ext>
              </a:extLst>
            </xdr:cNvPr>
            <xdr:cNvGraphicFramePr/>
          </xdr:nvGraphicFramePr>
          <xdr:xfrm>
            <a:off x="0" y="0"/>
            <a:ext cx="0" cy="0"/>
          </xdr:xfrm>
          <a:graphic>
            <a:graphicData uri="http://schemas.microsoft.com/office/drawing/2010/slicer">
              <sle:slicer xmlns:sle="http://schemas.microsoft.com/office/drawing/2010/slicer" name="slcPVTVERZUIMWerknemer"/>
            </a:graphicData>
          </a:graphic>
        </xdr:graphicFrame>
      </mc:Choice>
      <mc:Fallback xmlns="">
        <xdr:sp macro="" textlink="">
          <xdr:nvSpPr>
            <xdr:cNvPr id="0" name=""/>
            <xdr:cNvSpPr>
              <a:spLocks noTextEdit="1"/>
            </xdr:cNvSpPr>
          </xdr:nvSpPr>
          <xdr:spPr>
            <a:xfrm>
              <a:off x="14617700" y="3457575"/>
              <a:ext cx="2222500" cy="40195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6</xdr:row>
      <xdr:rowOff>0</xdr:rowOff>
    </xdr:from>
    <xdr:to>
      <xdr:col>4</xdr:col>
      <xdr:colOff>1727200</xdr:colOff>
      <xdr:row>7</xdr:row>
      <xdr:rowOff>0</xdr:rowOff>
    </xdr:to>
    <xdr:graphicFrame macro="">
      <xdr:nvGraphicFramePr>
        <xdr:cNvPr id="10" name="% Verzuim">
          <a:extLst>
            <a:ext uri="{FF2B5EF4-FFF2-40B4-BE49-F238E27FC236}">
              <a16:creationId xmlns:a16="http://schemas.microsoft.com/office/drawing/2014/main" id="{00000000-0008-0000-2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8</xdr:row>
      <xdr:rowOff>0</xdr:rowOff>
    </xdr:from>
    <xdr:to>
      <xdr:col>4</xdr:col>
      <xdr:colOff>1727200</xdr:colOff>
      <xdr:row>9</xdr:row>
      <xdr:rowOff>0</xdr:rowOff>
    </xdr:to>
    <xdr:graphicFrame macro="">
      <xdr:nvGraphicFramePr>
        <xdr:cNvPr id="11" name="Loonkosten verzuim">
          <a:extLst>
            <a:ext uri="{FF2B5EF4-FFF2-40B4-BE49-F238E27FC236}">
              <a16:creationId xmlns:a16="http://schemas.microsoft.com/office/drawing/2014/main" id="{00000000-0008-0000-2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10</xdr:row>
      <xdr:rowOff>0</xdr:rowOff>
    </xdr:from>
    <xdr:to>
      <xdr:col>4</xdr:col>
      <xdr:colOff>1727200</xdr:colOff>
      <xdr:row>11</xdr:row>
      <xdr:rowOff>0</xdr:rowOff>
    </xdr:to>
    <xdr:graphicFrame macro="">
      <xdr:nvGraphicFramePr>
        <xdr:cNvPr id="12" name="Verzuimuren">
          <a:extLst>
            <a:ext uri="{FF2B5EF4-FFF2-40B4-BE49-F238E27FC236}">
              <a16:creationId xmlns:a16="http://schemas.microsoft.com/office/drawing/2014/main" id="{00000000-0008-0000-2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6</xdr:row>
      <xdr:rowOff>0</xdr:rowOff>
    </xdr:from>
    <xdr:to>
      <xdr:col>8</xdr:col>
      <xdr:colOff>1727200</xdr:colOff>
      <xdr:row>7</xdr:row>
      <xdr:rowOff>0</xdr:rowOff>
    </xdr:to>
    <xdr:graphicFrame macro="">
      <xdr:nvGraphicFramePr>
        <xdr:cNvPr id="13" name="Totaal aantal verzuimgevallen">
          <a:extLst>
            <a:ext uri="{FF2B5EF4-FFF2-40B4-BE49-F238E27FC236}">
              <a16:creationId xmlns:a16="http://schemas.microsoft.com/office/drawing/2014/main" id="{00000000-0008-0000-2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8</xdr:row>
      <xdr:rowOff>0</xdr:rowOff>
    </xdr:from>
    <xdr:to>
      <xdr:col>6</xdr:col>
      <xdr:colOff>1727200</xdr:colOff>
      <xdr:row>9</xdr:row>
      <xdr:rowOff>0</xdr:rowOff>
    </xdr:to>
    <xdr:graphicFrame macro="">
      <xdr:nvGraphicFramePr>
        <xdr:cNvPr id="14" name="Nieuwe verzuimmeldingen">
          <a:extLst>
            <a:ext uri="{FF2B5EF4-FFF2-40B4-BE49-F238E27FC236}">
              <a16:creationId xmlns:a16="http://schemas.microsoft.com/office/drawing/2014/main" id="{00000000-0008-0000-2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10</xdr:row>
      <xdr:rowOff>0</xdr:rowOff>
    </xdr:from>
    <xdr:to>
      <xdr:col>6</xdr:col>
      <xdr:colOff>1727200</xdr:colOff>
      <xdr:row>11</xdr:row>
      <xdr:rowOff>0</xdr:rowOff>
    </xdr:to>
    <xdr:graphicFrame macro="">
      <xdr:nvGraphicFramePr>
        <xdr:cNvPr id="15" name="Mutaties bestaande meldingen">
          <a:extLst>
            <a:ext uri="{FF2B5EF4-FFF2-40B4-BE49-F238E27FC236}">
              <a16:creationId xmlns:a16="http://schemas.microsoft.com/office/drawing/2014/main" id="{00000000-0008-0000-2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8</xdr:row>
      <xdr:rowOff>0</xdr:rowOff>
    </xdr:from>
    <xdr:to>
      <xdr:col>8</xdr:col>
      <xdr:colOff>1727200</xdr:colOff>
      <xdr:row>9</xdr:row>
      <xdr:rowOff>0</xdr:rowOff>
    </xdr:to>
    <xdr:graphicFrame macro="">
      <xdr:nvGraphicFramePr>
        <xdr:cNvPr id="16" name="Hersteldmeldingen">
          <a:extLst>
            <a:ext uri="{FF2B5EF4-FFF2-40B4-BE49-F238E27FC236}">
              <a16:creationId xmlns:a16="http://schemas.microsoft.com/office/drawing/2014/main" id="{00000000-0008-0000-2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10</xdr:row>
      <xdr:rowOff>0</xdr:rowOff>
    </xdr:from>
    <xdr:to>
      <xdr:col>8</xdr:col>
      <xdr:colOff>1727200</xdr:colOff>
      <xdr:row>11</xdr:row>
      <xdr:rowOff>0</xdr:rowOff>
    </xdr:to>
    <xdr:graphicFrame macro="">
      <xdr:nvGraphicFramePr>
        <xdr:cNvPr id="17" name="Verzuimdossiers per verzuimklasse">
          <a:extLst>
            <a:ext uri="{FF2B5EF4-FFF2-40B4-BE49-F238E27FC236}">
              <a16:creationId xmlns:a16="http://schemas.microsoft.com/office/drawing/2014/main" id="{00000000-0008-0000-2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685800</xdr:colOff>
      <xdr:row>6</xdr:row>
      <xdr:rowOff>25400</xdr:rowOff>
    </xdr:from>
    <xdr:to>
      <xdr:col>4</xdr:col>
      <xdr:colOff>1689100</xdr:colOff>
      <xdr:row>6</xdr:row>
      <xdr:rowOff>469900</xdr:rowOff>
    </xdr:to>
    <xdr:sp macro="" textlink="">
      <xdr:nvSpPr>
        <xdr:cNvPr id="18" name="Rechthoek 17">
          <a:extLst>
            <a:ext uri="{FF2B5EF4-FFF2-40B4-BE49-F238E27FC236}">
              <a16:creationId xmlns:a16="http://schemas.microsoft.com/office/drawing/2014/main" id="{00000000-0008-0000-2F00-000012000000}"/>
            </a:ext>
          </a:extLst>
        </xdr:cNvPr>
        <xdr:cNvSpPr/>
      </xdr:nvSpPr>
      <xdr:spPr>
        <a:xfrm>
          <a:off x="6515100" y="1463675"/>
          <a:ext cx="1003300" cy="4445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1">
              <a:solidFill>
                <a:sysClr val="windowText" lastClr="000000"/>
              </a:solidFill>
              <a:latin typeface="+mn-lt"/>
              <a:ea typeface="+mn-ea"/>
              <a:cs typeface="+mn-cs"/>
            </a:rPr>
            <a:t>2021: 19,4%</a:t>
          </a:r>
        </a:p>
        <a:p>
          <a:pPr marL="0" indent="0" algn="l"/>
          <a:r>
            <a:rPr lang="nl-NL" sz="1000" b="1">
              <a:solidFill>
                <a:sysClr val="windowText" lastClr="000000"/>
              </a:solidFill>
              <a:latin typeface="+mn-lt"/>
              <a:ea typeface="+mn-ea"/>
              <a:cs typeface="+mn-cs"/>
            </a:rPr>
            <a:t>2020: 12,2%</a:t>
          </a:r>
        </a:p>
      </xdr:txBody>
    </xdr:sp>
    <xdr:clientData/>
  </xdr:twoCellAnchor>
  <xdr:twoCellAnchor>
    <xdr:from>
      <xdr:col>4</xdr:col>
      <xdr:colOff>685800</xdr:colOff>
      <xdr:row>8</xdr:row>
      <xdr:rowOff>25400</xdr:rowOff>
    </xdr:from>
    <xdr:to>
      <xdr:col>4</xdr:col>
      <xdr:colOff>1689100</xdr:colOff>
      <xdr:row>8</xdr:row>
      <xdr:rowOff>469900</xdr:rowOff>
    </xdr:to>
    <xdr:sp macro="" textlink="">
      <xdr:nvSpPr>
        <xdr:cNvPr id="19" name="Rechthoek 18">
          <a:extLst>
            <a:ext uri="{FF2B5EF4-FFF2-40B4-BE49-F238E27FC236}">
              <a16:creationId xmlns:a16="http://schemas.microsoft.com/office/drawing/2014/main" id="{00000000-0008-0000-2F00-000013000000}"/>
            </a:ext>
          </a:extLst>
        </xdr:cNvPr>
        <xdr:cNvSpPr/>
      </xdr:nvSpPr>
      <xdr:spPr>
        <a:xfrm>
          <a:off x="6515100" y="3482975"/>
          <a:ext cx="1003300" cy="4445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1">
              <a:solidFill>
                <a:sysClr val="windowText" lastClr="000000"/>
              </a:solidFill>
              <a:latin typeface="+mn-lt"/>
              <a:ea typeface="+mn-ea"/>
              <a:cs typeface="+mn-cs"/>
            </a:rPr>
            <a:t>2021: € 7712</a:t>
          </a:r>
        </a:p>
        <a:p>
          <a:pPr marL="0" indent="0" algn="l"/>
          <a:r>
            <a:rPr lang="nl-NL" sz="1000" b="1">
              <a:solidFill>
                <a:sysClr val="windowText" lastClr="000000"/>
              </a:solidFill>
              <a:latin typeface="+mn-lt"/>
              <a:ea typeface="+mn-ea"/>
              <a:cs typeface="+mn-cs"/>
            </a:rPr>
            <a:t>2020: € 3525</a:t>
          </a:r>
        </a:p>
      </xdr:txBody>
    </xdr:sp>
    <xdr:clientData/>
  </xdr:twoCellAnchor>
  <xdr:twoCellAnchor>
    <xdr:from>
      <xdr:col>4</xdr:col>
      <xdr:colOff>685800</xdr:colOff>
      <xdr:row>10</xdr:row>
      <xdr:rowOff>25400</xdr:rowOff>
    </xdr:from>
    <xdr:to>
      <xdr:col>4</xdr:col>
      <xdr:colOff>1689100</xdr:colOff>
      <xdr:row>10</xdr:row>
      <xdr:rowOff>469900</xdr:rowOff>
    </xdr:to>
    <xdr:sp macro="" textlink="">
      <xdr:nvSpPr>
        <xdr:cNvPr id="20" name="Rechthoek 19">
          <a:extLst>
            <a:ext uri="{FF2B5EF4-FFF2-40B4-BE49-F238E27FC236}">
              <a16:creationId xmlns:a16="http://schemas.microsoft.com/office/drawing/2014/main" id="{00000000-0008-0000-2F00-000014000000}"/>
            </a:ext>
          </a:extLst>
        </xdr:cNvPr>
        <xdr:cNvSpPr/>
      </xdr:nvSpPr>
      <xdr:spPr>
        <a:xfrm>
          <a:off x="6515100" y="5502275"/>
          <a:ext cx="1003300" cy="4445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l"/>
          <a:r>
            <a:rPr lang="nl-NL" sz="1000" b="1">
              <a:solidFill>
                <a:sysClr val="windowText" lastClr="000000"/>
              </a:solidFill>
              <a:latin typeface="+mn-lt"/>
              <a:ea typeface="+mn-ea"/>
              <a:cs typeface="+mn-cs"/>
            </a:rPr>
            <a:t>2021: 394</a:t>
          </a:r>
        </a:p>
        <a:p>
          <a:pPr marL="0" indent="0" algn="l"/>
          <a:r>
            <a:rPr lang="nl-NL" sz="1000" b="1">
              <a:solidFill>
                <a:sysClr val="windowText" lastClr="000000"/>
              </a:solidFill>
              <a:latin typeface="+mn-lt"/>
              <a:ea typeface="+mn-ea"/>
              <a:cs typeface="+mn-cs"/>
            </a:rPr>
            <a:t>2020: 154</a:t>
          </a:r>
        </a:p>
      </xdr:txBody>
    </xdr:sp>
    <xdr:clientData/>
  </xdr:twoCellAnchor>
  <xdr:twoCellAnchor>
    <xdr:from>
      <xdr:col>1</xdr:col>
      <xdr:colOff>0</xdr:colOff>
      <xdr:row>0</xdr:row>
      <xdr:rowOff>25400</xdr:rowOff>
    </xdr:from>
    <xdr:to>
      <xdr:col>10</xdr:col>
      <xdr:colOff>0</xdr:colOff>
      <xdr:row>3</xdr:row>
      <xdr:rowOff>165100</xdr:rowOff>
    </xdr:to>
    <xdr:sp macro="" textlink="">
      <xdr:nvSpPr>
        <xdr:cNvPr id="21" name="Dashboard verzuim">
          <a:hlinkClick xmlns:r="http://schemas.openxmlformats.org/officeDocument/2006/relationships" r:id="rId9"/>
          <a:extLst>
            <a:ext uri="{FF2B5EF4-FFF2-40B4-BE49-F238E27FC236}">
              <a16:creationId xmlns:a16="http://schemas.microsoft.com/office/drawing/2014/main" id="{00000000-0008-0000-2F00-000015000000}"/>
            </a:ext>
          </a:extLst>
        </xdr:cNvPr>
        <xdr:cNvSpPr/>
      </xdr:nvSpPr>
      <xdr:spPr>
        <a:xfrm>
          <a:off x="76200" y="25400"/>
          <a:ext cx="167640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verzuim</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22" name="Afbeelding 21">
          <a:extLst>
            <a:ext uri="{FF2B5EF4-FFF2-40B4-BE49-F238E27FC236}">
              <a16:creationId xmlns:a16="http://schemas.microsoft.com/office/drawing/2014/main" id="{00000000-0008-0000-2F00-00001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25400</xdr:rowOff>
    </xdr:from>
    <xdr:to>
      <xdr:col>17</xdr:col>
      <xdr:colOff>971550</xdr:colOff>
      <xdr:row>3</xdr:row>
      <xdr:rowOff>165100</xdr:rowOff>
    </xdr:to>
    <xdr:sp macro="" textlink="">
      <xdr:nvSpPr>
        <xdr:cNvPr id="2" name="Verzuimoverzicht">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Verzuimoverzicht</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3098800</xdr:colOff>
      <xdr:row>4</xdr:row>
      <xdr:rowOff>631825</xdr:rowOff>
    </xdr:to>
    <mc:AlternateContent xmlns:mc="http://schemas.openxmlformats.org/markup-compatibility/2006" xmlns:a14="http://schemas.microsoft.com/office/drawing/2010/main">
      <mc:Choice Requires="a14">
        <xdr:graphicFrame macro="">
          <xdr:nvGraphicFramePr>
            <xdr:cNvPr id="2" name="slcPVTVERLOFBoekjaar">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microsoft.com/office/drawing/2010/slicer">
              <sle:slicer xmlns:sle="http://schemas.microsoft.com/office/drawing/2010/slicer" name="slcPVTVERLOFBoekjaar"/>
            </a:graphicData>
          </a:graphic>
        </xdr:graphicFrame>
      </mc:Choice>
      <mc:Fallback xmlns="">
        <xdr:sp macro="" textlink="">
          <xdr:nvSpPr>
            <xdr:cNvPr id="0" name=""/>
            <xdr:cNvSpPr>
              <a:spLocks noTextEdit="1"/>
            </xdr:cNvSpPr>
          </xdr:nvSpPr>
          <xdr:spPr>
            <a:xfrm>
              <a:off x="2362200" y="762000"/>
              <a:ext cx="3098800"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3</xdr:col>
      <xdr:colOff>0</xdr:colOff>
      <xdr:row>4</xdr:row>
      <xdr:rowOff>0</xdr:rowOff>
    </xdr:from>
    <xdr:to>
      <xdr:col>5</xdr:col>
      <xdr:colOff>3098800</xdr:colOff>
      <xdr:row>4</xdr:row>
      <xdr:rowOff>631825</xdr:rowOff>
    </xdr:to>
    <mc:AlternateContent xmlns:mc="http://schemas.openxmlformats.org/markup-compatibility/2006" xmlns:a14="http://schemas.microsoft.com/office/drawing/2010/main">
      <mc:Choice Requires="a14">
        <xdr:graphicFrame macro="">
          <xdr:nvGraphicFramePr>
            <xdr:cNvPr id="3" name="slcPVTVERLOFPeriode">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microsoft.com/office/drawing/2010/slicer">
              <sle:slicer xmlns:sle="http://schemas.microsoft.com/office/drawing/2010/slicer" name="slcPVTVERLOFPeriode"/>
            </a:graphicData>
          </a:graphic>
        </xdr:graphicFrame>
      </mc:Choice>
      <mc:Fallback xmlns="">
        <xdr:sp macro="" textlink="">
          <xdr:nvSpPr>
            <xdr:cNvPr id="0" name=""/>
            <xdr:cNvSpPr>
              <a:spLocks noTextEdit="1"/>
            </xdr:cNvSpPr>
          </xdr:nvSpPr>
          <xdr:spPr>
            <a:xfrm>
              <a:off x="5486400" y="762000"/>
              <a:ext cx="9347200"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4</xdr:row>
      <xdr:rowOff>0</xdr:rowOff>
    </xdr:from>
    <xdr:to>
      <xdr:col>1</xdr:col>
      <xdr:colOff>2260600</xdr:colOff>
      <xdr:row>6</xdr:row>
      <xdr:rowOff>933450</xdr:rowOff>
    </xdr:to>
    <mc:AlternateContent xmlns:mc="http://schemas.openxmlformats.org/markup-compatibility/2006" xmlns:a14="http://schemas.microsoft.com/office/drawing/2010/main">
      <mc:Choice Requires="a14">
        <xdr:graphicFrame macro="">
          <xdr:nvGraphicFramePr>
            <xdr:cNvPr id="4" name="slcPVTVERLOFVerlofgroep">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microsoft.com/office/drawing/2010/slicer">
              <sle:slicer xmlns:sle="http://schemas.microsoft.com/office/drawing/2010/slicer" name="slcPVTVERLOFVerlofgroep"/>
            </a:graphicData>
          </a:graphic>
        </xdr:graphicFrame>
      </mc:Choice>
      <mc:Fallback xmlns="">
        <xdr:sp macro="" textlink="">
          <xdr:nvSpPr>
            <xdr:cNvPr id="0" name=""/>
            <xdr:cNvSpPr>
              <a:spLocks noTextEdit="1"/>
            </xdr:cNvSpPr>
          </xdr:nvSpPr>
          <xdr:spPr>
            <a:xfrm>
              <a:off x="76200" y="762000"/>
              <a:ext cx="2260600" cy="16097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958850</xdr:rowOff>
    </xdr:from>
    <xdr:to>
      <xdr:col>1</xdr:col>
      <xdr:colOff>2260600</xdr:colOff>
      <xdr:row>8</xdr:row>
      <xdr:rowOff>457200</xdr:rowOff>
    </xdr:to>
    <mc:AlternateContent xmlns:mc="http://schemas.openxmlformats.org/markup-compatibility/2006" xmlns:a14="http://schemas.microsoft.com/office/drawing/2010/main">
      <mc:Choice Requires="a14">
        <xdr:graphicFrame macro="">
          <xdr:nvGraphicFramePr>
            <xdr:cNvPr id="5" name="slcPVTVERLOFAfdeling">
              <a:extLst>
                <a:ext uri="{FF2B5EF4-FFF2-40B4-BE49-F238E27FC236}">
                  <a16:creationId xmlns:a16="http://schemas.microsoft.com/office/drawing/2014/main" id="{00000000-0008-0000-3200-000005000000}"/>
                </a:ext>
              </a:extLst>
            </xdr:cNvPr>
            <xdr:cNvGraphicFramePr/>
          </xdr:nvGraphicFramePr>
          <xdr:xfrm>
            <a:off x="0" y="0"/>
            <a:ext cx="0" cy="0"/>
          </xdr:xfrm>
          <a:graphic>
            <a:graphicData uri="http://schemas.microsoft.com/office/drawing/2010/slicer">
              <sle:slicer xmlns:sle="http://schemas.microsoft.com/office/drawing/2010/slicer" name="slcPVTVERLOFAfdeling"/>
            </a:graphicData>
          </a:graphic>
        </xdr:graphicFrame>
      </mc:Choice>
      <mc:Fallback xmlns="">
        <xdr:sp macro="" textlink="">
          <xdr:nvSpPr>
            <xdr:cNvPr id="0" name=""/>
            <xdr:cNvSpPr>
              <a:spLocks noTextEdit="1"/>
            </xdr:cNvSpPr>
          </xdr:nvSpPr>
          <xdr:spPr>
            <a:xfrm>
              <a:off x="76200" y="2397125"/>
              <a:ext cx="2260600" cy="23177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8</xdr:row>
      <xdr:rowOff>482600</xdr:rowOff>
    </xdr:from>
    <xdr:to>
      <xdr:col>1</xdr:col>
      <xdr:colOff>2260600</xdr:colOff>
      <xdr:row>9</xdr:row>
      <xdr:rowOff>0</xdr:rowOff>
    </xdr:to>
    <mc:AlternateContent xmlns:mc="http://schemas.openxmlformats.org/markup-compatibility/2006" xmlns:a14="http://schemas.microsoft.com/office/drawing/2010/main">
      <mc:Choice Requires="a14">
        <xdr:graphicFrame macro="">
          <xdr:nvGraphicFramePr>
            <xdr:cNvPr id="6" name="slcPVTVERLOFFunctie">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microsoft.com/office/drawing/2010/slicer">
              <sle:slicer xmlns:sle="http://schemas.microsoft.com/office/drawing/2010/slicer" name="slcPVTVERLOFFunctie"/>
            </a:graphicData>
          </a:graphic>
        </xdr:graphicFrame>
      </mc:Choice>
      <mc:Fallback xmlns="">
        <xdr:sp macro="" textlink="">
          <xdr:nvSpPr>
            <xdr:cNvPr id="0" name=""/>
            <xdr:cNvSpPr>
              <a:spLocks noTextEdit="1"/>
            </xdr:cNvSpPr>
          </xdr:nvSpPr>
          <xdr:spPr>
            <a:xfrm>
              <a:off x="76200" y="4740275"/>
              <a:ext cx="2260600" cy="23177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4</xdr:row>
      <xdr:rowOff>0</xdr:rowOff>
    </xdr:from>
    <xdr:to>
      <xdr:col>7</xdr:col>
      <xdr:colOff>0</xdr:colOff>
      <xdr:row>6</xdr:row>
      <xdr:rowOff>1397000</xdr:rowOff>
    </xdr:to>
    <mc:AlternateContent xmlns:mc="http://schemas.openxmlformats.org/markup-compatibility/2006" xmlns:a14="http://schemas.microsoft.com/office/drawing/2010/main">
      <mc:Choice Requires="a14">
        <xdr:graphicFrame macro="">
          <xdr:nvGraphicFramePr>
            <xdr:cNvPr id="7" name="slcPVTVERLOFManager">
              <a:extLst>
                <a:ext uri="{FF2B5EF4-FFF2-40B4-BE49-F238E27FC236}">
                  <a16:creationId xmlns:a16="http://schemas.microsoft.com/office/drawing/2014/main" id="{00000000-0008-0000-3200-000007000000}"/>
                </a:ext>
              </a:extLst>
            </xdr:cNvPr>
            <xdr:cNvGraphicFramePr/>
          </xdr:nvGraphicFramePr>
          <xdr:xfrm>
            <a:off x="0" y="0"/>
            <a:ext cx="0" cy="0"/>
          </xdr:xfrm>
          <a:graphic>
            <a:graphicData uri="http://schemas.microsoft.com/office/drawing/2010/slicer">
              <sle:slicer xmlns:sle="http://schemas.microsoft.com/office/drawing/2010/slicer" name="slcPVTVERLOFManager"/>
            </a:graphicData>
          </a:graphic>
        </xdr:graphicFrame>
      </mc:Choice>
      <mc:Fallback xmlns="">
        <xdr:sp macro="" textlink="">
          <xdr:nvSpPr>
            <xdr:cNvPr id="0" name=""/>
            <xdr:cNvSpPr>
              <a:spLocks noTextEdit="1"/>
            </xdr:cNvSpPr>
          </xdr:nvSpPr>
          <xdr:spPr>
            <a:xfrm>
              <a:off x="14884400" y="762000"/>
              <a:ext cx="2260600"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6</xdr:col>
      <xdr:colOff>25400</xdr:colOff>
      <xdr:row>6</xdr:row>
      <xdr:rowOff>1422400</xdr:rowOff>
    </xdr:from>
    <xdr:to>
      <xdr:col>7</xdr:col>
      <xdr:colOff>0</xdr:colOff>
      <xdr:row>9</xdr:row>
      <xdr:rowOff>0</xdr:rowOff>
    </xdr:to>
    <mc:AlternateContent xmlns:mc="http://schemas.openxmlformats.org/markup-compatibility/2006" xmlns:a14="http://schemas.microsoft.com/office/drawing/2010/main">
      <mc:Choice Requires="a14">
        <xdr:graphicFrame macro="">
          <xdr:nvGraphicFramePr>
            <xdr:cNvPr id="8" name="slcPVTVERLOFWerknemer">
              <a:extLst>
                <a:ext uri="{FF2B5EF4-FFF2-40B4-BE49-F238E27FC236}">
                  <a16:creationId xmlns:a16="http://schemas.microsoft.com/office/drawing/2014/main" id="{00000000-0008-0000-3200-000008000000}"/>
                </a:ext>
              </a:extLst>
            </xdr:cNvPr>
            <xdr:cNvGraphicFramePr/>
          </xdr:nvGraphicFramePr>
          <xdr:xfrm>
            <a:off x="0" y="0"/>
            <a:ext cx="0" cy="0"/>
          </xdr:xfrm>
          <a:graphic>
            <a:graphicData uri="http://schemas.microsoft.com/office/drawing/2010/slicer">
              <sle:slicer xmlns:sle="http://schemas.microsoft.com/office/drawing/2010/slicer" name="slcPVTVERLOFWerknemer"/>
            </a:graphicData>
          </a:graphic>
        </xdr:graphicFrame>
      </mc:Choice>
      <mc:Fallback xmlns="">
        <xdr:sp macro="" textlink="">
          <xdr:nvSpPr>
            <xdr:cNvPr id="0" name=""/>
            <xdr:cNvSpPr>
              <a:spLocks noTextEdit="1"/>
            </xdr:cNvSpPr>
          </xdr:nvSpPr>
          <xdr:spPr>
            <a:xfrm>
              <a:off x="14884400" y="2860675"/>
              <a:ext cx="2260600" cy="41973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6</xdr:row>
      <xdr:rowOff>0</xdr:rowOff>
    </xdr:from>
    <xdr:to>
      <xdr:col>5</xdr:col>
      <xdr:colOff>3098800</xdr:colOff>
      <xdr:row>9</xdr:row>
      <xdr:rowOff>0</xdr:rowOff>
    </xdr:to>
    <xdr:graphicFrame macro="">
      <xdr:nvGraphicFramePr>
        <xdr:cNvPr id="9" name="Verlofsaldi">
          <a:extLst>
            <a:ext uri="{FF2B5EF4-FFF2-40B4-BE49-F238E27FC236}">
              <a16:creationId xmlns:a16="http://schemas.microsoft.com/office/drawing/2014/main" id="{00000000-0008-0000-3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25400</xdr:rowOff>
    </xdr:from>
    <xdr:to>
      <xdr:col>7</xdr:col>
      <xdr:colOff>0</xdr:colOff>
      <xdr:row>3</xdr:row>
      <xdr:rowOff>165100</xdr:rowOff>
    </xdr:to>
    <xdr:sp macro="" textlink="">
      <xdr:nvSpPr>
        <xdr:cNvPr id="10" name="Dashboard Verlof obv salarisadministratie">
          <a:hlinkClick xmlns:r="http://schemas.openxmlformats.org/officeDocument/2006/relationships" r:id="rId2"/>
          <a:extLst>
            <a:ext uri="{FF2B5EF4-FFF2-40B4-BE49-F238E27FC236}">
              <a16:creationId xmlns:a16="http://schemas.microsoft.com/office/drawing/2014/main" id="{00000000-0008-0000-3200-00000A000000}"/>
            </a:ext>
          </a:extLst>
        </xdr:cNvPr>
        <xdr:cNvSpPr/>
      </xdr:nvSpPr>
      <xdr:spPr>
        <a:xfrm>
          <a:off x="76200" y="25400"/>
          <a:ext cx="17068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Verlof obv salarisadministratie</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11" name="Afbeelding 10">
          <a:extLst>
            <a:ext uri="{FF2B5EF4-FFF2-40B4-BE49-F238E27FC236}">
              <a16:creationId xmlns:a16="http://schemas.microsoft.com/office/drawing/2014/main" id="{00000000-0008-0000-32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25400</xdr:rowOff>
    </xdr:from>
    <xdr:to>
      <xdr:col>25</xdr:col>
      <xdr:colOff>663575</xdr:colOff>
      <xdr:row>3</xdr:row>
      <xdr:rowOff>165100</xdr:rowOff>
    </xdr:to>
    <xdr:sp macro="" textlink="">
      <xdr:nvSpPr>
        <xdr:cNvPr id="2" name="Verlofoverzicht">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76200" y="25400"/>
          <a:ext cx="17703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Verlofoverzicht</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2405062</xdr:colOff>
      <xdr:row>4</xdr:row>
      <xdr:rowOff>631825</xdr:rowOff>
    </xdr:to>
    <mc:AlternateContent xmlns:mc="http://schemas.openxmlformats.org/markup-compatibility/2006" xmlns:a14="http://schemas.microsoft.com/office/drawing/2010/main">
      <mc:Choice Requires="a14">
        <xdr:graphicFrame macro="">
          <xdr:nvGraphicFramePr>
            <xdr:cNvPr id="2" name="slcPVTJRNLBoekjaar">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microsoft.com/office/drawing/2010/slicer">
              <sle:slicer xmlns:sle="http://schemas.microsoft.com/office/drawing/2010/slicer" name="slcPVTJRNLBoekjaar"/>
            </a:graphicData>
          </a:graphic>
        </xdr:graphicFrame>
      </mc:Choice>
      <mc:Fallback xmlns="">
        <xdr:sp macro="" textlink="">
          <xdr:nvSpPr>
            <xdr:cNvPr id="0" name=""/>
            <xdr:cNvSpPr>
              <a:spLocks noTextEdit="1"/>
            </xdr:cNvSpPr>
          </xdr:nvSpPr>
          <xdr:spPr>
            <a:xfrm>
              <a:off x="2847975" y="762000"/>
              <a:ext cx="2405062"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2</xdr:col>
      <xdr:colOff>2430461</xdr:colOff>
      <xdr:row>4</xdr:row>
      <xdr:rowOff>0</xdr:rowOff>
    </xdr:from>
    <xdr:to>
      <xdr:col>3</xdr:col>
      <xdr:colOff>4810124</xdr:colOff>
      <xdr:row>4</xdr:row>
      <xdr:rowOff>631825</xdr:rowOff>
    </xdr:to>
    <mc:AlternateContent xmlns:mc="http://schemas.openxmlformats.org/markup-compatibility/2006" xmlns:a14="http://schemas.microsoft.com/office/drawing/2010/main">
      <mc:Choice Requires="a14">
        <xdr:graphicFrame macro="">
          <xdr:nvGraphicFramePr>
            <xdr:cNvPr id="3" name="slcPVTJRNLPeriode">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microsoft.com/office/drawing/2010/slicer">
              <sle:slicer xmlns:sle="http://schemas.microsoft.com/office/drawing/2010/slicer" name="slcPVTJRNLPeriode"/>
            </a:graphicData>
          </a:graphic>
        </xdr:graphicFrame>
      </mc:Choice>
      <mc:Fallback xmlns="">
        <xdr:sp macro="" textlink="">
          <xdr:nvSpPr>
            <xdr:cNvPr id="0" name=""/>
            <xdr:cNvSpPr>
              <a:spLocks noTextEdit="1"/>
            </xdr:cNvSpPr>
          </xdr:nvSpPr>
          <xdr:spPr>
            <a:xfrm>
              <a:off x="5278436" y="762000"/>
              <a:ext cx="7189788" cy="6318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4</xdr:row>
      <xdr:rowOff>0</xdr:rowOff>
    </xdr:from>
    <xdr:to>
      <xdr:col>1</xdr:col>
      <xdr:colOff>2746375</xdr:colOff>
      <xdr:row>6</xdr:row>
      <xdr:rowOff>1374775</xdr:rowOff>
    </xdr:to>
    <mc:AlternateContent xmlns:mc="http://schemas.openxmlformats.org/markup-compatibility/2006" xmlns:a14="http://schemas.microsoft.com/office/drawing/2010/main">
      <mc:Choice Requires="a14">
        <xdr:graphicFrame macro="">
          <xdr:nvGraphicFramePr>
            <xdr:cNvPr id="4" name="slcPVTJRNLRekeningnummer">
              <a:extLst>
                <a:ext uri="{FF2B5EF4-FFF2-40B4-BE49-F238E27FC236}">
                  <a16:creationId xmlns:a16="http://schemas.microsoft.com/office/drawing/2014/main" id="{00000000-0008-0000-3500-000004000000}"/>
                </a:ext>
              </a:extLst>
            </xdr:cNvPr>
            <xdr:cNvGraphicFramePr/>
          </xdr:nvGraphicFramePr>
          <xdr:xfrm>
            <a:off x="0" y="0"/>
            <a:ext cx="0" cy="0"/>
          </xdr:xfrm>
          <a:graphic>
            <a:graphicData uri="http://schemas.microsoft.com/office/drawing/2010/slicer">
              <sle:slicer xmlns:sle="http://schemas.microsoft.com/office/drawing/2010/slicer" name="slcPVTJRNLRekeningnummer"/>
            </a:graphicData>
          </a:graphic>
        </xdr:graphicFrame>
      </mc:Choice>
      <mc:Fallback xmlns="">
        <xdr:sp macro="" textlink="">
          <xdr:nvSpPr>
            <xdr:cNvPr id="0" name=""/>
            <xdr:cNvSpPr>
              <a:spLocks noTextEdit="1"/>
            </xdr:cNvSpPr>
          </xdr:nvSpPr>
          <xdr:spPr>
            <a:xfrm>
              <a:off x="76200" y="762000"/>
              <a:ext cx="2746375" cy="20510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0</xdr:colOff>
      <xdr:row>6</xdr:row>
      <xdr:rowOff>1400175</xdr:rowOff>
    </xdr:from>
    <xdr:to>
      <xdr:col>1</xdr:col>
      <xdr:colOff>2746375</xdr:colOff>
      <xdr:row>9</xdr:row>
      <xdr:rowOff>0</xdr:rowOff>
    </xdr:to>
    <mc:AlternateContent xmlns:mc="http://schemas.openxmlformats.org/markup-compatibility/2006" xmlns:a14="http://schemas.microsoft.com/office/drawing/2010/main">
      <mc:Choice Requires="a14">
        <xdr:graphicFrame macro="">
          <xdr:nvGraphicFramePr>
            <xdr:cNvPr id="5" name="slcPVTJRNLLooncode">
              <a:extLst>
                <a:ext uri="{FF2B5EF4-FFF2-40B4-BE49-F238E27FC236}">
                  <a16:creationId xmlns:a16="http://schemas.microsoft.com/office/drawing/2014/main" id="{00000000-0008-0000-3500-000005000000}"/>
                </a:ext>
              </a:extLst>
            </xdr:cNvPr>
            <xdr:cNvGraphicFramePr/>
          </xdr:nvGraphicFramePr>
          <xdr:xfrm>
            <a:off x="0" y="0"/>
            <a:ext cx="0" cy="0"/>
          </xdr:xfrm>
          <a:graphic>
            <a:graphicData uri="http://schemas.microsoft.com/office/drawing/2010/slicer">
              <sle:slicer xmlns:sle="http://schemas.microsoft.com/office/drawing/2010/slicer" name="slcPVTJRNLLooncode"/>
            </a:graphicData>
          </a:graphic>
        </xdr:graphicFrame>
      </mc:Choice>
      <mc:Fallback xmlns="">
        <xdr:sp macro="" textlink="">
          <xdr:nvSpPr>
            <xdr:cNvPr id="0" name=""/>
            <xdr:cNvSpPr>
              <a:spLocks noTextEdit="1"/>
            </xdr:cNvSpPr>
          </xdr:nvSpPr>
          <xdr:spPr>
            <a:xfrm>
              <a:off x="76200" y="2838450"/>
              <a:ext cx="2746375" cy="42195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4</xdr:row>
      <xdr:rowOff>0</xdr:rowOff>
    </xdr:from>
    <xdr:to>
      <xdr:col>5</xdr:col>
      <xdr:colOff>0</xdr:colOff>
      <xdr:row>6</xdr:row>
      <xdr:rowOff>1397000</xdr:rowOff>
    </xdr:to>
    <mc:AlternateContent xmlns:mc="http://schemas.openxmlformats.org/markup-compatibility/2006" xmlns:a14="http://schemas.microsoft.com/office/drawing/2010/main">
      <mc:Choice Requires="a14">
        <xdr:graphicFrame macro="">
          <xdr:nvGraphicFramePr>
            <xdr:cNvPr id="6" name="slcPVTJRNLAfdeling">
              <a:extLst>
                <a:ext uri="{FF2B5EF4-FFF2-40B4-BE49-F238E27FC236}">
                  <a16:creationId xmlns:a16="http://schemas.microsoft.com/office/drawing/2014/main" id="{00000000-0008-0000-3500-000006000000}"/>
                </a:ext>
              </a:extLst>
            </xdr:cNvPr>
            <xdr:cNvGraphicFramePr/>
          </xdr:nvGraphicFramePr>
          <xdr:xfrm>
            <a:off x="0" y="0"/>
            <a:ext cx="0" cy="0"/>
          </xdr:xfrm>
          <a:graphic>
            <a:graphicData uri="http://schemas.microsoft.com/office/drawing/2010/slicer">
              <sle:slicer xmlns:sle="http://schemas.microsoft.com/office/drawing/2010/slicer" name="slcPVTJRNLAfdeling"/>
            </a:graphicData>
          </a:graphic>
        </xdr:graphicFrame>
      </mc:Choice>
      <mc:Fallback xmlns="">
        <xdr:sp macro="" textlink="">
          <xdr:nvSpPr>
            <xdr:cNvPr id="0" name=""/>
            <xdr:cNvSpPr>
              <a:spLocks noTextEdit="1"/>
            </xdr:cNvSpPr>
          </xdr:nvSpPr>
          <xdr:spPr>
            <a:xfrm>
              <a:off x="12493625" y="762000"/>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6</xdr:row>
      <xdr:rowOff>1422400</xdr:rowOff>
    </xdr:from>
    <xdr:to>
      <xdr:col>5</xdr:col>
      <xdr:colOff>0</xdr:colOff>
      <xdr:row>8</xdr:row>
      <xdr:rowOff>676275</xdr:rowOff>
    </xdr:to>
    <mc:AlternateContent xmlns:mc="http://schemas.openxmlformats.org/markup-compatibility/2006" xmlns:a14="http://schemas.microsoft.com/office/drawing/2010/main">
      <mc:Choice Requires="a14">
        <xdr:graphicFrame macro="">
          <xdr:nvGraphicFramePr>
            <xdr:cNvPr id="7" name="slcPVTJRNLKostenplaats">
              <a:extLst>
                <a:ext uri="{FF2B5EF4-FFF2-40B4-BE49-F238E27FC236}">
                  <a16:creationId xmlns:a16="http://schemas.microsoft.com/office/drawing/2014/main" id="{00000000-0008-0000-3500-000007000000}"/>
                </a:ext>
              </a:extLst>
            </xdr:cNvPr>
            <xdr:cNvGraphicFramePr/>
          </xdr:nvGraphicFramePr>
          <xdr:xfrm>
            <a:off x="0" y="0"/>
            <a:ext cx="0" cy="0"/>
          </xdr:xfrm>
          <a:graphic>
            <a:graphicData uri="http://schemas.microsoft.com/office/drawing/2010/slicer">
              <sle:slicer xmlns:sle="http://schemas.microsoft.com/office/drawing/2010/slicer" name="slcPVTJRNLKostenplaats"/>
            </a:graphicData>
          </a:graphic>
        </xdr:graphicFrame>
      </mc:Choice>
      <mc:Fallback xmlns="">
        <xdr:sp macro="" textlink="">
          <xdr:nvSpPr>
            <xdr:cNvPr id="0" name=""/>
            <xdr:cNvSpPr>
              <a:spLocks noTextEdit="1"/>
            </xdr:cNvSpPr>
          </xdr:nvSpPr>
          <xdr:spPr>
            <a:xfrm>
              <a:off x="12493625" y="2860675"/>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4</xdr:col>
      <xdr:colOff>25400</xdr:colOff>
      <xdr:row>8</xdr:row>
      <xdr:rowOff>701675</xdr:rowOff>
    </xdr:from>
    <xdr:to>
      <xdr:col>5</xdr:col>
      <xdr:colOff>0</xdr:colOff>
      <xdr:row>9</xdr:row>
      <xdr:rowOff>0</xdr:rowOff>
    </xdr:to>
    <mc:AlternateContent xmlns:mc="http://schemas.openxmlformats.org/markup-compatibility/2006" xmlns:a14="http://schemas.microsoft.com/office/drawing/2010/main">
      <mc:Choice Requires="a14">
        <xdr:graphicFrame macro="">
          <xdr:nvGraphicFramePr>
            <xdr:cNvPr id="8" name="slcPVTJRNLKostendrager">
              <a:extLst>
                <a:ext uri="{FF2B5EF4-FFF2-40B4-BE49-F238E27FC236}">
                  <a16:creationId xmlns:a16="http://schemas.microsoft.com/office/drawing/2014/main" id="{00000000-0008-0000-3500-000008000000}"/>
                </a:ext>
              </a:extLst>
            </xdr:cNvPr>
            <xdr:cNvGraphicFramePr/>
          </xdr:nvGraphicFramePr>
          <xdr:xfrm>
            <a:off x="0" y="0"/>
            <a:ext cx="0" cy="0"/>
          </xdr:xfrm>
          <a:graphic>
            <a:graphicData uri="http://schemas.microsoft.com/office/drawing/2010/slicer">
              <sle:slicer xmlns:sle="http://schemas.microsoft.com/office/drawing/2010/slicer" name="slcPVTJRNLKostendrager"/>
            </a:graphicData>
          </a:graphic>
        </xdr:graphicFrame>
      </mc:Choice>
      <mc:Fallback xmlns="">
        <xdr:sp macro="" textlink="">
          <xdr:nvSpPr>
            <xdr:cNvPr id="0" name=""/>
            <xdr:cNvSpPr>
              <a:spLocks noTextEdit="1"/>
            </xdr:cNvSpPr>
          </xdr:nvSpPr>
          <xdr:spPr>
            <a:xfrm>
              <a:off x="12493625" y="4959350"/>
              <a:ext cx="2403475" cy="20986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5</xdr:col>
      <xdr:colOff>25400</xdr:colOff>
      <xdr:row>4</xdr:row>
      <xdr:rowOff>0</xdr:rowOff>
    </xdr:from>
    <xdr:to>
      <xdr:col>6</xdr:col>
      <xdr:colOff>0</xdr:colOff>
      <xdr:row>6</xdr:row>
      <xdr:rowOff>1397000</xdr:rowOff>
    </xdr:to>
    <mc:AlternateContent xmlns:mc="http://schemas.openxmlformats.org/markup-compatibility/2006" xmlns:a14="http://schemas.microsoft.com/office/drawing/2010/main">
      <mc:Choice Requires="a14">
        <xdr:graphicFrame macro="">
          <xdr:nvGraphicFramePr>
            <xdr:cNvPr id="9" name="slcPVTJRNLManager">
              <a:extLst>
                <a:ext uri="{FF2B5EF4-FFF2-40B4-BE49-F238E27FC236}">
                  <a16:creationId xmlns:a16="http://schemas.microsoft.com/office/drawing/2014/main" id="{00000000-0008-0000-3500-000009000000}"/>
                </a:ext>
              </a:extLst>
            </xdr:cNvPr>
            <xdr:cNvGraphicFramePr/>
          </xdr:nvGraphicFramePr>
          <xdr:xfrm>
            <a:off x="0" y="0"/>
            <a:ext cx="0" cy="0"/>
          </xdr:xfrm>
          <a:graphic>
            <a:graphicData uri="http://schemas.microsoft.com/office/drawing/2010/slicer">
              <sle:slicer xmlns:sle="http://schemas.microsoft.com/office/drawing/2010/slicer" name="slcPVTJRNLManager"/>
            </a:graphicData>
          </a:graphic>
        </xdr:graphicFrame>
      </mc:Choice>
      <mc:Fallback xmlns="">
        <xdr:sp macro="" textlink="">
          <xdr:nvSpPr>
            <xdr:cNvPr id="0" name=""/>
            <xdr:cNvSpPr>
              <a:spLocks noTextEdit="1"/>
            </xdr:cNvSpPr>
          </xdr:nvSpPr>
          <xdr:spPr>
            <a:xfrm>
              <a:off x="14922500" y="762000"/>
              <a:ext cx="2403475" cy="20732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5</xdr:col>
      <xdr:colOff>25400</xdr:colOff>
      <xdr:row>6</xdr:row>
      <xdr:rowOff>1422400</xdr:rowOff>
    </xdr:from>
    <xdr:to>
      <xdr:col>6</xdr:col>
      <xdr:colOff>0</xdr:colOff>
      <xdr:row>9</xdr:row>
      <xdr:rowOff>0</xdr:rowOff>
    </xdr:to>
    <mc:AlternateContent xmlns:mc="http://schemas.openxmlformats.org/markup-compatibility/2006" xmlns:a14="http://schemas.microsoft.com/office/drawing/2010/main">
      <mc:Choice Requires="a14">
        <xdr:graphicFrame macro="">
          <xdr:nvGraphicFramePr>
            <xdr:cNvPr id="10" name="slcPVTJRNLWerknemer">
              <a:extLst>
                <a:ext uri="{FF2B5EF4-FFF2-40B4-BE49-F238E27FC236}">
                  <a16:creationId xmlns:a16="http://schemas.microsoft.com/office/drawing/2014/main" id="{00000000-0008-0000-3500-00000A000000}"/>
                </a:ext>
              </a:extLst>
            </xdr:cNvPr>
            <xdr:cNvGraphicFramePr/>
          </xdr:nvGraphicFramePr>
          <xdr:xfrm>
            <a:off x="0" y="0"/>
            <a:ext cx="0" cy="0"/>
          </xdr:xfrm>
          <a:graphic>
            <a:graphicData uri="http://schemas.microsoft.com/office/drawing/2010/slicer">
              <sle:slicer xmlns:sle="http://schemas.microsoft.com/office/drawing/2010/slicer" name="slcPVTJRNLWerknemer"/>
            </a:graphicData>
          </a:graphic>
        </xdr:graphicFrame>
      </mc:Choice>
      <mc:Fallback xmlns="">
        <xdr:sp macro="" textlink="">
          <xdr:nvSpPr>
            <xdr:cNvPr id="0" name=""/>
            <xdr:cNvSpPr>
              <a:spLocks noTextEdit="1"/>
            </xdr:cNvSpPr>
          </xdr:nvSpPr>
          <xdr:spPr>
            <a:xfrm>
              <a:off x="14922500" y="2860675"/>
              <a:ext cx="2403475" cy="41973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2</xdr:col>
      <xdr:colOff>0</xdr:colOff>
      <xdr:row>6</xdr:row>
      <xdr:rowOff>0</xdr:rowOff>
    </xdr:from>
    <xdr:to>
      <xdr:col>2</xdr:col>
      <xdr:colOff>4784725</xdr:colOff>
      <xdr:row>7</xdr:row>
      <xdr:rowOff>0</xdr:rowOff>
    </xdr:to>
    <xdr:graphicFrame macro="">
      <xdr:nvGraphicFramePr>
        <xdr:cNvPr id="11" name="Grafiek 10">
          <a:extLst>
            <a:ext uri="{FF2B5EF4-FFF2-40B4-BE49-F238E27FC236}">
              <a16:creationId xmlns:a16="http://schemas.microsoft.com/office/drawing/2014/main" id="{00000000-0008-0000-3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xdr:row>
      <xdr:rowOff>0</xdr:rowOff>
    </xdr:from>
    <xdr:to>
      <xdr:col>3</xdr:col>
      <xdr:colOff>4784725</xdr:colOff>
      <xdr:row>7</xdr:row>
      <xdr:rowOff>0</xdr:rowOff>
    </xdr:to>
    <xdr:graphicFrame macro="">
      <xdr:nvGraphicFramePr>
        <xdr:cNvPr id="12" name="Grafiek 11">
          <a:extLst>
            <a:ext uri="{FF2B5EF4-FFF2-40B4-BE49-F238E27FC236}">
              <a16:creationId xmlns:a16="http://schemas.microsoft.com/office/drawing/2014/main" id="{00000000-0008-0000-3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xdr:row>
      <xdr:rowOff>0</xdr:rowOff>
    </xdr:from>
    <xdr:to>
      <xdr:col>3</xdr:col>
      <xdr:colOff>4784725</xdr:colOff>
      <xdr:row>9</xdr:row>
      <xdr:rowOff>0</xdr:rowOff>
    </xdr:to>
    <xdr:graphicFrame macro="">
      <xdr:nvGraphicFramePr>
        <xdr:cNvPr id="13" name="Grafiek 12">
          <a:extLst>
            <a:ext uri="{FF2B5EF4-FFF2-40B4-BE49-F238E27FC236}">
              <a16:creationId xmlns:a16="http://schemas.microsoft.com/office/drawing/2014/main" id="{00000000-0008-0000-3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25400</xdr:rowOff>
    </xdr:from>
    <xdr:to>
      <xdr:col>5</xdr:col>
      <xdr:colOff>2425700</xdr:colOff>
      <xdr:row>3</xdr:row>
      <xdr:rowOff>165100</xdr:rowOff>
    </xdr:to>
    <xdr:sp macro="" textlink="">
      <xdr:nvSpPr>
        <xdr:cNvPr id="14" name="Dashboard journaal">
          <a:hlinkClick xmlns:r="http://schemas.openxmlformats.org/officeDocument/2006/relationships" r:id="rId4"/>
          <a:extLst>
            <a:ext uri="{FF2B5EF4-FFF2-40B4-BE49-F238E27FC236}">
              <a16:creationId xmlns:a16="http://schemas.microsoft.com/office/drawing/2014/main" id="{00000000-0008-0000-3500-00000E000000}"/>
            </a:ext>
          </a:extLst>
        </xdr:cNvPr>
        <xdr:cNvSpPr/>
      </xdr:nvSpPr>
      <xdr:spPr>
        <a:xfrm>
          <a:off x="76200" y="25400"/>
          <a:ext cx="172466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Dashboard journaal</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15" name="Afbeelding 14">
          <a:extLst>
            <a:ext uri="{FF2B5EF4-FFF2-40B4-BE49-F238E27FC236}">
              <a16:creationId xmlns:a16="http://schemas.microsoft.com/office/drawing/2014/main" id="{00000000-0008-0000-3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25400</xdr:rowOff>
    </xdr:from>
    <xdr:to>
      <xdr:col>17</xdr:col>
      <xdr:colOff>606425</xdr:colOff>
      <xdr:row>3</xdr:row>
      <xdr:rowOff>165100</xdr:rowOff>
    </xdr:to>
    <xdr:sp macro="" textlink="">
      <xdr:nvSpPr>
        <xdr:cNvPr id="2" name="Loonkostenprognose werkgever">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6200" y="25400"/>
          <a:ext cx="116459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Loonkostenprognose werkgever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25400</xdr:rowOff>
    </xdr:from>
    <xdr:to>
      <xdr:col>17</xdr:col>
      <xdr:colOff>3175</xdr:colOff>
      <xdr:row>3</xdr:row>
      <xdr:rowOff>165100</xdr:rowOff>
    </xdr:to>
    <xdr:sp macro="" textlink="">
      <xdr:nvSpPr>
        <xdr:cNvPr id="2" name="Loonkostenprognose werknemer">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6200" y="25400"/>
          <a:ext cx="111379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Loonkostenprognose werknemer</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7</xdr:row>
      <xdr:rowOff>50800</xdr:rowOff>
    </xdr:to>
    <xdr:sp macro="" textlink="">
      <xdr:nvSpPr>
        <xdr:cNvPr id="2" name="Rechthoek 1">
          <a:extLst>
            <a:ext uri="{FF2B5EF4-FFF2-40B4-BE49-F238E27FC236}">
              <a16:creationId xmlns:a16="http://schemas.microsoft.com/office/drawing/2014/main" id="{00000000-0008-0000-0400-000002000000}"/>
            </a:ext>
          </a:extLst>
        </xdr:cNvPr>
        <xdr:cNvSpPr/>
      </xdr:nvSpPr>
      <xdr:spPr>
        <a:xfrm>
          <a:off x="76200" y="952500"/>
          <a:ext cx="7705725" cy="4318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2000" b="1">
              <a:solidFill>
                <a:sysClr val="windowText" lastClr="000000"/>
              </a:solidFill>
              <a:latin typeface="+mn-lt"/>
              <a:ea typeface="+mn-ea"/>
              <a:cs typeface="+mn-cs"/>
            </a:rPr>
            <a:t>Let op: De peildatum is 8-6-2021			</a:t>
          </a:r>
          <a:r>
            <a:rPr lang="nl-NL" sz="1100" b="0">
              <a:solidFill>
                <a:sysClr val="windowText" lastClr="000000"/>
              </a:solidFill>
              <a:latin typeface="+mn-lt"/>
              <a:ea typeface="+mn-ea"/>
              <a:cs typeface="+mn-cs"/>
            </a:rPr>
            <a:t>			</a:t>
          </a:r>
        </a:p>
        <a:p>
          <a:pPr marL="0" indent="0" algn="l"/>
          <a:r>
            <a:rPr lang="nl-NL" sz="1100" b="0">
              <a:solidFill>
                <a:sysClr val="windowText" lastClr="000000"/>
              </a:solidFill>
              <a:latin typeface="+mn-lt"/>
              <a:ea typeface="+mn-ea"/>
              <a:cs typeface="+mn-cs"/>
            </a:rPr>
            <a:t>						</a:t>
          </a:r>
        </a:p>
        <a:p>
          <a:pPr marL="0" indent="0" algn="l"/>
          <a:endParaRPr lang="nl-NL" sz="1100" b="0">
            <a:solidFill>
              <a:sysClr val="windowText" lastClr="000000"/>
            </a:solidFill>
            <a:latin typeface="+mn-lt"/>
            <a:ea typeface="+mn-ea"/>
            <a:cs typeface="+mn-cs"/>
          </a:endParaRPr>
        </a:p>
      </xdr:txBody>
    </xdr:sp>
    <xdr:clientData/>
  </xdr:twoCellAnchor>
  <xdr:twoCellAnchor>
    <xdr:from>
      <xdr:col>1</xdr:col>
      <xdr:colOff>0</xdr:colOff>
      <xdr:row>8</xdr:row>
      <xdr:rowOff>0</xdr:rowOff>
    </xdr:from>
    <xdr:to>
      <xdr:col>6</xdr:col>
      <xdr:colOff>0</xdr:colOff>
      <xdr:row>19</xdr:row>
      <xdr:rowOff>0</xdr:rowOff>
    </xdr:to>
    <xdr:sp macro="" textlink="">
      <xdr:nvSpPr>
        <xdr:cNvPr id="3" name="Rechthoek 2">
          <a:extLst>
            <a:ext uri="{FF2B5EF4-FFF2-40B4-BE49-F238E27FC236}">
              <a16:creationId xmlns:a16="http://schemas.microsoft.com/office/drawing/2014/main" id="{00000000-0008-0000-0400-000003000000}"/>
            </a:ext>
          </a:extLst>
        </xdr:cNvPr>
        <xdr:cNvSpPr/>
      </xdr:nvSpPr>
      <xdr:spPr>
        <a:xfrm>
          <a:off x="76200" y="1524000"/>
          <a:ext cx="7705725" cy="20955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400" b="1">
              <a:solidFill>
                <a:sysClr val="windowText" lastClr="000000"/>
              </a:solidFill>
              <a:latin typeface="+mn-lt"/>
              <a:ea typeface="+mn-ea"/>
              <a:cs typeface="+mn-cs"/>
            </a:rPr>
            <a:t>Contracten     </a:t>
          </a:r>
        </a:p>
        <a:p>
          <a:pPr marL="0" indent="0" algn="l"/>
          <a:r>
            <a:rPr lang="nl-NL" sz="1100" b="0">
              <a:solidFill>
                <a:sysClr val="windowText" lastClr="000000"/>
              </a:solidFill>
              <a:latin typeface="+mn-lt"/>
              <a:ea typeface="+mn-ea"/>
              <a:cs typeface="+mn-cs"/>
            </a:rPr>
            <a:t>Contracten die de komende 4 weken aflopen </a:t>
          </a:r>
        </a:p>
        <a:p>
          <a:pPr marL="0" indent="0" algn="l"/>
          <a:r>
            <a:rPr lang="nl-NL" sz="1100" b="0">
              <a:solidFill>
                <a:sysClr val="windowText" lastClr="000000"/>
              </a:solidFill>
              <a:latin typeface="+mn-lt"/>
              <a:ea typeface="+mn-ea"/>
              <a:cs typeface="+mn-cs"/>
            </a:rPr>
            <a:t>*** Geen ***						</a:t>
          </a:r>
        </a:p>
        <a:p>
          <a:pPr marL="0" indent="0" algn="l"/>
          <a:r>
            <a:rPr lang="nl-NL" sz="1100" b="0">
              <a:solidFill>
                <a:sysClr val="windowText" lastClr="000000"/>
              </a:solidFill>
              <a:latin typeface="+mn-lt"/>
              <a:ea typeface="+mn-ea"/>
              <a:cs typeface="+mn-cs"/>
            </a:rPr>
            <a:t>						</a:t>
          </a:r>
        </a:p>
        <a:p>
          <a:pPr marL="0" indent="0" algn="l"/>
          <a:r>
            <a:rPr lang="nl-NL" sz="1100" b="0">
              <a:solidFill>
                <a:sysClr val="windowText" lastClr="000000"/>
              </a:solidFill>
              <a:latin typeface="+mn-lt"/>
              <a:ea typeface="+mn-ea"/>
              <a:cs typeface="+mn-cs"/>
            </a:rPr>
            <a:t>Werknemers die de komende 4 weken de AOW leeftijd bereiken </a:t>
          </a:r>
        </a:p>
        <a:p>
          <a:pPr marL="0" indent="0" algn="l"/>
          <a:r>
            <a:rPr lang="nl-NL" sz="1100" b="0">
              <a:solidFill>
                <a:sysClr val="windowText" lastClr="000000"/>
              </a:solidFill>
              <a:latin typeface="+mn-lt"/>
              <a:ea typeface="+mn-ea"/>
              <a:cs typeface="+mn-cs"/>
            </a:rPr>
            <a:t>*** Geen ***						</a:t>
          </a:r>
        </a:p>
        <a:p>
          <a:pPr marL="0" indent="0" algn="l"/>
          <a:r>
            <a:rPr lang="nl-NL" sz="1100" b="0">
              <a:solidFill>
                <a:sysClr val="windowText" lastClr="000000"/>
              </a:solidFill>
              <a:latin typeface="+mn-lt"/>
              <a:ea typeface="+mn-ea"/>
              <a:cs typeface="+mn-cs"/>
            </a:rPr>
            <a:t>						</a:t>
          </a:r>
        </a:p>
        <a:p>
          <a:pPr marL="0" indent="0" algn="l"/>
          <a:r>
            <a:rPr lang="nl-NL" sz="1100" b="0">
              <a:solidFill>
                <a:sysClr val="windowText" lastClr="000000"/>
              </a:solidFill>
              <a:latin typeface="+mn-lt"/>
              <a:ea typeface="+mn-ea"/>
              <a:cs typeface="+mn-cs"/>
            </a:rPr>
            <a:t>Werknemers die de komende 8 weken uit dienst gaan</a:t>
          </a:r>
        </a:p>
        <a:p>
          <a:pPr marL="0" indent="0" algn="l"/>
          <a:r>
            <a:rPr lang="nl-NL" sz="1100" b="0">
              <a:solidFill>
                <a:sysClr val="windowText" lastClr="000000"/>
              </a:solidFill>
              <a:latin typeface="+mn-lt"/>
              <a:ea typeface="+mn-ea"/>
              <a:cs typeface="+mn-cs"/>
            </a:rPr>
            <a:t>Nummer	Naam		Uit dienst		In dienst	Dienstjaren</a:t>
          </a:r>
        </a:p>
        <a:p>
          <a:pPr marL="0" indent="0" algn="l"/>
          <a:r>
            <a:rPr lang="nl-NL" sz="1100" b="0">
              <a:solidFill>
                <a:sysClr val="windowText" lastClr="000000"/>
              </a:solidFill>
              <a:latin typeface="+mn-lt"/>
              <a:ea typeface="+mn-ea"/>
              <a:cs typeface="+mn-cs"/>
            </a:rPr>
            <a:t>23	Sofia Haanstra		30-6-2021		1-5-2021	0</a:t>
          </a:r>
        </a:p>
        <a:p>
          <a:pPr marL="0" indent="0" algn="l"/>
          <a:r>
            <a:rPr lang="nl-NL" sz="1100" b="0">
              <a:solidFill>
                <a:sysClr val="windowText" lastClr="000000"/>
              </a:solidFill>
              <a:latin typeface="+mn-lt"/>
              <a:ea typeface="+mn-ea"/>
              <a:cs typeface="+mn-cs"/>
            </a:rPr>
            <a:t>						</a:t>
          </a:r>
        </a:p>
        <a:p>
          <a:pPr marL="0" indent="0" algn="l"/>
          <a:endParaRPr lang="nl-NL" sz="1100" b="0">
            <a:solidFill>
              <a:sysClr val="windowText" lastClr="000000"/>
            </a:solidFill>
            <a:latin typeface="+mn-lt"/>
            <a:ea typeface="+mn-ea"/>
            <a:cs typeface="+mn-cs"/>
          </a:endParaRPr>
        </a:p>
      </xdr:txBody>
    </xdr:sp>
    <xdr:clientData/>
  </xdr:twoCellAnchor>
  <xdr:twoCellAnchor>
    <xdr:from>
      <xdr:col>1</xdr:col>
      <xdr:colOff>0</xdr:colOff>
      <xdr:row>20</xdr:row>
      <xdr:rowOff>0</xdr:rowOff>
    </xdr:from>
    <xdr:to>
      <xdr:col>6</xdr:col>
      <xdr:colOff>0</xdr:colOff>
      <xdr:row>23</xdr:row>
      <xdr:rowOff>0</xdr:rowOff>
    </xdr:to>
    <xdr:sp macro="" textlink="">
      <xdr:nvSpPr>
        <xdr:cNvPr id="4" name="Rechthoek 3">
          <a:extLst>
            <a:ext uri="{FF2B5EF4-FFF2-40B4-BE49-F238E27FC236}">
              <a16:creationId xmlns:a16="http://schemas.microsoft.com/office/drawing/2014/main" id="{00000000-0008-0000-0400-000004000000}"/>
            </a:ext>
          </a:extLst>
        </xdr:cNvPr>
        <xdr:cNvSpPr/>
      </xdr:nvSpPr>
      <xdr:spPr>
        <a:xfrm>
          <a:off x="76200" y="3810000"/>
          <a:ext cx="7705725" cy="5715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400" b="1">
              <a:solidFill>
                <a:sysClr val="windowText" lastClr="000000"/>
              </a:solidFill>
              <a:latin typeface="+mn-lt"/>
              <a:ea typeface="+mn-ea"/>
              <a:cs typeface="+mn-cs"/>
            </a:rPr>
            <a:t>Jubilea        </a:t>
          </a:r>
          <a:r>
            <a:rPr lang="nl-NL" sz="1100" b="0">
              <a:solidFill>
                <a:sysClr val="windowText" lastClr="000000"/>
              </a:solidFill>
              <a:latin typeface="+mn-lt"/>
              <a:ea typeface="+mn-ea"/>
              <a:cs typeface="+mn-cs"/>
            </a:rPr>
            <a:t>						</a:t>
          </a:r>
        </a:p>
        <a:p>
          <a:pPr marL="0" indent="0" algn="l"/>
          <a:r>
            <a:rPr lang="nl-NL" sz="1100" b="0">
              <a:solidFill>
                <a:sysClr val="windowText" lastClr="000000"/>
              </a:solidFill>
              <a:latin typeface="+mn-lt"/>
              <a:ea typeface="+mn-ea"/>
              <a:cs typeface="+mn-cs"/>
            </a:rPr>
            <a:t>*** Geen ***						</a:t>
          </a:r>
        </a:p>
        <a:p>
          <a:pPr marL="0" indent="0" algn="l"/>
          <a:r>
            <a:rPr lang="nl-NL" sz="1100" b="0">
              <a:solidFill>
                <a:sysClr val="windowText" lastClr="000000"/>
              </a:solidFill>
              <a:latin typeface="+mn-lt"/>
              <a:ea typeface="+mn-ea"/>
              <a:cs typeface="+mn-cs"/>
            </a:rPr>
            <a:t>						</a:t>
          </a:r>
        </a:p>
        <a:p>
          <a:pPr marL="0" indent="0" algn="l"/>
          <a:endParaRPr lang="nl-NL" sz="1100" b="0">
            <a:solidFill>
              <a:sysClr val="windowText" lastClr="000000"/>
            </a:solidFill>
            <a:latin typeface="+mn-lt"/>
            <a:ea typeface="+mn-ea"/>
            <a:cs typeface="+mn-cs"/>
          </a:endParaRPr>
        </a:p>
      </xdr:txBody>
    </xdr:sp>
    <xdr:clientData/>
  </xdr:twoCellAnchor>
  <xdr:twoCellAnchor>
    <xdr:from>
      <xdr:col>1</xdr:col>
      <xdr:colOff>0</xdr:colOff>
      <xdr:row>24</xdr:row>
      <xdr:rowOff>0</xdr:rowOff>
    </xdr:from>
    <xdr:to>
      <xdr:col>6</xdr:col>
      <xdr:colOff>0</xdr:colOff>
      <xdr:row>31</xdr:row>
      <xdr:rowOff>0</xdr:rowOff>
    </xdr:to>
    <xdr:sp macro="" textlink="">
      <xdr:nvSpPr>
        <xdr:cNvPr id="5" name="Rechthoek 4">
          <a:extLst>
            <a:ext uri="{FF2B5EF4-FFF2-40B4-BE49-F238E27FC236}">
              <a16:creationId xmlns:a16="http://schemas.microsoft.com/office/drawing/2014/main" id="{00000000-0008-0000-0400-000005000000}"/>
            </a:ext>
          </a:extLst>
        </xdr:cNvPr>
        <xdr:cNvSpPr/>
      </xdr:nvSpPr>
      <xdr:spPr>
        <a:xfrm>
          <a:off x="76200" y="4572000"/>
          <a:ext cx="7705725" cy="13335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400" b="1">
              <a:solidFill>
                <a:sysClr val="windowText" lastClr="000000"/>
              </a:solidFill>
              <a:latin typeface="+mn-lt"/>
              <a:ea typeface="+mn-ea"/>
              <a:cs typeface="+mn-cs"/>
            </a:rPr>
            <a:t>Verjaardagen   </a:t>
          </a:r>
          <a:r>
            <a:rPr lang="nl-NL" sz="1100" b="0">
              <a:solidFill>
                <a:sysClr val="windowText" lastClr="000000"/>
              </a:solidFill>
              <a:latin typeface="+mn-lt"/>
              <a:ea typeface="+mn-ea"/>
              <a:cs typeface="+mn-cs"/>
            </a:rPr>
            <a:t>						</a:t>
          </a:r>
        </a:p>
        <a:p>
          <a:pPr marL="0" indent="0" algn="l"/>
          <a:r>
            <a:rPr lang="nl-NL" sz="1100" b="0">
              <a:solidFill>
                <a:sysClr val="windowText" lastClr="000000"/>
              </a:solidFill>
              <a:latin typeface="+mn-lt"/>
              <a:ea typeface="+mn-ea"/>
              <a:cs typeface="+mn-cs"/>
            </a:rPr>
            <a:t>Verjaardagen voor de komende 4 weken 						</a:t>
          </a:r>
        </a:p>
        <a:p>
          <a:pPr marL="0" indent="0" algn="l"/>
          <a:r>
            <a:rPr lang="nl-NL" sz="1100" b="0">
              <a:solidFill>
                <a:sysClr val="windowText" lastClr="000000"/>
              </a:solidFill>
              <a:latin typeface="+mn-lt"/>
              <a:ea typeface="+mn-ea"/>
              <a:cs typeface="+mn-cs"/>
            </a:rPr>
            <a:t>Nummer	Naam		Geb.datum		Bereikte Leeftijd	</a:t>
          </a:r>
        </a:p>
        <a:p>
          <a:pPr marL="0" indent="0" algn="l"/>
          <a:r>
            <a:rPr lang="nl-NL" sz="1100" b="0">
              <a:solidFill>
                <a:sysClr val="windowText" lastClr="000000"/>
              </a:solidFill>
              <a:latin typeface="+mn-lt"/>
              <a:ea typeface="+mn-ea"/>
              <a:cs typeface="+mn-cs"/>
            </a:rPr>
            <a:t>8	Gijs van Dijk		1-7-1969		52	</a:t>
          </a:r>
        </a:p>
        <a:p>
          <a:pPr marL="0" indent="0" algn="l"/>
          <a:r>
            <a:rPr lang="nl-NL" sz="1100" b="0">
              <a:solidFill>
                <a:sysClr val="windowText" lastClr="000000"/>
              </a:solidFill>
              <a:latin typeface="+mn-lt"/>
              <a:ea typeface="+mn-ea"/>
              <a:cs typeface="+mn-cs"/>
            </a:rPr>
            <a:t>28	Marga Lansink		14-6-1962		59	</a:t>
          </a:r>
        </a:p>
        <a:p>
          <a:pPr marL="0" indent="0" algn="l"/>
          <a:r>
            <a:rPr lang="nl-NL" sz="1100" b="0">
              <a:solidFill>
                <a:sysClr val="windowText" lastClr="000000"/>
              </a:solidFill>
              <a:latin typeface="+mn-lt"/>
              <a:ea typeface="+mn-ea"/>
              <a:cs typeface="+mn-cs"/>
            </a:rPr>
            <a:t>						</a:t>
          </a:r>
        </a:p>
        <a:p>
          <a:pPr marL="0" indent="0" algn="l"/>
          <a:r>
            <a:rPr lang="nl-NL" sz="1100" b="0">
              <a:solidFill>
                <a:sysClr val="windowText" lastClr="000000"/>
              </a:solidFill>
              <a:latin typeface="+mn-lt"/>
              <a:ea typeface="+mn-ea"/>
              <a:cs typeface="+mn-cs"/>
            </a:rPr>
            <a:t>						</a:t>
          </a:r>
        </a:p>
        <a:p>
          <a:pPr marL="0" indent="0" algn="l"/>
          <a:endParaRPr lang="nl-NL" sz="1100" b="0">
            <a:solidFill>
              <a:sysClr val="windowText" lastClr="000000"/>
            </a:solidFill>
            <a:latin typeface="+mn-lt"/>
            <a:ea typeface="+mn-ea"/>
            <a:cs typeface="+mn-cs"/>
          </a:endParaRPr>
        </a:p>
      </xdr:txBody>
    </xdr:sp>
    <xdr:clientData/>
  </xdr:twoCellAnchor>
  <xdr:twoCellAnchor>
    <xdr:from>
      <xdr:col>1</xdr:col>
      <xdr:colOff>0</xdr:colOff>
      <xdr:row>32</xdr:row>
      <xdr:rowOff>0</xdr:rowOff>
    </xdr:from>
    <xdr:to>
      <xdr:col>6</xdr:col>
      <xdr:colOff>0</xdr:colOff>
      <xdr:row>37</xdr:row>
      <xdr:rowOff>0</xdr:rowOff>
    </xdr:to>
    <xdr:sp macro="" textlink="">
      <xdr:nvSpPr>
        <xdr:cNvPr id="6" name="Rechthoek 5">
          <a:extLst>
            <a:ext uri="{FF2B5EF4-FFF2-40B4-BE49-F238E27FC236}">
              <a16:creationId xmlns:a16="http://schemas.microsoft.com/office/drawing/2014/main" id="{00000000-0008-0000-0400-000006000000}"/>
            </a:ext>
          </a:extLst>
        </xdr:cNvPr>
        <xdr:cNvSpPr/>
      </xdr:nvSpPr>
      <xdr:spPr>
        <a:xfrm>
          <a:off x="76200" y="6096000"/>
          <a:ext cx="7705725" cy="9525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marL="0" indent="0" algn="l"/>
          <a:r>
            <a:rPr lang="nl-NL" sz="1400" b="1">
              <a:solidFill>
                <a:sysClr val="windowText" lastClr="000000"/>
              </a:solidFill>
              <a:latin typeface="+mn-lt"/>
              <a:ea typeface="+mn-ea"/>
              <a:cs typeface="+mn-cs"/>
            </a:rPr>
            <a:t>Auto van de zaa</a:t>
          </a:r>
          <a:r>
            <a:rPr lang="nl-NL" sz="1100" b="0">
              <a:solidFill>
                <a:sysClr val="windowText" lastClr="000000"/>
              </a:solidFill>
              <a:latin typeface="+mn-lt"/>
              <a:ea typeface="+mn-ea"/>
              <a:cs typeface="+mn-cs"/>
            </a:rPr>
            <a:t>k						</a:t>
          </a:r>
        </a:p>
        <a:p>
          <a:pPr marL="0" indent="0" algn="l"/>
          <a:r>
            <a:rPr lang="nl-NL" sz="1100" b="0">
              <a:solidFill>
                <a:sysClr val="windowText" lastClr="000000"/>
              </a:solidFill>
              <a:latin typeface="+mn-lt"/>
              <a:ea typeface="+mn-ea"/>
              <a:cs typeface="+mn-cs"/>
            </a:rPr>
            <a:t>Auto's waarvan de komende 8 weken de 60-maanden termijn wordt overschreden</a:t>
          </a:r>
        </a:p>
        <a:p>
          <a:pPr marL="0" indent="0" algn="l"/>
          <a:r>
            <a:rPr lang="nl-NL" sz="1100" b="0">
              <a:solidFill>
                <a:sysClr val="windowText" lastClr="000000"/>
              </a:solidFill>
              <a:latin typeface="+mn-lt"/>
              <a:ea typeface="+mn-ea"/>
              <a:cs typeface="+mn-cs"/>
            </a:rPr>
            <a:t>*** Geen ***						</a:t>
          </a:r>
        </a:p>
        <a:p>
          <a:pPr marL="0" indent="0" algn="l"/>
          <a:r>
            <a:rPr lang="nl-NL" sz="1100" b="0">
              <a:solidFill>
                <a:sysClr val="windowText" lastClr="000000"/>
              </a:solidFill>
              <a:latin typeface="+mn-lt"/>
              <a:ea typeface="+mn-ea"/>
              <a:cs typeface="+mn-cs"/>
            </a:rPr>
            <a:t>						</a:t>
          </a:r>
        </a:p>
        <a:p>
          <a:pPr marL="0" indent="0" algn="l"/>
          <a:r>
            <a:rPr lang="nl-NL" sz="1100" b="0">
              <a:solidFill>
                <a:sysClr val="windowText" lastClr="000000"/>
              </a:solidFill>
              <a:latin typeface="+mn-lt"/>
              <a:ea typeface="+mn-ea"/>
              <a:cs typeface="+mn-cs"/>
            </a:rPr>
            <a:t>						</a:t>
          </a:r>
        </a:p>
        <a:p>
          <a:pPr marL="0" indent="0" algn="l"/>
          <a:endParaRPr lang="nl-NL" sz="1100" b="0">
            <a:solidFill>
              <a:sysClr val="windowText" lastClr="000000"/>
            </a:solidFill>
            <a:latin typeface="+mn-lt"/>
            <a:ea typeface="+mn-ea"/>
            <a:cs typeface="+mn-cs"/>
          </a:endParaRPr>
        </a:p>
      </xdr:txBody>
    </xdr:sp>
    <xdr:clientData/>
  </xdr:twoCellAnchor>
  <xdr:twoCellAnchor>
    <xdr:from>
      <xdr:col>1</xdr:col>
      <xdr:colOff>0</xdr:colOff>
      <xdr:row>0</xdr:row>
      <xdr:rowOff>25400</xdr:rowOff>
    </xdr:from>
    <xdr:to>
      <xdr:col>6</xdr:col>
      <xdr:colOff>3175</xdr:colOff>
      <xdr:row>3</xdr:row>
      <xdr:rowOff>165100</xdr:rowOff>
    </xdr:to>
    <xdr:sp macro="" textlink="">
      <xdr:nvSpPr>
        <xdr:cNvPr id="7" name="Signalen">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76200" y="25400"/>
          <a:ext cx="77089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Signalen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891961</xdr:colOff>
      <xdr:row>2</xdr:row>
      <xdr:rowOff>88848</xdr:rowOff>
    </xdr:to>
    <xdr:pic>
      <xdr:nvPicPr>
        <xdr:cNvPr id="8" name="Afbeelding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25400</xdr:rowOff>
    </xdr:from>
    <xdr:to>
      <xdr:col>14</xdr:col>
      <xdr:colOff>0</xdr:colOff>
      <xdr:row>3</xdr:row>
      <xdr:rowOff>165100</xdr:rowOff>
    </xdr:to>
    <xdr:sp macro="" textlink="">
      <xdr:nvSpPr>
        <xdr:cNvPr id="2" name="FTE Overzicht">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76200" y="25400"/>
          <a:ext cx="121158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FTE Overzicht</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958636</xdr:colOff>
      <xdr:row>2</xdr:row>
      <xdr:rowOff>88848</xdr:rowOff>
    </xdr:to>
    <xdr:pic>
      <xdr:nvPicPr>
        <xdr:cNvPr id="3" name="Afbeelding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25400</xdr:rowOff>
    </xdr:from>
    <xdr:to>
      <xdr:col>5</xdr:col>
      <xdr:colOff>1244600</xdr:colOff>
      <xdr:row>3</xdr:row>
      <xdr:rowOff>165100</xdr:rowOff>
    </xdr:to>
    <xdr:sp macro="" textlink="">
      <xdr:nvSpPr>
        <xdr:cNvPr id="2" name="Verloonde uren">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6200" y="25400"/>
          <a:ext cx="74930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Verloonde uren</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834811</xdr:colOff>
      <xdr:row>2</xdr:row>
      <xdr:rowOff>88848</xdr:rowOff>
    </xdr:to>
    <xdr:pic>
      <xdr:nvPicPr>
        <xdr:cNvPr id="3" name="Afbeelding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25400</xdr:rowOff>
    </xdr:from>
    <xdr:to>
      <xdr:col>16</xdr:col>
      <xdr:colOff>266700</xdr:colOff>
      <xdr:row>3</xdr:row>
      <xdr:rowOff>165100</xdr:rowOff>
    </xdr:to>
    <xdr:sp macro="" textlink="">
      <xdr:nvSpPr>
        <xdr:cNvPr id="2" name="Auto en fiets van de zaak">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6200" y="25400"/>
          <a:ext cx="17221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Auto en fiets van de zaak</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2</xdr:col>
      <xdr:colOff>815761</xdr:colOff>
      <xdr:row>2</xdr:row>
      <xdr:rowOff>88848</xdr:rowOff>
    </xdr:to>
    <xdr:pic>
      <xdr:nvPicPr>
        <xdr:cNvPr id="3" name="Afbeelding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25400</xdr:rowOff>
    </xdr:from>
    <xdr:to>
      <xdr:col>5</xdr:col>
      <xdr:colOff>0</xdr:colOff>
      <xdr:row>3</xdr:row>
      <xdr:rowOff>165100</xdr:rowOff>
    </xdr:to>
    <xdr:sp macro="" textlink="">
      <xdr:nvSpPr>
        <xdr:cNvPr id="2" name="Verkort journaal">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76200" y="25400"/>
          <a:ext cx="6553200" cy="711200"/>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nl-NL" sz="1100" b="1">
              <a:solidFill>
                <a:sysClr val="windowText" lastClr="000000"/>
              </a:solidFill>
              <a:latin typeface="+mn-lt"/>
              <a:ea typeface="+mn-ea"/>
              <a:cs typeface="+mn-cs"/>
            </a:rPr>
            <a:t>3322 - De Bonte Raaf</a:t>
          </a:r>
          <a:endParaRPr lang="nl-NL" sz="1400" b="1">
            <a:solidFill>
              <a:sysClr val="windowText" lastClr="000000"/>
            </a:solidFill>
            <a:latin typeface="+mn-lt"/>
            <a:ea typeface="+mn-ea"/>
            <a:cs typeface="+mn-cs"/>
          </a:endParaRPr>
        </a:p>
        <a:p>
          <a:pPr marL="0" indent="0" algn="ctr"/>
          <a:r>
            <a:rPr lang="nl-NL" sz="1400" b="1">
              <a:solidFill>
                <a:sysClr val="windowText" lastClr="000000"/>
              </a:solidFill>
              <a:latin typeface="+mn-lt"/>
              <a:ea typeface="+mn-ea"/>
              <a:cs typeface="+mn-cs"/>
            </a:rPr>
            <a:t>Verkort journaal</a:t>
          </a:r>
        </a:p>
        <a:p>
          <a:pPr marL="0" indent="0" algn="ctr"/>
          <a:r>
            <a:rPr lang="nl-NL" sz="1000" b="1">
              <a:solidFill>
                <a:sysClr val="windowText" lastClr="000000"/>
              </a:solidFill>
              <a:latin typeface="+mn-lt"/>
              <a:ea typeface="+mn-ea"/>
              <a:cs typeface="+mn-cs"/>
            </a:rPr>
            <a:t>Tijdvak: Hele jaar, 1/1/2021 - 31/12/2021 (periode 1-13), V4.5, 8-6-2021</a:t>
          </a:r>
        </a:p>
      </xdr:txBody>
    </xdr:sp>
    <xdr:clientData/>
  </xdr:twoCellAnchor>
  <xdr:twoCellAnchor editAs="oneCell">
    <xdr:from>
      <xdr:col>1</xdr:col>
      <xdr:colOff>25400</xdr:colOff>
      <xdr:row>0</xdr:row>
      <xdr:rowOff>50800</xdr:rowOff>
    </xdr:from>
    <xdr:to>
      <xdr:col>1</xdr:col>
      <xdr:colOff>1739686</xdr:colOff>
      <xdr:row>2</xdr:row>
      <xdr:rowOff>88848</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0" y="50800"/>
          <a:ext cx="1714286" cy="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arSoft/60.%20DEMO/NMBRS/Nmbrs%20Rapportage%20DEMO%20V4.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nectie"/>
      <sheetName val="Autorisatie"/>
      <sheetName val="Werkgevers"/>
      <sheetName val="Main"/>
      <sheetName val="Voorblad"/>
      <sheetName val="Signalen"/>
      <sheetName val="A1"/>
      <sheetName val="A2"/>
      <sheetName val="D1"/>
      <sheetName val="D2"/>
      <sheetName val="K1"/>
      <sheetName val="K2"/>
      <sheetName val="Tijdvak"/>
      <sheetName val="Maanden"/>
      <sheetName val="Refresh"/>
      <sheetName val="Verlof"/>
      <sheetName val="Settings"/>
      <sheetName val="Init"/>
    </sheetNames>
    <sheetDataSet>
      <sheetData sheetId="0"/>
      <sheetData sheetId="1"/>
      <sheetData sheetId="2"/>
      <sheetData sheetId="3"/>
      <sheetData sheetId="4"/>
      <sheetData sheetId="5"/>
      <sheetData sheetId="6"/>
      <sheetData sheetId="7"/>
      <sheetData sheetId="8">
        <row r="21">
          <cell r="C21" t="str">
            <v>Mannen</v>
          </cell>
        </row>
      </sheetData>
      <sheetData sheetId="9"/>
      <sheetData sheetId="10"/>
      <sheetData sheetId="11"/>
      <sheetData sheetId="12"/>
      <sheetData sheetId="13"/>
      <sheetData sheetId="14"/>
      <sheetData sheetId="15"/>
      <sheetData sheetId="16"/>
      <sheetData sheetId="17">
        <row r="2">
          <cell r="F2" t="b">
            <v>1</v>
          </cell>
        </row>
        <row r="3">
          <cell r="F3" t="b">
            <v>0</v>
          </cell>
        </row>
        <row r="4">
          <cell r="F4" t="b">
            <v>1</v>
          </cell>
        </row>
        <row r="5">
          <cell r="F5" t="b">
            <v>1</v>
          </cell>
        </row>
      </sheetData>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12.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Map6"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2849768517" createdVersion="3" refreshedVersion="5" minRefreshableVersion="3" recordCount="52" xr:uid="{00000000-000A-0000-FFFF-FFFFAB000000}">
  <cacheSource type="worksheet">
    <worksheetSource ref="A5:X57" sheet="TMP" r:id="rId2"/>
  </cacheSource>
  <cacheFields count="24">
    <cacheField name="Boekjaar" numFmtId="0">
      <sharedItems containsSemiMixedTypes="0" containsString="0" containsNumber="1" containsInteger="1" minValue="2019" maxValue="2021" count="3">
        <n v="2019"/>
        <n v="2020"/>
        <n v="2021"/>
      </sharedItems>
    </cacheField>
    <cacheField name="Wergever" numFmtId="0">
      <sharedItems/>
    </cacheField>
    <cacheField name="Werknemer" numFmtId="0">
      <sharedItems count="32">
        <s v="10-Simon van den Heuvel"/>
        <s v="11-Wijnand Post"/>
        <s v="2-Chantal Hendriks -  Nijkamp"/>
        <s v="3-Dionne Peters -  Oude Lashof"/>
        <s v="4-Helen Mensink"/>
        <s v="6-Arend Bakker"/>
        <s v="7-Fabian Mulder"/>
        <s v="8-Gijs van Dijk"/>
        <s v="9-Tom Schouten"/>
        <s v="12-Joris Blok"/>
        <s v="13-Jojanneke Hamersma"/>
        <s v="1-Anniek Vos - den Otter"/>
        <s v="5-Lilian Visschedijk"/>
        <s v="10-Stijn Verhoeven"/>
        <s v="14-Danny Nijland"/>
        <s v="15-Jorien Seitsema"/>
        <s v="16-Jori Heideman"/>
        <s v="17-Tom Haarlen"/>
        <s v="18-Marit Kluitsma"/>
        <s v="19-Marga Brinkhuis"/>
        <s v="20-Mark Janssen"/>
        <s v="21-Richard Zandstra"/>
        <s v="22-Herman Astma"/>
        <s v="23-Sofia Haanstra"/>
        <s v="24-Marc Timmermans"/>
        <s v="25-Pieter Kallink"/>
        <s v="26-Demi Janssen"/>
        <s v="27-Martijn Achtereekte"/>
        <s v="28-Marga Lansink"/>
        <s v="29-Lotte Hendriksen"/>
        <s v="30-Karin Keursma"/>
        <s v="31-Laura van den Akker"/>
      </sharedItems>
    </cacheField>
    <cacheField name="Geboortedatum" numFmtId="0">
      <sharedItems/>
    </cacheField>
    <cacheField name="Leeftijd" numFmtId="0">
      <sharedItems containsSemiMixedTypes="0" containsString="0" containsNumber="1" containsInteger="1" minValue="17" maxValue="65"/>
    </cacheField>
    <cacheField name="Datum in dienst" numFmtId="0">
      <sharedItems/>
    </cacheField>
    <cacheField name="Instroom" numFmtId="0">
      <sharedItems containsBlank="1"/>
    </cacheField>
    <cacheField name="Datum uit dienst" numFmtId="0">
      <sharedItems containsBlank="1"/>
    </cacheField>
    <cacheField name="Uitstroom" numFmtId="0">
      <sharedItems containsBlank="1"/>
    </cacheField>
    <cacheField name="Doorstroom" numFmtId="0">
      <sharedItems containsBlank="1"/>
    </cacheField>
    <cacheField name="Dienstjaren" numFmtId="0">
      <sharedItems containsSemiMixedTypes="0" containsString="0" containsNumber="1" containsInteger="1" minValue="0" maxValue="21"/>
    </cacheField>
    <cacheField name="Ancienniteitsdatum" numFmtId="0">
      <sharedItems containsNonDate="0" containsString="0" containsBlank="1"/>
    </cacheField>
    <cacheField name="Ancienniteit" numFmtId="0">
      <sharedItems containsNonDate="0" containsString="0" containsBlank="1"/>
    </cacheField>
    <cacheField name="Contracturen" numFmtId="0">
      <sharedItems containsSemiMixedTypes="0" containsString="0" containsNumber="1" minValue="0" maxValue="36"/>
    </cacheField>
    <cacheField name="Soort contract" numFmtId="0">
      <sharedItems count="2">
        <s v="Onbepaalde tijd"/>
        <s v="Bepaalde tijd"/>
      </sharedItems>
    </cacheField>
    <cacheField name="Type salaris" numFmtId="0">
      <sharedItems/>
    </cacheField>
    <cacheField name="SchriftAO" numFmtId="0">
      <sharedItems count="2">
        <s v="Ja"/>
        <s v="Nee"/>
      </sharedItems>
    </cacheField>
    <cacheField name="Omvang contract" numFmtId="0">
      <sharedItems count="3">
        <s v="Oproepkracht"/>
        <s v="Fulltime"/>
        <s v="Parttime"/>
      </sharedItems>
    </cacheField>
    <cacheField name="Uurloon" numFmtId="0">
      <sharedItems containsSemiMixedTypes="0" containsString="0" containsNumber="1" minValue="0" maxValue="41.67"/>
    </cacheField>
    <cacheField name="Salaris" numFmtId="0">
      <sharedItems containsSemiMixedTypes="0" containsString="0" containsNumber="1" minValue="0" maxValue="6500"/>
    </cacheField>
    <cacheField name="Afdeling" numFmtId="0">
      <sharedItems containsBlank="1" count="6">
        <s v="1 | 't Pierik"/>
        <s v="2 | Veldkamp"/>
        <s v="3 | Kerker Esch"/>
        <s v="4 | Diepengoor"/>
        <s v="5 | Algemeen"/>
        <m/>
      </sharedItems>
    </cacheField>
    <cacheField name="Functie" numFmtId="0">
      <sharedItems count="8">
        <s v="4 | Sociaal werker"/>
        <s v="1 | Directeur"/>
        <s v="3 | Administratief medewerker"/>
        <s v="2 | Secretaresse"/>
        <s v="6 | Psycholoog"/>
        <s v="7 | Oproepkracht"/>
        <s v="8 | Stagiair"/>
        <s v="5 | Sociaal werker senior"/>
      </sharedItems>
    </cacheField>
    <cacheField name="Manager" numFmtId="0">
      <sharedItems containsBlank="1" count="4">
        <m/>
        <s v="Otter"/>
        <s v="Visschedijk"/>
        <s v="De Kok"/>
      </sharedItems>
    </cacheField>
    <cacheField name="Geslacht" numFmtId="0">
      <sharedItems count="2">
        <s v="Man"/>
        <s v="Vrouw"/>
      </sharedItems>
    </cacheField>
  </cacheFields>
  <extLst>
    <ext xmlns:x14="http://schemas.microsoft.com/office/spreadsheetml/2009/9/main" uri="{725AE2AE-9491-48be-B2B4-4EB974FC3084}">
      <x14:pivotCacheDefinition pivotCacheId="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3054513891" createdVersion="3" refreshedVersion="5" minRefreshableVersion="3" recordCount="265" xr:uid="{00000000-000A-0000-FFFF-FFFFB4000000}">
  <cacheSource type="worksheet">
    <worksheetSource ref="A5:L270" sheet="TMP" r:id="rId2"/>
  </cacheSource>
  <cacheFields count="12">
    <cacheField name="Boekjaar" numFmtId="0">
      <sharedItems containsSemiMixedTypes="0" containsString="0" containsNumber="1" containsInteger="1" minValue="2020" maxValue="2021" count="2">
        <n v="2020"/>
        <n v="2021"/>
      </sharedItems>
    </cacheField>
    <cacheField name="Periode" numFmtId="0">
      <sharedItems containsSemiMixedTypes="0" containsString="0" containsNumber="1" containsInteger="1" minValue="1" maxValue="12" count="12">
        <n v="1"/>
        <n v="2"/>
        <n v="3"/>
        <n v="4"/>
        <n v="5"/>
        <n v="6"/>
        <n v="7"/>
        <n v="8"/>
        <n v="9"/>
        <n v="10"/>
        <n v="11"/>
        <n v="12"/>
      </sharedItems>
    </cacheField>
    <cacheField name="Werkgever" numFmtId="0">
      <sharedItems/>
    </cacheField>
    <cacheField name="Werknemer" numFmtId="0">
      <sharedItems count="31">
        <s v="10-Stijn Verhoeven"/>
        <s v="11-Wijnand Post"/>
        <s v="1-Anniek Vos - den Otter"/>
        <s v="2-Chantal Hendriks -  Nijkamp"/>
        <s v="3-Dionne Peters -  Oude Lashof"/>
        <s v="4-Helen Mensink"/>
        <s v="5-Lilian Visschedijk"/>
        <s v="6-Arend Bakker"/>
        <s v="7-Fabian Mulder"/>
        <s v="8-Gijs van Dijk"/>
        <s v="9-Tom Schouten"/>
        <s v="12-Joris Blok"/>
        <s v="13-Jojanneke Hamersma"/>
        <s v="14-Danny Nijland"/>
        <s v="15-Jorien Seitsema"/>
        <s v="16-Jori Heideman"/>
        <s v="17-Tom Haarlen"/>
        <s v="18-Marit Kluitsma"/>
        <s v="19-Marga Brinkhuis"/>
        <s v="20-Mark Janssen"/>
        <s v="21-Richard Zandstra"/>
        <s v="25-Pieter Kallink"/>
        <s v="22-Herman Astma"/>
        <s v="23-Sofia Haanstra"/>
        <s v="24-Marc Timmermans"/>
        <s v="26-Demi Janssen"/>
        <s v="27-Martijn Achtereekte"/>
        <s v="28-Marga Lansink"/>
        <s v="29-Lotte Hendriksen"/>
        <s v="30-Karin Keursma"/>
        <s v="31-Laura van den Akker"/>
      </sharedItems>
    </cacheField>
    <cacheField name="Verlofgroep" numFmtId="0">
      <sharedItems count="1">
        <s v="Verlofgroep 1"/>
      </sharedItems>
    </cacheField>
    <cacheField name="Beginsaldo" numFmtId="0">
      <sharedItems containsSemiMixedTypes="0" containsString="0" containsNumber="1" minValue="-17.57" maxValue="432"/>
    </cacheField>
    <cacheField name="Opbouw" numFmtId="0">
      <sharedItems containsSemiMixedTypes="0" containsString="0" containsNumber="1" containsInteger="1" minValue="0" maxValue="0"/>
    </cacheField>
    <cacheField name="Opname" numFmtId="0">
      <sharedItems containsSemiMixedTypes="0" containsString="0" containsNumber="1" minValue="0" maxValue="305.01"/>
    </cacheField>
    <cacheField name="Eindsaldo" numFmtId="0">
      <sharedItems containsSemiMixedTypes="0" containsString="0" containsNumber="1" minValue="-45.17" maxValue="432"/>
    </cacheField>
    <cacheField name="Afdeling" numFmtId="0">
      <sharedItems count="6">
        <s v="'t Pierik"/>
        <s v="Veldkamp"/>
        <s v="Kerker Esch"/>
        <s v="Diepengoor"/>
        <s v="Algemeen"/>
        <s v=""/>
      </sharedItems>
    </cacheField>
    <cacheField name="Functie" numFmtId="0">
      <sharedItems count="8">
        <s v="Sociaal werker"/>
        <s v="Secretaresse"/>
        <s v="Directeur"/>
        <s v="Administratief medewerker"/>
        <s v="Sociaal werker senior"/>
        <s v="Psycholoog"/>
        <s v="Oproepkracht"/>
        <s v="Stagiair"/>
      </sharedItems>
    </cacheField>
    <cacheField name="Manager" numFmtId="0">
      <sharedItems containsBlank="1" count="4">
        <m/>
        <s v="Otter"/>
        <s v="Visschedijk"/>
        <s v="De Kok"/>
      </sharedItems>
    </cacheField>
  </cacheFields>
  <extLst>
    <ext xmlns:x14="http://schemas.microsoft.com/office/spreadsheetml/2009/9/main" uri="{725AE2AE-9491-48be-B2B4-4EB974FC3084}">
      <x14:pivotCacheDefinition pivotCacheId="8"/>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3058680556" createdVersion="5" refreshedVersion="5" minRefreshableVersion="3" recordCount="115" xr:uid="{00000000-000A-0000-FFFF-FFFFB5000000}">
  <cacheSource type="worksheet">
    <worksheetSource ref="A5:L120" sheet="TMP" r:id="rId2"/>
  </cacheSource>
  <cacheFields count="12">
    <cacheField name="Boekjaar" numFmtId="0">
      <sharedItems containsSemiMixedTypes="0" containsString="0" containsNumber="1" containsInteger="1" minValue="2021" maxValue="2021"/>
    </cacheField>
    <cacheField name="Periode" numFmtId="0">
      <sharedItems containsSemiMixedTypes="0" containsString="0" containsNumber="1" containsInteger="1" minValue="1" maxValue="6" count="6">
        <n v="1"/>
        <n v="2"/>
        <n v="3"/>
        <n v="4"/>
        <n v="5"/>
        <n v="6"/>
      </sharedItems>
    </cacheField>
    <cacheField name="Werkgever" numFmtId="0">
      <sharedItems/>
    </cacheField>
    <cacheField name="Werknemer" numFmtId="0">
      <sharedItems count="30">
        <s v="10-Stijn Verhoeven"/>
        <s v="11-Wijnand Post"/>
        <s v="1-Anniek Vos - den Otter"/>
        <s v="2-Chantal Hendriks -  Nijkamp"/>
        <s v="3-Dionne Peters -  Oude Lashof"/>
        <s v="4-Helen Mensink"/>
        <s v="5-Lilian Visschedijk"/>
        <s v="6-Arend Bakker"/>
        <s v="7-Fabian Mulder"/>
        <s v="8-Gijs van Dijk"/>
        <s v="9-Tom Schouten"/>
        <s v="13-Jojanneke Hamersma"/>
        <s v="14-Danny Nijland"/>
        <s v="15-Jorien Seitsema"/>
        <s v="16-Jori Heideman"/>
        <s v="17-Tom Haarlen"/>
        <s v="18-Marit Kluitsma"/>
        <s v="19-Marga Brinkhuis"/>
        <s v="20-Mark Janssen"/>
        <s v="21-Richard Zandstra"/>
        <s v="25-Pieter Kallink"/>
        <s v="22-Herman Astma"/>
        <s v="23-Sofia Haanstra"/>
        <s v="24-Marc Timmermans"/>
        <s v="26-Demi Janssen"/>
        <s v="27-Martijn Achtereekte"/>
        <s v="28-Marga Lansink"/>
        <s v="29-Lotte Hendriksen"/>
        <s v="30-Karin Keursma"/>
        <s v="31-Laura van den Akker"/>
      </sharedItems>
    </cacheField>
    <cacheField name="Verlofgroep" numFmtId="0">
      <sharedItems count="1">
        <s v="Verlofgroep 1"/>
      </sharedItems>
    </cacheField>
    <cacheField name="Beginsaldo" numFmtId="0">
      <sharedItems containsSemiMixedTypes="0" containsString="0" containsNumber="1" minValue="-17.57" maxValue="150"/>
    </cacheField>
    <cacheField name="Opbouw" numFmtId="0">
      <sharedItems containsSemiMixedTypes="0" containsString="0" containsNumber="1" containsInteger="1" minValue="0" maxValue="0"/>
    </cacheField>
    <cacheField name="Opname" numFmtId="0">
      <sharedItems containsSemiMixedTypes="0" containsString="0" containsNumber="1" minValue="0" maxValue="144"/>
    </cacheField>
    <cacheField name="Eindsaldo" numFmtId="0">
      <sharedItems containsSemiMixedTypes="0" containsString="0" containsNumber="1" minValue="-45.17" maxValue="150"/>
    </cacheField>
    <cacheField name="Afdeling" numFmtId="0">
      <sharedItems/>
    </cacheField>
    <cacheField name="Functie" numFmtId="0">
      <sharedItems/>
    </cacheField>
    <cacheField name="Manager" numFmtId="0">
      <sharedItems containsBlank="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3063425928" createdVersion="3" refreshedVersion="5" minRefreshableVersion="3" recordCount="4517" xr:uid="{00000000-000A-0000-FFFF-FFFFB6000000}">
  <cacheSource type="worksheet">
    <worksheetSource ref="A5:K4522" sheet="TMP" r:id="rId2"/>
  </cacheSource>
  <cacheFields count="11">
    <cacheField name="Boekjaar" numFmtId="0">
      <sharedItems containsSemiMixedTypes="0" containsString="0" containsNumber="1" containsInteger="1" minValue="2020" maxValue="2021" count="2">
        <n v="2020"/>
        <n v="2021"/>
      </sharedItems>
    </cacheField>
    <cacheField name="Periode" numFmtId="0">
      <sharedItems containsSemiMixedTypes="0" containsString="0" containsNumber="1" containsInteger="1" minValue="1" maxValue="12" count="12">
        <n v="1"/>
        <n v="2"/>
        <n v="3"/>
        <n v="4"/>
        <n v="5"/>
        <n v="6"/>
        <n v="7"/>
        <n v="8"/>
        <n v="9"/>
        <n v="10"/>
        <n v="11"/>
        <n v="12"/>
      </sharedItems>
    </cacheField>
    <cacheField name="Werkgever" numFmtId="0">
      <sharedItems/>
    </cacheField>
    <cacheField name="Werknemer" numFmtId="0">
      <sharedItems count="31">
        <s v="11-Wijnand Post"/>
        <s v="1-Anniek Vos - den Otter"/>
        <s v="2-Chantal Hendriks -  Nijkamp"/>
        <s v="3-Dionne Peters -  Oude Lashof"/>
        <s v="4-Helen Mensink"/>
        <s v="5-Lilian Visschedijk"/>
        <s v="6-Arend Bakker"/>
        <s v="7-Fabian Mulder"/>
        <s v="8-Gijs van Dijk"/>
        <s v="12-Joris Blok"/>
        <s v="13-Jojanneke Hamersma"/>
        <s v="9-Tom Schouten"/>
        <s v="10-Stijn Verhoeven"/>
        <s v="14-Danny Nijland"/>
        <s v="15-Jorien Seitsema"/>
        <s v="16-Jori Heideman"/>
        <s v="17-Tom Haarlen"/>
        <s v="18-Marit Kluitsma"/>
        <s v="19-Marga Brinkhuis"/>
        <s v="20-Mark Janssen"/>
        <s v="21-Richard Zandstra"/>
        <s v="25-Pieter Kallink"/>
        <s v="22-Herman Astma"/>
        <s v="23-Sofia Haanstra"/>
        <s v="24-Marc Timmermans"/>
        <s v="26-Demi Janssen"/>
        <s v="27-Martijn Achtereekte"/>
        <s v="28-Marga Lansink"/>
        <s v="29-Lotte Hendriksen"/>
        <s v="30-Karin Keursma"/>
        <s v="31-Laura van den Akker"/>
      </sharedItems>
    </cacheField>
    <cacheField name="Rekeningnummer" numFmtId="0">
      <sharedItems count="24">
        <s v="1700 | Loonheffingen"/>
        <s v="1830 | Res. en Opslag Vakantiegeld"/>
        <s v="1831 | Res. en Opslag Res. 2"/>
        <s v="2100 | Nettoloon"/>
        <s v="4000 | Bruto lonen"/>
        <s v="4010 | Res. en opslag Vakantiegeld"/>
        <s v="4011 | Res. en opslag Res. 2"/>
        <s v="4100 | Afdracht Sociale Lasten (WG)"/>
        <s v="2200 | Inhouding Overig"/>
        <s v="4040 | Onkosten vergoeding"/>
        <s v="1810 | Loonheffingen"/>
        <s v="1920 | Res. en Opslag Res. 2"/>
        <s v="1920 | Res. en Opslag Vakantiegeld"/>
        <s v="2000 | Nettoloon"/>
        <s v="4006 | Res. en opslag Res. 2"/>
        <s v="4006 | Res. en opslag Vakantiegeld"/>
        <s v="4030 | Afdracht Sociale Lasten (WG)"/>
        <s v="9999 | Verschillenrekening"/>
        <s v="4064 | Onkosten vergoeding"/>
        <s v="4080 | Reiskosten vergoeding"/>
        <s v="1840 | Pensioenafdracht WG en WN"/>
        <s v="4034 | Pensioenbijdrage WG"/>
        <s v="4064 | Onbelaste vergoeding"/>
        <s v="4000 | Overwerk"/>
      </sharedItems>
    </cacheField>
    <cacheField name="Looncode" numFmtId="0">
      <sharedItems count="32">
        <s v="8015 | WAO-WIA wg"/>
        <s v="8075 | gediff. WGA wg"/>
        <s v="8083 | Werkloosheidswet laag wg"/>
        <s v="8090 | ZW wg"/>
        <s v="8682 | Zvw werkgeversheffing"/>
        <s v="8800 | Loonheffing Tabel"/>
        <s v="7711 | Res reservering 1"/>
        <s v="7721 | Res reservering 2"/>
        <s v="9880 | Per bankrekening"/>
        <s v="1000 | Salaris"/>
        <s v="8084 | Werkloosheidswet hoog wg"/>
        <s v="5220 | Inhouding Bekeuring"/>
        <s v="5100 | Onkostenvergoeding WKR"/>
        <s v="5136 | Wasvergoeding WKR"/>
        <s v="1005 | Nabetaling salaris"/>
        <s v="8810 | Loonheffing BT"/>
        <s v="7710 | Uitbetaling reservering 1"/>
        <s v="5101 | Declaratie onkosten"/>
        <s v="7720 | Uitbetaling reservering 2"/>
        <s v="4050 | Uitbetaalde Vakantieuren (BT)"/>
        <s v="Verschillenrekening"/>
        <s v="5155 | Reiskosten woon-werk"/>
        <s v="5100 | Onkostenvergoeding (onbelast)"/>
        <s v="1100 | Stagevergoeding"/>
        <s v="7441 | Pensioenpremie Wn"/>
        <s v="7442 | Pensioenpremie Wg"/>
        <s v="1003 | Persoonlijke Toeslag"/>
        <s v="4090 | Extra uren (parttimers)"/>
        <s v="8691 | Zvw inhouding wn"/>
        <s v="5107 | Fitnessvergoeding WKR"/>
        <s v="9871 | Loonbeslag 1"/>
        <s v="4558 | Toeslaguren 40% (tabel)"/>
      </sharedItems>
    </cacheField>
    <cacheField name="Saldo" numFmtId="0">
      <sharedItems containsSemiMixedTypes="0" containsString="0" containsNumber="1" minValue="-6138.08" maxValue="6500"/>
    </cacheField>
    <cacheField name="Afdeling" numFmtId="0">
      <sharedItems containsBlank="1" count="6">
        <s v="2-Veldkamp"/>
        <s v="1-'t Pierik"/>
        <s v="3-Kerker Esch"/>
        <s v="4-Diepengoor"/>
        <m/>
        <s v="5-Algemeen"/>
      </sharedItems>
    </cacheField>
    <cacheField name="Kostenplaats" numFmtId="0">
      <sharedItems containsBlank="1" count="5">
        <m/>
        <s v="KP1-1000"/>
        <s v="KP4-4000"/>
        <s v="KP2-2000"/>
        <s v="KP3-3000"/>
      </sharedItems>
    </cacheField>
    <cacheField name="Kostendrager" numFmtId="0">
      <sharedItems containsNonDate="0" containsString="0" containsBlank="1" count="1">
        <m/>
      </sharedItems>
    </cacheField>
    <cacheField name="Manager" numFmtId="0">
      <sharedItems containsBlank="1" count="4">
        <s v="Otter"/>
        <s v="De Kok"/>
        <s v="Visschedijk"/>
        <m/>
      </sharedItems>
    </cacheField>
  </cacheFields>
  <extLst>
    <ext xmlns:x14="http://schemas.microsoft.com/office/spreadsheetml/2009/9/main" uri="{725AE2AE-9491-48be-B2B4-4EB974FC3084}">
      <x14:pivotCacheDefinition pivotCacheId="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2872453701" createdVersion="3" refreshedVersion="5" minRefreshableVersion="3" recordCount="265" xr:uid="{00000000-000A-0000-FFFF-FFFFAC000000}">
  <cacheSource type="worksheet">
    <worksheetSource ref="A5:U270" sheet="TMP" r:id="rId2"/>
  </cacheSource>
  <cacheFields count="21">
    <cacheField name="Jaar" numFmtId="0">
      <sharedItems containsSemiMixedTypes="0" containsString="0" containsNumber="1" containsInteger="1" minValue="2020" maxValue="2021" count="2">
        <n v="2020"/>
        <n v="2021"/>
      </sharedItems>
    </cacheField>
    <cacheField name="Periode" numFmtId="0">
      <sharedItems containsSemiMixedTypes="0" containsString="0" containsNumber="1" containsInteger="1" minValue="1" maxValue="12" count="12">
        <n v="1"/>
        <n v="2"/>
        <n v="3"/>
        <n v="4"/>
        <n v="5"/>
        <n v="6"/>
        <n v="7"/>
        <n v="8"/>
        <n v="9"/>
        <n v="10"/>
        <n v="11"/>
        <n v="12"/>
      </sharedItems>
    </cacheField>
    <cacheField name="Werkgever" numFmtId="0">
      <sharedItems/>
    </cacheField>
    <cacheField name="Werknemer" numFmtId="0">
      <sharedItems count="31">
        <s v="10-Stijn Verhoeven"/>
        <s v="11-Wijnand Post"/>
        <s v="12-Joris Blok"/>
        <s v="13-Jojanneke Hamersma"/>
        <s v="1-Anniek Vos - den Otter"/>
        <s v="2-Chantal Hendriks -  Nijkamp"/>
        <s v="3-Dionne Peters -  Oude Lashof"/>
        <s v="4-Helen Mensink"/>
        <s v="5-Lilian Visschedijk"/>
        <s v="6-Arend Bakker"/>
        <s v="7-Fabian Mulder"/>
        <s v="8-Gijs van Dijk"/>
        <s v="9-Tom Schouten"/>
        <s v="14-Danny Nijland"/>
        <s v="15-Jorien Seitsema"/>
        <s v="16-Jori Heideman"/>
        <s v="17-Tom Haarlen"/>
        <s v="18-Marit Kluitsma"/>
        <s v="19-Marga Brinkhuis"/>
        <s v="20-Mark Janssen"/>
        <s v="21-Richard Zandstra"/>
        <s v="22-Herman Astma"/>
        <s v="23-Sofia Haanstra"/>
        <s v="24-Marc Timmermans"/>
        <s v="25-Pieter Kallink"/>
        <s v="26-Demi Janssen"/>
        <s v="27-Martijn Achtereekte"/>
        <s v="28-Marga Lansink"/>
        <s v="29-Lotte Hendriksen"/>
        <s v="30-Karin Keursma"/>
        <s v="31-Laura van den Akker"/>
      </sharedItems>
    </cacheField>
    <cacheField name="Manager" numFmtId="0">
      <sharedItems containsBlank="1" count="4">
        <m/>
        <s v="Otter"/>
        <s v="Visschedijk"/>
        <s v="De Kok"/>
      </sharedItems>
    </cacheField>
    <cacheField name="Geslacht" numFmtId="0">
      <sharedItems count="2">
        <s v="Man"/>
        <s v="Vrouw"/>
      </sharedItems>
    </cacheField>
    <cacheField name="Functie" numFmtId="0">
      <sharedItems count="8">
        <s v="Sociaal werker"/>
        <s v="Administratief medewerker"/>
        <s v="Secretaresse"/>
        <s v="Directeur"/>
        <s v="Sociaal werker senior"/>
        <s v="Psycholoog"/>
        <s v="Oproepkracht"/>
        <s v="Stagiair"/>
      </sharedItems>
    </cacheField>
    <cacheField name="Afdeling" numFmtId="0">
      <sharedItems count="6">
        <s v="'t Pierik"/>
        <s v="Veldkamp"/>
        <s v="Kerker Esch"/>
        <s v="Diepengoor"/>
        <s v="Algemeen"/>
        <s v=""/>
      </sharedItems>
    </cacheField>
    <cacheField name="Kostenplaats" numFmtId="0">
      <sharedItems containsBlank="1" count="5">
        <m/>
        <s v="1000"/>
        <s v="4000"/>
        <s v="2000"/>
        <s v="3000"/>
      </sharedItems>
    </cacheField>
    <cacheField name="FT uren" numFmtId="0">
      <sharedItems/>
    </cacheField>
    <cacheField name="Uren gewerkt" numFmtId="0">
      <sharedItems containsSemiMixedTypes="0" containsString="0" containsNumber="1" minValue="0" maxValue="384.21"/>
    </cacheField>
    <cacheField name="Min uren FTE" numFmtId="0">
      <sharedItems containsSemiMixedTypes="0" containsString="0" containsNumber="1" containsInteger="1" minValue="0" maxValue="20"/>
    </cacheField>
    <cacheField name="Extra uren FTE" numFmtId="0">
      <sharedItems containsSemiMixedTypes="0" containsString="0" containsNumber="1" containsInteger="1" minValue="0" maxValue="20"/>
    </cacheField>
    <cacheField name="FT Dagen" numFmtId="0">
      <sharedItems containsSemiMixedTypes="0" containsString="0" containsNumber="1" containsInteger="1" minValue="20" maxValue="23"/>
    </cacheField>
    <cacheField name="Ft Dagen Totaal" numFmtId="0">
      <sharedItems containsSemiMixedTypes="0" containsString="0" containsNumber="1" containsInteger="1" minValue="129" maxValue="262"/>
    </cacheField>
    <cacheField name="FTE" numFmtId="0">
      <sharedItems containsSemiMixedTypes="0" containsString="0" containsNumber="1" minValue="0" maxValue="2.3199999999999998"/>
    </cacheField>
    <cacheField name="FTETotaal" numFmtId="0">
      <sharedItems containsSemiMixedTypes="0" containsString="0" containsNumber="1" minValue="0" maxValue="0.2"/>
    </cacheField>
    <cacheField name="AantalWN" numFmtId="0">
      <sharedItems containsMixedTypes="1" containsNumber="1" containsInteger="1" minValue="1" maxValue="1"/>
    </cacheField>
    <cacheField name="AantalWNPER" numFmtId="0">
      <sharedItems containsSemiMixedTypes="0" containsString="0" containsNumber="1" containsInteger="1" minValue="1" maxValue="1"/>
    </cacheField>
    <cacheField name="INSTROOM" numFmtId="0">
      <sharedItems containsSemiMixedTypes="0" containsString="0" containsNumber="1" containsInteger="1" minValue="0" maxValue="1"/>
    </cacheField>
    <cacheField name="UITSTROOM" numFmtId="0">
      <sharedItems containsSemiMixedTypes="0" containsString="0" containsNumber="1" containsInteger="1" minValue="0" maxValue="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2940393516" createdVersion="3" refreshedVersion="5" minRefreshableVersion="3" recordCount="25328" xr:uid="{00000000-000A-0000-FFFF-FFFFAD000000}">
  <cacheSource type="worksheet">
    <worksheetSource ref="A5:L25333" sheet="TMP" r:id="rId2"/>
  </cacheSource>
  <cacheFields count="12">
    <cacheField name="Boekjaar" numFmtId="0">
      <sharedItems containsSemiMixedTypes="0" containsString="0" containsNumber="1" containsInteger="1" minValue="2020" maxValue="2021" count="2">
        <n v="2020"/>
        <n v="2021"/>
      </sharedItems>
    </cacheField>
    <cacheField name="Periode" numFmtId="0">
      <sharedItems containsSemiMixedTypes="0" containsString="0" containsNumber="1" containsInteger="1" minValue="1" maxValue="12" count="12">
        <n v="1"/>
        <n v="2"/>
        <n v="3"/>
        <n v="4"/>
        <n v="5"/>
        <n v="6"/>
        <n v="7"/>
        <n v="8"/>
        <n v="9"/>
        <n v="10"/>
        <n v="11"/>
        <n v="12"/>
      </sharedItems>
    </cacheField>
    <cacheField name="Werkgever" numFmtId="0">
      <sharedItems/>
    </cacheField>
    <cacheField name="Werknemer" numFmtId="0">
      <sharedItems count="31">
        <s v="10-Stijn Verhoeven"/>
        <s v="11-Wijnand Post"/>
        <s v="1-Anniek Vos - den Otter"/>
        <s v="2-Chantal Hendriks -  Nijkamp"/>
        <s v="3-Dionne Peters -  Oude Lashof"/>
        <s v="4-Helen Mensink"/>
        <s v="5-Lilian Visschedijk"/>
        <s v="6-Arend Bakker"/>
        <s v="7-Fabian Mulder"/>
        <s v="8-Gijs van Dijk"/>
        <s v="9-Tom Schouten"/>
        <s v="12-Joris Blok"/>
        <s v="13-Jojanneke Hamersma"/>
        <s v="14-Danny Nijland"/>
        <s v="15-Jorien Seitsema"/>
        <s v="16-Jori Heideman"/>
        <s v="17-Tom Haarlen"/>
        <s v="18-Marit Kluitsma"/>
        <s v="19-Marga Brinkhuis"/>
        <s v="20-Mark Janssen"/>
        <s v="21-Richard Zandstra"/>
        <s v="25-Pieter Kallink"/>
        <s v="22-Herman Astma"/>
        <s v="23-Sofia Haanstra"/>
        <s v="24-Marc Timmermans"/>
        <s v="26-Demi Janssen"/>
        <s v="27-Martijn Achtereekte"/>
        <s v="28-Marga Lansink"/>
        <s v="29-Lotte Hendriksen"/>
        <s v="30-Karin Keursma"/>
        <s v="31-Laura van den Akker"/>
      </sharedItems>
    </cacheField>
    <cacheField name="Looncode" numFmtId="0">
      <sharedItems count="135">
        <s v="10004-Betaling"/>
        <s v="10007-"/>
        <s v="10008-"/>
        <s v="10009-"/>
        <s v="1000-Salaris"/>
        <s v="10010-"/>
        <s v="10011-Werkgeverlasten"/>
        <s v="10050-"/>
        <s v="1005-Nabetaling salaris"/>
        <s v="10060-"/>
        <s v="10201-"/>
        <s v="10501-"/>
        <s v="10502-"/>
        <s v="11001-"/>
        <s v="11002-"/>
        <s v="12000-"/>
        <s v="20010-WW laag"/>
        <s v="20011-WW hoog"/>
        <s v="20014-SV Loon"/>
        <s v="20015-SV dgn"/>
        <s v="20016-Fiscaal loon"/>
        <s v="20017-Loonheffing"/>
        <s v="20018-ZVW"/>
        <s v="20019-WW"/>
        <s v="20020-WAO"/>
        <s v="20021-SV Dagen Tijdvak"/>
        <s v="20022-Uren Gewerkt"/>
        <s v="20024-Arbeidskorting"/>
        <s v="20025-Fiscaal loon Tabel"/>
        <s v="20026-Fiscaal loon BT"/>
        <s v="20030-Fulltime Salaris"/>
        <s v="20031-Uurloon"/>
        <s v="20032-Verloonde Uren Loonaangifte (n"/>
        <s v="20033-Parttime Percentage"/>
        <s v="20034-Rooster parttime percentage"/>
        <s v="20035-Parttime percentage gebaseerd "/>
        <s v="20040-Verloonde Uren Loonaangifte"/>
        <s v="20041-ZVW zonder transitie vergoedin"/>
        <s v="20111-Verlof Groep 1 Saldo"/>
        <s v="20112-"/>
        <s v="20114-Verlof Groep 1 Beginsaldo "/>
        <s v="20115-"/>
        <s v="20202-"/>
        <s v="4050-Uitbetaalde Vakantieuren (BT)"/>
        <s v="5100-Onkostenvergoeding (onbelast)"/>
        <s v="5101-Declaratie onkosten (onbelast)"/>
        <s v="5136-Wasvergoeding (onbelast)"/>
        <s v="5220-Inhouding Bekeuring"/>
        <s v="7710-Uitbetaling reservering 1"/>
        <s v="7711-Res reservering 1"/>
        <s v="7714-Opslag svw reservering 1 (15%)"/>
        <s v="7715-Opslag svw reservering 1 (20%)"/>
        <s v="7720-Uitbetaling reservering 2"/>
        <s v="7721-Res reservering 2"/>
        <s v="7723-Opslag svw reservering 2 (15%)"/>
        <s v="7724-Opslag svw reservering 2 (20%)"/>
        <s v="7733-Opslag svw reservering 3 (15%)"/>
        <s v="7734-Opslag svw reservering 3 (20%)"/>
        <s v="7743-Opslag svw reservering 4 (15%)"/>
        <s v="7744-Opslag svw reservering 4 (20%)"/>
        <s v="8015-WAO-WIA wg"/>
        <s v="8035-Premie sectorfonds wg"/>
        <s v="8055-uniforme WAO  wg"/>
        <s v="8070-gediff. WGA wn"/>
        <s v="8075-gediff. WGA wg"/>
        <s v="8080-werkloosheidswet wn"/>
        <s v="8083-Werkloosheidswet laag wg"/>
        <s v="8084-Werkloosheidswet hoog wg"/>
        <s v="8086-gediff. WGA flex wn"/>
        <s v="8088-gediff. WGA flex wg"/>
        <s v="8090-ZW wg"/>
        <s v="8097-Werkloosheidswet herzien wg"/>
        <s v="8223-Eindheff. PubUitk 45%"/>
        <s v="8227-Eindheff. Vut regelingen"/>
        <s v="8231-Eindheff. PubUitk 75%"/>
        <s v="8236-Output value 5604 from Tabel"/>
        <s v="8682-Zvw werkgeversheffing"/>
        <s v="8800-Loonheffing Tabel"/>
        <s v="8810-Loonheffing BT"/>
        <s v="8830-Loonheffing Transitievergoedin"/>
        <s v="9851-Per banklevensloop"/>
        <s v="9880-Per bankrekening"/>
        <s v="9890-Per kas"/>
        <s v="9900-Totaal netto"/>
        <s v="9981-Opname Verlofuren groep 1"/>
        <s v="10007-Belast (Tabel)"/>
        <s v="10009-SVW (Tabel)"/>
        <s v="10201-Grondslag Looncode Werking 9"/>
        <s v="10501-Grondslag reservering 1"/>
        <s v="10502-Grondslag reservering 2"/>
        <s v="11001-Grondslag Tijdspaarfonds Vakan"/>
        <s v="11002-Grondslag Tijdspaarfonds Vakan"/>
        <s v="20202-Loonaangifte contractloon"/>
        <s v="20112-Verlof Groep 1 Opname Cum"/>
        <s v="20115-Verlof Groep 1 Opname deze per"/>
        <s v="12000-Uitgesloten van netto salaris"/>
        <s v="10060-Grondslag Werkkostenregeling w"/>
        <s v="10008-Belast (BT )"/>
        <s v="10010-SVW (BT)"/>
        <s v="10050-Uitgesloten max. Kleinebanenre"/>
        <s v="20111-"/>
        <s v="1003-Persoonlijke Toeslag"/>
        <s v="10101-"/>
        <s v="1100-Stagevergoeding"/>
        <s v="20045-"/>
        <s v="20046-"/>
        <s v="20047-"/>
        <s v="3045-Bonus (BT)"/>
        <s v="4090-Extra uren (parttimers)"/>
        <s v="4558-Toeslaguren 40% (tabel)"/>
        <s v="4901-Bijtelling Maaltijd"/>
        <s v="5107-Fitnessvergoeding (onbelast)"/>
        <s v="5155-Reiskosten woon-werk"/>
        <s v="5221-Inhouding Eigen risico"/>
        <s v="5300-Bijdrage privé gebruik auto"/>
        <s v="5310-Eigenbijdrage auto anders dan "/>
        <s v="5320-Fisc.bijtelling auto van de za"/>
        <s v="5330-Auto v/d Zaak Voordeel prive g"/>
        <s v="5355-Fisc. bijtelling fiets van de "/>
        <s v="6321-Paww Wn"/>
        <s v="7215-Pensioenpremie Wg"/>
        <s v="7441-Pensioenpremie Wn"/>
        <s v="7442-Pensioenpremie Wg"/>
        <s v="7648-PAWW Wn"/>
        <s v="7649-PAWW Wg"/>
        <s v="8691-Zvw inhouding wn"/>
        <s v="9871-Loonbeslag 1"/>
        <s v="20045-Huidig percentage jaarloon bij"/>
        <s v="20046-Berekend percentage jaarloon b"/>
        <s v="20047-Berekende waarde jaarloon bijz"/>
        <s v="20010-"/>
        <s v="20011-"/>
        <s v="6322-Paww Wg"/>
        <s v="7214-Pensioenpremie Wn"/>
        <s v="10101-ORT"/>
      </sharedItems>
    </cacheField>
    <cacheField name="Waarde" numFmtId="0">
      <sharedItems containsSemiMixedTypes="0" containsString="0" containsNumber="1" minValue="-4943.47" maxValue="72961.02"/>
    </cacheField>
    <cacheField name="Afdeling" numFmtId="0">
      <sharedItems count="6">
        <s v="'t Pierik"/>
        <s v="Veldkamp"/>
        <s v="Kerker Esch"/>
        <s v="Diepengoor"/>
        <s v="Algemeen"/>
        <s v=""/>
      </sharedItems>
    </cacheField>
    <cacheField name="Functie" numFmtId="0">
      <sharedItems count="8">
        <s v="Sociaal werker"/>
        <s v="Secretaresse"/>
        <s v="Directeur"/>
        <s v="Administratief medewerker"/>
        <s v="Sociaal werker senior"/>
        <s v="Psycholoog"/>
        <s v="Oproepkracht"/>
        <s v="Stagiair"/>
      </sharedItems>
    </cacheField>
    <cacheField name="Kostenplaats" numFmtId="0">
      <sharedItems containsBlank="1" count="5">
        <m/>
        <s v="1000"/>
        <s v="4000"/>
        <s v="2000"/>
        <s v="3000"/>
      </sharedItems>
    </cacheField>
    <cacheField name="Groep" numFmtId="0">
      <sharedItems containsBlank="1" count="11">
        <m/>
        <s v="Bruto"/>
        <s v="Netto"/>
        <s v="None"/>
        <s v="Other"/>
        <s v="Werknemer Verzekering"/>
        <s v="ZVW"/>
        <s v="Loonheffingen"/>
        <s v="Payment"/>
        <s v="Totalen"/>
        <s v="Branche"/>
      </sharedItems>
    </cacheField>
    <cacheField name="Manager" numFmtId="0">
      <sharedItems containsBlank="1" count="4">
        <s v="Otter"/>
        <s v="De Kok"/>
        <s v="Visschedijk"/>
        <m/>
      </sharedItems>
    </cacheField>
    <cacheField name="Geslacht" numFmtId="0">
      <sharedItems count="2">
        <s v="Man"/>
        <s v="Vrouw"/>
      </sharedItems>
    </cacheField>
  </cacheFields>
  <extLst>
    <ext xmlns:x14="http://schemas.microsoft.com/office/spreadsheetml/2009/9/main" uri="{725AE2AE-9491-48be-B2B4-4EB974FC3084}">
      <x14:pivotCacheDefinition pivotCacheId="3"/>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2966087963" createdVersion="5" refreshedVersion="5" minRefreshableVersion="3" recordCount="4644" xr:uid="{00000000-000A-0000-FFFF-FFFFAE000000}">
  <cacheSource type="worksheet">
    <worksheetSource ref="A5:D4649" sheet="TMP" r:id="rId2"/>
  </cacheSource>
  <cacheFields count="4">
    <cacheField name="Werknemer" numFmtId="0">
      <sharedItems count="31">
        <s v="10-Stijn Verhoeven"/>
        <s v="11-Wijnand Post"/>
        <s v="12-Joris Blok"/>
        <s v="13-Jojanneke Hamersma"/>
        <s v="14-Danny Nijland"/>
        <s v="15-Jorien Seitsema"/>
        <s v="16-Jori Heideman"/>
        <s v="17-Tom Haarlen"/>
        <s v="18-Marit Kluitsma"/>
        <s v="19-Marga Brinkhuis"/>
        <s v="1-Anniek Vos - den Otter"/>
        <s v="20-Mark Janssen"/>
        <s v="21-Richard Zandstra"/>
        <s v="22-Herman Astma"/>
        <s v="23-Sofia Haanstra"/>
        <s v="24-Marc Timmermans"/>
        <s v="25-Pieter Kallink"/>
        <s v="26-Demi Janssen"/>
        <s v="27-Martijn Achtereekte"/>
        <s v="28-Marga Lansink"/>
        <s v="29-Lotte Hendriksen"/>
        <s v="2-Chantal Hendriks -  Nijkamp"/>
        <s v="30-Karin Keursma"/>
        <s v="31-Laura van den Akker"/>
        <s v="3-Dionne Peters -  Oude Lashof"/>
        <s v="4-Helen Mensink"/>
        <s v="5-Lilian Visschedijk"/>
        <s v="6-Arend Bakker"/>
        <s v="7-Fabian Mulder"/>
        <s v="8-Gijs van Dijk"/>
        <s v="9-Tom Schouten"/>
      </sharedItems>
    </cacheField>
    <cacheField name="Looncode" numFmtId="0">
      <sharedItems count="233">
        <s v="1000 - Salaris - 2020"/>
        <s v="1000 - Salaris - 2021"/>
        <s v="10004 - Betaling - 2020"/>
        <s v="10004 - Betaling - 2021"/>
        <s v="10007 -  - 2020"/>
        <s v="10007 - Belast (Tabel) - 2020"/>
        <s v="10007 - Belast (Tabel) - 2021"/>
        <s v="10008 -  - 2020"/>
        <s v="10008 -  - 2021"/>
        <s v="10008 - Belast (BT ) - 2020"/>
        <s v="10008 - Belast (BT ) - 2021"/>
        <s v="10009 -  - 2020"/>
        <s v="10009 - SVW (Tabel) - 2020"/>
        <s v="10009 - SVW (Tabel) - 2021"/>
        <s v="10010 -  - 2020"/>
        <s v="10010 -  - 2021"/>
        <s v="10010 - SVW (BT) - 2020"/>
        <s v="10010 - SVW (BT) - 2021"/>
        <s v="10011 - Werkgeverlasten - 2020"/>
        <s v="10011 - Werkgeverlasten - 2021"/>
        <s v="1003 - Persoonlijke Toeslag - 2021"/>
        <s v="1005 - Nabetaling salaris - 2020"/>
        <s v="10050 -  - 2020"/>
        <s v="10050 -  - 2021"/>
        <s v="10050 - Uitgesloten max. Kleinebanenre - 2020"/>
        <s v="10050 - Uitgesloten max. Kleinebanenre - 2021"/>
        <s v="10060 -  - 2020"/>
        <s v="10060 -  - 2021"/>
        <s v="10101 -  - 2021"/>
        <s v="10201 -  - 2020"/>
        <s v="10201 - Grondslag Looncode Werking 9 - 2020"/>
        <s v="10201 - Grondslag Looncode Werking 9 - 2021"/>
        <s v="10501 -  - 2020"/>
        <s v="10501 - Grondslag reservering 1 - 2020"/>
        <s v="10501 - Grondslag reservering 1 - 2021"/>
        <s v="10502 -  - 2020"/>
        <s v="10502 - Grondslag reservering 2 - 2020"/>
        <s v="10502 - Grondslag reservering 2 - 2021"/>
        <s v="1100 - Stagevergoeding - 2021"/>
        <s v="11001 -  - 2020"/>
        <s v="11001 - Grondslag Tijdspaarfonds Vakan - 2020"/>
        <s v="11001 - Grondslag Tijdspaarfonds Vakan - 2021"/>
        <s v="11002 -  - 2020"/>
        <s v="11002 - Grondslag Tijdspaarfonds Vakan - 2020"/>
        <s v="11002 - Grondslag Tijdspaarfonds Vakan - 2021"/>
        <s v="12000 -  - 2020"/>
        <s v="12000 -  - 2021"/>
        <s v="20010 - WW laag - 2020"/>
        <s v="20010 - WW laag - 2021"/>
        <s v="20011 - WW hoog - 2020"/>
        <s v="20011 - WW hoog - 2021"/>
        <s v="20014 - SV Loon - 2020"/>
        <s v="20014 - SV Loon - 2021"/>
        <s v="20015 - SV dgn - 2020"/>
        <s v="20015 - SV dgn - 2021"/>
        <s v="20016 - Fiscaal loon - 2020"/>
        <s v="20016 - Fiscaal loon - 2021"/>
        <s v="20017 - Loonheffing - 2020"/>
        <s v="20017 - Loonheffing - 2021"/>
        <s v="20018 - ZVW - 2020"/>
        <s v="20018 - ZVW - 2021"/>
        <s v="20019 - WW - 2020"/>
        <s v="20019 - WW - 2021"/>
        <s v="20020 - WAO - 2020"/>
        <s v="20020 - WAO - 2021"/>
        <s v="20021 - SV Dagen Tijdvak - 2020"/>
        <s v="20021 - SV Dagen Tijdvak - 2021"/>
        <s v="20022 - Uren Gewerkt - 2020"/>
        <s v="20022 - Uren Gewerkt - 2021"/>
        <s v="20024 - Arbeidskorting - 2020"/>
        <s v="20024 - Arbeidskorting - 2021"/>
        <s v="20025 - Fiscaal loon Tabel - 2020"/>
        <s v="20025 - Fiscaal loon Tabel - 2021"/>
        <s v="20026 - Fiscaal loon BT - 2020"/>
        <s v="20026 - Fiscaal loon BT - 2021"/>
        <s v="20030 - Fulltime Salaris - 2020"/>
        <s v="20030 - Fulltime Salaris - 2021"/>
        <s v="20031 - Uurloon - 2020"/>
        <s v="20031 - Uurloon - 2021"/>
        <s v="20032 - Verloonde Uren Loonaangifte (n - 2020"/>
        <s v="20032 - Verloonde Uren Loonaangifte (n - 2021"/>
        <s v="20033 - Parttime Percentage - 2020"/>
        <s v="20033 - Parttime Percentage - 2021"/>
        <s v="20034 - Rooster parttime percentage - 2020"/>
        <s v="20034 - Rooster parttime percentage - 2021"/>
        <s v="20035 - Parttime percentage gebaseerd  - 2020"/>
        <s v="20035 - Parttime percentage gebaseerd  - 2021"/>
        <s v="20040 - Verloonde Uren Loonaangifte - 2020"/>
        <s v="20040 - Verloonde Uren Loonaangifte - 2021"/>
        <s v="20041 - ZVW zonder transitie vergoedin - 2020"/>
        <s v="20041 - ZVW zonder transitie vergoedin - 2021"/>
        <s v="20045 -  - 2021"/>
        <s v="20045 - Huidig percentage jaarloon bij - 2021"/>
        <s v="20046 -  - 2021"/>
        <s v="20046 - Berekend percentage jaarloon b - 2021"/>
        <s v="20047 -  - 2021"/>
        <s v="20047 - Berekende waarde jaarloon bijz - 2021"/>
        <s v="20111 - Verlof Groep 1 Saldo - 2020"/>
        <s v="20111 - Verlof Groep 1 Saldo - 2021"/>
        <s v="20112 -  - 2020"/>
        <s v="20112 -  - 2021"/>
        <s v="20112 - Verlof Groep 1 Opname Cum - 2021"/>
        <s v="20114 - Verlof Groep 1 Beginsaldo  - 2020"/>
        <s v="20114 - Verlof Groep 1 Beginsaldo  - 2021"/>
        <s v="20115 -  - 2020"/>
        <s v="20115 -  - 2021"/>
        <s v="20115 - Verlof Groep 1 Opname deze per - 2021"/>
        <s v="20202 -  - 2020"/>
        <s v="20202 - Loonaangifte contractloon - 2020"/>
        <s v="20202 - Loonaangifte contractloon - 2021"/>
        <s v="3045 - Bonus (BT) - 2021"/>
        <s v="4050 - Uitbetaalde Vakantieuren (BT) - 2020"/>
        <s v="4050 - Uitbetaalde Vakantieuren (BT) - 2021"/>
        <s v="4090 - Extra uren (parttimers) - 2021"/>
        <s v="4558 - Toeslaguren 40% (tabel) - 2021"/>
        <s v="4901 - Bijtelling Maaltijd - 2021"/>
        <s v="5100 - Onkostenvergoeding (onbelast) - 2020"/>
        <s v="5100 - Onkostenvergoeding (onbelast) - 2021"/>
        <s v="5101 - Declaratie onkosten (onbelast) - 2020"/>
        <s v="5107 - Fitnessvergoeding (onbelast) - 2021"/>
        <s v="5136 - Wasvergoeding (onbelast) - 2020"/>
        <s v="5136 - Wasvergoeding (onbelast) - 2021"/>
        <s v="5155 - Reiskosten woon-werk - 2021"/>
        <s v="5220 - Inhouding Bekeuring - 2020"/>
        <s v="5221 - Inhouding Eigen risico - 2021"/>
        <s v="5300 - Bijdrage privé gebruik auto - 2021"/>
        <s v="5310 - Eigenbijdrage auto anders dan  - 2021"/>
        <s v="5320 - Fisc.bijtelling auto van de za - 2021"/>
        <s v="5330 - Auto v/d Zaak Voordeel prive g - 2021"/>
        <s v="5355 - Fisc. bijtelling fiets van de  - 2021"/>
        <s v="6321 - Paww Wn - 2021"/>
        <s v="6322 - Paww Wg - 2021"/>
        <s v="7214 - Pensioenpremie Wn - 2021"/>
        <s v="7215 - Pensioenpremie Wg - 2021"/>
        <s v="7441 - Pensioenpremie Wn - 2021"/>
        <s v="7442 - Pensioenpremie Wg - 2021"/>
        <s v="7648 - PAWW Wn - 2021"/>
        <s v="7649 - PAWW Wg - 2021"/>
        <s v="7710 - Uitbetaling reservering 1 - 2020"/>
        <s v="7710 - Uitbetaling reservering 1 - 2021"/>
        <s v="7711 - Res reservering 1 - 2020"/>
        <s v="7711 - Res reservering 1 - 2021"/>
        <s v="7714 - Opslag svw reservering 1 (15%) - 2020"/>
        <s v="7714 - Opslag svw reservering 1 (15%) - 2021"/>
        <s v="7715 - Opslag svw reservering 1 (20%) - 2020"/>
        <s v="7715 - Opslag svw reservering 1 (20%) - 2021"/>
        <s v="7720 - Uitbetaling reservering 2 - 2020"/>
        <s v="7720 - Uitbetaling reservering 2 - 2021"/>
        <s v="7721 - Res reservering 2 - 2020"/>
        <s v="7721 - Res reservering 2 - 2021"/>
        <s v="7723 - Opslag svw reservering 2 (15%) - 2020"/>
        <s v="7723 - Opslag svw reservering 2 (15%) - 2021"/>
        <s v="7724 - Opslag svw reservering 2 (20%) - 2020"/>
        <s v="7724 - Opslag svw reservering 2 (20%) - 2021"/>
        <s v="7733 - Opslag svw reservering 3 (15%) - 2020"/>
        <s v="7733 - Opslag svw reservering 3 (15%) - 2021"/>
        <s v="7734 - Opslag svw reservering 3 (20%) - 2020"/>
        <s v="7734 - Opslag svw reservering 3 (20%) - 2021"/>
        <s v="7743 - Opslag svw reservering 4 (15%) - 2020"/>
        <s v="7743 - Opslag svw reservering 4 (15%) - 2021"/>
        <s v="7744 - Opslag svw reservering 4 (20%) - 2020"/>
        <s v="7744 - Opslag svw reservering 4 (20%) - 2021"/>
        <s v="8015 - WAO-WIA wg - 2020"/>
        <s v="8015 - WAO-WIA wg - 2021"/>
        <s v="8035 - Premie sectorfonds wg - 2020"/>
        <s v="8035 - Premie sectorfonds wg - 2021"/>
        <s v="8055 - uniforme WAO  wg - 2020"/>
        <s v="8055 - uniforme WAO  wg - 2021"/>
        <s v="8070 - gediff. WGA wn - 2020"/>
        <s v="8070 - gediff. WGA wn - 2021"/>
        <s v="8075 - gediff. WGA wg - 2020"/>
        <s v="8075 - gediff. WGA wg - 2021"/>
        <s v="8080 - werkloosheidswet wn - 2020"/>
        <s v="8080 - werkloosheidswet wn - 2021"/>
        <s v="8083 - Werkloosheidswet laag wg - 2020"/>
        <s v="8083 - Werkloosheidswet laag wg - 2021"/>
        <s v="8084 - Werkloosheidswet hoog wg - 2020"/>
        <s v="8084 - Werkloosheidswet hoog wg - 2021"/>
        <s v="8086 - gediff. WGA flex wn - 2020"/>
        <s v="8086 - gediff. WGA flex wn - 2021"/>
        <s v="8088 - gediff. WGA flex wg - 2020"/>
        <s v="8088 - gediff. WGA flex wg - 2021"/>
        <s v="8090 - ZW wg - 2020"/>
        <s v="8090 - ZW wg - 2021"/>
        <s v="8097 - Werkloosheidswet herzien wg - 2020"/>
        <s v="8097 - Werkloosheidswet herzien wg - 2021"/>
        <s v="8223 - Eindheff. PubUitk 45% - 2020"/>
        <s v="8223 - Eindheff. PubUitk 45% - 2021"/>
        <s v="8227 - Eindheff. Vut regelingen - 2020"/>
        <s v="8227 - Eindheff. Vut regelingen - 2021"/>
        <s v="8231 - Eindheff. PubUitk 75% - 2020"/>
        <s v="8231 - Eindheff. PubUitk 75% - 2021"/>
        <s v="8236 - Output value 5604 from Tabel - 2020"/>
        <s v="8236 - Output value 5604 from Tabel - 2021"/>
        <s v="8682 - Zvw werkgeversheffing - 2020"/>
        <s v="8682 - Zvw werkgeversheffing - 2021"/>
        <s v="8691 - Zvw inhouding wn - 2021"/>
        <s v="8800 - Loonheffing Tabel - 2020"/>
        <s v="8800 - Loonheffing Tabel - 2021"/>
        <s v="8810 - Loonheffing BT - 2020"/>
        <s v="8810 - Loonheffing BT - 2021"/>
        <s v="8830 - Loonheffing Transitievergoedin - 2020"/>
        <s v="8830 - Loonheffing Transitievergoedin - 2021"/>
        <s v="9851 - Per banklevensloop - 2020"/>
        <s v="9851 - Per banklevensloop - 2021"/>
        <s v="9871 - Loonbeslag 1 - 2021"/>
        <s v="9880 - Per bankrekening - 2020"/>
        <s v="9880 - Per bankrekening - 2021"/>
        <s v="9890 - Per kas - 2020"/>
        <s v="9890 - Per kas - 2021"/>
        <s v="9900 - Totaal netto - 2020"/>
        <s v="9900 - Totaal netto - 2021"/>
        <s v="9981 - Opname Verlofuren groep 1 - 2020"/>
        <s v="9981 - Opname Verlofuren groep 1 - 2021"/>
        <s v="20111 -  - 2020"/>
        <s v="20112 - Verlof Groep 1 Opname Cum - 2020"/>
        <s v="20115 - Verlof Groep 1 Opname deze per - 2020"/>
        <s v="10060 - Grondslag Werkkostenregeling w - 2020"/>
        <s v="10060 - Grondslag Werkkostenregeling w - 2021"/>
        <s v="10007 -  - 2021"/>
        <s v="10201 -  - 2021"/>
        <s v="10501 -  - 2021"/>
        <s v="10502 -  - 2021"/>
        <s v="11001 -  - 2021"/>
        <s v="11002 -  - 2021"/>
        <s v="20202 -  - 2021"/>
        <s v="20010 -  - 2021"/>
        <s v="20011 -  - 2021"/>
        <s v="12000 - Uitgesloten van netto salaris - 2020"/>
        <s v="20111 -  - 2021"/>
        <s v="12000 - Uitgesloten van netto salaris - 2021"/>
        <s v="10101 - ORT - 2021"/>
        <s v="10009 -  - 2021"/>
      </sharedItems>
    </cacheField>
    <cacheField name="Waarde" numFmtId="0">
      <sharedItems containsSemiMixedTypes="0" containsString="0" containsNumber="1" minValue="-25238.07" maxValue="145286.79"/>
    </cacheField>
    <cacheField name="Werkgever"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3009837962" createdVersion="3" refreshedVersion="5" minRefreshableVersion="3" recordCount="265" xr:uid="{00000000-000A-0000-FFFF-FFFFAF000000}">
  <cacheSource type="worksheet">
    <worksheetSource ref="A5:T270" sheet="TMP" r:id="rId2"/>
  </cacheSource>
  <cacheFields count="20">
    <cacheField name="Jaar" numFmtId="0">
      <sharedItems containsSemiMixedTypes="0" containsString="0" containsNumber="1" containsInteger="1" minValue="2020" maxValue="2021" count="2">
        <n v="2020"/>
        <n v="2021"/>
      </sharedItems>
    </cacheField>
    <cacheField name="Periode" numFmtId="0">
      <sharedItems containsSemiMixedTypes="0" containsString="0" containsNumber="1" containsInteger="1" minValue="1" maxValue="12" count="12">
        <n v="1"/>
        <n v="2"/>
        <n v="3"/>
        <n v="4"/>
        <n v="5"/>
        <n v="6"/>
        <n v="7"/>
        <n v="8"/>
        <n v="9"/>
        <n v="10"/>
        <n v="11"/>
        <n v="12"/>
      </sharedItems>
    </cacheField>
    <cacheField name="Werkgever" numFmtId="0">
      <sharedItems/>
    </cacheField>
    <cacheField name="Werknemer" numFmtId="0">
      <sharedItems count="31">
        <s v="10-Stijn Verhoeven"/>
        <s v="11-Wijnand Post"/>
        <s v="1-Anniek Vos - den Otter"/>
        <s v="2-Chantal Hendriks -  Nijkamp"/>
        <s v="3-Dionne Peters -  Oude Lashof"/>
        <s v="4-Helen Mensink"/>
        <s v="5-Lilian Visschedijk"/>
        <s v="6-Arend Bakker"/>
        <s v="7-Fabian Mulder"/>
        <s v="8-Gijs van Dijk"/>
        <s v="9-Tom Schouten"/>
        <s v="12-Joris Blok"/>
        <s v="13-Jojanneke Hamersma"/>
        <s v="14-Danny Nijland"/>
        <s v="15-Jorien Seitsema"/>
        <s v="16-Jori Heideman"/>
        <s v="17-Tom Haarlen"/>
        <s v="18-Marit Kluitsma"/>
        <s v="19-Marga Brinkhuis"/>
        <s v="20-Mark Janssen"/>
        <s v="21-Richard Zandstra"/>
        <s v="25-Pieter Kallink"/>
        <s v="22-Herman Astma"/>
        <s v="23-Sofia Haanstra"/>
        <s v="24-Marc Timmermans"/>
        <s v="26-Demi Janssen"/>
        <s v="27-Martijn Achtereekte"/>
        <s v="28-Marga Lansink"/>
        <s v="29-Lotte Hendriksen"/>
        <s v="30-Karin Keursma"/>
        <s v="31-Laura van den Akker"/>
      </sharedItems>
    </cacheField>
    <cacheField name="Manager" numFmtId="0">
      <sharedItems containsBlank="1" count="4">
        <m/>
        <s v="Otter"/>
        <s v="Visschedijk"/>
        <s v="De Kok"/>
      </sharedItems>
    </cacheField>
    <cacheField name="Geslacht" numFmtId="0">
      <sharedItems count="2">
        <s v="Man"/>
        <s v="Vrouw"/>
      </sharedItems>
    </cacheField>
    <cacheField name="Functie" numFmtId="0">
      <sharedItems count="8">
        <s v="Sociaal werker"/>
        <s v="Secretaresse"/>
        <s v="Directeur"/>
        <s v="Administratief medewerker"/>
        <s v="Sociaal werker senior"/>
        <s v="Psycholoog"/>
        <s v="Oproepkracht"/>
        <s v="Stagiair"/>
      </sharedItems>
    </cacheField>
    <cacheField name="Afdeling" numFmtId="0">
      <sharedItems count="6">
        <s v="'t Pierik"/>
        <s v="Veldkamp"/>
        <s v="Kerker Esch"/>
        <s v="Diepengoor"/>
        <s v="Algemeen"/>
        <s v=""/>
      </sharedItems>
    </cacheField>
    <cacheField name="Kostenplaats" numFmtId="0">
      <sharedItems containsBlank="1" count="5">
        <m/>
        <s v="1000"/>
        <s v="4000"/>
        <s v="2000"/>
        <s v="3000"/>
      </sharedItems>
    </cacheField>
    <cacheField name="FT uren" numFmtId="0">
      <sharedItems/>
    </cacheField>
    <cacheField name="Uren gewerkt" numFmtId="0">
      <sharedItems containsSemiMixedTypes="0" containsString="0" containsNumber="1" minValue="0" maxValue="384.21"/>
    </cacheField>
    <cacheField name="Uren Loonaangifte" numFmtId="0">
      <sharedItems containsSemiMixedTypes="0" containsString="0" containsNumber="1" minValue="0" maxValue="379.62"/>
    </cacheField>
    <cacheField name="Min uren FTE" numFmtId="0">
      <sharedItems containsSemiMixedTypes="0" containsString="0" containsNumber="1" containsInteger="1" minValue="0" maxValue="0"/>
    </cacheField>
    <cacheField name="FT dagen" numFmtId="0">
      <sharedItems containsSemiMixedTypes="0" containsString="0" containsNumber="1" containsInteger="1" minValue="20" maxValue="23"/>
    </cacheField>
    <cacheField name="FT dagen totaal" numFmtId="0">
      <sharedItems containsSemiMixedTypes="0" containsString="0" containsNumber="1" containsInteger="1" minValue="261" maxValue="262"/>
    </cacheField>
    <cacheField name="FTE" numFmtId="0">
      <sharedItems containsSemiMixedTypes="0" containsString="0" containsNumber="1" minValue="0" maxValue="2.3199999999999998"/>
    </cacheField>
    <cacheField name="FTE totaal" numFmtId="0">
      <sharedItems containsSemiMixedTypes="0" containsString="0" containsNumber="1" minValue="0" maxValue="0.20399999999999999"/>
    </cacheField>
    <cacheField name="Loonkosten" numFmtId="0">
      <sharedItems containsSemiMixedTypes="0" containsString="0" containsNumber="1" minValue="0" maxValue="8827.86"/>
    </cacheField>
    <cacheField name="Loonkosten FTE" numFmtId="0">
      <sharedItems containsSemiMixedTypes="0" containsString="0" containsNumber="1" minValue="0" maxValue="8222.7900000000009"/>
    </cacheField>
    <cacheField name="Loonkosten uur" numFmtId="0">
      <sharedItems containsSemiMixedTypes="0" containsString="0" containsNumber="1" minValue="0" maxValue="54.38"/>
    </cacheField>
  </cacheFields>
  <extLst>
    <ext xmlns:x14="http://schemas.microsoft.com/office/spreadsheetml/2009/9/main" uri="{725AE2AE-9491-48be-B2B4-4EB974FC3084}">
      <x14:pivotCacheDefinition pivotCacheId="4"/>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3020717592" createdVersion="3" refreshedVersion="5" minRefreshableVersion="3" recordCount="2123" xr:uid="{00000000-000A-0000-FFFF-FFFFB0000000}">
  <cacheSource type="worksheet">
    <worksheetSource ref="A5:K2128" sheet="TMP" r:id="rId2"/>
  </cacheSource>
  <cacheFields count="11">
    <cacheField name="Boekjaar" numFmtId="0">
      <sharedItems containsSemiMixedTypes="0" containsString="0" containsNumber="1" containsInteger="1" minValue="2020" maxValue="2021" count="2">
        <n v="2020"/>
        <n v="2021"/>
      </sharedItems>
    </cacheField>
    <cacheField name="Periode" numFmtId="0">
      <sharedItems containsSemiMixedTypes="0" containsString="0" containsNumber="1" containsInteger="1" minValue="1" maxValue="12" count="12">
        <n v="1"/>
        <n v="2"/>
        <n v="3"/>
        <n v="4"/>
        <n v="5"/>
        <n v="6"/>
        <n v="7"/>
        <n v="8"/>
        <n v="9"/>
        <n v="10"/>
        <n v="11"/>
        <n v="12"/>
      </sharedItems>
    </cacheField>
    <cacheField name="Werkgever" numFmtId="0">
      <sharedItems/>
    </cacheField>
    <cacheField name="Werknemer" numFmtId="0">
      <sharedItems count="31">
        <s v="11-Wijnand Post"/>
        <s v="1-Anniek Vos - den Otter"/>
        <s v="2-Chantal Hendriks -  Nijkamp"/>
        <s v="3-Dionne Peters -  Oude Lashof"/>
        <s v="4-Helen Mensink"/>
        <s v="5-Lilian Visschedijk"/>
        <s v="6-Arend Bakker"/>
        <s v="7-Fabian Mulder"/>
        <s v="8-Gijs van Dijk"/>
        <s v="12-Joris Blok"/>
        <s v="13-Jojanneke Hamersma"/>
        <s v="9-Tom Schouten"/>
        <s v="10-Stijn Verhoeven"/>
        <s v="14-Danny Nijland"/>
        <s v="15-Jorien Seitsema"/>
        <s v="16-Jori Heideman"/>
        <s v="17-Tom Haarlen"/>
        <s v="18-Marit Kluitsma"/>
        <s v="19-Marga Brinkhuis"/>
        <s v="20-Mark Janssen"/>
        <s v="21-Richard Zandstra"/>
        <s v="25-Pieter Kallink"/>
        <s v="22-Herman Astma"/>
        <s v="23-Sofia Haanstra"/>
        <s v="24-Marc Timmermans"/>
        <s v="26-Demi Janssen"/>
        <s v="27-Martijn Achtereekte"/>
        <s v="28-Marga Lansink"/>
        <s v="29-Lotte Hendriksen"/>
        <s v="30-Karin Keursma"/>
        <s v="31-Laura van den Akker"/>
      </sharedItems>
    </cacheField>
    <cacheField name="Looncode" numFmtId="0">
      <sharedItems count="25">
        <s v="1000-Salaris"/>
        <s v="7711-Vakantiegeld"/>
        <s v="7721-Reservation 2"/>
        <s v="8015-WAO-WIA wg"/>
        <s v="8075-gediff. WGA wg"/>
        <s v="8083-Werkloosheidswet laag wg"/>
        <s v="8090-ZW wg"/>
        <s v="8682-Zvw werkgeversheffing"/>
        <s v="8084-Werkloosheidswet hoog wg"/>
        <s v="5100-Onkostenvergoeding WKR"/>
        <s v="5136-Wasvergoeding WKR"/>
        <s v="1005-Nabetaling salaris"/>
        <s v="5101-Declaratie onkosten"/>
        <s v="4050-Uitbetaalde Vakantieuren (BT)"/>
        <s v="3045-Bonus (BT)"/>
        <s v="5155-Reiskosten woon-werk"/>
        <s v="7721-EJU"/>
        <s v="5100-Onkostenvergoeding (onbelast)"/>
        <s v="1100-Stagevergoeding"/>
        <s v="7215-Pensioenpremie Wg"/>
        <s v="7442-Pensioenpremie Wg"/>
        <s v="1003-Persoonlijke Toeslag"/>
        <s v="4090-Extra uren (parttimers)"/>
        <s v="5107-Fitnessvergoeding WKR"/>
        <s v="4558-Toeslaguren 40% (tabel)"/>
      </sharedItems>
    </cacheField>
    <cacheField name="Waarde" numFmtId="0">
      <sharedItems containsSemiMixedTypes="0" containsString="0" containsNumber="1" minValue="-392.97" maxValue="6500"/>
    </cacheField>
    <cacheField name="Afdeling" numFmtId="0">
      <sharedItems count="6">
        <s v="Veldkamp"/>
        <s v="'t Pierik"/>
        <s v="Kerker Esch"/>
        <s v="Diepengoor"/>
        <s v="Algemeen"/>
        <s v=""/>
      </sharedItems>
    </cacheField>
    <cacheField name="Functie" numFmtId="0">
      <sharedItems count="8">
        <s v="Sociaal werker"/>
        <s v="Secretaresse"/>
        <s v="Directeur"/>
        <s v="Administratief medewerker"/>
        <s v="Sociaal werker senior"/>
        <s v="Psycholoog"/>
        <s v="Oproepkracht"/>
        <s v="Stagiair"/>
      </sharedItems>
    </cacheField>
    <cacheField name="Kostenplaats" numFmtId="0">
      <sharedItems containsBlank="1" count="5">
        <m/>
        <s v="1000"/>
        <s v="4000"/>
        <s v="2000"/>
        <s v="3000"/>
      </sharedItems>
    </cacheField>
    <cacheField name="Manager" numFmtId="0">
      <sharedItems containsBlank="1" count="4">
        <s v="Otter"/>
        <s v="De Kok"/>
        <s v="Visschedijk"/>
        <m/>
      </sharedItems>
    </cacheField>
    <cacheField name="Geslacht" numFmtId="0">
      <sharedItems count="2">
        <s v="Man"/>
        <s v="Vrouw"/>
      </sharedItems>
    </cacheField>
  </cacheFields>
  <extLst>
    <ext xmlns:x14="http://schemas.microsoft.com/office/spreadsheetml/2009/9/main" uri="{725AE2AE-9491-48be-B2B4-4EB974FC3084}">
      <x14:pivotCacheDefinition pivotCacheId="5"/>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3025115741" createdVersion="5" refreshedVersion="5" minRefreshableVersion="3" recordCount="449" xr:uid="{00000000-000A-0000-FFFF-FFFFB1000000}">
  <cacheSource type="worksheet">
    <worksheetSource ref="A5:D454" sheet="TMP" r:id="rId2"/>
  </cacheSource>
  <cacheFields count="4">
    <cacheField name="Werknemer" numFmtId="0">
      <sharedItems count="31">
        <s v="10-Stijn Verhoeven"/>
        <s v="11-Wijnand Post"/>
        <s v="12-Joris Blok"/>
        <s v="13-Jojanneke Hamersma"/>
        <s v="14-Danny Nijland"/>
        <s v="15-Jorien Seitsema"/>
        <s v="16-Jori Heideman"/>
        <s v="17-Tom Haarlen"/>
        <s v="18-Marit Kluitsma"/>
        <s v="19-Marga Brinkhuis"/>
        <s v="1-Anniek Vos - den Otter"/>
        <s v="20-Mark Janssen"/>
        <s v="21-Richard Zandstra"/>
        <s v="22-Herman Astma"/>
        <s v="23-Sofia Haanstra"/>
        <s v="24-Marc Timmermans"/>
        <s v="25-Pieter Kallink"/>
        <s v="26-Demi Janssen"/>
        <s v="27-Martijn Achtereekte"/>
        <s v="28-Marga Lansink"/>
        <s v="29-Lotte Hendriksen"/>
        <s v="2-Chantal Hendriks -  Nijkamp"/>
        <s v="30-Karin Keursma"/>
        <s v="31-Laura van den Akker"/>
        <s v="3-Dionne Peters -  Oude Lashof"/>
        <s v="4-Helen Mensink"/>
        <s v="5-Lilian Visschedijk"/>
        <s v="6-Arend Bakker"/>
        <s v="7-Fabian Mulder"/>
        <s v="8-Gijs van Dijk"/>
        <s v="9-Tom Schouten"/>
      </sharedItems>
    </cacheField>
    <cacheField name="Looncode" numFmtId="0">
      <sharedItems count="37">
        <s v="1000 - Salaris - 2020"/>
        <s v="1000 - Salaris - 2021"/>
        <s v="3045 - Bonus (BT) - 2021"/>
        <s v="5101 - Declaratie onkosten - 2020"/>
        <s v="5155 - Reiskosten woon-werk - 2021"/>
        <s v="7215 - Pensioenpremie Wg - 2021"/>
        <s v="7442 - Pensioenpremie Wg - 2021"/>
        <s v="7711 - Vakantiegeld - 2020"/>
        <s v="7711 - Vakantiegeld - 2021"/>
        <s v="7721 - EJU - 2021"/>
        <s v="7721 - Reservation 2 - 2020"/>
        <s v="7721 - Reservation 2 - 2021"/>
        <s v="8015 - WAO-WIA wg - 2020"/>
        <s v="8015 - WAO-WIA wg - 2021"/>
        <s v="8075 - gediff. WGA wg - 2020"/>
        <s v="8075 - gediff. WGA wg - 2021"/>
        <s v="8084 - Werkloosheidswet hoog wg - 2020"/>
        <s v="8084 - Werkloosheidswet hoog wg - 2021"/>
        <s v="8090 - ZW wg - 2020"/>
        <s v="8090 - ZW wg - 2021"/>
        <s v="8682 - Zvw werkgeversheffing - 2020"/>
        <s v="8682 - Zvw werkgeversheffing - 2021"/>
        <s v="4050 - Uitbetaalde Vakantieuren (BT) - 2021"/>
        <s v="8083 - Werkloosheidswet laag wg - 2020"/>
        <s v="8083 - Werkloosheidswet laag wg - 2021"/>
        <s v="4050 - Uitbetaalde Vakantieuren (BT) - 2020"/>
        <s v="5100 - Onkostenvergoeding (onbelast) - 2021"/>
        <s v="5100 - Onkostenvergoeding WKR - 2020"/>
        <s v="5100 - Onkostenvergoeding WKR - 2021"/>
        <s v="5136 - Wasvergoeding WKR - 2020"/>
        <s v="5136 - Wasvergoeding WKR - 2021"/>
        <s v="4090 - Extra uren (parttimers) - 2021"/>
        <s v="1100 - Stagevergoeding - 2021"/>
        <s v="1003 - Persoonlijke Toeslag - 2021"/>
        <s v="5107 - Fitnessvergoeding WKR - 2021"/>
        <s v="1005 - Nabetaling salaris - 2020"/>
        <s v="4558 - Toeslaguren 40% (tabel) - 2021"/>
      </sharedItems>
    </cacheField>
    <cacheField name="Waarde" numFmtId="0">
      <sharedItems containsSemiMixedTypes="0" containsString="0" containsNumber="1" minValue="-1178.9100000000001" maxValue="68164.2"/>
    </cacheField>
    <cacheField name="Werkgever"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3027546297" createdVersion="3" refreshedVersion="5" minRefreshableVersion="3" recordCount="518" xr:uid="{00000000-000A-0000-FFFF-FFFFB2000000}">
  <cacheSource type="worksheet">
    <worksheetSource ref="A5:K523" sheet="TMP" r:id="rId2"/>
  </cacheSource>
  <cacheFields count="11">
    <cacheField name="Boekjaar" numFmtId="0">
      <sharedItems containsSemiMixedTypes="0" containsString="0" containsNumber="1" containsInteger="1" minValue="2020" maxValue="2021" count="2">
        <n v="2020"/>
        <n v="2021"/>
      </sharedItems>
    </cacheField>
    <cacheField name="Periode" numFmtId="0">
      <sharedItems containsSemiMixedTypes="0" containsString="0" containsNumber="1" containsInteger="1" minValue="1" maxValue="12" count="12">
        <n v="1"/>
        <n v="2"/>
        <n v="3"/>
        <n v="4"/>
        <n v="5"/>
        <n v="6"/>
        <n v="7"/>
        <n v="8"/>
        <n v="9"/>
        <n v="10"/>
        <n v="11"/>
        <n v="12"/>
      </sharedItems>
    </cacheField>
    <cacheField name="Werkgever" numFmtId="0">
      <sharedItems/>
    </cacheField>
    <cacheField name="Werknemer" numFmtId="0">
      <sharedItems count="32">
        <s v="11-Wijnand Post"/>
        <s v="1-Anniek Vos - den Otter"/>
        <s v="2-Chantal Hendriks -  Nijkamp"/>
        <s v="3-Dionne Peters -  Oude Lashof"/>
        <s v="4-Helen Mensink"/>
        <s v="5-Lilian Visschedijk"/>
        <s v="6-Arend Bakker"/>
        <s v="7-Fabian Mulder"/>
        <s v="8-Gijs van Dijk"/>
        <s v="12-Joris Blok"/>
        <s v="13-Jojanneke Hamersma"/>
        <s v="9-Tom Schouten"/>
        <s v="10-Simon van den Heuvel"/>
        <s v="14-Danny Nijland"/>
        <s v="15-Jorien Seitsema"/>
        <s v="16-Jori Heideman"/>
        <s v="17-Tom Haarlen"/>
        <s v="18-Marit Kluitsma"/>
        <s v="10-Stijn Verhoeven"/>
        <s v="19-Marga Brinkhuis"/>
        <s v="20-Mark Janssen"/>
        <s v="21-Richard Zandstra"/>
        <s v="25-Pieter Kallink"/>
        <s v="22-Herman Astma"/>
        <s v="23-Sofia Haanstra"/>
        <s v="24-Marc Timmermans"/>
        <s v="26-Demi Janssen"/>
        <s v="27-Martijn Achtereekte"/>
        <s v="28-Marga Lansink"/>
        <s v="29-Lotte Hendriksen"/>
        <s v="30-Karin Keursma"/>
        <s v="31-Laura van den Akker"/>
      </sharedItems>
    </cacheField>
    <cacheField name="Uren" numFmtId="0">
      <sharedItems count="6">
        <s v="20022-Uren Gewerkt"/>
        <s v="20032-Verloonde Uren Loonaangifte (niet afgerond)"/>
        <s v="1000-Salaris"/>
        <s v="4050-Uitbetaalde Vakantieuren (BT)"/>
        <s v="4090-Extra uren (parttimers)"/>
        <s v="4558-Toeslaguren 40% (tabel)"/>
      </sharedItems>
    </cacheField>
    <cacheField name="Waarde" numFmtId="0">
      <sharedItems containsSemiMixedTypes="0" containsString="0" containsNumber="1" minValue="-0.01" maxValue="305.01"/>
    </cacheField>
    <cacheField name="Afdeling" numFmtId="0">
      <sharedItems count="6">
        <s v="Veldkamp"/>
        <s v="'t Pierik"/>
        <s v="Kerker Esch"/>
        <s v="Diepengoor"/>
        <s v="Algemeen"/>
        <s v=""/>
      </sharedItems>
    </cacheField>
    <cacheField name="Functie" numFmtId="0">
      <sharedItems count="8">
        <s v="Sociaal werker"/>
        <s v="Secretaresse"/>
        <s v="Directeur"/>
        <s v="Administratief medewerker"/>
        <s v="Sociaal werker senior"/>
        <s v="Psycholoog"/>
        <s v="Oproepkracht"/>
        <s v="Stagiair"/>
      </sharedItems>
    </cacheField>
    <cacheField name="Kostenplaats" numFmtId="0">
      <sharedItems containsBlank="1" count="5">
        <m/>
        <s v="1000"/>
        <s v="4000"/>
        <s v="2000"/>
        <s v="3000"/>
      </sharedItems>
    </cacheField>
    <cacheField name="Manager" numFmtId="0">
      <sharedItems containsBlank="1" count="4">
        <m/>
        <s v="Otter"/>
        <s v="Visschedijk"/>
        <s v="De Kok"/>
      </sharedItems>
    </cacheField>
    <cacheField name="Geslacht" numFmtId="0">
      <sharedItems/>
    </cacheField>
  </cacheFields>
  <extLst>
    <ext xmlns:x14="http://schemas.microsoft.com/office/spreadsheetml/2009/9/main" uri="{725AE2AE-9491-48be-B2B4-4EB974FC3084}">
      <x14:pivotCacheDefinition pivotCacheId="6"/>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nout Brandt" refreshedDate="44355.703034375001" createdVersion="5" refreshedVersion="5" minRefreshableVersion="3" recordCount="269" xr:uid="{00000000-000A-0000-FFFF-FFFFB3000000}">
  <cacheSource type="worksheet">
    <worksheetSource ref="A5:AB274" sheet="TMP" r:id="rId2"/>
  </cacheSource>
  <cacheFields count="29">
    <cacheField name="Jaar" numFmtId="0">
      <sharedItems containsSemiMixedTypes="0" containsString="0" containsNumber="1" containsInteger="1" minValue="2020" maxValue="2021" count="2">
        <n v="2020"/>
        <n v="2021"/>
      </sharedItems>
    </cacheField>
    <cacheField name="Periode" numFmtId="0">
      <sharedItems containsSemiMixedTypes="0" containsString="0" containsNumber="1" containsInteger="1" minValue="1" maxValue="12" count="12">
        <n v="1"/>
        <n v="2"/>
        <n v="3"/>
        <n v="4"/>
        <n v="5"/>
        <n v="6"/>
        <n v="7"/>
        <n v="8"/>
        <n v="9"/>
        <n v="10"/>
        <n v="11"/>
        <n v="12"/>
      </sharedItems>
    </cacheField>
    <cacheField name="Werkgever" numFmtId="0">
      <sharedItems/>
    </cacheField>
    <cacheField name="Werknemer" numFmtId="0">
      <sharedItems count="31">
        <s v="10-Stijn Verhoeven"/>
        <s v="11-Wijnand Post"/>
        <s v="12-Joris Blok"/>
        <s v="13-Jojanneke Hamersma"/>
        <s v="14-Danny Nijland"/>
        <s v="15-Jorien Seitsema"/>
        <s v="16-Jori Heideman"/>
        <s v="17-Tom Haarlen"/>
        <s v="18-Marit Kluitsma"/>
        <s v="19-Marga Brinkhuis"/>
        <s v="1-Anniek Vos - den Otter"/>
        <s v="20-Mark Janssen"/>
        <s v="21-Richard Zandstra"/>
        <s v="22-Herman Astma"/>
        <s v="23-Sofia Haanstra"/>
        <s v="24-Marc Timmermans"/>
        <s v="25-Pieter Kallink"/>
        <s v="26-Demi Janssen"/>
        <s v="27-Martijn Achtereekte"/>
        <s v="28-Marga Lansink"/>
        <s v="29-Lotte Hendriksen"/>
        <s v="2-Chantal Hendriks -  Nijkamp"/>
        <s v="30-Karin Keursma"/>
        <s v="31-Laura van den Akker"/>
        <s v="3-Dionne Peters -  Oude Lashof"/>
        <s v="4-Helen Mensink"/>
        <s v="5-Lilian Visschedijk"/>
        <s v="6-Arend Bakker"/>
        <s v="7-Fabian Mulder"/>
        <s v="8-Gijs van Dijk"/>
        <s v="9-Tom Schouten"/>
      </sharedItems>
    </cacheField>
    <cacheField name="Afdeling" numFmtId="0">
      <sharedItems containsBlank="1" count="7">
        <s v="'t Pierik"/>
        <s v="Veldkamp"/>
        <s v="Kerker Esch"/>
        <m/>
        <s v="Diepengoor"/>
        <s v="Algemeen"/>
        <s v=""/>
      </sharedItems>
    </cacheField>
    <cacheField name="Functie" numFmtId="0">
      <sharedItems containsBlank="1" count="9">
        <s v="Sociaal werker"/>
        <s v="Administratief medewerker"/>
        <s v="Secretaresse"/>
        <m/>
        <s v="Psycholoog"/>
        <s v="Oproepkracht"/>
        <s v="Stagiair"/>
        <s v="Sociaal werker senior"/>
        <s v="Directeur"/>
      </sharedItems>
    </cacheField>
    <cacheField name="Manager" numFmtId="0">
      <sharedItems containsBlank="1" count="4">
        <m/>
        <s v="Otter"/>
        <s v="Visschedijk"/>
        <s v="De Kok"/>
      </sharedItems>
    </cacheField>
    <cacheField name="Geslacht" numFmtId="0">
      <sharedItems count="2">
        <s v="Man"/>
        <s v="Vrouw"/>
      </sharedItems>
    </cacheField>
    <cacheField name="Indienst" numFmtId="0">
      <sharedItems/>
    </cacheField>
    <cacheField name="Uitdienst" numFmtId="0">
      <sharedItems containsBlank="1"/>
    </cacheField>
    <cacheField name="% PT" numFmtId="0">
      <sharedItems containsString="0" containsBlank="1" containsNumber="1" minValue="22.22" maxValue="100"/>
    </cacheField>
    <cacheField name="Dossier" numFmtId="0">
      <sharedItems containsBlank="1" count="2">
        <m/>
        <s v="Ziekte"/>
      </sharedItems>
    </cacheField>
    <cacheField name="DossierNummer" numFmtId="0">
      <sharedItems containsString="0" containsBlank="1" containsNumber="1" containsInteger="1" minValue="86636" maxValue="88401"/>
    </cacheField>
    <cacheField name="Startdatum" numFmtId="0">
      <sharedItems containsBlank="1"/>
    </cacheField>
    <cacheField name="Einddatum" numFmtId="0">
      <sharedItems containsBlank="1"/>
    </cacheField>
    <cacheField name="Verzuimduur" numFmtId="0">
      <sharedItems containsString="0" containsBlank="1" containsNumber="1" containsInteger="1" minValue="3" maxValue="243"/>
    </cacheField>
    <cacheField name="Verzuimduurklasse" numFmtId="0">
      <sharedItems count="4">
        <s v=""/>
        <s v="2 Middellang verzuim"/>
        <s v="3 Lang verzuim"/>
        <s v="1 Kort verzuim"/>
      </sharedItems>
    </cacheField>
    <cacheField name="Verzuimuren" numFmtId="0">
      <sharedItems containsSemiMixedTypes="0" containsString="0" containsNumber="1" minValue="0" maxValue="165.6"/>
    </cacheField>
    <cacheField name="VerloondeUren" numFmtId="0">
      <sharedItems containsString="0" containsBlank="1" containsNumber="1" minValue="0" maxValue="384.21"/>
    </cacheField>
    <cacheField name="% Verzuim" numFmtId="0">
      <sharedItems containsSemiMixedTypes="0" containsString="0" containsNumber="1" minValue="0" maxValue="100"/>
    </cacheField>
    <cacheField name="Loonkosten" numFmtId="0">
      <sharedItems containsString="0" containsBlank="1" containsNumber="1" minValue="0" maxValue="8192.61"/>
    </cacheField>
    <cacheField name="Loonkosten verzuim" numFmtId="0">
      <sharedItems containsSemiMixedTypes="0" containsString="0" containsNumber="1" minValue="0" maxValue="3848.44"/>
    </cacheField>
    <cacheField name="#Verzuim" numFmtId="0">
      <sharedItems containsSemiMixedTypes="0" containsString="0" containsNumber="1" containsInteger="1" minValue="0" maxValue="1"/>
    </cacheField>
    <cacheField name="NIEUWVERZUIM" numFmtId="0">
      <sharedItems containsSemiMixedTypes="0" containsString="0" containsNumber="1" containsInteger="1" minValue="0" maxValue="1"/>
    </cacheField>
    <cacheField name="HERSTELD" numFmtId="0">
      <sharedItems containsSemiMixedTypes="0" containsString="0" containsNumber="1" containsInteger="1" minValue="0" maxValue="1"/>
    </cacheField>
    <cacheField name="GEWIJZIGD" numFmtId="0">
      <sharedItems containsSemiMixedTypes="0" containsString="0" containsNumber="1" containsInteger="1" minValue="0" maxValue="1"/>
    </cacheField>
    <cacheField name="Percentage" numFmtId="0">
      <sharedItems containsString="0" containsBlank="1" containsNumber="1" containsInteger="1" minValue="40" maxValue="100"/>
    </cacheField>
    <cacheField name="#Dossiers" numFmtId="0">
      <sharedItems containsMixedTypes="1" containsNumber="1" containsInteger="1" minValue="1" maxValue="1"/>
    </cacheField>
    <cacheField name="Verzuim%" numFmtId="0" formula="(SUM(Verzuimuren) / SUM(VerloondeUren)) * 100" databaseField="0"/>
  </cacheFields>
  <extLst>
    <ext xmlns:x14="http://schemas.microsoft.com/office/spreadsheetml/2009/9/main" uri="{725AE2AE-9491-48be-B2B4-4EB974FC3084}">
      <x14:pivotCacheDefinition pivotCacheId="7"/>
    </ext>
  </extLst>
</pivotCacheDefinition>
</file>

<file path=xl/pivotCache/pivotCacheRecords1.xml><?xml version="1.0" encoding="utf-8"?>
<pivotCacheRecords xmlns="http://schemas.openxmlformats.org/spreadsheetml/2006/main" xmlns:r="http://schemas.openxmlformats.org/officeDocument/2006/relationships" count="52">
  <r>
    <x v="0"/>
    <s v="De Bonte Raaf"/>
    <x v="0"/>
    <s v="12-02-1979"/>
    <n v="40"/>
    <s v="2010-10-01"/>
    <m/>
    <m/>
    <m/>
    <m/>
    <n v="9"/>
    <m/>
    <m/>
    <n v="0"/>
    <x v="0"/>
    <s v="Bruto salaris fulltime"/>
    <x v="0"/>
    <x v="0"/>
    <n v="14.51"/>
    <n v="2264"/>
    <x v="0"/>
    <x v="0"/>
    <x v="0"/>
    <x v="0"/>
  </r>
  <r>
    <x v="0"/>
    <s v="De Bonte Raaf"/>
    <x v="1"/>
    <s v="06-06-1979"/>
    <n v="40"/>
    <s v="2010-10-01"/>
    <m/>
    <m/>
    <m/>
    <m/>
    <n v="9"/>
    <m/>
    <m/>
    <n v="36"/>
    <x v="0"/>
    <s v="Bruto salaris fulltime"/>
    <x v="0"/>
    <x v="1"/>
    <n v="14.04"/>
    <n v="2191"/>
    <x v="1"/>
    <x v="0"/>
    <x v="0"/>
    <x v="0"/>
  </r>
  <r>
    <x v="0"/>
    <s v="De Bonte Raaf"/>
    <x v="2"/>
    <s v="21-01-1980"/>
    <n v="39"/>
    <s v="2000-01-01"/>
    <m/>
    <m/>
    <m/>
    <m/>
    <n v="19"/>
    <m/>
    <m/>
    <n v="36"/>
    <x v="0"/>
    <s v="Bruto salaris fulltime"/>
    <x v="0"/>
    <x v="1"/>
    <n v="37.35"/>
    <n v="5826"/>
    <x v="0"/>
    <x v="1"/>
    <x v="0"/>
    <x v="1"/>
  </r>
  <r>
    <x v="0"/>
    <s v="De Bonte Raaf"/>
    <x v="3"/>
    <s v="30-03-1995"/>
    <n v="24"/>
    <s v="2015-05-01"/>
    <m/>
    <m/>
    <m/>
    <m/>
    <n v="4"/>
    <m/>
    <m/>
    <n v="20"/>
    <x v="0"/>
    <s v="Bruto salaris fulltime"/>
    <x v="0"/>
    <x v="2"/>
    <n v="14.51"/>
    <n v="2264"/>
    <x v="1"/>
    <x v="2"/>
    <x v="0"/>
    <x v="1"/>
  </r>
  <r>
    <x v="0"/>
    <s v="De Bonte Raaf"/>
    <x v="4"/>
    <s v="14-04-1987"/>
    <n v="32"/>
    <s v="2018-06-01"/>
    <m/>
    <m/>
    <m/>
    <m/>
    <n v="1"/>
    <m/>
    <m/>
    <n v="24"/>
    <x v="0"/>
    <s v="Bruto salaris fulltime"/>
    <x v="0"/>
    <x v="2"/>
    <n v="16.72"/>
    <n v="2609"/>
    <x v="1"/>
    <x v="0"/>
    <x v="0"/>
    <x v="1"/>
  </r>
  <r>
    <x v="0"/>
    <s v="De Bonte Raaf"/>
    <x v="5"/>
    <s v="19-12-1999"/>
    <n v="20"/>
    <s v="2017-12-01"/>
    <m/>
    <m/>
    <m/>
    <m/>
    <n v="2"/>
    <m/>
    <m/>
    <n v="36"/>
    <x v="0"/>
    <s v="Bruto salaris fulltime"/>
    <x v="0"/>
    <x v="1"/>
    <n v="18.920000000000002"/>
    <n v="2951"/>
    <x v="2"/>
    <x v="0"/>
    <x v="0"/>
    <x v="0"/>
  </r>
  <r>
    <x v="0"/>
    <s v="De Bonte Raaf"/>
    <x v="6"/>
    <s v="08-09-1972"/>
    <n v="47"/>
    <s v="2001-05-01"/>
    <m/>
    <m/>
    <m/>
    <m/>
    <n v="18"/>
    <m/>
    <m/>
    <n v="28.8"/>
    <x v="0"/>
    <s v="Bruto salaris fulltime"/>
    <x v="0"/>
    <x v="2"/>
    <n v="16.309999999999999"/>
    <n v="2544"/>
    <x v="2"/>
    <x v="0"/>
    <x v="0"/>
    <x v="0"/>
  </r>
  <r>
    <x v="0"/>
    <s v="De Bonte Raaf"/>
    <x v="7"/>
    <s v="01-07-1969"/>
    <n v="50"/>
    <s v="2001-07-01"/>
    <m/>
    <m/>
    <m/>
    <m/>
    <n v="18"/>
    <m/>
    <m/>
    <n v="18"/>
    <x v="0"/>
    <s v="Bruto salaris fulltime"/>
    <x v="0"/>
    <x v="2"/>
    <n v="14.51"/>
    <n v="2264"/>
    <x v="3"/>
    <x v="0"/>
    <x v="0"/>
    <x v="0"/>
  </r>
  <r>
    <x v="0"/>
    <s v="De Bonte Raaf"/>
    <x v="8"/>
    <s v="15-08-1961"/>
    <n v="58"/>
    <s v="2006-05-15"/>
    <m/>
    <s v="2021-05-31"/>
    <m/>
    <m/>
    <n v="13"/>
    <m/>
    <m/>
    <n v="0"/>
    <x v="0"/>
    <s v="Bruto salaris fulltime"/>
    <x v="0"/>
    <x v="0"/>
    <n v="14.51"/>
    <n v="2264"/>
    <x v="3"/>
    <x v="0"/>
    <x v="0"/>
    <x v="0"/>
  </r>
  <r>
    <x v="1"/>
    <s v="De Bonte Raaf"/>
    <x v="0"/>
    <s v="12-02-1979"/>
    <n v="41"/>
    <s v="2010-10-01"/>
    <m/>
    <m/>
    <m/>
    <m/>
    <n v="10"/>
    <m/>
    <m/>
    <n v="0"/>
    <x v="0"/>
    <s v="Bruto salaris fulltime"/>
    <x v="0"/>
    <x v="0"/>
    <n v="14.51"/>
    <n v="2264"/>
    <x v="0"/>
    <x v="0"/>
    <x v="0"/>
    <x v="0"/>
  </r>
  <r>
    <x v="1"/>
    <s v="De Bonte Raaf"/>
    <x v="1"/>
    <s v="06-06-1979"/>
    <n v="41"/>
    <s v="2010-10-01"/>
    <m/>
    <m/>
    <m/>
    <m/>
    <n v="10"/>
    <m/>
    <m/>
    <n v="36"/>
    <x v="0"/>
    <s v="Bruto salaris fulltime"/>
    <x v="0"/>
    <x v="1"/>
    <n v="14.04"/>
    <n v="2191"/>
    <x v="1"/>
    <x v="0"/>
    <x v="0"/>
    <x v="0"/>
  </r>
  <r>
    <x v="1"/>
    <s v="De Bonte Raaf"/>
    <x v="9"/>
    <s v="16-06-1998"/>
    <n v="22"/>
    <s v="2020-04-01"/>
    <s v="Ja"/>
    <s v="2020-12-15"/>
    <s v="Ja"/>
    <m/>
    <n v="0"/>
    <m/>
    <m/>
    <n v="36"/>
    <x v="0"/>
    <s v="Bruto salaris fulltime"/>
    <x v="0"/>
    <x v="1"/>
    <n v="11.22"/>
    <n v="1750"/>
    <x v="0"/>
    <x v="0"/>
    <x v="1"/>
    <x v="0"/>
  </r>
  <r>
    <x v="1"/>
    <s v="De Bonte Raaf"/>
    <x v="10"/>
    <s v="26-09-2000"/>
    <n v="20"/>
    <s v="2020-04-15"/>
    <s v="Ja"/>
    <m/>
    <m/>
    <m/>
    <n v="0"/>
    <m/>
    <m/>
    <n v="24"/>
    <x v="0"/>
    <s v="Bruto salaris fulltime"/>
    <x v="0"/>
    <x v="2"/>
    <n v="11.38"/>
    <n v="1775"/>
    <x v="3"/>
    <x v="2"/>
    <x v="1"/>
    <x v="1"/>
  </r>
  <r>
    <x v="1"/>
    <s v="De Bonte Raaf"/>
    <x v="11"/>
    <s v="15-12-1977"/>
    <n v="43"/>
    <s v="2020-01-01"/>
    <s v="Ja"/>
    <m/>
    <m/>
    <m/>
    <n v="0"/>
    <m/>
    <m/>
    <n v="21.6"/>
    <x v="1"/>
    <s v="Bruto salaris fulltime"/>
    <x v="0"/>
    <x v="2"/>
    <n v="11.86"/>
    <n v="1850"/>
    <x v="0"/>
    <x v="3"/>
    <x v="0"/>
    <x v="1"/>
  </r>
  <r>
    <x v="1"/>
    <s v="De Bonte Raaf"/>
    <x v="2"/>
    <s v="21-01-1980"/>
    <n v="40"/>
    <s v="2000-01-01"/>
    <m/>
    <m/>
    <m/>
    <m/>
    <n v="20"/>
    <m/>
    <m/>
    <n v="36"/>
    <x v="0"/>
    <s v="Bruto salaris fulltime"/>
    <x v="0"/>
    <x v="1"/>
    <n v="37.35"/>
    <n v="5826"/>
    <x v="0"/>
    <x v="1"/>
    <x v="0"/>
    <x v="1"/>
  </r>
  <r>
    <x v="1"/>
    <s v="De Bonte Raaf"/>
    <x v="3"/>
    <s v="30-03-1995"/>
    <n v="25"/>
    <s v="2015-05-01"/>
    <m/>
    <m/>
    <m/>
    <m/>
    <n v="5"/>
    <m/>
    <m/>
    <n v="20"/>
    <x v="0"/>
    <s v="Bruto salaris fulltime"/>
    <x v="0"/>
    <x v="2"/>
    <n v="14.51"/>
    <n v="2264"/>
    <x v="1"/>
    <x v="2"/>
    <x v="0"/>
    <x v="1"/>
  </r>
  <r>
    <x v="1"/>
    <s v="De Bonte Raaf"/>
    <x v="4"/>
    <s v="14-04-1987"/>
    <n v="33"/>
    <s v="2018-06-01"/>
    <m/>
    <m/>
    <m/>
    <m/>
    <n v="2"/>
    <m/>
    <m/>
    <n v="24"/>
    <x v="0"/>
    <s v="Bruto salaris fulltime"/>
    <x v="0"/>
    <x v="2"/>
    <n v="16.72"/>
    <n v="2609"/>
    <x v="1"/>
    <x v="0"/>
    <x v="0"/>
    <x v="1"/>
  </r>
  <r>
    <x v="1"/>
    <s v="De Bonte Raaf"/>
    <x v="12"/>
    <s v="28-10-2000"/>
    <n v="20"/>
    <s v="2020-01-01"/>
    <s v="Ja"/>
    <m/>
    <m/>
    <m/>
    <n v="0"/>
    <m/>
    <m/>
    <n v="21.6"/>
    <x v="1"/>
    <s v="Bruto salaris fulltime"/>
    <x v="0"/>
    <x v="2"/>
    <n v="17.489999999999998"/>
    <n v="2729"/>
    <x v="2"/>
    <x v="0"/>
    <x v="0"/>
    <x v="1"/>
  </r>
  <r>
    <x v="1"/>
    <s v="De Bonte Raaf"/>
    <x v="5"/>
    <s v="19-12-1999"/>
    <n v="21"/>
    <s v="2017-12-01"/>
    <m/>
    <m/>
    <m/>
    <m/>
    <n v="3"/>
    <m/>
    <m/>
    <n v="36"/>
    <x v="0"/>
    <s v="Bruto salaris fulltime"/>
    <x v="0"/>
    <x v="1"/>
    <n v="18.920000000000002"/>
    <n v="2951"/>
    <x v="2"/>
    <x v="0"/>
    <x v="0"/>
    <x v="0"/>
  </r>
  <r>
    <x v="1"/>
    <s v="De Bonte Raaf"/>
    <x v="6"/>
    <s v="08-09-1972"/>
    <n v="48"/>
    <s v="2001-05-01"/>
    <m/>
    <m/>
    <m/>
    <m/>
    <n v="19"/>
    <m/>
    <m/>
    <n v="28.8"/>
    <x v="0"/>
    <s v="Bruto salaris fulltime"/>
    <x v="0"/>
    <x v="2"/>
    <n v="16.309999999999999"/>
    <n v="2544"/>
    <x v="2"/>
    <x v="0"/>
    <x v="0"/>
    <x v="0"/>
  </r>
  <r>
    <x v="1"/>
    <s v="De Bonte Raaf"/>
    <x v="7"/>
    <s v="01-07-1969"/>
    <n v="51"/>
    <s v="2001-07-01"/>
    <m/>
    <m/>
    <m/>
    <m/>
    <n v="19"/>
    <m/>
    <m/>
    <n v="18"/>
    <x v="0"/>
    <s v="Bruto salaris fulltime"/>
    <x v="0"/>
    <x v="2"/>
    <n v="14.51"/>
    <n v="2264"/>
    <x v="3"/>
    <x v="0"/>
    <x v="0"/>
    <x v="0"/>
  </r>
  <r>
    <x v="1"/>
    <s v="De Bonte Raaf"/>
    <x v="8"/>
    <s v="15-08-1961"/>
    <n v="59"/>
    <s v="2006-05-15"/>
    <m/>
    <s v="2021-05-31"/>
    <m/>
    <m/>
    <n v="14"/>
    <m/>
    <m/>
    <n v="0"/>
    <x v="0"/>
    <s v="Bruto salaris fulltime"/>
    <x v="0"/>
    <x v="0"/>
    <n v="14.51"/>
    <n v="2264"/>
    <x v="3"/>
    <x v="0"/>
    <x v="0"/>
    <x v="0"/>
  </r>
  <r>
    <x v="2"/>
    <s v="De Bonte Raaf"/>
    <x v="13"/>
    <s v="12-02-1979"/>
    <n v="42"/>
    <s v="2010-10-01"/>
    <m/>
    <m/>
    <m/>
    <s v="Ja"/>
    <n v="11"/>
    <m/>
    <m/>
    <n v="0"/>
    <x v="0"/>
    <s v="Bruto salaris fulltime"/>
    <x v="0"/>
    <x v="0"/>
    <n v="15.06"/>
    <n v="2350"/>
    <x v="0"/>
    <x v="2"/>
    <x v="1"/>
    <x v="0"/>
  </r>
  <r>
    <x v="2"/>
    <s v="De Bonte Raaf"/>
    <x v="1"/>
    <s v="06-06-1979"/>
    <n v="42"/>
    <s v="2010-10-01"/>
    <m/>
    <m/>
    <m/>
    <m/>
    <n v="11"/>
    <m/>
    <m/>
    <n v="36"/>
    <x v="0"/>
    <s v="Bruto salaris fulltime"/>
    <x v="0"/>
    <x v="1"/>
    <n v="14.29"/>
    <n v="2230"/>
    <x v="1"/>
    <x v="0"/>
    <x v="1"/>
    <x v="0"/>
  </r>
  <r>
    <x v="2"/>
    <s v="De Bonte Raaf"/>
    <x v="10"/>
    <s v="26-09-2000"/>
    <n v="21"/>
    <s v="2020-04-15"/>
    <m/>
    <m/>
    <m/>
    <m/>
    <n v="1"/>
    <m/>
    <m/>
    <n v="24"/>
    <x v="0"/>
    <s v="Bruto salaris fulltime"/>
    <x v="0"/>
    <x v="2"/>
    <n v="11.38"/>
    <n v="1775"/>
    <x v="3"/>
    <x v="0"/>
    <x v="1"/>
    <x v="1"/>
  </r>
  <r>
    <x v="2"/>
    <s v="De Bonte Raaf"/>
    <x v="14"/>
    <s v="27-10-1996"/>
    <n v="25"/>
    <s v="2021-02-01"/>
    <s v="Ja"/>
    <s v="2021-05-31"/>
    <s v="Ja"/>
    <m/>
    <n v="0"/>
    <m/>
    <m/>
    <n v="36"/>
    <x v="1"/>
    <s v="Bruto salaris fulltime"/>
    <x v="0"/>
    <x v="1"/>
    <n v="10.9"/>
    <n v="1701"/>
    <x v="3"/>
    <x v="3"/>
    <x v="1"/>
    <x v="0"/>
  </r>
  <r>
    <x v="2"/>
    <s v="De Bonte Raaf"/>
    <x v="15"/>
    <s v="27-09-1979"/>
    <n v="42"/>
    <s v="2021-02-15"/>
    <s v="Ja"/>
    <m/>
    <m/>
    <m/>
    <n v="0"/>
    <m/>
    <m/>
    <n v="15"/>
    <x v="1"/>
    <s v="Bruto salaris fulltime"/>
    <x v="0"/>
    <x v="2"/>
    <n v="10.9"/>
    <n v="1701"/>
    <x v="0"/>
    <x v="3"/>
    <x v="1"/>
    <x v="1"/>
  </r>
  <r>
    <x v="2"/>
    <s v="De Bonte Raaf"/>
    <x v="16"/>
    <s v="24-12-1987"/>
    <n v="34"/>
    <s v="2021-03-01"/>
    <s v="Ja"/>
    <m/>
    <m/>
    <m/>
    <n v="0"/>
    <m/>
    <m/>
    <n v="36"/>
    <x v="0"/>
    <s v="Bruto salaris fulltime"/>
    <x v="0"/>
    <x v="1"/>
    <n v="23.4"/>
    <n v="3650"/>
    <x v="3"/>
    <x v="4"/>
    <x v="1"/>
    <x v="0"/>
  </r>
  <r>
    <x v="2"/>
    <s v="De Bonte Raaf"/>
    <x v="17"/>
    <s v="16-02-2002"/>
    <n v="19"/>
    <s v="2021-03-01"/>
    <s v="Ja"/>
    <m/>
    <m/>
    <m/>
    <n v="0"/>
    <m/>
    <m/>
    <n v="0"/>
    <x v="1"/>
    <s v="Bruto salaris fulltime"/>
    <x v="0"/>
    <x v="0"/>
    <n v="6.54"/>
    <n v="1020.6"/>
    <x v="4"/>
    <x v="5"/>
    <x v="1"/>
    <x v="0"/>
  </r>
  <r>
    <x v="2"/>
    <s v="De Bonte Raaf"/>
    <x v="18"/>
    <s v="11-05-2004"/>
    <n v="17"/>
    <s v="2021-03-01"/>
    <s v="Ja"/>
    <m/>
    <m/>
    <m/>
    <n v="0"/>
    <m/>
    <m/>
    <n v="36"/>
    <x v="1"/>
    <s v="Bruto salaris fulltime"/>
    <x v="0"/>
    <x v="1"/>
    <n v="0"/>
    <n v="0"/>
    <x v="0"/>
    <x v="6"/>
    <x v="2"/>
    <x v="1"/>
  </r>
  <r>
    <x v="2"/>
    <s v="De Bonte Raaf"/>
    <x v="19"/>
    <s v="04-08-1965"/>
    <n v="56"/>
    <s v="2021-04-01"/>
    <s v="Ja"/>
    <m/>
    <m/>
    <m/>
    <n v="0"/>
    <m/>
    <m/>
    <n v="18"/>
    <x v="0"/>
    <s v="Bruto salaris fulltime"/>
    <x v="0"/>
    <x v="2"/>
    <n v="21.15"/>
    <n v="3300"/>
    <x v="4"/>
    <x v="4"/>
    <x v="1"/>
    <x v="1"/>
  </r>
  <r>
    <x v="2"/>
    <s v="De Bonte Raaf"/>
    <x v="11"/>
    <s v="15-12-1977"/>
    <n v="44"/>
    <s v="2020-01-01"/>
    <m/>
    <m/>
    <m/>
    <m/>
    <n v="1"/>
    <m/>
    <m/>
    <n v="21.6"/>
    <x v="1"/>
    <s v="Bruto salaris fulltime"/>
    <x v="0"/>
    <x v="2"/>
    <n v="11.86"/>
    <n v="1850"/>
    <x v="0"/>
    <x v="3"/>
    <x v="3"/>
    <x v="1"/>
  </r>
  <r>
    <x v="2"/>
    <s v="De Bonte Raaf"/>
    <x v="20"/>
    <s v="05-10-1956"/>
    <n v="65"/>
    <s v="2021-04-15"/>
    <s v="Ja"/>
    <m/>
    <m/>
    <m/>
    <n v="0"/>
    <m/>
    <m/>
    <n v="28.8"/>
    <x v="0"/>
    <s v="Bruto salaris fulltime"/>
    <x v="0"/>
    <x v="2"/>
    <n v="24.04"/>
    <n v="3750"/>
    <x v="0"/>
    <x v="7"/>
    <x v="1"/>
    <x v="0"/>
  </r>
  <r>
    <x v="2"/>
    <s v="De Bonte Raaf"/>
    <x v="21"/>
    <s v="22-07-1983"/>
    <n v="38"/>
    <s v="2021-04-20"/>
    <s v="Ja"/>
    <m/>
    <m/>
    <m/>
    <n v="0"/>
    <m/>
    <m/>
    <n v="20"/>
    <x v="1"/>
    <s v="Bruto salaris fulltime"/>
    <x v="0"/>
    <x v="2"/>
    <n v="20.83"/>
    <n v="3250"/>
    <x v="1"/>
    <x v="0"/>
    <x v="2"/>
    <x v="0"/>
  </r>
  <r>
    <x v="2"/>
    <s v="De Bonte Raaf"/>
    <x v="22"/>
    <s v="02-02-1967"/>
    <n v="54"/>
    <s v="2021-05-01"/>
    <s v="Ja"/>
    <m/>
    <m/>
    <m/>
    <n v="0"/>
    <m/>
    <m/>
    <n v="36"/>
    <x v="1"/>
    <s v="Bruto salaris fulltime"/>
    <x v="1"/>
    <x v="1"/>
    <n v="24.04"/>
    <n v="3750"/>
    <x v="4"/>
    <x v="4"/>
    <x v="1"/>
    <x v="0"/>
  </r>
  <r>
    <x v="2"/>
    <s v="De Bonte Raaf"/>
    <x v="23"/>
    <s v="17-09-2000"/>
    <n v="21"/>
    <s v="2021-05-01"/>
    <s v="Ja"/>
    <s v="2021-06-30"/>
    <s v="Ja"/>
    <m/>
    <n v="0"/>
    <m/>
    <m/>
    <n v="0"/>
    <x v="1"/>
    <s v="Bruto salaris fulltime"/>
    <x v="0"/>
    <x v="0"/>
    <n v="10.9"/>
    <n v="1701"/>
    <x v="0"/>
    <x v="5"/>
    <x v="1"/>
    <x v="1"/>
  </r>
  <r>
    <x v="2"/>
    <s v="De Bonte Raaf"/>
    <x v="24"/>
    <s v="19-01-1977"/>
    <n v="44"/>
    <s v="2021-05-01"/>
    <s v="Ja"/>
    <m/>
    <m/>
    <m/>
    <n v="0"/>
    <m/>
    <m/>
    <n v="25"/>
    <x v="0"/>
    <s v="Bruto salaris fulltime"/>
    <x v="0"/>
    <x v="2"/>
    <n v="17.63"/>
    <n v="2750"/>
    <x v="2"/>
    <x v="0"/>
    <x v="1"/>
    <x v="0"/>
  </r>
  <r>
    <x v="2"/>
    <s v="De Bonte Raaf"/>
    <x v="25"/>
    <s v="11-05-1972"/>
    <n v="49"/>
    <s v="2021-04-01"/>
    <s v="Ja"/>
    <m/>
    <m/>
    <m/>
    <n v="0"/>
    <m/>
    <m/>
    <n v="36"/>
    <x v="0"/>
    <s v="Bruto salaris fulltime"/>
    <x v="0"/>
    <x v="1"/>
    <n v="41.67"/>
    <n v="6500"/>
    <x v="5"/>
    <x v="1"/>
    <x v="0"/>
    <x v="0"/>
  </r>
  <r>
    <x v="2"/>
    <s v="De Bonte Raaf"/>
    <x v="26"/>
    <s v="16-11-1999"/>
    <n v="22"/>
    <s v="2021-06-01"/>
    <s v="Ja"/>
    <m/>
    <m/>
    <m/>
    <n v="0"/>
    <m/>
    <m/>
    <n v="36"/>
    <x v="1"/>
    <s v="Bruto salaris fulltime"/>
    <x v="1"/>
    <x v="1"/>
    <n v="14.1"/>
    <n v="2200"/>
    <x v="3"/>
    <x v="0"/>
    <x v="1"/>
    <x v="1"/>
  </r>
  <r>
    <x v="2"/>
    <s v="De Bonte Raaf"/>
    <x v="27"/>
    <s v="22-02-1972"/>
    <n v="49"/>
    <s v="2021-06-15"/>
    <s v="Ja"/>
    <m/>
    <m/>
    <m/>
    <n v="0"/>
    <m/>
    <m/>
    <n v="8"/>
    <x v="1"/>
    <s v="Bruto salaris fulltime"/>
    <x v="0"/>
    <x v="2"/>
    <n v="15.06"/>
    <n v="2350"/>
    <x v="0"/>
    <x v="2"/>
    <x v="2"/>
    <x v="0"/>
  </r>
  <r>
    <x v="2"/>
    <s v="De Bonte Raaf"/>
    <x v="28"/>
    <s v="14-06-1962"/>
    <n v="59"/>
    <s v="2021-06-01"/>
    <s v="Ja"/>
    <m/>
    <m/>
    <m/>
    <n v="0"/>
    <m/>
    <m/>
    <n v="16"/>
    <x v="0"/>
    <s v="Bruto salaris fulltime"/>
    <x v="0"/>
    <x v="2"/>
    <n v="11.86"/>
    <n v="1850"/>
    <x v="4"/>
    <x v="3"/>
    <x v="3"/>
    <x v="1"/>
  </r>
  <r>
    <x v="2"/>
    <s v="De Bonte Raaf"/>
    <x v="29"/>
    <s v="19-07-1998"/>
    <n v="23"/>
    <s v="2021-06-01"/>
    <s v="Ja"/>
    <m/>
    <m/>
    <m/>
    <n v="0"/>
    <m/>
    <m/>
    <n v="21.6"/>
    <x v="1"/>
    <s v="Bruto salaris fulltime"/>
    <x v="0"/>
    <x v="2"/>
    <n v="14.26"/>
    <n v="2225"/>
    <x v="4"/>
    <x v="3"/>
    <x v="0"/>
    <x v="1"/>
  </r>
  <r>
    <x v="2"/>
    <s v="De Bonte Raaf"/>
    <x v="2"/>
    <s v="21-01-1980"/>
    <n v="41"/>
    <s v="2000-01-01"/>
    <m/>
    <m/>
    <m/>
    <m/>
    <n v="21"/>
    <m/>
    <m/>
    <n v="36"/>
    <x v="0"/>
    <s v="Bruto salaris fulltime"/>
    <x v="0"/>
    <x v="1"/>
    <n v="37.35"/>
    <n v="5826"/>
    <x v="0"/>
    <x v="1"/>
    <x v="3"/>
    <x v="1"/>
  </r>
  <r>
    <x v="2"/>
    <s v="De Bonte Raaf"/>
    <x v="30"/>
    <s v="05-05-1988"/>
    <n v="33"/>
    <s v="2021-06-01"/>
    <s v="Ja"/>
    <m/>
    <m/>
    <m/>
    <n v="0"/>
    <m/>
    <m/>
    <n v="36"/>
    <x v="0"/>
    <s v="Bruto salaris fulltime"/>
    <x v="0"/>
    <x v="1"/>
    <n v="17.63"/>
    <n v="2750"/>
    <x v="2"/>
    <x v="0"/>
    <x v="0"/>
    <x v="1"/>
  </r>
  <r>
    <x v="2"/>
    <s v="De Bonte Raaf"/>
    <x v="31"/>
    <s v="19-09-1976"/>
    <n v="45"/>
    <s v="2021-06-01"/>
    <s v="Ja"/>
    <m/>
    <m/>
    <m/>
    <n v="0"/>
    <m/>
    <m/>
    <n v="8"/>
    <x v="1"/>
    <s v="Bruto salaris fulltime"/>
    <x v="1"/>
    <x v="2"/>
    <n v="22.44"/>
    <n v="3500"/>
    <x v="2"/>
    <x v="7"/>
    <x v="0"/>
    <x v="1"/>
  </r>
  <r>
    <x v="2"/>
    <s v="De Bonte Raaf"/>
    <x v="3"/>
    <s v="30-03-1995"/>
    <n v="26"/>
    <s v="2015-05-01"/>
    <m/>
    <m/>
    <m/>
    <s v="Ja"/>
    <n v="6"/>
    <m/>
    <m/>
    <n v="20"/>
    <x v="0"/>
    <s v="Bruto salaris fulltime"/>
    <x v="0"/>
    <x v="2"/>
    <n v="14.95"/>
    <n v="2332"/>
    <x v="2"/>
    <x v="7"/>
    <x v="1"/>
    <x v="1"/>
  </r>
  <r>
    <x v="2"/>
    <s v="De Bonte Raaf"/>
    <x v="4"/>
    <s v="14-04-1987"/>
    <n v="34"/>
    <s v="2018-06-01"/>
    <m/>
    <m/>
    <m/>
    <m/>
    <n v="3"/>
    <m/>
    <m/>
    <n v="26"/>
    <x v="0"/>
    <s v="Bruto salaris fulltime"/>
    <x v="0"/>
    <x v="2"/>
    <n v="17.63"/>
    <n v="2750"/>
    <x v="3"/>
    <x v="7"/>
    <x v="3"/>
    <x v="1"/>
  </r>
  <r>
    <x v="2"/>
    <s v="De Bonte Raaf"/>
    <x v="12"/>
    <s v="28-10-2000"/>
    <n v="21"/>
    <s v="2020-01-01"/>
    <m/>
    <m/>
    <m/>
    <m/>
    <n v="1"/>
    <m/>
    <m/>
    <n v="21.6"/>
    <x v="1"/>
    <s v="Bruto salaris fulltime"/>
    <x v="0"/>
    <x v="2"/>
    <n v="17.489999999999998"/>
    <n v="2729"/>
    <x v="2"/>
    <x v="0"/>
    <x v="2"/>
    <x v="1"/>
  </r>
  <r>
    <x v="2"/>
    <s v="De Bonte Raaf"/>
    <x v="5"/>
    <s v="19-12-1999"/>
    <n v="22"/>
    <s v="2017-12-01"/>
    <m/>
    <m/>
    <m/>
    <m/>
    <n v="4"/>
    <m/>
    <m/>
    <n v="36"/>
    <x v="0"/>
    <s v="Bruto salaris fulltime"/>
    <x v="0"/>
    <x v="1"/>
    <n v="18.920000000000002"/>
    <n v="2951"/>
    <x v="2"/>
    <x v="0"/>
    <x v="1"/>
    <x v="0"/>
  </r>
  <r>
    <x v="2"/>
    <s v="De Bonte Raaf"/>
    <x v="6"/>
    <s v="08-09-1972"/>
    <n v="49"/>
    <s v="2001-05-01"/>
    <m/>
    <m/>
    <m/>
    <m/>
    <n v="20"/>
    <m/>
    <m/>
    <n v="21.6"/>
    <x v="0"/>
    <s v="Bruto salaris fulltime"/>
    <x v="0"/>
    <x v="2"/>
    <n v="16.670000000000002"/>
    <n v="2600"/>
    <x v="2"/>
    <x v="7"/>
    <x v="2"/>
    <x v="0"/>
  </r>
  <r>
    <x v="2"/>
    <s v="De Bonte Raaf"/>
    <x v="7"/>
    <s v="01-07-1969"/>
    <n v="52"/>
    <s v="2001-07-01"/>
    <m/>
    <m/>
    <m/>
    <s v="Ja"/>
    <n v="20"/>
    <m/>
    <m/>
    <n v="18"/>
    <x v="0"/>
    <s v="Bruto salaris fulltime"/>
    <x v="0"/>
    <x v="2"/>
    <n v="14.51"/>
    <n v="2264"/>
    <x v="3"/>
    <x v="7"/>
    <x v="2"/>
    <x v="0"/>
  </r>
  <r>
    <x v="2"/>
    <s v="De Bonte Raaf"/>
    <x v="8"/>
    <s v="15-08-1961"/>
    <n v="60"/>
    <s v="2006-05-15"/>
    <m/>
    <s v="2021-05-31"/>
    <s v="Ja"/>
    <m/>
    <n v="15"/>
    <m/>
    <m/>
    <n v="0"/>
    <x v="0"/>
    <s v="Bruto salaris fulltime"/>
    <x v="0"/>
    <x v="0"/>
    <n v="14.51"/>
    <n v="2264"/>
    <x v="3"/>
    <x v="0"/>
    <x v="2"/>
    <x v="0"/>
  </r>
</pivotCacheRecords>
</file>

<file path=xl/pivotCache/pivotCacheRecords10.xml><?xml version="1.0" encoding="utf-8"?>
<pivotCacheRecords xmlns="http://schemas.openxmlformats.org/spreadsheetml/2006/main" xmlns:r="http://schemas.openxmlformats.org/officeDocument/2006/relationships" count="265">
  <r>
    <x v="0"/>
    <x v="0"/>
    <s v="3322-De Bonte Raaf"/>
    <x v="0"/>
    <x v="0"/>
    <n v="1.59"/>
    <n v="0"/>
    <n v="0"/>
    <n v="1.59"/>
    <x v="0"/>
    <x v="0"/>
    <x v="0"/>
  </r>
  <r>
    <x v="0"/>
    <x v="0"/>
    <s v="3322-De Bonte Raaf"/>
    <x v="1"/>
    <x v="0"/>
    <n v="432"/>
    <n v="0"/>
    <n v="0"/>
    <n v="432"/>
    <x v="1"/>
    <x v="0"/>
    <x v="0"/>
  </r>
  <r>
    <x v="0"/>
    <x v="0"/>
    <s v="3322-De Bonte Raaf"/>
    <x v="2"/>
    <x v="0"/>
    <n v="258.87"/>
    <n v="0"/>
    <n v="0"/>
    <n v="258.87"/>
    <x v="0"/>
    <x v="1"/>
    <x v="0"/>
  </r>
  <r>
    <x v="0"/>
    <x v="0"/>
    <s v="3322-De Bonte Raaf"/>
    <x v="3"/>
    <x v="0"/>
    <n v="432"/>
    <n v="0"/>
    <n v="0"/>
    <n v="432"/>
    <x v="0"/>
    <x v="2"/>
    <x v="0"/>
  </r>
  <r>
    <x v="0"/>
    <x v="0"/>
    <s v="3322-De Bonte Raaf"/>
    <x v="4"/>
    <x v="0"/>
    <n v="240"/>
    <n v="0"/>
    <n v="92"/>
    <n v="148"/>
    <x v="1"/>
    <x v="3"/>
    <x v="0"/>
  </r>
  <r>
    <x v="0"/>
    <x v="0"/>
    <s v="3322-De Bonte Raaf"/>
    <x v="5"/>
    <x v="0"/>
    <n v="287.16000000000003"/>
    <n v="0"/>
    <n v="144"/>
    <n v="143.16"/>
    <x v="1"/>
    <x v="0"/>
    <x v="0"/>
  </r>
  <r>
    <x v="0"/>
    <x v="0"/>
    <s v="3322-De Bonte Raaf"/>
    <x v="6"/>
    <x v="0"/>
    <n v="258.87"/>
    <n v="0"/>
    <n v="0"/>
    <n v="258.87"/>
    <x v="2"/>
    <x v="0"/>
    <x v="0"/>
  </r>
  <r>
    <x v="0"/>
    <x v="0"/>
    <s v="3322-De Bonte Raaf"/>
    <x v="7"/>
    <x v="0"/>
    <n v="432"/>
    <n v="0"/>
    <n v="0"/>
    <n v="432"/>
    <x v="2"/>
    <x v="0"/>
    <x v="0"/>
  </r>
  <r>
    <x v="0"/>
    <x v="0"/>
    <s v="3322-De Bonte Raaf"/>
    <x v="8"/>
    <x v="0"/>
    <n v="346.23"/>
    <n v="0"/>
    <n v="0"/>
    <n v="346.23"/>
    <x v="2"/>
    <x v="0"/>
    <x v="0"/>
  </r>
  <r>
    <x v="0"/>
    <x v="0"/>
    <s v="3322-De Bonte Raaf"/>
    <x v="9"/>
    <x v="0"/>
    <n v="216"/>
    <n v="0"/>
    <n v="165.6"/>
    <n v="50.4"/>
    <x v="3"/>
    <x v="0"/>
    <x v="0"/>
  </r>
  <r>
    <x v="0"/>
    <x v="0"/>
    <s v="3322-De Bonte Raaf"/>
    <x v="10"/>
    <x v="0"/>
    <n v="3.42"/>
    <n v="0"/>
    <n v="0"/>
    <n v="3.42"/>
    <x v="3"/>
    <x v="0"/>
    <x v="0"/>
  </r>
  <r>
    <x v="0"/>
    <x v="1"/>
    <s v="3322-De Bonte Raaf"/>
    <x v="0"/>
    <x v="0"/>
    <n v="1.59"/>
    <n v="0"/>
    <n v="0"/>
    <n v="1.59"/>
    <x v="0"/>
    <x v="0"/>
    <x v="0"/>
  </r>
  <r>
    <x v="0"/>
    <x v="1"/>
    <s v="3322-De Bonte Raaf"/>
    <x v="1"/>
    <x v="0"/>
    <n v="432"/>
    <n v="0"/>
    <n v="0"/>
    <n v="432"/>
    <x v="1"/>
    <x v="0"/>
    <x v="0"/>
  </r>
  <r>
    <x v="0"/>
    <x v="1"/>
    <s v="3322-De Bonte Raaf"/>
    <x v="2"/>
    <x v="0"/>
    <n v="258.87"/>
    <n v="0"/>
    <n v="0"/>
    <n v="258.87"/>
    <x v="0"/>
    <x v="1"/>
    <x v="0"/>
  </r>
  <r>
    <x v="0"/>
    <x v="1"/>
    <s v="3322-De Bonte Raaf"/>
    <x v="3"/>
    <x v="0"/>
    <n v="432"/>
    <n v="0"/>
    <n v="0"/>
    <n v="432"/>
    <x v="0"/>
    <x v="2"/>
    <x v="0"/>
  </r>
  <r>
    <x v="0"/>
    <x v="1"/>
    <s v="3322-De Bonte Raaf"/>
    <x v="4"/>
    <x v="0"/>
    <n v="148"/>
    <n v="0"/>
    <n v="0"/>
    <n v="148"/>
    <x v="1"/>
    <x v="3"/>
    <x v="0"/>
  </r>
  <r>
    <x v="0"/>
    <x v="1"/>
    <s v="3322-De Bonte Raaf"/>
    <x v="5"/>
    <x v="0"/>
    <n v="143.16"/>
    <n v="0"/>
    <n v="0"/>
    <n v="143.16"/>
    <x v="1"/>
    <x v="0"/>
    <x v="0"/>
  </r>
  <r>
    <x v="0"/>
    <x v="1"/>
    <s v="3322-De Bonte Raaf"/>
    <x v="6"/>
    <x v="0"/>
    <n v="258.87"/>
    <n v="0"/>
    <n v="0"/>
    <n v="258.87"/>
    <x v="2"/>
    <x v="0"/>
    <x v="0"/>
  </r>
  <r>
    <x v="0"/>
    <x v="1"/>
    <s v="3322-De Bonte Raaf"/>
    <x v="7"/>
    <x v="0"/>
    <n v="432"/>
    <n v="0"/>
    <n v="0"/>
    <n v="432"/>
    <x v="2"/>
    <x v="0"/>
    <x v="0"/>
  </r>
  <r>
    <x v="0"/>
    <x v="1"/>
    <s v="3322-De Bonte Raaf"/>
    <x v="8"/>
    <x v="0"/>
    <n v="346.23"/>
    <n v="0"/>
    <n v="0"/>
    <n v="346.23"/>
    <x v="2"/>
    <x v="0"/>
    <x v="0"/>
  </r>
  <r>
    <x v="0"/>
    <x v="1"/>
    <s v="3322-De Bonte Raaf"/>
    <x v="9"/>
    <x v="0"/>
    <n v="50.4"/>
    <n v="0"/>
    <n v="0"/>
    <n v="50.4"/>
    <x v="3"/>
    <x v="0"/>
    <x v="0"/>
  </r>
  <r>
    <x v="0"/>
    <x v="1"/>
    <s v="3322-De Bonte Raaf"/>
    <x v="10"/>
    <x v="0"/>
    <n v="3.42"/>
    <n v="0"/>
    <n v="0"/>
    <n v="3.42"/>
    <x v="3"/>
    <x v="0"/>
    <x v="0"/>
  </r>
  <r>
    <x v="0"/>
    <x v="2"/>
    <s v="3322-De Bonte Raaf"/>
    <x v="0"/>
    <x v="0"/>
    <n v="1.59"/>
    <n v="0"/>
    <n v="0"/>
    <n v="1.59"/>
    <x v="0"/>
    <x v="0"/>
    <x v="0"/>
  </r>
  <r>
    <x v="0"/>
    <x v="2"/>
    <s v="3322-De Bonte Raaf"/>
    <x v="1"/>
    <x v="0"/>
    <n v="432"/>
    <n v="0"/>
    <n v="0"/>
    <n v="432"/>
    <x v="1"/>
    <x v="0"/>
    <x v="0"/>
  </r>
  <r>
    <x v="0"/>
    <x v="2"/>
    <s v="3322-De Bonte Raaf"/>
    <x v="2"/>
    <x v="0"/>
    <n v="258.87"/>
    <n v="0"/>
    <n v="0"/>
    <n v="258.87"/>
    <x v="0"/>
    <x v="1"/>
    <x v="0"/>
  </r>
  <r>
    <x v="0"/>
    <x v="2"/>
    <s v="3322-De Bonte Raaf"/>
    <x v="3"/>
    <x v="0"/>
    <n v="432"/>
    <n v="0"/>
    <n v="0"/>
    <n v="432"/>
    <x v="0"/>
    <x v="2"/>
    <x v="0"/>
  </r>
  <r>
    <x v="0"/>
    <x v="2"/>
    <s v="3322-De Bonte Raaf"/>
    <x v="4"/>
    <x v="0"/>
    <n v="148"/>
    <n v="0"/>
    <n v="0"/>
    <n v="148"/>
    <x v="1"/>
    <x v="3"/>
    <x v="0"/>
  </r>
  <r>
    <x v="0"/>
    <x v="2"/>
    <s v="3322-De Bonte Raaf"/>
    <x v="5"/>
    <x v="0"/>
    <n v="143.16"/>
    <n v="0"/>
    <n v="0"/>
    <n v="143.16"/>
    <x v="1"/>
    <x v="0"/>
    <x v="0"/>
  </r>
  <r>
    <x v="0"/>
    <x v="2"/>
    <s v="3322-De Bonte Raaf"/>
    <x v="6"/>
    <x v="0"/>
    <n v="258.87"/>
    <n v="0"/>
    <n v="0"/>
    <n v="258.87"/>
    <x v="2"/>
    <x v="0"/>
    <x v="0"/>
  </r>
  <r>
    <x v="0"/>
    <x v="2"/>
    <s v="3322-De Bonte Raaf"/>
    <x v="7"/>
    <x v="0"/>
    <n v="432"/>
    <n v="0"/>
    <n v="0"/>
    <n v="432"/>
    <x v="2"/>
    <x v="0"/>
    <x v="0"/>
  </r>
  <r>
    <x v="0"/>
    <x v="2"/>
    <s v="3322-De Bonte Raaf"/>
    <x v="8"/>
    <x v="0"/>
    <n v="346.23"/>
    <n v="0"/>
    <n v="0"/>
    <n v="346.23"/>
    <x v="2"/>
    <x v="0"/>
    <x v="0"/>
  </r>
  <r>
    <x v="0"/>
    <x v="2"/>
    <s v="3322-De Bonte Raaf"/>
    <x v="9"/>
    <x v="0"/>
    <n v="50.4"/>
    <n v="0"/>
    <n v="0"/>
    <n v="50.4"/>
    <x v="3"/>
    <x v="0"/>
    <x v="0"/>
  </r>
  <r>
    <x v="0"/>
    <x v="2"/>
    <s v="3322-De Bonte Raaf"/>
    <x v="10"/>
    <x v="0"/>
    <n v="3.42"/>
    <n v="0"/>
    <n v="0"/>
    <n v="3.42"/>
    <x v="3"/>
    <x v="0"/>
    <x v="0"/>
  </r>
  <r>
    <x v="0"/>
    <x v="3"/>
    <s v="3322-De Bonte Raaf"/>
    <x v="0"/>
    <x v="0"/>
    <n v="1.59"/>
    <n v="0"/>
    <n v="0"/>
    <n v="1.59"/>
    <x v="0"/>
    <x v="3"/>
    <x v="0"/>
  </r>
  <r>
    <x v="0"/>
    <x v="3"/>
    <s v="3322-De Bonte Raaf"/>
    <x v="1"/>
    <x v="0"/>
    <n v="432"/>
    <n v="0"/>
    <n v="0"/>
    <n v="432"/>
    <x v="1"/>
    <x v="0"/>
    <x v="0"/>
  </r>
  <r>
    <x v="0"/>
    <x v="3"/>
    <s v="3322-De Bonte Raaf"/>
    <x v="11"/>
    <x v="0"/>
    <n v="324.81"/>
    <n v="0"/>
    <n v="0"/>
    <n v="324.81"/>
    <x v="0"/>
    <x v="0"/>
    <x v="1"/>
  </r>
  <r>
    <x v="0"/>
    <x v="3"/>
    <s v="3322-De Bonte Raaf"/>
    <x v="12"/>
    <x v="0"/>
    <n v="184.65"/>
    <n v="0"/>
    <n v="0"/>
    <n v="184.65"/>
    <x v="2"/>
    <x v="1"/>
    <x v="1"/>
  </r>
  <r>
    <x v="0"/>
    <x v="3"/>
    <s v="3322-De Bonte Raaf"/>
    <x v="2"/>
    <x v="0"/>
    <n v="258.87"/>
    <n v="0"/>
    <n v="0"/>
    <n v="258.87"/>
    <x v="0"/>
    <x v="1"/>
    <x v="0"/>
  </r>
  <r>
    <x v="0"/>
    <x v="3"/>
    <s v="3322-De Bonte Raaf"/>
    <x v="3"/>
    <x v="0"/>
    <n v="432"/>
    <n v="0"/>
    <n v="0"/>
    <n v="432"/>
    <x v="0"/>
    <x v="2"/>
    <x v="0"/>
  </r>
  <r>
    <x v="0"/>
    <x v="3"/>
    <s v="3322-De Bonte Raaf"/>
    <x v="4"/>
    <x v="0"/>
    <n v="148"/>
    <n v="0"/>
    <n v="0"/>
    <n v="148"/>
    <x v="1"/>
    <x v="3"/>
    <x v="0"/>
  </r>
  <r>
    <x v="0"/>
    <x v="3"/>
    <s v="3322-De Bonte Raaf"/>
    <x v="5"/>
    <x v="0"/>
    <n v="143.16"/>
    <n v="0"/>
    <n v="0"/>
    <n v="143.16"/>
    <x v="1"/>
    <x v="0"/>
    <x v="0"/>
  </r>
  <r>
    <x v="0"/>
    <x v="3"/>
    <s v="3322-De Bonte Raaf"/>
    <x v="6"/>
    <x v="0"/>
    <n v="258.87"/>
    <n v="0"/>
    <n v="0"/>
    <n v="258.87"/>
    <x v="2"/>
    <x v="0"/>
    <x v="0"/>
  </r>
  <r>
    <x v="0"/>
    <x v="3"/>
    <s v="3322-De Bonte Raaf"/>
    <x v="7"/>
    <x v="0"/>
    <n v="432"/>
    <n v="0"/>
    <n v="0"/>
    <n v="432"/>
    <x v="2"/>
    <x v="0"/>
    <x v="0"/>
  </r>
  <r>
    <x v="0"/>
    <x v="3"/>
    <s v="3322-De Bonte Raaf"/>
    <x v="8"/>
    <x v="0"/>
    <n v="346.23"/>
    <n v="0"/>
    <n v="0"/>
    <n v="346.23"/>
    <x v="2"/>
    <x v="0"/>
    <x v="0"/>
  </r>
  <r>
    <x v="0"/>
    <x v="3"/>
    <s v="3322-De Bonte Raaf"/>
    <x v="9"/>
    <x v="0"/>
    <n v="50.4"/>
    <n v="0"/>
    <n v="0"/>
    <n v="50.4"/>
    <x v="3"/>
    <x v="0"/>
    <x v="0"/>
  </r>
  <r>
    <x v="0"/>
    <x v="3"/>
    <s v="3322-De Bonte Raaf"/>
    <x v="10"/>
    <x v="0"/>
    <n v="3.42"/>
    <n v="0"/>
    <n v="0"/>
    <n v="3.42"/>
    <x v="3"/>
    <x v="0"/>
    <x v="0"/>
  </r>
  <r>
    <x v="0"/>
    <x v="4"/>
    <s v="3322-De Bonte Raaf"/>
    <x v="0"/>
    <x v="0"/>
    <n v="1.59"/>
    <n v="0"/>
    <n v="0"/>
    <n v="1.59"/>
    <x v="0"/>
    <x v="3"/>
    <x v="0"/>
  </r>
  <r>
    <x v="0"/>
    <x v="4"/>
    <s v="3322-De Bonte Raaf"/>
    <x v="1"/>
    <x v="0"/>
    <n v="432"/>
    <n v="0"/>
    <n v="0"/>
    <n v="432"/>
    <x v="1"/>
    <x v="0"/>
    <x v="0"/>
  </r>
  <r>
    <x v="0"/>
    <x v="4"/>
    <s v="3322-De Bonte Raaf"/>
    <x v="11"/>
    <x v="0"/>
    <n v="324.81"/>
    <n v="0"/>
    <n v="0"/>
    <n v="324.81"/>
    <x v="0"/>
    <x v="0"/>
    <x v="1"/>
  </r>
  <r>
    <x v="0"/>
    <x v="4"/>
    <s v="3322-De Bonte Raaf"/>
    <x v="12"/>
    <x v="0"/>
    <n v="184.65"/>
    <n v="0"/>
    <n v="0"/>
    <n v="184.65"/>
    <x v="2"/>
    <x v="1"/>
    <x v="1"/>
  </r>
  <r>
    <x v="0"/>
    <x v="4"/>
    <s v="3322-De Bonte Raaf"/>
    <x v="2"/>
    <x v="0"/>
    <n v="258.87"/>
    <n v="0"/>
    <n v="0"/>
    <n v="258.87"/>
    <x v="0"/>
    <x v="1"/>
    <x v="0"/>
  </r>
  <r>
    <x v="0"/>
    <x v="4"/>
    <s v="3322-De Bonte Raaf"/>
    <x v="3"/>
    <x v="0"/>
    <n v="432"/>
    <n v="0"/>
    <n v="0"/>
    <n v="432"/>
    <x v="0"/>
    <x v="2"/>
    <x v="0"/>
  </r>
  <r>
    <x v="0"/>
    <x v="4"/>
    <s v="3322-De Bonte Raaf"/>
    <x v="4"/>
    <x v="0"/>
    <n v="148"/>
    <n v="0"/>
    <n v="0"/>
    <n v="148"/>
    <x v="1"/>
    <x v="3"/>
    <x v="0"/>
  </r>
  <r>
    <x v="0"/>
    <x v="4"/>
    <s v="3322-De Bonte Raaf"/>
    <x v="5"/>
    <x v="0"/>
    <n v="143.16"/>
    <n v="0"/>
    <n v="0"/>
    <n v="143.16"/>
    <x v="1"/>
    <x v="0"/>
    <x v="0"/>
  </r>
  <r>
    <x v="0"/>
    <x v="4"/>
    <s v="3322-De Bonte Raaf"/>
    <x v="6"/>
    <x v="0"/>
    <n v="258.87"/>
    <n v="0"/>
    <n v="0"/>
    <n v="258.87"/>
    <x v="2"/>
    <x v="0"/>
    <x v="0"/>
  </r>
  <r>
    <x v="0"/>
    <x v="4"/>
    <s v="3322-De Bonte Raaf"/>
    <x v="7"/>
    <x v="0"/>
    <n v="432"/>
    <n v="0"/>
    <n v="0"/>
    <n v="432"/>
    <x v="2"/>
    <x v="0"/>
    <x v="0"/>
  </r>
  <r>
    <x v="0"/>
    <x v="4"/>
    <s v="3322-De Bonte Raaf"/>
    <x v="8"/>
    <x v="0"/>
    <n v="346.23"/>
    <n v="0"/>
    <n v="0"/>
    <n v="346.23"/>
    <x v="2"/>
    <x v="0"/>
    <x v="0"/>
  </r>
  <r>
    <x v="0"/>
    <x v="4"/>
    <s v="3322-De Bonte Raaf"/>
    <x v="9"/>
    <x v="0"/>
    <n v="50.4"/>
    <n v="0"/>
    <n v="0"/>
    <n v="50.4"/>
    <x v="3"/>
    <x v="0"/>
    <x v="0"/>
  </r>
  <r>
    <x v="0"/>
    <x v="4"/>
    <s v="3322-De Bonte Raaf"/>
    <x v="10"/>
    <x v="0"/>
    <n v="3.42"/>
    <n v="0"/>
    <n v="0"/>
    <n v="3.42"/>
    <x v="3"/>
    <x v="0"/>
    <x v="0"/>
  </r>
  <r>
    <x v="0"/>
    <x v="5"/>
    <s v="3322-De Bonte Raaf"/>
    <x v="0"/>
    <x v="0"/>
    <n v="1.59"/>
    <n v="0"/>
    <n v="0"/>
    <n v="1.59"/>
    <x v="0"/>
    <x v="3"/>
    <x v="0"/>
  </r>
  <r>
    <x v="0"/>
    <x v="5"/>
    <s v="3322-De Bonte Raaf"/>
    <x v="1"/>
    <x v="0"/>
    <n v="432"/>
    <n v="0"/>
    <n v="0"/>
    <n v="432"/>
    <x v="1"/>
    <x v="0"/>
    <x v="0"/>
  </r>
  <r>
    <x v="0"/>
    <x v="5"/>
    <s v="3322-De Bonte Raaf"/>
    <x v="11"/>
    <x v="0"/>
    <n v="324.81"/>
    <n v="0"/>
    <n v="0"/>
    <n v="324.81"/>
    <x v="0"/>
    <x v="0"/>
    <x v="1"/>
  </r>
  <r>
    <x v="0"/>
    <x v="5"/>
    <s v="3322-De Bonte Raaf"/>
    <x v="12"/>
    <x v="0"/>
    <n v="184.65"/>
    <n v="0"/>
    <n v="0"/>
    <n v="184.65"/>
    <x v="2"/>
    <x v="1"/>
    <x v="1"/>
  </r>
  <r>
    <x v="0"/>
    <x v="5"/>
    <s v="3322-De Bonte Raaf"/>
    <x v="2"/>
    <x v="0"/>
    <n v="258.87"/>
    <n v="0"/>
    <n v="0"/>
    <n v="258.87"/>
    <x v="0"/>
    <x v="1"/>
    <x v="0"/>
  </r>
  <r>
    <x v="0"/>
    <x v="5"/>
    <s v="3322-De Bonte Raaf"/>
    <x v="3"/>
    <x v="0"/>
    <n v="432"/>
    <n v="0"/>
    <n v="0"/>
    <n v="432"/>
    <x v="0"/>
    <x v="2"/>
    <x v="0"/>
  </r>
  <r>
    <x v="0"/>
    <x v="5"/>
    <s v="3322-De Bonte Raaf"/>
    <x v="4"/>
    <x v="0"/>
    <n v="148"/>
    <n v="0"/>
    <n v="0"/>
    <n v="148"/>
    <x v="2"/>
    <x v="0"/>
    <x v="0"/>
  </r>
  <r>
    <x v="0"/>
    <x v="5"/>
    <s v="3322-De Bonte Raaf"/>
    <x v="5"/>
    <x v="0"/>
    <n v="143.16"/>
    <n v="0"/>
    <n v="0"/>
    <n v="143.16"/>
    <x v="1"/>
    <x v="0"/>
    <x v="0"/>
  </r>
  <r>
    <x v="0"/>
    <x v="5"/>
    <s v="3322-De Bonte Raaf"/>
    <x v="6"/>
    <x v="0"/>
    <n v="258.87"/>
    <n v="0"/>
    <n v="0"/>
    <n v="258.87"/>
    <x v="2"/>
    <x v="0"/>
    <x v="0"/>
  </r>
  <r>
    <x v="0"/>
    <x v="5"/>
    <s v="3322-De Bonte Raaf"/>
    <x v="7"/>
    <x v="0"/>
    <n v="432"/>
    <n v="0"/>
    <n v="0"/>
    <n v="432"/>
    <x v="2"/>
    <x v="0"/>
    <x v="0"/>
  </r>
  <r>
    <x v="0"/>
    <x v="5"/>
    <s v="3322-De Bonte Raaf"/>
    <x v="8"/>
    <x v="0"/>
    <n v="346.23"/>
    <n v="0"/>
    <n v="0"/>
    <n v="346.23"/>
    <x v="2"/>
    <x v="4"/>
    <x v="0"/>
  </r>
  <r>
    <x v="0"/>
    <x v="5"/>
    <s v="3322-De Bonte Raaf"/>
    <x v="9"/>
    <x v="0"/>
    <n v="50.4"/>
    <n v="0"/>
    <n v="0"/>
    <n v="50.4"/>
    <x v="3"/>
    <x v="0"/>
    <x v="0"/>
  </r>
  <r>
    <x v="0"/>
    <x v="5"/>
    <s v="3322-De Bonte Raaf"/>
    <x v="10"/>
    <x v="0"/>
    <n v="3.42"/>
    <n v="0"/>
    <n v="0"/>
    <n v="3.42"/>
    <x v="3"/>
    <x v="0"/>
    <x v="0"/>
  </r>
  <r>
    <x v="0"/>
    <x v="6"/>
    <s v="3322-De Bonte Raaf"/>
    <x v="0"/>
    <x v="0"/>
    <n v="1.59"/>
    <n v="0"/>
    <n v="0"/>
    <n v="1.59"/>
    <x v="0"/>
    <x v="3"/>
    <x v="0"/>
  </r>
  <r>
    <x v="0"/>
    <x v="6"/>
    <s v="3322-De Bonte Raaf"/>
    <x v="1"/>
    <x v="0"/>
    <n v="432"/>
    <n v="0"/>
    <n v="0"/>
    <n v="432"/>
    <x v="1"/>
    <x v="0"/>
    <x v="0"/>
  </r>
  <r>
    <x v="0"/>
    <x v="6"/>
    <s v="3322-De Bonte Raaf"/>
    <x v="11"/>
    <x v="0"/>
    <n v="324.81"/>
    <n v="0"/>
    <n v="0"/>
    <n v="324.81"/>
    <x v="0"/>
    <x v="0"/>
    <x v="1"/>
  </r>
  <r>
    <x v="0"/>
    <x v="6"/>
    <s v="3322-De Bonte Raaf"/>
    <x v="12"/>
    <x v="0"/>
    <n v="184.65"/>
    <n v="0"/>
    <n v="0"/>
    <n v="184.65"/>
    <x v="2"/>
    <x v="1"/>
    <x v="1"/>
  </r>
  <r>
    <x v="0"/>
    <x v="6"/>
    <s v="3322-De Bonte Raaf"/>
    <x v="2"/>
    <x v="0"/>
    <n v="258.87"/>
    <n v="0"/>
    <n v="0"/>
    <n v="258.87"/>
    <x v="0"/>
    <x v="1"/>
    <x v="0"/>
  </r>
  <r>
    <x v="0"/>
    <x v="6"/>
    <s v="3322-De Bonte Raaf"/>
    <x v="3"/>
    <x v="0"/>
    <n v="432"/>
    <n v="0"/>
    <n v="0"/>
    <n v="432"/>
    <x v="0"/>
    <x v="2"/>
    <x v="0"/>
  </r>
  <r>
    <x v="0"/>
    <x v="6"/>
    <s v="3322-De Bonte Raaf"/>
    <x v="4"/>
    <x v="0"/>
    <n v="148"/>
    <n v="0"/>
    <n v="0"/>
    <n v="148"/>
    <x v="2"/>
    <x v="0"/>
    <x v="0"/>
  </r>
  <r>
    <x v="0"/>
    <x v="6"/>
    <s v="3322-De Bonte Raaf"/>
    <x v="5"/>
    <x v="0"/>
    <n v="143.16"/>
    <n v="0"/>
    <n v="0"/>
    <n v="143.16"/>
    <x v="1"/>
    <x v="0"/>
    <x v="0"/>
  </r>
  <r>
    <x v="0"/>
    <x v="6"/>
    <s v="3322-De Bonte Raaf"/>
    <x v="6"/>
    <x v="0"/>
    <n v="258.87"/>
    <n v="0"/>
    <n v="0"/>
    <n v="258.87"/>
    <x v="2"/>
    <x v="0"/>
    <x v="0"/>
  </r>
  <r>
    <x v="0"/>
    <x v="6"/>
    <s v="3322-De Bonte Raaf"/>
    <x v="7"/>
    <x v="0"/>
    <n v="432"/>
    <n v="0"/>
    <n v="0"/>
    <n v="432"/>
    <x v="2"/>
    <x v="0"/>
    <x v="0"/>
  </r>
  <r>
    <x v="0"/>
    <x v="6"/>
    <s v="3322-De Bonte Raaf"/>
    <x v="8"/>
    <x v="0"/>
    <n v="346.23"/>
    <n v="0"/>
    <n v="0"/>
    <n v="346.23"/>
    <x v="2"/>
    <x v="4"/>
    <x v="0"/>
  </r>
  <r>
    <x v="0"/>
    <x v="6"/>
    <s v="3322-De Bonte Raaf"/>
    <x v="9"/>
    <x v="0"/>
    <n v="50.4"/>
    <n v="0"/>
    <n v="0"/>
    <n v="50.4"/>
    <x v="3"/>
    <x v="0"/>
    <x v="0"/>
  </r>
  <r>
    <x v="0"/>
    <x v="6"/>
    <s v="3322-De Bonte Raaf"/>
    <x v="10"/>
    <x v="0"/>
    <n v="3.42"/>
    <n v="0"/>
    <n v="0"/>
    <n v="3.42"/>
    <x v="3"/>
    <x v="0"/>
    <x v="0"/>
  </r>
  <r>
    <x v="0"/>
    <x v="7"/>
    <s v="3322-De Bonte Raaf"/>
    <x v="0"/>
    <x v="0"/>
    <n v="1.59"/>
    <n v="0"/>
    <n v="0"/>
    <n v="1.59"/>
    <x v="0"/>
    <x v="3"/>
    <x v="0"/>
  </r>
  <r>
    <x v="0"/>
    <x v="7"/>
    <s v="3322-De Bonte Raaf"/>
    <x v="1"/>
    <x v="0"/>
    <n v="432"/>
    <n v="0"/>
    <n v="0"/>
    <n v="432"/>
    <x v="1"/>
    <x v="0"/>
    <x v="0"/>
  </r>
  <r>
    <x v="0"/>
    <x v="7"/>
    <s v="3322-De Bonte Raaf"/>
    <x v="11"/>
    <x v="0"/>
    <n v="324.81"/>
    <n v="0"/>
    <n v="0"/>
    <n v="324.81"/>
    <x v="0"/>
    <x v="0"/>
    <x v="1"/>
  </r>
  <r>
    <x v="0"/>
    <x v="7"/>
    <s v="3322-De Bonte Raaf"/>
    <x v="12"/>
    <x v="0"/>
    <n v="184.65"/>
    <n v="0"/>
    <n v="0"/>
    <n v="184.65"/>
    <x v="2"/>
    <x v="1"/>
    <x v="1"/>
  </r>
  <r>
    <x v="0"/>
    <x v="7"/>
    <s v="3322-De Bonte Raaf"/>
    <x v="2"/>
    <x v="0"/>
    <n v="258.87"/>
    <n v="0"/>
    <n v="0"/>
    <n v="258.87"/>
    <x v="0"/>
    <x v="1"/>
    <x v="0"/>
  </r>
  <r>
    <x v="0"/>
    <x v="7"/>
    <s v="3322-De Bonte Raaf"/>
    <x v="3"/>
    <x v="0"/>
    <n v="432"/>
    <n v="0"/>
    <n v="0"/>
    <n v="432"/>
    <x v="0"/>
    <x v="2"/>
    <x v="0"/>
  </r>
  <r>
    <x v="0"/>
    <x v="7"/>
    <s v="3322-De Bonte Raaf"/>
    <x v="4"/>
    <x v="0"/>
    <n v="148"/>
    <n v="0"/>
    <n v="0"/>
    <n v="148"/>
    <x v="2"/>
    <x v="0"/>
    <x v="0"/>
  </r>
  <r>
    <x v="0"/>
    <x v="7"/>
    <s v="3322-De Bonte Raaf"/>
    <x v="5"/>
    <x v="0"/>
    <n v="143.16"/>
    <n v="0"/>
    <n v="0"/>
    <n v="143.16"/>
    <x v="1"/>
    <x v="0"/>
    <x v="0"/>
  </r>
  <r>
    <x v="0"/>
    <x v="7"/>
    <s v="3322-De Bonte Raaf"/>
    <x v="6"/>
    <x v="0"/>
    <n v="258.87"/>
    <n v="0"/>
    <n v="0"/>
    <n v="258.87"/>
    <x v="2"/>
    <x v="0"/>
    <x v="0"/>
  </r>
  <r>
    <x v="0"/>
    <x v="7"/>
    <s v="3322-De Bonte Raaf"/>
    <x v="7"/>
    <x v="0"/>
    <n v="432"/>
    <n v="0"/>
    <n v="0"/>
    <n v="432"/>
    <x v="2"/>
    <x v="0"/>
    <x v="0"/>
  </r>
  <r>
    <x v="0"/>
    <x v="7"/>
    <s v="3322-De Bonte Raaf"/>
    <x v="8"/>
    <x v="0"/>
    <n v="346.23"/>
    <n v="0"/>
    <n v="0"/>
    <n v="346.23"/>
    <x v="2"/>
    <x v="4"/>
    <x v="0"/>
  </r>
  <r>
    <x v="0"/>
    <x v="7"/>
    <s v="3322-De Bonte Raaf"/>
    <x v="9"/>
    <x v="0"/>
    <n v="50.4"/>
    <n v="0"/>
    <n v="0"/>
    <n v="50.4"/>
    <x v="3"/>
    <x v="0"/>
    <x v="0"/>
  </r>
  <r>
    <x v="0"/>
    <x v="7"/>
    <s v="3322-De Bonte Raaf"/>
    <x v="10"/>
    <x v="0"/>
    <n v="3.42"/>
    <n v="0"/>
    <n v="0"/>
    <n v="3.42"/>
    <x v="3"/>
    <x v="0"/>
    <x v="0"/>
  </r>
  <r>
    <x v="0"/>
    <x v="8"/>
    <s v="3322-De Bonte Raaf"/>
    <x v="0"/>
    <x v="0"/>
    <n v="1.59"/>
    <n v="0"/>
    <n v="0"/>
    <n v="1.59"/>
    <x v="0"/>
    <x v="3"/>
    <x v="0"/>
  </r>
  <r>
    <x v="0"/>
    <x v="8"/>
    <s v="3322-De Bonte Raaf"/>
    <x v="1"/>
    <x v="0"/>
    <n v="432"/>
    <n v="0"/>
    <n v="0"/>
    <n v="432"/>
    <x v="1"/>
    <x v="0"/>
    <x v="0"/>
  </r>
  <r>
    <x v="0"/>
    <x v="8"/>
    <s v="3322-De Bonte Raaf"/>
    <x v="11"/>
    <x v="0"/>
    <n v="324.81"/>
    <n v="0"/>
    <n v="0"/>
    <n v="324.81"/>
    <x v="0"/>
    <x v="0"/>
    <x v="1"/>
  </r>
  <r>
    <x v="0"/>
    <x v="8"/>
    <s v="3322-De Bonte Raaf"/>
    <x v="12"/>
    <x v="0"/>
    <n v="184.65"/>
    <n v="0"/>
    <n v="0"/>
    <n v="184.65"/>
    <x v="2"/>
    <x v="1"/>
    <x v="1"/>
  </r>
  <r>
    <x v="0"/>
    <x v="8"/>
    <s v="3322-De Bonte Raaf"/>
    <x v="2"/>
    <x v="0"/>
    <n v="258.87"/>
    <n v="0"/>
    <n v="0"/>
    <n v="258.87"/>
    <x v="0"/>
    <x v="1"/>
    <x v="0"/>
  </r>
  <r>
    <x v="0"/>
    <x v="8"/>
    <s v="3322-De Bonte Raaf"/>
    <x v="3"/>
    <x v="0"/>
    <n v="432"/>
    <n v="0"/>
    <n v="0"/>
    <n v="432"/>
    <x v="0"/>
    <x v="2"/>
    <x v="0"/>
  </r>
  <r>
    <x v="0"/>
    <x v="8"/>
    <s v="3322-De Bonte Raaf"/>
    <x v="4"/>
    <x v="0"/>
    <n v="148"/>
    <n v="0"/>
    <n v="0"/>
    <n v="148"/>
    <x v="2"/>
    <x v="0"/>
    <x v="0"/>
  </r>
  <r>
    <x v="0"/>
    <x v="8"/>
    <s v="3322-De Bonte Raaf"/>
    <x v="5"/>
    <x v="0"/>
    <n v="143.16"/>
    <n v="0"/>
    <n v="0"/>
    <n v="143.16"/>
    <x v="1"/>
    <x v="0"/>
    <x v="0"/>
  </r>
  <r>
    <x v="0"/>
    <x v="8"/>
    <s v="3322-De Bonte Raaf"/>
    <x v="6"/>
    <x v="0"/>
    <n v="258.87"/>
    <n v="0"/>
    <n v="0"/>
    <n v="258.87"/>
    <x v="2"/>
    <x v="0"/>
    <x v="0"/>
  </r>
  <r>
    <x v="0"/>
    <x v="8"/>
    <s v="3322-De Bonte Raaf"/>
    <x v="7"/>
    <x v="0"/>
    <n v="432"/>
    <n v="0"/>
    <n v="0"/>
    <n v="432"/>
    <x v="2"/>
    <x v="0"/>
    <x v="0"/>
  </r>
  <r>
    <x v="0"/>
    <x v="8"/>
    <s v="3322-De Bonte Raaf"/>
    <x v="8"/>
    <x v="0"/>
    <n v="346.23"/>
    <n v="0"/>
    <n v="0"/>
    <n v="346.23"/>
    <x v="2"/>
    <x v="4"/>
    <x v="0"/>
  </r>
  <r>
    <x v="0"/>
    <x v="8"/>
    <s v="3322-De Bonte Raaf"/>
    <x v="9"/>
    <x v="0"/>
    <n v="50.4"/>
    <n v="0"/>
    <n v="0"/>
    <n v="50.4"/>
    <x v="3"/>
    <x v="0"/>
    <x v="0"/>
  </r>
  <r>
    <x v="0"/>
    <x v="8"/>
    <s v="3322-De Bonte Raaf"/>
    <x v="10"/>
    <x v="0"/>
    <n v="3.42"/>
    <n v="0"/>
    <n v="0"/>
    <n v="3.42"/>
    <x v="3"/>
    <x v="0"/>
    <x v="0"/>
  </r>
  <r>
    <x v="0"/>
    <x v="9"/>
    <s v="3322-De Bonte Raaf"/>
    <x v="0"/>
    <x v="0"/>
    <n v="1.59"/>
    <n v="0"/>
    <n v="0"/>
    <n v="1.59"/>
    <x v="0"/>
    <x v="3"/>
    <x v="0"/>
  </r>
  <r>
    <x v="0"/>
    <x v="9"/>
    <s v="3322-De Bonte Raaf"/>
    <x v="1"/>
    <x v="0"/>
    <n v="432"/>
    <n v="0"/>
    <n v="0"/>
    <n v="432"/>
    <x v="1"/>
    <x v="0"/>
    <x v="0"/>
  </r>
  <r>
    <x v="0"/>
    <x v="9"/>
    <s v="3322-De Bonte Raaf"/>
    <x v="11"/>
    <x v="0"/>
    <n v="324.81"/>
    <n v="0"/>
    <n v="0"/>
    <n v="324.81"/>
    <x v="0"/>
    <x v="0"/>
    <x v="1"/>
  </r>
  <r>
    <x v="0"/>
    <x v="9"/>
    <s v="3322-De Bonte Raaf"/>
    <x v="12"/>
    <x v="0"/>
    <n v="184.65"/>
    <n v="0"/>
    <n v="0"/>
    <n v="184.65"/>
    <x v="2"/>
    <x v="1"/>
    <x v="1"/>
  </r>
  <r>
    <x v="0"/>
    <x v="9"/>
    <s v="3322-De Bonte Raaf"/>
    <x v="2"/>
    <x v="0"/>
    <n v="258.87"/>
    <n v="0"/>
    <n v="0"/>
    <n v="258.87"/>
    <x v="0"/>
    <x v="1"/>
    <x v="0"/>
  </r>
  <r>
    <x v="0"/>
    <x v="9"/>
    <s v="3322-De Bonte Raaf"/>
    <x v="3"/>
    <x v="0"/>
    <n v="432"/>
    <n v="0"/>
    <n v="0"/>
    <n v="432"/>
    <x v="0"/>
    <x v="2"/>
    <x v="0"/>
  </r>
  <r>
    <x v="0"/>
    <x v="9"/>
    <s v="3322-De Bonte Raaf"/>
    <x v="4"/>
    <x v="0"/>
    <n v="148"/>
    <n v="0"/>
    <n v="0"/>
    <n v="148"/>
    <x v="2"/>
    <x v="0"/>
    <x v="0"/>
  </r>
  <r>
    <x v="0"/>
    <x v="9"/>
    <s v="3322-De Bonte Raaf"/>
    <x v="5"/>
    <x v="0"/>
    <n v="143.16"/>
    <n v="0"/>
    <n v="0"/>
    <n v="143.16"/>
    <x v="1"/>
    <x v="0"/>
    <x v="0"/>
  </r>
  <r>
    <x v="0"/>
    <x v="9"/>
    <s v="3322-De Bonte Raaf"/>
    <x v="6"/>
    <x v="0"/>
    <n v="258.87"/>
    <n v="0"/>
    <n v="0"/>
    <n v="258.87"/>
    <x v="2"/>
    <x v="0"/>
    <x v="0"/>
  </r>
  <r>
    <x v="0"/>
    <x v="9"/>
    <s v="3322-De Bonte Raaf"/>
    <x v="7"/>
    <x v="0"/>
    <n v="432"/>
    <n v="0"/>
    <n v="0"/>
    <n v="432"/>
    <x v="2"/>
    <x v="0"/>
    <x v="0"/>
  </r>
  <r>
    <x v="0"/>
    <x v="9"/>
    <s v="3322-De Bonte Raaf"/>
    <x v="8"/>
    <x v="0"/>
    <n v="346.23"/>
    <n v="0"/>
    <n v="0"/>
    <n v="346.23"/>
    <x v="2"/>
    <x v="4"/>
    <x v="0"/>
  </r>
  <r>
    <x v="0"/>
    <x v="9"/>
    <s v="3322-De Bonte Raaf"/>
    <x v="9"/>
    <x v="0"/>
    <n v="50.4"/>
    <n v="0"/>
    <n v="0"/>
    <n v="50.4"/>
    <x v="3"/>
    <x v="0"/>
    <x v="0"/>
  </r>
  <r>
    <x v="0"/>
    <x v="9"/>
    <s v="3322-De Bonte Raaf"/>
    <x v="10"/>
    <x v="0"/>
    <n v="3.42"/>
    <n v="0"/>
    <n v="0"/>
    <n v="3.42"/>
    <x v="3"/>
    <x v="0"/>
    <x v="0"/>
  </r>
  <r>
    <x v="0"/>
    <x v="10"/>
    <s v="3322-De Bonte Raaf"/>
    <x v="0"/>
    <x v="0"/>
    <n v="1.59"/>
    <n v="0"/>
    <n v="0"/>
    <n v="1.59"/>
    <x v="0"/>
    <x v="3"/>
    <x v="0"/>
  </r>
  <r>
    <x v="0"/>
    <x v="10"/>
    <s v="3322-De Bonte Raaf"/>
    <x v="1"/>
    <x v="0"/>
    <n v="432"/>
    <n v="0"/>
    <n v="0"/>
    <n v="432"/>
    <x v="1"/>
    <x v="0"/>
    <x v="0"/>
  </r>
  <r>
    <x v="0"/>
    <x v="10"/>
    <s v="3322-De Bonte Raaf"/>
    <x v="11"/>
    <x v="0"/>
    <n v="324.81"/>
    <n v="0"/>
    <n v="0"/>
    <n v="324.81"/>
    <x v="0"/>
    <x v="0"/>
    <x v="1"/>
  </r>
  <r>
    <x v="0"/>
    <x v="10"/>
    <s v="3322-De Bonte Raaf"/>
    <x v="12"/>
    <x v="0"/>
    <n v="184.65"/>
    <n v="0"/>
    <n v="0"/>
    <n v="184.65"/>
    <x v="2"/>
    <x v="1"/>
    <x v="1"/>
  </r>
  <r>
    <x v="0"/>
    <x v="10"/>
    <s v="3322-De Bonte Raaf"/>
    <x v="2"/>
    <x v="0"/>
    <n v="258.87"/>
    <n v="0"/>
    <n v="0"/>
    <n v="258.87"/>
    <x v="0"/>
    <x v="1"/>
    <x v="0"/>
  </r>
  <r>
    <x v="0"/>
    <x v="10"/>
    <s v="3322-De Bonte Raaf"/>
    <x v="3"/>
    <x v="0"/>
    <n v="432"/>
    <n v="0"/>
    <n v="0"/>
    <n v="432"/>
    <x v="0"/>
    <x v="2"/>
    <x v="0"/>
  </r>
  <r>
    <x v="0"/>
    <x v="10"/>
    <s v="3322-De Bonte Raaf"/>
    <x v="4"/>
    <x v="0"/>
    <n v="148"/>
    <n v="0"/>
    <n v="0"/>
    <n v="148"/>
    <x v="2"/>
    <x v="0"/>
    <x v="0"/>
  </r>
  <r>
    <x v="0"/>
    <x v="10"/>
    <s v="3322-De Bonte Raaf"/>
    <x v="5"/>
    <x v="0"/>
    <n v="143.16"/>
    <n v="0"/>
    <n v="0"/>
    <n v="143.16"/>
    <x v="1"/>
    <x v="0"/>
    <x v="0"/>
  </r>
  <r>
    <x v="0"/>
    <x v="10"/>
    <s v="3322-De Bonte Raaf"/>
    <x v="6"/>
    <x v="0"/>
    <n v="258.87"/>
    <n v="0"/>
    <n v="0"/>
    <n v="258.87"/>
    <x v="2"/>
    <x v="0"/>
    <x v="0"/>
  </r>
  <r>
    <x v="0"/>
    <x v="10"/>
    <s v="3322-De Bonte Raaf"/>
    <x v="7"/>
    <x v="0"/>
    <n v="432"/>
    <n v="0"/>
    <n v="0"/>
    <n v="432"/>
    <x v="2"/>
    <x v="0"/>
    <x v="0"/>
  </r>
  <r>
    <x v="0"/>
    <x v="10"/>
    <s v="3322-De Bonte Raaf"/>
    <x v="8"/>
    <x v="0"/>
    <n v="346.23"/>
    <n v="0"/>
    <n v="0"/>
    <n v="346.23"/>
    <x v="2"/>
    <x v="4"/>
    <x v="0"/>
  </r>
  <r>
    <x v="0"/>
    <x v="10"/>
    <s v="3322-De Bonte Raaf"/>
    <x v="9"/>
    <x v="0"/>
    <n v="50.4"/>
    <n v="0"/>
    <n v="0"/>
    <n v="50.4"/>
    <x v="3"/>
    <x v="0"/>
    <x v="0"/>
  </r>
  <r>
    <x v="0"/>
    <x v="10"/>
    <s v="3322-De Bonte Raaf"/>
    <x v="10"/>
    <x v="0"/>
    <n v="3.42"/>
    <n v="0"/>
    <n v="0"/>
    <n v="3.42"/>
    <x v="3"/>
    <x v="0"/>
    <x v="0"/>
  </r>
  <r>
    <x v="0"/>
    <x v="11"/>
    <s v="3322-De Bonte Raaf"/>
    <x v="0"/>
    <x v="0"/>
    <n v="1.59"/>
    <n v="0"/>
    <n v="0"/>
    <n v="1.59"/>
    <x v="0"/>
    <x v="3"/>
    <x v="0"/>
  </r>
  <r>
    <x v="0"/>
    <x v="11"/>
    <s v="3322-De Bonte Raaf"/>
    <x v="1"/>
    <x v="0"/>
    <n v="432"/>
    <n v="0"/>
    <n v="0"/>
    <n v="432"/>
    <x v="1"/>
    <x v="0"/>
    <x v="0"/>
  </r>
  <r>
    <x v="0"/>
    <x v="11"/>
    <s v="3322-De Bonte Raaf"/>
    <x v="11"/>
    <x v="0"/>
    <n v="305.01"/>
    <n v="0"/>
    <n v="305.01"/>
    <n v="0"/>
    <x v="0"/>
    <x v="0"/>
    <x v="1"/>
  </r>
  <r>
    <x v="0"/>
    <x v="11"/>
    <s v="3322-De Bonte Raaf"/>
    <x v="12"/>
    <x v="0"/>
    <n v="184.65"/>
    <n v="0"/>
    <n v="0"/>
    <n v="184.65"/>
    <x v="2"/>
    <x v="1"/>
    <x v="1"/>
  </r>
  <r>
    <x v="0"/>
    <x v="11"/>
    <s v="3322-De Bonte Raaf"/>
    <x v="2"/>
    <x v="0"/>
    <n v="258.87"/>
    <n v="0"/>
    <n v="0"/>
    <n v="258.87"/>
    <x v="0"/>
    <x v="1"/>
    <x v="0"/>
  </r>
  <r>
    <x v="0"/>
    <x v="11"/>
    <s v="3322-De Bonte Raaf"/>
    <x v="3"/>
    <x v="0"/>
    <n v="432"/>
    <n v="0"/>
    <n v="0"/>
    <n v="432"/>
    <x v="0"/>
    <x v="2"/>
    <x v="0"/>
  </r>
  <r>
    <x v="0"/>
    <x v="11"/>
    <s v="3322-De Bonte Raaf"/>
    <x v="4"/>
    <x v="0"/>
    <n v="148"/>
    <n v="0"/>
    <n v="0"/>
    <n v="148"/>
    <x v="2"/>
    <x v="0"/>
    <x v="0"/>
  </r>
  <r>
    <x v="0"/>
    <x v="11"/>
    <s v="3322-De Bonte Raaf"/>
    <x v="5"/>
    <x v="0"/>
    <n v="143.16"/>
    <n v="0"/>
    <n v="0"/>
    <n v="143.16"/>
    <x v="1"/>
    <x v="0"/>
    <x v="0"/>
  </r>
  <r>
    <x v="0"/>
    <x v="11"/>
    <s v="3322-De Bonte Raaf"/>
    <x v="6"/>
    <x v="0"/>
    <n v="258.87"/>
    <n v="0"/>
    <n v="0"/>
    <n v="258.87"/>
    <x v="2"/>
    <x v="0"/>
    <x v="0"/>
  </r>
  <r>
    <x v="0"/>
    <x v="11"/>
    <s v="3322-De Bonte Raaf"/>
    <x v="7"/>
    <x v="0"/>
    <n v="432"/>
    <n v="0"/>
    <n v="0"/>
    <n v="432"/>
    <x v="2"/>
    <x v="0"/>
    <x v="0"/>
  </r>
  <r>
    <x v="0"/>
    <x v="11"/>
    <s v="3322-De Bonte Raaf"/>
    <x v="8"/>
    <x v="0"/>
    <n v="346.23"/>
    <n v="0"/>
    <n v="0"/>
    <n v="346.23"/>
    <x v="2"/>
    <x v="4"/>
    <x v="0"/>
  </r>
  <r>
    <x v="0"/>
    <x v="11"/>
    <s v="3322-De Bonte Raaf"/>
    <x v="9"/>
    <x v="0"/>
    <n v="50.4"/>
    <n v="0"/>
    <n v="0"/>
    <n v="50.4"/>
    <x v="3"/>
    <x v="0"/>
    <x v="0"/>
  </r>
  <r>
    <x v="0"/>
    <x v="11"/>
    <s v="3322-De Bonte Raaf"/>
    <x v="10"/>
    <x v="0"/>
    <n v="3.42"/>
    <n v="0"/>
    <n v="0"/>
    <n v="3.42"/>
    <x v="3"/>
    <x v="0"/>
    <x v="0"/>
  </r>
  <r>
    <x v="1"/>
    <x v="0"/>
    <s v="3322-De Bonte Raaf"/>
    <x v="0"/>
    <x v="0"/>
    <n v="8.86"/>
    <n v="0"/>
    <n v="0"/>
    <n v="8.86"/>
    <x v="0"/>
    <x v="3"/>
    <x v="0"/>
  </r>
  <r>
    <x v="1"/>
    <x v="0"/>
    <s v="3322-De Bonte Raaf"/>
    <x v="1"/>
    <x v="0"/>
    <n v="150"/>
    <n v="0"/>
    <n v="0"/>
    <n v="150"/>
    <x v="1"/>
    <x v="0"/>
    <x v="0"/>
  </r>
  <r>
    <x v="1"/>
    <x v="0"/>
    <s v="3322-De Bonte Raaf"/>
    <x v="2"/>
    <x v="0"/>
    <n v="89.65"/>
    <n v="0"/>
    <n v="0"/>
    <n v="89.65"/>
    <x v="0"/>
    <x v="1"/>
    <x v="0"/>
  </r>
  <r>
    <x v="1"/>
    <x v="0"/>
    <s v="3322-De Bonte Raaf"/>
    <x v="3"/>
    <x v="0"/>
    <n v="150"/>
    <n v="0"/>
    <n v="108"/>
    <n v="42"/>
    <x v="0"/>
    <x v="2"/>
    <x v="0"/>
  </r>
  <r>
    <x v="1"/>
    <x v="0"/>
    <s v="3322-De Bonte Raaf"/>
    <x v="4"/>
    <x v="0"/>
    <n v="83.33"/>
    <n v="0"/>
    <n v="0"/>
    <n v="83.33"/>
    <x v="2"/>
    <x v="0"/>
    <x v="0"/>
  </r>
  <r>
    <x v="1"/>
    <x v="0"/>
    <s v="3322-De Bonte Raaf"/>
    <x v="5"/>
    <x v="0"/>
    <n v="107.75"/>
    <n v="0"/>
    <n v="102"/>
    <n v="5.75"/>
    <x v="1"/>
    <x v="0"/>
    <x v="0"/>
  </r>
  <r>
    <x v="1"/>
    <x v="0"/>
    <s v="3322-De Bonte Raaf"/>
    <x v="6"/>
    <x v="0"/>
    <n v="90.22"/>
    <n v="0"/>
    <n v="0"/>
    <n v="90.22"/>
    <x v="2"/>
    <x v="0"/>
    <x v="0"/>
  </r>
  <r>
    <x v="1"/>
    <x v="0"/>
    <s v="3322-De Bonte Raaf"/>
    <x v="7"/>
    <x v="0"/>
    <n v="150"/>
    <n v="0"/>
    <n v="0"/>
    <n v="150"/>
    <x v="2"/>
    <x v="0"/>
    <x v="0"/>
  </r>
  <r>
    <x v="1"/>
    <x v="0"/>
    <s v="3322-De Bonte Raaf"/>
    <x v="8"/>
    <x v="0"/>
    <n v="18.25"/>
    <n v="0"/>
    <n v="0"/>
    <n v="18.25"/>
    <x v="2"/>
    <x v="4"/>
    <x v="0"/>
  </r>
  <r>
    <x v="1"/>
    <x v="0"/>
    <s v="3322-De Bonte Raaf"/>
    <x v="9"/>
    <x v="0"/>
    <n v="75"/>
    <n v="0"/>
    <n v="0"/>
    <n v="75"/>
    <x v="3"/>
    <x v="0"/>
    <x v="0"/>
  </r>
  <r>
    <x v="1"/>
    <x v="0"/>
    <s v="3322-De Bonte Raaf"/>
    <x v="10"/>
    <x v="0"/>
    <n v="7.34"/>
    <n v="0"/>
    <n v="0"/>
    <n v="7.34"/>
    <x v="3"/>
    <x v="0"/>
    <x v="0"/>
  </r>
  <r>
    <x v="1"/>
    <x v="1"/>
    <s v="3322-De Bonte Raaf"/>
    <x v="0"/>
    <x v="0"/>
    <n v="8.86"/>
    <n v="0"/>
    <n v="0"/>
    <n v="8.86"/>
    <x v="0"/>
    <x v="3"/>
    <x v="0"/>
  </r>
  <r>
    <x v="1"/>
    <x v="1"/>
    <s v="3322-De Bonte Raaf"/>
    <x v="1"/>
    <x v="0"/>
    <n v="150"/>
    <n v="0"/>
    <n v="0"/>
    <n v="150"/>
    <x v="1"/>
    <x v="0"/>
    <x v="0"/>
  </r>
  <r>
    <x v="1"/>
    <x v="1"/>
    <s v="3322-De Bonte Raaf"/>
    <x v="12"/>
    <x v="0"/>
    <n v="89.65"/>
    <n v="0"/>
    <n v="50.4"/>
    <n v="39.25"/>
    <x v="2"/>
    <x v="1"/>
    <x v="1"/>
  </r>
  <r>
    <x v="1"/>
    <x v="1"/>
    <s v="3322-De Bonte Raaf"/>
    <x v="13"/>
    <x v="0"/>
    <n v="137.93"/>
    <n v="0"/>
    <n v="0"/>
    <n v="137.93"/>
    <x v="3"/>
    <x v="1"/>
    <x v="1"/>
  </r>
  <r>
    <x v="1"/>
    <x v="1"/>
    <s v="3322-De Bonte Raaf"/>
    <x v="14"/>
    <x v="0"/>
    <n v="55.07"/>
    <n v="0"/>
    <n v="0"/>
    <n v="55.07"/>
    <x v="0"/>
    <x v="1"/>
    <x v="1"/>
  </r>
  <r>
    <x v="1"/>
    <x v="1"/>
    <s v="3322-De Bonte Raaf"/>
    <x v="2"/>
    <x v="0"/>
    <n v="89.65"/>
    <n v="0"/>
    <n v="0"/>
    <n v="89.65"/>
    <x v="0"/>
    <x v="1"/>
    <x v="0"/>
  </r>
  <r>
    <x v="1"/>
    <x v="1"/>
    <s v="3322-De Bonte Raaf"/>
    <x v="3"/>
    <x v="0"/>
    <n v="42"/>
    <n v="0"/>
    <n v="0"/>
    <n v="42"/>
    <x v="0"/>
    <x v="2"/>
    <x v="0"/>
  </r>
  <r>
    <x v="1"/>
    <x v="1"/>
    <s v="3322-De Bonte Raaf"/>
    <x v="4"/>
    <x v="0"/>
    <n v="83.33"/>
    <n v="0"/>
    <n v="0"/>
    <n v="83.33"/>
    <x v="2"/>
    <x v="0"/>
    <x v="0"/>
  </r>
  <r>
    <x v="1"/>
    <x v="1"/>
    <s v="3322-De Bonte Raaf"/>
    <x v="5"/>
    <x v="0"/>
    <n v="5.75"/>
    <n v="0"/>
    <n v="0"/>
    <n v="5.75"/>
    <x v="3"/>
    <x v="4"/>
    <x v="0"/>
  </r>
  <r>
    <x v="1"/>
    <x v="1"/>
    <s v="3322-De Bonte Raaf"/>
    <x v="6"/>
    <x v="0"/>
    <n v="90.22"/>
    <n v="0"/>
    <n v="0"/>
    <n v="90.22"/>
    <x v="2"/>
    <x v="0"/>
    <x v="0"/>
  </r>
  <r>
    <x v="1"/>
    <x v="1"/>
    <s v="3322-De Bonte Raaf"/>
    <x v="7"/>
    <x v="0"/>
    <n v="150"/>
    <n v="0"/>
    <n v="0"/>
    <n v="150"/>
    <x v="2"/>
    <x v="0"/>
    <x v="0"/>
  </r>
  <r>
    <x v="1"/>
    <x v="1"/>
    <s v="3322-De Bonte Raaf"/>
    <x v="8"/>
    <x v="0"/>
    <n v="18.25"/>
    <n v="0"/>
    <n v="0"/>
    <n v="18.25"/>
    <x v="2"/>
    <x v="4"/>
    <x v="0"/>
  </r>
  <r>
    <x v="1"/>
    <x v="1"/>
    <s v="3322-De Bonte Raaf"/>
    <x v="9"/>
    <x v="0"/>
    <n v="75"/>
    <n v="0"/>
    <n v="0"/>
    <n v="75"/>
    <x v="3"/>
    <x v="0"/>
    <x v="0"/>
  </r>
  <r>
    <x v="1"/>
    <x v="1"/>
    <s v="3322-De Bonte Raaf"/>
    <x v="10"/>
    <x v="0"/>
    <n v="7.34"/>
    <n v="0"/>
    <n v="0"/>
    <n v="7.34"/>
    <x v="3"/>
    <x v="0"/>
    <x v="0"/>
  </r>
  <r>
    <x v="1"/>
    <x v="2"/>
    <s v="3322-De Bonte Raaf"/>
    <x v="0"/>
    <x v="0"/>
    <n v="18.43"/>
    <n v="0"/>
    <n v="0"/>
    <n v="18.43"/>
    <x v="0"/>
    <x v="3"/>
    <x v="1"/>
  </r>
  <r>
    <x v="1"/>
    <x v="2"/>
    <s v="3322-De Bonte Raaf"/>
    <x v="1"/>
    <x v="0"/>
    <n v="150"/>
    <n v="0"/>
    <n v="0"/>
    <n v="150"/>
    <x v="1"/>
    <x v="0"/>
    <x v="1"/>
  </r>
  <r>
    <x v="1"/>
    <x v="2"/>
    <s v="3322-De Bonte Raaf"/>
    <x v="12"/>
    <x v="0"/>
    <n v="47.68"/>
    <n v="0"/>
    <n v="0"/>
    <n v="47.68"/>
    <x v="3"/>
    <x v="3"/>
    <x v="1"/>
  </r>
  <r>
    <x v="1"/>
    <x v="2"/>
    <s v="3322-De Bonte Raaf"/>
    <x v="13"/>
    <x v="0"/>
    <n v="137.93"/>
    <n v="0"/>
    <n v="0"/>
    <n v="137.93"/>
    <x v="3"/>
    <x v="1"/>
    <x v="1"/>
  </r>
  <r>
    <x v="1"/>
    <x v="2"/>
    <s v="3322-De Bonte Raaf"/>
    <x v="14"/>
    <x v="0"/>
    <n v="55.07"/>
    <n v="0"/>
    <n v="0"/>
    <n v="55.07"/>
    <x v="0"/>
    <x v="1"/>
    <x v="1"/>
  </r>
  <r>
    <x v="1"/>
    <x v="2"/>
    <s v="3322-De Bonte Raaf"/>
    <x v="15"/>
    <x v="0"/>
    <n v="126.43"/>
    <n v="0"/>
    <n v="0"/>
    <n v="126.43"/>
    <x v="3"/>
    <x v="5"/>
    <x v="1"/>
  </r>
  <r>
    <x v="1"/>
    <x v="2"/>
    <s v="3322-De Bonte Raaf"/>
    <x v="16"/>
    <x v="0"/>
    <n v="0.79"/>
    <n v="0"/>
    <n v="0"/>
    <n v="0.79"/>
    <x v="4"/>
    <x v="6"/>
    <x v="1"/>
  </r>
  <r>
    <x v="1"/>
    <x v="2"/>
    <s v="3322-De Bonte Raaf"/>
    <x v="17"/>
    <x v="0"/>
    <n v="126.43"/>
    <n v="0"/>
    <n v="0"/>
    <n v="126.43"/>
    <x v="0"/>
    <x v="7"/>
    <x v="2"/>
  </r>
  <r>
    <x v="1"/>
    <x v="2"/>
    <s v="3322-De Bonte Raaf"/>
    <x v="2"/>
    <x v="0"/>
    <n v="89.65"/>
    <n v="0"/>
    <n v="0"/>
    <n v="89.65"/>
    <x v="0"/>
    <x v="1"/>
    <x v="3"/>
  </r>
  <r>
    <x v="1"/>
    <x v="2"/>
    <s v="3322-De Bonte Raaf"/>
    <x v="3"/>
    <x v="0"/>
    <n v="42"/>
    <n v="0"/>
    <n v="0"/>
    <n v="42"/>
    <x v="0"/>
    <x v="2"/>
    <x v="3"/>
  </r>
  <r>
    <x v="1"/>
    <x v="2"/>
    <s v="3322-De Bonte Raaf"/>
    <x v="4"/>
    <x v="0"/>
    <n v="83.33"/>
    <n v="0"/>
    <n v="0"/>
    <n v="83.33"/>
    <x v="2"/>
    <x v="0"/>
    <x v="1"/>
  </r>
  <r>
    <x v="1"/>
    <x v="2"/>
    <s v="3322-De Bonte Raaf"/>
    <x v="5"/>
    <x v="0"/>
    <n v="5.75"/>
    <n v="0"/>
    <n v="0"/>
    <n v="5.75"/>
    <x v="3"/>
    <x v="4"/>
    <x v="3"/>
  </r>
  <r>
    <x v="1"/>
    <x v="2"/>
    <s v="3322-De Bonte Raaf"/>
    <x v="6"/>
    <x v="0"/>
    <n v="90.22"/>
    <n v="0"/>
    <n v="0"/>
    <n v="90.22"/>
    <x v="2"/>
    <x v="0"/>
    <x v="2"/>
  </r>
  <r>
    <x v="1"/>
    <x v="2"/>
    <s v="3322-De Bonte Raaf"/>
    <x v="7"/>
    <x v="0"/>
    <n v="150"/>
    <n v="0"/>
    <n v="0"/>
    <n v="150"/>
    <x v="2"/>
    <x v="0"/>
    <x v="1"/>
  </r>
  <r>
    <x v="1"/>
    <x v="2"/>
    <s v="3322-De Bonte Raaf"/>
    <x v="8"/>
    <x v="0"/>
    <n v="18.25"/>
    <n v="0"/>
    <n v="0"/>
    <n v="18.25"/>
    <x v="2"/>
    <x v="4"/>
    <x v="2"/>
  </r>
  <r>
    <x v="1"/>
    <x v="2"/>
    <s v="3322-De Bonte Raaf"/>
    <x v="9"/>
    <x v="0"/>
    <n v="75"/>
    <n v="0"/>
    <n v="0"/>
    <n v="75"/>
    <x v="3"/>
    <x v="0"/>
    <x v="2"/>
  </r>
  <r>
    <x v="1"/>
    <x v="2"/>
    <s v="3322-De Bonte Raaf"/>
    <x v="10"/>
    <x v="0"/>
    <n v="8.93"/>
    <n v="0"/>
    <n v="0"/>
    <n v="8.93"/>
    <x v="3"/>
    <x v="0"/>
    <x v="2"/>
  </r>
  <r>
    <x v="1"/>
    <x v="3"/>
    <s v="3322-De Bonte Raaf"/>
    <x v="0"/>
    <x v="0"/>
    <n v="19.63"/>
    <n v="0"/>
    <n v="0"/>
    <n v="19.63"/>
    <x v="0"/>
    <x v="3"/>
    <x v="1"/>
  </r>
  <r>
    <x v="1"/>
    <x v="3"/>
    <s v="3322-De Bonte Raaf"/>
    <x v="1"/>
    <x v="0"/>
    <n v="150"/>
    <n v="0"/>
    <n v="0"/>
    <n v="150"/>
    <x v="1"/>
    <x v="0"/>
    <x v="1"/>
  </r>
  <r>
    <x v="1"/>
    <x v="3"/>
    <s v="3322-De Bonte Raaf"/>
    <x v="12"/>
    <x v="0"/>
    <n v="47.68"/>
    <n v="0"/>
    <n v="0"/>
    <n v="47.68"/>
    <x v="3"/>
    <x v="3"/>
    <x v="1"/>
  </r>
  <r>
    <x v="1"/>
    <x v="3"/>
    <s v="3322-De Bonte Raaf"/>
    <x v="13"/>
    <x v="0"/>
    <n v="137.93"/>
    <n v="0"/>
    <n v="0"/>
    <n v="137.93"/>
    <x v="3"/>
    <x v="1"/>
    <x v="1"/>
  </r>
  <r>
    <x v="1"/>
    <x v="3"/>
    <s v="3322-De Bonte Raaf"/>
    <x v="14"/>
    <x v="0"/>
    <n v="55.07"/>
    <n v="0"/>
    <n v="0"/>
    <n v="55.07"/>
    <x v="0"/>
    <x v="1"/>
    <x v="1"/>
  </r>
  <r>
    <x v="1"/>
    <x v="3"/>
    <s v="3322-De Bonte Raaf"/>
    <x v="15"/>
    <x v="0"/>
    <n v="126.43"/>
    <n v="0"/>
    <n v="144"/>
    <n v="-17.57"/>
    <x v="3"/>
    <x v="5"/>
    <x v="1"/>
  </r>
  <r>
    <x v="1"/>
    <x v="3"/>
    <s v="3322-De Bonte Raaf"/>
    <x v="16"/>
    <x v="0"/>
    <n v="2.39"/>
    <n v="0"/>
    <n v="0"/>
    <n v="2.39"/>
    <x v="4"/>
    <x v="6"/>
    <x v="1"/>
  </r>
  <r>
    <x v="1"/>
    <x v="3"/>
    <s v="3322-De Bonte Raaf"/>
    <x v="17"/>
    <x v="0"/>
    <n v="126.43"/>
    <n v="0"/>
    <n v="21.6"/>
    <n v="104.83"/>
    <x v="0"/>
    <x v="7"/>
    <x v="2"/>
  </r>
  <r>
    <x v="1"/>
    <x v="3"/>
    <s v="3322-De Bonte Raaf"/>
    <x v="18"/>
    <x v="0"/>
    <n v="56.75"/>
    <n v="0"/>
    <n v="0"/>
    <n v="56.75"/>
    <x v="4"/>
    <x v="5"/>
    <x v="1"/>
  </r>
  <r>
    <x v="1"/>
    <x v="3"/>
    <s v="3322-De Bonte Raaf"/>
    <x v="2"/>
    <x v="0"/>
    <n v="90.05"/>
    <n v="0"/>
    <n v="0"/>
    <n v="90.05"/>
    <x v="0"/>
    <x v="1"/>
    <x v="3"/>
  </r>
  <r>
    <x v="1"/>
    <x v="3"/>
    <s v="3322-De Bonte Raaf"/>
    <x v="19"/>
    <x v="0"/>
    <n v="85.63"/>
    <n v="0"/>
    <n v="0"/>
    <n v="85.63"/>
    <x v="0"/>
    <x v="4"/>
    <x v="1"/>
  </r>
  <r>
    <x v="1"/>
    <x v="3"/>
    <s v="3322-De Bonte Raaf"/>
    <x v="20"/>
    <x v="0"/>
    <n v="58.74"/>
    <n v="0"/>
    <n v="0"/>
    <n v="58.74"/>
    <x v="1"/>
    <x v="0"/>
    <x v="2"/>
  </r>
  <r>
    <x v="1"/>
    <x v="3"/>
    <s v="3322-De Bonte Raaf"/>
    <x v="21"/>
    <x v="0"/>
    <n v="113.21"/>
    <n v="0"/>
    <n v="0"/>
    <n v="113.21"/>
    <x v="5"/>
    <x v="2"/>
    <x v="0"/>
  </r>
  <r>
    <x v="1"/>
    <x v="3"/>
    <s v="3322-De Bonte Raaf"/>
    <x v="3"/>
    <x v="0"/>
    <n v="42"/>
    <n v="0"/>
    <n v="0"/>
    <n v="42"/>
    <x v="0"/>
    <x v="2"/>
    <x v="3"/>
  </r>
  <r>
    <x v="1"/>
    <x v="3"/>
    <s v="3322-De Bonte Raaf"/>
    <x v="4"/>
    <x v="0"/>
    <n v="83.33"/>
    <n v="0"/>
    <n v="0"/>
    <n v="83.33"/>
    <x v="2"/>
    <x v="4"/>
    <x v="1"/>
  </r>
  <r>
    <x v="1"/>
    <x v="3"/>
    <s v="3322-De Bonte Raaf"/>
    <x v="5"/>
    <x v="0"/>
    <n v="5.75"/>
    <n v="0"/>
    <n v="0"/>
    <n v="5.75"/>
    <x v="3"/>
    <x v="4"/>
    <x v="3"/>
  </r>
  <r>
    <x v="1"/>
    <x v="3"/>
    <s v="3322-De Bonte Raaf"/>
    <x v="6"/>
    <x v="0"/>
    <n v="90.22"/>
    <n v="0"/>
    <n v="0"/>
    <n v="90.22"/>
    <x v="2"/>
    <x v="0"/>
    <x v="2"/>
  </r>
  <r>
    <x v="1"/>
    <x v="3"/>
    <s v="3322-De Bonte Raaf"/>
    <x v="7"/>
    <x v="0"/>
    <n v="150"/>
    <n v="0"/>
    <n v="0"/>
    <n v="150"/>
    <x v="2"/>
    <x v="0"/>
    <x v="1"/>
  </r>
  <r>
    <x v="1"/>
    <x v="3"/>
    <s v="3322-De Bonte Raaf"/>
    <x v="8"/>
    <x v="0"/>
    <n v="18.25"/>
    <n v="0"/>
    <n v="0"/>
    <n v="18.25"/>
    <x v="2"/>
    <x v="4"/>
    <x v="2"/>
  </r>
  <r>
    <x v="1"/>
    <x v="3"/>
    <s v="3322-De Bonte Raaf"/>
    <x v="9"/>
    <x v="0"/>
    <n v="22.03"/>
    <n v="0"/>
    <n v="0"/>
    <n v="22.03"/>
    <x v="3"/>
    <x v="4"/>
    <x v="2"/>
  </r>
  <r>
    <x v="1"/>
    <x v="3"/>
    <s v="3322-De Bonte Raaf"/>
    <x v="10"/>
    <x v="0"/>
    <n v="8.93"/>
    <n v="0"/>
    <n v="0"/>
    <n v="8.93"/>
    <x v="3"/>
    <x v="0"/>
    <x v="2"/>
  </r>
  <r>
    <x v="1"/>
    <x v="4"/>
    <s v="3322-De Bonte Raaf"/>
    <x v="0"/>
    <x v="0"/>
    <n v="19.63"/>
    <n v="0"/>
    <n v="10"/>
    <n v="9.6300000000000008"/>
    <x v="0"/>
    <x v="3"/>
    <x v="1"/>
  </r>
  <r>
    <x v="1"/>
    <x v="4"/>
    <s v="3322-De Bonte Raaf"/>
    <x v="1"/>
    <x v="0"/>
    <n v="150"/>
    <n v="0"/>
    <n v="144"/>
    <n v="6"/>
    <x v="1"/>
    <x v="0"/>
    <x v="1"/>
  </r>
  <r>
    <x v="1"/>
    <x v="4"/>
    <s v="3322-De Bonte Raaf"/>
    <x v="12"/>
    <x v="0"/>
    <n v="47.68"/>
    <n v="0"/>
    <n v="24"/>
    <n v="23.68"/>
    <x v="3"/>
    <x v="0"/>
    <x v="1"/>
  </r>
  <r>
    <x v="1"/>
    <x v="4"/>
    <s v="3322-De Bonte Raaf"/>
    <x v="13"/>
    <x v="0"/>
    <n v="49.42"/>
    <n v="0"/>
    <n v="36"/>
    <n v="13.42"/>
    <x v="3"/>
    <x v="1"/>
    <x v="1"/>
  </r>
  <r>
    <x v="1"/>
    <x v="4"/>
    <s v="3322-De Bonte Raaf"/>
    <x v="14"/>
    <x v="0"/>
    <n v="55.07"/>
    <n v="0"/>
    <n v="51"/>
    <n v="4.07"/>
    <x v="0"/>
    <x v="1"/>
    <x v="1"/>
  </r>
  <r>
    <x v="1"/>
    <x v="4"/>
    <s v="3322-De Bonte Raaf"/>
    <x v="15"/>
    <x v="0"/>
    <n v="-17.57"/>
    <n v="0"/>
    <n v="0"/>
    <n v="-17.57"/>
    <x v="3"/>
    <x v="5"/>
    <x v="1"/>
  </r>
  <r>
    <x v="1"/>
    <x v="4"/>
    <s v="3322-De Bonte Raaf"/>
    <x v="16"/>
    <x v="0"/>
    <n v="6.3"/>
    <n v="0"/>
    <n v="0"/>
    <n v="6.3"/>
    <x v="4"/>
    <x v="6"/>
    <x v="1"/>
  </r>
  <r>
    <x v="1"/>
    <x v="4"/>
    <s v="3322-De Bonte Raaf"/>
    <x v="17"/>
    <x v="0"/>
    <n v="106.03"/>
    <n v="0"/>
    <n v="72"/>
    <n v="34.03"/>
    <x v="0"/>
    <x v="7"/>
    <x v="2"/>
  </r>
  <r>
    <x v="1"/>
    <x v="4"/>
    <s v="3322-De Bonte Raaf"/>
    <x v="18"/>
    <x v="0"/>
    <n v="58.34"/>
    <n v="0"/>
    <n v="54"/>
    <n v="4.34"/>
    <x v="4"/>
    <x v="5"/>
    <x v="1"/>
  </r>
  <r>
    <x v="1"/>
    <x v="4"/>
    <s v="3322-De Bonte Raaf"/>
    <x v="2"/>
    <x v="0"/>
    <n v="90.05"/>
    <n v="0"/>
    <n v="64.8"/>
    <n v="25.25"/>
    <x v="0"/>
    <x v="1"/>
    <x v="3"/>
  </r>
  <r>
    <x v="1"/>
    <x v="4"/>
    <s v="3322-De Bonte Raaf"/>
    <x v="19"/>
    <x v="0"/>
    <n v="85.63"/>
    <n v="0"/>
    <n v="93.6"/>
    <n v="-7.97"/>
    <x v="0"/>
    <x v="4"/>
    <x v="1"/>
  </r>
  <r>
    <x v="1"/>
    <x v="4"/>
    <s v="3322-De Bonte Raaf"/>
    <x v="20"/>
    <x v="0"/>
    <n v="58.74"/>
    <n v="0"/>
    <n v="50"/>
    <n v="8.74"/>
    <x v="1"/>
    <x v="0"/>
    <x v="2"/>
  </r>
  <r>
    <x v="1"/>
    <x v="4"/>
    <s v="3322-De Bonte Raaf"/>
    <x v="22"/>
    <x v="0"/>
    <n v="100.57"/>
    <n v="0"/>
    <n v="0"/>
    <n v="100.57"/>
    <x v="4"/>
    <x v="5"/>
    <x v="1"/>
  </r>
  <r>
    <x v="1"/>
    <x v="4"/>
    <s v="3322-De Bonte Raaf"/>
    <x v="23"/>
    <x v="0"/>
    <n v="0.63"/>
    <n v="0"/>
    <n v="0"/>
    <n v="0.63"/>
    <x v="0"/>
    <x v="6"/>
    <x v="1"/>
  </r>
  <r>
    <x v="1"/>
    <x v="4"/>
    <s v="3322-De Bonte Raaf"/>
    <x v="24"/>
    <x v="0"/>
    <n v="69.84"/>
    <n v="0"/>
    <n v="0"/>
    <n v="69.84"/>
    <x v="2"/>
    <x v="0"/>
    <x v="1"/>
  </r>
  <r>
    <x v="1"/>
    <x v="4"/>
    <s v="3322-De Bonte Raaf"/>
    <x v="21"/>
    <x v="0"/>
    <n v="113.21"/>
    <n v="0"/>
    <n v="0"/>
    <n v="113.21"/>
    <x v="5"/>
    <x v="2"/>
    <x v="0"/>
  </r>
  <r>
    <x v="1"/>
    <x v="4"/>
    <s v="3322-De Bonte Raaf"/>
    <x v="3"/>
    <x v="0"/>
    <n v="42"/>
    <n v="0"/>
    <n v="28.8"/>
    <n v="13.2"/>
    <x v="0"/>
    <x v="2"/>
    <x v="3"/>
  </r>
  <r>
    <x v="1"/>
    <x v="4"/>
    <s v="3322-De Bonte Raaf"/>
    <x v="4"/>
    <x v="0"/>
    <n v="83.33"/>
    <n v="0"/>
    <n v="60"/>
    <n v="23.33"/>
    <x v="2"/>
    <x v="4"/>
    <x v="1"/>
  </r>
  <r>
    <x v="1"/>
    <x v="4"/>
    <s v="3322-De Bonte Raaf"/>
    <x v="5"/>
    <x v="0"/>
    <n v="5.75"/>
    <n v="0"/>
    <n v="0"/>
    <n v="5.75"/>
    <x v="3"/>
    <x v="4"/>
    <x v="3"/>
  </r>
  <r>
    <x v="1"/>
    <x v="4"/>
    <s v="3322-De Bonte Raaf"/>
    <x v="6"/>
    <x v="0"/>
    <n v="90.22"/>
    <n v="0"/>
    <n v="93.6"/>
    <n v="-3.38"/>
    <x v="2"/>
    <x v="0"/>
    <x v="2"/>
  </r>
  <r>
    <x v="1"/>
    <x v="4"/>
    <s v="3322-De Bonte Raaf"/>
    <x v="7"/>
    <x v="0"/>
    <n v="150"/>
    <n v="0"/>
    <n v="144"/>
    <n v="6"/>
    <x v="2"/>
    <x v="0"/>
    <x v="1"/>
  </r>
  <r>
    <x v="1"/>
    <x v="4"/>
    <s v="3322-De Bonte Raaf"/>
    <x v="8"/>
    <x v="0"/>
    <n v="18.25"/>
    <n v="0"/>
    <n v="0"/>
    <n v="18.25"/>
    <x v="2"/>
    <x v="4"/>
    <x v="2"/>
  </r>
  <r>
    <x v="1"/>
    <x v="4"/>
    <s v="3322-De Bonte Raaf"/>
    <x v="9"/>
    <x v="0"/>
    <n v="22.03"/>
    <n v="0"/>
    <n v="0"/>
    <n v="22.03"/>
    <x v="3"/>
    <x v="4"/>
    <x v="2"/>
  </r>
  <r>
    <x v="1"/>
    <x v="4"/>
    <s v="3322-De Bonte Raaf"/>
    <x v="10"/>
    <x v="0"/>
    <n v="10.050000000000001"/>
    <n v="0"/>
    <n v="10.050000000000001"/>
    <n v="0"/>
    <x v="3"/>
    <x v="0"/>
    <x v="2"/>
  </r>
  <r>
    <x v="1"/>
    <x v="5"/>
    <s v="3322-De Bonte Raaf"/>
    <x v="0"/>
    <x v="0"/>
    <n v="11.63"/>
    <n v="0"/>
    <n v="0"/>
    <n v="11.63"/>
    <x v="0"/>
    <x v="3"/>
    <x v="1"/>
  </r>
  <r>
    <x v="1"/>
    <x v="5"/>
    <s v="3322-De Bonte Raaf"/>
    <x v="1"/>
    <x v="0"/>
    <n v="6"/>
    <n v="0"/>
    <n v="0"/>
    <n v="6"/>
    <x v="1"/>
    <x v="0"/>
    <x v="1"/>
  </r>
  <r>
    <x v="1"/>
    <x v="5"/>
    <s v="3322-De Bonte Raaf"/>
    <x v="12"/>
    <x v="0"/>
    <n v="23.68"/>
    <n v="0"/>
    <n v="0"/>
    <n v="23.68"/>
    <x v="3"/>
    <x v="0"/>
    <x v="1"/>
  </r>
  <r>
    <x v="1"/>
    <x v="5"/>
    <s v="3322-De Bonte Raaf"/>
    <x v="14"/>
    <x v="0"/>
    <n v="4.07"/>
    <n v="0"/>
    <n v="0"/>
    <n v="4.07"/>
    <x v="0"/>
    <x v="1"/>
    <x v="1"/>
  </r>
  <r>
    <x v="1"/>
    <x v="5"/>
    <s v="3322-De Bonte Raaf"/>
    <x v="15"/>
    <x v="0"/>
    <n v="-17.25"/>
    <n v="0"/>
    <n v="0"/>
    <n v="-17.25"/>
    <x v="3"/>
    <x v="5"/>
    <x v="1"/>
  </r>
  <r>
    <x v="1"/>
    <x v="5"/>
    <s v="3322-De Bonte Raaf"/>
    <x v="16"/>
    <x v="0"/>
    <n v="6.3"/>
    <n v="0"/>
    <n v="0"/>
    <n v="6.3"/>
    <x v="4"/>
    <x v="6"/>
    <x v="1"/>
  </r>
  <r>
    <x v="1"/>
    <x v="5"/>
    <s v="3322-De Bonte Raaf"/>
    <x v="17"/>
    <x v="0"/>
    <n v="34.03"/>
    <n v="0"/>
    <n v="79.2"/>
    <n v="-45.17"/>
    <x v="0"/>
    <x v="7"/>
    <x v="2"/>
  </r>
  <r>
    <x v="1"/>
    <x v="5"/>
    <s v="3322-De Bonte Raaf"/>
    <x v="18"/>
    <x v="0"/>
    <n v="4.34"/>
    <n v="0"/>
    <n v="0"/>
    <n v="4.34"/>
    <x v="4"/>
    <x v="5"/>
    <x v="1"/>
  </r>
  <r>
    <x v="1"/>
    <x v="5"/>
    <s v="3322-De Bonte Raaf"/>
    <x v="2"/>
    <x v="0"/>
    <n v="25.25"/>
    <n v="0"/>
    <n v="0"/>
    <n v="25.25"/>
    <x v="0"/>
    <x v="1"/>
    <x v="3"/>
  </r>
  <r>
    <x v="1"/>
    <x v="5"/>
    <s v="3322-De Bonte Raaf"/>
    <x v="19"/>
    <x v="0"/>
    <n v="-7.97"/>
    <n v="0"/>
    <n v="0"/>
    <n v="-7.97"/>
    <x v="0"/>
    <x v="4"/>
    <x v="1"/>
  </r>
  <r>
    <x v="1"/>
    <x v="5"/>
    <s v="3322-De Bonte Raaf"/>
    <x v="20"/>
    <x v="0"/>
    <n v="8.74"/>
    <n v="0"/>
    <n v="0"/>
    <n v="8.74"/>
    <x v="1"/>
    <x v="0"/>
    <x v="2"/>
  </r>
  <r>
    <x v="1"/>
    <x v="5"/>
    <s v="3322-De Bonte Raaf"/>
    <x v="22"/>
    <x v="0"/>
    <n v="100.57"/>
    <n v="0"/>
    <n v="0"/>
    <n v="100.57"/>
    <x v="4"/>
    <x v="5"/>
    <x v="1"/>
  </r>
  <r>
    <x v="1"/>
    <x v="5"/>
    <s v="3322-De Bonte Raaf"/>
    <x v="23"/>
    <x v="0"/>
    <n v="8.5399999999999991"/>
    <n v="0"/>
    <n v="8.5399999999999991"/>
    <n v="0"/>
    <x v="0"/>
    <x v="6"/>
    <x v="1"/>
  </r>
  <r>
    <x v="1"/>
    <x v="5"/>
    <s v="3322-De Bonte Raaf"/>
    <x v="24"/>
    <x v="0"/>
    <n v="69.84"/>
    <n v="0"/>
    <n v="0"/>
    <n v="69.84"/>
    <x v="2"/>
    <x v="0"/>
    <x v="1"/>
  </r>
  <r>
    <x v="1"/>
    <x v="5"/>
    <s v="3322-De Bonte Raaf"/>
    <x v="21"/>
    <x v="0"/>
    <n v="113.21"/>
    <n v="0"/>
    <n v="0"/>
    <n v="113.21"/>
    <x v="5"/>
    <x v="2"/>
    <x v="0"/>
  </r>
  <r>
    <x v="1"/>
    <x v="5"/>
    <s v="3322-De Bonte Raaf"/>
    <x v="25"/>
    <x v="0"/>
    <n v="88.5"/>
    <n v="0"/>
    <n v="0"/>
    <n v="88.5"/>
    <x v="3"/>
    <x v="0"/>
    <x v="1"/>
  </r>
  <r>
    <x v="1"/>
    <x v="5"/>
    <s v="3322-De Bonte Raaf"/>
    <x v="26"/>
    <x v="0"/>
    <n v="18.190000000000001"/>
    <n v="0"/>
    <n v="0"/>
    <n v="18.190000000000001"/>
    <x v="0"/>
    <x v="3"/>
    <x v="2"/>
  </r>
  <r>
    <x v="1"/>
    <x v="5"/>
    <s v="3322-De Bonte Raaf"/>
    <x v="27"/>
    <x v="0"/>
    <n v="39.270000000000003"/>
    <n v="0"/>
    <n v="0"/>
    <n v="39.270000000000003"/>
    <x v="4"/>
    <x v="1"/>
    <x v="3"/>
  </r>
  <r>
    <x v="1"/>
    <x v="5"/>
    <s v="3322-De Bonte Raaf"/>
    <x v="28"/>
    <x v="0"/>
    <n v="53.44"/>
    <n v="0"/>
    <n v="0"/>
    <n v="53.44"/>
    <x v="4"/>
    <x v="1"/>
    <x v="0"/>
  </r>
  <r>
    <x v="1"/>
    <x v="5"/>
    <s v="3322-De Bonte Raaf"/>
    <x v="3"/>
    <x v="0"/>
    <n v="13.2"/>
    <n v="0"/>
    <n v="0"/>
    <n v="13.2"/>
    <x v="0"/>
    <x v="2"/>
    <x v="3"/>
  </r>
  <r>
    <x v="1"/>
    <x v="5"/>
    <s v="3322-De Bonte Raaf"/>
    <x v="29"/>
    <x v="0"/>
    <n v="88.5"/>
    <n v="0"/>
    <n v="0"/>
    <n v="88.5"/>
    <x v="2"/>
    <x v="0"/>
    <x v="0"/>
  </r>
  <r>
    <x v="1"/>
    <x v="5"/>
    <s v="3322-De Bonte Raaf"/>
    <x v="30"/>
    <x v="0"/>
    <n v="19.47"/>
    <n v="0"/>
    <n v="0"/>
    <n v="19.47"/>
    <x v="2"/>
    <x v="4"/>
    <x v="0"/>
  </r>
  <r>
    <x v="1"/>
    <x v="5"/>
    <s v="3322-De Bonte Raaf"/>
    <x v="4"/>
    <x v="0"/>
    <n v="23.73"/>
    <n v="0"/>
    <n v="0"/>
    <n v="23.73"/>
    <x v="2"/>
    <x v="4"/>
    <x v="1"/>
  </r>
  <r>
    <x v="1"/>
    <x v="5"/>
    <s v="3322-De Bonte Raaf"/>
    <x v="5"/>
    <x v="0"/>
    <n v="5.75"/>
    <n v="0"/>
    <n v="0"/>
    <n v="5.75"/>
    <x v="3"/>
    <x v="4"/>
    <x v="3"/>
  </r>
  <r>
    <x v="1"/>
    <x v="5"/>
    <s v="3322-De Bonte Raaf"/>
    <x v="6"/>
    <x v="0"/>
    <n v="-2.82"/>
    <n v="0"/>
    <n v="0"/>
    <n v="-2.82"/>
    <x v="2"/>
    <x v="0"/>
    <x v="2"/>
  </r>
  <r>
    <x v="1"/>
    <x v="5"/>
    <s v="3322-De Bonte Raaf"/>
    <x v="7"/>
    <x v="0"/>
    <n v="6"/>
    <n v="0"/>
    <n v="0"/>
    <n v="6"/>
    <x v="2"/>
    <x v="0"/>
    <x v="1"/>
  </r>
  <r>
    <x v="1"/>
    <x v="5"/>
    <s v="3322-De Bonte Raaf"/>
    <x v="8"/>
    <x v="0"/>
    <n v="18.25"/>
    <n v="0"/>
    <n v="0"/>
    <n v="18.25"/>
    <x v="2"/>
    <x v="4"/>
    <x v="2"/>
  </r>
  <r>
    <x v="1"/>
    <x v="5"/>
    <s v="3322-De Bonte Raaf"/>
    <x v="9"/>
    <x v="0"/>
    <n v="22.03"/>
    <n v="0"/>
    <n v="0"/>
    <n v="22.03"/>
    <x v="3"/>
    <x v="4"/>
    <x v="2"/>
  </r>
</pivotCacheRecords>
</file>

<file path=xl/pivotCache/pivotCacheRecords11.xml><?xml version="1.0" encoding="utf-8"?>
<pivotCacheRecords xmlns="http://schemas.openxmlformats.org/spreadsheetml/2006/main" xmlns:r="http://schemas.openxmlformats.org/officeDocument/2006/relationships" count="115">
  <r>
    <n v="2021"/>
    <x v="0"/>
    <s v="3322-De Bonte Raaf"/>
    <x v="0"/>
    <x v="0"/>
    <n v="8.86"/>
    <n v="0"/>
    <n v="0"/>
    <n v="8.86"/>
    <s v="'t Pierik"/>
    <s v="Administratief medewerker"/>
    <m/>
  </r>
  <r>
    <n v="2021"/>
    <x v="0"/>
    <s v="3322-De Bonte Raaf"/>
    <x v="1"/>
    <x v="0"/>
    <n v="150"/>
    <n v="0"/>
    <n v="0"/>
    <n v="150"/>
    <s v="Veldkamp"/>
    <s v="Sociaal werker"/>
    <m/>
  </r>
  <r>
    <n v="2021"/>
    <x v="0"/>
    <s v="3322-De Bonte Raaf"/>
    <x v="2"/>
    <x v="0"/>
    <n v="89.65"/>
    <n v="0"/>
    <n v="0"/>
    <n v="89.65"/>
    <s v="'t Pierik"/>
    <s v="Secretaresse"/>
    <m/>
  </r>
  <r>
    <n v="2021"/>
    <x v="0"/>
    <s v="3322-De Bonte Raaf"/>
    <x v="3"/>
    <x v="0"/>
    <n v="150"/>
    <n v="0"/>
    <n v="108"/>
    <n v="42"/>
    <s v="'t Pierik"/>
    <s v="Directeur"/>
    <m/>
  </r>
  <r>
    <n v="2021"/>
    <x v="0"/>
    <s v="3322-De Bonte Raaf"/>
    <x v="4"/>
    <x v="0"/>
    <n v="83.33"/>
    <n v="0"/>
    <n v="0"/>
    <n v="83.33"/>
    <s v="Kerker Esch"/>
    <s v="Sociaal werker"/>
    <m/>
  </r>
  <r>
    <n v="2021"/>
    <x v="0"/>
    <s v="3322-De Bonte Raaf"/>
    <x v="5"/>
    <x v="0"/>
    <n v="107.75"/>
    <n v="0"/>
    <n v="102"/>
    <n v="5.75"/>
    <s v="Veldkamp"/>
    <s v="Sociaal werker"/>
    <m/>
  </r>
  <r>
    <n v="2021"/>
    <x v="0"/>
    <s v="3322-De Bonte Raaf"/>
    <x v="6"/>
    <x v="0"/>
    <n v="90.22"/>
    <n v="0"/>
    <n v="0"/>
    <n v="90.22"/>
    <s v="Kerker Esch"/>
    <s v="Sociaal werker"/>
    <m/>
  </r>
  <r>
    <n v="2021"/>
    <x v="0"/>
    <s v="3322-De Bonte Raaf"/>
    <x v="7"/>
    <x v="0"/>
    <n v="150"/>
    <n v="0"/>
    <n v="0"/>
    <n v="150"/>
    <s v="Kerker Esch"/>
    <s v="Sociaal werker"/>
    <m/>
  </r>
  <r>
    <n v="2021"/>
    <x v="0"/>
    <s v="3322-De Bonte Raaf"/>
    <x v="8"/>
    <x v="0"/>
    <n v="18.25"/>
    <n v="0"/>
    <n v="0"/>
    <n v="18.25"/>
    <s v="Kerker Esch"/>
    <s v="Sociaal werker senior"/>
    <m/>
  </r>
  <r>
    <n v="2021"/>
    <x v="0"/>
    <s v="3322-De Bonte Raaf"/>
    <x v="9"/>
    <x v="0"/>
    <n v="75"/>
    <n v="0"/>
    <n v="0"/>
    <n v="75"/>
    <s v="Diepengoor"/>
    <s v="Sociaal werker"/>
    <m/>
  </r>
  <r>
    <n v="2021"/>
    <x v="0"/>
    <s v="3322-De Bonte Raaf"/>
    <x v="10"/>
    <x v="0"/>
    <n v="7.34"/>
    <n v="0"/>
    <n v="0"/>
    <n v="7.34"/>
    <s v="Diepengoor"/>
    <s v="Sociaal werker"/>
    <m/>
  </r>
  <r>
    <n v="2021"/>
    <x v="1"/>
    <s v="3322-De Bonte Raaf"/>
    <x v="0"/>
    <x v="0"/>
    <n v="8.86"/>
    <n v="0"/>
    <n v="0"/>
    <n v="8.86"/>
    <s v="'t Pierik"/>
    <s v="Administratief medewerker"/>
    <m/>
  </r>
  <r>
    <n v="2021"/>
    <x v="1"/>
    <s v="3322-De Bonte Raaf"/>
    <x v="1"/>
    <x v="0"/>
    <n v="150"/>
    <n v="0"/>
    <n v="0"/>
    <n v="150"/>
    <s v="Veldkamp"/>
    <s v="Sociaal werker"/>
    <m/>
  </r>
  <r>
    <n v="2021"/>
    <x v="1"/>
    <s v="3322-De Bonte Raaf"/>
    <x v="11"/>
    <x v="0"/>
    <n v="89.65"/>
    <n v="0"/>
    <n v="50.4"/>
    <n v="39.25"/>
    <s v="Kerker Esch"/>
    <s v="Secretaresse"/>
    <s v="Otter"/>
  </r>
  <r>
    <n v="2021"/>
    <x v="1"/>
    <s v="3322-De Bonte Raaf"/>
    <x v="12"/>
    <x v="0"/>
    <n v="137.93"/>
    <n v="0"/>
    <n v="0"/>
    <n v="137.93"/>
    <s v="Diepengoor"/>
    <s v="Secretaresse"/>
    <s v="Otter"/>
  </r>
  <r>
    <n v="2021"/>
    <x v="1"/>
    <s v="3322-De Bonte Raaf"/>
    <x v="13"/>
    <x v="0"/>
    <n v="55.07"/>
    <n v="0"/>
    <n v="0"/>
    <n v="55.07"/>
    <s v="'t Pierik"/>
    <s v="Secretaresse"/>
    <s v="Otter"/>
  </r>
  <r>
    <n v="2021"/>
    <x v="1"/>
    <s v="3322-De Bonte Raaf"/>
    <x v="2"/>
    <x v="0"/>
    <n v="89.65"/>
    <n v="0"/>
    <n v="0"/>
    <n v="89.65"/>
    <s v="'t Pierik"/>
    <s v="Secretaresse"/>
    <m/>
  </r>
  <r>
    <n v="2021"/>
    <x v="1"/>
    <s v="3322-De Bonte Raaf"/>
    <x v="3"/>
    <x v="0"/>
    <n v="42"/>
    <n v="0"/>
    <n v="0"/>
    <n v="42"/>
    <s v="'t Pierik"/>
    <s v="Directeur"/>
    <m/>
  </r>
  <r>
    <n v="2021"/>
    <x v="1"/>
    <s v="3322-De Bonte Raaf"/>
    <x v="4"/>
    <x v="0"/>
    <n v="83.33"/>
    <n v="0"/>
    <n v="0"/>
    <n v="83.33"/>
    <s v="Kerker Esch"/>
    <s v="Sociaal werker"/>
    <m/>
  </r>
  <r>
    <n v="2021"/>
    <x v="1"/>
    <s v="3322-De Bonte Raaf"/>
    <x v="5"/>
    <x v="0"/>
    <n v="5.75"/>
    <n v="0"/>
    <n v="0"/>
    <n v="5.75"/>
    <s v="Diepengoor"/>
    <s v="Sociaal werker senior"/>
    <m/>
  </r>
  <r>
    <n v="2021"/>
    <x v="1"/>
    <s v="3322-De Bonte Raaf"/>
    <x v="6"/>
    <x v="0"/>
    <n v="90.22"/>
    <n v="0"/>
    <n v="0"/>
    <n v="90.22"/>
    <s v="Kerker Esch"/>
    <s v="Sociaal werker"/>
    <m/>
  </r>
  <r>
    <n v="2021"/>
    <x v="1"/>
    <s v="3322-De Bonte Raaf"/>
    <x v="7"/>
    <x v="0"/>
    <n v="150"/>
    <n v="0"/>
    <n v="0"/>
    <n v="150"/>
    <s v="Kerker Esch"/>
    <s v="Sociaal werker"/>
    <m/>
  </r>
  <r>
    <n v="2021"/>
    <x v="1"/>
    <s v="3322-De Bonte Raaf"/>
    <x v="8"/>
    <x v="0"/>
    <n v="18.25"/>
    <n v="0"/>
    <n v="0"/>
    <n v="18.25"/>
    <s v="Kerker Esch"/>
    <s v="Sociaal werker senior"/>
    <m/>
  </r>
  <r>
    <n v="2021"/>
    <x v="1"/>
    <s v="3322-De Bonte Raaf"/>
    <x v="9"/>
    <x v="0"/>
    <n v="75"/>
    <n v="0"/>
    <n v="0"/>
    <n v="75"/>
    <s v="Diepengoor"/>
    <s v="Sociaal werker"/>
    <m/>
  </r>
  <r>
    <n v="2021"/>
    <x v="1"/>
    <s v="3322-De Bonte Raaf"/>
    <x v="10"/>
    <x v="0"/>
    <n v="7.34"/>
    <n v="0"/>
    <n v="0"/>
    <n v="7.34"/>
    <s v="Diepengoor"/>
    <s v="Sociaal werker"/>
    <m/>
  </r>
  <r>
    <n v="2021"/>
    <x v="2"/>
    <s v="3322-De Bonte Raaf"/>
    <x v="0"/>
    <x v="0"/>
    <n v="18.43"/>
    <n v="0"/>
    <n v="0"/>
    <n v="18.43"/>
    <s v="'t Pierik"/>
    <s v="Administratief medewerker"/>
    <s v="Otter"/>
  </r>
  <r>
    <n v="2021"/>
    <x v="2"/>
    <s v="3322-De Bonte Raaf"/>
    <x v="1"/>
    <x v="0"/>
    <n v="150"/>
    <n v="0"/>
    <n v="0"/>
    <n v="150"/>
    <s v="Veldkamp"/>
    <s v="Sociaal werker"/>
    <s v="Otter"/>
  </r>
  <r>
    <n v="2021"/>
    <x v="2"/>
    <s v="3322-De Bonte Raaf"/>
    <x v="11"/>
    <x v="0"/>
    <n v="47.68"/>
    <n v="0"/>
    <n v="0"/>
    <n v="47.68"/>
    <s v="Diepengoor"/>
    <s v="Administratief medewerker"/>
    <s v="Otter"/>
  </r>
  <r>
    <n v="2021"/>
    <x v="2"/>
    <s v="3322-De Bonte Raaf"/>
    <x v="12"/>
    <x v="0"/>
    <n v="137.93"/>
    <n v="0"/>
    <n v="0"/>
    <n v="137.93"/>
    <s v="Diepengoor"/>
    <s v="Secretaresse"/>
    <s v="Otter"/>
  </r>
  <r>
    <n v="2021"/>
    <x v="2"/>
    <s v="3322-De Bonte Raaf"/>
    <x v="13"/>
    <x v="0"/>
    <n v="55.07"/>
    <n v="0"/>
    <n v="0"/>
    <n v="55.07"/>
    <s v="'t Pierik"/>
    <s v="Secretaresse"/>
    <s v="Otter"/>
  </r>
  <r>
    <n v="2021"/>
    <x v="2"/>
    <s v="3322-De Bonte Raaf"/>
    <x v="14"/>
    <x v="0"/>
    <n v="126.43"/>
    <n v="0"/>
    <n v="0"/>
    <n v="126.43"/>
    <s v="Diepengoor"/>
    <s v="Psycholoog"/>
    <s v="Otter"/>
  </r>
  <r>
    <n v="2021"/>
    <x v="2"/>
    <s v="3322-De Bonte Raaf"/>
    <x v="15"/>
    <x v="0"/>
    <n v="0.79"/>
    <n v="0"/>
    <n v="0"/>
    <n v="0.79"/>
    <s v="Algemeen"/>
    <s v="Oproepkracht"/>
    <s v="Otter"/>
  </r>
  <r>
    <n v="2021"/>
    <x v="2"/>
    <s v="3322-De Bonte Raaf"/>
    <x v="16"/>
    <x v="0"/>
    <n v="126.43"/>
    <n v="0"/>
    <n v="0"/>
    <n v="126.43"/>
    <s v="'t Pierik"/>
    <s v="Stagiair"/>
    <s v="Visschedijk"/>
  </r>
  <r>
    <n v="2021"/>
    <x v="2"/>
    <s v="3322-De Bonte Raaf"/>
    <x v="2"/>
    <x v="0"/>
    <n v="89.65"/>
    <n v="0"/>
    <n v="0"/>
    <n v="89.65"/>
    <s v="'t Pierik"/>
    <s v="Secretaresse"/>
    <s v="De Kok"/>
  </r>
  <r>
    <n v="2021"/>
    <x v="2"/>
    <s v="3322-De Bonte Raaf"/>
    <x v="3"/>
    <x v="0"/>
    <n v="42"/>
    <n v="0"/>
    <n v="0"/>
    <n v="42"/>
    <s v="'t Pierik"/>
    <s v="Directeur"/>
    <s v="De Kok"/>
  </r>
  <r>
    <n v="2021"/>
    <x v="2"/>
    <s v="3322-De Bonte Raaf"/>
    <x v="4"/>
    <x v="0"/>
    <n v="83.33"/>
    <n v="0"/>
    <n v="0"/>
    <n v="83.33"/>
    <s v="Kerker Esch"/>
    <s v="Sociaal werker"/>
    <s v="Otter"/>
  </r>
  <r>
    <n v="2021"/>
    <x v="2"/>
    <s v="3322-De Bonte Raaf"/>
    <x v="5"/>
    <x v="0"/>
    <n v="5.75"/>
    <n v="0"/>
    <n v="0"/>
    <n v="5.75"/>
    <s v="Diepengoor"/>
    <s v="Sociaal werker senior"/>
    <s v="De Kok"/>
  </r>
  <r>
    <n v="2021"/>
    <x v="2"/>
    <s v="3322-De Bonte Raaf"/>
    <x v="6"/>
    <x v="0"/>
    <n v="90.22"/>
    <n v="0"/>
    <n v="0"/>
    <n v="90.22"/>
    <s v="Kerker Esch"/>
    <s v="Sociaal werker"/>
    <s v="Visschedijk"/>
  </r>
  <r>
    <n v="2021"/>
    <x v="2"/>
    <s v="3322-De Bonte Raaf"/>
    <x v="7"/>
    <x v="0"/>
    <n v="150"/>
    <n v="0"/>
    <n v="0"/>
    <n v="150"/>
    <s v="Kerker Esch"/>
    <s v="Sociaal werker"/>
    <s v="Otter"/>
  </r>
  <r>
    <n v="2021"/>
    <x v="2"/>
    <s v="3322-De Bonte Raaf"/>
    <x v="8"/>
    <x v="0"/>
    <n v="18.25"/>
    <n v="0"/>
    <n v="0"/>
    <n v="18.25"/>
    <s v="Kerker Esch"/>
    <s v="Sociaal werker senior"/>
    <s v="Visschedijk"/>
  </r>
  <r>
    <n v="2021"/>
    <x v="2"/>
    <s v="3322-De Bonte Raaf"/>
    <x v="9"/>
    <x v="0"/>
    <n v="75"/>
    <n v="0"/>
    <n v="0"/>
    <n v="75"/>
    <s v="Diepengoor"/>
    <s v="Sociaal werker"/>
    <s v="Visschedijk"/>
  </r>
  <r>
    <n v="2021"/>
    <x v="2"/>
    <s v="3322-De Bonte Raaf"/>
    <x v="10"/>
    <x v="0"/>
    <n v="8.93"/>
    <n v="0"/>
    <n v="0"/>
    <n v="8.93"/>
    <s v="Diepengoor"/>
    <s v="Sociaal werker"/>
    <s v="Visschedijk"/>
  </r>
  <r>
    <n v="2021"/>
    <x v="3"/>
    <s v="3322-De Bonte Raaf"/>
    <x v="0"/>
    <x v="0"/>
    <n v="19.63"/>
    <n v="0"/>
    <n v="0"/>
    <n v="19.63"/>
    <s v="'t Pierik"/>
    <s v="Administratief medewerker"/>
    <s v="Otter"/>
  </r>
  <r>
    <n v="2021"/>
    <x v="3"/>
    <s v="3322-De Bonte Raaf"/>
    <x v="1"/>
    <x v="0"/>
    <n v="150"/>
    <n v="0"/>
    <n v="0"/>
    <n v="150"/>
    <s v="Veldkamp"/>
    <s v="Sociaal werker"/>
    <s v="Otter"/>
  </r>
  <r>
    <n v="2021"/>
    <x v="3"/>
    <s v="3322-De Bonte Raaf"/>
    <x v="11"/>
    <x v="0"/>
    <n v="47.68"/>
    <n v="0"/>
    <n v="0"/>
    <n v="47.68"/>
    <s v="Diepengoor"/>
    <s v="Administratief medewerker"/>
    <s v="Otter"/>
  </r>
  <r>
    <n v="2021"/>
    <x v="3"/>
    <s v="3322-De Bonte Raaf"/>
    <x v="12"/>
    <x v="0"/>
    <n v="137.93"/>
    <n v="0"/>
    <n v="0"/>
    <n v="137.93"/>
    <s v="Diepengoor"/>
    <s v="Secretaresse"/>
    <s v="Otter"/>
  </r>
  <r>
    <n v="2021"/>
    <x v="3"/>
    <s v="3322-De Bonte Raaf"/>
    <x v="13"/>
    <x v="0"/>
    <n v="55.07"/>
    <n v="0"/>
    <n v="0"/>
    <n v="55.07"/>
    <s v="'t Pierik"/>
    <s v="Secretaresse"/>
    <s v="Otter"/>
  </r>
  <r>
    <n v="2021"/>
    <x v="3"/>
    <s v="3322-De Bonte Raaf"/>
    <x v="14"/>
    <x v="0"/>
    <n v="126.43"/>
    <n v="0"/>
    <n v="144"/>
    <n v="-17.57"/>
    <s v="Diepengoor"/>
    <s v="Psycholoog"/>
    <s v="Otter"/>
  </r>
  <r>
    <n v="2021"/>
    <x v="3"/>
    <s v="3322-De Bonte Raaf"/>
    <x v="15"/>
    <x v="0"/>
    <n v="2.39"/>
    <n v="0"/>
    <n v="0"/>
    <n v="2.39"/>
    <s v="Algemeen"/>
    <s v="Oproepkracht"/>
    <s v="Otter"/>
  </r>
  <r>
    <n v="2021"/>
    <x v="3"/>
    <s v="3322-De Bonte Raaf"/>
    <x v="16"/>
    <x v="0"/>
    <n v="126.43"/>
    <n v="0"/>
    <n v="21.6"/>
    <n v="104.83"/>
    <s v="'t Pierik"/>
    <s v="Stagiair"/>
    <s v="Visschedijk"/>
  </r>
  <r>
    <n v="2021"/>
    <x v="3"/>
    <s v="3322-De Bonte Raaf"/>
    <x v="17"/>
    <x v="0"/>
    <n v="56.75"/>
    <n v="0"/>
    <n v="0"/>
    <n v="56.75"/>
    <s v="Algemeen"/>
    <s v="Psycholoog"/>
    <s v="Otter"/>
  </r>
  <r>
    <n v="2021"/>
    <x v="3"/>
    <s v="3322-De Bonte Raaf"/>
    <x v="2"/>
    <x v="0"/>
    <n v="90.05"/>
    <n v="0"/>
    <n v="0"/>
    <n v="90.05"/>
    <s v="'t Pierik"/>
    <s v="Secretaresse"/>
    <s v="De Kok"/>
  </r>
  <r>
    <n v="2021"/>
    <x v="3"/>
    <s v="3322-De Bonte Raaf"/>
    <x v="18"/>
    <x v="0"/>
    <n v="85.63"/>
    <n v="0"/>
    <n v="0"/>
    <n v="85.63"/>
    <s v="'t Pierik"/>
    <s v="Sociaal werker senior"/>
    <s v="Otter"/>
  </r>
  <r>
    <n v="2021"/>
    <x v="3"/>
    <s v="3322-De Bonte Raaf"/>
    <x v="19"/>
    <x v="0"/>
    <n v="58.74"/>
    <n v="0"/>
    <n v="0"/>
    <n v="58.74"/>
    <s v="Veldkamp"/>
    <s v="Sociaal werker"/>
    <s v="Visschedijk"/>
  </r>
  <r>
    <n v="2021"/>
    <x v="3"/>
    <s v="3322-De Bonte Raaf"/>
    <x v="20"/>
    <x v="0"/>
    <n v="113.21"/>
    <n v="0"/>
    <n v="0"/>
    <n v="113.21"/>
    <s v=""/>
    <s v="Directeur"/>
    <m/>
  </r>
  <r>
    <n v="2021"/>
    <x v="3"/>
    <s v="3322-De Bonte Raaf"/>
    <x v="3"/>
    <x v="0"/>
    <n v="42"/>
    <n v="0"/>
    <n v="0"/>
    <n v="42"/>
    <s v="'t Pierik"/>
    <s v="Directeur"/>
    <s v="De Kok"/>
  </r>
  <r>
    <n v="2021"/>
    <x v="3"/>
    <s v="3322-De Bonte Raaf"/>
    <x v="4"/>
    <x v="0"/>
    <n v="83.33"/>
    <n v="0"/>
    <n v="0"/>
    <n v="83.33"/>
    <s v="Kerker Esch"/>
    <s v="Sociaal werker senior"/>
    <s v="Otter"/>
  </r>
  <r>
    <n v="2021"/>
    <x v="3"/>
    <s v="3322-De Bonte Raaf"/>
    <x v="5"/>
    <x v="0"/>
    <n v="5.75"/>
    <n v="0"/>
    <n v="0"/>
    <n v="5.75"/>
    <s v="Diepengoor"/>
    <s v="Sociaal werker senior"/>
    <s v="De Kok"/>
  </r>
  <r>
    <n v="2021"/>
    <x v="3"/>
    <s v="3322-De Bonte Raaf"/>
    <x v="6"/>
    <x v="0"/>
    <n v="90.22"/>
    <n v="0"/>
    <n v="0"/>
    <n v="90.22"/>
    <s v="Kerker Esch"/>
    <s v="Sociaal werker"/>
    <s v="Visschedijk"/>
  </r>
  <r>
    <n v="2021"/>
    <x v="3"/>
    <s v="3322-De Bonte Raaf"/>
    <x v="7"/>
    <x v="0"/>
    <n v="150"/>
    <n v="0"/>
    <n v="0"/>
    <n v="150"/>
    <s v="Kerker Esch"/>
    <s v="Sociaal werker"/>
    <s v="Otter"/>
  </r>
  <r>
    <n v="2021"/>
    <x v="3"/>
    <s v="3322-De Bonte Raaf"/>
    <x v="8"/>
    <x v="0"/>
    <n v="18.25"/>
    <n v="0"/>
    <n v="0"/>
    <n v="18.25"/>
    <s v="Kerker Esch"/>
    <s v="Sociaal werker senior"/>
    <s v="Visschedijk"/>
  </r>
  <r>
    <n v="2021"/>
    <x v="3"/>
    <s v="3322-De Bonte Raaf"/>
    <x v="9"/>
    <x v="0"/>
    <n v="22.03"/>
    <n v="0"/>
    <n v="0"/>
    <n v="22.03"/>
    <s v="Diepengoor"/>
    <s v="Sociaal werker senior"/>
    <s v="Visschedijk"/>
  </r>
  <r>
    <n v="2021"/>
    <x v="3"/>
    <s v="3322-De Bonte Raaf"/>
    <x v="10"/>
    <x v="0"/>
    <n v="8.93"/>
    <n v="0"/>
    <n v="0"/>
    <n v="8.93"/>
    <s v="Diepengoor"/>
    <s v="Sociaal werker"/>
    <s v="Visschedijk"/>
  </r>
  <r>
    <n v="2021"/>
    <x v="4"/>
    <s v="3322-De Bonte Raaf"/>
    <x v="0"/>
    <x v="0"/>
    <n v="19.63"/>
    <n v="0"/>
    <n v="10"/>
    <n v="9.6300000000000008"/>
    <s v="'t Pierik"/>
    <s v="Administratief medewerker"/>
    <s v="Otter"/>
  </r>
  <r>
    <n v="2021"/>
    <x v="4"/>
    <s v="3322-De Bonte Raaf"/>
    <x v="1"/>
    <x v="0"/>
    <n v="150"/>
    <n v="0"/>
    <n v="144"/>
    <n v="6"/>
    <s v="Veldkamp"/>
    <s v="Sociaal werker"/>
    <s v="Otter"/>
  </r>
  <r>
    <n v="2021"/>
    <x v="4"/>
    <s v="3322-De Bonte Raaf"/>
    <x v="11"/>
    <x v="0"/>
    <n v="47.68"/>
    <n v="0"/>
    <n v="24"/>
    <n v="23.68"/>
    <s v="Diepengoor"/>
    <s v="Sociaal werker"/>
    <s v="Otter"/>
  </r>
  <r>
    <n v="2021"/>
    <x v="4"/>
    <s v="3322-De Bonte Raaf"/>
    <x v="12"/>
    <x v="0"/>
    <n v="49.42"/>
    <n v="0"/>
    <n v="36"/>
    <n v="13.42"/>
    <s v="Diepengoor"/>
    <s v="Secretaresse"/>
    <s v="Otter"/>
  </r>
  <r>
    <n v="2021"/>
    <x v="4"/>
    <s v="3322-De Bonte Raaf"/>
    <x v="13"/>
    <x v="0"/>
    <n v="55.07"/>
    <n v="0"/>
    <n v="51"/>
    <n v="4.07"/>
    <s v="'t Pierik"/>
    <s v="Secretaresse"/>
    <s v="Otter"/>
  </r>
  <r>
    <n v="2021"/>
    <x v="4"/>
    <s v="3322-De Bonte Raaf"/>
    <x v="14"/>
    <x v="0"/>
    <n v="-17.57"/>
    <n v="0"/>
    <n v="0"/>
    <n v="-17.57"/>
    <s v="Diepengoor"/>
    <s v="Psycholoog"/>
    <s v="Otter"/>
  </r>
  <r>
    <n v="2021"/>
    <x v="4"/>
    <s v="3322-De Bonte Raaf"/>
    <x v="15"/>
    <x v="0"/>
    <n v="6.3"/>
    <n v="0"/>
    <n v="0"/>
    <n v="6.3"/>
    <s v="Algemeen"/>
    <s v="Oproepkracht"/>
    <s v="Otter"/>
  </r>
  <r>
    <n v="2021"/>
    <x v="4"/>
    <s v="3322-De Bonte Raaf"/>
    <x v="16"/>
    <x v="0"/>
    <n v="106.03"/>
    <n v="0"/>
    <n v="72"/>
    <n v="34.03"/>
    <s v="'t Pierik"/>
    <s v="Stagiair"/>
    <s v="Visschedijk"/>
  </r>
  <r>
    <n v="2021"/>
    <x v="4"/>
    <s v="3322-De Bonte Raaf"/>
    <x v="17"/>
    <x v="0"/>
    <n v="58.34"/>
    <n v="0"/>
    <n v="54"/>
    <n v="4.34"/>
    <s v="Algemeen"/>
    <s v="Psycholoog"/>
    <s v="Otter"/>
  </r>
  <r>
    <n v="2021"/>
    <x v="4"/>
    <s v="3322-De Bonte Raaf"/>
    <x v="2"/>
    <x v="0"/>
    <n v="90.05"/>
    <n v="0"/>
    <n v="64.8"/>
    <n v="25.25"/>
    <s v="'t Pierik"/>
    <s v="Secretaresse"/>
    <s v="De Kok"/>
  </r>
  <r>
    <n v="2021"/>
    <x v="4"/>
    <s v="3322-De Bonte Raaf"/>
    <x v="18"/>
    <x v="0"/>
    <n v="85.63"/>
    <n v="0"/>
    <n v="93.6"/>
    <n v="-7.97"/>
    <s v="'t Pierik"/>
    <s v="Sociaal werker senior"/>
    <s v="Otter"/>
  </r>
  <r>
    <n v="2021"/>
    <x v="4"/>
    <s v="3322-De Bonte Raaf"/>
    <x v="19"/>
    <x v="0"/>
    <n v="58.74"/>
    <n v="0"/>
    <n v="50"/>
    <n v="8.74"/>
    <s v="Veldkamp"/>
    <s v="Sociaal werker"/>
    <s v="Visschedijk"/>
  </r>
  <r>
    <n v="2021"/>
    <x v="4"/>
    <s v="3322-De Bonte Raaf"/>
    <x v="21"/>
    <x v="0"/>
    <n v="100.57"/>
    <n v="0"/>
    <n v="0"/>
    <n v="100.57"/>
    <s v="Algemeen"/>
    <s v="Psycholoog"/>
    <s v="Otter"/>
  </r>
  <r>
    <n v="2021"/>
    <x v="4"/>
    <s v="3322-De Bonte Raaf"/>
    <x v="22"/>
    <x v="0"/>
    <n v="0.63"/>
    <n v="0"/>
    <n v="0"/>
    <n v="0.63"/>
    <s v="'t Pierik"/>
    <s v="Oproepkracht"/>
    <s v="Otter"/>
  </r>
  <r>
    <n v="2021"/>
    <x v="4"/>
    <s v="3322-De Bonte Raaf"/>
    <x v="23"/>
    <x v="0"/>
    <n v="69.84"/>
    <n v="0"/>
    <n v="0"/>
    <n v="69.84"/>
    <s v="Kerker Esch"/>
    <s v="Sociaal werker"/>
    <s v="Otter"/>
  </r>
  <r>
    <n v="2021"/>
    <x v="4"/>
    <s v="3322-De Bonte Raaf"/>
    <x v="20"/>
    <x v="0"/>
    <n v="113.21"/>
    <n v="0"/>
    <n v="0"/>
    <n v="113.21"/>
    <s v=""/>
    <s v="Directeur"/>
    <m/>
  </r>
  <r>
    <n v="2021"/>
    <x v="4"/>
    <s v="3322-De Bonte Raaf"/>
    <x v="3"/>
    <x v="0"/>
    <n v="42"/>
    <n v="0"/>
    <n v="28.8"/>
    <n v="13.2"/>
    <s v="'t Pierik"/>
    <s v="Directeur"/>
    <s v="De Kok"/>
  </r>
  <r>
    <n v="2021"/>
    <x v="4"/>
    <s v="3322-De Bonte Raaf"/>
    <x v="4"/>
    <x v="0"/>
    <n v="83.33"/>
    <n v="0"/>
    <n v="60"/>
    <n v="23.33"/>
    <s v="Kerker Esch"/>
    <s v="Sociaal werker senior"/>
    <s v="Otter"/>
  </r>
  <r>
    <n v="2021"/>
    <x v="4"/>
    <s v="3322-De Bonte Raaf"/>
    <x v="5"/>
    <x v="0"/>
    <n v="5.75"/>
    <n v="0"/>
    <n v="0"/>
    <n v="5.75"/>
    <s v="Diepengoor"/>
    <s v="Sociaal werker senior"/>
    <s v="De Kok"/>
  </r>
  <r>
    <n v="2021"/>
    <x v="4"/>
    <s v="3322-De Bonte Raaf"/>
    <x v="6"/>
    <x v="0"/>
    <n v="90.22"/>
    <n v="0"/>
    <n v="93.6"/>
    <n v="-3.38"/>
    <s v="Kerker Esch"/>
    <s v="Sociaal werker"/>
    <s v="Visschedijk"/>
  </r>
  <r>
    <n v="2021"/>
    <x v="4"/>
    <s v="3322-De Bonte Raaf"/>
    <x v="7"/>
    <x v="0"/>
    <n v="150"/>
    <n v="0"/>
    <n v="144"/>
    <n v="6"/>
    <s v="Kerker Esch"/>
    <s v="Sociaal werker"/>
    <s v="Otter"/>
  </r>
  <r>
    <n v="2021"/>
    <x v="4"/>
    <s v="3322-De Bonte Raaf"/>
    <x v="8"/>
    <x v="0"/>
    <n v="18.25"/>
    <n v="0"/>
    <n v="0"/>
    <n v="18.25"/>
    <s v="Kerker Esch"/>
    <s v="Sociaal werker senior"/>
    <s v="Visschedijk"/>
  </r>
  <r>
    <n v="2021"/>
    <x v="4"/>
    <s v="3322-De Bonte Raaf"/>
    <x v="9"/>
    <x v="0"/>
    <n v="22.03"/>
    <n v="0"/>
    <n v="0"/>
    <n v="22.03"/>
    <s v="Diepengoor"/>
    <s v="Sociaal werker senior"/>
    <s v="Visschedijk"/>
  </r>
  <r>
    <n v="2021"/>
    <x v="4"/>
    <s v="3322-De Bonte Raaf"/>
    <x v="10"/>
    <x v="0"/>
    <n v="10.050000000000001"/>
    <n v="0"/>
    <n v="10.050000000000001"/>
    <n v="0"/>
    <s v="Diepengoor"/>
    <s v="Sociaal werker"/>
    <s v="Visschedijk"/>
  </r>
  <r>
    <n v="2021"/>
    <x v="5"/>
    <s v="3322-De Bonte Raaf"/>
    <x v="0"/>
    <x v="0"/>
    <n v="11.63"/>
    <n v="0"/>
    <n v="0"/>
    <n v="11.63"/>
    <s v="'t Pierik"/>
    <s v="Administratief medewerker"/>
    <s v="Otter"/>
  </r>
  <r>
    <n v="2021"/>
    <x v="5"/>
    <s v="3322-De Bonte Raaf"/>
    <x v="1"/>
    <x v="0"/>
    <n v="6"/>
    <n v="0"/>
    <n v="0"/>
    <n v="6"/>
    <s v="Veldkamp"/>
    <s v="Sociaal werker"/>
    <s v="Otter"/>
  </r>
  <r>
    <n v="2021"/>
    <x v="5"/>
    <s v="3322-De Bonte Raaf"/>
    <x v="11"/>
    <x v="0"/>
    <n v="23.68"/>
    <n v="0"/>
    <n v="0"/>
    <n v="23.68"/>
    <s v="Diepengoor"/>
    <s v="Sociaal werker"/>
    <s v="Otter"/>
  </r>
  <r>
    <n v="2021"/>
    <x v="5"/>
    <s v="3322-De Bonte Raaf"/>
    <x v="13"/>
    <x v="0"/>
    <n v="4.07"/>
    <n v="0"/>
    <n v="0"/>
    <n v="4.07"/>
    <s v="'t Pierik"/>
    <s v="Secretaresse"/>
    <s v="Otter"/>
  </r>
  <r>
    <n v="2021"/>
    <x v="5"/>
    <s v="3322-De Bonte Raaf"/>
    <x v="14"/>
    <x v="0"/>
    <n v="-17.25"/>
    <n v="0"/>
    <n v="0"/>
    <n v="-17.25"/>
    <s v="Diepengoor"/>
    <s v="Psycholoog"/>
    <s v="Otter"/>
  </r>
  <r>
    <n v="2021"/>
    <x v="5"/>
    <s v="3322-De Bonte Raaf"/>
    <x v="15"/>
    <x v="0"/>
    <n v="6.3"/>
    <n v="0"/>
    <n v="0"/>
    <n v="6.3"/>
    <s v="Algemeen"/>
    <s v="Oproepkracht"/>
    <s v="Otter"/>
  </r>
  <r>
    <n v="2021"/>
    <x v="5"/>
    <s v="3322-De Bonte Raaf"/>
    <x v="16"/>
    <x v="0"/>
    <n v="34.03"/>
    <n v="0"/>
    <n v="79.2"/>
    <n v="-45.17"/>
    <s v="'t Pierik"/>
    <s v="Stagiair"/>
    <s v="Visschedijk"/>
  </r>
  <r>
    <n v="2021"/>
    <x v="5"/>
    <s v="3322-De Bonte Raaf"/>
    <x v="17"/>
    <x v="0"/>
    <n v="4.34"/>
    <n v="0"/>
    <n v="0"/>
    <n v="4.34"/>
    <s v="Algemeen"/>
    <s v="Psycholoog"/>
    <s v="Otter"/>
  </r>
  <r>
    <n v="2021"/>
    <x v="5"/>
    <s v="3322-De Bonte Raaf"/>
    <x v="2"/>
    <x v="0"/>
    <n v="25.25"/>
    <n v="0"/>
    <n v="0"/>
    <n v="25.25"/>
    <s v="'t Pierik"/>
    <s v="Secretaresse"/>
    <s v="De Kok"/>
  </r>
  <r>
    <n v="2021"/>
    <x v="5"/>
    <s v="3322-De Bonte Raaf"/>
    <x v="18"/>
    <x v="0"/>
    <n v="-7.97"/>
    <n v="0"/>
    <n v="0"/>
    <n v="-7.97"/>
    <s v="'t Pierik"/>
    <s v="Sociaal werker senior"/>
    <s v="Otter"/>
  </r>
  <r>
    <n v="2021"/>
    <x v="5"/>
    <s v="3322-De Bonte Raaf"/>
    <x v="19"/>
    <x v="0"/>
    <n v="8.74"/>
    <n v="0"/>
    <n v="0"/>
    <n v="8.74"/>
    <s v="Veldkamp"/>
    <s v="Sociaal werker"/>
    <s v="Visschedijk"/>
  </r>
  <r>
    <n v="2021"/>
    <x v="5"/>
    <s v="3322-De Bonte Raaf"/>
    <x v="21"/>
    <x v="0"/>
    <n v="100.57"/>
    <n v="0"/>
    <n v="0"/>
    <n v="100.57"/>
    <s v="Algemeen"/>
    <s v="Psycholoog"/>
    <s v="Otter"/>
  </r>
  <r>
    <n v="2021"/>
    <x v="5"/>
    <s v="3322-De Bonte Raaf"/>
    <x v="22"/>
    <x v="0"/>
    <n v="8.5399999999999991"/>
    <n v="0"/>
    <n v="8.5399999999999991"/>
    <n v="0"/>
    <s v="'t Pierik"/>
    <s v="Oproepkracht"/>
    <s v="Otter"/>
  </r>
  <r>
    <n v="2021"/>
    <x v="5"/>
    <s v="3322-De Bonte Raaf"/>
    <x v="23"/>
    <x v="0"/>
    <n v="69.84"/>
    <n v="0"/>
    <n v="0"/>
    <n v="69.84"/>
    <s v="Kerker Esch"/>
    <s v="Sociaal werker"/>
    <s v="Otter"/>
  </r>
  <r>
    <n v="2021"/>
    <x v="5"/>
    <s v="3322-De Bonte Raaf"/>
    <x v="20"/>
    <x v="0"/>
    <n v="113.21"/>
    <n v="0"/>
    <n v="0"/>
    <n v="113.21"/>
    <s v=""/>
    <s v="Directeur"/>
    <m/>
  </r>
  <r>
    <n v="2021"/>
    <x v="5"/>
    <s v="3322-De Bonte Raaf"/>
    <x v="24"/>
    <x v="0"/>
    <n v="88.5"/>
    <n v="0"/>
    <n v="0"/>
    <n v="88.5"/>
    <s v="Diepengoor"/>
    <s v="Sociaal werker"/>
    <s v="Otter"/>
  </r>
  <r>
    <n v="2021"/>
    <x v="5"/>
    <s v="3322-De Bonte Raaf"/>
    <x v="25"/>
    <x v="0"/>
    <n v="18.190000000000001"/>
    <n v="0"/>
    <n v="0"/>
    <n v="18.190000000000001"/>
    <s v="'t Pierik"/>
    <s v="Administratief medewerker"/>
    <s v="Visschedijk"/>
  </r>
  <r>
    <n v="2021"/>
    <x v="5"/>
    <s v="3322-De Bonte Raaf"/>
    <x v="26"/>
    <x v="0"/>
    <n v="39.270000000000003"/>
    <n v="0"/>
    <n v="0"/>
    <n v="39.270000000000003"/>
    <s v="Algemeen"/>
    <s v="Secretaresse"/>
    <s v="De Kok"/>
  </r>
  <r>
    <n v="2021"/>
    <x v="5"/>
    <s v="3322-De Bonte Raaf"/>
    <x v="27"/>
    <x v="0"/>
    <n v="53.44"/>
    <n v="0"/>
    <n v="0"/>
    <n v="53.44"/>
    <s v="Algemeen"/>
    <s v="Secretaresse"/>
    <m/>
  </r>
  <r>
    <n v="2021"/>
    <x v="5"/>
    <s v="3322-De Bonte Raaf"/>
    <x v="3"/>
    <x v="0"/>
    <n v="13.2"/>
    <n v="0"/>
    <n v="0"/>
    <n v="13.2"/>
    <s v="'t Pierik"/>
    <s v="Directeur"/>
    <s v="De Kok"/>
  </r>
  <r>
    <n v="2021"/>
    <x v="5"/>
    <s v="3322-De Bonte Raaf"/>
    <x v="28"/>
    <x v="0"/>
    <n v="88.5"/>
    <n v="0"/>
    <n v="0"/>
    <n v="88.5"/>
    <s v="Kerker Esch"/>
    <s v="Sociaal werker"/>
    <m/>
  </r>
  <r>
    <n v="2021"/>
    <x v="5"/>
    <s v="3322-De Bonte Raaf"/>
    <x v="29"/>
    <x v="0"/>
    <n v="19.47"/>
    <n v="0"/>
    <n v="0"/>
    <n v="19.47"/>
    <s v="Kerker Esch"/>
    <s v="Sociaal werker senior"/>
    <m/>
  </r>
  <r>
    <n v="2021"/>
    <x v="5"/>
    <s v="3322-De Bonte Raaf"/>
    <x v="4"/>
    <x v="0"/>
    <n v="23.73"/>
    <n v="0"/>
    <n v="0"/>
    <n v="23.73"/>
    <s v="Kerker Esch"/>
    <s v="Sociaal werker senior"/>
    <s v="Otter"/>
  </r>
  <r>
    <n v="2021"/>
    <x v="5"/>
    <s v="3322-De Bonte Raaf"/>
    <x v="5"/>
    <x v="0"/>
    <n v="5.75"/>
    <n v="0"/>
    <n v="0"/>
    <n v="5.75"/>
    <s v="Diepengoor"/>
    <s v="Sociaal werker senior"/>
    <s v="De Kok"/>
  </r>
  <r>
    <n v="2021"/>
    <x v="5"/>
    <s v="3322-De Bonte Raaf"/>
    <x v="6"/>
    <x v="0"/>
    <n v="-2.82"/>
    <n v="0"/>
    <n v="0"/>
    <n v="-2.82"/>
    <s v="Kerker Esch"/>
    <s v="Sociaal werker"/>
    <s v="Visschedijk"/>
  </r>
  <r>
    <n v="2021"/>
    <x v="5"/>
    <s v="3322-De Bonte Raaf"/>
    <x v="7"/>
    <x v="0"/>
    <n v="6"/>
    <n v="0"/>
    <n v="0"/>
    <n v="6"/>
    <s v="Kerker Esch"/>
    <s v="Sociaal werker"/>
    <s v="Otter"/>
  </r>
  <r>
    <n v="2021"/>
    <x v="5"/>
    <s v="3322-De Bonte Raaf"/>
    <x v="8"/>
    <x v="0"/>
    <n v="18.25"/>
    <n v="0"/>
    <n v="0"/>
    <n v="18.25"/>
    <s v="Kerker Esch"/>
    <s v="Sociaal werker senior"/>
    <s v="Visschedijk"/>
  </r>
  <r>
    <n v="2021"/>
    <x v="5"/>
    <s v="3322-De Bonte Raaf"/>
    <x v="9"/>
    <x v="0"/>
    <n v="22.03"/>
    <n v="0"/>
    <n v="0"/>
    <n v="22.03"/>
    <s v="Diepengoor"/>
    <s v="Sociaal werker senior"/>
    <s v="Visschedijk"/>
  </r>
</pivotCacheRecords>
</file>

<file path=xl/pivotCache/pivotCacheRecords12.xml><?xml version="1.0" encoding="utf-8"?>
<pivotCacheRecords xmlns="http://schemas.openxmlformats.org/spreadsheetml/2006/main" xmlns:r="http://schemas.openxmlformats.org/officeDocument/2006/relationships" count="4517">
  <r>
    <x v="0"/>
    <x v="0"/>
    <s v="De Bonte Raaf"/>
    <x v="0"/>
    <x v="0"/>
    <x v="0"/>
    <n v="-143.36000000000001"/>
    <x v="0"/>
    <x v="0"/>
    <x v="0"/>
    <x v="0"/>
  </r>
  <r>
    <x v="0"/>
    <x v="0"/>
    <s v="De Bonte Raaf"/>
    <x v="0"/>
    <x v="0"/>
    <x v="1"/>
    <n v="-10.45"/>
    <x v="0"/>
    <x v="0"/>
    <x v="0"/>
    <x v="0"/>
  </r>
  <r>
    <x v="0"/>
    <x v="0"/>
    <s v="De Bonte Raaf"/>
    <x v="0"/>
    <x v="0"/>
    <x v="2"/>
    <n v="-57.97"/>
    <x v="0"/>
    <x v="0"/>
    <x v="0"/>
    <x v="0"/>
  </r>
  <r>
    <x v="0"/>
    <x v="0"/>
    <s v="De Bonte Raaf"/>
    <x v="0"/>
    <x v="0"/>
    <x v="3"/>
    <n v="-6.9"/>
    <x v="0"/>
    <x v="0"/>
    <x v="0"/>
    <x v="0"/>
  </r>
  <r>
    <x v="0"/>
    <x v="0"/>
    <s v="De Bonte Raaf"/>
    <x v="0"/>
    <x v="0"/>
    <x v="4"/>
    <n v="-132.12"/>
    <x v="0"/>
    <x v="0"/>
    <x v="0"/>
    <x v="0"/>
  </r>
  <r>
    <x v="0"/>
    <x v="0"/>
    <s v="De Bonte Raaf"/>
    <x v="0"/>
    <x v="0"/>
    <x v="5"/>
    <n v="-221.33"/>
    <x v="0"/>
    <x v="0"/>
    <x v="0"/>
    <x v="0"/>
  </r>
  <r>
    <x v="0"/>
    <x v="0"/>
    <s v="De Bonte Raaf"/>
    <x v="0"/>
    <x v="1"/>
    <x v="6"/>
    <n v="-157.75"/>
    <x v="0"/>
    <x v="0"/>
    <x v="0"/>
    <x v="0"/>
  </r>
  <r>
    <x v="0"/>
    <x v="0"/>
    <s v="De Bonte Raaf"/>
    <x v="0"/>
    <x v="2"/>
    <x v="7"/>
    <n v="-29.58"/>
    <x v="0"/>
    <x v="0"/>
    <x v="0"/>
    <x v="0"/>
  </r>
  <r>
    <x v="0"/>
    <x v="0"/>
    <s v="De Bonte Raaf"/>
    <x v="0"/>
    <x v="3"/>
    <x v="8"/>
    <n v="-1750.57"/>
    <x v="0"/>
    <x v="0"/>
    <x v="0"/>
    <x v="0"/>
  </r>
  <r>
    <x v="0"/>
    <x v="0"/>
    <s v="De Bonte Raaf"/>
    <x v="0"/>
    <x v="4"/>
    <x v="9"/>
    <n v="1971.9"/>
    <x v="0"/>
    <x v="0"/>
    <x v="0"/>
    <x v="0"/>
  </r>
  <r>
    <x v="0"/>
    <x v="0"/>
    <s v="De Bonte Raaf"/>
    <x v="0"/>
    <x v="5"/>
    <x v="6"/>
    <n v="157.75"/>
    <x v="0"/>
    <x v="0"/>
    <x v="0"/>
    <x v="0"/>
  </r>
  <r>
    <x v="0"/>
    <x v="0"/>
    <s v="De Bonte Raaf"/>
    <x v="0"/>
    <x v="6"/>
    <x v="7"/>
    <n v="29.58"/>
    <x v="0"/>
    <x v="0"/>
    <x v="0"/>
    <x v="0"/>
  </r>
  <r>
    <x v="0"/>
    <x v="0"/>
    <s v="De Bonte Raaf"/>
    <x v="0"/>
    <x v="7"/>
    <x v="0"/>
    <n v="143.36000000000001"/>
    <x v="0"/>
    <x v="0"/>
    <x v="0"/>
    <x v="0"/>
  </r>
  <r>
    <x v="0"/>
    <x v="0"/>
    <s v="De Bonte Raaf"/>
    <x v="0"/>
    <x v="7"/>
    <x v="1"/>
    <n v="10.45"/>
    <x v="0"/>
    <x v="0"/>
    <x v="0"/>
    <x v="0"/>
  </r>
  <r>
    <x v="0"/>
    <x v="0"/>
    <s v="De Bonte Raaf"/>
    <x v="0"/>
    <x v="7"/>
    <x v="2"/>
    <n v="57.97"/>
    <x v="0"/>
    <x v="0"/>
    <x v="0"/>
    <x v="0"/>
  </r>
  <r>
    <x v="0"/>
    <x v="0"/>
    <s v="De Bonte Raaf"/>
    <x v="0"/>
    <x v="7"/>
    <x v="3"/>
    <n v="6.9"/>
    <x v="0"/>
    <x v="0"/>
    <x v="0"/>
    <x v="0"/>
  </r>
  <r>
    <x v="0"/>
    <x v="0"/>
    <s v="De Bonte Raaf"/>
    <x v="0"/>
    <x v="7"/>
    <x v="4"/>
    <n v="132.12"/>
    <x v="0"/>
    <x v="0"/>
    <x v="0"/>
    <x v="0"/>
  </r>
  <r>
    <x v="0"/>
    <x v="0"/>
    <s v="De Bonte Raaf"/>
    <x v="1"/>
    <x v="0"/>
    <x v="0"/>
    <n v="-72.63"/>
    <x v="1"/>
    <x v="0"/>
    <x v="0"/>
    <x v="1"/>
  </r>
  <r>
    <x v="0"/>
    <x v="0"/>
    <s v="De Bonte Raaf"/>
    <x v="1"/>
    <x v="0"/>
    <x v="1"/>
    <n v="-5.29"/>
    <x v="1"/>
    <x v="0"/>
    <x v="0"/>
    <x v="1"/>
  </r>
  <r>
    <x v="0"/>
    <x v="0"/>
    <s v="De Bonte Raaf"/>
    <x v="1"/>
    <x v="0"/>
    <x v="10"/>
    <n v="-79.319999999999993"/>
    <x v="1"/>
    <x v="0"/>
    <x v="0"/>
    <x v="1"/>
  </r>
  <r>
    <x v="0"/>
    <x v="0"/>
    <s v="De Bonte Raaf"/>
    <x v="1"/>
    <x v="0"/>
    <x v="3"/>
    <n v="-3.5"/>
    <x v="1"/>
    <x v="0"/>
    <x v="0"/>
    <x v="1"/>
  </r>
  <r>
    <x v="0"/>
    <x v="0"/>
    <s v="De Bonte Raaf"/>
    <x v="1"/>
    <x v="0"/>
    <x v="4"/>
    <n v="-66.930000000000007"/>
    <x v="1"/>
    <x v="0"/>
    <x v="0"/>
    <x v="1"/>
  </r>
  <r>
    <x v="0"/>
    <x v="0"/>
    <s v="De Bonte Raaf"/>
    <x v="1"/>
    <x v="0"/>
    <x v="5"/>
    <n v="-74.25"/>
    <x v="1"/>
    <x v="0"/>
    <x v="0"/>
    <x v="1"/>
  </r>
  <r>
    <x v="0"/>
    <x v="0"/>
    <s v="De Bonte Raaf"/>
    <x v="1"/>
    <x v="1"/>
    <x v="6"/>
    <n v="-79.92"/>
    <x v="1"/>
    <x v="0"/>
    <x v="0"/>
    <x v="1"/>
  </r>
  <r>
    <x v="0"/>
    <x v="0"/>
    <s v="De Bonte Raaf"/>
    <x v="1"/>
    <x v="2"/>
    <x v="7"/>
    <n v="-14.98"/>
    <x v="1"/>
    <x v="0"/>
    <x v="0"/>
    <x v="1"/>
  </r>
  <r>
    <x v="0"/>
    <x v="0"/>
    <s v="De Bonte Raaf"/>
    <x v="1"/>
    <x v="3"/>
    <x v="8"/>
    <n v="-924.75"/>
    <x v="1"/>
    <x v="0"/>
    <x v="0"/>
    <x v="1"/>
  </r>
  <r>
    <x v="0"/>
    <x v="0"/>
    <s v="De Bonte Raaf"/>
    <x v="1"/>
    <x v="4"/>
    <x v="9"/>
    <n v="999"/>
    <x v="1"/>
    <x v="0"/>
    <x v="0"/>
    <x v="1"/>
  </r>
  <r>
    <x v="0"/>
    <x v="0"/>
    <s v="De Bonte Raaf"/>
    <x v="1"/>
    <x v="5"/>
    <x v="6"/>
    <n v="79.92"/>
    <x v="1"/>
    <x v="0"/>
    <x v="0"/>
    <x v="1"/>
  </r>
  <r>
    <x v="0"/>
    <x v="0"/>
    <s v="De Bonte Raaf"/>
    <x v="1"/>
    <x v="6"/>
    <x v="7"/>
    <n v="14.98"/>
    <x v="1"/>
    <x v="0"/>
    <x v="0"/>
    <x v="1"/>
  </r>
  <r>
    <x v="0"/>
    <x v="0"/>
    <s v="De Bonte Raaf"/>
    <x v="1"/>
    <x v="7"/>
    <x v="0"/>
    <n v="72.63"/>
    <x v="1"/>
    <x v="0"/>
    <x v="0"/>
    <x v="1"/>
  </r>
  <r>
    <x v="0"/>
    <x v="0"/>
    <s v="De Bonte Raaf"/>
    <x v="1"/>
    <x v="7"/>
    <x v="1"/>
    <n v="5.29"/>
    <x v="1"/>
    <x v="0"/>
    <x v="0"/>
    <x v="1"/>
  </r>
  <r>
    <x v="0"/>
    <x v="0"/>
    <s v="De Bonte Raaf"/>
    <x v="1"/>
    <x v="7"/>
    <x v="10"/>
    <n v="79.319999999999993"/>
    <x v="1"/>
    <x v="0"/>
    <x v="0"/>
    <x v="1"/>
  </r>
  <r>
    <x v="0"/>
    <x v="0"/>
    <s v="De Bonte Raaf"/>
    <x v="1"/>
    <x v="7"/>
    <x v="3"/>
    <n v="3.5"/>
    <x v="1"/>
    <x v="0"/>
    <x v="0"/>
    <x v="1"/>
  </r>
  <r>
    <x v="0"/>
    <x v="0"/>
    <s v="De Bonte Raaf"/>
    <x v="1"/>
    <x v="7"/>
    <x v="4"/>
    <n v="66.930000000000007"/>
    <x v="1"/>
    <x v="0"/>
    <x v="0"/>
    <x v="1"/>
  </r>
  <r>
    <x v="0"/>
    <x v="0"/>
    <s v="De Bonte Raaf"/>
    <x v="2"/>
    <x v="0"/>
    <x v="0"/>
    <n v="-346.73"/>
    <x v="1"/>
    <x v="0"/>
    <x v="0"/>
    <x v="1"/>
  </r>
  <r>
    <x v="0"/>
    <x v="0"/>
    <s v="De Bonte Raaf"/>
    <x v="2"/>
    <x v="0"/>
    <x v="1"/>
    <n v="-25.28"/>
    <x v="1"/>
    <x v="0"/>
    <x v="0"/>
    <x v="1"/>
  </r>
  <r>
    <x v="0"/>
    <x v="0"/>
    <s v="De Bonte Raaf"/>
    <x v="2"/>
    <x v="0"/>
    <x v="2"/>
    <n v="-140.22"/>
    <x v="1"/>
    <x v="0"/>
    <x v="0"/>
    <x v="1"/>
  </r>
  <r>
    <x v="0"/>
    <x v="0"/>
    <s v="De Bonte Raaf"/>
    <x v="2"/>
    <x v="0"/>
    <x v="3"/>
    <n v="-16.690000000000001"/>
    <x v="1"/>
    <x v="0"/>
    <x v="0"/>
    <x v="1"/>
  </r>
  <r>
    <x v="0"/>
    <x v="0"/>
    <s v="De Bonte Raaf"/>
    <x v="2"/>
    <x v="0"/>
    <x v="4"/>
    <n v="-319.55"/>
    <x v="1"/>
    <x v="0"/>
    <x v="0"/>
    <x v="1"/>
  </r>
  <r>
    <x v="0"/>
    <x v="0"/>
    <s v="De Bonte Raaf"/>
    <x v="2"/>
    <x v="0"/>
    <x v="5"/>
    <n v="-1752.92"/>
    <x v="1"/>
    <x v="0"/>
    <x v="0"/>
    <x v="1"/>
  </r>
  <r>
    <x v="0"/>
    <x v="0"/>
    <s v="De Bonte Raaf"/>
    <x v="2"/>
    <x v="1"/>
    <x v="6"/>
    <n v="-419.47"/>
    <x v="1"/>
    <x v="0"/>
    <x v="0"/>
    <x v="1"/>
  </r>
  <r>
    <x v="0"/>
    <x v="0"/>
    <s v="De Bonte Raaf"/>
    <x v="2"/>
    <x v="2"/>
    <x v="7"/>
    <n v="-78.650000000000006"/>
    <x v="1"/>
    <x v="0"/>
    <x v="0"/>
    <x v="1"/>
  </r>
  <r>
    <x v="0"/>
    <x v="0"/>
    <s v="De Bonte Raaf"/>
    <x v="2"/>
    <x v="3"/>
    <x v="8"/>
    <n v="-3490.48"/>
    <x v="1"/>
    <x v="0"/>
    <x v="0"/>
    <x v="1"/>
  </r>
  <r>
    <x v="0"/>
    <x v="0"/>
    <s v="De Bonte Raaf"/>
    <x v="2"/>
    <x v="4"/>
    <x v="9"/>
    <n v="5243.4"/>
    <x v="1"/>
    <x v="0"/>
    <x v="0"/>
    <x v="1"/>
  </r>
  <r>
    <x v="0"/>
    <x v="0"/>
    <s v="De Bonte Raaf"/>
    <x v="2"/>
    <x v="5"/>
    <x v="6"/>
    <n v="419.47"/>
    <x v="1"/>
    <x v="0"/>
    <x v="0"/>
    <x v="1"/>
  </r>
  <r>
    <x v="0"/>
    <x v="0"/>
    <s v="De Bonte Raaf"/>
    <x v="2"/>
    <x v="6"/>
    <x v="7"/>
    <n v="78.650000000000006"/>
    <x v="1"/>
    <x v="0"/>
    <x v="0"/>
    <x v="1"/>
  </r>
  <r>
    <x v="0"/>
    <x v="0"/>
    <s v="De Bonte Raaf"/>
    <x v="2"/>
    <x v="7"/>
    <x v="0"/>
    <n v="346.73"/>
    <x v="1"/>
    <x v="0"/>
    <x v="0"/>
    <x v="1"/>
  </r>
  <r>
    <x v="0"/>
    <x v="0"/>
    <s v="De Bonte Raaf"/>
    <x v="2"/>
    <x v="7"/>
    <x v="1"/>
    <n v="25.28"/>
    <x v="1"/>
    <x v="0"/>
    <x v="0"/>
    <x v="1"/>
  </r>
  <r>
    <x v="0"/>
    <x v="0"/>
    <s v="De Bonte Raaf"/>
    <x v="2"/>
    <x v="7"/>
    <x v="2"/>
    <n v="140.22"/>
    <x v="1"/>
    <x v="0"/>
    <x v="0"/>
    <x v="1"/>
  </r>
  <r>
    <x v="0"/>
    <x v="0"/>
    <s v="De Bonte Raaf"/>
    <x v="2"/>
    <x v="7"/>
    <x v="3"/>
    <n v="16.690000000000001"/>
    <x v="1"/>
    <x v="0"/>
    <x v="0"/>
    <x v="1"/>
  </r>
  <r>
    <x v="0"/>
    <x v="0"/>
    <s v="De Bonte Raaf"/>
    <x v="2"/>
    <x v="7"/>
    <x v="4"/>
    <n v="319.55"/>
    <x v="1"/>
    <x v="0"/>
    <x v="0"/>
    <x v="1"/>
  </r>
  <r>
    <x v="0"/>
    <x v="0"/>
    <s v="De Bonte Raaf"/>
    <x v="3"/>
    <x v="0"/>
    <x v="0"/>
    <n v="-82.3"/>
    <x v="0"/>
    <x v="0"/>
    <x v="0"/>
    <x v="0"/>
  </r>
  <r>
    <x v="0"/>
    <x v="0"/>
    <s v="De Bonte Raaf"/>
    <x v="3"/>
    <x v="0"/>
    <x v="1"/>
    <n v="-6"/>
    <x v="0"/>
    <x v="0"/>
    <x v="0"/>
    <x v="0"/>
  </r>
  <r>
    <x v="0"/>
    <x v="0"/>
    <s v="De Bonte Raaf"/>
    <x v="3"/>
    <x v="0"/>
    <x v="2"/>
    <n v="-33.28"/>
    <x v="0"/>
    <x v="0"/>
    <x v="0"/>
    <x v="0"/>
  </r>
  <r>
    <x v="0"/>
    <x v="0"/>
    <s v="De Bonte Raaf"/>
    <x v="3"/>
    <x v="0"/>
    <x v="3"/>
    <n v="-3.96"/>
    <x v="0"/>
    <x v="0"/>
    <x v="0"/>
    <x v="0"/>
  </r>
  <r>
    <x v="0"/>
    <x v="0"/>
    <s v="De Bonte Raaf"/>
    <x v="3"/>
    <x v="0"/>
    <x v="4"/>
    <n v="-75.84"/>
    <x v="0"/>
    <x v="0"/>
    <x v="0"/>
    <x v="0"/>
  </r>
  <r>
    <x v="0"/>
    <x v="0"/>
    <s v="De Bonte Raaf"/>
    <x v="3"/>
    <x v="0"/>
    <x v="5"/>
    <n v="-85.42"/>
    <x v="0"/>
    <x v="0"/>
    <x v="0"/>
    <x v="0"/>
  </r>
  <r>
    <x v="0"/>
    <x v="0"/>
    <s v="De Bonte Raaf"/>
    <x v="3"/>
    <x v="1"/>
    <x v="6"/>
    <n v="-90.56"/>
    <x v="0"/>
    <x v="0"/>
    <x v="0"/>
    <x v="0"/>
  </r>
  <r>
    <x v="0"/>
    <x v="0"/>
    <s v="De Bonte Raaf"/>
    <x v="3"/>
    <x v="2"/>
    <x v="7"/>
    <n v="-16.98"/>
    <x v="0"/>
    <x v="0"/>
    <x v="0"/>
    <x v="0"/>
  </r>
  <r>
    <x v="0"/>
    <x v="0"/>
    <s v="De Bonte Raaf"/>
    <x v="3"/>
    <x v="3"/>
    <x v="8"/>
    <n v="-1046.58"/>
    <x v="0"/>
    <x v="0"/>
    <x v="0"/>
    <x v="0"/>
  </r>
  <r>
    <x v="0"/>
    <x v="0"/>
    <s v="De Bonte Raaf"/>
    <x v="3"/>
    <x v="4"/>
    <x v="9"/>
    <n v="1132"/>
    <x v="0"/>
    <x v="0"/>
    <x v="0"/>
    <x v="0"/>
  </r>
  <r>
    <x v="0"/>
    <x v="0"/>
    <s v="De Bonte Raaf"/>
    <x v="3"/>
    <x v="5"/>
    <x v="6"/>
    <n v="90.56"/>
    <x v="0"/>
    <x v="0"/>
    <x v="0"/>
    <x v="0"/>
  </r>
  <r>
    <x v="0"/>
    <x v="0"/>
    <s v="De Bonte Raaf"/>
    <x v="3"/>
    <x v="6"/>
    <x v="7"/>
    <n v="16.98"/>
    <x v="0"/>
    <x v="0"/>
    <x v="0"/>
    <x v="0"/>
  </r>
  <r>
    <x v="0"/>
    <x v="0"/>
    <s v="De Bonte Raaf"/>
    <x v="3"/>
    <x v="7"/>
    <x v="0"/>
    <n v="82.3"/>
    <x v="0"/>
    <x v="0"/>
    <x v="0"/>
    <x v="0"/>
  </r>
  <r>
    <x v="0"/>
    <x v="0"/>
    <s v="De Bonte Raaf"/>
    <x v="3"/>
    <x v="7"/>
    <x v="1"/>
    <n v="6"/>
    <x v="0"/>
    <x v="0"/>
    <x v="0"/>
    <x v="0"/>
  </r>
  <r>
    <x v="0"/>
    <x v="0"/>
    <s v="De Bonte Raaf"/>
    <x v="3"/>
    <x v="7"/>
    <x v="2"/>
    <n v="33.28"/>
    <x v="0"/>
    <x v="0"/>
    <x v="0"/>
    <x v="0"/>
  </r>
  <r>
    <x v="0"/>
    <x v="0"/>
    <s v="De Bonte Raaf"/>
    <x v="3"/>
    <x v="7"/>
    <x v="3"/>
    <n v="3.96"/>
    <x v="0"/>
    <x v="0"/>
    <x v="0"/>
    <x v="0"/>
  </r>
  <r>
    <x v="0"/>
    <x v="0"/>
    <s v="De Bonte Raaf"/>
    <x v="3"/>
    <x v="7"/>
    <x v="4"/>
    <n v="75.84"/>
    <x v="0"/>
    <x v="0"/>
    <x v="0"/>
    <x v="0"/>
  </r>
  <r>
    <x v="0"/>
    <x v="0"/>
    <s v="De Bonte Raaf"/>
    <x v="4"/>
    <x v="0"/>
    <x v="0"/>
    <n v="-113.8"/>
    <x v="0"/>
    <x v="0"/>
    <x v="0"/>
    <x v="1"/>
  </r>
  <r>
    <x v="0"/>
    <x v="0"/>
    <s v="De Bonte Raaf"/>
    <x v="4"/>
    <x v="0"/>
    <x v="1"/>
    <n v="-8.3000000000000007"/>
    <x v="0"/>
    <x v="0"/>
    <x v="0"/>
    <x v="1"/>
  </r>
  <r>
    <x v="0"/>
    <x v="0"/>
    <s v="De Bonte Raaf"/>
    <x v="4"/>
    <x v="0"/>
    <x v="2"/>
    <n v="-46.02"/>
    <x v="0"/>
    <x v="0"/>
    <x v="0"/>
    <x v="1"/>
  </r>
  <r>
    <x v="0"/>
    <x v="0"/>
    <s v="De Bonte Raaf"/>
    <x v="4"/>
    <x v="0"/>
    <x v="3"/>
    <n v="-5.48"/>
    <x v="0"/>
    <x v="0"/>
    <x v="0"/>
    <x v="1"/>
  </r>
  <r>
    <x v="0"/>
    <x v="0"/>
    <s v="De Bonte Raaf"/>
    <x v="4"/>
    <x v="0"/>
    <x v="4"/>
    <n v="-104.88"/>
    <x v="0"/>
    <x v="0"/>
    <x v="0"/>
    <x v="1"/>
  </r>
  <r>
    <x v="0"/>
    <x v="0"/>
    <s v="De Bonte Raaf"/>
    <x v="4"/>
    <x v="0"/>
    <x v="5"/>
    <n v="-122.25"/>
    <x v="0"/>
    <x v="0"/>
    <x v="0"/>
    <x v="1"/>
  </r>
  <r>
    <x v="0"/>
    <x v="0"/>
    <s v="De Bonte Raaf"/>
    <x v="4"/>
    <x v="1"/>
    <x v="6"/>
    <n v="-125.23"/>
    <x v="0"/>
    <x v="0"/>
    <x v="0"/>
    <x v="1"/>
  </r>
  <r>
    <x v="0"/>
    <x v="0"/>
    <s v="De Bonte Raaf"/>
    <x v="4"/>
    <x v="2"/>
    <x v="7"/>
    <n v="-23.48"/>
    <x v="0"/>
    <x v="0"/>
    <x v="0"/>
    <x v="1"/>
  </r>
  <r>
    <x v="0"/>
    <x v="0"/>
    <s v="De Bonte Raaf"/>
    <x v="4"/>
    <x v="3"/>
    <x v="8"/>
    <n v="-1443.15"/>
    <x v="0"/>
    <x v="0"/>
    <x v="0"/>
    <x v="1"/>
  </r>
  <r>
    <x v="0"/>
    <x v="0"/>
    <s v="De Bonte Raaf"/>
    <x v="4"/>
    <x v="4"/>
    <x v="9"/>
    <n v="1565.4"/>
    <x v="0"/>
    <x v="0"/>
    <x v="0"/>
    <x v="1"/>
  </r>
  <r>
    <x v="0"/>
    <x v="0"/>
    <s v="De Bonte Raaf"/>
    <x v="4"/>
    <x v="5"/>
    <x v="6"/>
    <n v="125.23"/>
    <x v="0"/>
    <x v="0"/>
    <x v="0"/>
    <x v="1"/>
  </r>
  <r>
    <x v="0"/>
    <x v="0"/>
    <s v="De Bonte Raaf"/>
    <x v="4"/>
    <x v="6"/>
    <x v="7"/>
    <n v="23.48"/>
    <x v="0"/>
    <x v="0"/>
    <x v="0"/>
    <x v="1"/>
  </r>
  <r>
    <x v="0"/>
    <x v="0"/>
    <s v="De Bonte Raaf"/>
    <x v="4"/>
    <x v="7"/>
    <x v="0"/>
    <n v="113.8"/>
    <x v="0"/>
    <x v="0"/>
    <x v="0"/>
    <x v="1"/>
  </r>
  <r>
    <x v="0"/>
    <x v="0"/>
    <s v="De Bonte Raaf"/>
    <x v="4"/>
    <x v="7"/>
    <x v="1"/>
    <n v="8.3000000000000007"/>
    <x v="0"/>
    <x v="0"/>
    <x v="0"/>
    <x v="1"/>
  </r>
  <r>
    <x v="0"/>
    <x v="0"/>
    <s v="De Bonte Raaf"/>
    <x v="4"/>
    <x v="7"/>
    <x v="2"/>
    <n v="46.02"/>
    <x v="0"/>
    <x v="0"/>
    <x v="0"/>
    <x v="1"/>
  </r>
  <r>
    <x v="0"/>
    <x v="0"/>
    <s v="De Bonte Raaf"/>
    <x v="4"/>
    <x v="7"/>
    <x v="3"/>
    <n v="5.48"/>
    <x v="0"/>
    <x v="0"/>
    <x v="0"/>
    <x v="1"/>
  </r>
  <r>
    <x v="0"/>
    <x v="0"/>
    <s v="De Bonte Raaf"/>
    <x v="4"/>
    <x v="7"/>
    <x v="4"/>
    <n v="104.88"/>
    <x v="0"/>
    <x v="0"/>
    <x v="0"/>
    <x v="1"/>
  </r>
  <r>
    <x v="0"/>
    <x v="0"/>
    <s v="De Bonte Raaf"/>
    <x v="5"/>
    <x v="0"/>
    <x v="0"/>
    <n v="-107.14"/>
    <x v="2"/>
    <x v="0"/>
    <x v="0"/>
    <x v="2"/>
  </r>
  <r>
    <x v="0"/>
    <x v="0"/>
    <s v="De Bonte Raaf"/>
    <x v="5"/>
    <x v="0"/>
    <x v="1"/>
    <n v="-7.81"/>
    <x v="2"/>
    <x v="0"/>
    <x v="0"/>
    <x v="2"/>
  </r>
  <r>
    <x v="0"/>
    <x v="0"/>
    <s v="De Bonte Raaf"/>
    <x v="5"/>
    <x v="0"/>
    <x v="10"/>
    <n v="-117.01"/>
    <x v="2"/>
    <x v="0"/>
    <x v="0"/>
    <x v="2"/>
  </r>
  <r>
    <x v="0"/>
    <x v="0"/>
    <s v="De Bonte Raaf"/>
    <x v="5"/>
    <x v="0"/>
    <x v="3"/>
    <n v="-5.16"/>
    <x v="2"/>
    <x v="0"/>
    <x v="0"/>
    <x v="2"/>
  </r>
  <r>
    <x v="0"/>
    <x v="0"/>
    <s v="De Bonte Raaf"/>
    <x v="5"/>
    <x v="0"/>
    <x v="4"/>
    <n v="-98.74"/>
    <x v="2"/>
    <x v="0"/>
    <x v="0"/>
    <x v="2"/>
  </r>
  <r>
    <x v="0"/>
    <x v="0"/>
    <s v="De Bonte Raaf"/>
    <x v="5"/>
    <x v="0"/>
    <x v="5"/>
    <n v="-114.58"/>
    <x v="2"/>
    <x v="0"/>
    <x v="0"/>
    <x v="2"/>
  </r>
  <r>
    <x v="0"/>
    <x v="0"/>
    <s v="De Bonte Raaf"/>
    <x v="5"/>
    <x v="1"/>
    <x v="6"/>
    <n v="-117.89"/>
    <x v="2"/>
    <x v="0"/>
    <x v="0"/>
    <x v="2"/>
  </r>
  <r>
    <x v="0"/>
    <x v="0"/>
    <s v="De Bonte Raaf"/>
    <x v="5"/>
    <x v="2"/>
    <x v="7"/>
    <n v="-22.1"/>
    <x v="2"/>
    <x v="0"/>
    <x v="0"/>
    <x v="2"/>
  </r>
  <r>
    <x v="0"/>
    <x v="0"/>
    <s v="De Bonte Raaf"/>
    <x v="5"/>
    <x v="3"/>
    <x v="8"/>
    <n v="-1359.08"/>
    <x v="2"/>
    <x v="0"/>
    <x v="0"/>
    <x v="2"/>
  </r>
  <r>
    <x v="0"/>
    <x v="0"/>
    <s v="De Bonte Raaf"/>
    <x v="5"/>
    <x v="4"/>
    <x v="9"/>
    <n v="1473.66"/>
    <x v="2"/>
    <x v="0"/>
    <x v="0"/>
    <x v="2"/>
  </r>
  <r>
    <x v="0"/>
    <x v="0"/>
    <s v="De Bonte Raaf"/>
    <x v="5"/>
    <x v="5"/>
    <x v="6"/>
    <n v="117.89"/>
    <x v="2"/>
    <x v="0"/>
    <x v="0"/>
    <x v="2"/>
  </r>
  <r>
    <x v="0"/>
    <x v="0"/>
    <s v="De Bonte Raaf"/>
    <x v="5"/>
    <x v="6"/>
    <x v="7"/>
    <n v="22.1"/>
    <x v="2"/>
    <x v="0"/>
    <x v="0"/>
    <x v="2"/>
  </r>
  <r>
    <x v="0"/>
    <x v="0"/>
    <s v="De Bonte Raaf"/>
    <x v="5"/>
    <x v="7"/>
    <x v="0"/>
    <n v="107.14"/>
    <x v="2"/>
    <x v="0"/>
    <x v="0"/>
    <x v="2"/>
  </r>
  <r>
    <x v="0"/>
    <x v="0"/>
    <s v="De Bonte Raaf"/>
    <x v="5"/>
    <x v="7"/>
    <x v="1"/>
    <n v="7.81"/>
    <x v="2"/>
    <x v="0"/>
    <x v="0"/>
    <x v="2"/>
  </r>
  <r>
    <x v="0"/>
    <x v="0"/>
    <s v="De Bonte Raaf"/>
    <x v="5"/>
    <x v="7"/>
    <x v="10"/>
    <n v="117.01"/>
    <x v="2"/>
    <x v="0"/>
    <x v="0"/>
    <x v="2"/>
  </r>
  <r>
    <x v="0"/>
    <x v="0"/>
    <s v="De Bonte Raaf"/>
    <x v="5"/>
    <x v="7"/>
    <x v="3"/>
    <n v="5.16"/>
    <x v="2"/>
    <x v="0"/>
    <x v="0"/>
    <x v="2"/>
  </r>
  <r>
    <x v="0"/>
    <x v="0"/>
    <s v="De Bonte Raaf"/>
    <x v="5"/>
    <x v="7"/>
    <x v="4"/>
    <n v="98.74"/>
    <x v="2"/>
    <x v="0"/>
    <x v="0"/>
    <x v="2"/>
  </r>
  <r>
    <x v="0"/>
    <x v="0"/>
    <s v="De Bonte Raaf"/>
    <x v="6"/>
    <x v="0"/>
    <x v="0"/>
    <n v="-193.08"/>
    <x v="2"/>
    <x v="0"/>
    <x v="0"/>
    <x v="0"/>
  </r>
  <r>
    <x v="0"/>
    <x v="0"/>
    <s v="De Bonte Raaf"/>
    <x v="6"/>
    <x v="0"/>
    <x v="1"/>
    <n v="-14.08"/>
    <x v="2"/>
    <x v="0"/>
    <x v="0"/>
    <x v="0"/>
  </r>
  <r>
    <x v="0"/>
    <x v="0"/>
    <s v="De Bonte Raaf"/>
    <x v="6"/>
    <x v="0"/>
    <x v="2"/>
    <n v="-78.08"/>
    <x v="2"/>
    <x v="0"/>
    <x v="0"/>
    <x v="0"/>
  </r>
  <r>
    <x v="0"/>
    <x v="0"/>
    <s v="De Bonte Raaf"/>
    <x v="6"/>
    <x v="0"/>
    <x v="3"/>
    <n v="-9.3000000000000007"/>
    <x v="2"/>
    <x v="0"/>
    <x v="0"/>
    <x v="0"/>
  </r>
  <r>
    <x v="0"/>
    <x v="0"/>
    <s v="De Bonte Raaf"/>
    <x v="6"/>
    <x v="0"/>
    <x v="4"/>
    <n v="-177.95"/>
    <x v="2"/>
    <x v="0"/>
    <x v="0"/>
    <x v="0"/>
  </r>
  <r>
    <x v="0"/>
    <x v="0"/>
    <s v="De Bonte Raaf"/>
    <x v="6"/>
    <x v="0"/>
    <x v="5"/>
    <n v="-504.33"/>
    <x v="2"/>
    <x v="0"/>
    <x v="0"/>
    <x v="0"/>
  </r>
  <r>
    <x v="0"/>
    <x v="0"/>
    <s v="De Bonte Raaf"/>
    <x v="6"/>
    <x v="1"/>
    <x v="6"/>
    <n v="-212.47"/>
    <x v="2"/>
    <x v="0"/>
    <x v="0"/>
    <x v="0"/>
  </r>
  <r>
    <x v="0"/>
    <x v="0"/>
    <s v="De Bonte Raaf"/>
    <x v="6"/>
    <x v="2"/>
    <x v="7"/>
    <n v="-39.840000000000003"/>
    <x v="2"/>
    <x v="0"/>
    <x v="0"/>
    <x v="0"/>
  </r>
  <r>
    <x v="0"/>
    <x v="0"/>
    <s v="De Bonte Raaf"/>
    <x v="6"/>
    <x v="3"/>
    <x v="8"/>
    <n v="-2151.5700000000002"/>
    <x v="2"/>
    <x v="0"/>
    <x v="0"/>
    <x v="0"/>
  </r>
  <r>
    <x v="0"/>
    <x v="0"/>
    <s v="De Bonte Raaf"/>
    <x v="6"/>
    <x v="4"/>
    <x v="9"/>
    <n v="2655.9"/>
    <x v="2"/>
    <x v="0"/>
    <x v="0"/>
    <x v="0"/>
  </r>
  <r>
    <x v="0"/>
    <x v="0"/>
    <s v="De Bonte Raaf"/>
    <x v="6"/>
    <x v="5"/>
    <x v="6"/>
    <n v="212.47"/>
    <x v="2"/>
    <x v="0"/>
    <x v="0"/>
    <x v="0"/>
  </r>
  <r>
    <x v="0"/>
    <x v="0"/>
    <s v="De Bonte Raaf"/>
    <x v="6"/>
    <x v="6"/>
    <x v="7"/>
    <n v="39.840000000000003"/>
    <x v="2"/>
    <x v="0"/>
    <x v="0"/>
    <x v="0"/>
  </r>
  <r>
    <x v="0"/>
    <x v="0"/>
    <s v="De Bonte Raaf"/>
    <x v="6"/>
    <x v="7"/>
    <x v="0"/>
    <n v="193.08"/>
    <x v="2"/>
    <x v="0"/>
    <x v="0"/>
    <x v="0"/>
  </r>
  <r>
    <x v="0"/>
    <x v="0"/>
    <s v="De Bonte Raaf"/>
    <x v="6"/>
    <x v="7"/>
    <x v="1"/>
    <n v="14.08"/>
    <x v="2"/>
    <x v="0"/>
    <x v="0"/>
    <x v="0"/>
  </r>
  <r>
    <x v="0"/>
    <x v="0"/>
    <s v="De Bonte Raaf"/>
    <x v="6"/>
    <x v="7"/>
    <x v="2"/>
    <n v="78.08"/>
    <x v="2"/>
    <x v="0"/>
    <x v="0"/>
    <x v="0"/>
  </r>
  <r>
    <x v="0"/>
    <x v="0"/>
    <s v="De Bonte Raaf"/>
    <x v="6"/>
    <x v="7"/>
    <x v="3"/>
    <n v="9.3000000000000007"/>
    <x v="2"/>
    <x v="0"/>
    <x v="0"/>
    <x v="0"/>
  </r>
  <r>
    <x v="0"/>
    <x v="0"/>
    <s v="De Bonte Raaf"/>
    <x v="6"/>
    <x v="7"/>
    <x v="4"/>
    <n v="177.95"/>
    <x v="2"/>
    <x v="0"/>
    <x v="0"/>
    <x v="0"/>
  </r>
  <r>
    <x v="0"/>
    <x v="0"/>
    <s v="De Bonte Raaf"/>
    <x v="7"/>
    <x v="0"/>
    <x v="0"/>
    <n v="-133.16"/>
    <x v="2"/>
    <x v="0"/>
    <x v="0"/>
    <x v="2"/>
  </r>
  <r>
    <x v="0"/>
    <x v="0"/>
    <s v="De Bonte Raaf"/>
    <x v="7"/>
    <x v="0"/>
    <x v="1"/>
    <n v="-9.7100000000000009"/>
    <x v="2"/>
    <x v="0"/>
    <x v="0"/>
    <x v="2"/>
  </r>
  <r>
    <x v="0"/>
    <x v="0"/>
    <s v="De Bonte Raaf"/>
    <x v="7"/>
    <x v="0"/>
    <x v="2"/>
    <n v="-53.85"/>
    <x v="2"/>
    <x v="0"/>
    <x v="0"/>
    <x v="2"/>
  </r>
  <r>
    <x v="0"/>
    <x v="0"/>
    <s v="De Bonte Raaf"/>
    <x v="7"/>
    <x v="0"/>
    <x v="3"/>
    <n v="-6.41"/>
    <x v="2"/>
    <x v="0"/>
    <x v="0"/>
    <x v="2"/>
  </r>
  <r>
    <x v="0"/>
    <x v="0"/>
    <s v="De Bonte Raaf"/>
    <x v="7"/>
    <x v="0"/>
    <x v="4"/>
    <n v="-122.72"/>
    <x v="2"/>
    <x v="0"/>
    <x v="0"/>
    <x v="2"/>
  </r>
  <r>
    <x v="0"/>
    <x v="0"/>
    <s v="De Bonte Raaf"/>
    <x v="7"/>
    <x v="0"/>
    <x v="5"/>
    <n v="-163.58000000000001"/>
    <x v="2"/>
    <x v="0"/>
    <x v="0"/>
    <x v="2"/>
  </r>
  <r>
    <x v="0"/>
    <x v="0"/>
    <s v="De Bonte Raaf"/>
    <x v="7"/>
    <x v="1"/>
    <x v="6"/>
    <n v="-146.53"/>
    <x v="2"/>
    <x v="0"/>
    <x v="0"/>
    <x v="2"/>
  </r>
  <r>
    <x v="0"/>
    <x v="0"/>
    <s v="De Bonte Raaf"/>
    <x v="7"/>
    <x v="2"/>
    <x v="7"/>
    <n v="-27.48"/>
    <x v="2"/>
    <x v="0"/>
    <x v="0"/>
    <x v="2"/>
  </r>
  <r>
    <x v="0"/>
    <x v="0"/>
    <s v="De Bonte Raaf"/>
    <x v="7"/>
    <x v="3"/>
    <x v="8"/>
    <n v="-1668.1"/>
    <x v="2"/>
    <x v="0"/>
    <x v="0"/>
    <x v="2"/>
  </r>
  <r>
    <x v="0"/>
    <x v="0"/>
    <s v="De Bonte Raaf"/>
    <x v="7"/>
    <x v="4"/>
    <x v="9"/>
    <n v="1831.68"/>
    <x v="2"/>
    <x v="0"/>
    <x v="0"/>
    <x v="2"/>
  </r>
  <r>
    <x v="0"/>
    <x v="0"/>
    <s v="De Bonte Raaf"/>
    <x v="7"/>
    <x v="5"/>
    <x v="6"/>
    <n v="146.53"/>
    <x v="2"/>
    <x v="0"/>
    <x v="0"/>
    <x v="2"/>
  </r>
  <r>
    <x v="0"/>
    <x v="0"/>
    <s v="De Bonte Raaf"/>
    <x v="7"/>
    <x v="6"/>
    <x v="7"/>
    <n v="27.48"/>
    <x v="2"/>
    <x v="0"/>
    <x v="0"/>
    <x v="2"/>
  </r>
  <r>
    <x v="0"/>
    <x v="0"/>
    <s v="De Bonte Raaf"/>
    <x v="7"/>
    <x v="7"/>
    <x v="0"/>
    <n v="133.16"/>
    <x v="2"/>
    <x v="0"/>
    <x v="0"/>
    <x v="2"/>
  </r>
  <r>
    <x v="0"/>
    <x v="0"/>
    <s v="De Bonte Raaf"/>
    <x v="7"/>
    <x v="7"/>
    <x v="1"/>
    <n v="9.7100000000000009"/>
    <x v="2"/>
    <x v="0"/>
    <x v="0"/>
    <x v="2"/>
  </r>
  <r>
    <x v="0"/>
    <x v="0"/>
    <s v="De Bonte Raaf"/>
    <x v="7"/>
    <x v="7"/>
    <x v="2"/>
    <n v="53.85"/>
    <x v="2"/>
    <x v="0"/>
    <x v="0"/>
    <x v="2"/>
  </r>
  <r>
    <x v="0"/>
    <x v="0"/>
    <s v="De Bonte Raaf"/>
    <x v="7"/>
    <x v="7"/>
    <x v="3"/>
    <n v="6.41"/>
    <x v="2"/>
    <x v="0"/>
    <x v="0"/>
    <x v="2"/>
  </r>
  <r>
    <x v="0"/>
    <x v="0"/>
    <s v="De Bonte Raaf"/>
    <x v="7"/>
    <x v="7"/>
    <x v="4"/>
    <n v="122.72"/>
    <x v="2"/>
    <x v="0"/>
    <x v="0"/>
    <x v="2"/>
  </r>
  <r>
    <x v="0"/>
    <x v="0"/>
    <s v="De Bonte Raaf"/>
    <x v="8"/>
    <x v="0"/>
    <x v="0"/>
    <n v="-74.069999999999993"/>
    <x v="3"/>
    <x v="0"/>
    <x v="0"/>
    <x v="2"/>
  </r>
  <r>
    <x v="0"/>
    <x v="0"/>
    <s v="De Bonte Raaf"/>
    <x v="8"/>
    <x v="0"/>
    <x v="1"/>
    <n v="-5.4"/>
    <x v="3"/>
    <x v="0"/>
    <x v="0"/>
    <x v="2"/>
  </r>
  <r>
    <x v="0"/>
    <x v="0"/>
    <s v="De Bonte Raaf"/>
    <x v="8"/>
    <x v="0"/>
    <x v="2"/>
    <n v="-29.95"/>
    <x v="3"/>
    <x v="0"/>
    <x v="0"/>
    <x v="2"/>
  </r>
  <r>
    <x v="0"/>
    <x v="0"/>
    <s v="De Bonte Raaf"/>
    <x v="8"/>
    <x v="0"/>
    <x v="3"/>
    <n v="-3.57"/>
    <x v="3"/>
    <x v="0"/>
    <x v="0"/>
    <x v="2"/>
  </r>
  <r>
    <x v="0"/>
    <x v="0"/>
    <s v="De Bonte Raaf"/>
    <x v="8"/>
    <x v="0"/>
    <x v="4"/>
    <n v="-68.260000000000005"/>
    <x v="3"/>
    <x v="0"/>
    <x v="0"/>
    <x v="2"/>
  </r>
  <r>
    <x v="0"/>
    <x v="0"/>
    <s v="De Bonte Raaf"/>
    <x v="8"/>
    <x v="0"/>
    <x v="5"/>
    <n v="-75.83"/>
    <x v="3"/>
    <x v="0"/>
    <x v="0"/>
    <x v="2"/>
  </r>
  <r>
    <x v="0"/>
    <x v="0"/>
    <s v="De Bonte Raaf"/>
    <x v="8"/>
    <x v="1"/>
    <x v="6"/>
    <n v="-81.5"/>
    <x v="3"/>
    <x v="0"/>
    <x v="0"/>
    <x v="2"/>
  </r>
  <r>
    <x v="0"/>
    <x v="0"/>
    <s v="De Bonte Raaf"/>
    <x v="8"/>
    <x v="2"/>
    <x v="7"/>
    <n v="-15.28"/>
    <x v="3"/>
    <x v="0"/>
    <x v="0"/>
    <x v="2"/>
  </r>
  <r>
    <x v="0"/>
    <x v="0"/>
    <s v="De Bonte Raaf"/>
    <x v="8"/>
    <x v="3"/>
    <x v="8"/>
    <n v="-942.97"/>
    <x v="3"/>
    <x v="0"/>
    <x v="0"/>
    <x v="2"/>
  </r>
  <r>
    <x v="0"/>
    <x v="0"/>
    <s v="De Bonte Raaf"/>
    <x v="8"/>
    <x v="4"/>
    <x v="9"/>
    <n v="1018.8"/>
    <x v="3"/>
    <x v="0"/>
    <x v="0"/>
    <x v="2"/>
  </r>
  <r>
    <x v="0"/>
    <x v="0"/>
    <s v="De Bonte Raaf"/>
    <x v="8"/>
    <x v="5"/>
    <x v="6"/>
    <n v="81.5"/>
    <x v="3"/>
    <x v="0"/>
    <x v="0"/>
    <x v="2"/>
  </r>
  <r>
    <x v="0"/>
    <x v="0"/>
    <s v="De Bonte Raaf"/>
    <x v="8"/>
    <x v="6"/>
    <x v="7"/>
    <n v="15.28"/>
    <x v="3"/>
    <x v="0"/>
    <x v="0"/>
    <x v="2"/>
  </r>
  <r>
    <x v="0"/>
    <x v="0"/>
    <s v="De Bonte Raaf"/>
    <x v="8"/>
    <x v="7"/>
    <x v="0"/>
    <n v="74.069999999999993"/>
    <x v="3"/>
    <x v="0"/>
    <x v="0"/>
    <x v="2"/>
  </r>
  <r>
    <x v="0"/>
    <x v="0"/>
    <s v="De Bonte Raaf"/>
    <x v="8"/>
    <x v="7"/>
    <x v="1"/>
    <n v="5.4"/>
    <x v="3"/>
    <x v="0"/>
    <x v="0"/>
    <x v="2"/>
  </r>
  <r>
    <x v="0"/>
    <x v="0"/>
    <s v="De Bonte Raaf"/>
    <x v="8"/>
    <x v="7"/>
    <x v="2"/>
    <n v="29.95"/>
    <x v="3"/>
    <x v="0"/>
    <x v="0"/>
    <x v="2"/>
  </r>
  <r>
    <x v="0"/>
    <x v="0"/>
    <s v="De Bonte Raaf"/>
    <x v="8"/>
    <x v="7"/>
    <x v="3"/>
    <n v="3.57"/>
    <x v="3"/>
    <x v="0"/>
    <x v="0"/>
    <x v="2"/>
  </r>
  <r>
    <x v="0"/>
    <x v="0"/>
    <s v="De Bonte Raaf"/>
    <x v="8"/>
    <x v="7"/>
    <x v="4"/>
    <n v="68.260000000000005"/>
    <x v="3"/>
    <x v="0"/>
    <x v="0"/>
    <x v="2"/>
  </r>
  <r>
    <x v="0"/>
    <x v="1"/>
    <s v="De Bonte Raaf"/>
    <x v="0"/>
    <x v="0"/>
    <x v="0"/>
    <n v="-143.36000000000001"/>
    <x v="0"/>
    <x v="0"/>
    <x v="0"/>
    <x v="0"/>
  </r>
  <r>
    <x v="0"/>
    <x v="1"/>
    <s v="De Bonte Raaf"/>
    <x v="0"/>
    <x v="0"/>
    <x v="1"/>
    <n v="-10.45"/>
    <x v="0"/>
    <x v="0"/>
    <x v="0"/>
    <x v="0"/>
  </r>
  <r>
    <x v="0"/>
    <x v="1"/>
    <s v="De Bonte Raaf"/>
    <x v="0"/>
    <x v="0"/>
    <x v="2"/>
    <n v="-57.97"/>
    <x v="0"/>
    <x v="0"/>
    <x v="0"/>
    <x v="0"/>
  </r>
  <r>
    <x v="0"/>
    <x v="1"/>
    <s v="De Bonte Raaf"/>
    <x v="0"/>
    <x v="0"/>
    <x v="3"/>
    <n v="-6.9"/>
    <x v="0"/>
    <x v="0"/>
    <x v="0"/>
    <x v="0"/>
  </r>
  <r>
    <x v="0"/>
    <x v="1"/>
    <s v="De Bonte Raaf"/>
    <x v="0"/>
    <x v="0"/>
    <x v="4"/>
    <n v="-132.12"/>
    <x v="0"/>
    <x v="0"/>
    <x v="0"/>
    <x v="0"/>
  </r>
  <r>
    <x v="0"/>
    <x v="1"/>
    <s v="De Bonte Raaf"/>
    <x v="0"/>
    <x v="0"/>
    <x v="5"/>
    <n v="-221.33"/>
    <x v="0"/>
    <x v="0"/>
    <x v="0"/>
    <x v="0"/>
  </r>
  <r>
    <x v="0"/>
    <x v="1"/>
    <s v="De Bonte Raaf"/>
    <x v="0"/>
    <x v="1"/>
    <x v="6"/>
    <n v="-157.75"/>
    <x v="0"/>
    <x v="0"/>
    <x v="0"/>
    <x v="0"/>
  </r>
  <r>
    <x v="0"/>
    <x v="1"/>
    <s v="De Bonte Raaf"/>
    <x v="0"/>
    <x v="2"/>
    <x v="7"/>
    <n v="-29.58"/>
    <x v="0"/>
    <x v="0"/>
    <x v="0"/>
    <x v="0"/>
  </r>
  <r>
    <x v="0"/>
    <x v="1"/>
    <s v="De Bonte Raaf"/>
    <x v="0"/>
    <x v="3"/>
    <x v="8"/>
    <n v="-1750.57"/>
    <x v="0"/>
    <x v="0"/>
    <x v="0"/>
    <x v="0"/>
  </r>
  <r>
    <x v="0"/>
    <x v="1"/>
    <s v="De Bonte Raaf"/>
    <x v="0"/>
    <x v="4"/>
    <x v="9"/>
    <n v="1971.9"/>
    <x v="0"/>
    <x v="0"/>
    <x v="0"/>
    <x v="0"/>
  </r>
  <r>
    <x v="0"/>
    <x v="1"/>
    <s v="De Bonte Raaf"/>
    <x v="0"/>
    <x v="5"/>
    <x v="6"/>
    <n v="157.75"/>
    <x v="0"/>
    <x v="0"/>
    <x v="0"/>
    <x v="0"/>
  </r>
  <r>
    <x v="0"/>
    <x v="1"/>
    <s v="De Bonte Raaf"/>
    <x v="0"/>
    <x v="6"/>
    <x v="7"/>
    <n v="29.58"/>
    <x v="0"/>
    <x v="0"/>
    <x v="0"/>
    <x v="0"/>
  </r>
  <r>
    <x v="0"/>
    <x v="1"/>
    <s v="De Bonte Raaf"/>
    <x v="0"/>
    <x v="7"/>
    <x v="0"/>
    <n v="143.36000000000001"/>
    <x v="0"/>
    <x v="0"/>
    <x v="0"/>
    <x v="0"/>
  </r>
  <r>
    <x v="0"/>
    <x v="1"/>
    <s v="De Bonte Raaf"/>
    <x v="0"/>
    <x v="7"/>
    <x v="1"/>
    <n v="10.45"/>
    <x v="0"/>
    <x v="0"/>
    <x v="0"/>
    <x v="0"/>
  </r>
  <r>
    <x v="0"/>
    <x v="1"/>
    <s v="De Bonte Raaf"/>
    <x v="0"/>
    <x v="7"/>
    <x v="2"/>
    <n v="57.97"/>
    <x v="0"/>
    <x v="0"/>
    <x v="0"/>
    <x v="0"/>
  </r>
  <r>
    <x v="0"/>
    <x v="1"/>
    <s v="De Bonte Raaf"/>
    <x v="0"/>
    <x v="7"/>
    <x v="3"/>
    <n v="6.9"/>
    <x v="0"/>
    <x v="0"/>
    <x v="0"/>
    <x v="0"/>
  </r>
  <r>
    <x v="0"/>
    <x v="1"/>
    <s v="De Bonte Raaf"/>
    <x v="0"/>
    <x v="7"/>
    <x v="4"/>
    <n v="132.12"/>
    <x v="0"/>
    <x v="0"/>
    <x v="0"/>
    <x v="0"/>
  </r>
  <r>
    <x v="0"/>
    <x v="1"/>
    <s v="De Bonte Raaf"/>
    <x v="1"/>
    <x v="0"/>
    <x v="0"/>
    <n v="-72.63"/>
    <x v="1"/>
    <x v="0"/>
    <x v="0"/>
    <x v="1"/>
  </r>
  <r>
    <x v="0"/>
    <x v="1"/>
    <s v="De Bonte Raaf"/>
    <x v="1"/>
    <x v="0"/>
    <x v="1"/>
    <n v="-5.29"/>
    <x v="1"/>
    <x v="0"/>
    <x v="0"/>
    <x v="1"/>
  </r>
  <r>
    <x v="0"/>
    <x v="1"/>
    <s v="De Bonte Raaf"/>
    <x v="1"/>
    <x v="0"/>
    <x v="10"/>
    <n v="-79.319999999999993"/>
    <x v="1"/>
    <x v="0"/>
    <x v="0"/>
    <x v="1"/>
  </r>
  <r>
    <x v="0"/>
    <x v="1"/>
    <s v="De Bonte Raaf"/>
    <x v="1"/>
    <x v="0"/>
    <x v="3"/>
    <n v="-3.5"/>
    <x v="1"/>
    <x v="0"/>
    <x v="0"/>
    <x v="1"/>
  </r>
  <r>
    <x v="0"/>
    <x v="1"/>
    <s v="De Bonte Raaf"/>
    <x v="1"/>
    <x v="0"/>
    <x v="4"/>
    <n v="-66.930000000000007"/>
    <x v="1"/>
    <x v="0"/>
    <x v="0"/>
    <x v="1"/>
  </r>
  <r>
    <x v="0"/>
    <x v="1"/>
    <s v="De Bonte Raaf"/>
    <x v="1"/>
    <x v="0"/>
    <x v="5"/>
    <n v="-74.25"/>
    <x v="1"/>
    <x v="0"/>
    <x v="0"/>
    <x v="1"/>
  </r>
  <r>
    <x v="0"/>
    <x v="1"/>
    <s v="De Bonte Raaf"/>
    <x v="1"/>
    <x v="1"/>
    <x v="6"/>
    <n v="-79.92"/>
    <x v="1"/>
    <x v="0"/>
    <x v="0"/>
    <x v="1"/>
  </r>
  <r>
    <x v="0"/>
    <x v="1"/>
    <s v="De Bonte Raaf"/>
    <x v="1"/>
    <x v="2"/>
    <x v="7"/>
    <n v="-14.98"/>
    <x v="1"/>
    <x v="0"/>
    <x v="0"/>
    <x v="1"/>
  </r>
  <r>
    <x v="0"/>
    <x v="1"/>
    <s v="De Bonte Raaf"/>
    <x v="1"/>
    <x v="3"/>
    <x v="8"/>
    <n v="-924.75"/>
    <x v="1"/>
    <x v="0"/>
    <x v="0"/>
    <x v="1"/>
  </r>
  <r>
    <x v="0"/>
    <x v="1"/>
    <s v="De Bonte Raaf"/>
    <x v="1"/>
    <x v="4"/>
    <x v="9"/>
    <n v="999"/>
    <x v="1"/>
    <x v="0"/>
    <x v="0"/>
    <x v="1"/>
  </r>
  <r>
    <x v="0"/>
    <x v="1"/>
    <s v="De Bonte Raaf"/>
    <x v="1"/>
    <x v="5"/>
    <x v="6"/>
    <n v="79.92"/>
    <x v="1"/>
    <x v="0"/>
    <x v="0"/>
    <x v="1"/>
  </r>
  <r>
    <x v="0"/>
    <x v="1"/>
    <s v="De Bonte Raaf"/>
    <x v="1"/>
    <x v="6"/>
    <x v="7"/>
    <n v="14.98"/>
    <x v="1"/>
    <x v="0"/>
    <x v="0"/>
    <x v="1"/>
  </r>
  <r>
    <x v="0"/>
    <x v="1"/>
    <s v="De Bonte Raaf"/>
    <x v="1"/>
    <x v="7"/>
    <x v="0"/>
    <n v="72.63"/>
    <x v="1"/>
    <x v="0"/>
    <x v="0"/>
    <x v="1"/>
  </r>
  <r>
    <x v="0"/>
    <x v="1"/>
    <s v="De Bonte Raaf"/>
    <x v="1"/>
    <x v="7"/>
    <x v="1"/>
    <n v="5.29"/>
    <x v="1"/>
    <x v="0"/>
    <x v="0"/>
    <x v="1"/>
  </r>
  <r>
    <x v="0"/>
    <x v="1"/>
    <s v="De Bonte Raaf"/>
    <x v="1"/>
    <x v="7"/>
    <x v="10"/>
    <n v="79.319999999999993"/>
    <x v="1"/>
    <x v="0"/>
    <x v="0"/>
    <x v="1"/>
  </r>
  <r>
    <x v="0"/>
    <x v="1"/>
    <s v="De Bonte Raaf"/>
    <x v="1"/>
    <x v="7"/>
    <x v="3"/>
    <n v="3.5"/>
    <x v="1"/>
    <x v="0"/>
    <x v="0"/>
    <x v="1"/>
  </r>
  <r>
    <x v="0"/>
    <x v="1"/>
    <s v="De Bonte Raaf"/>
    <x v="1"/>
    <x v="7"/>
    <x v="4"/>
    <n v="66.930000000000007"/>
    <x v="1"/>
    <x v="0"/>
    <x v="0"/>
    <x v="1"/>
  </r>
  <r>
    <x v="0"/>
    <x v="1"/>
    <s v="De Bonte Raaf"/>
    <x v="2"/>
    <x v="0"/>
    <x v="0"/>
    <n v="-346.73"/>
    <x v="1"/>
    <x v="0"/>
    <x v="0"/>
    <x v="1"/>
  </r>
  <r>
    <x v="0"/>
    <x v="1"/>
    <s v="De Bonte Raaf"/>
    <x v="2"/>
    <x v="0"/>
    <x v="1"/>
    <n v="-25.28"/>
    <x v="1"/>
    <x v="0"/>
    <x v="0"/>
    <x v="1"/>
  </r>
  <r>
    <x v="0"/>
    <x v="1"/>
    <s v="De Bonte Raaf"/>
    <x v="2"/>
    <x v="0"/>
    <x v="2"/>
    <n v="-140.22"/>
    <x v="1"/>
    <x v="0"/>
    <x v="0"/>
    <x v="1"/>
  </r>
  <r>
    <x v="0"/>
    <x v="1"/>
    <s v="De Bonte Raaf"/>
    <x v="2"/>
    <x v="0"/>
    <x v="3"/>
    <n v="-16.690000000000001"/>
    <x v="1"/>
    <x v="0"/>
    <x v="0"/>
    <x v="1"/>
  </r>
  <r>
    <x v="0"/>
    <x v="1"/>
    <s v="De Bonte Raaf"/>
    <x v="2"/>
    <x v="0"/>
    <x v="4"/>
    <n v="-319.55"/>
    <x v="1"/>
    <x v="0"/>
    <x v="0"/>
    <x v="1"/>
  </r>
  <r>
    <x v="0"/>
    <x v="1"/>
    <s v="De Bonte Raaf"/>
    <x v="2"/>
    <x v="0"/>
    <x v="5"/>
    <n v="-1752.92"/>
    <x v="1"/>
    <x v="0"/>
    <x v="0"/>
    <x v="1"/>
  </r>
  <r>
    <x v="0"/>
    <x v="1"/>
    <s v="De Bonte Raaf"/>
    <x v="2"/>
    <x v="1"/>
    <x v="6"/>
    <n v="-419.47"/>
    <x v="1"/>
    <x v="0"/>
    <x v="0"/>
    <x v="1"/>
  </r>
  <r>
    <x v="0"/>
    <x v="1"/>
    <s v="De Bonte Raaf"/>
    <x v="2"/>
    <x v="2"/>
    <x v="7"/>
    <n v="-78.650000000000006"/>
    <x v="1"/>
    <x v="0"/>
    <x v="0"/>
    <x v="1"/>
  </r>
  <r>
    <x v="0"/>
    <x v="1"/>
    <s v="De Bonte Raaf"/>
    <x v="2"/>
    <x v="3"/>
    <x v="8"/>
    <n v="-3490.48"/>
    <x v="1"/>
    <x v="0"/>
    <x v="0"/>
    <x v="1"/>
  </r>
  <r>
    <x v="0"/>
    <x v="1"/>
    <s v="De Bonte Raaf"/>
    <x v="2"/>
    <x v="4"/>
    <x v="9"/>
    <n v="5243.4"/>
    <x v="1"/>
    <x v="0"/>
    <x v="0"/>
    <x v="1"/>
  </r>
  <r>
    <x v="0"/>
    <x v="1"/>
    <s v="De Bonte Raaf"/>
    <x v="2"/>
    <x v="5"/>
    <x v="6"/>
    <n v="419.47"/>
    <x v="1"/>
    <x v="0"/>
    <x v="0"/>
    <x v="1"/>
  </r>
  <r>
    <x v="0"/>
    <x v="1"/>
    <s v="De Bonte Raaf"/>
    <x v="2"/>
    <x v="6"/>
    <x v="7"/>
    <n v="78.650000000000006"/>
    <x v="1"/>
    <x v="0"/>
    <x v="0"/>
    <x v="1"/>
  </r>
  <r>
    <x v="0"/>
    <x v="1"/>
    <s v="De Bonte Raaf"/>
    <x v="2"/>
    <x v="7"/>
    <x v="0"/>
    <n v="346.73"/>
    <x v="1"/>
    <x v="0"/>
    <x v="0"/>
    <x v="1"/>
  </r>
  <r>
    <x v="0"/>
    <x v="1"/>
    <s v="De Bonte Raaf"/>
    <x v="2"/>
    <x v="7"/>
    <x v="1"/>
    <n v="25.28"/>
    <x v="1"/>
    <x v="0"/>
    <x v="0"/>
    <x v="1"/>
  </r>
  <r>
    <x v="0"/>
    <x v="1"/>
    <s v="De Bonte Raaf"/>
    <x v="2"/>
    <x v="7"/>
    <x v="2"/>
    <n v="140.22"/>
    <x v="1"/>
    <x v="0"/>
    <x v="0"/>
    <x v="1"/>
  </r>
  <r>
    <x v="0"/>
    <x v="1"/>
    <s v="De Bonte Raaf"/>
    <x v="2"/>
    <x v="7"/>
    <x v="3"/>
    <n v="16.690000000000001"/>
    <x v="1"/>
    <x v="0"/>
    <x v="0"/>
    <x v="1"/>
  </r>
  <r>
    <x v="0"/>
    <x v="1"/>
    <s v="De Bonte Raaf"/>
    <x v="2"/>
    <x v="7"/>
    <x v="4"/>
    <n v="319.55"/>
    <x v="1"/>
    <x v="0"/>
    <x v="0"/>
    <x v="1"/>
  </r>
  <r>
    <x v="0"/>
    <x v="1"/>
    <s v="De Bonte Raaf"/>
    <x v="3"/>
    <x v="0"/>
    <x v="0"/>
    <n v="-82.3"/>
    <x v="0"/>
    <x v="0"/>
    <x v="0"/>
    <x v="0"/>
  </r>
  <r>
    <x v="0"/>
    <x v="1"/>
    <s v="De Bonte Raaf"/>
    <x v="3"/>
    <x v="0"/>
    <x v="1"/>
    <n v="-6"/>
    <x v="0"/>
    <x v="0"/>
    <x v="0"/>
    <x v="0"/>
  </r>
  <r>
    <x v="0"/>
    <x v="1"/>
    <s v="De Bonte Raaf"/>
    <x v="3"/>
    <x v="0"/>
    <x v="2"/>
    <n v="-33.28"/>
    <x v="0"/>
    <x v="0"/>
    <x v="0"/>
    <x v="0"/>
  </r>
  <r>
    <x v="0"/>
    <x v="1"/>
    <s v="De Bonte Raaf"/>
    <x v="3"/>
    <x v="0"/>
    <x v="3"/>
    <n v="-3.96"/>
    <x v="0"/>
    <x v="0"/>
    <x v="0"/>
    <x v="0"/>
  </r>
  <r>
    <x v="0"/>
    <x v="1"/>
    <s v="De Bonte Raaf"/>
    <x v="3"/>
    <x v="0"/>
    <x v="4"/>
    <n v="-75.84"/>
    <x v="0"/>
    <x v="0"/>
    <x v="0"/>
    <x v="0"/>
  </r>
  <r>
    <x v="0"/>
    <x v="1"/>
    <s v="De Bonte Raaf"/>
    <x v="3"/>
    <x v="0"/>
    <x v="5"/>
    <n v="-85.42"/>
    <x v="0"/>
    <x v="0"/>
    <x v="0"/>
    <x v="0"/>
  </r>
  <r>
    <x v="0"/>
    <x v="1"/>
    <s v="De Bonte Raaf"/>
    <x v="3"/>
    <x v="1"/>
    <x v="6"/>
    <n v="-90.56"/>
    <x v="0"/>
    <x v="0"/>
    <x v="0"/>
    <x v="0"/>
  </r>
  <r>
    <x v="0"/>
    <x v="1"/>
    <s v="De Bonte Raaf"/>
    <x v="3"/>
    <x v="2"/>
    <x v="7"/>
    <n v="-16.98"/>
    <x v="0"/>
    <x v="0"/>
    <x v="0"/>
    <x v="0"/>
  </r>
  <r>
    <x v="0"/>
    <x v="1"/>
    <s v="De Bonte Raaf"/>
    <x v="3"/>
    <x v="3"/>
    <x v="8"/>
    <n v="-1046.58"/>
    <x v="0"/>
    <x v="0"/>
    <x v="0"/>
    <x v="0"/>
  </r>
  <r>
    <x v="0"/>
    <x v="1"/>
    <s v="De Bonte Raaf"/>
    <x v="3"/>
    <x v="4"/>
    <x v="9"/>
    <n v="1132"/>
    <x v="0"/>
    <x v="0"/>
    <x v="0"/>
    <x v="0"/>
  </r>
  <r>
    <x v="0"/>
    <x v="1"/>
    <s v="De Bonte Raaf"/>
    <x v="3"/>
    <x v="5"/>
    <x v="6"/>
    <n v="90.56"/>
    <x v="0"/>
    <x v="0"/>
    <x v="0"/>
    <x v="0"/>
  </r>
  <r>
    <x v="0"/>
    <x v="1"/>
    <s v="De Bonte Raaf"/>
    <x v="3"/>
    <x v="6"/>
    <x v="7"/>
    <n v="16.98"/>
    <x v="0"/>
    <x v="0"/>
    <x v="0"/>
    <x v="0"/>
  </r>
  <r>
    <x v="0"/>
    <x v="1"/>
    <s v="De Bonte Raaf"/>
    <x v="3"/>
    <x v="7"/>
    <x v="0"/>
    <n v="82.3"/>
    <x v="0"/>
    <x v="0"/>
    <x v="0"/>
    <x v="0"/>
  </r>
  <r>
    <x v="0"/>
    <x v="1"/>
    <s v="De Bonte Raaf"/>
    <x v="3"/>
    <x v="7"/>
    <x v="1"/>
    <n v="6"/>
    <x v="0"/>
    <x v="0"/>
    <x v="0"/>
    <x v="0"/>
  </r>
  <r>
    <x v="0"/>
    <x v="1"/>
    <s v="De Bonte Raaf"/>
    <x v="3"/>
    <x v="7"/>
    <x v="2"/>
    <n v="33.28"/>
    <x v="0"/>
    <x v="0"/>
    <x v="0"/>
    <x v="0"/>
  </r>
  <r>
    <x v="0"/>
    <x v="1"/>
    <s v="De Bonte Raaf"/>
    <x v="3"/>
    <x v="7"/>
    <x v="3"/>
    <n v="3.96"/>
    <x v="0"/>
    <x v="0"/>
    <x v="0"/>
    <x v="0"/>
  </r>
  <r>
    <x v="0"/>
    <x v="1"/>
    <s v="De Bonte Raaf"/>
    <x v="3"/>
    <x v="7"/>
    <x v="4"/>
    <n v="75.84"/>
    <x v="0"/>
    <x v="0"/>
    <x v="0"/>
    <x v="0"/>
  </r>
  <r>
    <x v="0"/>
    <x v="1"/>
    <s v="De Bonte Raaf"/>
    <x v="4"/>
    <x v="0"/>
    <x v="0"/>
    <n v="-113.8"/>
    <x v="0"/>
    <x v="0"/>
    <x v="0"/>
    <x v="1"/>
  </r>
  <r>
    <x v="0"/>
    <x v="1"/>
    <s v="De Bonte Raaf"/>
    <x v="4"/>
    <x v="0"/>
    <x v="1"/>
    <n v="-8.3000000000000007"/>
    <x v="0"/>
    <x v="0"/>
    <x v="0"/>
    <x v="1"/>
  </r>
  <r>
    <x v="0"/>
    <x v="1"/>
    <s v="De Bonte Raaf"/>
    <x v="4"/>
    <x v="0"/>
    <x v="2"/>
    <n v="-46.02"/>
    <x v="0"/>
    <x v="0"/>
    <x v="0"/>
    <x v="1"/>
  </r>
  <r>
    <x v="0"/>
    <x v="1"/>
    <s v="De Bonte Raaf"/>
    <x v="4"/>
    <x v="0"/>
    <x v="3"/>
    <n v="-5.48"/>
    <x v="0"/>
    <x v="0"/>
    <x v="0"/>
    <x v="1"/>
  </r>
  <r>
    <x v="0"/>
    <x v="1"/>
    <s v="De Bonte Raaf"/>
    <x v="4"/>
    <x v="0"/>
    <x v="4"/>
    <n v="-104.88"/>
    <x v="0"/>
    <x v="0"/>
    <x v="0"/>
    <x v="1"/>
  </r>
  <r>
    <x v="0"/>
    <x v="1"/>
    <s v="De Bonte Raaf"/>
    <x v="4"/>
    <x v="0"/>
    <x v="5"/>
    <n v="-122.25"/>
    <x v="0"/>
    <x v="0"/>
    <x v="0"/>
    <x v="1"/>
  </r>
  <r>
    <x v="0"/>
    <x v="1"/>
    <s v="De Bonte Raaf"/>
    <x v="4"/>
    <x v="1"/>
    <x v="6"/>
    <n v="-125.23"/>
    <x v="0"/>
    <x v="0"/>
    <x v="0"/>
    <x v="1"/>
  </r>
  <r>
    <x v="0"/>
    <x v="1"/>
    <s v="De Bonte Raaf"/>
    <x v="4"/>
    <x v="2"/>
    <x v="7"/>
    <n v="-23.48"/>
    <x v="0"/>
    <x v="0"/>
    <x v="0"/>
    <x v="1"/>
  </r>
  <r>
    <x v="0"/>
    <x v="1"/>
    <s v="De Bonte Raaf"/>
    <x v="4"/>
    <x v="3"/>
    <x v="8"/>
    <n v="-1443.15"/>
    <x v="0"/>
    <x v="0"/>
    <x v="0"/>
    <x v="1"/>
  </r>
  <r>
    <x v="0"/>
    <x v="1"/>
    <s v="De Bonte Raaf"/>
    <x v="4"/>
    <x v="4"/>
    <x v="9"/>
    <n v="1565.4"/>
    <x v="0"/>
    <x v="0"/>
    <x v="0"/>
    <x v="1"/>
  </r>
  <r>
    <x v="0"/>
    <x v="1"/>
    <s v="De Bonte Raaf"/>
    <x v="4"/>
    <x v="5"/>
    <x v="6"/>
    <n v="125.23"/>
    <x v="0"/>
    <x v="0"/>
    <x v="0"/>
    <x v="1"/>
  </r>
  <r>
    <x v="0"/>
    <x v="1"/>
    <s v="De Bonte Raaf"/>
    <x v="4"/>
    <x v="6"/>
    <x v="7"/>
    <n v="23.48"/>
    <x v="0"/>
    <x v="0"/>
    <x v="0"/>
    <x v="1"/>
  </r>
  <r>
    <x v="0"/>
    <x v="1"/>
    <s v="De Bonte Raaf"/>
    <x v="4"/>
    <x v="7"/>
    <x v="0"/>
    <n v="113.8"/>
    <x v="0"/>
    <x v="0"/>
    <x v="0"/>
    <x v="1"/>
  </r>
  <r>
    <x v="0"/>
    <x v="1"/>
    <s v="De Bonte Raaf"/>
    <x v="4"/>
    <x v="7"/>
    <x v="1"/>
    <n v="8.3000000000000007"/>
    <x v="0"/>
    <x v="0"/>
    <x v="0"/>
    <x v="1"/>
  </r>
  <r>
    <x v="0"/>
    <x v="1"/>
    <s v="De Bonte Raaf"/>
    <x v="4"/>
    <x v="7"/>
    <x v="2"/>
    <n v="46.02"/>
    <x v="0"/>
    <x v="0"/>
    <x v="0"/>
    <x v="1"/>
  </r>
  <r>
    <x v="0"/>
    <x v="1"/>
    <s v="De Bonte Raaf"/>
    <x v="4"/>
    <x v="7"/>
    <x v="3"/>
    <n v="5.48"/>
    <x v="0"/>
    <x v="0"/>
    <x v="0"/>
    <x v="1"/>
  </r>
  <r>
    <x v="0"/>
    <x v="1"/>
    <s v="De Bonte Raaf"/>
    <x v="4"/>
    <x v="7"/>
    <x v="4"/>
    <n v="104.88"/>
    <x v="0"/>
    <x v="0"/>
    <x v="0"/>
    <x v="1"/>
  </r>
  <r>
    <x v="0"/>
    <x v="1"/>
    <s v="De Bonte Raaf"/>
    <x v="5"/>
    <x v="0"/>
    <x v="0"/>
    <n v="-107.14"/>
    <x v="2"/>
    <x v="0"/>
    <x v="0"/>
    <x v="2"/>
  </r>
  <r>
    <x v="0"/>
    <x v="1"/>
    <s v="De Bonte Raaf"/>
    <x v="5"/>
    <x v="0"/>
    <x v="1"/>
    <n v="-7.81"/>
    <x v="2"/>
    <x v="0"/>
    <x v="0"/>
    <x v="2"/>
  </r>
  <r>
    <x v="0"/>
    <x v="1"/>
    <s v="De Bonte Raaf"/>
    <x v="5"/>
    <x v="0"/>
    <x v="10"/>
    <n v="-117.01"/>
    <x v="2"/>
    <x v="0"/>
    <x v="0"/>
    <x v="2"/>
  </r>
  <r>
    <x v="0"/>
    <x v="1"/>
    <s v="De Bonte Raaf"/>
    <x v="5"/>
    <x v="0"/>
    <x v="3"/>
    <n v="-5.16"/>
    <x v="2"/>
    <x v="0"/>
    <x v="0"/>
    <x v="2"/>
  </r>
  <r>
    <x v="0"/>
    <x v="1"/>
    <s v="De Bonte Raaf"/>
    <x v="5"/>
    <x v="0"/>
    <x v="4"/>
    <n v="-98.74"/>
    <x v="2"/>
    <x v="0"/>
    <x v="0"/>
    <x v="2"/>
  </r>
  <r>
    <x v="0"/>
    <x v="1"/>
    <s v="De Bonte Raaf"/>
    <x v="5"/>
    <x v="0"/>
    <x v="5"/>
    <n v="-114.58"/>
    <x v="2"/>
    <x v="0"/>
    <x v="0"/>
    <x v="2"/>
  </r>
  <r>
    <x v="0"/>
    <x v="1"/>
    <s v="De Bonte Raaf"/>
    <x v="5"/>
    <x v="1"/>
    <x v="6"/>
    <n v="-117.89"/>
    <x v="2"/>
    <x v="0"/>
    <x v="0"/>
    <x v="2"/>
  </r>
  <r>
    <x v="0"/>
    <x v="1"/>
    <s v="De Bonte Raaf"/>
    <x v="5"/>
    <x v="2"/>
    <x v="7"/>
    <n v="-22.1"/>
    <x v="2"/>
    <x v="0"/>
    <x v="0"/>
    <x v="2"/>
  </r>
  <r>
    <x v="0"/>
    <x v="1"/>
    <s v="De Bonte Raaf"/>
    <x v="5"/>
    <x v="3"/>
    <x v="8"/>
    <n v="-1359.08"/>
    <x v="2"/>
    <x v="0"/>
    <x v="0"/>
    <x v="2"/>
  </r>
  <r>
    <x v="0"/>
    <x v="1"/>
    <s v="De Bonte Raaf"/>
    <x v="5"/>
    <x v="4"/>
    <x v="9"/>
    <n v="1473.66"/>
    <x v="2"/>
    <x v="0"/>
    <x v="0"/>
    <x v="2"/>
  </r>
  <r>
    <x v="0"/>
    <x v="1"/>
    <s v="De Bonte Raaf"/>
    <x v="5"/>
    <x v="5"/>
    <x v="6"/>
    <n v="117.89"/>
    <x v="2"/>
    <x v="0"/>
    <x v="0"/>
    <x v="2"/>
  </r>
  <r>
    <x v="0"/>
    <x v="1"/>
    <s v="De Bonte Raaf"/>
    <x v="5"/>
    <x v="6"/>
    <x v="7"/>
    <n v="22.1"/>
    <x v="2"/>
    <x v="0"/>
    <x v="0"/>
    <x v="2"/>
  </r>
  <r>
    <x v="0"/>
    <x v="1"/>
    <s v="De Bonte Raaf"/>
    <x v="5"/>
    <x v="7"/>
    <x v="0"/>
    <n v="107.14"/>
    <x v="2"/>
    <x v="0"/>
    <x v="0"/>
    <x v="2"/>
  </r>
  <r>
    <x v="0"/>
    <x v="1"/>
    <s v="De Bonte Raaf"/>
    <x v="5"/>
    <x v="7"/>
    <x v="1"/>
    <n v="7.81"/>
    <x v="2"/>
    <x v="0"/>
    <x v="0"/>
    <x v="2"/>
  </r>
  <r>
    <x v="0"/>
    <x v="1"/>
    <s v="De Bonte Raaf"/>
    <x v="5"/>
    <x v="7"/>
    <x v="10"/>
    <n v="117.01"/>
    <x v="2"/>
    <x v="0"/>
    <x v="0"/>
    <x v="2"/>
  </r>
  <r>
    <x v="0"/>
    <x v="1"/>
    <s v="De Bonte Raaf"/>
    <x v="5"/>
    <x v="7"/>
    <x v="3"/>
    <n v="5.16"/>
    <x v="2"/>
    <x v="0"/>
    <x v="0"/>
    <x v="2"/>
  </r>
  <r>
    <x v="0"/>
    <x v="1"/>
    <s v="De Bonte Raaf"/>
    <x v="5"/>
    <x v="7"/>
    <x v="4"/>
    <n v="98.74"/>
    <x v="2"/>
    <x v="0"/>
    <x v="0"/>
    <x v="2"/>
  </r>
  <r>
    <x v="0"/>
    <x v="1"/>
    <s v="De Bonte Raaf"/>
    <x v="6"/>
    <x v="0"/>
    <x v="0"/>
    <n v="-193.08"/>
    <x v="2"/>
    <x v="0"/>
    <x v="0"/>
    <x v="0"/>
  </r>
  <r>
    <x v="0"/>
    <x v="1"/>
    <s v="De Bonte Raaf"/>
    <x v="6"/>
    <x v="0"/>
    <x v="1"/>
    <n v="-14.08"/>
    <x v="2"/>
    <x v="0"/>
    <x v="0"/>
    <x v="0"/>
  </r>
  <r>
    <x v="0"/>
    <x v="1"/>
    <s v="De Bonte Raaf"/>
    <x v="6"/>
    <x v="0"/>
    <x v="2"/>
    <n v="-78.08"/>
    <x v="2"/>
    <x v="0"/>
    <x v="0"/>
    <x v="0"/>
  </r>
  <r>
    <x v="0"/>
    <x v="1"/>
    <s v="De Bonte Raaf"/>
    <x v="6"/>
    <x v="0"/>
    <x v="3"/>
    <n v="-9.3000000000000007"/>
    <x v="2"/>
    <x v="0"/>
    <x v="0"/>
    <x v="0"/>
  </r>
  <r>
    <x v="0"/>
    <x v="1"/>
    <s v="De Bonte Raaf"/>
    <x v="6"/>
    <x v="0"/>
    <x v="4"/>
    <n v="-177.95"/>
    <x v="2"/>
    <x v="0"/>
    <x v="0"/>
    <x v="0"/>
  </r>
  <r>
    <x v="0"/>
    <x v="1"/>
    <s v="De Bonte Raaf"/>
    <x v="6"/>
    <x v="0"/>
    <x v="5"/>
    <n v="-504.33"/>
    <x v="2"/>
    <x v="0"/>
    <x v="0"/>
    <x v="0"/>
  </r>
  <r>
    <x v="0"/>
    <x v="1"/>
    <s v="De Bonte Raaf"/>
    <x v="6"/>
    <x v="1"/>
    <x v="6"/>
    <n v="-212.47"/>
    <x v="2"/>
    <x v="0"/>
    <x v="0"/>
    <x v="0"/>
  </r>
  <r>
    <x v="0"/>
    <x v="1"/>
    <s v="De Bonte Raaf"/>
    <x v="6"/>
    <x v="2"/>
    <x v="7"/>
    <n v="-39.840000000000003"/>
    <x v="2"/>
    <x v="0"/>
    <x v="0"/>
    <x v="0"/>
  </r>
  <r>
    <x v="0"/>
    <x v="1"/>
    <s v="De Bonte Raaf"/>
    <x v="6"/>
    <x v="3"/>
    <x v="8"/>
    <n v="-2151.5700000000002"/>
    <x v="2"/>
    <x v="0"/>
    <x v="0"/>
    <x v="0"/>
  </r>
  <r>
    <x v="0"/>
    <x v="1"/>
    <s v="De Bonte Raaf"/>
    <x v="6"/>
    <x v="4"/>
    <x v="9"/>
    <n v="2655.9"/>
    <x v="2"/>
    <x v="0"/>
    <x v="0"/>
    <x v="0"/>
  </r>
  <r>
    <x v="0"/>
    <x v="1"/>
    <s v="De Bonte Raaf"/>
    <x v="6"/>
    <x v="5"/>
    <x v="6"/>
    <n v="212.47"/>
    <x v="2"/>
    <x v="0"/>
    <x v="0"/>
    <x v="0"/>
  </r>
  <r>
    <x v="0"/>
    <x v="1"/>
    <s v="De Bonte Raaf"/>
    <x v="6"/>
    <x v="6"/>
    <x v="7"/>
    <n v="39.840000000000003"/>
    <x v="2"/>
    <x v="0"/>
    <x v="0"/>
    <x v="0"/>
  </r>
  <r>
    <x v="0"/>
    <x v="1"/>
    <s v="De Bonte Raaf"/>
    <x v="6"/>
    <x v="7"/>
    <x v="0"/>
    <n v="193.08"/>
    <x v="2"/>
    <x v="0"/>
    <x v="0"/>
    <x v="0"/>
  </r>
  <r>
    <x v="0"/>
    <x v="1"/>
    <s v="De Bonte Raaf"/>
    <x v="6"/>
    <x v="7"/>
    <x v="1"/>
    <n v="14.08"/>
    <x v="2"/>
    <x v="0"/>
    <x v="0"/>
    <x v="0"/>
  </r>
  <r>
    <x v="0"/>
    <x v="1"/>
    <s v="De Bonte Raaf"/>
    <x v="6"/>
    <x v="7"/>
    <x v="2"/>
    <n v="78.08"/>
    <x v="2"/>
    <x v="0"/>
    <x v="0"/>
    <x v="0"/>
  </r>
  <r>
    <x v="0"/>
    <x v="1"/>
    <s v="De Bonte Raaf"/>
    <x v="6"/>
    <x v="7"/>
    <x v="3"/>
    <n v="9.3000000000000007"/>
    <x v="2"/>
    <x v="0"/>
    <x v="0"/>
    <x v="0"/>
  </r>
  <r>
    <x v="0"/>
    <x v="1"/>
    <s v="De Bonte Raaf"/>
    <x v="6"/>
    <x v="7"/>
    <x v="4"/>
    <n v="177.95"/>
    <x v="2"/>
    <x v="0"/>
    <x v="0"/>
    <x v="0"/>
  </r>
  <r>
    <x v="0"/>
    <x v="1"/>
    <s v="De Bonte Raaf"/>
    <x v="7"/>
    <x v="0"/>
    <x v="0"/>
    <n v="-133.16"/>
    <x v="2"/>
    <x v="0"/>
    <x v="0"/>
    <x v="2"/>
  </r>
  <r>
    <x v="0"/>
    <x v="1"/>
    <s v="De Bonte Raaf"/>
    <x v="7"/>
    <x v="0"/>
    <x v="1"/>
    <n v="-9.7100000000000009"/>
    <x v="2"/>
    <x v="0"/>
    <x v="0"/>
    <x v="2"/>
  </r>
  <r>
    <x v="0"/>
    <x v="1"/>
    <s v="De Bonte Raaf"/>
    <x v="7"/>
    <x v="0"/>
    <x v="2"/>
    <n v="-53.85"/>
    <x v="2"/>
    <x v="0"/>
    <x v="0"/>
    <x v="2"/>
  </r>
  <r>
    <x v="0"/>
    <x v="1"/>
    <s v="De Bonte Raaf"/>
    <x v="7"/>
    <x v="0"/>
    <x v="3"/>
    <n v="-6.41"/>
    <x v="2"/>
    <x v="0"/>
    <x v="0"/>
    <x v="2"/>
  </r>
  <r>
    <x v="0"/>
    <x v="1"/>
    <s v="De Bonte Raaf"/>
    <x v="7"/>
    <x v="0"/>
    <x v="4"/>
    <n v="-122.72"/>
    <x v="2"/>
    <x v="0"/>
    <x v="0"/>
    <x v="2"/>
  </r>
  <r>
    <x v="0"/>
    <x v="1"/>
    <s v="De Bonte Raaf"/>
    <x v="7"/>
    <x v="0"/>
    <x v="5"/>
    <n v="-163.58000000000001"/>
    <x v="2"/>
    <x v="0"/>
    <x v="0"/>
    <x v="2"/>
  </r>
  <r>
    <x v="0"/>
    <x v="1"/>
    <s v="De Bonte Raaf"/>
    <x v="7"/>
    <x v="1"/>
    <x v="6"/>
    <n v="-146.53"/>
    <x v="2"/>
    <x v="0"/>
    <x v="0"/>
    <x v="2"/>
  </r>
  <r>
    <x v="0"/>
    <x v="1"/>
    <s v="De Bonte Raaf"/>
    <x v="7"/>
    <x v="2"/>
    <x v="7"/>
    <n v="-27.48"/>
    <x v="2"/>
    <x v="0"/>
    <x v="0"/>
    <x v="2"/>
  </r>
  <r>
    <x v="0"/>
    <x v="1"/>
    <s v="De Bonte Raaf"/>
    <x v="7"/>
    <x v="3"/>
    <x v="8"/>
    <n v="-1668.1"/>
    <x v="2"/>
    <x v="0"/>
    <x v="0"/>
    <x v="2"/>
  </r>
  <r>
    <x v="0"/>
    <x v="1"/>
    <s v="De Bonte Raaf"/>
    <x v="7"/>
    <x v="4"/>
    <x v="9"/>
    <n v="1831.68"/>
    <x v="2"/>
    <x v="0"/>
    <x v="0"/>
    <x v="2"/>
  </r>
  <r>
    <x v="0"/>
    <x v="1"/>
    <s v="De Bonte Raaf"/>
    <x v="7"/>
    <x v="5"/>
    <x v="6"/>
    <n v="146.53"/>
    <x v="2"/>
    <x v="0"/>
    <x v="0"/>
    <x v="2"/>
  </r>
  <r>
    <x v="0"/>
    <x v="1"/>
    <s v="De Bonte Raaf"/>
    <x v="7"/>
    <x v="6"/>
    <x v="7"/>
    <n v="27.48"/>
    <x v="2"/>
    <x v="0"/>
    <x v="0"/>
    <x v="2"/>
  </r>
  <r>
    <x v="0"/>
    <x v="1"/>
    <s v="De Bonte Raaf"/>
    <x v="7"/>
    <x v="7"/>
    <x v="0"/>
    <n v="133.16"/>
    <x v="2"/>
    <x v="0"/>
    <x v="0"/>
    <x v="2"/>
  </r>
  <r>
    <x v="0"/>
    <x v="1"/>
    <s v="De Bonte Raaf"/>
    <x v="7"/>
    <x v="7"/>
    <x v="1"/>
    <n v="9.7100000000000009"/>
    <x v="2"/>
    <x v="0"/>
    <x v="0"/>
    <x v="2"/>
  </r>
  <r>
    <x v="0"/>
    <x v="1"/>
    <s v="De Bonte Raaf"/>
    <x v="7"/>
    <x v="7"/>
    <x v="2"/>
    <n v="53.85"/>
    <x v="2"/>
    <x v="0"/>
    <x v="0"/>
    <x v="2"/>
  </r>
  <r>
    <x v="0"/>
    <x v="1"/>
    <s v="De Bonte Raaf"/>
    <x v="7"/>
    <x v="7"/>
    <x v="3"/>
    <n v="6.41"/>
    <x v="2"/>
    <x v="0"/>
    <x v="0"/>
    <x v="2"/>
  </r>
  <r>
    <x v="0"/>
    <x v="1"/>
    <s v="De Bonte Raaf"/>
    <x v="7"/>
    <x v="7"/>
    <x v="4"/>
    <n v="122.72"/>
    <x v="2"/>
    <x v="0"/>
    <x v="0"/>
    <x v="2"/>
  </r>
  <r>
    <x v="0"/>
    <x v="1"/>
    <s v="De Bonte Raaf"/>
    <x v="8"/>
    <x v="0"/>
    <x v="0"/>
    <n v="-74.069999999999993"/>
    <x v="3"/>
    <x v="0"/>
    <x v="0"/>
    <x v="2"/>
  </r>
  <r>
    <x v="0"/>
    <x v="1"/>
    <s v="De Bonte Raaf"/>
    <x v="8"/>
    <x v="0"/>
    <x v="1"/>
    <n v="-5.4"/>
    <x v="3"/>
    <x v="0"/>
    <x v="0"/>
    <x v="2"/>
  </r>
  <r>
    <x v="0"/>
    <x v="1"/>
    <s v="De Bonte Raaf"/>
    <x v="8"/>
    <x v="0"/>
    <x v="2"/>
    <n v="-29.95"/>
    <x v="3"/>
    <x v="0"/>
    <x v="0"/>
    <x v="2"/>
  </r>
  <r>
    <x v="0"/>
    <x v="1"/>
    <s v="De Bonte Raaf"/>
    <x v="8"/>
    <x v="0"/>
    <x v="3"/>
    <n v="-3.57"/>
    <x v="3"/>
    <x v="0"/>
    <x v="0"/>
    <x v="2"/>
  </r>
  <r>
    <x v="0"/>
    <x v="1"/>
    <s v="De Bonte Raaf"/>
    <x v="8"/>
    <x v="0"/>
    <x v="4"/>
    <n v="-68.260000000000005"/>
    <x v="3"/>
    <x v="0"/>
    <x v="0"/>
    <x v="2"/>
  </r>
  <r>
    <x v="0"/>
    <x v="1"/>
    <s v="De Bonte Raaf"/>
    <x v="8"/>
    <x v="0"/>
    <x v="5"/>
    <n v="-75.83"/>
    <x v="3"/>
    <x v="0"/>
    <x v="0"/>
    <x v="2"/>
  </r>
  <r>
    <x v="0"/>
    <x v="1"/>
    <s v="De Bonte Raaf"/>
    <x v="8"/>
    <x v="1"/>
    <x v="6"/>
    <n v="-81.5"/>
    <x v="3"/>
    <x v="0"/>
    <x v="0"/>
    <x v="2"/>
  </r>
  <r>
    <x v="0"/>
    <x v="1"/>
    <s v="De Bonte Raaf"/>
    <x v="8"/>
    <x v="2"/>
    <x v="7"/>
    <n v="-15.28"/>
    <x v="3"/>
    <x v="0"/>
    <x v="0"/>
    <x v="2"/>
  </r>
  <r>
    <x v="0"/>
    <x v="1"/>
    <s v="De Bonte Raaf"/>
    <x v="8"/>
    <x v="3"/>
    <x v="8"/>
    <n v="-942.97"/>
    <x v="3"/>
    <x v="0"/>
    <x v="0"/>
    <x v="2"/>
  </r>
  <r>
    <x v="0"/>
    <x v="1"/>
    <s v="De Bonte Raaf"/>
    <x v="8"/>
    <x v="4"/>
    <x v="9"/>
    <n v="1018.8"/>
    <x v="3"/>
    <x v="0"/>
    <x v="0"/>
    <x v="2"/>
  </r>
  <r>
    <x v="0"/>
    <x v="1"/>
    <s v="De Bonte Raaf"/>
    <x v="8"/>
    <x v="5"/>
    <x v="6"/>
    <n v="81.5"/>
    <x v="3"/>
    <x v="0"/>
    <x v="0"/>
    <x v="2"/>
  </r>
  <r>
    <x v="0"/>
    <x v="1"/>
    <s v="De Bonte Raaf"/>
    <x v="8"/>
    <x v="6"/>
    <x v="7"/>
    <n v="15.28"/>
    <x v="3"/>
    <x v="0"/>
    <x v="0"/>
    <x v="2"/>
  </r>
  <r>
    <x v="0"/>
    <x v="1"/>
    <s v="De Bonte Raaf"/>
    <x v="8"/>
    <x v="7"/>
    <x v="0"/>
    <n v="74.069999999999993"/>
    <x v="3"/>
    <x v="0"/>
    <x v="0"/>
    <x v="2"/>
  </r>
  <r>
    <x v="0"/>
    <x v="1"/>
    <s v="De Bonte Raaf"/>
    <x v="8"/>
    <x v="7"/>
    <x v="1"/>
    <n v="5.4"/>
    <x v="3"/>
    <x v="0"/>
    <x v="0"/>
    <x v="2"/>
  </r>
  <r>
    <x v="0"/>
    <x v="1"/>
    <s v="De Bonte Raaf"/>
    <x v="8"/>
    <x v="7"/>
    <x v="2"/>
    <n v="29.95"/>
    <x v="3"/>
    <x v="0"/>
    <x v="0"/>
    <x v="2"/>
  </r>
  <r>
    <x v="0"/>
    <x v="1"/>
    <s v="De Bonte Raaf"/>
    <x v="8"/>
    <x v="7"/>
    <x v="3"/>
    <n v="3.57"/>
    <x v="3"/>
    <x v="0"/>
    <x v="0"/>
    <x v="2"/>
  </r>
  <r>
    <x v="0"/>
    <x v="1"/>
    <s v="De Bonte Raaf"/>
    <x v="8"/>
    <x v="7"/>
    <x v="4"/>
    <n v="68.260000000000005"/>
    <x v="3"/>
    <x v="0"/>
    <x v="0"/>
    <x v="2"/>
  </r>
  <r>
    <x v="0"/>
    <x v="2"/>
    <s v="De Bonte Raaf"/>
    <x v="0"/>
    <x v="0"/>
    <x v="0"/>
    <n v="-143.36000000000001"/>
    <x v="0"/>
    <x v="0"/>
    <x v="0"/>
    <x v="0"/>
  </r>
  <r>
    <x v="0"/>
    <x v="2"/>
    <s v="De Bonte Raaf"/>
    <x v="0"/>
    <x v="0"/>
    <x v="1"/>
    <n v="-10.45"/>
    <x v="0"/>
    <x v="0"/>
    <x v="0"/>
    <x v="0"/>
  </r>
  <r>
    <x v="0"/>
    <x v="2"/>
    <s v="De Bonte Raaf"/>
    <x v="0"/>
    <x v="0"/>
    <x v="2"/>
    <n v="-57.97"/>
    <x v="0"/>
    <x v="0"/>
    <x v="0"/>
    <x v="0"/>
  </r>
  <r>
    <x v="0"/>
    <x v="2"/>
    <s v="De Bonte Raaf"/>
    <x v="0"/>
    <x v="0"/>
    <x v="3"/>
    <n v="-6.9"/>
    <x v="0"/>
    <x v="0"/>
    <x v="0"/>
    <x v="0"/>
  </r>
  <r>
    <x v="0"/>
    <x v="2"/>
    <s v="De Bonte Raaf"/>
    <x v="0"/>
    <x v="0"/>
    <x v="4"/>
    <n v="-132.12"/>
    <x v="0"/>
    <x v="0"/>
    <x v="0"/>
    <x v="0"/>
  </r>
  <r>
    <x v="0"/>
    <x v="2"/>
    <s v="De Bonte Raaf"/>
    <x v="0"/>
    <x v="0"/>
    <x v="5"/>
    <n v="-221.33"/>
    <x v="0"/>
    <x v="0"/>
    <x v="0"/>
    <x v="0"/>
  </r>
  <r>
    <x v="0"/>
    <x v="2"/>
    <s v="De Bonte Raaf"/>
    <x v="0"/>
    <x v="1"/>
    <x v="6"/>
    <n v="-157.75"/>
    <x v="0"/>
    <x v="0"/>
    <x v="0"/>
    <x v="0"/>
  </r>
  <r>
    <x v="0"/>
    <x v="2"/>
    <s v="De Bonte Raaf"/>
    <x v="0"/>
    <x v="2"/>
    <x v="7"/>
    <n v="-29.58"/>
    <x v="0"/>
    <x v="0"/>
    <x v="0"/>
    <x v="0"/>
  </r>
  <r>
    <x v="0"/>
    <x v="2"/>
    <s v="De Bonte Raaf"/>
    <x v="0"/>
    <x v="3"/>
    <x v="8"/>
    <n v="-1750.57"/>
    <x v="0"/>
    <x v="0"/>
    <x v="0"/>
    <x v="0"/>
  </r>
  <r>
    <x v="0"/>
    <x v="2"/>
    <s v="De Bonte Raaf"/>
    <x v="0"/>
    <x v="4"/>
    <x v="9"/>
    <n v="1971.9"/>
    <x v="0"/>
    <x v="0"/>
    <x v="0"/>
    <x v="0"/>
  </r>
  <r>
    <x v="0"/>
    <x v="2"/>
    <s v="De Bonte Raaf"/>
    <x v="0"/>
    <x v="5"/>
    <x v="6"/>
    <n v="157.75"/>
    <x v="0"/>
    <x v="0"/>
    <x v="0"/>
    <x v="0"/>
  </r>
  <r>
    <x v="0"/>
    <x v="2"/>
    <s v="De Bonte Raaf"/>
    <x v="0"/>
    <x v="6"/>
    <x v="7"/>
    <n v="29.58"/>
    <x v="0"/>
    <x v="0"/>
    <x v="0"/>
    <x v="0"/>
  </r>
  <r>
    <x v="0"/>
    <x v="2"/>
    <s v="De Bonte Raaf"/>
    <x v="0"/>
    <x v="7"/>
    <x v="0"/>
    <n v="143.36000000000001"/>
    <x v="0"/>
    <x v="0"/>
    <x v="0"/>
    <x v="0"/>
  </r>
  <r>
    <x v="0"/>
    <x v="2"/>
    <s v="De Bonte Raaf"/>
    <x v="0"/>
    <x v="7"/>
    <x v="1"/>
    <n v="10.45"/>
    <x v="0"/>
    <x v="0"/>
    <x v="0"/>
    <x v="0"/>
  </r>
  <r>
    <x v="0"/>
    <x v="2"/>
    <s v="De Bonte Raaf"/>
    <x v="0"/>
    <x v="7"/>
    <x v="2"/>
    <n v="57.97"/>
    <x v="0"/>
    <x v="0"/>
    <x v="0"/>
    <x v="0"/>
  </r>
  <r>
    <x v="0"/>
    <x v="2"/>
    <s v="De Bonte Raaf"/>
    <x v="0"/>
    <x v="7"/>
    <x v="3"/>
    <n v="6.9"/>
    <x v="0"/>
    <x v="0"/>
    <x v="0"/>
    <x v="0"/>
  </r>
  <r>
    <x v="0"/>
    <x v="2"/>
    <s v="De Bonte Raaf"/>
    <x v="0"/>
    <x v="7"/>
    <x v="4"/>
    <n v="132.12"/>
    <x v="0"/>
    <x v="0"/>
    <x v="0"/>
    <x v="0"/>
  </r>
  <r>
    <x v="0"/>
    <x v="2"/>
    <s v="De Bonte Raaf"/>
    <x v="1"/>
    <x v="0"/>
    <x v="0"/>
    <n v="-72.63"/>
    <x v="1"/>
    <x v="0"/>
    <x v="0"/>
    <x v="1"/>
  </r>
  <r>
    <x v="0"/>
    <x v="2"/>
    <s v="De Bonte Raaf"/>
    <x v="1"/>
    <x v="0"/>
    <x v="1"/>
    <n v="-5.29"/>
    <x v="1"/>
    <x v="0"/>
    <x v="0"/>
    <x v="1"/>
  </r>
  <r>
    <x v="0"/>
    <x v="2"/>
    <s v="De Bonte Raaf"/>
    <x v="1"/>
    <x v="0"/>
    <x v="10"/>
    <n v="-79.319999999999993"/>
    <x v="1"/>
    <x v="0"/>
    <x v="0"/>
    <x v="1"/>
  </r>
  <r>
    <x v="0"/>
    <x v="2"/>
    <s v="De Bonte Raaf"/>
    <x v="1"/>
    <x v="0"/>
    <x v="3"/>
    <n v="-3.5"/>
    <x v="1"/>
    <x v="0"/>
    <x v="0"/>
    <x v="1"/>
  </r>
  <r>
    <x v="0"/>
    <x v="2"/>
    <s v="De Bonte Raaf"/>
    <x v="1"/>
    <x v="0"/>
    <x v="4"/>
    <n v="-66.930000000000007"/>
    <x v="1"/>
    <x v="0"/>
    <x v="0"/>
    <x v="1"/>
  </r>
  <r>
    <x v="0"/>
    <x v="2"/>
    <s v="De Bonte Raaf"/>
    <x v="1"/>
    <x v="0"/>
    <x v="5"/>
    <n v="-74.25"/>
    <x v="1"/>
    <x v="0"/>
    <x v="0"/>
    <x v="1"/>
  </r>
  <r>
    <x v="0"/>
    <x v="2"/>
    <s v="De Bonte Raaf"/>
    <x v="1"/>
    <x v="1"/>
    <x v="6"/>
    <n v="-79.92"/>
    <x v="1"/>
    <x v="0"/>
    <x v="0"/>
    <x v="1"/>
  </r>
  <r>
    <x v="0"/>
    <x v="2"/>
    <s v="De Bonte Raaf"/>
    <x v="1"/>
    <x v="2"/>
    <x v="7"/>
    <n v="-14.98"/>
    <x v="1"/>
    <x v="0"/>
    <x v="0"/>
    <x v="1"/>
  </r>
  <r>
    <x v="0"/>
    <x v="2"/>
    <s v="De Bonte Raaf"/>
    <x v="1"/>
    <x v="3"/>
    <x v="8"/>
    <n v="-849.75"/>
    <x v="1"/>
    <x v="0"/>
    <x v="0"/>
    <x v="1"/>
  </r>
  <r>
    <x v="0"/>
    <x v="2"/>
    <s v="De Bonte Raaf"/>
    <x v="1"/>
    <x v="8"/>
    <x v="11"/>
    <n v="-75"/>
    <x v="1"/>
    <x v="0"/>
    <x v="0"/>
    <x v="1"/>
  </r>
  <r>
    <x v="0"/>
    <x v="2"/>
    <s v="De Bonte Raaf"/>
    <x v="1"/>
    <x v="4"/>
    <x v="9"/>
    <n v="999"/>
    <x v="1"/>
    <x v="0"/>
    <x v="0"/>
    <x v="1"/>
  </r>
  <r>
    <x v="0"/>
    <x v="2"/>
    <s v="De Bonte Raaf"/>
    <x v="1"/>
    <x v="5"/>
    <x v="6"/>
    <n v="79.92"/>
    <x v="1"/>
    <x v="0"/>
    <x v="0"/>
    <x v="1"/>
  </r>
  <r>
    <x v="0"/>
    <x v="2"/>
    <s v="De Bonte Raaf"/>
    <x v="1"/>
    <x v="6"/>
    <x v="7"/>
    <n v="14.98"/>
    <x v="1"/>
    <x v="0"/>
    <x v="0"/>
    <x v="1"/>
  </r>
  <r>
    <x v="0"/>
    <x v="2"/>
    <s v="De Bonte Raaf"/>
    <x v="1"/>
    <x v="7"/>
    <x v="0"/>
    <n v="72.63"/>
    <x v="1"/>
    <x v="0"/>
    <x v="0"/>
    <x v="1"/>
  </r>
  <r>
    <x v="0"/>
    <x v="2"/>
    <s v="De Bonte Raaf"/>
    <x v="1"/>
    <x v="7"/>
    <x v="1"/>
    <n v="5.29"/>
    <x v="1"/>
    <x v="0"/>
    <x v="0"/>
    <x v="1"/>
  </r>
  <r>
    <x v="0"/>
    <x v="2"/>
    <s v="De Bonte Raaf"/>
    <x v="1"/>
    <x v="7"/>
    <x v="10"/>
    <n v="79.319999999999993"/>
    <x v="1"/>
    <x v="0"/>
    <x v="0"/>
    <x v="1"/>
  </r>
  <r>
    <x v="0"/>
    <x v="2"/>
    <s v="De Bonte Raaf"/>
    <x v="1"/>
    <x v="7"/>
    <x v="3"/>
    <n v="3.5"/>
    <x v="1"/>
    <x v="0"/>
    <x v="0"/>
    <x v="1"/>
  </r>
  <r>
    <x v="0"/>
    <x v="2"/>
    <s v="De Bonte Raaf"/>
    <x v="1"/>
    <x v="7"/>
    <x v="4"/>
    <n v="66.930000000000007"/>
    <x v="1"/>
    <x v="0"/>
    <x v="0"/>
    <x v="1"/>
  </r>
  <r>
    <x v="0"/>
    <x v="2"/>
    <s v="De Bonte Raaf"/>
    <x v="2"/>
    <x v="0"/>
    <x v="0"/>
    <n v="-346.73"/>
    <x v="1"/>
    <x v="0"/>
    <x v="0"/>
    <x v="1"/>
  </r>
  <r>
    <x v="0"/>
    <x v="2"/>
    <s v="De Bonte Raaf"/>
    <x v="2"/>
    <x v="0"/>
    <x v="1"/>
    <n v="-25.28"/>
    <x v="1"/>
    <x v="0"/>
    <x v="0"/>
    <x v="1"/>
  </r>
  <r>
    <x v="0"/>
    <x v="2"/>
    <s v="De Bonte Raaf"/>
    <x v="2"/>
    <x v="0"/>
    <x v="2"/>
    <n v="-140.22"/>
    <x v="1"/>
    <x v="0"/>
    <x v="0"/>
    <x v="1"/>
  </r>
  <r>
    <x v="0"/>
    <x v="2"/>
    <s v="De Bonte Raaf"/>
    <x v="2"/>
    <x v="0"/>
    <x v="3"/>
    <n v="-16.690000000000001"/>
    <x v="1"/>
    <x v="0"/>
    <x v="0"/>
    <x v="1"/>
  </r>
  <r>
    <x v="0"/>
    <x v="2"/>
    <s v="De Bonte Raaf"/>
    <x v="2"/>
    <x v="0"/>
    <x v="4"/>
    <n v="-319.55"/>
    <x v="1"/>
    <x v="0"/>
    <x v="0"/>
    <x v="1"/>
  </r>
  <r>
    <x v="0"/>
    <x v="2"/>
    <s v="De Bonte Raaf"/>
    <x v="2"/>
    <x v="0"/>
    <x v="5"/>
    <n v="-1752.92"/>
    <x v="1"/>
    <x v="0"/>
    <x v="0"/>
    <x v="1"/>
  </r>
  <r>
    <x v="0"/>
    <x v="2"/>
    <s v="De Bonte Raaf"/>
    <x v="2"/>
    <x v="1"/>
    <x v="6"/>
    <n v="-419.47"/>
    <x v="1"/>
    <x v="0"/>
    <x v="0"/>
    <x v="1"/>
  </r>
  <r>
    <x v="0"/>
    <x v="2"/>
    <s v="De Bonte Raaf"/>
    <x v="2"/>
    <x v="2"/>
    <x v="7"/>
    <n v="-78.650000000000006"/>
    <x v="1"/>
    <x v="0"/>
    <x v="0"/>
    <x v="1"/>
  </r>
  <r>
    <x v="0"/>
    <x v="2"/>
    <s v="De Bonte Raaf"/>
    <x v="2"/>
    <x v="3"/>
    <x v="8"/>
    <n v="-3490.48"/>
    <x v="1"/>
    <x v="0"/>
    <x v="0"/>
    <x v="1"/>
  </r>
  <r>
    <x v="0"/>
    <x v="2"/>
    <s v="De Bonte Raaf"/>
    <x v="2"/>
    <x v="4"/>
    <x v="9"/>
    <n v="5243.4"/>
    <x v="1"/>
    <x v="0"/>
    <x v="0"/>
    <x v="1"/>
  </r>
  <r>
    <x v="0"/>
    <x v="2"/>
    <s v="De Bonte Raaf"/>
    <x v="2"/>
    <x v="5"/>
    <x v="6"/>
    <n v="419.47"/>
    <x v="1"/>
    <x v="0"/>
    <x v="0"/>
    <x v="1"/>
  </r>
  <r>
    <x v="0"/>
    <x v="2"/>
    <s v="De Bonte Raaf"/>
    <x v="2"/>
    <x v="6"/>
    <x v="7"/>
    <n v="78.650000000000006"/>
    <x v="1"/>
    <x v="0"/>
    <x v="0"/>
    <x v="1"/>
  </r>
  <r>
    <x v="0"/>
    <x v="2"/>
    <s v="De Bonte Raaf"/>
    <x v="2"/>
    <x v="7"/>
    <x v="0"/>
    <n v="346.73"/>
    <x v="1"/>
    <x v="0"/>
    <x v="0"/>
    <x v="1"/>
  </r>
  <r>
    <x v="0"/>
    <x v="2"/>
    <s v="De Bonte Raaf"/>
    <x v="2"/>
    <x v="7"/>
    <x v="1"/>
    <n v="25.28"/>
    <x v="1"/>
    <x v="0"/>
    <x v="0"/>
    <x v="1"/>
  </r>
  <r>
    <x v="0"/>
    <x v="2"/>
    <s v="De Bonte Raaf"/>
    <x v="2"/>
    <x v="7"/>
    <x v="2"/>
    <n v="140.22"/>
    <x v="1"/>
    <x v="0"/>
    <x v="0"/>
    <x v="1"/>
  </r>
  <r>
    <x v="0"/>
    <x v="2"/>
    <s v="De Bonte Raaf"/>
    <x v="2"/>
    <x v="7"/>
    <x v="3"/>
    <n v="16.690000000000001"/>
    <x v="1"/>
    <x v="0"/>
    <x v="0"/>
    <x v="1"/>
  </r>
  <r>
    <x v="0"/>
    <x v="2"/>
    <s v="De Bonte Raaf"/>
    <x v="2"/>
    <x v="7"/>
    <x v="4"/>
    <n v="319.55"/>
    <x v="1"/>
    <x v="0"/>
    <x v="0"/>
    <x v="1"/>
  </r>
  <r>
    <x v="0"/>
    <x v="2"/>
    <s v="De Bonte Raaf"/>
    <x v="3"/>
    <x v="0"/>
    <x v="0"/>
    <n v="-82.3"/>
    <x v="0"/>
    <x v="0"/>
    <x v="0"/>
    <x v="0"/>
  </r>
  <r>
    <x v="0"/>
    <x v="2"/>
    <s v="De Bonte Raaf"/>
    <x v="3"/>
    <x v="0"/>
    <x v="1"/>
    <n v="-6"/>
    <x v="0"/>
    <x v="0"/>
    <x v="0"/>
    <x v="0"/>
  </r>
  <r>
    <x v="0"/>
    <x v="2"/>
    <s v="De Bonte Raaf"/>
    <x v="3"/>
    <x v="0"/>
    <x v="2"/>
    <n v="-33.28"/>
    <x v="0"/>
    <x v="0"/>
    <x v="0"/>
    <x v="0"/>
  </r>
  <r>
    <x v="0"/>
    <x v="2"/>
    <s v="De Bonte Raaf"/>
    <x v="3"/>
    <x v="0"/>
    <x v="3"/>
    <n v="-3.96"/>
    <x v="0"/>
    <x v="0"/>
    <x v="0"/>
    <x v="0"/>
  </r>
  <r>
    <x v="0"/>
    <x v="2"/>
    <s v="De Bonte Raaf"/>
    <x v="3"/>
    <x v="0"/>
    <x v="4"/>
    <n v="-75.84"/>
    <x v="0"/>
    <x v="0"/>
    <x v="0"/>
    <x v="0"/>
  </r>
  <r>
    <x v="0"/>
    <x v="2"/>
    <s v="De Bonte Raaf"/>
    <x v="3"/>
    <x v="0"/>
    <x v="5"/>
    <n v="-85.42"/>
    <x v="0"/>
    <x v="0"/>
    <x v="0"/>
    <x v="0"/>
  </r>
  <r>
    <x v="0"/>
    <x v="2"/>
    <s v="De Bonte Raaf"/>
    <x v="3"/>
    <x v="1"/>
    <x v="6"/>
    <n v="-90.56"/>
    <x v="0"/>
    <x v="0"/>
    <x v="0"/>
    <x v="0"/>
  </r>
  <r>
    <x v="0"/>
    <x v="2"/>
    <s v="De Bonte Raaf"/>
    <x v="3"/>
    <x v="2"/>
    <x v="7"/>
    <n v="-16.98"/>
    <x v="0"/>
    <x v="0"/>
    <x v="0"/>
    <x v="0"/>
  </r>
  <r>
    <x v="0"/>
    <x v="2"/>
    <s v="De Bonte Raaf"/>
    <x v="3"/>
    <x v="3"/>
    <x v="8"/>
    <n v="-1046.58"/>
    <x v="0"/>
    <x v="0"/>
    <x v="0"/>
    <x v="0"/>
  </r>
  <r>
    <x v="0"/>
    <x v="2"/>
    <s v="De Bonte Raaf"/>
    <x v="3"/>
    <x v="4"/>
    <x v="9"/>
    <n v="1132"/>
    <x v="0"/>
    <x v="0"/>
    <x v="0"/>
    <x v="0"/>
  </r>
  <r>
    <x v="0"/>
    <x v="2"/>
    <s v="De Bonte Raaf"/>
    <x v="3"/>
    <x v="5"/>
    <x v="6"/>
    <n v="90.56"/>
    <x v="0"/>
    <x v="0"/>
    <x v="0"/>
    <x v="0"/>
  </r>
  <r>
    <x v="0"/>
    <x v="2"/>
    <s v="De Bonte Raaf"/>
    <x v="3"/>
    <x v="6"/>
    <x v="7"/>
    <n v="16.98"/>
    <x v="0"/>
    <x v="0"/>
    <x v="0"/>
    <x v="0"/>
  </r>
  <r>
    <x v="0"/>
    <x v="2"/>
    <s v="De Bonte Raaf"/>
    <x v="3"/>
    <x v="7"/>
    <x v="0"/>
    <n v="82.3"/>
    <x v="0"/>
    <x v="0"/>
    <x v="0"/>
    <x v="0"/>
  </r>
  <r>
    <x v="0"/>
    <x v="2"/>
    <s v="De Bonte Raaf"/>
    <x v="3"/>
    <x v="7"/>
    <x v="1"/>
    <n v="6"/>
    <x v="0"/>
    <x v="0"/>
    <x v="0"/>
    <x v="0"/>
  </r>
  <r>
    <x v="0"/>
    <x v="2"/>
    <s v="De Bonte Raaf"/>
    <x v="3"/>
    <x v="7"/>
    <x v="2"/>
    <n v="33.28"/>
    <x v="0"/>
    <x v="0"/>
    <x v="0"/>
    <x v="0"/>
  </r>
  <r>
    <x v="0"/>
    <x v="2"/>
    <s v="De Bonte Raaf"/>
    <x v="3"/>
    <x v="7"/>
    <x v="3"/>
    <n v="3.96"/>
    <x v="0"/>
    <x v="0"/>
    <x v="0"/>
    <x v="0"/>
  </r>
  <r>
    <x v="0"/>
    <x v="2"/>
    <s v="De Bonte Raaf"/>
    <x v="3"/>
    <x v="7"/>
    <x v="4"/>
    <n v="75.84"/>
    <x v="0"/>
    <x v="0"/>
    <x v="0"/>
    <x v="0"/>
  </r>
  <r>
    <x v="0"/>
    <x v="2"/>
    <s v="De Bonte Raaf"/>
    <x v="4"/>
    <x v="0"/>
    <x v="0"/>
    <n v="-113.8"/>
    <x v="0"/>
    <x v="0"/>
    <x v="0"/>
    <x v="1"/>
  </r>
  <r>
    <x v="0"/>
    <x v="2"/>
    <s v="De Bonte Raaf"/>
    <x v="4"/>
    <x v="0"/>
    <x v="1"/>
    <n v="-8.3000000000000007"/>
    <x v="0"/>
    <x v="0"/>
    <x v="0"/>
    <x v="1"/>
  </r>
  <r>
    <x v="0"/>
    <x v="2"/>
    <s v="De Bonte Raaf"/>
    <x v="4"/>
    <x v="0"/>
    <x v="2"/>
    <n v="-46.02"/>
    <x v="0"/>
    <x v="0"/>
    <x v="0"/>
    <x v="1"/>
  </r>
  <r>
    <x v="0"/>
    <x v="2"/>
    <s v="De Bonte Raaf"/>
    <x v="4"/>
    <x v="0"/>
    <x v="3"/>
    <n v="-5.48"/>
    <x v="0"/>
    <x v="0"/>
    <x v="0"/>
    <x v="1"/>
  </r>
  <r>
    <x v="0"/>
    <x v="2"/>
    <s v="De Bonte Raaf"/>
    <x v="4"/>
    <x v="0"/>
    <x v="4"/>
    <n v="-104.88"/>
    <x v="0"/>
    <x v="0"/>
    <x v="0"/>
    <x v="1"/>
  </r>
  <r>
    <x v="0"/>
    <x v="2"/>
    <s v="De Bonte Raaf"/>
    <x v="4"/>
    <x v="0"/>
    <x v="5"/>
    <n v="-122.25"/>
    <x v="0"/>
    <x v="0"/>
    <x v="0"/>
    <x v="1"/>
  </r>
  <r>
    <x v="0"/>
    <x v="2"/>
    <s v="De Bonte Raaf"/>
    <x v="4"/>
    <x v="1"/>
    <x v="6"/>
    <n v="-125.23"/>
    <x v="0"/>
    <x v="0"/>
    <x v="0"/>
    <x v="1"/>
  </r>
  <r>
    <x v="0"/>
    <x v="2"/>
    <s v="De Bonte Raaf"/>
    <x v="4"/>
    <x v="2"/>
    <x v="7"/>
    <n v="-23.48"/>
    <x v="0"/>
    <x v="0"/>
    <x v="0"/>
    <x v="1"/>
  </r>
  <r>
    <x v="0"/>
    <x v="2"/>
    <s v="De Bonte Raaf"/>
    <x v="4"/>
    <x v="3"/>
    <x v="8"/>
    <n v="-1443.15"/>
    <x v="0"/>
    <x v="0"/>
    <x v="0"/>
    <x v="1"/>
  </r>
  <r>
    <x v="0"/>
    <x v="2"/>
    <s v="De Bonte Raaf"/>
    <x v="4"/>
    <x v="4"/>
    <x v="9"/>
    <n v="1565.4"/>
    <x v="0"/>
    <x v="0"/>
    <x v="0"/>
    <x v="1"/>
  </r>
  <r>
    <x v="0"/>
    <x v="2"/>
    <s v="De Bonte Raaf"/>
    <x v="4"/>
    <x v="5"/>
    <x v="6"/>
    <n v="125.23"/>
    <x v="0"/>
    <x v="0"/>
    <x v="0"/>
    <x v="1"/>
  </r>
  <r>
    <x v="0"/>
    <x v="2"/>
    <s v="De Bonte Raaf"/>
    <x v="4"/>
    <x v="6"/>
    <x v="7"/>
    <n v="23.48"/>
    <x v="0"/>
    <x v="0"/>
    <x v="0"/>
    <x v="1"/>
  </r>
  <r>
    <x v="0"/>
    <x v="2"/>
    <s v="De Bonte Raaf"/>
    <x v="4"/>
    <x v="7"/>
    <x v="0"/>
    <n v="113.8"/>
    <x v="0"/>
    <x v="0"/>
    <x v="0"/>
    <x v="1"/>
  </r>
  <r>
    <x v="0"/>
    <x v="2"/>
    <s v="De Bonte Raaf"/>
    <x v="4"/>
    <x v="7"/>
    <x v="1"/>
    <n v="8.3000000000000007"/>
    <x v="0"/>
    <x v="0"/>
    <x v="0"/>
    <x v="1"/>
  </r>
  <r>
    <x v="0"/>
    <x v="2"/>
    <s v="De Bonte Raaf"/>
    <x v="4"/>
    <x v="7"/>
    <x v="2"/>
    <n v="46.02"/>
    <x v="0"/>
    <x v="0"/>
    <x v="0"/>
    <x v="1"/>
  </r>
  <r>
    <x v="0"/>
    <x v="2"/>
    <s v="De Bonte Raaf"/>
    <x v="4"/>
    <x v="7"/>
    <x v="3"/>
    <n v="5.48"/>
    <x v="0"/>
    <x v="0"/>
    <x v="0"/>
    <x v="1"/>
  </r>
  <r>
    <x v="0"/>
    <x v="2"/>
    <s v="De Bonte Raaf"/>
    <x v="4"/>
    <x v="7"/>
    <x v="4"/>
    <n v="104.88"/>
    <x v="0"/>
    <x v="0"/>
    <x v="0"/>
    <x v="1"/>
  </r>
  <r>
    <x v="0"/>
    <x v="2"/>
    <s v="De Bonte Raaf"/>
    <x v="5"/>
    <x v="0"/>
    <x v="0"/>
    <n v="-107.14"/>
    <x v="2"/>
    <x v="0"/>
    <x v="0"/>
    <x v="2"/>
  </r>
  <r>
    <x v="0"/>
    <x v="2"/>
    <s v="De Bonte Raaf"/>
    <x v="5"/>
    <x v="0"/>
    <x v="1"/>
    <n v="-7.81"/>
    <x v="2"/>
    <x v="0"/>
    <x v="0"/>
    <x v="2"/>
  </r>
  <r>
    <x v="0"/>
    <x v="2"/>
    <s v="De Bonte Raaf"/>
    <x v="5"/>
    <x v="0"/>
    <x v="10"/>
    <n v="-117.01"/>
    <x v="2"/>
    <x v="0"/>
    <x v="0"/>
    <x v="2"/>
  </r>
  <r>
    <x v="0"/>
    <x v="2"/>
    <s v="De Bonte Raaf"/>
    <x v="5"/>
    <x v="0"/>
    <x v="3"/>
    <n v="-5.16"/>
    <x v="2"/>
    <x v="0"/>
    <x v="0"/>
    <x v="2"/>
  </r>
  <r>
    <x v="0"/>
    <x v="2"/>
    <s v="De Bonte Raaf"/>
    <x v="5"/>
    <x v="0"/>
    <x v="4"/>
    <n v="-98.74"/>
    <x v="2"/>
    <x v="0"/>
    <x v="0"/>
    <x v="2"/>
  </r>
  <r>
    <x v="0"/>
    <x v="2"/>
    <s v="De Bonte Raaf"/>
    <x v="5"/>
    <x v="0"/>
    <x v="5"/>
    <n v="-114.58"/>
    <x v="2"/>
    <x v="0"/>
    <x v="0"/>
    <x v="2"/>
  </r>
  <r>
    <x v="0"/>
    <x v="2"/>
    <s v="De Bonte Raaf"/>
    <x v="5"/>
    <x v="1"/>
    <x v="6"/>
    <n v="-117.89"/>
    <x v="2"/>
    <x v="0"/>
    <x v="0"/>
    <x v="2"/>
  </r>
  <r>
    <x v="0"/>
    <x v="2"/>
    <s v="De Bonte Raaf"/>
    <x v="5"/>
    <x v="2"/>
    <x v="7"/>
    <n v="-22.1"/>
    <x v="2"/>
    <x v="0"/>
    <x v="0"/>
    <x v="2"/>
  </r>
  <r>
    <x v="0"/>
    <x v="2"/>
    <s v="De Bonte Raaf"/>
    <x v="5"/>
    <x v="3"/>
    <x v="8"/>
    <n v="-1359.08"/>
    <x v="2"/>
    <x v="0"/>
    <x v="0"/>
    <x v="2"/>
  </r>
  <r>
    <x v="0"/>
    <x v="2"/>
    <s v="De Bonte Raaf"/>
    <x v="5"/>
    <x v="4"/>
    <x v="9"/>
    <n v="1473.66"/>
    <x v="2"/>
    <x v="0"/>
    <x v="0"/>
    <x v="2"/>
  </r>
  <r>
    <x v="0"/>
    <x v="2"/>
    <s v="De Bonte Raaf"/>
    <x v="5"/>
    <x v="5"/>
    <x v="6"/>
    <n v="117.89"/>
    <x v="2"/>
    <x v="0"/>
    <x v="0"/>
    <x v="2"/>
  </r>
  <r>
    <x v="0"/>
    <x v="2"/>
    <s v="De Bonte Raaf"/>
    <x v="5"/>
    <x v="6"/>
    <x v="7"/>
    <n v="22.1"/>
    <x v="2"/>
    <x v="0"/>
    <x v="0"/>
    <x v="2"/>
  </r>
  <r>
    <x v="0"/>
    <x v="2"/>
    <s v="De Bonte Raaf"/>
    <x v="5"/>
    <x v="7"/>
    <x v="0"/>
    <n v="107.14"/>
    <x v="2"/>
    <x v="0"/>
    <x v="0"/>
    <x v="2"/>
  </r>
  <r>
    <x v="0"/>
    <x v="2"/>
    <s v="De Bonte Raaf"/>
    <x v="5"/>
    <x v="7"/>
    <x v="1"/>
    <n v="7.81"/>
    <x v="2"/>
    <x v="0"/>
    <x v="0"/>
    <x v="2"/>
  </r>
  <r>
    <x v="0"/>
    <x v="2"/>
    <s v="De Bonte Raaf"/>
    <x v="5"/>
    <x v="7"/>
    <x v="10"/>
    <n v="117.01"/>
    <x v="2"/>
    <x v="0"/>
    <x v="0"/>
    <x v="2"/>
  </r>
  <r>
    <x v="0"/>
    <x v="2"/>
    <s v="De Bonte Raaf"/>
    <x v="5"/>
    <x v="7"/>
    <x v="3"/>
    <n v="5.16"/>
    <x v="2"/>
    <x v="0"/>
    <x v="0"/>
    <x v="2"/>
  </r>
  <r>
    <x v="0"/>
    <x v="2"/>
    <s v="De Bonte Raaf"/>
    <x v="5"/>
    <x v="7"/>
    <x v="4"/>
    <n v="98.74"/>
    <x v="2"/>
    <x v="0"/>
    <x v="0"/>
    <x v="2"/>
  </r>
  <r>
    <x v="0"/>
    <x v="2"/>
    <s v="De Bonte Raaf"/>
    <x v="6"/>
    <x v="0"/>
    <x v="0"/>
    <n v="-193.08"/>
    <x v="2"/>
    <x v="0"/>
    <x v="0"/>
    <x v="0"/>
  </r>
  <r>
    <x v="0"/>
    <x v="2"/>
    <s v="De Bonte Raaf"/>
    <x v="6"/>
    <x v="0"/>
    <x v="1"/>
    <n v="-14.08"/>
    <x v="2"/>
    <x v="0"/>
    <x v="0"/>
    <x v="0"/>
  </r>
  <r>
    <x v="0"/>
    <x v="2"/>
    <s v="De Bonte Raaf"/>
    <x v="6"/>
    <x v="0"/>
    <x v="2"/>
    <n v="-78.08"/>
    <x v="2"/>
    <x v="0"/>
    <x v="0"/>
    <x v="0"/>
  </r>
  <r>
    <x v="0"/>
    <x v="2"/>
    <s v="De Bonte Raaf"/>
    <x v="6"/>
    <x v="0"/>
    <x v="3"/>
    <n v="-9.3000000000000007"/>
    <x v="2"/>
    <x v="0"/>
    <x v="0"/>
    <x v="0"/>
  </r>
  <r>
    <x v="0"/>
    <x v="2"/>
    <s v="De Bonte Raaf"/>
    <x v="6"/>
    <x v="0"/>
    <x v="4"/>
    <n v="-177.95"/>
    <x v="2"/>
    <x v="0"/>
    <x v="0"/>
    <x v="0"/>
  </r>
  <r>
    <x v="0"/>
    <x v="2"/>
    <s v="De Bonte Raaf"/>
    <x v="6"/>
    <x v="0"/>
    <x v="5"/>
    <n v="-504.33"/>
    <x v="2"/>
    <x v="0"/>
    <x v="0"/>
    <x v="0"/>
  </r>
  <r>
    <x v="0"/>
    <x v="2"/>
    <s v="De Bonte Raaf"/>
    <x v="6"/>
    <x v="1"/>
    <x v="6"/>
    <n v="-212.47"/>
    <x v="2"/>
    <x v="0"/>
    <x v="0"/>
    <x v="0"/>
  </r>
  <r>
    <x v="0"/>
    <x v="2"/>
    <s v="De Bonte Raaf"/>
    <x v="6"/>
    <x v="2"/>
    <x v="7"/>
    <n v="-39.840000000000003"/>
    <x v="2"/>
    <x v="0"/>
    <x v="0"/>
    <x v="0"/>
  </r>
  <r>
    <x v="0"/>
    <x v="2"/>
    <s v="De Bonte Raaf"/>
    <x v="6"/>
    <x v="3"/>
    <x v="8"/>
    <n v="-2151.5700000000002"/>
    <x v="2"/>
    <x v="0"/>
    <x v="0"/>
    <x v="0"/>
  </r>
  <r>
    <x v="0"/>
    <x v="2"/>
    <s v="De Bonte Raaf"/>
    <x v="6"/>
    <x v="4"/>
    <x v="9"/>
    <n v="2655.9"/>
    <x v="2"/>
    <x v="0"/>
    <x v="0"/>
    <x v="0"/>
  </r>
  <r>
    <x v="0"/>
    <x v="2"/>
    <s v="De Bonte Raaf"/>
    <x v="6"/>
    <x v="5"/>
    <x v="6"/>
    <n v="212.47"/>
    <x v="2"/>
    <x v="0"/>
    <x v="0"/>
    <x v="0"/>
  </r>
  <r>
    <x v="0"/>
    <x v="2"/>
    <s v="De Bonte Raaf"/>
    <x v="6"/>
    <x v="6"/>
    <x v="7"/>
    <n v="39.840000000000003"/>
    <x v="2"/>
    <x v="0"/>
    <x v="0"/>
    <x v="0"/>
  </r>
  <r>
    <x v="0"/>
    <x v="2"/>
    <s v="De Bonte Raaf"/>
    <x v="6"/>
    <x v="7"/>
    <x v="0"/>
    <n v="193.08"/>
    <x v="2"/>
    <x v="0"/>
    <x v="0"/>
    <x v="0"/>
  </r>
  <r>
    <x v="0"/>
    <x v="2"/>
    <s v="De Bonte Raaf"/>
    <x v="6"/>
    <x v="7"/>
    <x v="1"/>
    <n v="14.08"/>
    <x v="2"/>
    <x v="0"/>
    <x v="0"/>
    <x v="0"/>
  </r>
  <r>
    <x v="0"/>
    <x v="2"/>
    <s v="De Bonte Raaf"/>
    <x v="6"/>
    <x v="7"/>
    <x v="2"/>
    <n v="78.08"/>
    <x v="2"/>
    <x v="0"/>
    <x v="0"/>
    <x v="0"/>
  </r>
  <r>
    <x v="0"/>
    <x v="2"/>
    <s v="De Bonte Raaf"/>
    <x v="6"/>
    <x v="7"/>
    <x v="3"/>
    <n v="9.3000000000000007"/>
    <x v="2"/>
    <x v="0"/>
    <x v="0"/>
    <x v="0"/>
  </r>
  <r>
    <x v="0"/>
    <x v="2"/>
    <s v="De Bonte Raaf"/>
    <x v="6"/>
    <x v="7"/>
    <x v="4"/>
    <n v="177.95"/>
    <x v="2"/>
    <x v="0"/>
    <x v="0"/>
    <x v="0"/>
  </r>
  <r>
    <x v="0"/>
    <x v="2"/>
    <s v="De Bonte Raaf"/>
    <x v="7"/>
    <x v="0"/>
    <x v="0"/>
    <n v="-133.16"/>
    <x v="2"/>
    <x v="0"/>
    <x v="0"/>
    <x v="2"/>
  </r>
  <r>
    <x v="0"/>
    <x v="2"/>
    <s v="De Bonte Raaf"/>
    <x v="7"/>
    <x v="0"/>
    <x v="1"/>
    <n v="-9.7100000000000009"/>
    <x v="2"/>
    <x v="0"/>
    <x v="0"/>
    <x v="2"/>
  </r>
  <r>
    <x v="0"/>
    <x v="2"/>
    <s v="De Bonte Raaf"/>
    <x v="7"/>
    <x v="0"/>
    <x v="2"/>
    <n v="-53.85"/>
    <x v="2"/>
    <x v="0"/>
    <x v="0"/>
    <x v="2"/>
  </r>
  <r>
    <x v="0"/>
    <x v="2"/>
    <s v="De Bonte Raaf"/>
    <x v="7"/>
    <x v="0"/>
    <x v="3"/>
    <n v="-6.41"/>
    <x v="2"/>
    <x v="0"/>
    <x v="0"/>
    <x v="2"/>
  </r>
  <r>
    <x v="0"/>
    <x v="2"/>
    <s v="De Bonte Raaf"/>
    <x v="7"/>
    <x v="0"/>
    <x v="4"/>
    <n v="-122.72"/>
    <x v="2"/>
    <x v="0"/>
    <x v="0"/>
    <x v="2"/>
  </r>
  <r>
    <x v="0"/>
    <x v="2"/>
    <s v="De Bonte Raaf"/>
    <x v="7"/>
    <x v="0"/>
    <x v="5"/>
    <n v="-163.58000000000001"/>
    <x v="2"/>
    <x v="0"/>
    <x v="0"/>
    <x v="2"/>
  </r>
  <r>
    <x v="0"/>
    <x v="2"/>
    <s v="De Bonte Raaf"/>
    <x v="7"/>
    <x v="1"/>
    <x v="6"/>
    <n v="-146.53"/>
    <x v="2"/>
    <x v="0"/>
    <x v="0"/>
    <x v="2"/>
  </r>
  <r>
    <x v="0"/>
    <x v="2"/>
    <s v="De Bonte Raaf"/>
    <x v="7"/>
    <x v="2"/>
    <x v="7"/>
    <n v="-27.48"/>
    <x v="2"/>
    <x v="0"/>
    <x v="0"/>
    <x v="2"/>
  </r>
  <r>
    <x v="0"/>
    <x v="2"/>
    <s v="De Bonte Raaf"/>
    <x v="7"/>
    <x v="3"/>
    <x v="8"/>
    <n v="-1668.1"/>
    <x v="2"/>
    <x v="0"/>
    <x v="0"/>
    <x v="2"/>
  </r>
  <r>
    <x v="0"/>
    <x v="2"/>
    <s v="De Bonte Raaf"/>
    <x v="7"/>
    <x v="4"/>
    <x v="9"/>
    <n v="1831.68"/>
    <x v="2"/>
    <x v="0"/>
    <x v="0"/>
    <x v="2"/>
  </r>
  <r>
    <x v="0"/>
    <x v="2"/>
    <s v="De Bonte Raaf"/>
    <x v="7"/>
    <x v="5"/>
    <x v="6"/>
    <n v="146.53"/>
    <x v="2"/>
    <x v="0"/>
    <x v="0"/>
    <x v="2"/>
  </r>
  <r>
    <x v="0"/>
    <x v="2"/>
    <s v="De Bonte Raaf"/>
    <x v="7"/>
    <x v="6"/>
    <x v="7"/>
    <n v="27.48"/>
    <x v="2"/>
    <x v="0"/>
    <x v="0"/>
    <x v="2"/>
  </r>
  <r>
    <x v="0"/>
    <x v="2"/>
    <s v="De Bonte Raaf"/>
    <x v="7"/>
    <x v="7"/>
    <x v="0"/>
    <n v="133.16"/>
    <x v="2"/>
    <x v="0"/>
    <x v="0"/>
    <x v="2"/>
  </r>
  <r>
    <x v="0"/>
    <x v="2"/>
    <s v="De Bonte Raaf"/>
    <x v="7"/>
    <x v="7"/>
    <x v="1"/>
    <n v="9.7100000000000009"/>
    <x v="2"/>
    <x v="0"/>
    <x v="0"/>
    <x v="2"/>
  </r>
  <r>
    <x v="0"/>
    <x v="2"/>
    <s v="De Bonte Raaf"/>
    <x v="7"/>
    <x v="7"/>
    <x v="2"/>
    <n v="53.85"/>
    <x v="2"/>
    <x v="0"/>
    <x v="0"/>
    <x v="2"/>
  </r>
  <r>
    <x v="0"/>
    <x v="2"/>
    <s v="De Bonte Raaf"/>
    <x v="7"/>
    <x v="7"/>
    <x v="3"/>
    <n v="6.41"/>
    <x v="2"/>
    <x v="0"/>
    <x v="0"/>
    <x v="2"/>
  </r>
  <r>
    <x v="0"/>
    <x v="2"/>
    <s v="De Bonte Raaf"/>
    <x v="7"/>
    <x v="7"/>
    <x v="4"/>
    <n v="122.72"/>
    <x v="2"/>
    <x v="0"/>
    <x v="0"/>
    <x v="2"/>
  </r>
  <r>
    <x v="0"/>
    <x v="2"/>
    <s v="De Bonte Raaf"/>
    <x v="8"/>
    <x v="0"/>
    <x v="0"/>
    <n v="-74.069999999999993"/>
    <x v="3"/>
    <x v="0"/>
    <x v="0"/>
    <x v="2"/>
  </r>
  <r>
    <x v="0"/>
    <x v="2"/>
    <s v="De Bonte Raaf"/>
    <x v="8"/>
    <x v="0"/>
    <x v="1"/>
    <n v="-5.4"/>
    <x v="3"/>
    <x v="0"/>
    <x v="0"/>
    <x v="2"/>
  </r>
  <r>
    <x v="0"/>
    <x v="2"/>
    <s v="De Bonte Raaf"/>
    <x v="8"/>
    <x v="0"/>
    <x v="2"/>
    <n v="-29.95"/>
    <x v="3"/>
    <x v="0"/>
    <x v="0"/>
    <x v="2"/>
  </r>
  <r>
    <x v="0"/>
    <x v="2"/>
    <s v="De Bonte Raaf"/>
    <x v="8"/>
    <x v="0"/>
    <x v="3"/>
    <n v="-3.57"/>
    <x v="3"/>
    <x v="0"/>
    <x v="0"/>
    <x v="2"/>
  </r>
  <r>
    <x v="0"/>
    <x v="2"/>
    <s v="De Bonte Raaf"/>
    <x v="8"/>
    <x v="0"/>
    <x v="4"/>
    <n v="-68.260000000000005"/>
    <x v="3"/>
    <x v="0"/>
    <x v="0"/>
    <x v="2"/>
  </r>
  <r>
    <x v="0"/>
    <x v="2"/>
    <s v="De Bonte Raaf"/>
    <x v="8"/>
    <x v="0"/>
    <x v="5"/>
    <n v="-75.83"/>
    <x v="3"/>
    <x v="0"/>
    <x v="0"/>
    <x v="2"/>
  </r>
  <r>
    <x v="0"/>
    <x v="2"/>
    <s v="De Bonte Raaf"/>
    <x v="8"/>
    <x v="1"/>
    <x v="6"/>
    <n v="-81.5"/>
    <x v="3"/>
    <x v="0"/>
    <x v="0"/>
    <x v="2"/>
  </r>
  <r>
    <x v="0"/>
    <x v="2"/>
    <s v="De Bonte Raaf"/>
    <x v="8"/>
    <x v="2"/>
    <x v="7"/>
    <n v="-15.28"/>
    <x v="3"/>
    <x v="0"/>
    <x v="0"/>
    <x v="2"/>
  </r>
  <r>
    <x v="0"/>
    <x v="2"/>
    <s v="De Bonte Raaf"/>
    <x v="8"/>
    <x v="3"/>
    <x v="8"/>
    <n v="-942.97"/>
    <x v="3"/>
    <x v="0"/>
    <x v="0"/>
    <x v="2"/>
  </r>
  <r>
    <x v="0"/>
    <x v="2"/>
    <s v="De Bonte Raaf"/>
    <x v="8"/>
    <x v="4"/>
    <x v="9"/>
    <n v="1018.8"/>
    <x v="3"/>
    <x v="0"/>
    <x v="0"/>
    <x v="2"/>
  </r>
  <r>
    <x v="0"/>
    <x v="2"/>
    <s v="De Bonte Raaf"/>
    <x v="8"/>
    <x v="5"/>
    <x v="6"/>
    <n v="81.5"/>
    <x v="3"/>
    <x v="0"/>
    <x v="0"/>
    <x v="2"/>
  </r>
  <r>
    <x v="0"/>
    <x v="2"/>
    <s v="De Bonte Raaf"/>
    <x v="8"/>
    <x v="6"/>
    <x v="7"/>
    <n v="15.28"/>
    <x v="3"/>
    <x v="0"/>
    <x v="0"/>
    <x v="2"/>
  </r>
  <r>
    <x v="0"/>
    <x v="2"/>
    <s v="De Bonte Raaf"/>
    <x v="8"/>
    <x v="7"/>
    <x v="0"/>
    <n v="74.069999999999993"/>
    <x v="3"/>
    <x v="0"/>
    <x v="0"/>
    <x v="2"/>
  </r>
  <r>
    <x v="0"/>
    <x v="2"/>
    <s v="De Bonte Raaf"/>
    <x v="8"/>
    <x v="7"/>
    <x v="1"/>
    <n v="5.4"/>
    <x v="3"/>
    <x v="0"/>
    <x v="0"/>
    <x v="2"/>
  </r>
  <r>
    <x v="0"/>
    <x v="2"/>
    <s v="De Bonte Raaf"/>
    <x v="8"/>
    <x v="7"/>
    <x v="2"/>
    <n v="29.95"/>
    <x v="3"/>
    <x v="0"/>
    <x v="0"/>
    <x v="2"/>
  </r>
  <r>
    <x v="0"/>
    <x v="2"/>
    <s v="De Bonte Raaf"/>
    <x v="8"/>
    <x v="7"/>
    <x v="3"/>
    <n v="3.57"/>
    <x v="3"/>
    <x v="0"/>
    <x v="0"/>
    <x v="2"/>
  </r>
  <r>
    <x v="0"/>
    <x v="2"/>
    <s v="De Bonte Raaf"/>
    <x v="8"/>
    <x v="7"/>
    <x v="4"/>
    <n v="68.260000000000005"/>
    <x v="3"/>
    <x v="0"/>
    <x v="0"/>
    <x v="2"/>
  </r>
  <r>
    <x v="0"/>
    <x v="3"/>
    <s v="De Bonte Raaf"/>
    <x v="0"/>
    <x v="0"/>
    <x v="0"/>
    <n v="-159.29"/>
    <x v="0"/>
    <x v="0"/>
    <x v="0"/>
    <x v="0"/>
  </r>
  <r>
    <x v="0"/>
    <x v="3"/>
    <s v="De Bonte Raaf"/>
    <x v="0"/>
    <x v="0"/>
    <x v="1"/>
    <n v="-11.61"/>
    <x v="0"/>
    <x v="0"/>
    <x v="0"/>
    <x v="0"/>
  </r>
  <r>
    <x v="0"/>
    <x v="3"/>
    <s v="De Bonte Raaf"/>
    <x v="0"/>
    <x v="0"/>
    <x v="2"/>
    <n v="-64.42"/>
    <x v="0"/>
    <x v="0"/>
    <x v="0"/>
    <x v="0"/>
  </r>
  <r>
    <x v="0"/>
    <x v="3"/>
    <s v="De Bonte Raaf"/>
    <x v="0"/>
    <x v="0"/>
    <x v="3"/>
    <n v="-7.67"/>
    <x v="0"/>
    <x v="0"/>
    <x v="0"/>
    <x v="0"/>
  </r>
  <r>
    <x v="0"/>
    <x v="3"/>
    <s v="De Bonte Raaf"/>
    <x v="0"/>
    <x v="0"/>
    <x v="4"/>
    <n v="-146.80000000000001"/>
    <x v="0"/>
    <x v="0"/>
    <x v="0"/>
    <x v="0"/>
  </r>
  <r>
    <x v="0"/>
    <x v="3"/>
    <s v="De Bonte Raaf"/>
    <x v="0"/>
    <x v="0"/>
    <x v="5"/>
    <n v="-310.67"/>
    <x v="0"/>
    <x v="0"/>
    <x v="0"/>
    <x v="0"/>
  </r>
  <r>
    <x v="0"/>
    <x v="3"/>
    <s v="De Bonte Raaf"/>
    <x v="0"/>
    <x v="1"/>
    <x v="6"/>
    <n v="-175.28"/>
    <x v="0"/>
    <x v="0"/>
    <x v="0"/>
    <x v="0"/>
  </r>
  <r>
    <x v="0"/>
    <x v="3"/>
    <s v="De Bonte Raaf"/>
    <x v="0"/>
    <x v="2"/>
    <x v="7"/>
    <n v="-32.86"/>
    <x v="0"/>
    <x v="0"/>
    <x v="0"/>
    <x v="0"/>
  </r>
  <r>
    <x v="0"/>
    <x v="3"/>
    <s v="De Bonte Raaf"/>
    <x v="0"/>
    <x v="3"/>
    <x v="8"/>
    <n v="-1880.33"/>
    <x v="0"/>
    <x v="0"/>
    <x v="0"/>
    <x v="0"/>
  </r>
  <r>
    <x v="0"/>
    <x v="3"/>
    <s v="De Bonte Raaf"/>
    <x v="0"/>
    <x v="4"/>
    <x v="9"/>
    <n v="2191"/>
    <x v="0"/>
    <x v="0"/>
    <x v="0"/>
    <x v="0"/>
  </r>
  <r>
    <x v="0"/>
    <x v="3"/>
    <s v="De Bonte Raaf"/>
    <x v="0"/>
    <x v="5"/>
    <x v="6"/>
    <n v="175.28"/>
    <x v="0"/>
    <x v="0"/>
    <x v="0"/>
    <x v="0"/>
  </r>
  <r>
    <x v="0"/>
    <x v="3"/>
    <s v="De Bonte Raaf"/>
    <x v="0"/>
    <x v="6"/>
    <x v="7"/>
    <n v="32.86"/>
    <x v="0"/>
    <x v="0"/>
    <x v="0"/>
    <x v="0"/>
  </r>
  <r>
    <x v="0"/>
    <x v="3"/>
    <s v="De Bonte Raaf"/>
    <x v="0"/>
    <x v="7"/>
    <x v="0"/>
    <n v="159.29"/>
    <x v="0"/>
    <x v="0"/>
    <x v="0"/>
    <x v="0"/>
  </r>
  <r>
    <x v="0"/>
    <x v="3"/>
    <s v="De Bonte Raaf"/>
    <x v="0"/>
    <x v="7"/>
    <x v="1"/>
    <n v="11.61"/>
    <x v="0"/>
    <x v="0"/>
    <x v="0"/>
    <x v="0"/>
  </r>
  <r>
    <x v="0"/>
    <x v="3"/>
    <s v="De Bonte Raaf"/>
    <x v="0"/>
    <x v="7"/>
    <x v="2"/>
    <n v="64.42"/>
    <x v="0"/>
    <x v="0"/>
    <x v="0"/>
    <x v="0"/>
  </r>
  <r>
    <x v="0"/>
    <x v="3"/>
    <s v="De Bonte Raaf"/>
    <x v="0"/>
    <x v="7"/>
    <x v="3"/>
    <n v="7.67"/>
    <x v="0"/>
    <x v="0"/>
    <x v="0"/>
    <x v="0"/>
  </r>
  <r>
    <x v="0"/>
    <x v="3"/>
    <s v="De Bonte Raaf"/>
    <x v="0"/>
    <x v="7"/>
    <x v="4"/>
    <n v="146.80000000000001"/>
    <x v="0"/>
    <x v="0"/>
    <x v="0"/>
    <x v="0"/>
  </r>
  <r>
    <x v="0"/>
    <x v="3"/>
    <s v="De Bonte Raaf"/>
    <x v="9"/>
    <x v="0"/>
    <x v="0"/>
    <n v="-127.22"/>
    <x v="1"/>
    <x v="0"/>
    <x v="0"/>
    <x v="0"/>
  </r>
  <r>
    <x v="0"/>
    <x v="3"/>
    <s v="De Bonte Raaf"/>
    <x v="9"/>
    <x v="0"/>
    <x v="1"/>
    <n v="-9.2799999999999994"/>
    <x v="1"/>
    <x v="0"/>
    <x v="0"/>
    <x v="0"/>
  </r>
  <r>
    <x v="0"/>
    <x v="3"/>
    <s v="De Bonte Raaf"/>
    <x v="9"/>
    <x v="0"/>
    <x v="2"/>
    <n v="-51.45"/>
    <x v="1"/>
    <x v="0"/>
    <x v="0"/>
    <x v="0"/>
  </r>
  <r>
    <x v="0"/>
    <x v="3"/>
    <s v="De Bonte Raaf"/>
    <x v="9"/>
    <x v="0"/>
    <x v="3"/>
    <n v="-6.12"/>
    <x v="1"/>
    <x v="0"/>
    <x v="0"/>
    <x v="0"/>
  </r>
  <r>
    <x v="0"/>
    <x v="3"/>
    <s v="De Bonte Raaf"/>
    <x v="9"/>
    <x v="0"/>
    <x v="4"/>
    <n v="-117.25"/>
    <x v="1"/>
    <x v="0"/>
    <x v="0"/>
    <x v="0"/>
  </r>
  <r>
    <x v="0"/>
    <x v="3"/>
    <s v="De Bonte Raaf"/>
    <x v="9"/>
    <x v="0"/>
    <x v="5"/>
    <n v="-139.08000000000001"/>
    <x v="1"/>
    <x v="0"/>
    <x v="0"/>
    <x v="0"/>
  </r>
  <r>
    <x v="0"/>
    <x v="3"/>
    <s v="De Bonte Raaf"/>
    <x v="9"/>
    <x v="1"/>
    <x v="6"/>
    <n v="-140"/>
    <x v="1"/>
    <x v="0"/>
    <x v="0"/>
    <x v="0"/>
  </r>
  <r>
    <x v="0"/>
    <x v="3"/>
    <s v="De Bonte Raaf"/>
    <x v="9"/>
    <x v="2"/>
    <x v="7"/>
    <n v="-26.25"/>
    <x v="1"/>
    <x v="0"/>
    <x v="0"/>
    <x v="0"/>
  </r>
  <r>
    <x v="0"/>
    <x v="3"/>
    <s v="De Bonte Raaf"/>
    <x v="9"/>
    <x v="3"/>
    <x v="8"/>
    <n v="-1610.92"/>
    <x v="1"/>
    <x v="0"/>
    <x v="0"/>
    <x v="0"/>
  </r>
  <r>
    <x v="0"/>
    <x v="3"/>
    <s v="De Bonte Raaf"/>
    <x v="9"/>
    <x v="4"/>
    <x v="9"/>
    <n v="1750"/>
    <x v="1"/>
    <x v="0"/>
    <x v="0"/>
    <x v="0"/>
  </r>
  <r>
    <x v="0"/>
    <x v="3"/>
    <s v="De Bonte Raaf"/>
    <x v="9"/>
    <x v="5"/>
    <x v="6"/>
    <n v="140"/>
    <x v="1"/>
    <x v="0"/>
    <x v="0"/>
    <x v="0"/>
  </r>
  <r>
    <x v="0"/>
    <x v="3"/>
    <s v="De Bonte Raaf"/>
    <x v="9"/>
    <x v="6"/>
    <x v="7"/>
    <n v="26.25"/>
    <x v="1"/>
    <x v="0"/>
    <x v="0"/>
    <x v="0"/>
  </r>
  <r>
    <x v="0"/>
    <x v="3"/>
    <s v="De Bonte Raaf"/>
    <x v="9"/>
    <x v="7"/>
    <x v="0"/>
    <n v="127.22"/>
    <x v="1"/>
    <x v="0"/>
    <x v="0"/>
    <x v="0"/>
  </r>
  <r>
    <x v="0"/>
    <x v="3"/>
    <s v="De Bonte Raaf"/>
    <x v="9"/>
    <x v="7"/>
    <x v="1"/>
    <n v="9.2799999999999994"/>
    <x v="1"/>
    <x v="0"/>
    <x v="0"/>
    <x v="0"/>
  </r>
  <r>
    <x v="0"/>
    <x v="3"/>
    <s v="De Bonte Raaf"/>
    <x v="9"/>
    <x v="7"/>
    <x v="2"/>
    <n v="51.45"/>
    <x v="1"/>
    <x v="0"/>
    <x v="0"/>
    <x v="0"/>
  </r>
  <r>
    <x v="0"/>
    <x v="3"/>
    <s v="De Bonte Raaf"/>
    <x v="9"/>
    <x v="7"/>
    <x v="3"/>
    <n v="6.12"/>
    <x v="1"/>
    <x v="0"/>
    <x v="0"/>
    <x v="0"/>
  </r>
  <r>
    <x v="0"/>
    <x v="3"/>
    <s v="De Bonte Raaf"/>
    <x v="9"/>
    <x v="7"/>
    <x v="4"/>
    <n v="117.25"/>
    <x v="1"/>
    <x v="0"/>
    <x v="0"/>
    <x v="0"/>
  </r>
  <r>
    <x v="0"/>
    <x v="3"/>
    <s v="De Bonte Raaf"/>
    <x v="10"/>
    <x v="0"/>
    <x v="0"/>
    <n v="-41.1"/>
    <x v="2"/>
    <x v="0"/>
    <x v="0"/>
    <x v="0"/>
  </r>
  <r>
    <x v="0"/>
    <x v="3"/>
    <s v="De Bonte Raaf"/>
    <x v="10"/>
    <x v="0"/>
    <x v="1"/>
    <n v="-3"/>
    <x v="2"/>
    <x v="0"/>
    <x v="0"/>
    <x v="0"/>
  </r>
  <r>
    <x v="0"/>
    <x v="3"/>
    <s v="De Bonte Raaf"/>
    <x v="10"/>
    <x v="0"/>
    <x v="2"/>
    <n v="-16.62"/>
    <x v="2"/>
    <x v="0"/>
    <x v="0"/>
    <x v="0"/>
  </r>
  <r>
    <x v="0"/>
    <x v="3"/>
    <s v="De Bonte Raaf"/>
    <x v="10"/>
    <x v="0"/>
    <x v="3"/>
    <n v="-1.98"/>
    <x v="2"/>
    <x v="0"/>
    <x v="0"/>
    <x v="0"/>
  </r>
  <r>
    <x v="0"/>
    <x v="3"/>
    <s v="De Bonte Raaf"/>
    <x v="10"/>
    <x v="0"/>
    <x v="4"/>
    <n v="-37.880000000000003"/>
    <x v="2"/>
    <x v="0"/>
    <x v="0"/>
    <x v="0"/>
  </r>
  <r>
    <x v="0"/>
    <x v="3"/>
    <s v="De Bonte Raaf"/>
    <x v="10"/>
    <x v="1"/>
    <x v="6"/>
    <n v="-45.23"/>
    <x v="2"/>
    <x v="0"/>
    <x v="0"/>
    <x v="0"/>
  </r>
  <r>
    <x v="0"/>
    <x v="3"/>
    <s v="De Bonte Raaf"/>
    <x v="10"/>
    <x v="2"/>
    <x v="7"/>
    <n v="-8.48"/>
    <x v="2"/>
    <x v="0"/>
    <x v="0"/>
    <x v="0"/>
  </r>
  <r>
    <x v="0"/>
    <x v="3"/>
    <s v="De Bonte Raaf"/>
    <x v="10"/>
    <x v="3"/>
    <x v="8"/>
    <n v="-587.88"/>
    <x v="2"/>
    <x v="0"/>
    <x v="0"/>
    <x v="0"/>
  </r>
  <r>
    <x v="0"/>
    <x v="3"/>
    <s v="De Bonte Raaf"/>
    <x v="10"/>
    <x v="4"/>
    <x v="9"/>
    <n v="565.38"/>
    <x v="2"/>
    <x v="0"/>
    <x v="0"/>
    <x v="0"/>
  </r>
  <r>
    <x v="0"/>
    <x v="3"/>
    <s v="De Bonte Raaf"/>
    <x v="10"/>
    <x v="5"/>
    <x v="6"/>
    <n v="45.23"/>
    <x v="2"/>
    <x v="0"/>
    <x v="0"/>
    <x v="0"/>
  </r>
  <r>
    <x v="0"/>
    <x v="3"/>
    <s v="De Bonte Raaf"/>
    <x v="10"/>
    <x v="6"/>
    <x v="7"/>
    <n v="8.48"/>
    <x v="2"/>
    <x v="0"/>
    <x v="0"/>
    <x v="0"/>
  </r>
  <r>
    <x v="0"/>
    <x v="3"/>
    <s v="De Bonte Raaf"/>
    <x v="10"/>
    <x v="9"/>
    <x v="12"/>
    <n v="17.5"/>
    <x v="2"/>
    <x v="0"/>
    <x v="0"/>
    <x v="0"/>
  </r>
  <r>
    <x v="0"/>
    <x v="3"/>
    <s v="De Bonte Raaf"/>
    <x v="10"/>
    <x v="9"/>
    <x v="13"/>
    <n v="5"/>
    <x v="2"/>
    <x v="0"/>
    <x v="0"/>
    <x v="0"/>
  </r>
  <r>
    <x v="0"/>
    <x v="3"/>
    <s v="De Bonte Raaf"/>
    <x v="10"/>
    <x v="7"/>
    <x v="0"/>
    <n v="41.1"/>
    <x v="2"/>
    <x v="0"/>
    <x v="0"/>
    <x v="0"/>
  </r>
  <r>
    <x v="0"/>
    <x v="3"/>
    <s v="De Bonte Raaf"/>
    <x v="10"/>
    <x v="7"/>
    <x v="1"/>
    <n v="3"/>
    <x v="2"/>
    <x v="0"/>
    <x v="0"/>
    <x v="0"/>
  </r>
  <r>
    <x v="0"/>
    <x v="3"/>
    <s v="De Bonte Raaf"/>
    <x v="10"/>
    <x v="7"/>
    <x v="2"/>
    <n v="16.62"/>
    <x v="2"/>
    <x v="0"/>
    <x v="0"/>
    <x v="0"/>
  </r>
  <r>
    <x v="0"/>
    <x v="3"/>
    <s v="De Bonte Raaf"/>
    <x v="10"/>
    <x v="7"/>
    <x v="3"/>
    <n v="1.98"/>
    <x v="2"/>
    <x v="0"/>
    <x v="0"/>
    <x v="0"/>
  </r>
  <r>
    <x v="0"/>
    <x v="3"/>
    <s v="De Bonte Raaf"/>
    <x v="10"/>
    <x v="7"/>
    <x v="4"/>
    <n v="37.880000000000003"/>
    <x v="2"/>
    <x v="0"/>
    <x v="0"/>
    <x v="0"/>
  </r>
  <r>
    <x v="0"/>
    <x v="3"/>
    <s v="De Bonte Raaf"/>
    <x v="1"/>
    <x v="0"/>
    <x v="0"/>
    <n v="-80.7"/>
    <x v="1"/>
    <x v="0"/>
    <x v="0"/>
    <x v="1"/>
  </r>
  <r>
    <x v="0"/>
    <x v="3"/>
    <s v="De Bonte Raaf"/>
    <x v="1"/>
    <x v="0"/>
    <x v="1"/>
    <n v="-5.88"/>
    <x v="1"/>
    <x v="0"/>
    <x v="0"/>
    <x v="1"/>
  </r>
  <r>
    <x v="0"/>
    <x v="3"/>
    <s v="De Bonte Raaf"/>
    <x v="1"/>
    <x v="0"/>
    <x v="10"/>
    <n v="-88.13"/>
    <x v="1"/>
    <x v="0"/>
    <x v="0"/>
    <x v="1"/>
  </r>
  <r>
    <x v="0"/>
    <x v="3"/>
    <s v="De Bonte Raaf"/>
    <x v="1"/>
    <x v="0"/>
    <x v="3"/>
    <n v="-3.88"/>
    <x v="1"/>
    <x v="0"/>
    <x v="0"/>
    <x v="1"/>
  </r>
  <r>
    <x v="0"/>
    <x v="3"/>
    <s v="De Bonte Raaf"/>
    <x v="1"/>
    <x v="0"/>
    <x v="4"/>
    <n v="-74.37"/>
    <x v="1"/>
    <x v="0"/>
    <x v="0"/>
    <x v="1"/>
  </r>
  <r>
    <x v="0"/>
    <x v="3"/>
    <s v="De Bonte Raaf"/>
    <x v="1"/>
    <x v="0"/>
    <x v="5"/>
    <n v="-83.5"/>
    <x v="1"/>
    <x v="0"/>
    <x v="0"/>
    <x v="1"/>
  </r>
  <r>
    <x v="0"/>
    <x v="3"/>
    <s v="De Bonte Raaf"/>
    <x v="1"/>
    <x v="1"/>
    <x v="6"/>
    <n v="-88.8"/>
    <x v="1"/>
    <x v="0"/>
    <x v="0"/>
    <x v="1"/>
  </r>
  <r>
    <x v="0"/>
    <x v="3"/>
    <s v="De Bonte Raaf"/>
    <x v="1"/>
    <x v="2"/>
    <x v="7"/>
    <n v="-16.649999999999999"/>
    <x v="1"/>
    <x v="0"/>
    <x v="0"/>
    <x v="1"/>
  </r>
  <r>
    <x v="0"/>
    <x v="3"/>
    <s v="De Bonte Raaf"/>
    <x v="1"/>
    <x v="3"/>
    <x v="8"/>
    <n v="-1026.5"/>
    <x v="1"/>
    <x v="0"/>
    <x v="0"/>
    <x v="1"/>
  </r>
  <r>
    <x v="0"/>
    <x v="3"/>
    <s v="De Bonte Raaf"/>
    <x v="1"/>
    <x v="4"/>
    <x v="9"/>
    <n v="1110"/>
    <x v="1"/>
    <x v="0"/>
    <x v="0"/>
    <x v="1"/>
  </r>
  <r>
    <x v="0"/>
    <x v="3"/>
    <s v="De Bonte Raaf"/>
    <x v="1"/>
    <x v="5"/>
    <x v="6"/>
    <n v="88.8"/>
    <x v="1"/>
    <x v="0"/>
    <x v="0"/>
    <x v="1"/>
  </r>
  <r>
    <x v="0"/>
    <x v="3"/>
    <s v="De Bonte Raaf"/>
    <x v="1"/>
    <x v="6"/>
    <x v="7"/>
    <n v="16.649999999999999"/>
    <x v="1"/>
    <x v="0"/>
    <x v="0"/>
    <x v="1"/>
  </r>
  <r>
    <x v="0"/>
    <x v="3"/>
    <s v="De Bonte Raaf"/>
    <x v="1"/>
    <x v="7"/>
    <x v="0"/>
    <n v="80.7"/>
    <x v="1"/>
    <x v="0"/>
    <x v="0"/>
    <x v="1"/>
  </r>
  <r>
    <x v="0"/>
    <x v="3"/>
    <s v="De Bonte Raaf"/>
    <x v="1"/>
    <x v="7"/>
    <x v="1"/>
    <n v="5.88"/>
    <x v="1"/>
    <x v="0"/>
    <x v="0"/>
    <x v="1"/>
  </r>
  <r>
    <x v="0"/>
    <x v="3"/>
    <s v="De Bonte Raaf"/>
    <x v="1"/>
    <x v="7"/>
    <x v="10"/>
    <n v="88.13"/>
    <x v="1"/>
    <x v="0"/>
    <x v="0"/>
    <x v="1"/>
  </r>
  <r>
    <x v="0"/>
    <x v="3"/>
    <s v="De Bonte Raaf"/>
    <x v="1"/>
    <x v="7"/>
    <x v="3"/>
    <n v="3.88"/>
    <x v="1"/>
    <x v="0"/>
    <x v="0"/>
    <x v="1"/>
  </r>
  <r>
    <x v="0"/>
    <x v="3"/>
    <s v="De Bonte Raaf"/>
    <x v="1"/>
    <x v="7"/>
    <x v="4"/>
    <n v="74.37"/>
    <x v="1"/>
    <x v="0"/>
    <x v="0"/>
    <x v="1"/>
  </r>
  <r>
    <x v="0"/>
    <x v="3"/>
    <s v="De Bonte Raaf"/>
    <x v="2"/>
    <x v="0"/>
    <x v="0"/>
    <n v="-346.73"/>
    <x v="1"/>
    <x v="0"/>
    <x v="0"/>
    <x v="1"/>
  </r>
  <r>
    <x v="0"/>
    <x v="3"/>
    <s v="De Bonte Raaf"/>
    <x v="2"/>
    <x v="0"/>
    <x v="1"/>
    <n v="-25.28"/>
    <x v="1"/>
    <x v="0"/>
    <x v="0"/>
    <x v="1"/>
  </r>
  <r>
    <x v="0"/>
    <x v="3"/>
    <s v="De Bonte Raaf"/>
    <x v="2"/>
    <x v="0"/>
    <x v="2"/>
    <n v="-140.22"/>
    <x v="1"/>
    <x v="0"/>
    <x v="0"/>
    <x v="1"/>
  </r>
  <r>
    <x v="0"/>
    <x v="3"/>
    <s v="De Bonte Raaf"/>
    <x v="2"/>
    <x v="0"/>
    <x v="3"/>
    <n v="-16.690000000000001"/>
    <x v="1"/>
    <x v="0"/>
    <x v="0"/>
    <x v="1"/>
  </r>
  <r>
    <x v="0"/>
    <x v="3"/>
    <s v="De Bonte Raaf"/>
    <x v="2"/>
    <x v="0"/>
    <x v="4"/>
    <n v="-319.55"/>
    <x v="1"/>
    <x v="0"/>
    <x v="0"/>
    <x v="1"/>
  </r>
  <r>
    <x v="0"/>
    <x v="3"/>
    <s v="De Bonte Raaf"/>
    <x v="2"/>
    <x v="0"/>
    <x v="5"/>
    <n v="-2044.92"/>
    <x v="1"/>
    <x v="0"/>
    <x v="0"/>
    <x v="1"/>
  </r>
  <r>
    <x v="0"/>
    <x v="3"/>
    <s v="De Bonte Raaf"/>
    <x v="2"/>
    <x v="1"/>
    <x v="6"/>
    <n v="-466.08"/>
    <x v="1"/>
    <x v="0"/>
    <x v="0"/>
    <x v="1"/>
  </r>
  <r>
    <x v="0"/>
    <x v="3"/>
    <s v="De Bonte Raaf"/>
    <x v="2"/>
    <x v="2"/>
    <x v="7"/>
    <n v="-87.39"/>
    <x v="1"/>
    <x v="0"/>
    <x v="0"/>
    <x v="1"/>
  </r>
  <r>
    <x v="0"/>
    <x v="3"/>
    <s v="De Bonte Raaf"/>
    <x v="2"/>
    <x v="3"/>
    <x v="8"/>
    <n v="-3781.08"/>
    <x v="1"/>
    <x v="0"/>
    <x v="0"/>
    <x v="1"/>
  </r>
  <r>
    <x v="0"/>
    <x v="3"/>
    <s v="De Bonte Raaf"/>
    <x v="2"/>
    <x v="4"/>
    <x v="9"/>
    <n v="5826"/>
    <x v="1"/>
    <x v="0"/>
    <x v="0"/>
    <x v="1"/>
  </r>
  <r>
    <x v="0"/>
    <x v="3"/>
    <s v="De Bonte Raaf"/>
    <x v="2"/>
    <x v="5"/>
    <x v="6"/>
    <n v="466.08"/>
    <x v="1"/>
    <x v="0"/>
    <x v="0"/>
    <x v="1"/>
  </r>
  <r>
    <x v="0"/>
    <x v="3"/>
    <s v="De Bonte Raaf"/>
    <x v="2"/>
    <x v="6"/>
    <x v="7"/>
    <n v="87.39"/>
    <x v="1"/>
    <x v="0"/>
    <x v="0"/>
    <x v="1"/>
  </r>
  <r>
    <x v="0"/>
    <x v="3"/>
    <s v="De Bonte Raaf"/>
    <x v="2"/>
    <x v="7"/>
    <x v="0"/>
    <n v="346.73"/>
    <x v="1"/>
    <x v="0"/>
    <x v="0"/>
    <x v="1"/>
  </r>
  <r>
    <x v="0"/>
    <x v="3"/>
    <s v="De Bonte Raaf"/>
    <x v="2"/>
    <x v="7"/>
    <x v="1"/>
    <n v="25.28"/>
    <x v="1"/>
    <x v="0"/>
    <x v="0"/>
    <x v="1"/>
  </r>
  <r>
    <x v="0"/>
    <x v="3"/>
    <s v="De Bonte Raaf"/>
    <x v="2"/>
    <x v="7"/>
    <x v="2"/>
    <n v="140.22"/>
    <x v="1"/>
    <x v="0"/>
    <x v="0"/>
    <x v="1"/>
  </r>
  <r>
    <x v="0"/>
    <x v="3"/>
    <s v="De Bonte Raaf"/>
    <x v="2"/>
    <x v="7"/>
    <x v="3"/>
    <n v="16.690000000000001"/>
    <x v="1"/>
    <x v="0"/>
    <x v="0"/>
    <x v="1"/>
  </r>
  <r>
    <x v="0"/>
    <x v="3"/>
    <s v="De Bonte Raaf"/>
    <x v="2"/>
    <x v="7"/>
    <x v="4"/>
    <n v="319.55"/>
    <x v="1"/>
    <x v="0"/>
    <x v="0"/>
    <x v="1"/>
  </r>
  <r>
    <x v="0"/>
    <x v="3"/>
    <s v="De Bonte Raaf"/>
    <x v="3"/>
    <x v="0"/>
    <x v="0"/>
    <n v="-91.45"/>
    <x v="0"/>
    <x v="0"/>
    <x v="0"/>
    <x v="0"/>
  </r>
  <r>
    <x v="0"/>
    <x v="3"/>
    <s v="De Bonte Raaf"/>
    <x v="3"/>
    <x v="0"/>
    <x v="1"/>
    <n v="-6.67"/>
    <x v="0"/>
    <x v="0"/>
    <x v="0"/>
    <x v="0"/>
  </r>
  <r>
    <x v="0"/>
    <x v="3"/>
    <s v="De Bonte Raaf"/>
    <x v="3"/>
    <x v="0"/>
    <x v="2"/>
    <n v="-36.979999999999997"/>
    <x v="0"/>
    <x v="0"/>
    <x v="0"/>
    <x v="0"/>
  </r>
  <r>
    <x v="0"/>
    <x v="3"/>
    <s v="De Bonte Raaf"/>
    <x v="3"/>
    <x v="0"/>
    <x v="3"/>
    <n v="-4.4000000000000004"/>
    <x v="0"/>
    <x v="0"/>
    <x v="0"/>
    <x v="0"/>
  </r>
  <r>
    <x v="0"/>
    <x v="3"/>
    <s v="De Bonte Raaf"/>
    <x v="3"/>
    <x v="0"/>
    <x v="4"/>
    <n v="-84.28"/>
    <x v="0"/>
    <x v="0"/>
    <x v="0"/>
    <x v="0"/>
  </r>
  <r>
    <x v="0"/>
    <x v="3"/>
    <s v="De Bonte Raaf"/>
    <x v="3"/>
    <x v="0"/>
    <x v="5"/>
    <n v="-96.17"/>
    <x v="0"/>
    <x v="0"/>
    <x v="0"/>
    <x v="0"/>
  </r>
  <r>
    <x v="0"/>
    <x v="3"/>
    <s v="De Bonte Raaf"/>
    <x v="3"/>
    <x v="1"/>
    <x v="6"/>
    <n v="-100.63"/>
    <x v="0"/>
    <x v="0"/>
    <x v="0"/>
    <x v="0"/>
  </r>
  <r>
    <x v="0"/>
    <x v="3"/>
    <s v="De Bonte Raaf"/>
    <x v="3"/>
    <x v="2"/>
    <x v="7"/>
    <n v="-18.87"/>
    <x v="0"/>
    <x v="0"/>
    <x v="0"/>
    <x v="0"/>
  </r>
  <r>
    <x v="0"/>
    <x v="3"/>
    <s v="De Bonte Raaf"/>
    <x v="3"/>
    <x v="3"/>
    <x v="8"/>
    <n v="-1161.71"/>
    <x v="0"/>
    <x v="0"/>
    <x v="0"/>
    <x v="0"/>
  </r>
  <r>
    <x v="0"/>
    <x v="3"/>
    <s v="De Bonte Raaf"/>
    <x v="3"/>
    <x v="4"/>
    <x v="9"/>
    <n v="1257.8800000000001"/>
    <x v="0"/>
    <x v="0"/>
    <x v="0"/>
    <x v="0"/>
  </r>
  <r>
    <x v="0"/>
    <x v="3"/>
    <s v="De Bonte Raaf"/>
    <x v="3"/>
    <x v="5"/>
    <x v="6"/>
    <n v="100.63"/>
    <x v="0"/>
    <x v="0"/>
    <x v="0"/>
    <x v="0"/>
  </r>
  <r>
    <x v="0"/>
    <x v="3"/>
    <s v="De Bonte Raaf"/>
    <x v="3"/>
    <x v="6"/>
    <x v="7"/>
    <n v="18.87"/>
    <x v="0"/>
    <x v="0"/>
    <x v="0"/>
    <x v="0"/>
  </r>
  <r>
    <x v="0"/>
    <x v="3"/>
    <s v="De Bonte Raaf"/>
    <x v="3"/>
    <x v="7"/>
    <x v="0"/>
    <n v="91.45"/>
    <x v="0"/>
    <x v="0"/>
    <x v="0"/>
    <x v="0"/>
  </r>
  <r>
    <x v="0"/>
    <x v="3"/>
    <s v="De Bonte Raaf"/>
    <x v="3"/>
    <x v="7"/>
    <x v="1"/>
    <n v="6.67"/>
    <x v="0"/>
    <x v="0"/>
    <x v="0"/>
    <x v="0"/>
  </r>
  <r>
    <x v="0"/>
    <x v="3"/>
    <s v="De Bonte Raaf"/>
    <x v="3"/>
    <x v="7"/>
    <x v="2"/>
    <n v="36.979999999999997"/>
    <x v="0"/>
    <x v="0"/>
    <x v="0"/>
    <x v="0"/>
  </r>
  <r>
    <x v="0"/>
    <x v="3"/>
    <s v="De Bonte Raaf"/>
    <x v="3"/>
    <x v="7"/>
    <x v="3"/>
    <n v="4.4000000000000004"/>
    <x v="0"/>
    <x v="0"/>
    <x v="0"/>
    <x v="0"/>
  </r>
  <r>
    <x v="0"/>
    <x v="3"/>
    <s v="De Bonte Raaf"/>
    <x v="3"/>
    <x v="7"/>
    <x v="4"/>
    <n v="84.28"/>
    <x v="0"/>
    <x v="0"/>
    <x v="0"/>
    <x v="0"/>
  </r>
  <r>
    <x v="0"/>
    <x v="3"/>
    <s v="De Bonte Raaf"/>
    <x v="4"/>
    <x v="0"/>
    <x v="0"/>
    <n v="-132.08000000000001"/>
    <x v="0"/>
    <x v="0"/>
    <x v="0"/>
    <x v="1"/>
  </r>
  <r>
    <x v="0"/>
    <x v="3"/>
    <s v="De Bonte Raaf"/>
    <x v="4"/>
    <x v="0"/>
    <x v="1"/>
    <n v="-9.6300000000000008"/>
    <x v="0"/>
    <x v="0"/>
    <x v="0"/>
    <x v="1"/>
  </r>
  <r>
    <x v="0"/>
    <x v="3"/>
    <s v="De Bonte Raaf"/>
    <x v="4"/>
    <x v="0"/>
    <x v="2"/>
    <n v="-53.41"/>
    <x v="0"/>
    <x v="0"/>
    <x v="0"/>
    <x v="1"/>
  </r>
  <r>
    <x v="0"/>
    <x v="3"/>
    <s v="De Bonte Raaf"/>
    <x v="4"/>
    <x v="0"/>
    <x v="3"/>
    <n v="-6.36"/>
    <x v="0"/>
    <x v="0"/>
    <x v="0"/>
    <x v="1"/>
  </r>
  <r>
    <x v="0"/>
    <x v="3"/>
    <s v="De Bonte Raaf"/>
    <x v="4"/>
    <x v="0"/>
    <x v="4"/>
    <n v="-121.72"/>
    <x v="0"/>
    <x v="0"/>
    <x v="0"/>
    <x v="1"/>
  </r>
  <r>
    <x v="0"/>
    <x v="3"/>
    <s v="De Bonte Raaf"/>
    <x v="4"/>
    <x v="0"/>
    <x v="5"/>
    <n v="-156.16999999999999"/>
    <x v="0"/>
    <x v="0"/>
    <x v="0"/>
    <x v="1"/>
  </r>
  <r>
    <x v="0"/>
    <x v="3"/>
    <s v="De Bonte Raaf"/>
    <x v="4"/>
    <x v="1"/>
    <x v="6"/>
    <n v="-145.34"/>
    <x v="0"/>
    <x v="0"/>
    <x v="0"/>
    <x v="1"/>
  </r>
  <r>
    <x v="0"/>
    <x v="3"/>
    <s v="De Bonte Raaf"/>
    <x v="4"/>
    <x v="2"/>
    <x v="7"/>
    <n v="-27.25"/>
    <x v="0"/>
    <x v="0"/>
    <x v="0"/>
    <x v="1"/>
  </r>
  <r>
    <x v="0"/>
    <x v="3"/>
    <s v="De Bonte Raaf"/>
    <x v="4"/>
    <x v="3"/>
    <x v="8"/>
    <n v="-1660.59"/>
    <x v="0"/>
    <x v="0"/>
    <x v="0"/>
    <x v="1"/>
  </r>
  <r>
    <x v="0"/>
    <x v="3"/>
    <s v="De Bonte Raaf"/>
    <x v="4"/>
    <x v="4"/>
    <x v="9"/>
    <n v="1766.76"/>
    <x v="0"/>
    <x v="0"/>
    <x v="0"/>
    <x v="1"/>
  </r>
  <r>
    <x v="0"/>
    <x v="3"/>
    <s v="De Bonte Raaf"/>
    <x v="4"/>
    <x v="4"/>
    <x v="14"/>
    <n v="50"/>
    <x v="0"/>
    <x v="0"/>
    <x v="0"/>
    <x v="1"/>
  </r>
  <r>
    <x v="0"/>
    <x v="3"/>
    <s v="De Bonte Raaf"/>
    <x v="4"/>
    <x v="5"/>
    <x v="6"/>
    <n v="145.34"/>
    <x v="0"/>
    <x v="0"/>
    <x v="0"/>
    <x v="1"/>
  </r>
  <r>
    <x v="0"/>
    <x v="3"/>
    <s v="De Bonte Raaf"/>
    <x v="4"/>
    <x v="6"/>
    <x v="7"/>
    <n v="27.25"/>
    <x v="0"/>
    <x v="0"/>
    <x v="0"/>
    <x v="1"/>
  </r>
  <r>
    <x v="0"/>
    <x v="3"/>
    <s v="De Bonte Raaf"/>
    <x v="4"/>
    <x v="7"/>
    <x v="0"/>
    <n v="132.08000000000001"/>
    <x v="0"/>
    <x v="0"/>
    <x v="0"/>
    <x v="1"/>
  </r>
  <r>
    <x v="0"/>
    <x v="3"/>
    <s v="De Bonte Raaf"/>
    <x v="4"/>
    <x v="7"/>
    <x v="1"/>
    <n v="9.6300000000000008"/>
    <x v="0"/>
    <x v="0"/>
    <x v="0"/>
    <x v="1"/>
  </r>
  <r>
    <x v="0"/>
    <x v="3"/>
    <s v="De Bonte Raaf"/>
    <x v="4"/>
    <x v="7"/>
    <x v="2"/>
    <n v="53.41"/>
    <x v="0"/>
    <x v="0"/>
    <x v="0"/>
    <x v="1"/>
  </r>
  <r>
    <x v="0"/>
    <x v="3"/>
    <s v="De Bonte Raaf"/>
    <x v="4"/>
    <x v="7"/>
    <x v="3"/>
    <n v="6.36"/>
    <x v="0"/>
    <x v="0"/>
    <x v="0"/>
    <x v="1"/>
  </r>
  <r>
    <x v="0"/>
    <x v="3"/>
    <s v="De Bonte Raaf"/>
    <x v="4"/>
    <x v="7"/>
    <x v="4"/>
    <n v="121.72"/>
    <x v="0"/>
    <x v="0"/>
    <x v="0"/>
    <x v="1"/>
  </r>
  <r>
    <x v="0"/>
    <x v="3"/>
    <s v="De Bonte Raaf"/>
    <x v="5"/>
    <x v="0"/>
    <x v="0"/>
    <n v="-119.04"/>
    <x v="2"/>
    <x v="0"/>
    <x v="0"/>
    <x v="2"/>
  </r>
  <r>
    <x v="0"/>
    <x v="3"/>
    <s v="De Bonte Raaf"/>
    <x v="5"/>
    <x v="0"/>
    <x v="1"/>
    <n v="-8.68"/>
    <x v="2"/>
    <x v="0"/>
    <x v="0"/>
    <x v="2"/>
  </r>
  <r>
    <x v="0"/>
    <x v="3"/>
    <s v="De Bonte Raaf"/>
    <x v="5"/>
    <x v="0"/>
    <x v="10"/>
    <n v="-130.01"/>
    <x v="2"/>
    <x v="0"/>
    <x v="0"/>
    <x v="2"/>
  </r>
  <r>
    <x v="0"/>
    <x v="3"/>
    <s v="De Bonte Raaf"/>
    <x v="5"/>
    <x v="0"/>
    <x v="3"/>
    <n v="-5.73"/>
    <x v="2"/>
    <x v="0"/>
    <x v="0"/>
    <x v="2"/>
  </r>
  <r>
    <x v="0"/>
    <x v="3"/>
    <s v="De Bonte Raaf"/>
    <x v="5"/>
    <x v="0"/>
    <x v="4"/>
    <n v="-109.71"/>
    <x v="2"/>
    <x v="0"/>
    <x v="0"/>
    <x v="2"/>
  </r>
  <r>
    <x v="0"/>
    <x v="3"/>
    <s v="De Bonte Raaf"/>
    <x v="5"/>
    <x v="0"/>
    <x v="5"/>
    <n v="-128.41999999999999"/>
    <x v="2"/>
    <x v="0"/>
    <x v="0"/>
    <x v="2"/>
  </r>
  <r>
    <x v="0"/>
    <x v="3"/>
    <s v="De Bonte Raaf"/>
    <x v="5"/>
    <x v="1"/>
    <x v="6"/>
    <n v="-130.99"/>
    <x v="2"/>
    <x v="0"/>
    <x v="0"/>
    <x v="2"/>
  </r>
  <r>
    <x v="0"/>
    <x v="3"/>
    <s v="De Bonte Raaf"/>
    <x v="5"/>
    <x v="2"/>
    <x v="7"/>
    <n v="-24.56"/>
    <x v="2"/>
    <x v="0"/>
    <x v="0"/>
    <x v="2"/>
  </r>
  <r>
    <x v="0"/>
    <x v="3"/>
    <s v="De Bonte Raaf"/>
    <x v="5"/>
    <x v="3"/>
    <x v="8"/>
    <n v="-1508.98"/>
    <x v="2"/>
    <x v="0"/>
    <x v="0"/>
    <x v="2"/>
  </r>
  <r>
    <x v="0"/>
    <x v="3"/>
    <s v="De Bonte Raaf"/>
    <x v="5"/>
    <x v="4"/>
    <x v="9"/>
    <n v="1637.4"/>
    <x v="2"/>
    <x v="0"/>
    <x v="0"/>
    <x v="2"/>
  </r>
  <r>
    <x v="0"/>
    <x v="3"/>
    <s v="De Bonte Raaf"/>
    <x v="5"/>
    <x v="5"/>
    <x v="6"/>
    <n v="130.99"/>
    <x v="2"/>
    <x v="0"/>
    <x v="0"/>
    <x v="2"/>
  </r>
  <r>
    <x v="0"/>
    <x v="3"/>
    <s v="De Bonte Raaf"/>
    <x v="5"/>
    <x v="6"/>
    <x v="7"/>
    <n v="24.56"/>
    <x v="2"/>
    <x v="0"/>
    <x v="0"/>
    <x v="2"/>
  </r>
  <r>
    <x v="0"/>
    <x v="3"/>
    <s v="De Bonte Raaf"/>
    <x v="5"/>
    <x v="7"/>
    <x v="0"/>
    <n v="119.04"/>
    <x v="2"/>
    <x v="0"/>
    <x v="0"/>
    <x v="2"/>
  </r>
  <r>
    <x v="0"/>
    <x v="3"/>
    <s v="De Bonte Raaf"/>
    <x v="5"/>
    <x v="7"/>
    <x v="1"/>
    <n v="8.68"/>
    <x v="2"/>
    <x v="0"/>
    <x v="0"/>
    <x v="2"/>
  </r>
  <r>
    <x v="0"/>
    <x v="3"/>
    <s v="De Bonte Raaf"/>
    <x v="5"/>
    <x v="7"/>
    <x v="10"/>
    <n v="130.01"/>
    <x v="2"/>
    <x v="0"/>
    <x v="0"/>
    <x v="2"/>
  </r>
  <r>
    <x v="0"/>
    <x v="3"/>
    <s v="De Bonte Raaf"/>
    <x v="5"/>
    <x v="7"/>
    <x v="3"/>
    <n v="5.73"/>
    <x v="2"/>
    <x v="0"/>
    <x v="0"/>
    <x v="2"/>
  </r>
  <r>
    <x v="0"/>
    <x v="3"/>
    <s v="De Bonte Raaf"/>
    <x v="5"/>
    <x v="7"/>
    <x v="4"/>
    <n v="109.71"/>
    <x v="2"/>
    <x v="0"/>
    <x v="0"/>
    <x v="2"/>
  </r>
  <r>
    <x v="0"/>
    <x v="3"/>
    <s v="De Bonte Raaf"/>
    <x v="6"/>
    <x v="0"/>
    <x v="0"/>
    <n v="-214.54"/>
    <x v="2"/>
    <x v="0"/>
    <x v="0"/>
    <x v="0"/>
  </r>
  <r>
    <x v="0"/>
    <x v="3"/>
    <s v="De Bonte Raaf"/>
    <x v="6"/>
    <x v="0"/>
    <x v="1"/>
    <n v="-15.64"/>
    <x v="2"/>
    <x v="0"/>
    <x v="0"/>
    <x v="0"/>
  </r>
  <r>
    <x v="0"/>
    <x v="3"/>
    <s v="De Bonte Raaf"/>
    <x v="6"/>
    <x v="0"/>
    <x v="2"/>
    <n v="-86.76"/>
    <x v="2"/>
    <x v="0"/>
    <x v="0"/>
    <x v="0"/>
  </r>
  <r>
    <x v="0"/>
    <x v="3"/>
    <s v="De Bonte Raaf"/>
    <x v="6"/>
    <x v="0"/>
    <x v="3"/>
    <n v="-10.33"/>
    <x v="2"/>
    <x v="0"/>
    <x v="0"/>
    <x v="0"/>
  </r>
  <r>
    <x v="0"/>
    <x v="3"/>
    <s v="De Bonte Raaf"/>
    <x v="6"/>
    <x v="0"/>
    <x v="4"/>
    <n v="-197.72"/>
    <x v="2"/>
    <x v="0"/>
    <x v="0"/>
    <x v="0"/>
  </r>
  <r>
    <x v="0"/>
    <x v="3"/>
    <s v="De Bonte Raaf"/>
    <x v="6"/>
    <x v="0"/>
    <x v="5"/>
    <n v="-627.83000000000004"/>
    <x v="2"/>
    <x v="0"/>
    <x v="0"/>
    <x v="0"/>
  </r>
  <r>
    <x v="0"/>
    <x v="3"/>
    <s v="De Bonte Raaf"/>
    <x v="6"/>
    <x v="1"/>
    <x v="6"/>
    <n v="-236.08"/>
    <x v="2"/>
    <x v="0"/>
    <x v="0"/>
    <x v="0"/>
  </r>
  <r>
    <x v="0"/>
    <x v="3"/>
    <s v="De Bonte Raaf"/>
    <x v="6"/>
    <x v="2"/>
    <x v="7"/>
    <n v="-44.26"/>
    <x v="2"/>
    <x v="0"/>
    <x v="0"/>
    <x v="0"/>
  </r>
  <r>
    <x v="0"/>
    <x v="3"/>
    <s v="De Bonte Raaf"/>
    <x v="6"/>
    <x v="3"/>
    <x v="8"/>
    <n v="-2323.17"/>
    <x v="2"/>
    <x v="0"/>
    <x v="0"/>
    <x v="0"/>
  </r>
  <r>
    <x v="0"/>
    <x v="3"/>
    <s v="De Bonte Raaf"/>
    <x v="6"/>
    <x v="4"/>
    <x v="9"/>
    <n v="2951"/>
    <x v="2"/>
    <x v="0"/>
    <x v="0"/>
    <x v="0"/>
  </r>
  <r>
    <x v="0"/>
    <x v="3"/>
    <s v="De Bonte Raaf"/>
    <x v="6"/>
    <x v="5"/>
    <x v="6"/>
    <n v="236.08"/>
    <x v="2"/>
    <x v="0"/>
    <x v="0"/>
    <x v="0"/>
  </r>
  <r>
    <x v="0"/>
    <x v="3"/>
    <s v="De Bonte Raaf"/>
    <x v="6"/>
    <x v="6"/>
    <x v="7"/>
    <n v="44.26"/>
    <x v="2"/>
    <x v="0"/>
    <x v="0"/>
    <x v="0"/>
  </r>
  <r>
    <x v="0"/>
    <x v="3"/>
    <s v="De Bonte Raaf"/>
    <x v="6"/>
    <x v="7"/>
    <x v="0"/>
    <n v="214.54"/>
    <x v="2"/>
    <x v="0"/>
    <x v="0"/>
    <x v="0"/>
  </r>
  <r>
    <x v="0"/>
    <x v="3"/>
    <s v="De Bonte Raaf"/>
    <x v="6"/>
    <x v="7"/>
    <x v="1"/>
    <n v="15.64"/>
    <x v="2"/>
    <x v="0"/>
    <x v="0"/>
    <x v="0"/>
  </r>
  <r>
    <x v="0"/>
    <x v="3"/>
    <s v="De Bonte Raaf"/>
    <x v="6"/>
    <x v="7"/>
    <x v="2"/>
    <n v="86.76"/>
    <x v="2"/>
    <x v="0"/>
    <x v="0"/>
    <x v="0"/>
  </r>
  <r>
    <x v="0"/>
    <x v="3"/>
    <s v="De Bonte Raaf"/>
    <x v="6"/>
    <x v="7"/>
    <x v="3"/>
    <n v="10.33"/>
    <x v="2"/>
    <x v="0"/>
    <x v="0"/>
    <x v="0"/>
  </r>
  <r>
    <x v="0"/>
    <x v="3"/>
    <s v="De Bonte Raaf"/>
    <x v="6"/>
    <x v="7"/>
    <x v="4"/>
    <n v="197.72"/>
    <x v="2"/>
    <x v="0"/>
    <x v="0"/>
    <x v="0"/>
  </r>
  <r>
    <x v="0"/>
    <x v="3"/>
    <s v="De Bonte Raaf"/>
    <x v="7"/>
    <x v="0"/>
    <x v="0"/>
    <n v="-147.96"/>
    <x v="2"/>
    <x v="0"/>
    <x v="0"/>
    <x v="2"/>
  </r>
  <r>
    <x v="0"/>
    <x v="3"/>
    <s v="De Bonte Raaf"/>
    <x v="7"/>
    <x v="0"/>
    <x v="1"/>
    <n v="-10.79"/>
    <x v="2"/>
    <x v="0"/>
    <x v="0"/>
    <x v="2"/>
  </r>
  <r>
    <x v="0"/>
    <x v="3"/>
    <s v="De Bonte Raaf"/>
    <x v="7"/>
    <x v="0"/>
    <x v="2"/>
    <n v="-59.83"/>
    <x v="2"/>
    <x v="0"/>
    <x v="0"/>
    <x v="2"/>
  </r>
  <r>
    <x v="0"/>
    <x v="3"/>
    <s v="De Bonte Raaf"/>
    <x v="7"/>
    <x v="0"/>
    <x v="3"/>
    <n v="-7.12"/>
    <x v="2"/>
    <x v="0"/>
    <x v="0"/>
    <x v="2"/>
  </r>
  <r>
    <x v="0"/>
    <x v="3"/>
    <s v="De Bonte Raaf"/>
    <x v="7"/>
    <x v="0"/>
    <x v="4"/>
    <n v="-136.36000000000001"/>
    <x v="2"/>
    <x v="0"/>
    <x v="0"/>
    <x v="2"/>
  </r>
  <r>
    <x v="0"/>
    <x v="3"/>
    <s v="De Bonte Raaf"/>
    <x v="7"/>
    <x v="0"/>
    <x v="5"/>
    <n v="-247.33"/>
    <x v="2"/>
    <x v="0"/>
    <x v="0"/>
    <x v="2"/>
  </r>
  <r>
    <x v="0"/>
    <x v="3"/>
    <s v="De Bonte Raaf"/>
    <x v="7"/>
    <x v="1"/>
    <x v="6"/>
    <n v="-162.82"/>
    <x v="2"/>
    <x v="0"/>
    <x v="0"/>
    <x v="2"/>
  </r>
  <r>
    <x v="0"/>
    <x v="3"/>
    <s v="De Bonte Raaf"/>
    <x v="7"/>
    <x v="2"/>
    <x v="7"/>
    <n v="-30.53"/>
    <x v="2"/>
    <x v="0"/>
    <x v="0"/>
    <x v="2"/>
  </r>
  <r>
    <x v="0"/>
    <x v="3"/>
    <s v="De Bonte Raaf"/>
    <x v="7"/>
    <x v="3"/>
    <x v="8"/>
    <n v="-1787.87"/>
    <x v="2"/>
    <x v="0"/>
    <x v="0"/>
    <x v="2"/>
  </r>
  <r>
    <x v="0"/>
    <x v="3"/>
    <s v="De Bonte Raaf"/>
    <x v="7"/>
    <x v="4"/>
    <x v="9"/>
    <n v="2035.2"/>
    <x v="2"/>
    <x v="0"/>
    <x v="0"/>
    <x v="2"/>
  </r>
  <r>
    <x v="0"/>
    <x v="3"/>
    <s v="De Bonte Raaf"/>
    <x v="7"/>
    <x v="5"/>
    <x v="6"/>
    <n v="162.82"/>
    <x v="2"/>
    <x v="0"/>
    <x v="0"/>
    <x v="2"/>
  </r>
  <r>
    <x v="0"/>
    <x v="3"/>
    <s v="De Bonte Raaf"/>
    <x v="7"/>
    <x v="6"/>
    <x v="7"/>
    <n v="30.53"/>
    <x v="2"/>
    <x v="0"/>
    <x v="0"/>
    <x v="2"/>
  </r>
  <r>
    <x v="0"/>
    <x v="3"/>
    <s v="De Bonte Raaf"/>
    <x v="7"/>
    <x v="7"/>
    <x v="0"/>
    <n v="147.96"/>
    <x v="2"/>
    <x v="0"/>
    <x v="0"/>
    <x v="2"/>
  </r>
  <r>
    <x v="0"/>
    <x v="3"/>
    <s v="De Bonte Raaf"/>
    <x v="7"/>
    <x v="7"/>
    <x v="1"/>
    <n v="10.79"/>
    <x v="2"/>
    <x v="0"/>
    <x v="0"/>
    <x v="2"/>
  </r>
  <r>
    <x v="0"/>
    <x v="3"/>
    <s v="De Bonte Raaf"/>
    <x v="7"/>
    <x v="7"/>
    <x v="2"/>
    <n v="59.83"/>
    <x v="2"/>
    <x v="0"/>
    <x v="0"/>
    <x v="2"/>
  </r>
  <r>
    <x v="0"/>
    <x v="3"/>
    <s v="De Bonte Raaf"/>
    <x v="7"/>
    <x v="7"/>
    <x v="3"/>
    <n v="7.12"/>
    <x v="2"/>
    <x v="0"/>
    <x v="0"/>
    <x v="2"/>
  </r>
  <r>
    <x v="0"/>
    <x v="3"/>
    <s v="De Bonte Raaf"/>
    <x v="7"/>
    <x v="7"/>
    <x v="4"/>
    <n v="136.36000000000001"/>
    <x v="2"/>
    <x v="0"/>
    <x v="0"/>
    <x v="2"/>
  </r>
  <r>
    <x v="0"/>
    <x v="3"/>
    <s v="De Bonte Raaf"/>
    <x v="8"/>
    <x v="0"/>
    <x v="0"/>
    <n v="-82.3"/>
    <x v="3"/>
    <x v="0"/>
    <x v="0"/>
    <x v="2"/>
  </r>
  <r>
    <x v="0"/>
    <x v="3"/>
    <s v="De Bonte Raaf"/>
    <x v="8"/>
    <x v="0"/>
    <x v="1"/>
    <n v="-6"/>
    <x v="3"/>
    <x v="0"/>
    <x v="0"/>
    <x v="2"/>
  </r>
  <r>
    <x v="0"/>
    <x v="3"/>
    <s v="De Bonte Raaf"/>
    <x v="8"/>
    <x v="0"/>
    <x v="2"/>
    <n v="-33.28"/>
    <x v="3"/>
    <x v="0"/>
    <x v="0"/>
    <x v="2"/>
  </r>
  <r>
    <x v="0"/>
    <x v="3"/>
    <s v="De Bonte Raaf"/>
    <x v="8"/>
    <x v="0"/>
    <x v="3"/>
    <n v="-3.96"/>
    <x v="3"/>
    <x v="0"/>
    <x v="0"/>
    <x v="2"/>
  </r>
  <r>
    <x v="0"/>
    <x v="3"/>
    <s v="De Bonte Raaf"/>
    <x v="8"/>
    <x v="0"/>
    <x v="4"/>
    <n v="-75.84"/>
    <x v="3"/>
    <x v="0"/>
    <x v="0"/>
    <x v="2"/>
  </r>
  <r>
    <x v="0"/>
    <x v="3"/>
    <s v="De Bonte Raaf"/>
    <x v="8"/>
    <x v="0"/>
    <x v="5"/>
    <n v="-85.42"/>
    <x v="3"/>
    <x v="0"/>
    <x v="0"/>
    <x v="2"/>
  </r>
  <r>
    <x v="0"/>
    <x v="3"/>
    <s v="De Bonte Raaf"/>
    <x v="8"/>
    <x v="1"/>
    <x v="6"/>
    <n v="-90.56"/>
    <x v="3"/>
    <x v="0"/>
    <x v="0"/>
    <x v="2"/>
  </r>
  <r>
    <x v="0"/>
    <x v="3"/>
    <s v="De Bonte Raaf"/>
    <x v="8"/>
    <x v="2"/>
    <x v="7"/>
    <n v="-16.98"/>
    <x v="3"/>
    <x v="0"/>
    <x v="0"/>
    <x v="2"/>
  </r>
  <r>
    <x v="0"/>
    <x v="3"/>
    <s v="De Bonte Raaf"/>
    <x v="8"/>
    <x v="3"/>
    <x v="8"/>
    <n v="-1046.58"/>
    <x v="3"/>
    <x v="0"/>
    <x v="0"/>
    <x v="2"/>
  </r>
  <r>
    <x v="0"/>
    <x v="3"/>
    <s v="De Bonte Raaf"/>
    <x v="8"/>
    <x v="4"/>
    <x v="9"/>
    <n v="1132"/>
    <x v="3"/>
    <x v="0"/>
    <x v="0"/>
    <x v="2"/>
  </r>
  <r>
    <x v="0"/>
    <x v="3"/>
    <s v="De Bonte Raaf"/>
    <x v="8"/>
    <x v="5"/>
    <x v="6"/>
    <n v="90.56"/>
    <x v="3"/>
    <x v="0"/>
    <x v="0"/>
    <x v="2"/>
  </r>
  <r>
    <x v="0"/>
    <x v="3"/>
    <s v="De Bonte Raaf"/>
    <x v="8"/>
    <x v="6"/>
    <x v="7"/>
    <n v="16.98"/>
    <x v="3"/>
    <x v="0"/>
    <x v="0"/>
    <x v="2"/>
  </r>
  <r>
    <x v="0"/>
    <x v="3"/>
    <s v="De Bonte Raaf"/>
    <x v="8"/>
    <x v="7"/>
    <x v="0"/>
    <n v="82.3"/>
    <x v="3"/>
    <x v="0"/>
    <x v="0"/>
    <x v="2"/>
  </r>
  <r>
    <x v="0"/>
    <x v="3"/>
    <s v="De Bonte Raaf"/>
    <x v="8"/>
    <x v="7"/>
    <x v="1"/>
    <n v="6"/>
    <x v="3"/>
    <x v="0"/>
    <x v="0"/>
    <x v="2"/>
  </r>
  <r>
    <x v="0"/>
    <x v="3"/>
    <s v="De Bonte Raaf"/>
    <x v="8"/>
    <x v="7"/>
    <x v="2"/>
    <n v="33.28"/>
    <x v="3"/>
    <x v="0"/>
    <x v="0"/>
    <x v="2"/>
  </r>
  <r>
    <x v="0"/>
    <x v="3"/>
    <s v="De Bonte Raaf"/>
    <x v="8"/>
    <x v="7"/>
    <x v="3"/>
    <n v="3.96"/>
    <x v="3"/>
    <x v="0"/>
    <x v="0"/>
    <x v="2"/>
  </r>
  <r>
    <x v="0"/>
    <x v="3"/>
    <s v="De Bonte Raaf"/>
    <x v="8"/>
    <x v="7"/>
    <x v="4"/>
    <n v="75.84"/>
    <x v="3"/>
    <x v="0"/>
    <x v="0"/>
    <x v="2"/>
  </r>
  <r>
    <x v="0"/>
    <x v="4"/>
    <s v="De Bonte Raaf"/>
    <x v="0"/>
    <x v="0"/>
    <x v="0"/>
    <n v="-219.18"/>
    <x v="0"/>
    <x v="0"/>
    <x v="0"/>
    <x v="0"/>
  </r>
  <r>
    <x v="0"/>
    <x v="4"/>
    <s v="De Bonte Raaf"/>
    <x v="0"/>
    <x v="0"/>
    <x v="1"/>
    <n v="-15.98"/>
    <x v="0"/>
    <x v="0"/>
    <x v="0"/>
    <x v="0"/>
  </r>
  <r>
    <x v="0"/>
    <x v="4"/>
    <s v="De Bonte Raaf"/>
    <x v="0"/>
    <x v="0"/>
    <x v="2"/>
    <n v="-88.64"/>
    <x v="0"/>
    <x v="0"/>
    <x v="0"/>
    <x v="0"/>
  </r>
  <r>
    <x v="0"/>
    <x v="4"/>
    <s v="De Bonte Raaf"/>
    <x v="0"/>
    <x v="0"/>
    <x v="3"/>
    <n v="-10.55"/>
    <x v="0"/>
    <x v="0"/>
    <x v="0"/>
    <x v="0"/>
  </r>
  <r>
    <x v="0"/>
    <x v="4"/>
    <s v="De Bonte Raaf"/>
    <x v="0"/>
    <x v="0"/>
    <x v="4"/>
    <n v="-201.99"/>
    <x v="0"/>
    <x v="0"/>
    <x v="0"/>
    <x v="0"/>
  </r>
  <r>
    <x v="0"/>
    <x v="4"/>
    <s v="De Bonte Raaf"/>
    <x v="0"/>
    <x v="0"/>
    <x v="5"/>
    <n v="-310.67"/>
    <x v="0"/>
    <x v="0"/>
    <x v="0"/>
    <x v="0"/>
  </r>
  <r>
    <x v="0"/>
    <x v="4"/>
    <s v="De Bonte Raaf"/>
    <x v="0"/>
    <x v="0"/>
    <x v="15"/>
    <n v="-340.81"/>
    <x v="0"/>
    <x v="0"/>
    <x v="0"/>
    <x v="0"/>
  </r>
  <r>
    <x v="0"/>
    <x v="4"/>
    <s v="De Bonte Raaf"/>
    <x v="0"/>
    <x v="1"/>
    <x v="16"/>
    <n v="823.81"/>
    <x v="0"/>
    <x v="0"/>
    <x v="0"/>
    <x v="0"/>
  </r>
  <r>
    <x v="0"/>
    <x v="4"/>
    <s v="De Bonte Raaf"/>
    <x v="0"/>
    <x v="1"/>
    <x v="6"/>
    <n v="-175.28"/>
    <x v="0"/>
    <x v="0"/>
    <x v="0"/>
    <x v="0"/>
  </r>
  <r>
    <x v="0"/>
    <x v="4"/>
    <s v="De Bonte Raaf"/>
    <x v="0"/>
    <x v="2"/>
    <x v="7"/>
    <n v="-32.86"/>
    <x v="0"/>
    <x v="0"/>
    <x v="0"/>
    <x v="0"/>
  </r>
  <r>
    <x v="0"/>
    <x v="4"/>
    <s v="De Bonte Raaf"/>
    <x v="0"/>
    <x v="3"/>
    <x v="8"/>
    <n v="-2363.33"/>
    <x v="0"/>
    <x v="0"/>
    <x v="0"/>
    <x v="0"/>
  </r>
  <r>
    <x v="0"/>
    <x v="4"/>
    <s v="De Bonte Raaf"/>
    <x v="0"/>
    <x v="4"/>
    <x v="9"/>
    <n v="2191"/>
    <x v="0"/>
    <x v="0"/>
    <x v="0"/>
    <x v="0"/>
  </r>
  <r>
    <x v="0"/>
    <x v="4"/>
    <s v="De Bonte Raaf"/>
    <x v="0"/>
    <x v="5"/>
    <x v="6"/>
    <n v="175.28"/>
    <x v="0"/>
    <x v="0"/>
    <x v="0"/>
    <x v="0"/>
  </r>
  <r>
    <x v="0"/>
    <x v="4"/>
    <s v="De Bonte Raaf"/>
    <x v="0"/>
    <x v="6"/>
    <x v="7"/>
    <n v="32.86"/>
    <x v="0"/>
    <x v="0"/>
    <x v="0"/>
    <x v="0"/>
  </r>
  <r>
    <x v="0"/>
    <x v="4"/>
    <s v="De Bonte Raaf"/>
    <x v="0"/>
    <x v="7"/>
    <x v="0"/>
    <n v="219.18"/>
    <x v="0"/>
    <x v="0"/>
    <x v="0"/>
    <x v="0"/>
  </r>
  <r>
    <x v="0"/>
    <x v="4"/>
    <s v="De Bonte Raaf"/>
    <x v="0"/>
    <x v="7"/>
    <x v="1"/>
    <n v="15.98"/>
    <x v="0"/>
    <x v="0"/>
    <x v="0"/>
    <x v="0"/>
  </r>
  <r>
    <x v="0"/>
    <x v="4"/>
    <s v="De Bonte Raaf"/>
    <x v="0"/>
    <x v="7"/>
    <x v="2"/>
    <n v="88.64"/>
    <x v="0"/>
    <x v="0"/>
    <x v="0"/>
    <x v="0"/>
  </r>
  <r>
    <x v="0"/>
    <x v="4"/>
    <s v="De Bonte Raaf"/>
    <x v="0"/>
    <x v="7"/>
    <x v="3"/>
    <n v="10.55"/>
    <x v="0"/>
    <x v="0"/>
    <x v="0"/>
    <x v="0"/>
  </r>
  <r>
    <x v="0"/>
    <x v="4"/>
    <s v="De Bonte Raaf"/>
    <x v="0"/>
    <x v="7"/>
    <x v="4"/>
    <n v="201.99"/>
    <x v="0"/>
    <x v="0"/>
    <x v="0"/>
    <x v="0"/>
  </r>
  <r>
    <x v="0"/>
    <x v="4"/>
    <s v="De Bonte Raaf"/>
    <x v="9"/>
    <x v="0"/>
    <x v="0"/>
    <n v="-147.58000000000001"/>
    <x v="1"/>
    <x v="0"/>
    <x v="0"/>
    <x v="0"/>
  </r>
  <r>
    <x v="0"/>
    <x v="4"/>
    <s v="De Bonte Raaf"/>
    <x v="9"/>
    <x v="0"/>
    <x v="1"/>
    <n v="-10.76"/>
    <x v="1"/>
    <x v="0"/>
    <x v="0"/>
    <x v="0"/>
  </r>
  <r>
    <x v="0"/>
    <x v="4"/>
    <s v="De Bonte Raaf"/>
    <x v="9"/>
    <x v="0"/>
    <x v="2"/>
    <n v="-59.68"/>
    <x v="1"/>
    <x v="0"/>
    <x v="0"/>
    <x v="0"/>
  </r>
  <r>
    <x v="0"/>
    <x v="4"/>
    <s v="De Bonte Raaf"/>
    <x v="9"/>
    <x v="0"/>
    <x v="3"/>
    <n v="-7.1"/>
    <x v="1"/>
    <x v="0"/>
    <x v="0"/>
    <x v="0"/>
  </r>
  <r>
    <x v="0"/>
    <x v="4"/>
    <s v="De Bonte Raaf"/>
    <x v="9"/>
    <x v="0"/>
    <x v="4"/>
    <n v="-136.01"/>
    <x v="1"/>
    <x v="0"/>
    <x v="0"/>
    <x v="0"/>
  </r>
  <r>
    <x v="0"/>
    <x v="4"/>
    <s v="De Bonte Raaf"/>
    <x v="9"/>
    <x v="0"/>
    <x v="5"/>
    <n v="-139.08000000000001"/>
    <x v="1"/>
    <x v="0"/>
    <x v="0"/>
    <x v="0"/>
  </r>
  <r>
    <x v="0"/>
    <x v="4"/>
    <s v="De Bonte Raaf"/>
    <x v="9"/>
    <x v="0"/>
    <x v="15"/>
    <n v="-23.91"/>
    <x v="1"/>
    <x v="0"/>
    <x v="0"/>
    <x v="0"/>
  </r>
  <r>
    <x v="0"/>
    <x v="4"/>
    <s v="De Bonte Raaf"/>
    <x v="9"/>
    <x v="1"/>
    <x v="16"/>
    <n v="280"/>
    <x v="1"/>
    <x v="0"/>
    <x v="0"/>
    <x v="0"/>
  </r>
  <r>
    <x v="0"/>
    <x v="4"/>
    <s v="De Bonte Raaf"/>
    <x v="9"/>
    <x v="1"/>
    <x v="6"/>
    <n v="-140"/>
    <x v="1"/>
    <x v="0"/>
    <x v="0"/>
    <x v="0"/>
  </r>
  <r>
    <x v="0"/>
    <x v="4"/>
    <s v="De Bonte Raaf"/>
    <x v="9"/>
    <x v="2"/>
    <x v="7"/>
    <n v="-26.25"/>
    <x v="1"/>
    <x v="0"/>
    <x v="0"/>
    <x v="0"/>
  </r>
  <r>
    <x v="0"/>
    <x v="4"/>
    <s v="De Bonte Raaf"/>
    <x v="9"/>
    <x v="3"/>
    <x v="8"/>
    <n v="-1867.01"/>
    <x v="1"/>
    <x v="0"/>
    <x v="0"/>
    <x v="0"/>
  </r>
  <r>
    <x v="0"/>
    <x v="4"/>
    <s v="De Bonte Raaf"/>
    <x v="9"/>
    <x v="4"/>
    <x v="9"/>
    <n v="1750"/>
    <x v="1"/>
    <x v="0"/>
    <x v="0"/>
    <x v="0"/>
  </r>
  <r>
    <x v="0"/>
    <x v="4"/>
    <s v="De Bonte Raaf"/>
    <x v="9"/>
    <x v="5"/>
    <x v="6"/>
    <n v="140"/>
    <x v="1"/>
    <x v="0"/>
    <x v="0"/>
    <x v="0"/>
  </r>
  <r>
    <x v="0"/>
    <x v="4"/>
    <s v="De Bonte Raaf"/>
    <x v="9"/>
    <x v="6"/>
    <x v="7"/>
    <n v="26.25"/>
    <x v="1"/>
    <x v="0"/>
    <x v="0"/>
    <x v="0"/>
  </r>
  <r>
    <x v="0"/>
    <x v="4"/>
    <s v="De Bonte Raaf"/>
    <x v="9"/>
    <x v="7"/>
    <x v="0"/>
    <n v="147.58000000000001"/>
    <x v="1"/>
    <x v="0"/>
    <x v="0"/>
    <x v="0"/>
  </r>
  <r>
    <x v="0"/>
    <x v="4"/>
    <s v="De Bonte Raaf"/>
    <x v="9"/>
    <x v="7"/>
    <x v="1"/>
    <n v="10.76"/>
    <x v="1"/>
    <x v="0"/>
    <x v="0"/>
    <x v="0"/>
  </r>
  <r>
    <x v="0"/>
    <x v="4"/>
    <s v="De Bonte Raaf"/>
    <x v="9"/>
    <x v="7"/>
    <x v="2"/>
    <n v="59.68"/>
    <x v="1"/>
    <x v="0"/>
    <x v="0"/>
    <x v="0"/>
  </r>
  <r>
    <x v="0"/>
    <x v="4"/>
    <s v="De Bonte Raaf"/>
    <x v="9"/>
    <x v="7"/>
    <x v="3"/>
    <n v="7.1"/>
    <x v="1"/>
    <x v="0"/>
    <x v="0"/>
    <x v="0"/>
  </r>
  <r>
    <x v="0"/>
    <x v="4"/>
    <s v="De Bonte Raaf"/>
    <x v="9"/>
    <x v="7"/>
    <x v="4"/>
    <n v="136.01"/>
    <x v="1"/>
    <x v="0"/>
    <x v="0"/>
    <x v="0"/>
  </r>
  <r>
    <x v="0"/>
    <x v="4"/>
    <s v="De Bonte Raaf"/>
    <x v="10"/>
    <x v="0"/>
    <x v="0"/>
    <n v="-85.73"/>
    <x v="2"/>
    <x v="0"/>
    <x v="0"/>
    <x v="0"/>
  </r>
  <r>
    <x v="0"/>
    <x v="4"/>
    <s v="De Bonte Raaf"/>
    <x v="10"/>
    <x v="0"/>
    <x v="1"/>
    <n v="-6.25"/>
    <x v="2"/>
    <x v="0"/>
    <x v="0"/>
    <x v="0"/>
  </r>
  <r>
    <x v="0"/>
    <x v="4"/>
    <s v="De Bonte Raaf"/>
    <x v="10"/>
    <x v="0"/>
    <x v="2"/>
    <n v="-34.67"/>
    <x v="2"/>
    <x v="0"/>
    <x v="0"/>
    <x v="0"/>
  </r>
  <r>
    <x v="0"/>
    <x v="4"/>
    <s v="De Bonte Raaf"/>
    <x v="10"/>
    <x v="0"/>
    <x v="3"/>
    <n v="-4.13"/>
    <x v="2"/>
    <x v="0"/>
    <x v="0"/>
    <x v="0"/>
  </r>
  <r>
    <x v="0"/>
    <x v="4"/>
    <s v="De Bonte Raaf"/>
    <x v="10"/>
    <x v="0"/>
    <x v="4"/>
    <n v="-79.010000000000005"/>
    <x v="2"/>
    <x v="0"/>
    <x v="0"/>
    <x v="0"/>
  </r>
  <r>
    <x v="0"/>
    <x v="4"/>
    <s v="De Bonte Raaf"/>
    <x v="10"/>
    <x v="0"/>
    <x v="5"/>
    <n v="-78.5"/>
    <x v="2"/>
    <x v="0"/>
    <x v="0"/>
    <x v="0"/>
  </r>
  <r>
    <x v="0"/>
    <x v="4"/>
    <s v="De Bonte Raaf"/>
    <x v="10"/>
    <x v="0"/>
    <x v="15"/>
    <n v="-11.04"/>
    <x v="2"/>
    <x v="0"/>
    <x v="0"/>
    <x v="0"/>
  </r>
  <r>
    <x v="0"/>
    <x v="4"/>
    <s v="De Bonte Raaf"/>
    <x v="10"/>
    <x v="1"/>
    <x v="16"/>
    <n v="129.22999999999999"/>
    <x v="2"/>
    <x v="0"/>
    <x v="0"/>
    <x v="0"/>
  </r>
  <r>
    <x v="0"/>
    <x v="4"/>
    <s v="De Bonte Raaf"/>
    <x v="10"/>
    <x v="1"/>
    <x v="6"/>
    <n v="-84"/>
    <x v="2"/>
    <x v="0"/>
    <x v="0"/>
    <x v="0"/>
  </r>
  <r>
    <x v="0"/>
    <x v="4"/>
    <s v="De Bonte Raaf"/>
    <x v="10"/>
    <x v="2"/>
    <x v="7"/>
    <n v="-15.75"/>
    <x v="2"/>
    <x v="0"/>
    <x v="0"/>
    <x v="0"/>
  </r>
  <r>
    <x v="0"/>
    <x v="4"/>
    <s v="De Bonte Raaf"/>
    <x v="10"/>
    <x v="3"/>
    <x v="8"/>
    <n v="-1112.19"/>
    <x v="2"/>
    <x v="0"/>
    <x v="0"/>
    <x v="0"/>
  </r>
  <r>
    <x v="0"/>
    <x v="4"/>
    <s v="De Bonte Raaf"/>
    <x v="10"/>
    <x v="4"/>
    <x v="9"/>
    <n v="1050"/>
    <x v="2"/>
    <x v="0"/>
    <x v="0"/>
    <x v="0"/>
  </r>
  <r>
    <x v="0"/>
    <x v="4"/>
    <s v="De Bonte Raaf"/>
    <x v="10"/>
    <x v="5"/>
    <x v="6"/>
    <n v="84"/>
    <x v="2"/>
    <x v="0"/>
    <x v="0"/>
    <x v="0"/>
  </r>
  <r>
    <x v="0"/>
    <x v="4"/>
    <s v="De Bonte Raaf"/>
    <x v="10"/>
    <x v="6"/>
    <x v="7"/>
    <n v="15.75"/>
    <x v="2"/>
    <x v="0"/>
    <x v="0"/>
    <x v="0"/>
  </r>
  <r>
    <x v="0"/>
    <x v="4"/>
    <s v="De Bonte Raaf"/>
    <x v="10"/>
    <x v="9"/>
    <x v="12"/>
    <n v="17.5"/>
    <x v="2"/>
    <x v="0"/>
    <x v="0"/>
    <x v="0"/>
  </r>
  <r>
    <x v="0"/>
    <x v="4"/>
    <s v="De Bonte Raaf"/>
    <x v="10"/>
    <x v="9"/>
    <x v="13"/>
    <n v="5"/>
    <x v="2"/>
    <x v="0"/>
    <x v="0"/>
    <x v="0"/>
  </r>
  <r>
    <x v="0"/>
    <x v="4"/>
    <s v="De Bonte Raaf"/>
    <x v="10"/>
    <x v="7"/>
    <x v="0"/>
    <n v="85.73"/>
    <x v="2"/>
    <x v="0"/>
    <x v="0"/>
    <x v="0"/>
  </r>
  <r>
    <x v="0"/>
    <x v="4"/>
    <s v="De Bonte Raaf"/>
    <x v="10"/>
    <x v="7"/>
    <x v="1"/>
    <n v="6.25"/>
    <x v="2"/>
    <x v="0"/>
    <x v="0"/>
    <x v="0"/>
  </r>
  <r>
    <x v="0"/>
    <x v="4"/>
    <s v="De Bonte Raaf"/>
    <x v="10"/>
    <x v="7"/>
    <x v="2"/>
    <n v="34.67"/>
    <x v="2"/>
    <x v="0"/>
    <x v="0"/>
    <x v="0"/>
  </r>
  <r>
    <x v="0"/>
    <x v="4"/>
    <s v="De Bonte Raaf"/>
    <x v="10"/>
    <x v="7"/>
    <x v="3"/>
    <n v="4.13"/>
    <x v="2"/>
    <x v="0"/>
    <x v="0"/>
    <x v="0"/>
  </r>
  <r>
    <x v="0"/>
    <x v="4"/>
    <s v="De Bonte Raaf"/>
    <x v="10"/>
    <x v="7"/>
    <x v="4"/>
    <n v="79.010000000000005"/>
    <x v="2"/>
    <x v="0"/>
    <x v="0"/>
    <x v="0"/>
  </r>
  <r>
    <x v="0"/>
    <x v="4"/>
    <s v="De Bonte Raaf"/>
    <x v="1"/>
    <x v="0"/>
    <x v="0"/>
    <n v="-111.04"/>
    <x v="1"/>
    <x v="0"/>
    <x v="0"/>
    <x v="1"/>
  </r>
  <r>
    <x v="0"/>
    <x v="4"/>
    <s v="De Bonte Raaf"/>
    <x v="1"/>
    <x v="0"/>
    <x v="1"/>
    <n v="-8.1"/>
    <x v="1"/>
    <x v="0"/>
    <x v="0"/>
    <x v="1"/>
  </r>
  <r>
    <x v="0"/>
    <x v="4"/>
    <s v="De Bonte Raaf"/>
    <x v="1"/>
    <x v="0"/>
    <x v="10"/>
    <n v="-121.27"/>
    <x v="1"/>
    <x v="0"/>
    <x v="0"/>
    <x v="1"/>
  </r>
  <r>
    <x v="0"/>
    <x v="4"/>
    <s v="De Bonte Raaf"/>
    <x v="1"/>
    <x v="0"/>
    <x v="3"/>
    <n v="-5.35"/>
    <x v="1"/>
    <x v="0"/>
    <x v="0"/>
    <x v="1"/>
  </r>
  <r>
    <x v="0"/>
    <x v="4"/>
    <s v="De Bonte Raaf"/>
    <x v="1"/>
    <x v="0"/>
    <x v="4"/>
    <n v="-102.33"/>
    <x v="1"/>
    <x v="0"/>
    <x v="0"/>
    <x v="1"/>
  </r>
  <r>
    <x v="0"/>
    <x v="4"/>
    <s v="De Bonte Raaf"/>
    <x v="1"/>
    <x v="0"/>
    <x v="5"/>
    <n v="-83.5"/>
    <x v="1"/>
    <x v="0"/>
    <x v="0"/>
    <x v="1"/>
  </r>
  <r>
    <x v="0"/>
    <x v="4"/>
    <s v="De Bonte Raaf"/>
    <x v="1"/>
    <x v="0"/>
    <x v="15"/>
    <n v="-35.64"/>
    <x v="1"/>
    <x v="0"/>
    <x v="0"/>
    <x v="1"/>
  </r>
  <r>
    <x v="0"/>
    <x v="4"/>
    <s v="De Bonte Raaf"/>
    <x v="1"/>
    <x v="1"/>
    <x v="16"/>
    <n v="417.36"/>
    <x v="1"/>
    <x v="0"/>
    <x v="0"/>
    <x v="1"/>
  </r>
  <r>
    <x v="0"/>
    <x v="4"/>
    <s v="De Bonte Raaf"/>
    <x v="1"/>
    <x v="1"/>
    <x v="6"/>
    <n v="-88.8"/>
    <x v="1"/>
    <x v="0"/>
    <x v="0"/>
    <x v="1"/>
  </r>
  <r>
    <x v="0"/>
    <x v="4"/>
    <s v="De Bonte Raaf"/>
    <x v="1"/>
    <x v="2"/>
    <x v="7"/>
    <n v="-16.649999999999999"/>
    <x v="1"/>
    <x v="0"/>
    <x v="0"/>
    <x v="1"/>
  </r>
  <r>
    <x v="0"/>
    <x v="4"/>
    <s v="De Bonte Raaf"/>
    <x v="1"/>
    <x v="3"/>
    <x v="8"/>
    <n v="-1408.22"/>
    <x v="1"/>
    <x v="0"/>
    <x v="0"/>
    <x v="1"/>
  </r>
  <r>
    <x v="0"/>
    <x v="4"/>
    <s v="De Bonte Raaf"/>
    <x v="1"/>
    <x v="4"/>
    <x v="9"/>
    <n v="1110"/>
    <x v="1"/>
    <x v="0"/>
    <x v="0"/>
    <x v="1"/>
  </r>
  <r>
    <x v="0"/>
    <x v="4"/>
    <s v="De Bonte Raaf"/>
    <x v="1"/>
    <x v="5"/>
    <x v="6"/>
    <n v="88.8"/>
    <x v="1"/>
    <x v="0"/>
    <x v="0"/>
    <x v="1"/>
  </r>
  <r>
    <x v="0"/>
    <x v="4"/>
    <s v="De Bonte Raaf"/>
    <x v="1"/>
    <x v="6"/>
    <x v="7"/>
    <n v="16.649999999999999"/>
    <x v="1"/>
    <x v="0"/>
    <x v="0"/>
    <x v="1"/>
  </r>
  <r>
    <x v="0"/>
    <x v="4"/>
    <s v="De Bonte Raaf"/>
    <x v="1"/>
    <x v="7"/>
    <x v="0"/>
    <n v="111.04"/>
    <x v="1"/>
    <x v="0"/>
    <x v="0"/>
    <x v="1"/>
  </r>
  <r>
    <x v="0"/>
    <x v="4"/>
    <s v="De Bonte Raaf"/>
    <x v="1"/>
    <x v="7"/>
    <x v="1"/>
    <n v="8.1"/>
    <x v="1"/>
    <x v="0"/>
    <x v="0"/>
    <x v="1"/>
  </r>
  <r>
    <x v="0"/>
    <x v="4"/>
    <s v="De Bonte Raaf"/>
    <x v="1"/>
    <x v="7"/>
    <x v="10"/>
    <n v="121.27"/>
    <x v="1"/>
    <x v="0"/>
    <x v="0"/>
    <x v="1"/>
  </r>
  <r>
    <x v="0"/>
    <x v="4"/>
    <s v="De Bonte Raaf"/>
    <x v="1"/>
    <x v="7"/>
    <x v="3"/>
    <n v="5.35"/>
    <x v="1"/>
    <x v="0"/>
    <x v="0"/>
    <x v="1"/>
  </r>
  <r>
    <x v="0"/>
    <x v="4"/>
    <s v="De Bonte Raaf"/>
    <x v="1"/>
    <x v="7"/>
    <x v="4"/>
    <n v="102.33"/>
    <x v="1"/>
    <x v="0"/>
    <x v="0"/>
    <x v="1"/>
  </r>
  <r>
    <x v="0"/>
    <x v="4"/>
    <s v="De Bonte Raaf"/>
    <x v="2"/>
    <x v="0"/>
    <x v="0"/>
    <n v="-346.73"/>
    <x v="1"/>
    <x v="0"/>
    <x v="0"/>
    <x v="1"/>
  </r>
  <r>
    <x v="0"/>
    <x v="4"/>
    <s v="De Bonte Raaf"/>
    <x v="2"/>
    <x v="0"/>
    <x v="1"/>
    <n v="-25.28"/>
    <x v="1"/>
    <x v="0"/>
    <x v="0"/>
    <x v="1"/>
  </r>
  <r>
    <x v="0"/>
    <x v="4"/>
    <s v="De Bonte Raaf"/>
    <x v="2"/>
    <x v="0"/>
    <x v="2"/>
    <n v="-140.22"/>
    <x v="1"/>
    <x v="0"/>
    <x v="0"/>
    <x v="1"/>
  </r>
  <r>
    <x v="0"/>
    <x v="4"/>
    <s v="De Bonte Raaf"/>
    <x v="2"/>
    <x v="0"/>
    <x v="3"/>
    <n v="-16.690000000000001"/>
    <x v="1"/>
    <x v="0"/>
    <x v="0"/>
    <x v="1"/>
  </r>
  <r>
    <x v="0"/>
    <x v="4"/>
    <s v="De Bonte Raaf"/>
    <x v="2"/>
    <x v="0"/>
    <x v="4"/>
    <n v="-319.55"/>
    <x v="1"/>
    <x v="0"/>
    <x v="0"/>
    <x v="1"/>
  </r>
  <r>
    <x v="0"/>
    <x v="4"/>
    <s v="De Bonte Raaf"/>
    <x v="2"/>
    <x v="0"/>
    <x v="5"/>
    <n v="-2044.92"/>
    <x v="1"/>
    <x v="0"/>
    <x v="0"/>
    <x v="1"/>
  </r>
  <r>
    <x v="0"/>
    <x v="4"/>
    <s v="De Bonte Raaf"/>
    <x v="2"/>
    <x v="0"/>
    <x v="15"/>
    <n v="-1073.82"/>
    <x v="1"/>
    <x v="0"/>
    <x v="0"/>
    <x v="1"/>
  </r>
  <r>
    <x v="0"/>
    <x v="4"/>
    <s v="De Bonte Raaf"/>
    <x v="2"/>
    <x v="1"/>
    <x v="16"/>
    <n v="2190.5700000000002"/>
    <x v="1"/>
    <x v="0"/>
    <x v="0"/>
    <x v="1"/>
  </r>
  <r>
    <x v="0"/>
    <x v="4"/>
    <s v="De Bonte Raaf"/>
    <x v="2"/>
    <x v="1"/>
    <x v="6"/>
    <n v="-466.08"/>
    <x v="1"/>
    <x v="0"/>
    <x v="0"/>
    <x v="1"/>
  </r>
  <r>
    <x v="0"/>
    <x v="4"/>
    <s v="De Bonte Raaf"/>
    <x v="2"/>
    <x v="2"/>
    <x v="7"/>
    <n v="-87.39"/>
    <x v="1"/>
    <x v="0"/>
    <x v="0"/>
    <x v="1"/>
  </r>
  <r>
    <x v="0"/>
    <x v="4"/>
    <s v="De Bonte Raaf"/>
    <x v="2"/>
    <x v="3"/>
    <x v="8"/>
    <n v="-4897.83"/>
    <x v="1"/>
    <x v="0"/>
    <x v="0"/>
    <x v="1"/>
  </r>
  <r>
    <x v="0"/>
    <x v="4"/>
    <s v="De Bonte Raaf"/>
    <x v="2"/>
    <x v="4"/>
    <x v="9"/>
    <n v="5826"/>
    <x v="1"/>
    <x v="0"/>
    <x v="0"/>
    <x v="1"/>
  </r>
  <r>
    <x v="0"/>
    <x v="4"/>
    <s v="De Bonte Raaf"/>
    <x v="2"/>
    <x v="5"/>
    <x v="6"/>
    <n v="466.08"/>
    <x v="1"/>
    <x v="0"/>
    <x v="0"/>
    <x v="1"/>
  </r>
  <r>
    <x v="0"/>
    <x v="4"/>
    <s v="De Bonte Raaf"/>
    <x v="2"/>
    <x v="6"/>
    <x v="7"/>
    <n v="87.39"/>
    <x v="1"/>
    <x v="0"/>
    <x v="0"/>
    <x v="1"/>
  </r>
  <r>
    <x v="0"/>
    <x v="4"/>
    <s v="De Bonte Raaf"/>
    <x v="2"/>
    <x v="7"/>
    <x v="0"/>
    <n v="346.73"/>
    <x v="1"/>
    <x v="0"/>
    <x v="0"/>
    <x v="1"/>
  </r>
  <r>
    <x v="0"/>
    <x v="4"/>
    <s v="De Bonte Raaf"/>
    <x v="2"/>
    <x v="7"/>
    <x v="1"/>
    <n v="25.28"/>
    <x v="1"/>
    <x v="0"/>
    <x v="0"/>
    <x v="1"/>
  </r>
  <r>
    <x v="0"/>
    <x v="4"/>
    <s v="De Bonte Raaf"/>
    <x v="2"/>
    <x v="7"/>
    <x v="2"/>
    <n v="140.22"/>
    <x v="1"/>
    <x v="0"/>
    <x v="0"/>
    <x v="1"/>
  </r>
  <r>
    <x v="0"/>
    <x v="4"/>
    <s v="De Bonte Raaf"/>
    <x v="2"/>
    <x v="7"/>
    <x v="3"/>
    <n v="16.690000000000001"/>
    <x v="1"/>
    <x v="0"/>
    <x v="0"/>
    <x v="1"/>
  </r>
  <r>
    <x v="0"/>
    <x v="4"/>
    <s v="De Bonte Raaf"/>
    <x v="2"/>
    <x v="7"/>
    <x v="4"/>
    <n v="319.55"/>
    <x v="1"/>
    <x v="0"/>
    <x v="0"/>
    <x v="1"/>
  </r>
  <r>
    <x v="0"/>
    <x v="4"/>
    <s v="De Bonte Raaf"/>
    <x v="3"/>
    <x v="0"/>
    <x v="0"/>
    <n v="-125.83"/>
    <x v="0"/>
    <x v="0"/>
    <x v="0"/>
    <x v="0"/>
  </r>
  <r>
    <x v="0"/>
    <x v="4"/>
    <s v="De Bonte Raaf"/>
    <x v="3"/>
    <x v="0"/>
    <x v="1"/>
    <n v="-9.17"/>
    <x v="0"/>
    <x v="0"/>
    <x v="0"/>
    <x v="0"/>
  </r>
  <r>
    <x v="0"/>
    <x v="4"/>
    <s v="De Bonte Raaf"/>
    <x v="3"/>
    <x v="0"/>
    <x v="2"/>
    <n v="-50.89"/>
    <x v="0"/>
    <x v="0"/>
    <x v="0"/>
    <x v="0"/>
  </r>
  <r>
    <x v="0"/>
    <x v="4"/>
    <s v="De Bonte Raaf"/>
    <x v="3"/>
    <x v="0"/>
    <x v="3"/>
    <n v="-6.06"/>
    <x v="0"/>
    <x v="0"/>
    <x v="0"/>
    <x v="0"/>
  </r>
  <r>
    <x v="0"/>
    <x v="4"/>
    <s v="De Bonte Raaf"/>
    <x v="3"/>
    <x v="0"/>
    <x v="4"/>
    <n v="-115.96"/>
    <x v="0"/>
    <x v="0"/>
    <x v="0"/>
    <x v="0"/>
  </r>
  <r>
    <x v="0"/>
    <x v="4"/>
    <s v="De Bonte Raaf"/>
    <x v="3"/>
    <x v="0"/>
    <x v="5"/>
    <n v="-96.17"/>
    <x v="0"/>
    <x v="0"/>
    <x v="0"/>
    <x v="0"/>
  </r>
  <r>
    <x v="0"/>
    <x v="4"/>
    <s v="De Bonte Raaf"/>
    <x v="3"/>
    <x v="0"/>
    <x v="15"/>
    <n v="-168.79"/>
    <x v="0"/>
    <x v="0"/>
    <x v="0"/>
    <x v="0"/>
  </r>
  <r>
    <x v="0"/>
    <x v="4"/>
    <s v="De Bonte Raaf"/>
    <x v="3"/>
    <x v="1"/>
    <x v="16"/>
    <n v="472.94"/>
    <x v="0"/>
    <x v="0"/>
    <x v="0"/>
    <x v="0"/>
  </r>
  <r>
    <x v="0"/>
    <x v="4"/>
    <s v="De Bonte Raaf"/>
    <x v="3"/>
    <x v="1"/>
    <x v="6"/>
    <n v="-100.63"/>
    <x v="0"/>
    <x v="0"/>
    <x v="0"/>
    <x v="0"/>
  </r>
  <r>
    <x v="0"/>
    <x v="4"/>
    <s v="De Bonte Raaf"/>
    <x v="3"/>
    <x v="2"/>
    <x v="7"/>
    <n v="-18.87"/>
    <x v="0"/>
    <x v="0"/>
    <x v="0"/>
    <x v="0"/>
  </r>
  <r>
    <x v="0"/>
    <x v="4"/>
    <s v="De Bonte Raaf"/>
    <x v="3"/>
    <x v="3"/>
    <x v="8"/>
    <n v="-1465.86"/>
    <x v="0"/>
    <x v="0"/>
    <x v="0"/>
    <x v="0"/>
  </r>
  <r>
    <x v="0"/>
    <x v="4"/>
    <s v="De Bonte Raaf"/>
    <x v="3"/>
    <x v="4"/>
    <x v="9"/>
    <n v="1257.8800000000001"/>
    <x v="0"/>
    <x v="0"/>
    <x v="0"/>
    <x v="0"/>
  </r>
  <r>
    <x v="0"/>
    <x v="4"/>
    <s v="De Bonte Raaf"/>
    <x v="3"/>
    <x v="5"/>
    <x v="6"/>
    <n v="100.63"/>
    <x v="0"/>
    <x v="0"/>
    <x v="0"/>
    <x v="0"/>
  </r>
  <r>
    <x v="0"/>
    <x v="4"/>
    <s v="De Bonte Raaf"/>
    <x v="3"/>
    <x v="6"/>
    <x v="7"/>
    <n v="18.87"/>
    <x v="0"/>
    <x v="0"/>
    <x v="0"/>
    <x v="0"/>
  </r>
  <r>
    <x v="0"/>
    <x v="4"/>
    <s v="De Bonte Raaf"/>
    <x v="3"/>
    <x v="7"/>
    <x v="0"/>
    <n v="125.83"/>
    <x v="0"/>
    <x v="0"/>
    <x v="0"/>
    <x v="0"/>
  </r>
  <r>
    <x v="0"/>
    <x v="4"/>
    <s v="De Bonte Raaf"/>
    <x v="3"/>
    <x v="7"/>
    <x v="1"/>
    <n v="9.17"/>
    <x v="0"/>
    <x v="0"/>
    <x v="0"/>
    <x v="0"/>
  </r>
  <r>
    <x v="0"/>
    <x v="4"/>
    <s v="De Bonte Raaf"/>
    <x v="3"/>
    <x v="7"/>
    <x v="2"/>
    <n v="50.89"/>
    <x v="0"/>
    <x v="0"/>
    <x v="0"/>
    <x v="0"/>
  </r>
  <r>
    <x v="0"/>
    <x v="4"/>
    <s v="De Bonte Raaf"/>
    <x v="3"/>
    <x v="7"/>
    <x v="3"/>
    <n v="6.06"/>
    <x v="0"/>
    <x v="0"/>
    <x v="0"/>
    <x v="0"/>
  </r>
  <r>
    <x v="0"/>
    <x v="4"/>
    <s v="De Bonte Raaf"/>
    <x v="3"/>
    <x v="7"/>
    <x v="4"/>
    <n v="115.96"/>
    <x v="0"/>
    <x v="0"/>
    <x v="0"/>
    <x v="0"/>
  </r>
  <r>
    <x v="0"/>
    <x v="4"/>
    <s v="De Bonte Raaf"/>
    <x v="4"/>
    <x v="0"/>
    <x v="0"/>
    <n v="-176.6"/>
    <x v="0"/>
    <x v="0"/>
    <x v="0"/>
    <x v="1"/>
  </r>
  <r>
    <x v="0"/>
    <x v="4"/>
    <s v="De Bonte Raaf"/>
    <x v="4"/>
    <x v="0"/>
    <x v="1"/>
    <n v="-12.87"/>
    <x v="0"/>
    <x v="0"/>
    <x v="0"/>
    <x v="1"/>
  </r>
  <r>
    <x v="0"/>
    <x v="4"/>
    <s v="De Bonte Raaf"/>
    <x v="4"/>
    <x v="0"/>
    <x v="2"/>
    <n v="-71.42"/>
    <x v="0"/>
    <x v="0"/>
    <x v="0"/>
    <x v="1"/>
  </r>
  <r>
    <x v="0"/>
    <x v="4"/>
    <s v="De Bonte Raaf"/>
    <x v="4"/>
    <x v="0"/>
    <x v="3"/>
    <n v="-8.5"/>
    <x v="0"/>
    <x v="0"/>
    <x v="0"/>
    <x v="1"/>
  </r>
  <r>
    <x v="0"/>
    <x v="4"/>
    <s v="De Bonte Raaf"/>
    <x v="4"/>
    <x v="0"/>
    <x v="4"/>
    <n v="-162.75"/>
    <x v="0"/>
    <x v="0"/>
    <x v="0"/>
    <x v="1"/>
  </r>
  <r>
    <x v="0"/>
    <x v="4"/>
    <s v="De Bonte Raaf"/>
    <x v="4"/>
    <x v="0"/>
    <x v="5"/>
    <n v="-141.58000000000001"/>
    <x v="0"/>
    <x v="0"/>
    <x v="0"/>
    <x v="1"/>
  </r>
  <r>
    <x v="0"/>
    <x v="4"/>
    <s v="De Bonte Raaf"/>
    <x v="4"/>
    <x v="0"/>
    <x v="15"/>
    <n v="-274.02"/>
    <x v="0"/>
    <x v="0"/>
    <x v="0"/>
    <x v="1"/>
  </r>
  <r>
    <x v="0"/>
    <x v="4"/>
    <s v="De Bonte Raaf"/>
    <x v="4"/>
    <x v="1"/>
    <x v="16"/>
    <n v="662.37"/>
    <x v="0"/>
    <x v="0"/>
    <x v="0"/>
    <x v="1"/>
  </r>
  <r>
    <x v="0"/>
    <x v="4"/>
    <s v="De Bonte Raaf"/>
    <x v="4"/>
    <x v="1"/>
    <x v="6"/>
    <n v="-141.34"/>
    <x v="0"/>
    <x v="0"/>
    <x v="0"/>
    <x v="1"/>
  </r>
  <r>
    <x v="0"/>
    <x v="4"/>
    <s v="De Bonte Raaf"/>
    <x v="4"/>
    <x v="2"/>
    <x v="7"/>
    <n v="-26.5"/>
    <x v="0"/>
    <x v="0"/>
    <x v="0"/>
    <x v="1"/>
  </r>
  <r>
    <x v="0"/>
    <x v="4"/>
    <s v="De Bonte Raaf"/>
    <x v="4"/>
    <x v="3"/>
    <x v="8"/>
    <n v="-2013.53"/>
    <x v="0"/>
    <x v="0"/>
    <x v="0"/>
    <x v="1"/>
  </r>
  <r>
    <x v="0"/>
    <x v="4"/>
    <s v="De Bonte Raaf"/>
    <x v="4"/>
    <x v="4"/>
    <x v="9"/>
    <n v="1766.76"/>
    <x v="0"/>
    <x v="0"/>
    <x v="0"/>
    <x v="1"/>
  </r>
  <r>
    <x v="0"/>
    <x v="4"/>
    <s v="De Bonte Raaf"/>
    <x v="4"/>
    <x v="5"/>
    <x v="6"/>
    <n v="141.34"/>
    <x v="0"/>
    <x v="0"/>
    <x v="0"/>
    <x v="1"/>
  </r>
  <r>
    <x v="0"/>
    <x v="4"/>
    <s v="De Bonte Raaf"/>
    <x v="4"/>
    <x v="6"/>
    <x v="7"/>
    <n v="26.5"/>
    <x v="0"/>
    <x v="0"/>
    <x v="0"/>
    <x v="1"/>
  </r>
  <r>
    <x v="0"/>
    <x v="4"/>
    <s v="De Bonte Raaf"/>
    <x v="4"/>
    <x v="7"/>
    <x v="0"/>
    <n v="176.6"/>
    <x v="0"/>
    <x v="0"/>
    <x v="0"/>
    <x v="1"/>
  </r>
  <r>
    <x v="0"/>
    <x v="4"/>
    <s v="De Bonte Raaf"/>
    <x v="4"/>
    <x v="7"/>
    <x v="1"/>
    <n v="12.87"/>
    <x v="0"/>
    <x v="0"/>
    <x v="0"/>
    <x v="1"/>
  </r>
  <r>
    <x v="0"/>
    <x v="4"/>
    <s v="De Bonte Raaf"/>
    <x v="4"/>
    <x v="7"/>
    <x v="2"/>
    <n v="71.42"/>
    <x v="0"/>
    <x v="0"/>
    <x v="0"/>
    <x v="1"/>
  </r>
  <r>
    <x v="0"/>
    <x v="4"/>
    <s v="De Bonte Raaf"/>
    <x v="4"/>
    <x v="7"/>
    <x v="3"/>
    <n v="8.5"/>
    <x v="0"/>
    <x v="0"/>
    <x v="0"/>
    <x v="1"/>
  </r>
  <r>
    <x v="0"/>
    <x v="4"/>
    <s v="De Bonte Raaf"/>
    <x v="4"/>
    <x v="7"/>
    <x v="4"/>
    <n v="162.75"/>
    <x v="0"/>
    <x v="0"/>
    <x v="0"/>
    <x v="1"/>
  </r>
  <r>
    <x v="0"/>
    <x v="4"/>
    <s v="De Bonte Raaf"/>
    <x v="5"/>
    <x v="0"/>
    <x v="0"/>
    <n v="-163.80000000000001"/>
    <x v="2"/>
    <x v="0"/>
    <x v="0"/>
    <x v="2"/>
  </r>
  <r>
    <x v="0"/>
    <x v="4"/>
    <s v="De Bonte Raaf"/>
    <x v="5"/>
    <x v="0"/>
    <x v="1"/>
    <n v="-11.94"/>
    <x v="2"/>
    <x v="0"/>
    <x v="0"/>
    <x v="2"/>
  </r>
  <r>
    <x v="0"/>
    <x v="4"/>
    <s v="De Bonte Raaf"/>
    <x v="5"/>
    <x v="0"/>
    <x v="10"/>
    <n v="-178.89"/>
    <x v="2"/>
    <x v="0"/>
    <x v="0"/>
    <x v="2"/>
  </r>
  <r>
    <x v="0"/>
    <x v="4"/>
    <s v="De Bonte Raaf"/>
    <x v="5"/>
    <x v="0"/>
    <x v="3"/>
    <n v="-7.89"/>
    <x v="2"/>
    <x v="0"/>
    <x v="0"/>
    <x v="2"/>
  </r>
  <r>
    <x v="0"/>
    <x v="4"/>
    <s v="De Bonte Raaf"/>
    <x v="5"/>
    <x v="0"/>
    <x v="4"/>
    <n v="-150.94999999999999"/>
    <x v="2"/>
    <x v="0"/>
    <x v="0"/>
    <x v="2"/>
  </r>
  <r>
    <x v="0"/>
    <x v="4"/>
    <s v="De Bonte Raaf"/>
    <x v="5"/>
    <x v="0"/>
    <x v="5"/>
    <n v="-128.41999999999999"/>
    <x v="2"/>
    <x v="0"/>
    <x v="0"/>
    <x v="2"/>
  </r>
  <r>
    <x v="0"/>
    <x v="4"/>
    <s v="De Bonte Raaf"/>
    <x v="5"/>
    <x v="0"/>
    <x v="15"/>
    <n v="-254.69"/>
    <x v="2"/>
    <x v="0"/>
    <x v="0"/>
    <x v="2"/>
  </r>
  <r>
    <x v="0"/>
    <x v="4"/>
    <s v="De Bonte Raaf"/>
    <x v="5"/>
    <x v="1"/>
    <x v="16"/>
    <n v="615.65"/>
    <x v="2"/>
    <x v="0"/>
    <x v="0"/>
    <x v="2"/>
  </r>
  <r>
    <x v="0"/>
    <x v="4"/>
    <s v="De Bonte Raaf"/>
    <x v="5"/>
    <x v="1"/>
    <x v="6"/>
    <n v="-130.99"/>
    <x v="2"/>
    <x v="0"/>
    <x v="0"/>
    <x v="2"/>
  </r>
  <r>
    <x v="0"/>
    <x v="4"/>
    <s v="De Bonte Raaf"/>
    <x v="5"/>
    <x v="2"/>
    <x v="7"/>
    <n v="-24.56"/>
    <x v="2"/>
    <x v="0"/>
    <x v="0"/>
    <x v="2"/>
  </r>
  <r>
    <x v="0"/>
    <x v="4"/>
    <s v="De Bonte Raaf"/>
    <x v="5"/>
    <x v="3"/>
    <x v="8"/>
    <n v="-1869.94"/>
    <x v="2"/>
    <x v="0"/>
    <x v="0"/>
    <x v="2"/>
  </r>
  <r>
    <x v="0"/>
    <x v="4"/>
    <s v="De Bonte Raaf"/>
    <x v="5"/>
    <x v="4"/>
    <x v="9"/>
    <n v="1637.4"/>
    <x v="2"/>
    <x v="0"/>
    <x v="0"/>
    <x v="2"/>
  </r>
  <r>
    <x v="0"/>
    <x v="4"/>
    <s v="De Bonte Raaf"/>
    <x v="5"/>
    <x v="5"/>
    <x v="6"/>
    <n v="130.99"/>
    <x v="2"/>
    <x v="0"/>
    <x v="0"/>
    <x v="2"/>
  </r>
  <r>
    <x v="0"/>
    <x v="4"/>
    <s v="De Bonte Raaf"/>
    <x v="5"/>
    <x v="6"/>
    <x v="7"/>
    <n v="24.56"/>
    <x v="2"/>
    <x v="0"/>
    <x v="0"/>
    <x v="2"/>
  </r>
  <r>
    <x v="0"/>
    <x v="4"/>
    <s v="De Bonte Raaf"/>
    <x v="5"/>
    <x v="7"/>
    <x v="0"/>
    <n v="163.80000000000001"/>
    <x v="2"/>
    <x v="0"/>
    <x v="0"/>
    <x v="2"/>
  </r>
  <r>
    <x v="0"/>
    <x v="4"/>
    <s v="De Bonte Raaf"/>
    <x v="5"/>
    <x v="7"/>
    <x v="1"/>
    <n v="11.94"/>
    <x v="2"/>
    <x v="0"/>
    <x v="0"/>
    <x v="2"/>
  </r>
  <r>
    <x v="0"/>
    <x v="4"/>
    <s v="De Bonte Raaf"/>
    <x v="5"/>
    <x v="7"/>
    <x v="10"/>
    <n v="178.89"/>
    <x v="2"/>
    <x v="0"/>
    <x v="0"/>
    <x v="2"/>
  </r>
  <r>
    <x v="0"/>
    <x v="4"/>
    <s v="De Bonte Raaf"/>
    <x v="5"/>
    <x v="7"/>
    <x v="3"/>
    <n v="7.89"/>
    <x v="2"/>
    <x v="0"/>
    <x v="0"/>
    <x v="2"/>
  </r>
  <r>
    <x v="0"/>
    <x v="4"/>
    <s v="De Bonte Raaf"/>
    <x v="5"/>
    <x v="7"/>
    <x v="4"/>
    <n v="150.94999999999999"/>
    <x v="2"/>
    <x v="0"/>
    <x v="0"/>
    <x v="2"/>
  </r>
  <r>
    <x v="0"/>
    <x v="4"/>
    <s v="De Bonte Raaf"/>
    <x v="6"/>
    <x v="0"/>
    <x v="0"/>
    <n v="-295.2"/>
    <x v="2"/>
    <x v="0"/>
    <x v="0"/>
    <x v="0"/>
  </r>
  <r>
    <x v="0"/>
    <x v="4"/>
    <s v="De Bonte Raaf"/>
    <x v="6"/>
    <x v="0"/>
    <x v="1"/>
    <n v="-21.52"/>
    <x v="2"/>
    <x v="0"/>
    <x v="0"/>
    <x v="0"/>
  </r>
  <r>
    <x v="0"/>
    <x v="4"/>
    <s v="De Bonte Raaf"/>
    <x v="6"/>
    <x v="0"/>
    <x v="2"/>
    <n v="-119.38"/>
    <x v="2"/>
    <x v="0"/>
    <x v="0"/>
    <x v="0"/>
  </r>
  <r>
    <x v="0"/>
    <x v="4"/>
    <s v="De Bonte Raaf"/>
    <x v="6"/>
    <x v="0"/>
    <x v="3"/>
    <n v="-14.21"/>
    <x v="2"/>
    <x v="0"/>
    <x v="0"/>
    <x v="0"/>
  </r>
  <r>
    <x v="0"/>
    <x v="4"/>
    <s v="De Bonte Raaf"/>
    <x v="6"/>
    <x v="0"/>
    <x v="4"/>
    <n v="-272.06"/>
    <x v="2"/>
    <x v="0"/>
    <x v="0"/>
    <x v="0"/>
  </r>
  <r>
    <x v="0"/>
    <x v="4"/>
    <s v="De Bonte Raaf"/>
    <x v="6"/>
    <x v="0"/>
    <x v="5"/>
    <n v="-627.83000000000004"/>
    <x v="2"/>
    <x v="0"/>
    <x v="0"/>
    <x v="0"/>
  </r>
  <r>
    <x v="0"/>
    <x v="4"/>
    <s v="De Bonte Raaf"/>
    <x v="6"/>
    <x v="0"/>
    <x v="15"/>
    <n v="-459.03"/>
    <x v="2"/>
    <x v="0"/>
    <x v="0"/>
    <x v="0"/>
  </r>
  <r>
    <x v="0"/>
    <x v="4"/>
    <s v="De Bonte Raaf"/>
    <x v="6"/>
    <x v="1"/>
    <x v="16"/>
    <n v="1109.57"/>
    <x v="2"/>
    <x v="0"/>
    <x v="0"/>
    <x v="0"/>
  </r>
  <r>
    <x v="0"/>
    <x v="4"/>
    <s v="De Bonte Raaf"/>
    <x v="6"/>
    <x v="1"/>
    <x v="6"/>
    <n v="-236.08"/>
    <x v="2"/>
    <x v="0"/>
    <x v="0"/>
    <x v="0"/>
  </r>
  <r>
    <x v="0"/>
    <x v="4"/>
    <s v="De Bonte Raaf"/>
    <x v="6"/>
    <x v="2"/>
    <x v="7"/>
    <n v="-44.26"/>
    <x v="2"/>
    <x v="0"/>
    <x v="0"/>
    <x v="0"/>
  </r>
  <r>
    <x v="0"/>
    <x v="4"/>
    <s v="De Bonte Raaf"/>
    <x v="6"/>
    <x v="3"/>
    <x v="8"/>
    <n v="-2973.71"/>
    <x v="2"/>
    <x v="0"/>
    <x v="0"/>
    <x v="0"/>
  </r>
  <r>
    <x v="0"/>
    <x v="4"/>
    <s v="De Bonte Raaf"/>
    <x v="6"/>
    <x v="4"/>
    <x v="9"/>
    <n v="2951"/>
    <x v="2"/>
    <x v="0"/>
    <x v="0"/>
    <x v="0"/>
  </r>
  <r>
    <x v="0"/>
    <x v="4"/>
    <s v="De Bonte Raaf"/>
    <x v="6"/>
    <x v="5"/>
    <x v="6"/>
    <n v="236.08"/>
    <x v="2"/>
    <x v="0"/>
    <x v="0"/>
    <x v="0"/>
  </r>
  <r>
    <x v="0"/>
    <x v="4"/>
    <s v="De Bonte Raaf"/>
    <x v="6"/>
    <x v="6"/>
    <x v="7"/>
    <n v="44.26"/>
    <x v="2"/>
    <x v="0"/>
    <x v="0"/>
    <x v="0"/>
  </r>
  <r>
    <x v="0"/>
    <x v="4"/>
    <s v="De Bonte Raaf"/>
    <x v="6"/>
    <x v="7"/>
    <x v="0"/>
    <n v="295.2"/>
    <x v="2"/>
    <x v="0"/>
    <x v="0"/>
    <x v="0"/>
  </r>
  <r>
    <x v="0"/>
    <x v="4"/>
    <s v="De Bonte Raaf"/>
    <x v="6"/>
    <x v="7"/>
    <x v="1"/>
    <n v="21.52"/>
    <x v="2"/>
    <x v="0"/>
    <x v="0"/>
    <x v="0"/>
  </r>
  <r>
    <x v="0"/>
    <x v="4"/>
    <s v="De Bonte Raaf"/>
    <x v="6"/>
    <x v="7"/>
    <x v="2"/>
    <n v="119.38"/>
    <x v="2"/>
    <x v="0"/>
    <x v="0"/>
    <x v="0"/>
  </r>
  <r>
    <x v="0"/>
    <x v="4"/>
    <s v="De Bonte Raaf"/>
    <x v="6"/>
    <x v="7"/>
    <x v="3"/>
    <n v="14.21"/>
    <x v="2"/>
    <x v="0"/>
    <x v="0"/>
    <x v="0"/>
  </r>
  <r>
    <x v="0"/>
    <x v="4"/>
    <s v="De Bonte Raaf"/>
    <x v="6"/>
    <x v="7"/>
    <x v="4"/>
    <n v="272.06"/>
    <x v="2"/>
    <x v="0"/>
    <x v="0"/>
    <x v="0"/>
  </r>
  <r>
    <x v="0"/>
    <x v="4"/>
    <s v="De Bonte Raaf"/>
    <x v="7"/>
    <x v="0"/>
    <x v="0"/>
    <n v="-203.59"/>
    <x v="2"/>
    <x v="0"/>
    <x v="0"/>
    <x v="2"/>
  </r>
  <r>
    <x v="0"/>
    <x v="4"/>
    <s v="De Bonte Raaf"/>
    <x v="7"/>
    <x v="0"/>
    <x v="1"/>
    <n v="-14.84"/>
    <x v="2"/>
    <x v="0"/>
    <x v="0"/>
    <x v="2"/>
  </r>
  <r>
    <x v="0"/>
    <x v="4"/>
    <s v="De Bonte Raaf"/>
    <x v="7"/>
    <x v="0"/>
    <x v="2"/>
    <n v="-82.33"/>
    <x v="2"/>
    <x v="0"/>
    <x v="0"/>
    <x v="2"/>
  </r>
  <r>
    <x v="0"/>
    <x v="4"/>
    <s v="De Bonte Raaf"/>
    <x v="7"/>
    <x v="0"/>
    <x v="3"/>
    <n v="-9.8000000000000007"/>
    <x v="2"/>
    <x v="0"/>
    <x v="0"/>
    <x v="2"/>
  </r>
  <r>
    <x v="0"/>
    <x v="4"/>
    <s v="De Bonte Raaf"/>
    <x v="7"/>
    <x v="0"/>
    <x v="4"/>
    <n v="-187.63"/>
    <x v="2"/>
    <x v="0"/>
    <x v="0"/>
    <x v="2"/>
  </r>
  <r>
    <x v="0"/>
    <x v="4"/>
    <s v="De Bonte Raaf"/>
    <x v="7"/>
    <x v="0"/>
    <x v="5"/>
    <n v="-247.33"/>
    <x v="2"/>
    <x v="0"/>
    <x v="0"/>
    <x v="2"/>
  </r>
  <r>
    <x v="0"/>
    <x v="4"/>
    <s v="De Bonte Raaf"/>
    <x v="7"/>
    <x v="0"/>
    <x v="15"/>
    <n v="-316.58"/>
    <x v="2"/>
    <x v="0"/>
    <x v="0"/>
    <x v="2"/>
  </r>
  <r>
    <x v="0"/>
    <x v="4"/>
    <s v="De Bonte Raaf"/>
    <x v="7"/>
    <x v="1"/>
    <x v="16"/>
    <n v="765.23"/>
    <x v="2"/>
    <x v="0"/>
    <x v="0"/>
    <x v="2"/>
  </r>
  <r>
    <x v="0"/>
    <x v="4"/>
    <s v="De Bonte Raaf"/>
    <x v="7"/>
    <x v="1"/>
    <x v="6"/>
    <n v="-162.82"/>
    <x v="2"/>
    <x v="0"/>
    <x v="0"/>
    <x v="2"/>
  </r>
  <r>
    <x v="0"/>
    <x v="4"/>
    <s v="De Bonte Raaf"/>
    <x v="7"/>
    <x v="2"/>
    <x v="7"/>
    <n v="-30.53"/>
    <x v="2"/>
    <x v="0"/>
    <x v="0"/>
    <x v="2"/>
  </r>
  <r>
    <x v="0"/>
    <x v="4"/>
    <s v="De Bonte Raaf"/>
    <x v="7"/>
    <x v="3"/>
    <x v="8"/>
    <n v="-2236.52"/>
    <x v="2"/>
    <x v="0"/>
    <x v="0"/>
    <x v="2"/>
  </r>
  <r>
    <x v="0"/>
    <x v="4"/>
    <s v="De Bonte Raaf"/>
    <x v="7"/>
    <x v="4"/>
    <x v="9"/>
    <n v="2035.2"/>
    <x v="2"/>
    <x v="0"/>
    <x v="0"/>
    <x v="2"/>
  </r>
  <r>
    <x v="0"/>
    <x v="4"/>
    <s v="De Bonte Raaf"/>
    <x v="7"/>
    <x v="5"/>
    <x v="6"/>
    <n v="162.82"/>
    <x v="2"/>
    <x v="0"/>
    <x v="0"/>
    <x v="2"/>
  </r>
  <r>
    <x v="0"/>
    <x v="4"/>
    <s v="De Bonte Raaf"/>
    <x v="7"/>
    <x v="6"/>
    <x v="7"/>
    <n v="30.53"/>
    <x v="2"/>
    <x v="0"/>
    <x v="0"/>
    <x v="2"/>
  </r>
  <r>
    <x v="0"/>
    <x v="4"/>
    <s v="De Bonte Raaf"/>
    <x v="7"/>
    <x v="7"/>
    <x v="0"/>
    <n v="203.59"/>
    <x v="2"/>
    <x v="0"/>
    <x v="0"/>
    <x v="2"/>
  </r>
  <r>
    <x v="0"/>
    <x v="4"/>
    <s v="De Bonte Raaf"/>
    <x v="7"/>
    <x v="7"/>
    <x v="1"/>
    <n v="14.84"/>
    <x v="2"/>
    <x v="0"/>
    <x v="0"/>
    <x v="2"/>
  </r>
  <r>
    <x v="0"/>
    <x v="4"/>
    <s v="De Bonte Raaf"/>
    <x v="7"/>
    <x v="7"/>
    <x v="2"/>
    <n v="82.33"/>
    <x v="2"/>
    <x v="0"/>
    <x v="0"/>
    <x v="2"/>
  </r>
  <r>
    <x v="0"/>
    <x v="4"/>
    <s v="De Bonte Raaf"/>
    <x v="7"/>
    <x v="7"/>
    <x v="3"/>
    <n v="9.8000000000000007"/>
    <x v="2"/>
    <x v="0"/>
    <x v="0"/>
    <x v="2"/>
  </r>
  <r>
    <x v="0"/>
    <x v="4"/>
    <s v="De Bonte Raaf"/>
    <x v="7"/>
    <x v="7"/>
    <x v="4"/>
    <n v="187.63"/>
    <x v="2"/>
    <x v="0"/>
    <x v="0"/>
    <x v="2"/>
  </r>
  <r>
    <x v="0"/>
    <x v="4"/>
    <s v="De Bonte Raaf"/>
    <x v="8"/>
    <x v="0"/>
    <x v="0"/>
    <n v="-113.24"/>
    <x v="3"/>
    <x v="0"/>
    <x v="0"/>
    <x v="2"/>
  </r>
  <r>
    <x v="0"/>
    <x v="4"/>
    <s v="De Bonte Raaf"/>
    <x v="8"/>
    <x v="0"/>
    <x v="1"/>
    <n v="-8.26"/>
    <x v="3"/>
    <x v="0"/>
    <x v="0"/>
    <x v="2"/>
  </r>
  <r>
    <x v="0"/>
    <x v="4"/>
    <s v="De Bonte Raaf"/>
    <x v="8"/>
    <x v="0"/>
    <x v="2"/>
    <n v="-45.79"/>
    <x v="3"/>
    <x v="0"/>
    <x v="0"/>
    <x v="2"/>
  </r>
  <r>
    <x v="0"/>
    <x v="4"/>
    <s v="De Bonte Raaf"/>
    <x v="8"/>
    <x v="0"/>
    <x v="3"/>
    <n v="-5.45"/>
    <x v="3"/>
    <x v="0"/>
    <x v="0"/>
    <x v="2"/>
  </r>
  <r>
    <x v="0"/>
    <x v="4"/>
    <s v="De Bonte Raaf"/>
    <x v="8"/>
    <x v="0"/>
    <x v="4"/>
    <n v="-104.36"/>
    <x v="3"/>
    <x v="0"/>
    <x v="0"/>
    <x v="2"/>
  </r>
  <r>
    <x v="0"/>
    <x v="4"/>
    <s v="De Bonte Raaf"/>
    <x v="8"/>
    <x v="0"/>
    <x v="5"/>
    <n v="-85.42"/>
    <x v="3"/>
    <x v="0"/>
    <x v="0"/>
    <x v="2"/>
  </r>
  <r>
    <x v="0"/>
    <x v="4"/>
    <s v="De Bonte Raaf"/>
    <x v="8"/>
    <x v="0"/>
    <x v="15"/>
    <n v="-176.08"/>
    <x v="3"/>
    <x v="0"/>
    <x v="0"/>
    <x v="2"/>
  </r>
  <r>
    <x v="0"/>
    <x v="4"/>
    <s v="De Bonte Raaf"/>
    <x v="8"/>
    <x v="1"/>
    <x v="16"/>
    <n v="425.62"/>
    <x v="3"/>
    <x v="0"/>
    <x v="0"/>
    <x v="2"/>
  </r>
  <r>
    <x v="0"/>
    <x v="4"/>
    <s v="De Bonte Raaf"/>
    <x v="8"/>
    <x v="1"/>
    <x v="6"/>
    <n v="-90.56"/>
    <x v="3"/>
    <x v="0"/>
    <x v="0"/>
    <x v="2"/>
  </r>
  <r>
    <x v="0"/>
    <x v="4"/>
    <s v="De Bonte Raaf"/>
    <x v="8"/>
    <x v="2"/>
    <x v="7"/>
    <n v="-16.98"/>
    <x v="3"/>
    <x v="0"/>
    <x v="0"/>
    <x v="2"/>
  </r>
  <r>
    <x v="0"/>
    <x v="4"/>
    <s v="De Bonte Raaf"/>
    <x v="8"/>
    <x v="3"/>
    <x v="8"/>
    <n v="-1321.12"/>
    <x v="3"/>
    <x v="0"/>
    <x v="0"/>
    <x v="2"/>
  </r>
  <r>
    <x v="0"/>
    <x v="4"/>
    <s v="De Bonte Raaf"/>
    <x v="8"/>
    <x v="4"/>
    <x v="9"/>
    <n v="1132"/>
    <x v="3"/>
    <x v="0"/>
    <x v="0"/>
    <x v="2"/>
  </r>
  <r>
    <x v="0"/>
    <x v="4"/>
    <s v="De Bonte Raaf"/>
    <x v="8"/>
    <x v="5"/>
    <x v="6"/>
    <n v="90.56"/>
    <x v="3"/>
    <x v="0"/>
    <x v="0"/>
    <x v="2"/>
  </r>
  <r>
    <x v="0"/>
    <x v="4"/>
    <s v="De Bonte Raaf"/>
    <x v="8"/>
    <x v="6"/>
    <x v="7"/>
    <n v="16.98"/>
    <x v="3"/>
    <x v="0"/>
    <x v="0"/>
    <x v="2"/>
  </r>
  <r>
    <x v="0"/>
    <x v="4"/>
    <s v="De Bonte Raaf"/>
    <x v="8"/>
    <x v="9"/>
    <x v="12"/>
    <n v="25"/>
    <x v="3"/>
    <x v="0"/>
    <x v="0"/>
    <x v="2"/>
  </r>
  <r>
    <x v="0"/>
    <x v="4"/>
    <s v="De Bonte Raaf"/>
    <x v="8"/>
    <x v="7"/>
    <x v="0"/>
    <n v="113.24"/>
    <x v="3"/>
    <x v="0"/>
    <x v="0"/>
    <x v="2"/>
  </r>
  <r>
    <x v="0"/>
    <x v="4"/>
    <s v="De Bonte Raaf"/>
    <x v="8"/>
    <x v="7"/>
    <x v="1"/>
    <n v="8.26"/>
    <x v="3"/>
    <x v="0"/>
    <x v="0"/>
    <x v="2"/>
  </r>
  <r>
    <x v="0"/>
    <x v="4"/>
    <s v="De Bonte Raaf"/>
    <x v="8"/>
    <x v="7"/>
    <x v="2"/>
    <n v="45.79"/>
    <x v="3"/>
    <x v="0"/>
    <x v="0"/>
    <x v="2"/>
  </r>
  <r>
    <x v="0"/>
    <x v="4"/>
    <s v="De Bonte Raaf"/>
    <x v="8"/>
    <x v="7"/>
    <x v="3"/>
    <n v="5.45"/>
    <x v="3"/>
    <x v="0"/>
    <x v="0"/>
    <x v="2"/>
  </r>
  <r>
    <x v="0"/>
    <x v="4"/>
    <s v="De Bonte Raaf"/>
    <x v="8"/>
    <x v="7"/>
    <x v="4"/>
    <n v="104.36"/>
    <x v="3"/>
    <x v="0"/>
    <x v="0"/>
    <x v="2"/>
  </r>
  <r>
    <x v="0"/>
    <x v="5"/>
    <s v="De Bonte Raaf"/>
    <x v="0"/>
    <x v="0"/>
    <x v="0"/>
    <n v="-159.29"/>
    <x v="0"/>
    <x v="0"/>
    <x v="0"/>
    <x v="0"/>
  </r>
  <r>
    <x v="0"/>
    <x v="5"/>
    <s v="De Bonte Raaf"/>
    <x v="0"/>
    <x v="0"/>
    <x v="1"/>
    <n v="-11.61"/>
    <x v="0"/>
    <x v="0"/>
    <x v="0"/>
    <x v="0"/>
  </r>
  <r>
    <x v="0"/>
    <x v="5"/>
    <s v="De Bonte Raaf"/>
    <x v="0"/>
    <x v="0"/>
    <x v="2"/>
    <n v="-64.42"/>
    <x v="0"/>
    <x v="0"/>
    <x v="0"/>
    <x v="0"/>
  </r>
  <r>
    <x v="0"/>
    <x v="5"/>
    <s v="De Bonte Raaf"/>
    <x v="0"/>
    <x v="0"/>
    <x v="3"/>
    <n v="-7.67"/>
    <x v="0"/>
    <x v="0"/>
    <x v="0"/>
    <x v="0"/>
  </r>
  <r>
    <x v="0"/>
    <x v="5"/>
    <s v="De Bonte Raaf"/>
    <x v="0"/>
    <x v="0"/>
    <x v="4"/>
    <n v="-146.80000000000001"/>
    <x v="0"/>
    <x v="0"/>
    <x v="0"/>
    <x v="0"/>
  </r>
  <r>
    <x v="0"/>
    <x v="5"/>
    <s v="De Bonte Raaf"/>
    <x v="0"/>
    <x v="0"/>
    <x v="5"/>
    <n v="-310.67"/>
    <x v="0"/>
    <x v="0"/>
    <x v="0"/>
    <x v="0"/>
  </r>
  <r>
    <x v="0"/>
    <x v="5"/>
    <s v="De Bonte Raaf"/>
    <x v="0"/>
    <x v="1"/>
    <x v="6"/>
    <n v="-175.28"/>
    <x v="0"/>
    <x v="0"/>
    <x v="0"/>
    <x v="0"/>
  </r>
  <r>
    <x v="0"/>
    <x v="5"/>
    <s v="De Bonte Raaf"/>
    <x v="0"/>
    <x v="2"/>
    <x v="7"/>
    <n v="-32.86"/>
    <x v="0"/>
    <x v="0"/>
    <x v="0"/>
    <x v="0"/>
  </r>
  <r>
    <x v="0"/>
    <x v="5"/>
    <s v="De Bonte Raaf"/>
    <x v="0"/>
    <x v="3"/>
    <x v="8"/>
    <n v="-1880.33"/>
    <x v="0"/>
    <x v="0"/>
    <x v="0"/>
    <x v="0"/>
  </r>
  <r>
    <x v="0"/>
    <x v="5"/>
    <s v="De Bonte Raaf"/>
    <x v="0"/>
    <x v="4"/>
    <x v="9"/>
    <n v="2191"/>
    <x v="0"/>
    <x v="0"/>
    <x v="0"/>
    <x v="0"/>
  </r>
  <r>
    <x v="0"/>
    <x v="5"/>
    <s v="De Bonte Raaf"/>
    <x v="0"/>
    <x v="5"/>
    <x v="6"/>
    <n v="175.28"/>
    <x v="0"/>
    <x v="0"/>
    <x v="0"/>
    <x v="0"/>
  </r>
  <r>
    <x v="0"/>
    <x v="5"/>
    <s v="De Bonte Raaf"/>
    <x v="0"/>
    <x v="6"/>
    <x v="7"/>
    <n v="32.86"/>
    <x v="0"/>
    <x v="0"/>
    <x v="0"/>
    <x v="0"/>
  </r>
  <r>
    <x v="0"/>
    <x v="5"/>
    <s v="De Bonte Raaf"/>
    <x v="0"/>
    <x v="7"/>
    <x v="0"/>
    <n v="159.29"/>
    <x v="0"/>
    <x v="0"/>
    <x v="0"/>
    <x v="0"/>
  </r>
  <r>
    <x v="0"/>
    <x v="5"/>
    <s v="De Bonte Raaf"/>
    <x v="0"/>
    <x v="7"/>
    <x v="1"/>
    <n v="11.61"/>
    <x v="0"/>
    <x v="0"/>
    <x v="0"/>
    <x v="0"/>
  </r>
  <r>
    <x v="0"/>
    <x v="5"/>
    <s v="De Bonte Raaf"/>
    <x v="0"/>
    <x v="7"/>
    <x v="2"/>
    <n v="64.42"/>
    <x v="0"/>
    <x v="0"/>
    <x v="0"/>
    <x v="0"/>
  </r>
  <r>
    <x v="0"/>
    <x v="5"/>
    <s v="De Bonte Raaf"/>
    <x v="0"/>
    <x v="7"/>
    <x v="3"/>
    <n v="7.67"/>
    <x v="0"/>
    <x v="0"/>
    <x v="0"/>
    <x v="0"/>
  </r>
  <r>
    <x v="0"/>
    <x v="5"/>
    <s v="De Bonte Raaf"/>
    <x v="0"/>
    <x v="7"/>
    <x v="4"/>
    <n v="146.80000000000001"/>
    <x v="0"/>
    <x v="0"/>
    <x v="0"/>
    <x v="0"/>
  </r>
  <r>
    <x v="0"/>
    <x v="5"/>
    <s v="De Bonte Raaf"/>
    <x v="9"/>
    <x v="0"/>
    <x v="0"/>
    <n v="-127.22"/>
    <x v="1"/>
    <x v="0"/>
    <x v="0"/>
    <x v="0"/>
  </r>
  <r>
    <x v="0"/>
    <x v="5"/>
    <s v="De Bonte Raaf"/>
    <x v="9"/>
    <x v="0"/>
    <x v="1"/>
    <n v="-9.2799999999999994"/>
    <x v="1"/>
    <x v="0"/>
    <x v="0"/>
    <x v="0"/>
  </r>
  <r>
    <x v="0"/>
    <x v="5"/>
    <s v="De Bonte Raaf"/>
    <x v="9"/>
    <x v="0"/>
    <x v="2"/>
    <n v="-51.45"/>
    <x v="1"/>
    <x v="0"/>
    <x v="0"/>
    <x v="0"/>
  </r>
  <r>
    <x v="0"/>
    <x v="5"/>
    <s v="De Bonte Raaf"/>
    <x v="9"/>
    <x v="0"/>
    <x v="3"/>
    <n v="-6.12"/>
    <x v="1"/>
    <x v="0"/>
    <x v="0"/>
    <x v="0"/>
  </r>
  <r>
    <x v="0"/>
    <x v="5"/>
    <s v="De Bonte Raaf"/>
    <x v="9"/>
    <x v="0"/>
    <x v="4"/>
    <n v="-117.25"/>
    <x v="1"/>
    <x v="0"/>
    <x v="0"/>
    <x v="0"/>
  </r>
  <r>
    <x v="0"/>
    <x v="5"/>
    <s v="De Bonte Raaf"/>
    <x v="9"/>
    <x v="0"/>
    <x v="5"/>
    <n v="-139.08000000000001"/>
    <x v="1"/>
    <x v="0"/>
    <x v="0"/>
    <x v="0"/>
  </r>
  <r>
    <x v="0"/>
    <x v="5"/>
    <s v="De Bonte Raaf"/>
    <x v="9"/>
    <x v="1"/>
    <x v="6"/>
    <n v="-140"/>
    <x v="1"/>
    <x v="0"/>
    <x v="0"/>
    <x v="0"/>
  </r>
  <r>
    <x v="0"/>
    <x v="5"/>
    <s v="De Bonte Raaf"/>
    <x v="9"/>
    <x v="2"/>
    <x v="7"/>
    <n v="-26.25"/>
    <x v="1"/>
    <x v="0"/>
    <x v="0"/>
    <x v="0"/>
  </r>
  <r>
    <x v="0"/>
    <x v="5"/>
    <s v="De Bonte Raaf"/>
    <x v="9"/>
    <x v="3"/>
    <x v="8"/>
    <n v="-1610.92"/>
    <x v="1"/>
    <x v="0"/>
    <x v="0"/>
    <x v="0"/>
  </r>
  <r>
    <x v="0"/>
    <x v="5"/>
    <s v="De Bonte Raaf"/>
    <x v="9"/>
    <x v="4"/>
    <x v="9"/>
    <n v="1750"/>
    <x v="1"/>
    <x v="0"/>
    <x v="0"/>
    <x v="0"/>
  </r>
  <r>
    <x v="0"/>
    <x v="5"/>
    <s v="De Bonte Raaf"/>
    <x v="9"/>
    <x v="5"/>
    <x v="6"/>
    <n v="140"/>
    <x v="1"/>
    <x v="0"/>
    <x v="0"/>
    <x v="0"/>
  </r>
  <r>
    <x v="0"/>
    <x v="5"/>
    <s v="De Bonte Raaf"/>
    <x v="9"/>
    <x v="6"/>
    <x v="7"/>
    <n v="26.25"/>
    <x v="1"/>
    <x v="0"/>
    <x v="0"/>
    <x v="0"/>
  </r>
  <r>
    <x v="0"/>
    <x v="5"/>
    <s v="De Bonte Raaf"/>
    <x v="9"/>
    <x v="7"/>
    <x v="0"/>
    <n v="127.22"/>
    <x v="1"/>
    <x v="0"/>
    <x v="0"/>
    <x v="0"/>
  </r>
  <r>
    <x v="0"/>
    <x v="5"/>
    <s v="De Bonte Raaf"/>
    <x v="9"/>
    <x v="7"/>
    <x v="1"/>
    <n v="9.2799999999999994"/>
    <x v="1"/>
    <x v="0"/>
    <x v="0"/>
    <x v="0"/>
  </r>
  <r>
    <x v="0"/>
    <x v="5"/>
    <s v="De Bonte Raaf"/>
    <x v="9"/>
    <x v="7"/>
    <x v="2"/>
    <n v="51.45"/>
    <x v="1"/>
    <x v="0"/>
    <x v="0"/>
    <x v="0"/>
  </r>
  <r>
    <x v="0"/>
    <x v="5"/>
    <s v="De Bonte Raaf"/>
    <x v="9"/>
    <x v="7"/>
    <x v="3"/>
    <n v="6.12"/>
    <x v="1"/>
    <x v="0"/>
    <x v="0"/>
    <x v="0"/>
  </r>
  <r>
    <x v="0"/>
    <x v="5"/>
    <s v="De Bonte Raaf"/>
    <x v="9"/>
    <x v="7"/>
    <x v="4"/>
    <n v="117.25"/>
    <x v="1"/>
    <x v="0"/>
    <x v="0"/>
    <x v="0"/>
  </r>
  <r>
    <x v="0"/>
    <x v="5"/>
    <s v="De Bonte Raaf"/>
    <x v="10"/>
    <x v="0"/>
    <x v="0"/>
    <n v="-76.34"/>
    <x v="2"/>
    <x v="0"/>
    <x v="0"/>
    <x v="0"/>
  </r>
  <r>
    <x v="0"/>
    <x v="5"/>
    <s v="De Bonte Raaf"/>
    <x v="10"/>
    <x v="0"/>
    <x v="1"/>
    <n v="-5.56"/>
    <x v="2"/>
    <x v="0"/>
    <x v="0"/>
    <x v="0"/>
  </r>
  <r>
    <x v="0"/>
    <x v="5"/>
    <s v="De Bonte Raaf"/>
    <x v="10"/>
    <x v="0"/>
    <x v="2"/>
    <n v="-30.87"/>
    <x v="2"/>
    <x v="0"/>
    <x v="0"/>
    <x v="0"/>
  </r>
  <r>
    <x v="0"/>
    <x v="5"/>
    <s v="De Bonte Raaf"/>
    <x v="10"/>
    <x v="0"/>
    <x v="3"/>
    <n v="-3.68"/>
    <x v="2"/>
    <x v="0"/>
    <x v="0"/>
    <x v="0"/>
  </r>
  <r>
    <x v="0"/>
    <x v="5"/>
    <s v="De Bonte Raaf"/>
    <x v="10"/>
    <x v="0"/>
    <x v="4"/>
    <n v="-70.349999999999994"/>
    <x v="2"/>
    <x v="0"/>
    <x v="0"/>
    <x v="0"/>
  </r>
  <r>
    <x v="0"/>
    <x v="5"/>
    <s v="De Bonte Raaf"/>
    <x v="10"/>
    <x v="0"/>
    <x v="5"/>
    <n v="-78.5"/>
    <x v="2"/>
    <x v="0"/>
    <x v="0"/>
    <x v="0"/>
  </r>
  <r>
    <x v="0"/>
    <x v="5"/>
    <s v="De Bonte Raaf"/>
    <x v="10"/>
    <x v="1"/>
    <x v="6"/>
    <n v="-84"/>
    <x v="2"/>
    <x v="0"/>
    <x v="0"/>
    <x v="0"/>
  </r>
  <r>
    <x v="0"/>
    <x v="5"/>
    <s v="De Bonte Raaf"/>
    <x v="10"/>
    <x v="2"/>
    <x v="7"/>
    <n v="-15.75"/>
    <x v="2"/>
    <x v="0"/>
    <x v="0"/>
    <x v="0"/>
  </r>
  <r>
    <x v="0"/>
    <x v="5"/>
    <s v="De Bonte Raaf"/>
    <x v="10"/>
    <x v="3"/>
    <x v="8"/>
    <n v="-994"/>
    <x v="2"/>
    <x v="0"/>
    <x v="0"/>
    <x v="0"/>
  </r>
  <r>
    <x v="0"/>
    <x v="5"/>
    <s v="De Bonte Raaf"/>
    <x v="10"/>
    <x v="4"/>
    <x v="9"/>
    <n v="1050"/>
    <x v="2"/>
    <x v="0"/>
    <x v="0"/>
    <x v="0"/>
  </r>
  <r>
    <x v="0"/>
    <x v="5"/>
    <s v="De Bonte Raaf"/>
    <x v="10"/>
    <x v="5"/>
    <x v="6"/>
    <n v="84"/>
    <x v="2"/>
    <x v="0"/>
    <x v="0"/>
    <x v="0"/>
  </r>
  <r>
    <x v="0"/>
    <x v="5"/>
    <s v="De Bonte Raaf"/>
    <x v="10"/>
    <x v="6"/>
    <x v="7"/>
    <n v="15.75"/>
    <x v="2"/>
    <x v="0"/>
    <x v="0"/>
    <x v="0"/>
  </r>
  <r>
    <x v="0"/>
    <x v="5"/>
    <s v="De Bonte Raaf"/>
    <x v="10"/>
    <x v="9"/>
    <x v="12"/>
    <n v="17.5"/>
    <x v="2"/>
    <x v="0"/>
    <x v="0"/>
    <x v="0"/>
  </r>
  <r>
    <x v="0"/>
    <x v="5"/>
    <s v="De Bonte Raaf"/>
    <x v="10"/>
    <x v="9"/>
    <x v="13"/>
    <n v="5"/>
    <x v="2"/>
    <x v="0"/>
    <x v="0"/>
    <x v="0"/>
  </r>
  <r>
    <x v="0"/>
    <x v="5"/>
    <s v="De Bonte Raaf"/>
    <x v="10"/>
    <x v="7"/>
    <x v="0"/>
    <n v="76.34"/>
    <x v="2"/>
    <x v="0"/>
    <x v="0"/>
    <x v="0"/>
  </r>
  <r>
    <x v="0"/>
    <x v="5"/>
    <s v="De Bonte Raaf"/>
    <x v="10"/>
    <x v="7"/>
    <x v="1"/>
    <n v="5.56"/>
    <x v="2"/>
    <x v="0"/>
    <x v="0"/>
    <x v="0"/>
  </r>
  <r>
    <x v="0"/>
    <x v="5"/>
    <s v="De Bonte Raaf"/>
    <x v="10"/>
    <x v="7"/>
    <x v="2"/>
    <n v="30.87"/>
    <x v="2"/>
    <x v="0"/>
    <x v="0"/>
    <x v="0"/>
  </r>
  <r>
    <x v="0"/>
    <x v="5"/>
    <s v="De Bonte Raaf"/>
    <x v="10"/>
    <x v="7"/>
    <x v="3"/>
    <n v="3.68"/>
    <x v="2"/>
    <x v="0"/>
    <x v="0"/>
    <x v="0"/>
  </r>
  <r>
    <x v="0"/>
    <x v="5"/>
    <s v="De Bonte Raaf"/>
    <x v="10"/>
    <x v="7"/>
    <x v="4"/>
    <n v="70.349999999999994"/>
    <x v="2"/>
    <x v="0"/>
    <x v="0"/>
    <x v="0"/>
  </r>
  <r>
    <x v="0"/>
    <x v="5"/>
    <s v="De Bonte Raaf"/>
    <x v="1"/>
    <x v="0"/>
    <x v="0"/>
    <n v="-80.7"/>
    <x v="1"/>
    <x v="0"/>
    <x v="0"/>
    <x v="1"/>
  </r>
  <r>
    <x v="0"/>
    <x v="5"/>
    <s v="De Bonte Raaf"/>
    <x v="1"/>
    <x v="0"/>
    <x v="1"/>
    <n v="-5.88"/>
    <x v="1"/>
    <x v="0"/>
    <x v="0"/>
    <x v="1"/>
  </r>
  <r>
    <x v="0"/>
    <x v="5"/>
    <s v="De Bonte Raaf"/>
    <x v="1"/>
    <x v="0"/>
    <x v="10"/>
    <n v="-88.13"/>
    <x v="1"/>
    <x v="0"/>
    <x v="0"/>
    <x v="1"/>
  </r>
  <r>
    <x v="0"/>
    <x v="5"/>
    <s v="De Bonte Raaf"/>
    <x v="1"/>
    <x v="0"/>
    <x v="3"/>
    <n v="-3.88"/>
    <x v="1"/>
    <x v="0"/>
    <x v="0"/>
    <x v="1"/>
  </r>
  <r>
    <x v="0"/>
    <x v="5"/>
    <s v="De Bonte Raaf"/>
    <x v="1"/>
    <x v="0"/>
    <x v="4"/>
    <n v="-74.37"/>
    <x v="1"/>
    <x v="0"/>
    <x v="0"/>
    <x v="1"/>
  </r>
  <r>
    <x v="0"/>
    <x v="5"/>
    <s v="De Bonte Raaf"/>
    <x v="1"/>
    <x v="0"/>
    <x v="5"/>
    <n v="-83.5"/>
    <x v="1"/>
    <x v="0"/>
    <x v="0"/>
    <x v="1"/>
  </r>
  <r>
    <x v="0"/>
    <x v="5"/>
    <s v="De Bonte Raaf"/>
    <x v="1"/>
    <x v="1"/>
    <x v="6"/>
    <n v="-88.8"/>
    <x v="1"/>
    <x v="0"/>
    <x v="0"/>
    <x v="1"/>
  </r>
  <r>
    <x v="0"/>
    <x v="5"/>
    <s v="De Bonte Raaf"/>
    <x v="1"/>
    <x v="2"/>
    <x v="7"/>
    <n v="-16.649999999999999"/>
    <x v="1"/>
    <x v="0"/>
    <x v="0"/>
    <x v="1"/>
  </r>
  <r>
    <x v="0"/>
    <x v="5"/>
    <s v="De Bonte Raaf"/>
    <x v="1"/>
    <x v="3"/>
    <x v="8"/>
    <n v="-1026.5"/>
    <x v="1"/>
    <x v="0"/>
    <x v="0"/>
    <x v="1"/>
  </r>
  <r>
    <x v="0"/>
    <x v="5"/>
    <s v="De Bonte Raaf"/>
    <x v="1"/>
    <x v="4"/>
    <x v="9"/>
    <n v="1110"/>
    <x v="1"/>
    <x v="0"/>
    <x v="0"/>
    <x v="1"/>
  </r>
  <r>
    <x v="0"/>
    <x v="5"/>
    <s v="De Bonte Raaf"/>
    <x v="1"/>
    <x v="5"/>
    <x v="6"/>
    <n v="88.8"/>
    <x v="1"/>
    <x v="0"/>
    <x v="0"/>
    <x v="1"/>
  </r>
  <r>
    <x v="0"/>
    <x v="5"/>
    <s v="De Bonte Raaf"/>
    <x v="1"/>
    <x v="6"/>
    <x v="7"/>
    <n v="16.649999999999999"/>
    <x v="1"/>
    <x v="0"/>
    <x v="0"/>
    <x v="1"/>
  </r>
  <r>
    <x v="0"/>
    <x v="5"/>
    <s v="De Bonte Raaf"/>
    <x v="1"/>
    <x v="7"/>
    <x v="0"/>
    <n v="80.7"/>
    <x v="1"/>
    <x v="0"/>
    <x v="0"/>
    <x v="1"/>
  </r>
  <r>
    <x v="0"/>
    <x v="5"/>
    <s v="De Bonte Raaf"/>
    <x v="1"/>
    <x v="7"/>
    <x v="1"/>
    <n v="5.88"/>
    <x v="1"/>
    <x v="0"/>
    <x v="0"/>
    <x v="1"/>
  </r>
  <r>
    <x v="0"/>
    <x v="5"/>
    <s v="De Bonte Raaf"/>
    <x v="1"/>
    <x v="7"/>
    <x v="10"/>
    <n v="88.13"/>
    <x v="1"/>
    <x v="0"/>
    <x v="0"/>
    <x v="1"/>
  </r>
  <r>
    <x v="0"/>
    <x v="5"/>
    <s v="De Bonte Raaf"/>
    <x v="1"/>
    <x v="7"/>
    <x v="3"/>
    <n v="3.88"/>
    <x v="1"/>
    <x v="0"/>
    <x v="0"/>
    <x v="1"/>
  </r>
  <r>
    <x v="0"/>
    <x v="5"/>
    <s v="De Bonte Raaf"/>
    <x v="1"/>
    <x v="7"/>
    <x v="4"/>
    <n v="74.37"/>
    <x v="1"/>
    <x v="0"/>
    <x v="0"/>
    <x v="1"/>
  </r>
  <r>
    <x v="0"/>
    <x v="5"/>
    <s v="De Bonte Raaf"/>
    <x v="2"/>
    <x v="0"/>
    <x v="0"/>
    <n v="-346.73"/>
    <x v="1"/>
    <x v="0"/>
    <x v="0"/>
    <x v="1"/>
  </r>
  <r>
    <x v="0"/>
    <x v="5"/>
    <s v="De Bonte Raaf"/>
    <x v="2"/>
    <x v="0"/>
    <x v="1"/>
    <n v="-25.28"/>
    <x v="1"/>
    <x v="0"/>
    <x v="0"/>
    <x v="1"/>
  </r>
  <r>
    <x v="0"/>
    <x v="5"/>
    <s v="De Bonte Raaf"/>
    <x v="2"/>
    <x v="0"/>
    <x v="2"/>
    <n v="-140.22"/>
    <x v="1"/>
    <x v="0"/>
    <x v="0"/>
    <x v="1"/>
  </r>
  <r>
    <x v="0"/>
    <x v="5"/>
    <s v="De Bonte Raaf"/>
    <x v="2"/>
    <x v="0"/>
    <x v="3"/>
    <n v="-16.690000000000001"/>
    <x v="1"/>
    <x v="0"/>
    <x v="0"/>
    <x v="1"/>
  </r>
  <r>
    <x v="0"/>
    <x v="5"/>
    <s v="De Bonte Raaf"/>
    <x v="2"/>
    <x v="0"/>
    <x v="4"/>
    <n v="-319.55"/>
    <x v="1"/>
    <x v="0"/>
    <x v="0"/>
    <x v="1"/>
  </r>
  <r>
    <x v="0"/>
    <x v="5"/>
    <s v="De Bonte Raaf"/>
    <x v="2"/>
    <x v="0"/>
    <x v="5"/>
    <n v="-2044.92"/>
    <x v="1"/>
    <x v="0"/>
    <x v="0"/>
    <x v="1"/>
  </r>
  <r>
    <x v="0"/>
    <x v="5"/>
    <s v="De Bonte Raaf"/>
    <x v="2"/>
    <x v="1"/>
    <x v="6"/>
    <n v="-466.08"/>
    <x v="1"/>
    <x v="0"/>
    <x v="0"/>
    <x v="1"/>
  </r>
  <r>
    <x v="0"/>
    <x v="5"/>
    <s v="De Bonte Raaf"/>
    <x v="2"/>
    <x v="2"/>
    <x v="7"/>
    <n v="-87.39"/>
    <x v="1"/>
    <x v="0"/>
    <x v="0"/>
    <x v="1"/>
  </r>
  <r>
    <x v="0"/>
    <x v="5"/>
    <s v="De Bonte Raaf"/>
    <x v="2"/>
    <x v="3"/>
    <x v="8"/>
    <n v="-3781.08"/>
    <x v="1"/>
    <x v="0"/>
    <x v="0"/>
    <x v="1"/>
  </r>
  <r>
    <x v="0"/>
    <x v="5"/>
    <s v="De Bonte Raaf"/>
    <x v="2"/>
    <x v="4"/>
    <x v="9"/>
    <n v="5826"/>
    <x v="1"/>
    <x v="0"/>
    <x v="0"/>
    <x v="1"/>
  </r>
  <r>
    <x v="0"/>
    <x v="5"/>
    <s v="De Bonte Raaf"/>
    <x v="2"/>
    <x v="5"/>
    <x v="6"/>
    <n v="466.08"/>
    <x v="1"/>
    <x v="0"/>
    <x v="0"/>
    <x v="1"/>
  </r>
  <r>
    <x v="0"/>
    <x v="5"/>
    <s v="De Bonte Raaf"/>
    <x v="2"/>
    <x v="6"/>
    <x v="7"/>
    <n v="87.39"/>
    <x v="1"/>
    <x v="0"/>
    <x v="0"/>
    <x v="1"/>
  </r>
  <r>
    <x v="0"/>
    <x v="5"/>
    <s v="De Bonte Raaf"/>
    <x v="2"/>
    <x v="7"/>
    <x v="0"/>
    <n v="346.73"/>
    <x v="1"/>
    <x v="0"/>
    <x v="0"/>
    <x v="1"/>
  </r>
  <r>
    <x v="0"/>
    <x v="5"/>
    <s v="De Bonte Raaf"/>
    <x v="2"/>
    <x v="7"/>
    <x v="1"/>
    <n v="25.28"/>
    <x v="1"/>
    <x v="0"/>
    <x v="0"/>
    <x v="1"/>
  </r>
  <r>
    <x v="0"/>
    <x v="5"/>
    <s v="De Bonte Raaf"/>
    <x v="2"/>
    <x v="7"/>
    <x v="2"/>
    <n v="140.22"/>
    <x v="1"/>
    <x v="0"/>
    <x v="0"/>
    <x v="1"/>
  </r>
  <r>
    <x v="0"/>
    <x v="5"/>
    <s v="De Bonte Raaf"/>
    <x v="2"/>
    <x v="7"/>
    <x v="3"/>
    <n v="16.690000000000001"/>
    <x v="1"/>
    <x v="0"/>
    <x v="0"/>
    <x v="1"/>
  </r>
  <r>
    <x v="0"/>
    <x v="5"/>
    <s v="De Bonte Raaf"/>
    <x v="2"/>
    <x v="7"/>
    <x v="4"/>
    <n v="319.55"/>
    <x v="1"/>
    <x v="0"/>
    <x v="0"/>
    <x v="1"/>
  </r>
  <r>
    <x v="0"/>
    <x v="5"/>
    <s v="De Bonte Raaf"/>
    <x v="3"/>
    <x v="0"/>
    <x v="0"/>
    <n v="-91.45"/>
    <x v="0"/>
    <x v="0"/>
    <x v="0"/>
    <x v="0"/>
  </r>
  <r>
    <x v="0"/>
    <x v="5"/>
    <s v="De Bonte Raaf"/>
    <x v="3"/>
    <x v="0"/>
    <x v="1"/>
    <n v="-6.67"/>
    <x v="0"/>
    <x v="0"/>
    <x v="0"/>
    <x v="0"/>
  </r>
  <r>
    <x v="0"/>
    <x v="5"/>
    <s v="De Bonte Raaf"/>
    <x v="3"/>
    <x v="0"/>
    <x v="2"/>
    <n v="-36.979999999999997"/>
    <x v="0"/>
    <x v="0"/>
    <x v="0"/>
    <x v="0"/>
  </r>
  <r>
    <x v="0"/>
    <x v="5"/>
    <s v="De Bonte Raaf"/>
    <x v="3"/>
    <x v="0"/>
    <x v="3"/>
    <n v="-4.4000000000000004"/>
    <x v="0"/>
    <x v="0"/>
    <x v="0"/>
    <x v="0"/>
  </r>
  <r>
    <x v="0"/>
    <x v="5"/>
    <s v="De Bonte Raaf"/>
    <x v="3"/>
    <x v="0"/>
    <x v="4"/>
    <n v="-84.28"/>
    <x v="0"/>
    <x v="0"/>
    <x v="0"/>
    <x v="0"/>
  </r>
  <r>
    <x v="0"/>
    <x v="5"/>
    <s v="De Bonte Raaf"/>
    <x v="3"/>
    <x v="0"/>
    <x v="5"/>
    <n v="-96.17"/>
    <x v="0"/>
    <x v="0"/>
    <x v="0"/>
    <x v="0"/>
  </r>
  <r>
    <x v="0"/>
    <x v="5"/>
    <s v="De Bonte Raaf"/>
    <x v="3"/>
    <x v="1"/>
    <x v="6"/>
    <n v="-100.63"/>
    <x v="0"/>
    <x v="0"/>
    <x v="0"/>
    <x v="0"/>
  </r>
  <r>
    <x v="0"/>
    <x v="5"/>
    <s v="De Bonte Raaf"/>
    <x v="3"/>
    <x v="2"/>
    <x v="7"/>
    <n v="-18.87"/>
    <x v="0"/>
    <x v="0"/>
    <x v="0"/>
    <x v="0"/>
  </r>
  <r>
    <x v="0"/>
    <x v="5"/>
    <s v="De Bonte Raaf"/>
    <x v="3"/>
    <x v="3"/>
    <x v="8"/>
    <n v="-1161.71"/>
    <x v="0"/>
    <x v="0"/>
    <x v="0"/>
    <x v="0"/>
  </r>
  <r>
    <x v="0"/>
    <x v="5"/>
    <s v="De Bonte Raaf"/>
    <x v="3"/>
    <x v="4"/>
    <x v="9"/>
    <n v="1257.8800000000001"/>
    <x v="0"/>
    <x v="0"/>
    <x v="0"/>
    <x v="0"/>
  </r>
  <r>
    <x v="0"/>
    <x v="5"/>
    <s v="De Bonte Raaf"/>
    <x v="3"/>
    <x v="5"/>
    <x v="6"/>
    <n v="100.63"/>
    <x v="0"/>
    <x v="0"/>
    <x v="0"/>
    <x v="0"/>
  </r>
  <r>
    <x v="0"/>
    <x v="5"/>
    <s v="De Bonte Raaf"/>
    <x v="3"/>
    <x v="6"/>
    <x v="7"/>
    <n v="18.87"/>
    <x v="0"/>
    <x v="0"/>
    <x v="0"/>
    <x v="0"/>
  </r>
  <r>
    <x v="0"/>
    <x v="5"/>
    <s v="De Bonte Raaf"/>
    <x v="3"/>
    <x v="7"/>
    <x v="0"/>
    <n v="91.45"/>
    <x v="0"/>
    <x v="0"/>
    <x v="0"/>
    <x v="0"/>
  </r>
  <r>
    <x v="0"/>
    <x v="5"/>
    <s v="De Bonte Raaf"/>
    <x v="3"/>
    <x v="7"/>
    <x v="1"/>
    <n v="6.67"/>
    <x v="0"/>
    <x v="0"/>
    <x v="0"/>
    <x v="0"/>
  </r>
  <r>
    <x v="0"/>
    <x v="5"/>
    <s v="De Bonte Raaf"/>
    <x v="3"/>
    <x v="7"/>
    <x v="2"/>
    <n v="36.979999999999997"/>
    <x v="0"/>
    <x v="0"/>
    <x v="0"/>
    <x v="0"/>
  </r>
  <r>
    <x v="0"/>
    <x v="5"/>
    <s v="De Bonte Raaf"/>
    <x v="3"/>
    <x v="7"/>
    <x v="3"/>
    <n v="4.4000000000000004"/>
    <x v="0"/>
    <x v="0"/>
    <x v="0"/>
    <x v="0"/>
  </r>
  <r>
    <x v="0"/>
    <x v="5"/>
    <s v="De Bonte Raaf"/>
    <x v="3"/>
    <x v="7"/>
    <x v="4"/>
    <n v="84.28"/>
    <x v="0"/>
    <x v="0"/>
    <x v="0"/>
    <x v="0"/>
  </r>
  <r>
    <x v="0"/>
    <x v="5"/>
    <s v="De Bonte Raaf"/>
    <x v="4"/>
    <x v="0"/>
    <x v="0"/>
    <n v="-128.44"/>
    <x v="0"/>
    <x v="0"/>
    <x v="0"/>
    <x v="1"/>
  </r>
  <r>
    <x v="0"/>
    <x v="5"/>
    <s v="De Bonte Raaf"/>
    <x v="4"/>
    <x v="0"/>
    <x v="1"/>
    <n v="-9.36"/>
    <x v="0"/>
    <x v="0"/>
    <x v="0"/>
    <x v="1"/>
  </r>
  <r>
    <x v="0"/>
    <x v="5"/>
    <s v="De Bonte Raaf"/>
    <x v="4"/>
    <x v="0"/>
    <x v="2"/>
    <n v="-51.94"/>
    <x v="0"/>
    <x v="0"/>
    <x v="0"/>
    <x v="1"/>
  </r>
  <r>
    <x v="0"/>
    <x v="5"/>
    <s v="De Bonte Raaf"/>
    <x v="4"/>
    <x v="0"/>
    <x v="3"/>
    <n v="-6.18"/>
    <x v="0"/>
    <x v="0"/>
    <x v="0"/>
    <x v="1"/>
  </r>
  <r>
    <x v="0"/>
    <x v="5"/>
    <s v="De Bonte Raaf"/>
    <x v="4"/>
    <x v="0"/>
    <x v="4"/>
    <n v="-118.37"/>
    <x v="0"/>
    <x v="0"/>
    <x v="0"/>
    <x v="1"/>
  </r>
  <r>
    <x v="0"/>
    <x v="5"/>
    <s v="De Bonte Raaf"/>
    <x v="4"/>
    <x v="0"/>
    <x v="5"/>
    <n v="-141.58000000000001"/>
    <x v="0"/>
    <x v="0"/>
    <x v="0"/>
    <x v="1"/>
  </r>
  <r>
    <x v="0"/>
    <x v="5"/>
    <s v="De Bonte Raaf"/>
    <x v="4"/>
    <x v="1"/>
    <x v="6"/>
    <n v="-141.34"/>
    <x v="0"/>
    <x v="0"/>
    <x v="0"/>
    <x v="1"/>
  </r>
  <r>
    <x v="0"/>
    <x v="5"/>
    <s v="De Bonte Raaf"/>
    <x v="4"/>
    <x v="2"/>
    <x v="7"/>
    <n v="-26.5"/>
    <x v="0"/>
    <x v="0"/>
    <x v="0"/>
    <x v="1"/>
  </r>
  <r>
    <x v="0"/>
    <x v="5"/>
    <s v="De Bonte Raaf"/>
    <x v="4"/>
    <x v="3"/>
    <x v="8"/>
    <n v="-1625.18"/>
    <x v="0"/>
    <x v="0"/>
    <x v="0"/>
    <x v="1"/>
  </r>
  <r>
    <x v="0"/>
    <x v="5"/>
    <s v="De Bonte Raaf"/>
    <x v="4"/>
    <x v="4"/>
    <x v="9"/>
    <n v="1766.76"/>
    <x v="0"/>
    <x v="0"/>
    <x v="0"/>
    <x v="1"/>
  </r>
  <r>
    <x v="0"/>
    <x v="5"/>
    <s v="De Bonte Raaf"/>
    <x v="4"/>
    <x v="5"/>
    <x v="6"/>
    <n v="141.34"/>
    <x v="0"/>
    <x v="0"/>
    <x v="0"/>
    <x v="1"/>
  </r>
  <r>
    <x v="0"/>
    <x v="5"/>
    <s v="De Bonte Raaf"/>
    <x v="4"/>
    <x v="6"/>
    <x v="7"/>
    <n v="26.5"/>
    <x v="0"/>
    <x v="0"/>
    <x v="0"/>
    <x v="1"/>
  </r>
  <r>
    <x v="0"/>
    <x v="5"/>
    <s v="De Bonte Raaf"/>
    <x v="4"/>
    <x v="7"/>
    <x v="0"/>
    <n v="128.44"/>
    <x v="0"/>
    <x v="0"/>
    <x v="0"/>
    <x v="1"/>
  </r>
  <r>
    <x v="0"/>
    <x v="5"/>
    <s v="De Bonte Raaf"/>
    <x v="4"/>
    <x v="7"/>
    <x v="1"/>
    <n v="9.36"/>
    <x v="0"/>
    <x v="0"/>
    <x v="0"/>
    <x v="1"/>
  </r>
  <r>
    <x v="0"/>
    <x v="5"/>
    <s v="De Bonte Raaf"/>
    <x v="4"/>
    <x v="7"/>
    <x v="2"/>
    <n v="51.94"/>
    <x v="0"/>
    <x v="0"/>
    <x v="0"/>
    <x v="1"/>
  </r>
  <r>
    <x v="0"/>
    <x v="5"/>
    <s v="De Bonte Raaf"/>
    <x v="4"/>
    <x v="7"/>
    <x v="3"/>
    <n v="6.18"/>
    <x v="0"/>
    <x v="0"/>
    <x v="0"/>
    <x v="1"/>
  </r>
  <r>
    <x v="0"/>
    <x v="5"/>
    <s v="De Bonte Raaf"/>
    <x v="4"/>
    <x v="7"/>
    <x v="4"/>
    <n v="118.37"/>
    <x v="0"/>
    <x v="0"/>
    <x v="0"/>
    <x v="1"/>
  </r>
  <r>
    <x v="0"/>
    <x v="5"/>
    <s v="De Bonte Raaf"/>
    <x v="5"/>
    <x v="0"/>
    <x v="0"/>
    <n v="-119.04"/>
    <x v="2"/>
    <x v="0"/>
    <x v="0"/>
    <x v="2"/>
  </r>
  <r>
    <x v="0"/>
    <x v="5"/>
    <s v="De Bonte Raaf"/>
    <x v="5"/>
    <x v="0"/>
    <x v="1"/>
    <n v="-8.68"/>
    <x v="2"/>
    <x v="0"/>
    <x v="0"/>
    <x v="2"/>
  </r>
  <r>
    <x v="0"/>
    <x v="5"/>
    <s v="De Bonte Raaf"/>
    <x v="5"/>
    <x v="0"/>
    <x v="10"/>
    <n v="-130.01"/>
    <x v="2"/>
    <x v="0"/>
    <x v="0"/>
    <x v="2"/>
  </r>
  <r>
    <x v="0"/>
    <x v="5"/>
    <s v="De Bonte Raaf"/>
    <x v="5"/>
    <x v="0"/>
    <x v="3"/>
    <n v="-5.73"/>
    <x v="2"/>
    <x v="0"/>
    <x v="0"/>
    <x v="2"/>
  </r>
  <r>
    <x v="0"/>
    <x v="5"/>
    <s v="De Bonte Raaf"/>
    <x v="5"/>
    <x v="0"/>
    <x v="4"/>
    <n v="-109.71"/>
    <x v="2"/>
    <x v="0"/>
    <x v="0"/>
    <x v="2"/>
  </r>
  <r>
    <x v="0"/>
    <x v="5"/>
    <s v="De Bonte Raaf"/>
    <x v="5"/>
    <x v="0"/>
    <x v="5"/>
    <n v="-128.41999999999999"/>
    <x v="2"/>
    <x v="0"/>
    <x v="0"/>
    <x v="2"/>
  </r>
  <r>
    <x v="0"/>
    <x v="5"/>
    <s v="De Bonte Raaf"/>
    <x v="5"/>
    <x v="1"/>
    <x v="6"/>
    <n v="-130.99"/>
    <x v="2"/>
    <x v="0"/>
    <x v="0"/>
    <x v="2"/>
  </r>
  <r>
    <x v="0"/>
    <x v="5"/>
    <s v="De Bonte Raaf"/>
    <x v="5"/>
    <x v="2"/>
    <x v="7"/>
    <n v="-24.56"/>
    <x v="2"/>
    <x v="0"/>
    <x v="0"/>
    <x v="2"/>
  </r>
  <r>
    <x v="0"/>
    <x v="5"/>
    <s v="De Bonte Raaf"/>
    <x v="5"/>
    <x v="3"/>
    <x v="8"/>
    <n v="-1508.98"/>
    <x v="2"/>
    <x v="0"/>
    <x v="0"/>
    <x v="2"/>
  </r>
  <r>
    <x v="0"/>
    <x v="5"/>
    <s v="De Bonte Raaf"/>
    <x v="5"/>
    <x v="4"/>
    <x v="9"/>
    <n v="1637.4"/>
    <x v="2"/>
    <x v="0"/>
    <x v="0"/>
    <x v="2"/>
  </r>
  <r>
    <x v="0"/>
    <x v="5"/>
    <s v="De Bonte Raaf"/>
    <x v="5"/>
    <x v="5"/>
    <x v="6"/>
    <n v="130.99"/>
    <x v="2"/>
    <x v="0"/>
    <x v="0"/>
    <x v="2"/>
  </r>
  <r>
    <x v="0"/>
    <x v="5"/>
    <s v="De Bonte Raaf"/>
    <x v="5"/>
    <x v="6"/>
    <x v="7"/>
    <n v="24.56"/>
    <x v="2"/>
    <x v="0"/>
    <x v="0"/>
    <x v="2"/>
  </r>
  <r>
    <x v="0"/>
    <x v="5"/>
    <s v="De Bonte Raaf"/>
    <x v="5"/>
    <x v="7"/>
    <x v="0"/>
    <n v="119.04"/>
    <x v="2"/>
    <x v="0"/>
    <x v="0"/>
    <x v="2"/>
  </r>
  <r>
    <x v="0"/>
    <x v="5"/>
    <s v="De Bonte Raaf"/>
    <x v="5"/>
    <x v="7"/>
    <x v="1"/>
    <n v="8.68"/>
    <x v="2"/>
    <x v="0"/>
    <x v="0"/>
    <x v="2"/>
  </r>
  <r>
    <x v="0"/>
    <x v="5"/>
    <s v="De Bonte Raaf"/>
    <x v="5"/>
    <x v="7"/>
    <x v="10"/>
    <n v="130.01"/>
    <x v="2"/>
    <x v="0"/>
    <x v="0"/>
    <x v="2"/>
  </r>
  <r>
    <x v="0"/>
    <x v="5"/>
    <s v="De Bonte Raaf"/>
    <x v="5"/>
    <x v="7"/>
    <x v="3"/>
    <n v="5.73"/>
    <x v="2"/>
    <x v="0"/>
    <x v="0"/>
    <x v="2"/>
  </r>
  <r>
    <x v="0"/>
    <x v="5"/>
    <s v="De Bonte Raaf"/>
    <x v="5"/>
    <x v="7"/>
    <x v="4"/>
    <n v="109.71"/>
    <x v="2"/>
    <x v="0"/>
    <x v="0"/>
    <x v="2"/>
  </r>
  <r>
    <x v="0"/>
    <x v="5"/>
    <s v="De Bonte Raaf"/>
    <x v="6"/>
    <x v="0"/>
    <x v="0"/>
    <n v="-214.54"/>
    <x v="2"/>
    <x v="0"/>
    <x v="0"/>
    <x v="0"/>
  </r>
  <r>
    <x v="0"/>
    <x v="5"/>
    <s v="De Bonte Raaf"/>
    <x v="6"/>
    <x v="0"/>
    <x v="1"/>
    <n v="-15.64"/>
    <x v="2"/>
    <x v="0"/>
    <x v="0"/>
    <x v="0"/>
  </r>
  <r>
    <x v="0"/>
    <x v="5"/>
    <s v="De Bonte Raaf"/>
    <x v="6"/>
    <x v="0"/>
    <x v="2"/>
    <n v="-86.76"/>
    <x v="2"/>
    <x v="0"/>
    <x v="0"/>
    <x v="0"/>
  </r>
  <r>
    <x v="0"/>
    <x v="5"/>
    <s v="De Bonte Raaf"/>
    <x v="6"/>
    <x v="0"/>
    <x v="3"/>
    <n v="-10.33"/>
    <x v="2"/>
    <x v="0"/>
    <x v="0"/>
    <x v="0"/>
  </r>
  <r>
    <x v="0"/>
    <x v="5"/>
    <s v="De Bonte Raaf"/>
    <x v="6"/>
    <x v="0"/>
    <x v="4"/>
    <n v="-197.72"/>
    <x v="2"/>
    <x v="0"/>
    <x v="0"/>
    <x v="0"/>
  </r>
  <r>
    <x v="0"/>
    <x v="5"/>
    <s v="De Bonte Raaf"/>
    <x v="6"/>
    <x v="0"/>
    <x v="5"/>
    <n v="-627.83000000000004"/>
    <x v="2"/>
    <x v="0"/>
    <x v="0"/>
    <x v="0"/>
  </r>
  <r>
    <x v="0"/>
    <x v="5"/>
    <s v="De Bonte Raaf"/>
    <x v="6"/>
    <x v="1"/>
    <x v="6"/>
    <n v="-236.08"/>
    <x v="2"/>
    <x v="0"/>
    <x v="0"/>
    <x v="0"/>
  </r>
  <r>
    <x v="0"/>
    <x v="5"/>
    <s v="De Bonte Raaf"/>
    <x v="6"/>
    <x v="2"/>
    <x v="7"/>
    <n v="-44.26"/>
    <x v="2"/>
    <x v="0"/>
    <x v="0"/>
    <x v="0"/>
  </r>
  <r>
    <x v="0"/>
    <x v="5"/>
    <s v="De Bonte Raaf"/>
    <x v="6"/>
    <x v="3"/>
    <x v="8"/>
    <n v="-2323.17"/>
    <x v="2"/>
    <x v="0"/>
    <x v="0"/>
    <x v="0"/>
  </r>
  <r>
    <x v="0"/>
    <x v="5"/>
    <s v="De Bonte Raaf"/>
    <x v="6"/>
    <x v="4"/>
    <x v="9"/>
    <n v="2951"/>
    <x v="2"/>
    <x v="0"/>
    <x v="0"/>
    <x v="0"/>
  </r>
  <r>
    <x v="0"/>
    <x v="5"/>
    <s v="De Bonte Raaf"/>
    <x v="6"/>
    <x v="5"/>
    <x v="6"/>
    <n v="236.08"/>
    <x v="2"/>
    <x v="0"/>
    <x v="0"/>
    <x v="0"/>
  </r>
  <r>
    <x v="0"/>
    <x v="5"/>
    <s v="De Bonte Raaf"/>
    <x v="6"/>
    <x v="6"/>
    <x v="7"/>
    <n v="44.26"/>
    <x v="2"/>
    <x v="0"/>
    <x v="0"/>
    <x v="0"/>
  </r>
  <r>
    <x v="0"/>
    <x v="5"/>
    <s v="De Bonte Raaf"/>
    <x v="6"/>
    <x v="7"/>
    <x v="0"/>
    <n v="214.54"/>
    <x v="2"/>
    <x v="0"/>
    <x v="0"/>
    <x v="0"/>
  </r>
  <r>
    <x v="0"/>
    <x v="5"/>
    <s v="De Bonte Raaf"/>
    <x v="6"/>
    <x v="7"/>
    <x v="1"/>
    <n v="15.64"/>
    <x v="2"/>
    <x v="0"/>
    <x v="0"/>
    <x v="0"/>
  </r>
  <r>
    <x v="0"/>
    <x v="5"/>
    <s v="De Bonte Raaf"/>
    <x v="6"/>
    <x v="7"/>
    <x v="2"/>
    <n v="86.76"/>
    <x v="2"/>
    <x v="0"/>
    <x v="0"/>
    <x v="0"/>
  </r>
  <r>
    <x v="0"/>
    <x v="5"/>
    <s v="De Bonte Raaf"/>
    <x v="6"/>
    <x v="7"/>
    <x v="3"/>
    <n v="10.33"/>
    <x v="2"/>
    <x v="0"/>
    <x v="0"/>
    <x v="0"/>
  </r>
  <r>
    <x v="0"/>
    <x v="5"/>
    <s v="De Bonte Raaf"/>
    <x v="6"/>
    <x v="7"/>
    <x v="4"/>
    <n v="197.72"/>
    <x v="2"/>
    <x v="0"/>
    <x v="0"/>
    <x v="0"/>
  </r>
  <r>
    <x v="0"/>
    <x v="5"/>
    <s v="De Bonte Raaf"/>
    <x v="7"/>
    <x v="0"/>
    <x v="0"/>
    <n v="-151.22"/>
    <x v="2"/>
    <x v="0"/>
    <x v="0"/>
    <x v="2"/>
  </r>
  <r>
    <x v="0"/>
    <x v="5"/>
    <s v="De Bonte Raaf"/>
    <x v="7"/>
    <x v="0"/>
    <x v="1"/>
    <n v="-11.02"/>
    <x v="2"/>
    <x v="0"/>
    <x v="0"/>
    <x v="2"/>
  </r>
  <r>
    <x v="0"/>
    <x v="5"/>
    <s v="De Bonte Raaf"/>
    <x v="7"/>
    <x v="0"/>
    <x v="2"/>
    <n v="-61.15"/>
    <x v="2"/>
    <x v="0"/>
    <x v="0"/>
    <x v="2"/>
  </r>
  <r>
    <x v="0"/>
    <x v="5"/>
    <s v="De Bonte Raaf"/>
    <x v="7"/>
    <x v="0"/>
    <x v="3"/>
    <n v="-7.28"/>
    <x v="2"/>
    <x v="0"/>
    <x v="0"/>
    <x v="2"/>
  </r>
  <r>
    <x v="0"/>
    <x v="5"/>
    <s v="De Bonte Raaf"/>
    <x v="7"/>
    <x v="0"/>
    <x v="4"/>
    <n v="-139.36000000000001"/>
    <x v="2"/>
    <x v="0"/>
    <x v="0"/>
    <x v="2"/>
  </r>
  <r>
    <x v="0"/>
    <x v="5"/>
    <s v="De Bonte Raaf"/>
    <x v="7"/>
    <x v="0"/>
    <x v="5"/>
    <n v="-266"/>
    <x v="2"/>
    <x v="0"/>
    <x v="0"/>
    <x v="2"/>
  </r>
  <r>
    <x v="0"/>
    <x v="5"/>
    <s v="De Bonte Raaf"/>
    <x v="7"/>
    <x v="1"/>
    <x v="6"/>
    <n v="-166.4"/>
    <x v="2"/>
    <x v="0"/>
    <x v="0"/>
    <x v="2"/>
  </r>
  <r>
    <x v="0"/>
    <x v="5"/>
    <s v="De Bonte Raaf"/>
    <x v="7"/>
    <x v="2"/>
    <x v="7"/>
    <n v="-31.2"/>
    <x v="2"/>
    <x v="0"/>
    <x v="0"/>
    <x v="2"/>
  </r>
  <r>
    <x v="0"/>
    <x v="5"/>
    <s v="De Bonte Raaf"/>
    <x v="7"/>
    <x v="3"/>
    <x v="8"/>
    <n v="-1814"/>
    <x v="2"/>
    <x v="0"/>
    <x v="0"/>
    <x v="2"/>
  </r>
  <r>
    <x v="0"/>
    <x v="5"/>
    <s v="De Bonte Raaf"/>
    <x v="7"/>
    <x v="4"/>
    <x v="9"/>
    <n v="2080"/>
    <x v="2"/>
    <x v="0"/>
    <x v="0"/>
    <x v="2"/>
  </r>
  <r>
    <x v="0"/>
    <x v="5"/>
    <s v="De Bonte Raaf"/>
    <x v="7"/>
    <x v="5"/>
    <x v="6"/>
    <n v="166.4"/>
    <x v="2"/>
    <x v="0"/>
    <x v="0"/>
    <x v="2"/>
  </r>
  <r>
    <x v="0"/>
    <x v="5"/>
    <s v="De Bonte Raaf"/>
    <x v="7"/>
    <x v="6"/>
    <x v="7"/>
    <n v="31.2"/>
    <x v="2"/>
    <x v="0"/>
    <x v="0"/>
    <x v="2"/>
  </r>
  <r>
    <x v="0"/>
    <x v="5"/>
    <s v="De Bonte Raaf"/>
    <x v="7"/>
    <x v="7"/>
    <x v="0"/>
    <n v="151.22"/>
    <x v="2"/>
    <x v="0"/>
    <x v="0"/>
    <x v="2"/>
  </r>
  <r>
    <x v="0"/>
    <x v="5"/>
    <s v="De Bonte Raaf"/>
    <x v="7"/>
    <x v="7"/>
    <x v="1"/>
    <n v="11.02"/>
    <x v="2"/>
    <x v="0"/>
    <x v="0"/>
    <x v="2"/>
  </r>
  <r>
    <x v="0"/>
    <x v="5"/>
    <s v="De Bonte Raaf"/>
    <x v="7"/>
    <x v="7"/>
    <x v="2"/>
    <n v="61.15"/>
    <x v="2"/>
    <x v="0"/>
    <x v="0"/>
    <x v="2"/>
  </r>
  <r>
    <x v="0"/>
    <x v="5"/>
    <s v="De Bonte Raaf"/>
    <x v="7"/>
    <x v="7"/>
    <x v="3"/>
    <n v="7.28"/>
    <x v="2"/>
    <x v="0"/>
    <x v="0"/>
    <x v="2"/>
  </r>
  <r>
    <x v="0"/>
    <x v="5"/>
    <s v="De Bonte Raaf"/>
    <x v="7"/>
    <x v="7"/>
    <x v="4"/>
    <n v="139.36000000000001"/>
    <x v="2"/>
    <x v="0"/>
    <x v="0"/>
    <x v="2"/>
  </r>
  <r>
    <x v="0"/>
    <x v="5"/>
    <s v="De Bonte Raaf"/>
    <x v="8"/>
    <x v="0"/>
    <x v="0"/>
    <n v="-82.3"/>
    <x v="3"/>
    <x v="0"/>
    <x v="0"/>
    <x v="2"/>
  </r>
  <r>
    <x v="0"/>
    <x v="5"/>
    <s v="De Bonte Raaf"/>
    <x v="8"/>
    <x v="0"/>
    <x v="1"/>
    <n v="-6"/>
    <x v="3"/>
    <x v="0"/>
    <x v="0"/>
    <x v="2"/>
  </r>
  <r>
    <x v="0"/>
    <x v="5"/>
    <s v="De Bonte Raaf"/>
    <x v="8"/>
    <x v="0"/>
    <x v="2"/>
    <n v="-33.28"/>
    <x v="3"/>
    <x v="0"/>
    <x v="0"/>
    <x v="2"/>
  </r>
  <r>
    <x v="0"/>
    <x v="5"/>
    <s v="De Bonte Raaf"/>
    <x v="8"/>
    <x v="0"/>
    <x v="3"/>
    <n v="-3.96"/>
    <x v="3"/>
    <x v="0"/>
    <x v="0"/>
    <x v="2"/>
  </r>
  <r>
    <x v="0"/>
    <x v="5"/>
    <s v="De Bonte Raaf"/>
    <x v="8"/>
    <x v="0"/>
    <x v="4"/>
    <n v="-75.84"/>
    <x v="3"/>
    <x v="0"/>
    <x v="0"/>
    <x v="2"/>
  </r>
  <r>
    <x v="0"/>
    <x v="5"/>
    <s v="De Bonte Raaf"/>
    <x v="8"/>
    <x v="0"/>
    <x v="5"/>
    <n v="-85.42"/>
    <x v="3"/>
    <x v="0"/>
    <x v="0"/>
    <x v="2"/>
  </r>
  <r>
    <x v="0"/>
    <x v="5"/>
    <s v="De Bonte Raaf"/>
    <x v="8"/>
    <x v="1"/>
    <x v="6"/>
    <n v="-90.56"/>
    <x v="3"/>
    <x v="0"/>
    <x v="0"/>
    <x v="2"/>
  </r>
  <r>
    <x v="0"/>
    <x v="5"/>
    <s v="De Bonte Raaf"/>
    <x v="8"/>
    <x v="2"/>
    <x v="7"/>
    <n v="-16.98"/>
    <x v="3"/>
    <x v="0"/>
    <x v="0"/>
    <x v="2"/>
  </r>
  <r>
    <x v="0"/>
    <x v="5"/>
    <s v="De Bonte Raaf"/>
    <x v="8"/>
    <x v="3"/>
    <x v="8"/>
    <n v="-1046.58"/>
    <x v="3"/>
    <x v="0"/>
    <x v="0"/>
    <x v="2"/>
  </r>
  <r>
    <x v="0"/>
    <x v="5"/>
    <s v="De Bonte Raaf"/>
    <x v="8"/>
    <x v="4"/>
    <x v="9"/>
    <n v="1132"/>
    <x v="3"/>
    <x v="0"/>
    <x v="0"/>
    <x v="2"/>
  </r>
  <r>
    <x v="0"/>
    <x v="5"/>
    <s v="De Bonte Raaf"/>
    <x v="8"/>
    <x v="5"/>
    <x v="6"/>
    <n v="90.56"/>
    <x v="3"/>
    <x v="0"/>
    <x v="0"/>
    <x v="2"/>
  </r>
  <r>
    <x v="0"/>
    <x v="5"/>
    <s v="De Bonte Raaf"/>
    <x v="8"/>
    <x v="6"/>
    <x v="7"/>
    <n v="16.98"/>
    <x v="3"/>
    <x v="0"/>
    <x v="0"/>
    <x v="2"/>
  </r>
  <r>
    <x v="0"/>
    <x v="5"/>
    <s v="De Bonte Raaf"/>
    <x v="8"/>
    <x v="7"/>
    <x v="0"/>
    <n v="82.3"/>
    <x v="3"/>
    <x v="0"/>
    <x v="0"/>
    <x v="2"/>
  </r>
  <r>
    <x v="0"/>
    <x v="5"/>
    <s v="De Bonte Raaf"/>
    <x v="8"/>
    <x v="7"/>
    <x v="1"/>
    <n v="6"/>
    <x v="3"/>
    <x v="0"/>
    <x v="0"/>
    <x v="2"/>
  </r>
  <r>
    <x v="0"/>
    <x v="5"/>
    <s v="De Bonte Raaf"/>
    <x v="8"/>
    <x v="7"/>
    <x v="2"/>
    <n v="33.28"/>
    <x v="3"/>
    <x v="0"/>
    <x v="0"/>
    <x v="2"/>
  </r>
  <r>
    <x v="0"/>
    <x v="5"/>
    <s v="De Bonte Raaf"/>
    <x v="8"/>
    <x v="7"/>
    <x v="3"/>
    <n v="3.96"/>
    <x v="3"/>
    <x v="0"/>
    <x v="0"/>
    <x v="2"/>
  </r>
  <r>
    <x v="0"/>
    <x v="5"/>
    <s v="De Bonte Raaf"/>
    <x v="8"/>
    <x v="7"/>
    <x v="4"/>
    <n v="75.84"/>
    <x v="3"/>
    <x v="0"/>
    <x v="0"/>
    <x v="2"/>
  </r>
  <r>
    <x v="0"/>
    <x v="5"/>
    <s v="De Bonte Raaf"/>
    <x v="11"/>
    <x v="0"/>
    <x v="0"/>
    <n v="-15.82"/>
    <x v="3"/>
    <x v="0"/>
    <x v="0"/>
    <x v="2"/>
  </r>
  <r>
    <x v="0"/>
    <x v="5"/>
    <s v="De Bonte Raaf"/>
    <x v="11"/>
    <x v="0"/>
    <x v="1"/>
    <n v="-1.1499999999999999"/>
    <x v="3"/>
    <x v="0"/>
    <x v="0"/>
    <x v="2"/>
  </r>
  <r>
    <x v="0"/>
    <x v="5"/>
    <s v="De Bonte Raaf"/>
    <x v="11"/>
    <x v="0"/>
    <x v="10"/>
    <n v="-17.28"/>
    <x v="3"/>
    <x v="0"/>
    <x v="0"/>
    <x v="2"/>
  </r>
  <r>
    <x v="0"/>
    <x v="5"/>
    <s v="De Bonte Raaf"/>
    <x v="11"/>
    <x v="0"/>
    <x v="3"/>
    <n v="-0.76"/>
    <x v="3"/>
    <x v="0"/>
    <x v="0"/>
    <x v="2"/>
  </r>
  <r>
    <x v="0"/>
    <x v="5"/>
    <s v="De Bonte Raaf"/>
    <x v="11"/>
    <x v="0"/>
    <x v="4"/>
    <n v="-14.58"/>
    <x v="3"/>
    <x v="0"/>
    <x v="0"/>
    <x v="2"/>
  </r>
  <r>
    <x v="0"/>
    <x v="5"/>
    <s v="De Bonte Raaf"/>
    <x v="11"/>
    <x v="0"/>
    <x v="5"/>
    <n v="-80.67"/>
    <x v="3"/>
    <x v="0"/>
    <x v="0"/>
    <x v="2"/>
  </r>
  <r>
    <x v="0"/>
    <x v="5"/>
    <s v="De Bonte Raaf"/>
    <x v="11"/>
    <x v="1"/>
    <x v="6"/>
    <n v="-17.41"/>
    <x v="3"/>
    <x v="0"/>
    <x v="0"/>
    <x v="2"/>
  </r>
  <r>
    <x v="0"/>
    <x v="5"/>
    <s v="De Bonte Raaf"/>
    <x v="11"/>
    <x v="2"/>
    <x v="7"/>
    <n v="-3.26"/>
    <x v="3"/>
    <x v="0"/>
    <x v="0"/>
    <x v="2"/>
  </r>
  <r>
    <x v="0"/>
    <x v="5"/>
    <s v="De Bonte Raaf"/>
    <x v="11"/>
    <x v="3"/>
    <x v="8"/>
    <n v="-136.97999999999999"/>
    <x v="3"/>
    <x v="0"/>
    <x v="0"/>
    <x v="2"/>
  </r>
  <r>
    <x v="0"/>
    <x v="5"/>
    <s v="De Bonte Raaf"/>
    <x v="11"/>
    <x v="4"/>
    <x v="9"/>
    <n v="217.65"/>
    <x v="3"/>
    <x v="0"/>
    <x v="0"/>
    <x v="2"/>
  </r>
  <r>
    <x v="0"/>
    <x v="5"/>
    <s v="De Bonte Raaf"/>
    <x v="11"/>
    <x v="5"/>
    <x v="6"/>
    <n v="17.41"/>
    <x v="3"/>
    <x v="0"/>
    <x v="0"/>
    <x v="2"/>
  </r>
  <r>
    <x v="0"/>
    <x v="5"/>
    <s v="De Bonte Raaf"/>
    <x v="11"/>
    <x v="6"/>
    <x v="7"/>
    <n v="3.26"/>
    <x v="3"/>
    <x v="0"/>
    <x v="0"/>
    <x v="2"/>
  </r>
  <r>
    <x v="0"/>
    <x v="5"/>
    <s v="De Bonte Raaf"/>
    <x v="11"/>
    <x v="7"/>
    <x v="0"/>
    <n v="15.82"/>
    <x v="3"/>
    <x v="0"/>
    <x v="0"/>
    <x v="2"/>
  </r>
  <r>
    <x v="0"/>
    <x v="5"/>
    <s v="De Bonte Raaf"/>
    <x v="11"/>
    <x v="7"/>
    <x v="1"/>
    <n v="1.1499999999999999"/>
    <x v="3"/>
    <x v="0"/>
    <x v="0"/>
    <x v="2"/>
  </r>
  <r>
    <x v="0"/>
    <x v="5"/>
    <s v="De Bonte Raaf"/>
    <x v="11"/>
    <x v="7"/>
    <x v="10"/>
    <n v="17.28"/>
    <x v="3"/>
    <x v="0"/>
    <x v="0"/>
    <x v="2"/>
  </r>
  <r>
    <x v="0"/>
    <x v="5"/>
    <s v="De Bonte Raaf"/>
    <x v="11"/>
    <x v="7"/>
    <x v="3"/>
    <n v="0.76"/>
    <x v="3"/>
    <x v="0"/>
    <x v="0"/>
    <x v="2"/>
  </r>
  <r>
    <x v="0"/>
    <x v="5"/>
    <s v="De Bonte Raaf"/>
    <x v="11"/>
    <x v="7"/>
    <x v="4"/>
    <n v="14.58"/>
    <x v="3"/>
    <x v="0"/>
    <x v="0"/>
    <x v="2"/>
  </r>
  <r>
    <x v="0"/>
    <x v="6"/>
    <s v="De Bonte Raaf"/>
    <x v="12"/>
    <x v="0"/>
    <x v="0"/>
    <n v="-7.66"/>
    <x v="1"/>
    <x v="0"/>
    <x v="0"/>
    <x v="0"/>
  </r>
  <r>
    <x v="0"/>
    <x v="6"/>
    <s v="De Bonte Raaf"/>
    <x v="12"/>
    <x v="0"/>
    <x v="1"/>
    <n v="-0.56000000000000005"/>
    <x v="1"/>
    <x v="0"/>
    <x v="0"/>
    <x v="0"/>
  </r>
  <r>
    <x v="0"/>
    <x v="6"/>
    <s v="De Bonte Raaf"/>
    <x v="12"/>
    <x v="0"/>
    <x v="10"/>
    <n v="-8.3699999999999992"/>
    <x v="1"/>
    <x v="0"/>
    <x v="0"/>
    <x v="0"/>
  </r>
  <r>
    <x v="0"/>
    <x v="6"/>
    <s v="De Bonte Raaf"/>
    <x v="12"/>
    <x v="0"/>
    <x v="3"/>
    <n v="-0.37"/>
    <x v="1"/>
    <x v="0"/>
    <x v="0"/>
    <x v="0"/>
  </r>
  <r>
    <x v="0"/>
    <x v="6"/>
    <s v="De Bonte Raaf"/>
    <x v="12"/>
    <x v="0"/>
    <x v="4"/>
    <n v="-7.06"/>
    <x v="1"/>
    <x v="0"/>
    <x v="0"/>
    <x v="0"/>
  </r>
  <r>
    <x v="0"/>
    <x v="6"/>
    <s v="De Bonte Raaf"/>
    <x v="12"/>
    <x v="0"/>
    <x v="5"/>
    <n v="-38.58"/>
    <x v="1"/>
    <x v="0"/>
    <x v="0"/>
    <x v="0"/>
  </r>
  <r>
    <x v="0"/>
    <x v="6"/>
    <s v="De Bonte Raaf"/>
    <x v="12"/>
    <x v="1"/>
    <x v="6"/>
    <n v="-8.43"/>
    <x v="1"/>
    <x v="0"/>
    <x v="0"/>
    <x v="0"/>
  </r>
  <r>
    <x v="0"/>
    <x v="6"/>
    <s v="De Bonte Raaf"/>
    <x v="12"/>
    <x v="2"/>
    <x v="7"/>
    <n v="-1.58"/>
    <x v="1"/>
    <x v="0"/>
    <x v="0"/>
    <x v="0"/>
  </r>
  <r>
    <x v="0"/>
    <x v="6"/>
    <s v="De Bonte Raaf"/>
    <x v="12"/>
    <x v="3"/>
    <x v="8"/>
    <n v="-81.84"/>
    <x v="1"/>
    <x v="0"/>
    <x v="0"/>
    <x v="0"/>
  </r>
  <r>
    <x v="0"/>
    <x v="6"/>
    <s v="De Bonte Raaf"/>
    <x v="12"/>
    <x v="4"/>
    <x v="9"/>
    <n v="105.42"/>
    <x v="1"/>
    <x v="0"/>
    <x v="0"/>
    <x v="0"/>
  </r>
  <r>
    <x v="0"/>
    <x v="6"/>
    <s v="De Bonte Raaf"/>
    <x v="12"/>
    <x v="5"/>
    <x v="6"/>
    <n v="8.43"/>
    <x v="1"/>
    <x v="0"/>
    <x v="0"/>
    <x v="0"/>
  </r>
  <r>
    <x v="0"/>
    <x v="6"/>
    <s v="De Bonte Raaf"/>
    <x v="12"/>
    <x v="6"/>
    <x v="7"/>
    <n v="1.58"/>
    <x v="1"/>
    <x v="0"/>
    <x v="0"/>
    <x v="0"/>
  </r>
  <r>
    <x v="0"/>
    <x v="6"/>
    <s v="De Bonte Raaf"/>
    <x v="12"/>
    <x v="9"/>
    <x v="17"/>
    <n v="15"/>
    <x v="1"/>
    <x v="0"/>
    <x v="0"/>
    <x v="0"/>
  </r>
  <r>
    <x v="0"/>
    <x v="6"/>
    <s v="De Bonte Raaf"/>
    <x v="12"/>
    <x v="7"/>
    <x v="0"/>
    <n v="7.66"/>
    <x v="1"/>
    <x v="0"/>
    <x v="0"/>
    <x v="0"/>
  </r>
  <r>
    <x v="0"/>
    <x v="6"/>
    <s v="De Bonte Raaf"/>
    <x v="12"/>
    <x v="7"/>
    <x v="1"/>
    <n v="0.56000000000000005"/>
    <x v="1"/>
    <x v="0"/>
    <x v="0"/>
    <x v="0"/>
  </r>
  <r>
    <x v="0"/>
    <x v="6"/>
    <s v="De Bonte Raaf"/>
    <x v="12"/>
    <x v="7"/>
    <x v="10"/>
    <n v="8.3699999999999992"/>
    <x v="1"/>
    <x v="0"/>
    <x v="0"/>
    <x v="0"/>
  </r>
  <r>
    <x v="0"/>
    <x v="6"/>
    <s v="De Bonte Raaf"/>
    <x v="12"/>
    <x v="7"/>
    <x v="3"/>
    <n v="0.37"/>
    <x v="1"/>
    <x v="0"/>
    <x v="0"/>
    <x v="0"/>
  </r>
  <r>
    <x v="0"/>
    <x v="6"/>
    <s v="De Bonte Raaf"/>
    <x v="12"/>
    <x v="7"/>
    <x v="4"/>
    <n v="7.06"/>
    <x v="1"/>
    <x v="0"/>
    <x v="0"/>
    <x v="0"/>
  </r>
  <r>
    <x v="0"/>
    <x v="6"/>
    <s v="De Bonte Raaf"/>
    <x v="0"/>
    <x v="0"/>
    <x v="0"/>
    <n v="-159.29"/>
    <x v="0"/>
    <x v="0"/>
    <x v="0"/>
    <x v="0"/>
  </r>
  <r>
    <x v="0"/>
    <x v="6"/>
    <s v="De Bonte Raaf"/>
    <x v="0"/>
    <x v="0"/>
    <x v="1"/>
    <n v="-11.61"/>
    <x v="0"/>
    <x v="0"/>
    <x v="0"/>
    <x v="0"/>
  </r>
  <r>
    <x v="0"/>
    <x v="6"/>
    <s v="De Bonte Raaf"/>
    <x v="0"/>
    <x v="0"/>
    <x v="2"/>
    <n v="-64.42"/>
    <x v="0"/>
    <x v="0"/>
    <x v="0"/>
    <x v="0"/>
  </r>
  <r>
    <x v="0"/>
    <x v="6"/>
    <s v="De Bonte Raaf"/>
    <x v="0"/>
    <x v="0"/>
    <x v="3"/>
    <n v="-7.67"/>
    <x v="0"/>
    <x v="0"/>
    <x v="0"/>
    <x v="0"/>
  </r>
  <r>
    <x v="0"/>
    <x v="6"/>
    <s v="De Bonte Raaf"/>
    <x v="0"/>
    <x v="0"/>
    <x v="4"/>
    <n v="-146.80000000000001"/>
    <x v="0"/>
    <x v="0"/>
    <x v="0"/>
    <x v="0"/>
  </r>
  <r>
    <x v="0"/>
    <x v="6"/>
    <s v="De Bonte Raaf"/>
    <x v="0"/>
    <x v="0"/>
    <x v="5"/>
    <n v="-310.67"/>
    <x v="0"/>
    <x v="0"/>
    <x v="0"/>
    <x v="0"/>
  </r>
  <r>
    <x v="0"/>
    <x v="6"/>
    <s v="De Bonte Raaf"/>
    <x v="0"/>
    <x v="1"/>
    <x v="6"/>
    <n v="-175.28"/>
    <x v="0"/>
    <x v="0"/>
    <x v="0"/>
    <x v="0"/>
  </r>
  <r>
    <x v="0"/>
    <x v="6"/>
    <s v="De Bonte Raaf"/>
    <x v="0"/>
    <x v="2"/>
    <x v="7"/>
    <n v="-32.86"/>
    <x v="0"/>
    <x v="0"/>
    <x v="0"/>
    <x v="0"/>
  </r>
  <r>
    <x v="0"/>
    <x v="6"/>
    <s v="De Bonte Raaf"/>
    <x v="0"/>
    <x v="3"/>
    <x v="8"/>
    <n v="-1880.33"/>
    <x v="0"/>
    <x v="0"/>
    <x v="0"/>
    <x v="0"/>
  </r>
  <r>
    <x v="0"/>
    <x v="6"/>
    <s v="De Bonte Raaf"/>
    <x v="0"/>
    <x v="4"/>
    <x v="9"/>
    <n v="2191"/>
    <x v="0"/>
    <x v="0"/>
    <x v="0"/>
    <x v="0"/>
  </r>
  <r>
    <x v="0"/>
    <x v="6"/>
    <s v="De Bonte Raaf"/>
    <x v="0"/>
    <x v="5"/>
    <x v="6"/>
    <n v="175.28"/>
    <x v="0"/>
    <x v="0"/>
    <x v="0"/>
    <x v="0"/>
  </r>
  <r>
    <x v="0"/>
    <x v="6"/>
    <s v="De Bonte Raaf"/>
    <x v="0"/>
    <x v="6"/>
    <x v="7"/>
    <n v="32.86"/>
    <x v="0"/>
    <x v="0"/>
    <x v="0"/>
    <x v="0"/>
  </r>
  <r>
    <x v="0"/>
    <x v="6"/>
    <s v="De Bonte Raaf"/>
    <x v="0"/>
    <x v="7"/>
    <x v="0"/>
    <n v="159.29"/>
    <x v="0"/>
    <x v="0"/>
    <x v="0"/>
    <x v="0"/>
  </r>
  <r>
    <x v="0"/>
    <x v="6"/>
    <s v="De Bonte Raaf"/>
    <x v="0"/>
    <x v="7"/>
    <x v="1"/>
    <n v="11.61"/>
    <x v="0"/>
    <x v="0"/>
    <x v="0"/>
    <x v="0"/>
  </r>
  <r>
    <x v="0"/>
    <x v="6"/>
    <s v="De Bonte Raaf"/>
    <x v="0"/>
    <x v="7"/>
    <x v="2"/>
    <n v="64.42"/>
    <x v="0"/>
    <x v="0"/>
    <x v="0"/>
    <x v="0"/>
  </r>
  <r>
    <x v="0"/>
    <x v="6"/>
    <s v="De Bonte Raaf"/>
    <x v="0"/>
    <x v="7"/>
    <x v="3"/>
    <n v="7.67"/>
    <x v="0"/>
    <x v="0"/>
    <x v="0"/>
    <x v="0"/>
  </r>
  <r>
    <x v="0"/>
    <x v="6"/>
    <s v="De Bonte Raaf"/>
    <x v="0"/>
    <x v="7"/>
    <x v="4"/>
    <n v="146.80000000000001"/>
    <x v="0"/>
    <x v="0"/>
    <x v="0"/>
    <x v="0"/>
  </r>
  <r>
    <x v="0"/>
    <x v="6"/>
    <s v="De Bonte Raaf"/>
    <x v="9"/>
    <x v="0"/>
    <x v="0"/>
    <n v="-127.22"/>
    <x v="1"/>
    <x v="0"/>
    <x v="0"/>
    <x v="0"/>
  </r>
  <r>
    <x v="0"/>
    <x v="6"/>
    <s v="De Bonte Raaf"/>
    <x v="9"/>
    <x v="0"/>
    <x v="1"/>
    <n v="-9.2799999999999994"/>
    <x v="1"/>
    <x v="0"/>
    <x v="0"/>
    <x v="0"/>
  </r>
  <r>
    <x v="0"/>
    <x v="6"/>
    <s v="De Bonte Raaf"/>
    <x v="9"/>
    <x v="0"/>
    <x v="2"/>
    <n v="-51.45"/>
    <x v="1"/>
    <x v="0"/>
    <x v="0"/>
    <x v="0"/>
  </r>
  <r>
    <x v="0"/>
    <x v="6"/>
    <s v="De Bonte Raaf"/>
    <x v="9"/>
    <x v="0"/>
    <x v="3"/>
    <n v="-6.12"/>
    <x v="1"/>
    <x v="0"/>
    <x v="0"/>
    <x v="0"/>
  </r>
  <r>
    <x v="0"/>
    <x v="6"/>
    <s v="De Bonte Raaf"/>
    <x v="9"/>
    <x v="0"/>
    <x v="4"/>
    <n v="-117.25"/>
    <x v="1"/>
    <x v="0"/>
    <x v="0"/>
    <x v="0"/>
  </r>
  <r>
    <x v="0"/>
    <x v="6"/>
    <s v="De Bonte Raaf"/>
    <x v="9"/>
    <x v="0"/>
    <x v="5"/>
    <n v="-139.08000000000001"/>
    <x v="1"/>
    <x v="0"/>
    <x v="0"/>
    <x v="0"/>
  </r>
  <r>
    <x v="0"/>
    <x v="6"/>
    <s v="De Bonte Raaf"/>
    <x v="9"/>
    <x v="1"/>
    <x v="6"/>
    <n v="-140"/>
    <x v="1"/>
    <x v="0"/>
    <x v="0"/>
    <x v="0"/>
  </r>
  <r>
    <x v="0"/>
    <x v="6"/>
    <s v="De Bonte Raaf"/>
    <x v="9"/>
    <x v="2"/>
    <x v="7"/>
    <n v="-26.25"/>
    <x v="1"/>
    <x v="0"/>
    <x v="0"/>
    <x v="0"/>
  </r>
  <r>
    <x v="0"/>
    <x v="6"/>
    <s v="De Bonte Raaf"/>
    <x v="9"/>
    <x v="3"/>
    <x v="8"/>
    <n v="-1610.92"/>
    <x v="1"/>
    <x v="0"/>
    <x v="0"/>
    <x v="0"/>
  </r>
  <r>
    <x v="0"/>
    <x v="6"/>
    <s v="De Bonte Raaf"/>
    <x v="9"/>
    <x v="4"/>
    <x v="9"/>
    <n v="1750"/>
    <x v="1"/>
    <x v="0"/>
    <x v="0"/>
    <x v="0"/>
  </r>
  <r>
    <x v="0"/>
    <x v="6"/>
    <s v="De Bonte Raaf"/>
    <x v="9"/>
    <x v="5"/>
    <x v="6"/>
    <n v="140"/>
    <x v="1"/>
    <x v="0"/>
    <x v="0"/>
    <x v="0"/>
  </r>
  <r>
    <x v="0"/>
    <x v="6"/>
    <s v="De Bonte Raaf"/>
    <x v="9"/>
    <x v="6"/>
    <x v="7"/>
    <n v="26.25"/>
    <x v="1"/>
    <x v="0"/>
    <x v="0"/>
    <x v="0"/>
  </r>
  <r>
    <x v="0"/>
    <x v="6"/>
    <s v="De Bonte Raaf"/>
    <x v="9"/>
    <x v="7"/>
    <x v="0"/>
    <n v="127.22"/>
    <x v="1"/>
    <x v="0"/>
    <x v="0"/>
    <x v="0"/>
  </r>
  <r>
    <x v="0"/>
    <x v="6"/>
    <s v="De Bonte Raaf"/>
    <x v="9"/>
    <x v="7"/>
    <x v="1"/>
    <n v="9.2799999999999994"/>
    <x v="1"/>
    <x v="0"/>
    <x v="0"/>
    <x v="0"/>
  </r>
  <r>
    <x v="0"/>
    <x v="6"/>
    <s v="De Bonte Raaf"/>
    <x v="9"/>
    <x v="7"/>
    <x v="2"/>
    <n v="51.45"/>
    <x v="1"/>
    <x v="0"/>
    <x v="0"/>
    <x v="0"/>
  </r>
  <r>
    <x v="0"/>
    <x v="6"/>
    <s v="De Bonte Raaf"/>
    <x v="9"/>
    <x v="7"/>
    <x v="3"/>
    <n v="6.12"/>
    <x v="1"/>
    <x v="0"/>
    <x v="0"/>
    <x v="0"/>
  </r>
  <r>
    <x v="0"/>
    <x v="6"/>
    <s v="De Bonte Raaf"/>
    <x v="9"/>
    <x v="7"/>
    <x v="4"/>
    <n v="117.25"/>
    <x v="1"/>
    <x v="0"/>
    <x v="0"/>
    <x v="0"/>
  </r>
  <r>
    <x v="0"/>
    <x v="6"/>
    <s v="De Bonte Raaf"/>
    <x v="10"/>
    <x v="0"/>
    <x v="0"/>
    <n v="-76.34"/>
    <x v="2"/>
    <x v="0"/>
    <x v="0"/>
    <x v="0"/>
  </r>
  <r>
    <x v="0"/>
    <x v="6"/>
    <s v="De Bonte Raaf"/>
    <x v="10"/>
    <x v="0"/>
    <x v="1"/>
    <n v="-5.56"/>
    <x v="2"/>
    <x v="0"/>
    <x v="0"/>
    <x v="0"/>
  </r>
  <r>
    <x v="0"/>
    <x v="6"/>
    <s v="De Bonte Raaf"/>
    <x v="10"/>
    <x v="0"/>
    <x v="2"/>
    <n v="-30.87"/>
    <x v="2"/>
    <x v="0"/>
    <x v="0"/>
    <x v="0"/>
  </r>
  <r>
    <x v="0"/>
    <x v="6"/>
    <s v="De Bonte Raaf"/>
    <x v="10"/>
    <x v="0"/>
    <x v="3"/>
    <n v="-3.68"/>
    <x v="2"/>
    <x v="0"/>
    <x v="0"/>
    <x v="0"/>
  </r>
  <r>
    <x v="0"/>
    <x v="6"/>
    <s v="De Bonte Raaf"/>
    <x v="10"/>
    <x v="0"/>
    <x v="4"/>
    <n v="-70.349999999999994"/>
    <x v="2"/>
    <x v="0"/>
    <x v="0"/>
    <x v="0"/>
  </r>
  <r>
    <x v="0"/>
    <x v="6"/>
    <s v="De Bonte Raaf"/>
    <x v="10"/>
    <x v="0"/>
    <x v="5"/>
    <n v="-78.5"/>
    <x v="2"/>
    <x v="0"/>
    <x v="0"/>
    <x v="0"/>
  </r>
  <r>
    <x v="0"/>
    <x v="6"/>
    <s v="De Bonte Raaf"/>
    <x v="10"/>
    <x v="1"/>
    <x v="6"/>
    <n v="-84"/>
    <x v="2"/>
    <x v="0"/>
    <x v="0"/>
    <x v="0"/>
  </r>
  <r>
    <x v="0"/>
    <x v="6"/>
    <s v="De Bonte Raaf"/>
    <x v="10"/>
    <x v="2"/>
    <x v="7"/>
    <n v="-15.75"/>
    <x v="2"/>
    <x v="0"/>
    <x v="0"/>
    <x v="0"/>
  </r>
  <r>
    <x v="0"/>
    <x v="6"/>
    <s v="De Bonte Raaf"/>
    <x v="10"/>
    <x v="3"/>
    <x v="8"/>
    <n v="-994"/>
    <x v="2"/>
    <x v="0"/>
    <x v="0"/>
    <x v="0"/>
  </r>
  <r>
    <x v="0"/>
    <x v="6"/>
    <s v="De Bonte Raaf"/>
    <x v="10"/>
    <x v="4"/>
    <x v="9"/>
    <n v="1050"/>
    <x v="2"/>
    <x v="0"/>
    <x v="0"/>
    <x v="0"/>
  </r>
  <r>
    <x v="0"/>
    <x v="6"/>
    <s v="De Bonte Raaf"/>
    <x v="10"/>
    <x v="5"/>
    <x v="6"/>
    <n v="84"/>
    <x v="2"/>
    <x v="0"/>
    <x v="0"/>
    <x v="0"/>
  </r>
  <r>
    <x v="0"/>
    <x v="6"/>
    <s v="De Bonte Raaf"/>
    <x v="10"/>
    <x v="6"/>
    <x v="7"/>
    <n v="15.75"/>
    <x v="2"/>
    <x v="0"/>
    <x v="0"/>
    <x v="0"/>
  </r>
  <r>
    <x v="0"/>
    <x v="6"/>
    <s v="De Bonte Raaf"/>
    <x v="10"/>
    <x v="9"/>
    <x v="12"/>
    <n v="17.5"/>
    <x v="2"/>
    <x v="0"/>
    <x v="0"/>
    <x v="0"/>
  </r>
  <r>
    <x v="0"/>
    <x v="6"/>
    <s v="De Bonte Raaf"/>
    <x v="10"/>
    <x v="9"/>
    <x v="13"/>
    <n v="5"/>
    <x v="2"/>
    <x v="0"/>
    <x v="0"/>
    <x v="0"/>
  </r>
  <r>
    <x v="0"/>
    <x v="6"/>
    <s v="De Bonte Raaf"/>
    <x v="10"/>
    <x v="7"/>
    <x v="0"/>
    <n v="76.34"/>
    <x v="2"/>
    <x v="0"/>
    <x v="0"/>
    <x v="0"/>
  </r>
  <r>
    <x v="0"/>
    <x v="6"/>
    <s v="De Bonte Raaf"/>
    <x v="10"/>
    <x v="7"/>
    <x v="1"/>
    <n v="5.56"/>
    <x v="2"/>
    <x v="0"/>
    <x v="0"/>
    <x v="0"/>
  </r>
  <r>
    <x v="0"/>
    <x v="6"/>
    <s v="De Bonte Raaf"/>
    <x v="10"/>
    <x v="7"/>
    <x v="2"/>
    <n v="30.87"/>
    <x v="2"/>
    <x v="0"/>
    <x v="0"/>
    <x v="0"/>
  </r>
  <r>
    <x v="0"/>
    <x v="6"/>
    <s v="De Bonte Raaf"/>
    <x v="10"/>
    <x v="7"/>
    <x v="3"/>
    <n v="3.68"/>
    <x v="2"/>
    <x v="0"/>
    <x v="0"/>
    <x v="0"/>
  </r>
  <r>
    <x v="0"/>
    <x v="6"/>
    <s v="De Bonte Raaf"/>
    <x v="10"/>
    <x v="7"/>
    <x v="4"/>
    <n v="70.349999999999994"/>
    <x v="2"/>
    <x v="0"/>
    <x v="0"/>
    <x v="0"/>
  </r>
  <r>
    <x v="0"/>
    <x v="6"/>
    <s v="De Bonte Raaf"/>
    <x v="1"/>
    <x v="0"/>
    <x v="0"/>
    <n v="-80.7"/>
    <x v="1"/>
    <x v="0"/>
    <x v="0"/>
    <x v="1"/>
  </r>
  <r>
    <x v="0"/>
    <x v="6"/>
    <s v="De Bonte Raaf"/>
    <x v="1"/>
    <x v="0"/>
    <x v="1"/>
    <n v="-5.88"/>
    <x v="1"/>
    <x v="0"/>
    <x v="0"/>
    <x v="1"/>
  </r>
  <r>
    <x v="0"/>
    <x v="6"/>
    <s v="De Bonte Raaf"/>
    <x v="1"/>
    <x v="0"/>
    <x v="10"/>
    <n v="-88.13"/>
    <x v="1"/>
    <x v="0"/>
    <x v="0"/>
    <x v="1"/>
  </r>
  <r>
    <x v="0"/>
    <x v="6"/>
    <s v="De Bonte Raaf"/>
    <x v="1"/>
    <x v="0"/>
    <x v="3"/>
    <n v="-3.88"/>
    <x v="1"/>
    <x v="0"/>
    <x v="0"/>
    <x v="1"/>
  </r>
  <r>
    <x v="0"/>
    <x v="6"/>
    <s v="De Bonte Raaf"/>
    <x v="1"/>
    <x v="0"/>
    <x v="4"/>
    <n v="-74.37"/>
    <x v="1"/>
    <x v="0"/>
    <x v="0"/>
    <x v="1"/>
  </r>
  <r>
    <x v="0"/>
    <x v="6"/>
    <s v="De Bonte Raaf"/>
    <x v="1"/>
    <x v="0"/>
    <x v="5"/>
    <n v="-83.5"/>
    <x v="1"/>
    <x v="0"/>
    <x v="0"/>
    <x v="1"/>
  </r>
  <r>
    <x v="0"/>
    <x v="6"/>
    <s v="De Bonte Raaf"/>
    <x v="1"/>
    <x v="1"/>
    <x v="6"/>
    <n v="-88.8"/>
    <x v="1"/>
    <x v="0"/>
    <x v="0"/>
    <x v="1"/>
  </r>
  <r>
    <x v="0"/>
    <x v="6"/>
    <s v="De Bonte Raaf"/>
    <x v="1"/>
    <x v="2"/>
    <x v="7"/>
    <n v="-16.649999999999999"/>
    <x v="1"/>
    <x v="0"/>
    <x v="0"/>
    <x v="1"/>
  </r>
  <r>
    <x v="0"/>
    <x v="6"/>
    <s v="De Bonte Raaf"/>
    <x v="1"/>
    <x v="3"/>
    <x v="8"/>
    <n v="-1026.5"/>
    <x v="1"/>
    <x v="0"/>
    <x v="0"/>
    <x v="1"/>
  </r>
  <r>
    <x v="0"/>
    <x v="6"/>
    <s v="De Bonte Raaf"/>
    <x v="1"/>
    <x v="4"/>
    <x v="9"/>
    <n v="1110"/>
    <x v="1"/>
    <x v="0"/>
    <x v="0"/>
    <x v="1"/>
  </r>
  <r>
    <x v="0"/>
    <x v="6"/>
    <s v="De Bonte Raaf"/>
    <x v="1"/>
    <x v="5"/>
    <x v="6"/>
    <n v="88.8"/>
    <x v="1"/>
    <x v="0"/>
    <x v="0"/>
    <x v="1"/>
  </r>
  <r>
    <x v="0"/>
    <x v="6"/>
    <s v="De Bonte Raaf"/>
    <x v="1"/>
    <x v="6"/>
    <x v="7"/>
    <n v="16.649999999999999"/>
    <x v="1"/>
    <x v="0"/>
    <x v="0"/>
    <x v="1"/>
  </r>
  <r>
    <x v="0"/>
    <x v="6"/>
    <s v="De Bonte Raaf"/>
    <x v="1"/>
    <x v="7"/>
    <x v="0"/>
    <n v="80.7"/>
    <x v="1"/>
    <x v="0"/>
    <x v="0"/>
    <x v="1"/>
  </r>
  <r>
    <x v="0"/>
    <x v="6"/>
    <s v="De Bonte Raaf"/>
    <x v="1"/>
    <x v="7"/>
    <x v="1"/>
    <n v="5.88"/>
    <x v="1"/>
    <x v="0"/>
    <x v="0"/>
    <x v="1"/>
  </r>
  <r>
    <x v="0"/>
    <x v="6"/>
    <s v="De Bonte Raaf"/>
    <x v="1"/>
    <x v="7"/>
    <x v="10"/>
    <n v="88.13"/>
    <x v="1"/>
    <x v="0"/>
    <x v="0"/>
    <x v="1"/>
  </r>
  <r>
    <x v="0"/>
    <x v="6"/>
    <s v="De Bonte Raaf"/>
    <x v="1"/>
    <x v="7"/>
    <x v="3"/>
    <n v="3.88"/>
    <x v="1"/>
    <x v="0"/>
    <x v="0"/>
    <x v="1"/>
  </r>
  <r>
    <x v="0"/>
    <x v="6"/>
    <s v="De Bonte Raaf"/>
    <x v="1"/>
    <x v="7"/>
    <x v="4"/>
    <n v="74.37"/>
    <x v="1"/>
    <x v="0"/>
    <x v="0"/>
    <x v="1"/>
  </r>
  <r>
    <x v="0"/>
    <x v="6"/>
    <s v="De Bonte Raaf"/>
    <x v="2"/>
    <x v="0"/>
    <x v="0"/>
    <n v="-346.73"/>
    <x v="1"/>
    <x v="0"/>
    <x v="0"/>
    <x v="1"/>
  </r>
  <r>
    <x v="0"/>
    <x v="6"/>
    <s v="De Bonte Raaf"/>
    <x v="2"/>
    <x v="0"/>
    <x v="1"/>
    <n v="-25.28"/>
    <x v="1"/>
    <x v="0"/>
    <x v="0"/>
    <x v="1"/>
  </r>
  <r>
    <x v="0"/>
    <x v="6"/>
    <s v="De Bonte Raaf"/>
    <x v="2"/>
    <x v="0"/>
    <x v="2"/>
    <n v="-140.22"/>
    <x v="1"/>
    <x v="0"/>
    <x v="0"/>
    <x v="1"/>
  </r>
  <r>
    <x v="0"/>
    <x v="6"/>
    <s v="De Bonte Raaf"/>
    <x v="2"/>
    <x v="0"/>
    <x v="3"/>
    <n v="-16.690000000000001"/>
    <x v="1"/>
    <x v="0"/>
    <x v="0"/>
    <x v="1"/>
  </r>
  <r>
    <x v="0"/>
    <x v="6"/>
    <s v="De Bonte Raaf"/>
    <x v="2"/>
    <x v="0"/>
    <x v="4"/>
    <n v="-319.55"/>
    <x v="1"/>
    <x v="0"/>
    <x v="0"/>
    <x v="1"/>
  </r>
  <r>
    <x v="0"/>
    <x v="6"/>
    <s v="De Bonte Raaf"/>
    <x v="2"/>
    <x v="0"/>
    <x v="5"/>
    <n v="-2044.92"/>
    <x v="1"/>
    <x v="0"/>
    <x v="0"/>
    <x v="1"/>
  </r>
  <r>
    <x v="0"/>
    <x v="6"/>
    <s v="De Bonte Raaf"/>
    <x v="2"/>
    <x v="1"/>
    <x v="6"/>
    <n v="-466.08"/>
    <x v="1"/>
    <x v="0"/>
    <x v="0"/>
    <x v="1"/>
  </r>
  <r>
    <x v="0"/>
    <x v="6"/>
    <s v="De Bonte Raaf"/>
    <x v="2"/>
    <x v="2"/>
    <x v="7"/>
    <n v="-87.39"/>
    <x v="1"/>
    <x v="0"/>
    <x v="0"/>
    <x v="1"/>
  </r>
  <r>
    <x v="0"/>
    <x v="6"/>
    <s v="De Bonte Raaf"/>
    <x v="2"/>
    <x v="3"/>
    <x v="8"/>
    <n v="-3781.08"/>
    <x v="1"/>
    <x v="0"/>
    <x v="0"/>
    <x v="1"/>
  </r>
  <r>
    <x v="0"/>
    <x v="6"/>
    <s v="De Bonte Raaf"/>
    <x v="2"/>
    <x v="4"/>
    <x v="9"/>
    <n v="5826"/>
    <x v="1"/>
    <x v="0"/>
    <x v="0"/>
    <x v="1"/>
  </r>
  <r>
    <x v="0"/>
    <x v="6"/>
    <s v="De Bonte Raaf"/>
    <x v="2"/>
    <x v="5"/>
    <x v="6"/>
    <n v="466.08"/>
    <x v="1"/>
    <x v="0"/>
    <x v="0"/>
    <x v="1"/>
  </r>
  <r>
    <x v="0"/>
    <x v="6"/>
    <s v="De Bonte Raaf"/>
    <x v="2"/>
    <x v="6"/>
    <x v="7"/>
    <n v="87.39"/>
    <x v="1"/>
    <x v="0"/>
    <x v="0"/>
    <x v="1"/>
  </r>
  <r>
    <x v="0"/>
    <x v="6"/>
    <s v="De Bonte Raaf"/>
    <x v="2"/>
    <x v="7"/>
    <x v="0"/>
    <n v="346.73"/>
    <x v="1"/>
    <x v="0"/>
    <x v="0"/>
    <x v="1"/>
  </r>
  <r>
    <x v="0"/>
    <x v="6"/>
    <s v="De Bonte Raaf"/>
    <x v="2"/>
    <x v="7"/>
    <x v="1"/>
    <n v="25.28"/>
    <x v="1"/>
    <x v="0"/>
    <x v="0"/>
    <x v="1"/>
  </r>
  <r>
    <x v="0"/>
    <x v="6"/>
    <s v="De Bonte Raaf"/>
    <x v="2"/>
    <x v="7"/>
    <x v="2"/>
    <n v="140.22"/>
    <x v="1"/>
    <x v="0"/>
    <x v="0"/>
    <x v="1"/>
  </r>
  <r>
    <x v="0"/>
    <x v="6"/>
    <s v="De Bonte Raaf"/>
    <x v="2"/>
    <x v="7"/>
    <x v="3"/>
    <n v="16.690000000000001"/>
    <x v="1"/>
    <x v="0"/>
    <x v="0"/>
    <x v="1"/>
  </r>
  <r>
    <x v="0"/>
    <x v="6"/>
    <s v="De Bonte Raaf"/>
    <x v="2"/>
    <x v="7"/>
    <x v="4"/>
    <n v="319.55"/>
    <x v="1"/>
    <x v="0"/>
    <x v="0"/>
    <x v="1"/>
  </r>
  <r>
    <x v="0"/>
    <x v="6"/>
    <s v="De Bonte Raaf"/>
    <x v="3"/>
    <x v="0"/>
    <x v="0"/>
    <n v="-91.45"/>
    <x v="0"/>
    <x v="0"/>
    <x v="0"/>
    <x v="0"/>
  </r>
  <r>
    <x v="0"/>
    <x v="6"/>
    <s v="De Bonte Raaf"/>
    <x v="3"/>
    <x v="0"/>
    <x v="1"/>
    <n v="-6.67"/>
    <x v="0"/>
    <x v="0"/>
    <x v="0"/>
    <x v="0"/>
  </r>
  <r>
    <x v="0"/>
    <x v="6"/>
    <s v="De Bonte Raaf"/>
    <x v="3"/>
    <x v="0"/>
    <x v="2"/>
    <n v="-36.979999999999997"/>
    <x v="0"/>
    <x v="0"/>
    <x v="0"/>
    <x v="0"/>
  </r>
  <r>
    <x v="0"/>
    <x v="6"/>
    <s v="De Bonte Raaf"/>
    <x v="3"/>
    <x v="0"/>
    <x v="3"/>
    <n v="-4.4000000000000004"/>
    <x v="0"/>
    <x v="0"/>
    <x v="0"/>
    <x v="0"/>
  </r>
  <r>
    <x v="0"/>
    <x v="6"/>
    <s v="De Bonte Raaf"/>
    <x v="3"/>
    <x v="0"/>
    <x v="4"/>
    <n v="-84.28"/>
    <x v="0"/>
    <x v="0"/>
    <x v="0"/>
    <x v="0"/>
  </r>
  <r>
    <x v="0"/>
    <x v="6"/>
    <s v="De Bonte Raaf"/>
    <x v="3"/>
    <x v="0"/>
    <x v="5"/>
    <n v="-96.17"/>
    <x v="0"/>
    <x v="0"/>
    <x v="0"/>
    <x v="0"/>
  </r>
  <r>
    <x v="0"/>
    <x v="6"/>
    <s v="De Bonte Raaf"/>
    <x v="3"/>
    <x v="1"/>
    <x v="6"/>
    <n v="-100.63"/>
    <x v="0"/>
    <x v="0"/>
    <x v="0"/>
    <x v="0"/>
  </r>
  <r>
    <x v="0"/>
    <x v="6"/>
    <s v="De Bonte Raaf"/>
    <x v="3"/>
    <x v="2"/>
    <x v="7"/>
    <n v="-18.87"/>
    <x v="0"/>
    <x v="0"/>
    <x v="0"/>
    <x v="0"/>
  </r>
  <r>
    <x v="0"/>
    <x v="6"/>
    <s v="De Bonte Raaf"/>
    <x v="3"/>
    <x v="3"/>
    <x v="8"/>
    <n v="-1161.71"/>
    <x v="0"/>
    <x v="0"/>
    <x v="0"/>
    <x v="0"/>
  </r>
  <r>
    <x v="0"/>
    <x v="6"/>
    <s v="De Bonte Raaf"/>
    <x v="3"/>
    <x v="4"/>
    <x v="9"/>
    <n v="1257.8800000000001"/>
    <x v="0"/>
    <x v="0"/>
    <x v="0"/>
    <x v="0"/>
  </r>
  <r>
    <x v="0"/>
    <x v="6"/>
    <s v="De Bonte Raaf"/>
    <x v="3"/>
    <x v="5"/>
    <x v="6"/>
    <n v="100.63"/>
    <x v="0"/>
    <x v="0"/>
    <x v="0"/>
    <x v="0"/>
  </r>
  <r>
    <x v="0"/>
    <x v="6"/>
    <s v="De Bonte Raaf"/>
    <x v="3"/>
    <x v="6"/>
    <x v="7"/>
    <n v="18.87"/>
    <x v="0"/>
    <x v="0"/>
    <x v="0"/>
    <x v="0"/>
  </r>
  <r>
    <x v="0"/>
    <x v="6"/>
    <s v="De Bonte Raaf"/>
    <x v="3"/>
    <x v="7"/>
    <x v="0"/>
    <n v="91.45"/>
    <x v="0"/>
    <x v="0"/>
    <x v="0"/>
    <x v="0"/>
  </r>
  <r>
    <x v="0"/>
    <x v="6"/>
    <s v="De Bonte Raaf"/>
    <x v="3"/>
    <x v="7"/>
    <x v="1"/>
    <n v="6.67"/>
    <x v="0"/>
    <x v="0"/>
    <x v="0"/>
    <x v="0"/>
  </r>
  <r>
    <x v="0"/>
    <x v="6"/>
    <s v="De Bonte Raaf"/>
    <x v="3"/>
    <x v="7"/>
    <x v="2"/>
    <n v="36.979999999999997"/>
    <x v="0"/>
    <x v="0"/>
    <x v="0"/>
    <x v="0"/>
  </r>
  <r>
    <x v="0"/>
    <x v="6"/>
    <s v="De Bonte Raaf"/>
    <x v="3"/>
    <x v="7"/>
    <x v="3"/>
    <n v="4.4000000000000004"/>
    <x v="0"/>
    <x v="0"/>
    <x v="0"/>
    <x v="0"/>
  </r>
  <r>
    <x v="0"/>
    <x v="6"/>
    <s v="De Bonte Raaf"/>
    <x v="3"/>
    <x v="7"/>
    <x v="4"/>
    <n v="84.28"/>
    <x v="0"/>
    <x v="0"/>
    <x v="0"/>
    <x v="0"/>
  </r>
  <r>
    <x v="0"/>
    <x v="6"/>
    <s v="De Bonte Raaf"/>
    <x v="4"/>
    <x v="0"/>
    <x v="0"/>
    <n v="-128.44"/>
    <x v="0"/>
    <x v="0"/>
    <x v="0"/>
    <x v="1"/>
  </r>
  <r>
    <x v="0"/>
    <x v="6"/>
    <s v="De Bonte Raaf"/>
    <x v="4"/>
    <x v="0"/>
    <x v="1"/>
    <n v="-9.36"/>
    <x v="0"/>
    <x v="0"/>
    <x v="0"/>
    <x v="1"/>
  </r>
  <r>
    <x v="0"/>
    <x v="6"/>
    <s v="De Bonte Raaf"/>
    <x v="4"/>
    <x v="0"/>
    <x v="2"/>
    <n v="-51.94"/>
    <x v="0"/>
    <x v="0"/>
    <x v="0"/>
    <x v="1"/>
  </r>
  <r>
    <x v="0"/>
    <x v="6"/>
    <s v="De Bonte Raaf"/>
    <x v="4"/>
    <x v="0"/>
    <x v="3"/>
    <n v="-6.18"/>
    <x v="0"/>
    <x v="0"/>
    <x v="0"/>
    <x v="1"/>
  </r>
  <r>
    <x v="0"/>
    <x v="6"/>
    <s v="De Bonte Raaf"/>
    <x v="4"/>
    <x v="0"/>
    <x v="4"/>
    <n v="-118.37"/>
    <x v="0"/>
    <x v="0"/>
    <x v="0"/>
    <x v="1"/>
  </r>
  <r>
    <x v="0"/>
    <x v="6"/>
    <s v="De Bonte Raaf"/>
    <x v="4"/>
    <x v="0"/>
    <x v="5"/>
    <n v="-141.58000000000001"/>
    <x v="0"/>
    <x v="0"/>
    <x v="0"/>
    <x v="1"/>
  </r>
  <r>
    <x v="0"/>
    <x v="6"/>
    <s v="De Bonte Raaf"/>
    <x v="4"/>
    <x v="1"/>
    <x v="6"/>
    <n v="-141.34"/>
    <x v="0"/>
    <x v="0"/>
    <x v="0"/>
    <x v="1"/>
  </r>
  <r>
    <x v="0"/>
    <x v="6"/>
    <s v="De Bonte Raaf"/>
    <x v="4"/>
    <x v="2"/>
    <x v="7"/>
    <n v="-26.5"/>
    <x v="0"/>
    <x v="0"/>
    <x v="0"/>
    <x v="1"/>
  </r>
  <r>
    <x v="0"/>
    <x v="6"/>
    <s v="De Bonte Raaf"/>
    <x v="4"/>
    <x v="3"/>
    <x v="8"/>
    <n v="-1625.18"/>
    <x v="0"/>
    <x v="0"/>
    <x v="0"/>
    <x v="1"/>
  </r>
  <r>
    <x v="0"/>
    <x v="6"/>
    <s v="De Bonte Raaf"/>
    <x v="4"/>
    <x v="4"/>
    <x v="9"/>
    <n v="1766.76"/>
    <x v="0"/>
    <x v="0"/>
    <x v="0"/>
    <x v="1"/>
  </r>
  <r>
    <x v="0"/>
    <x v="6"/>
    <s v="De Bonte Raaf"/>
    <x v="4"/>
    <x v="5"/>
    <x v="6"/>
    <n v="141.34"/>
    <x v="0"/>
    <x v="0"/>
    <x v="0"/>
    <x v="1"/>
  </r>
  <r>
    <x v="0"/>
    <x v="6"/>
    <s v="De Bonte Raaf"/>
    <x v="4"/>
    <x v="6"/>
    <x v="7"/>
    <n v="26.5"/>
    <x v="0"/>
    <x v="0"/>
    <x v="0"/>
    <x v="1"/>
  </r>
  <r>
    <x v="0"/>
    <x v="6"/>
    <s v="De Bonte Raaf"/>
    <x v="4"/>
    <x v="7"/>
    <x v="0"/>
    <n v="128.44"/>
    <x v="0"/>
    <x v="0"/>
    <x v="0"/>
    <x v="1"/>
  </r>
  <r>
    <x v="0"/>
    <x v="6"/>
    <s v="De Bonte Raaf"/>
    <x v="4"/>
    <x v="7"/>
    <x v="1"/>
    <n v="9.36"/>
    <x v="0"/>
    <x v="0"/>
    <x v="0"/>
    <x v="1"/>
  </r>
  <r>
    <x v="0"/>
    <x v="6"/>
    <s v="De Bonte Raaf"/>
    <x v="4"/>
    <x v="7"/>
    <x v="2"/>
    <n v="51.94"/>
    <x v="0"/>
    <x v="0"/>
    <x v="0"/>
    <x v="1"/>
  </r>
  <r>
    <x v="0"/>
    <x v="6"/>
    <s v="De Bonte Raaf"/>
    <x v="4"/>
    <x v="7"/>
    <x v="3"/>
    <n v="6.18"/>
    <x v="0"/>
    <x v="0"/>
    <x v="0"/>
    <x v="1"/>
  </r>
  <r>
    <x v="0"/>
    <x v="6"/>
    <s v="De Bonte Raaf"/>
    <x v="4"/>
    <x v="7"/>
    <x v="4"/>
    <n v="118.37"/>
    <x v="0"/>
    <x v="0"/>
    <x v="0"/>
    <x v="1"/>
  </r>
  <r>
    <x v="0"/>
    <x v="6"/>
    <s v="De Bonte Raaf"/>
    <x v="5"/>
    <x v="0"/>
    <x v="0"/>
    <n v="-119.04"/>
    <x v="2"/>
    <x v="0"/>
    <x v="0"/>
    <x v="2"/>
  </r>
  <r>
    <x v="0"/>
    <x v="6"/>
    <s v="De Bonte Raaf"/>
    <x v="5"/>
    <x v="0"/>
    <x v="1"/>
    <n v="-8.68"/>
    <x v="2"/>
    <x v="0"/>
    <x v="0"/>
    <x v="2"/>
  </r>
  <r>
    <x v="0"/>
    <x v="6"/>
    <s v="De Bonte Raaf"/>
    <x v="5"/>
    <x v="0"/>
    <x v="10"/>
    <n v="-130.01"/>
    <x v="2"/>
    <x v="0"/>
    <x v="0"/>
    <x v="2"/>
  </r>
  <r>
    <x v="0"/>
    <x v="6"/>
    <s v="De Bonte Raaf"/>
    <x v="5"/>
    <x v="0"/>
    <x v="3"/>
    <n v="-5.73"/>
    <x v="2"/>
    <x v="0"/>
    <x v="0"/>
    <x v="2"/>
  </r>
  <r>
    <x v="0"/>
    <x v="6"/>
    <s v="De Bonte Raaf"/>
    <x v="5"/>
    <x v="0"/>
    <x v="4"/>
    <n v="-109.71"/>
    <x v="2"/>
    <x v="0"/>
    <x v="0"/>
    <x v="2"/>
  </r>
  <r>
    <x v="0"/>
    <x v="6"/>
    <s v="De Bonte Raaf"/>
    <x v="5"/>
    <x v="0"/>
    <x v="5"/>
    <n v="-128.41999999999999"/>
    <x v="2"/>
    <x v="0"/>
    <x v="0"/>
    <x v="2"/>
  </r>
  <r>
    <x v="0"/>
    <x v="6"/>
    <s v="De Bonte Raaf"/>
    <x v="5"/>
    <x v="1"/>
    <x v="6"/>
    <n v="-130.99"/>
    <x v="2"/>
    <x v="0"/>
    <x v="0"/>
    <x v="2"/>
  </r>
  <r>
    <x v="0"/>
    <x v="6"/>
    <s v="De Bonte Raaf"/>
    <x v="5"/>
    <x v="2"/>
    <x v="7"/>
    <n v="-24.56"/>
    <x v="2"/>
    <x v="0"/>
    <x v="0"/>
    <x v="2"/>
  </r>
  <r>
    <x v="0"/>
    <x v="6"/>
    <s v="De Bonte Raaf"/>
    <x v="5"/>
    <x v="3"/>
    <x v="8"/>
    <n v="-1508.98"/>
    <x v="2"/>
    <x v="0"/>
    <x v="0"/>
    <x v="2"/>
  </r>
  <r>
    <x v="0"/>
    <x v="6"/>
    <s v="De Bonte Raaf"/>
    <x v="5"/>
    <x v="4"/>
    <x v="9"/>
    <n v="1637.4"/>
    <x v="2"/>
    <x v="0"/>
    <x v="0"/>
    <x v="2"/>
  </r>
  <r>
    <x v="0"/>
    <x v="6"/>
    <s v="De Bonte Raaf"/>
    <x v="5"/>
    <x v="5"/>
    <x v="6"/>
    <n v="130.99"/>
    <x v="2"/>
    <x v="0"/>
    <x v="0"/>
    <x v="2"/>
  </r>
  <r>
    <x v="0"/>
    <x v="6"/>
    <s v="De Bonte Raaf"/>
    <x v="5"/>
    <x v="6"/>
    <x v="7"/>
    <n v="24.56"/>
    <x v="2"/>
    <x v="0"/>
    <x v="0"/>
    <x v="2"/>
  </r>
  <r>
    <x v="0"/>
    <x v="6"/>
    <s v="De Bonte Raaf"/>
    <x v="5"/>
    <x v="7"/>
    <x v="0"/>
    <n v="119.04"/>
    <x v="2"/>
    <x v="0"/>
    <x v="0"/>
    <x v="2"/>
  </r>
  <r>
    <x v="0"/>
    <x v="6"/>
    <s v="De Bonte Raaf"/>
    <x v="5"/>
    <x v="7"/>
    <x v="1"/>
    <n v="8.68"/>
    <x v="2"/>
    <x v="0"/>
    <x v="0"/>
    <x v="2"/>
  </r>
  <r>
    <x v="0"/>
    <x v="6"/>
    <s v="De Bonte Raaf"/>
    <x v="5"/>
    <x v="7"/>
    <x v="10"/>
    <n v="130.01"/>
    <x v="2"/>
    <x v="0"/>
    <x v="0"/>
    <x v="2"/>
  </r>
  <r>
    <x v="0"/>
    <x v="6"/>
    <s v="De Bonte Raaf"/>
    <x v="5"/>
    <x v="7"/>
    <x v="3"/>
    <n v="5.73"/>
    <x v="2"/>
    <x v="0"/>
    <x v="0"/>
    <x v="2"/>
  </r>
  <r>
    <x v="0"/>
    <x v="6"/>
    <s v="De Bonte Raaf"/>
    <x v="5"/>
    <x v="7"/>
    <x v="4"/>
    <n v="109.71"/>
    <x v="2"/>
    <x v="0"/>
    <x v="0"/>
    <x v="2"/>
  </r>
  <r>
    <x v="0"/>
    <x v="6"/>
    <s v="De Bonte Raaf"/>
    <x v="6"/>
    <x v="0"/>
    <x v="0"/>
    <n v="-214.54"/>
    <x v="2"/>
    <x v="0"/>
    <x v="0"/>
    <x v="0"/>
  </r>
  <r>
    <x v="0"/>
    <x v="6"/>
    <s v="De Bonte Raaf"/>
    <x v="6"/>
    <x v="0"/>
    <x v="1"/>
    <n v="-15.64"/>
    <x v="2"/>
    <x v="0"/>
    <x v="0"/>
    <x v="0"/>
  </r>
  <r>
    <x v="0"/>
    <x v="6"/>
    <s v="De Bonte Raaf"/>
    <x v="6"/>
    <x v="0"/>
    <x v="2"/>
    <n v="-86.76"/>
    <x v="2"/>
    <x v="0"/>
    <x v="0"/>
    <x v="0"/>
  </r>
  <r>
    <x v="0"/>
    <x v="6"/>
    <s v="De Bonte Raaf"/>
    <x v="6"/>
    <x v="0"/>
    <x v="3"/>
    <n v="-10.33"/>
    <x v="2"/>
    <x v="0"/>
    <x v="0"/>
    <x v="0"/>
  </r>
  <r>
    <x v="0"/>
    <x v="6"/>
    <s v="De Bonte Raaf"/>
    <x v="6"/>
    <x v="0"/>
    <x v="4"/>
    <n v="-197.72"/>
    <x v="2"/>
    <x v="0"/>
    <x v="0"/>
    <x v="0"/>
  </r>
  <r>
    <x v="0"/>
    <x v="6"/>
    <s v="De Bonte Raaf"/>
    <x v="6"/>
    <x v="0"/>
    <x v="5"/>
    <n v="-627.83000000000004"/>
    <x v="2"/>
    <x v="0"/>
    <x v="0"/>
    <x v="0"/>
  </r>
  <r>
    <x v="0"/>
    <x v="6"/>
    <s v="De Bonte Raaf"/>
    <x v="6"/>
    <x v="1"/>
    <x v="6"/>
    <n v="-236.08"/>
    <x v="2"/>
    <x v="0"/>
    <x v="0"/>
    <x v="0"/>
  </r>
  <r>
    <x v="0"/>
    <x v="6"/>
    <s v="De Bonte Raaf"/>
    <x v="6"/>
    <x v="2"/>
    <x v="7"/>
    <n v="-44.26"/>
    <x v="2"/>
    <x v="0"/>
    <x v="0"/>
    <x v="0"/>
  </r>
  <r>
    <x v="0"/>
    <x v="6"/>
    <s v="De Bonte Raaf"/>
    <x v="6"/>
    <x v="3"/>
    <x v="8"/>
    <n v="-2323.17"/>
    <x v="2"/>
    <x v="0"/>
    <x v="0"/>
    <x v="0"/>
  </r>
  <r>
    <x v="0"/>
    <x v="6"/>
    <s v="De Bonte Raaf"/>
    <x v="6"/>
    <x v="4"/>
    <x v="9"/>
    <n v="2951"/>
    <x v="2"/>
    <x v="0"/>
    <x v="0"/>
    <x v="0"/>
  </r>
  <r>
    <x v="0"/>
    <x v="6"/>
    <s v="De Bonte Raaf"/>
    <x v="6"/>
    <x v="5"/>
    <x v="6"/>
    <n v="236.08"/>
    <x v="2"/>
    <x v="0"/>
    <x v="0"/>
    <x v="0"/>
  </r>
  <r>
    <x v="0"/>
    <x v="6"/>
    <s v="De Bonte Raaf"/>
    <x v="6"/>
    <x v="6"/>
    <x v="7"/>
    <n v="44.26"/>
    <x v="2"/>
    <x v="0"/>
    <x v="0"/>
    <x v="0"/>
  </r>
  <r>
    <x v="0"/>
    <x v="6"/>
    <s v="De Bonte Raaf"/>
    <x v="6"/>
    <x v="7"/>
    <x v="0"/>
    <n v="214.54"/>
    <x v="2"/>
    <x v="0"/>
    <x v="0"/>
    <x v="0"/>
  </r>
  <r>
    <x v="0"/>
    <x v="6"/>
    <s v="De Bonte Raaf"/>
    <x v="6"/>
    <x v="7"/>
    <x v="1"/>
    <n v="15.64"/>
    <x v="2"/>
    <x v="0"/>
    <x v="0"/>
    <x v="0"/>
  </r>
  <r>
    <x v="0"/>
    <x v="6"/>
    <s v="De Bonte Raaf"/>
    <x v="6"/>
    <x v="7"/>
    <x v="2"/>
    <n v="86.76"/>
    <x v="2"/>
    <x v="0"/>
    <x v="0"/>
    <x v="0"/>
  </r>
  <r>
    <x v="0"/>
    <x v="6"/>
    <s v="De Bonte Raaf"/>
    <x v="6"/>
    <x v="7"/>
    <x v="3"/>
    <n v="10.33"/>
    <x v="2"/>
    <x v="0"/>
    <x v="0"/>
    <x v="0"/>
  </r>
  <r>
    <x v="0"/>
    <x v="6"/>
    <s v="De Bonte Raaf"/>
    <x v="6"/>
    <x v="7"/>
    <x v="4"/>
    <n v="197.72"/>
    <x v="2"/>
    <x v="0"/>
    <x v="0"/>
    <x v="0"/>
  </r>
  <r>
    <x v="0"/>
    <x v="6"/>
    <s v="De Bonte Raaf"/>
    <x v="7"/>
    <x v="0"/>
    <x v="0"/>
    <n v="-151.22"/>
    <x v="2"/>
    <x v="0"/>
    <x v="0"/>
    <x v="2"/>
  </r>
  <r>
    <x v="0"/>
    <x v="6"/>
    <s v="De Bonte Raaf"/>
    <x v="7"/>
    <x v="0"/>
    <x v="1"/>
    <n v="-11.02"/>
    <x v="2"/>
    <x v="0"/>
    <x v="0"/>
    <x v="2"/>
  </r>
  <r>
    <x v="0"/>
    <x v="6"/>
    <s v="De Bonte Raaf"/>
    <x v="7"/>
    <x v="0"/>
    <x v="2"/>
    <n v="-61.15"/>
    <x v="2"/>
    <x v="0"/>
    <x v="0"/>
    <x v="2"/>
  </r>
  <r>
    <x v="0"/>
    <x v="6"/>
    <s v="De Bonte Raaf"/>
    <x v="7"/>
    <x v="0"/>
    <x v="3"/>
    <n v="-7.28"/>
    <x v="2"/>
    <x v="0"/>
    <x v="0"/>
    <x v="2"/>
  </r>
  <r>
    <x v="0"/>
    <x v="6"/>
    <s v="De Bonte Raaf"/>
    <x v="7"/>
    <x v="0"/>
    <x v="4"/>
    <n v="-139.36000000000001"/>
    <x v="2"/>
    <x v="0"/>
    <x v="0"/>
    <x v="2"/>
  </r>
  <r>
    <x v="0"/>
    <x v="6"/>
    <s v="De Bonte Raaf"/>
    <x v="7"/>
    <x v="0"/>
    <x v="5"/>
    <n v="-266"/>
    <x v="2"/>
    <x v="0"/>
    <x v="0"/>
    <x v="2"/>
  </r>
  <r>
    <x v="0"/>
    <x v="6"/>
    <s v="De Bonte Raaf"/>
    <x v="7"/>
    <x v="1"/>
    <x v="6"/>
    <n v="-166.4"/>
    <x v="2"/>
    <x v="0"/>
    <x v="0"/>
    <x v="2"/>
  </r>
  <r>
    <x v="0"/>
    <x v="6"/>
    <s v="De Bonte Raaf"/>
    <x v="7"/>
    <x v="2"/>
    <x v="7"/>
    <n v="-31.2"/>
    <x v="2"/>
    <x v="0"/>
    <x v="0"/>
    <x v="2"/>
  </r>
  <r>
    <x v="0"/>
    <x v="6"/>
    <s v="De Bonte Raaf"/>
    <x v="7"/>
    <x v="3"/>
    <x v="8"/>
    <n v="-1814"/>
    <x v="2"/>
    <x v="0"/>
    <x v="0"/>
    <x v="2"/>
  </r>
  <r>
    <x v="0"/>
    <x v="6"/>
    <s v="De Bonte Raaf"/>
    <x v="7"/>
    <x v="4"/>
    <x v="9"/>
    <n v="2080"/>
    <x v="2"/>
    <x v="0"/>
    <x v="0"/>
    <x v="2"/>
  </r>
  <r>
    <x v="0"/>
    <x v="6"/>
    <s v="De Bonte Raaf"/>
    <x v="7"/>
    <x v="5"/>
    <x v="6"/>
    <n v="166.4"/>
    <x v="2"/>
    <x v="0"/>
    <x v="0"/>
    <x v="2"/>
  </r>
  <r>
    <x v="0"/>
    <x v="6"/>
    <s v="De Bonte Raaf"/>
    <x v="7"/>
    <x v="6"/>
    <x v="7"/>
    <n v="31.2"/>
    <x v="2"/>
    <x v="0"/>
    <x v="0"/>
    <x v="2"/>
  </r>
  <r>
    <x v="0"/>
    <x v="6"/>
    <s v="De Bonte Raaf"/>
    <x v="7"/>
    <x v="7"/>
    <x v="0"/>
    <n v="151.22"/>
    <x v="2"/>
    <x v="0"/>
    <x v="0"/>
    <x v="2"/>
  </r>
  <r>
    <x v="0"/>
    <x v="6"/>
    <s v="De Bonte Raaf"/>
    <x v="7"/>
    <x v="7"/>
    <x v="1"/>
    <n v="11.02"/>
    <x v="2"/>
    <x v="0"/>
    <x v="0"/>
    <x v="2"/>
  </r>
  <r>
    <x v="0"/>
    <x v="6"/>
    <s v="De Bonte Raaf"/>
    <x v="7"/>
    <x v="7"/>
    <x v="2"/>
    <n v="61.15"/>
    <x v="2"/>
    <x v="0"/>
    <x v="0"/>
    <x v="2"/>
  </r>
  <r>
    <x v="0"/>
    <x v="6"/>
    <s v="De Bonte Raaf"/>
    <x v="7"/>
    <x v="7"/>
    <x v="3"/>
    <n v="7.28"/>
    <x v="2"/>
    <x v="0"/>
    <x v="0"/>
    <x v="2"/>
  </r>
  <r>
    <x v="0"/>
    <x v="6"/>
    <s v="De Bonte Raaf"/>
    <x v="7"/>
    <x v="7"/>
    <x v="4"/>
    <n v="139.36000000000001"/>
    <x v="2"/>
    <x v="0"/>
    <x v="0"/>
    <x v="2"/>
  </r>
  <r>
    <x v="0"/>
    <x v="6"/>
    <s v="De Bonte Raaf"/>
    <x v="8"/>
    <x v="0"/>
    <x v="0"/>
    <n v="-82.3"/>
    <x v="3"/>
    <x v="0"/>
    <x v="0"/>
    <x v="2"/>
  </r>
  <r>
    <x v="0"/>
    <x v="6"/>
    <s v="De Bonte Raaf"/>
    <x v="8"/>
    <x v="0"/>
    <x v="1"/>
    <n v="-6"/>
    <x v="3"/>
    <x v="0"/>
    <x v="0"/>
    <x v="2"/>
  </r>
  <r>
    <x v="0"/>
    <x v="6"/>
    <s v="De Bonte Raaf"/>
    <x v="8"/>
    <x v="0"/>
    <x v="2"/>
    <n v="-33.28"/>
    <x v="3"/>
    <x v="0"/>
    <x v="0"/>
    <x v="2"/>
  </r>
  <r>
    <x v="0"/>
    <x v="6"/>
    <s v="De Bonte Raaf"/>
    <x v="8"/>
    <x v="0"/>
    <x v="3"/>
    <n v="-3.96"/>
    <x v="3"/>
    <x v="0"/>
    <x v="0"/>
    <x v="2"/>
  </r>
  <r>
    <x v="0"/>
    <x v="6"/>
    <s v="De Bonte Raaf"/>
    <x v="8"/>
    <x v="0"/>
    <x v="4"/>
    <n v="-75.84"/>
    <x v="3"/>
    <x v="0"/>
    <x v="0"/>
    <x v="2"/>
  </r>
  <r>
    <x v="0"/>
    <x v="6"/>
    <s v="De Bonte Raaf"/>
    <x v="8"/>
    <x v="0"/>
    <x v="5"/>
    <n v="-85.42"/>
    <x v="3"/>
    <x v="0"/>
    <x v="0"/>
    <x v="2"/>
  </r>
  <r>
    <x v="0"/>
    <x v="6"/>
    <s v="De Bonte Raaf"/>
    <x v="8"/>
    <x v="1"/>
    <x v="6"/>
    <n v="-90.56"/>
    <x v="3"/>
    <x v="0"/>
    <x v="0"/>
    <x v="2"/>
  </r>
  <r>
    <x v="0"/>
    <x v="6"/>
    <s v="De Bonte Raaf"/>
    <x v="8"/>
    <x v="2"/>
    <x v="7"/>
    <n v="-16.98"/>
    <x v="3"/>
    <x v="0"/>
    <x v="0"/>
    <x v="2"/>
  </r>
  <r>
    <x v="0"/>
    <x v="6"/>
    <s v="De Bonte Raaf"/>
    <x v="8"/>
    <x v="3"/>
    <x v="8"/>
    <n v="-1046.58"/>
    <x v="3"/>
    <x v="0"/>
    <x v="0"/>
    <x v="2"/>
  </r>
  <r>
    <x v="0"/>
    <x v="6"/>
    <s v="De Bonte Raaf"/>
    <x v="8"/>
    <x v="4"/>
    <x v="9"/>
    <n v="1132"/>
    <x v="3"/>
    <x v="0"/>
    <x v="0"/>
    <x v="2"/>
  </r>
  <r>
    <x v="0"/>
    <x v="6"/>
    <s v="De Bonte Raaf"/>
    <x v="8"/>
    <x v="5"/>
    <x v="6"/>
    <n v="90.56"/>
    <x v="3"/>
    <x v="0"/>
    <x v="0"/>
    <x v="2"/>
  </r>
  <r>
    <x v="0"/>
    <x v="6"/>
    <s v="De Bonte Raaf"/>
    <x v="8"/>
    <x v="6"/>
    <x v="7"/>
    <n v="16.98"/>
    <x v="3"/>
    <x v="0"/>
    <x v="0"/>
    <x v="2"/>
  </r>
  <r>
    <x v="0"/>
    <x v="6"/>
    <s v="De Bonte Raaf"/>
    <x v="8"/>
    <x v="7"/>
    <x v="0"/>
    <n v="82.3"/>
    <x v="3"/>
    <x v="0"/>
    <x v="0"/>
    <x v="2"/>
  </r>
  <r>
    <x v="0"/>
    <x v="6"/>
    <s v="De Bonte Raaf"/>
    <x v="8"/>
    <x v="7"/>
    <x v="1"/>
    <n v="6"/>
    <x v="3"/>
    <x v="0"/>
    <x v="0"/>
    <x v="2"/>
  </r>
  <r>
    <x v="0"/>
    <x v="6"/>
    <s v="De Bonte Raaf"/>
    <x v="8"/>
    <x v="7"/>
    <x v="2"/>
    <n v="33.28"/>
    <x v="3"/>
    <x v="0"/>
    <x v="0"/>
    <x v="2"/>
  </r>
  <r>
    <x v="0"/>
    <x v="6"/>
    <s v="De Bonte Raaf"/>
    <x v="8"/>
    <x v="7"/>
    <x v="3"/>
    <n v="3.96"/>
    <x v="3"/>
    <x v="0"/>
    <x v="0"/>
    <x v="2"/>
  </r>
  <r>
    <x v="0"/>
    <x v="6"/>
    <s v="De Bonte Raaf"/>
    <x v="8"/>
    <x v="7"/>
    <x v="4"/>
    <n v="75.84"/>
    <x v="3"/>
    <x v="0"/>
    <x v="0"/>
    <x v="2"/>
  </r>
  <r>
    <x v="0"/>
    <x v="7"/>
    <s v="De Bonte Raaf"/>
    <x v="0"/>
    <x v="0"/>
    <x v="0"/>
    <n v="-159.29"/>
    <x v="0"/>
    <x v="0"/>
    <x v="0"/>
    <x v="0"/>
  </r>
  <r>
    <x v="0"/>
    <x v="7"/>
    <s v="De Bonte Raaf"/>
    <x v="0"/>
    <x v="0"/>
    <x v="1"/>
    <n v="-11.61"/>
    <x v="0"/>
    <x v="0"/>
    <x v="0"/>
    <x v="0"/>
  </r>
  <r>
    <x v="0"/>
    <x v="7"/>
    <s v="De Bonte Raaf"/>
    <x v="0"/>
    <x v="0"/>
    <x v="2"/>
    <n v="-64.42"/>
    <x v="0"/>
    <x v="0"/>
    <x v="0"/>
    <x v="0"/>
  </r>
  <r>
    <x v="0"/>
    <x v="7"/>
    <s v="De Bonte Raaf"/>
    <x v="0"/>
    <x v="0"/>
    <x v="3"/>
    <n v="-7.67"/>
    <x v="0"/>
    <x v="0"/>
    <x v="0"/>
    <x v="0"/>
  </r>
  <r>
    <x v="0"/>
    <x v="7"/>
    <s v="De Bonte Raaf"/>
    <x v="0"/>
    <x v="0"/>
    <x v="4"/>
    <n v="-146.80000000000001"/>
    <x v="0"/>
    <x v="0"/>
    <x v="0"/>
    <x v="0"/>
  </r>
  <r>
    <x v="0"/>
    <x v="7"/>
    <s v="De Bonte Raaf"/>
    <x v="0"/>
    <x v="0"/>
    <x v="5"/>
    <n v="-310.67"/>
    <x v="0"/>
    <x v="0"/>
    <x v="0"/>
    <x v="0"/>
  </r>
  <r>
    <x v="0"/>
    <x v="7"/>
    <s v="De Bonte Raaf"/>
    <x v="0"/>
    <x v="1"/>
    <x v="6"/>
    <n v="-175.28"/>
    <x v="0"/>
    <x v="0"/>
    <x v="0"/>
    <x v="0"/>
  </r>
  <r>
    <x v="0"/>
    <x v="7"/>
    <s v="De Bonte Raaf"/>
    <x v="0"/>
    <x v="2"/>
    <x v="7"/>
    <n v="-32.86"/>
    <x v="0"/>
    <x v="0"/>
    <x v="0"/>
    <x v="0"/>
  </r>
  <r>
    <x v="0"/>
    <x v="7"/>
    <s v="De Bonte Raaf"/>
    <x v="0"/>
    <x v="3"/>
    <x v="8"/>
    <n v="-1880.33"/>
    <x v="0"/>
    <x v="0"/>
    <x v="0"/>
    <x v="0"/>
  </r>
  <r>
    <x v="0"/>
    <x v="7"/>
    <s v="De Bonte Raaf"/>
    <x v="0"/>
    <x v="4"/>
    <x v="9"/>
    <n v="2191"/>
    <x v="0"/>
    <x v="0"/>
    <x v="0"/>
    <x v="0"/>
  </r>
  <r>
    <x v="0"/>
    <x v="7"/>
    <s v="De Bonte Raaf"/>
    <x v="0"/>
    <x v="5"/>
    <x v="6"/>
    <n v="175.28"/>
    <x v="0"/>
    <x v="0"/>
    <x v="0"/>
    <x v="0"/>
  </r>
  <r>
    <x v="0"/>
    <x v="7"/>
    <s v="De Bonte Raaf"/>
    <x v="0"/>
    <x v="6"/>
    <x v="7"/>
    <n v="32.86"/>
    <x v="0"/>
    <x v="0"/>
    <x v="0"/>
    <x v="0"/>
  </r>
  <r>
    <x v="0"/>
    <x v="7"/>
    <s v="De Bonte Raaf"/>
    <x v="0"/>
    <x v="7"/>
    <x v="0"/>
    <n v="159.29"/>
    <x v="0"/>
    <x v="0"/>
    <x v="0"/>
    <x v="0"/>
  </r>
  <r>
    <x v="0"/>
    <x v="7"/>
    <s v="De Bonte Raaf"/>
    <x v="0"/>
    <x v="7"/>
    <x v="1"/>
    <n v="11.61"/>
    <x v="0"/>
    <x v="0"/>
    <x v="0"/>
    <x v="0"/>
  </r>
  <r>
    <x v="0"/>
    <x v="7"/>
    <s v="De Bonte Raaf"/>
    <x v="0"/>
    <x v="7"/>
    <x v="2"/>
    <n v="64.42"/>
    <x v="0"/>
    <x v="0"/>
    <x v="0"/>
    <x v="0"/>
  </r>
  <r>
    <x v="0"/>
    <x v="7"/>
    <s v="De Bonte Raaf"/>
    <x v="0"/>
    <x v="7"/>
    <x v="3"/>
    <n v="7.67"/>
    <x v="0"/>
    <x v="0"/>
    <x v="0"/>
    <x v="0"/>
  </r>
  <r>
    <x v="0"/>
    <x v="7"/>
    <s v="De Bonte Raaf"/>
    <x v="0"/>
    <x v="7"/>
    <x v="4"/>
    <n v="146.80000000000001"/>
    <x v="0"/>
    <x v="0"/>
    <x v="0"/>
    <x v="0"/>
  </r>
  <r>
    <x v="0"/>
    <x v="7"/>
    <s v="De Bonte Raaf"/>
    <x v="9"/>
    <x v="0"/>
    <x v="0"/>
    <n v="-127.22"/>
    <x v="1"/>
    <x v="0"/>
    <x v="0"/>
    <x v="0"/>
  </r>
  <r>
    <x v="0"/>
    <x v="7"/>
    <s v="De Bonte Raaf"/>
    <x v="9"/>
    <x v="0"/>
    <x v="1"/>
    <n v="-9.2799999999999994"/>
    <x v="1"/>
    <x v="0"/>
    <x v="0"/>
    <x v="0"/>
  </r>
  <r>
    <x v="0"/>
    <x v="7"/>
    <s v="De Bonte Raaf"/>
    <x v="9"/>
    <x v="0"/>
    <x v="2"/>
    <n v="-51.45"/>
    <x v="1"/>
    <x v="0"/>
    <x v="0"/>
    <x v="0"/>
  </r>
  <r>
    <x v="0"/>
    <x v="7"/>
    <s v="De Bonte Raaf"/>
    <x v="9"/>
    <x v="0"/>
    <x v="3"/>
    <n v="-6.12"/>
    <x v="1"/>
    <x v="0"/>
    <x v="0"/>
    <x v="0"/>
  </r>
  <r>
    <x v="0"/>
    <x v="7"/>
    <s v="De Bonte Raaf"/>
    <x v="9"/>
    <x v="0"/>
    <x v="4"/>
    <n v="-117.25"/>
    <x v="1"/>
    <x v="0"/>
    <x v="0"/>
    <x v="0"/>
  </r>
  <r>
    <x v="0"/>
    <x v="7"/>
    <s v="De Bonte Raaf"/>
    <x v="9"/>
    <x v="0"/>
    <x v="5"/>
    <n v="-139.08000000000001"/>
    <x v="1"/>
    <x v="0"/>
    <x v="0"/>
    <x v="0"/>
  </r>
  <r>
    <x v="0"/>
    <x v="7"/>
    <s v="De Bonte Raaf"/>
    <x v="9"/>
    <x v="1"/>
    <x v="6"/>
    <n v="-140"/>
    <x v="1"/>
    <x v="0"/>
    <x v="0"/>
    <x v="0"/>
  </r>
  <r>
    <x v="0"/>
    <x v="7"/>
    <s v="De Bonte Raaf"/>
    <x v="9"/>
    <x v="2"/>
    <x v="7"/>
    <n v="-26.25"/>
    <x v="1"/>
    <x v="0"/>
    <x v="0"/>
    <x v="0"/>
  </r>
  <r>
    <x v="0"/>
    <x v="7"/>
    <s v="De Bonte Raaf"/>
    <x v="9"/>
    <x v="3"/>
    <x v="8"/>
    <n v="-1610.92"/>
    <x v="1"/>
    <x v="0"/>
    <x v="0"/>
    <x v="0"/>
  </r>
  <r>
    <x v="0"/>
    <x v="7"/>
    <s v="De Bonte Raaf"/>
    <x v="9"/>
    <x v="4"/>
    <x v="9"/>
    <n v="1750"/>
    <x v="1"/>
    <x v="0"/>
    <x v="0"/>
    <x v="0"/>
  </r>
  <r>
    <x v="0"/>
    <x v="7"/>
    <s v="De Bonte Raaf"/>
    <x v="9"/>
    <x v="5"/>
    <x v="6"/>
    <n v="140"/>
    <x v="1"/>
    <x v="0"/>
    <x v="0"/>
    <x v="0"/>
  </r>
  <r>
    <x v="0"/>
    <x v="7"/>
    <s v="De Bonte Raaf"/>
    <x v="9"/>
    <x v="6"/>
    <x v="7"/>
    <n v="26.25"/>
    <x v="1"/>
    <x v="0"/>
    <x v="0"/>
    <x v="0"/>
  </r>
  <r>
    <x v="0"/>
    <x v="7"/>
    <s v="De Bonte Raaf"/>
    <x v="9"/>
    <x v="7"/>
    <x v="0"/>
    <n v="127.22"/>
    <x v="1"/>
    <x v="0"/>
    <x v="0"/>
    <x v="0"/>
  </r>
  <r>
    <x v="0"/>
    <x v="7"/>
    <s v="De Bonte Raaf"/>
    <x v="9"/>
    <x v="7"/>
    <x v="1"/>
    <n v="9.2799999999999994"/>
    <x v="1"/>
    <x v="0"/>
    <x v="0"/>
    <x v="0"/>
  </r>
  <r>
    <x v="0"/>
    <x v="7"/>
    <s v="De Bonte Raaf"/>
    <x v="9"/>
    <x v="7"/>
    <x v="2"/>
    <n v="51.45"/>
    <x v="1"/>
    <x v="0"/>
    <x v="0"/>
    <x v="0"/>
  </r>
  <r>
    <x v="0"/>
    <x v="7"/>
    <s v="De Bonte Raaf"/>
    <x v="9"/>
    <x v="7"/>
    <x v="3"/>
    <n v="6.12"/>
    <x v="1"/>
    <x v="0"/>
    <x v="0"/>
    <x v="0"/>
  </r>
  <r>
    <x v="0"/>
    <x v="7"/>
    <s v="De Bonte Raaf"/>
    <x v="9"/>
    <x v="7"/>
    <x v="4"/>
    <n v="117.25"/>
    <x v="1"/>
    <x v="0"/>
    <x v="0"/>
    <x v="0"/>
  </r>
  <r>
    <x v="0"/>
    <x v="7"/>
    <s v="De Bonte Raaf"/>
    <x v="10"/>
    <x v="0"/>
    <x v="0"/>
    <n v="-76.34"/>
    <x v="2"/>
    <x v="0"/>
    <x v="0"/>
    <x v="0"/>
  </r>
  <r>
    <x v="0"/>
    <x v="7"/>
    <s v="De Bonte Raaf"/>
    <x v="10"/>
    <x v="0"/>
    <x v="1"/>
    <n v="-5.56"/>
    <x v="2"/>
    <x v="0"/>
    <x v="0"/>
    <x v="0"/>
  </r>
  <r>
    <x v="0"/>
    <x v="7"/>
    <s v="De Bonte Raaf"/>
    <x v="10"/>
    <x v="0"/>
    <x v="2"/>
    <n v="-30.87"/>
    <x v="2"/>
    <x v="0"/>
    <x v="0"/>
    <x v="0"/>
  </r>
  <r>
    <x v="0"/>
    <x v="7"/>
    <s v="De Bonte Raaf"/>
    <x v="10"/>
    <x v="0"/>
    <x v="3"/>
    <n v="-3.68"/>
    <x v="2"/>
    <x v="0"/>
    <x v="0"/>
    <x v="0"/>
  </r>
  <r>
    <x v="0"/>
    <x v="7"/>
    <s v="De Bonte Raaf"/>
    <x v="10"/>
    <x v="0"/>
    <x v="4"/>
    <n v="-70.349999999999994"/>
    <x v="2"/>
    <x v="0"/>
    <x v="0"/>
    <x v="0"/>
  </r>
  <r>
    <x v="0"/>
    <x v="7"/>
    <s v="De Bonte Raaf"/>
    <x v="10"/>
    <x v="0"/>
    <x v="5"/>
    <n v="-78.5"/>
    <x v="2"/>
    <x v="0"/>
    <x v="0"/>
    <x v="0"/>
  </r>
  <r>
    <x v="0"/>
    <x v="7"/>
    <s v="De Bonte Raaf"/>
    <x v="10"/>
    <x v="1"/>
    <x v="6"/>
    <n v="-84"/>
    <x v="2"/>
    <x v="0"/>
    <x v="0"/>
    <x v="0"/>
  </r>
  <r>
    <x v="0"/>
    <x v="7"/>
    <s v="De Bonte Raaf"/>
    <x v="10"/>
    <x v="2"/>
    <x v="7"/>
    <n v="-15.75"/>
    <x v="2"/>
    <x v="0"/>
    <x v="0"/>
    <x v="0"/>
  </r>
  <r>
    <x v="0"/>
    <x v="7"/>
    <s v="De Bonte Raaf"/>
    <x v="10"/>
    <x v="3"/>
    <x v="8"/>
    <n v="-994"/>
    <x v="2"/>
    <x v="0"/>
    <x v="0"/>
    <x v="0"/>
  </r>
  <r>
    <x v="0"/>
    <x v="7"/>
    <s v="De Bonte Raaf"/>
    <x v="10"/>
    <x v="4"/>
    <x v="9"/>
    <n v="1050"/>
    <x v="2"/>
    <x v="0"/>
    <x v="0"/>
    <x v="0"/>
  </r>
  <r>
    <x v="0"/>
    <x v="7"/>
    <s v="De Bonte Raaf"/>
    <x v="10"/>
    <x v="5"/>
    <x v="6"/>
    <n v="84"/>
    <x v="2"/>
    <x v="0"/>
    <x v="0"/>
    <x v="0"/>
  </r>
  <r>
    <x v="0"/>
    <x v="7"/>
    <s v="De Bonte Raaf"/>
    <x v="10"/>
    <x v="6"/>
    <x v="7"/>
    <n v="15.75"/>
    <x v="2"/>
    <x v="0"/>
    <x v="0"/>
    <x v="0"/>
  </r>
  <r>
    <x v="0"/>
    <x v="7"/>
    <s v="De Bonte Raaf"/>
    <x v="10"/>
    <x v="9"/>
    <x v="12"/>
    <n v="17.5"/>
    <x v="2"/>
    <x v="0"/>
    <x v="0"/>
    <x v="0"/>
  </r>
  <r>
    <x v="0"/>
    <x v="7"/>
    <s v="De Bonte Raaf"/>
    <x v="10"/>
    <x v="9"/>
    <x v="13"/>
    <n v="5"/>
    <x v="2"/>
    <x v="0"/>
    <x v="0"/>
    <x v="0"/>
  </r>
  <r>
    <x v="0"/>
    <x v="7"/>
    <s v="De Bonte Raaf"/>
    <x v="10"/>
    <x v="7"/>
    <x v="0"/>
    <n v="76.34"/>
    <x v="2"/>
    <x v="0"/>
    <x v="0"/>
    <x v="0"/>
  </r>
  <r>
    <x v="0"/>
    <x v="7"/>
    <s v="De Bonte Raaf"/>
    <x v="10"/>
    <x v="7"/>
    <x v="1"/>
    <n v="5.56"/>
    <x v="2"/>
    <x v="0"/>
    <x v="0"/>
    <x v="0"/>
  </r>
  <r>
    <x v="0"/>
    <x v="7"/>
    <s v="De Bonte Raaf"/>
    <x v="10"/>
    <x v="7"/>
    <x v="2"/>
    <n v="30.87"/>
    <x v="2"/>
    <x v="0"/>
    <x v="0"/>
    <x v="0"/>
  </r>
  <r>
    <x v="0"/>
    <x v="7"/>
    <s v="De Bonte Raaf"/>
    <x v="10"/>
    <x v="7"/>
    <x v="3"/>
    <n v="3.68"/>
    <x v="2"/>
    <x v="0"/>
    <x v="0"/>
    <x v="0"/>
  </r>
  <r>
    <x v="0"/>
    <x v="7"/>
    <s v="De Bonte Raaf"/>
    <x v="10"/>
    <x v="7"/>
    <x v="4"/>
    <n v="70.349999999999994"/>
    <x v="2"/>
    <x v="0"/>
    <x v="0"/>
    <x v="0"/>
  </r>
  <r>
    <x v="0"/>
    <x v="7"/>
    <s v="De Bonte Raaf"/>
    <x v="1"/>
    <x v="0"/>
    <x v="0"/>
    <n v="-80.7"/>
    <x v="1"/>
    <x v="0"/>
    <x v="0"/>
    <x v="1"/>
  </r>
  <r>
    <x v="0"/>
    <x v="7"/>
    <s v="De Bonte Raaf"/>
    <x v="1"/>
    <x v="0"/>
    <x v="1"/>
    <n v="-5.88"/>
    <x v="1"/>
    <x v="0"/>
    <x v="0"/>
    <x v="1"/>
  </r>
  <r>
    <x v="0"/>
    <x v="7"/>
    <s v="De Bonte Raaf"/>
    <x v="1"/>
    <x v="0"/>
    <x v="10"/>
    <n v="-88.13"/>
    <x v="1"/>
    <x v="0"/>
    <x v="0"/>
    <x v="1"/>
  </r>
  <r>
    <x v="0"/>
    <x v="7"/>
    <s v="De Bonte Raaf"/>
    <x v="1"/>
    <x v="0"/>
    <x v="3"/>
    <n v="-3.88"/>
    <x v="1"/>
    <x v="0"/>
    <x v="0"/>
    <x v="1"/>
  </r>
  <r>
    <x v="0"/>
    <x v="7"/>
    <s v="De Bonte Raaf"/>
    <x v="1"/>
    <x v="0"/>
    <x v="4"/>
    <n v="-74.37"/>
    <x v="1"/>
    <x v="0"/>
    <x v="0"/>
    <x v="1"/>
  </r>
  <r>
    <x v="0"/>
    <x v="7"/>
    <s v="De Bonte Raaf"/>
    <x v="1"/>
    <x v="0"/>
    <x v="5"/>
    <n v="-83.5"/>
    <x v="1"/>
    <x v="0"/>
    <x v="0"/>
    <x v="1"/>
  </r>
  <r>
    <x v="0"/>
    <x v="7"/>
    <s v="De Bonte Raaf"/>
    <x v="1"/>
    <x v="1"/>
    <x v="6"/>
    <n v="-88.8"/>
    <x v="1"/>
    <x v="0"/>
    <x v="0"/>
    <x v="1"/>
  </r>
  <r>
    <x v="0"/>
    <x v="7"/>
    <s v="De Bonte Raaf"/>
    <x v="1"/>
    <x v="2"/>
    <x v="7"/>
    <n v="-16.649999999999999"/>
    <x v="1"/>
    <x v="0"/>
    <x v="0"/>
    <x v="1"/>
  </r>
  <r>
    <x v="0"/>
    <x v="7"/>
    <s v="De Bonte Raaf"/>
    <x v="1"/>
    <x v="3"/>
    <x v="8"/>
    <n v="-1026.5"/>
    <x v="1"/>
    <x v="0"/>
    <x v="0"/>
    <x v="1"/>
  </r>
  <r>
    <x v="0"/>
    <x v="7"/>
    <s v="De Bonte Raaf"/>
    <x v="1"/>
    <x v="4"/>
    <x v="9"/>
    <n v="1110"/>
    <x v="1"/>
    <x v="0"/>
    <x v="0"/>
    <x v="1"/>
  </r>
  <r>
    <x v="0"/>
    <x v="7"/>
    <s v="De Bonte Raaf"/>
    <x v="1"/>
    <x v="5"/>
    <x v="6"/>
    <n v="88.8"/>
    <x v="1"/>
    <x v="0"/>
    <x v="0"/>
    <x v="1"/>
  </r>
  <r>
    <x v="0"/>
    <x v="7"/>
    <s v="De Bonte Raaf"/>
    <x v="1"/>
    <x v="6"/>
    <x v="7"/>
    <n v="16.649999999999999"/>
    <x v="1"/>
    <x v="0"/>
    <x v="0"/>
    <x v="1"/>
  </r>
  <r>
    <x v="0"/>
    <x v="7"/>
    <s v="De Bonte Raaf"/>
    <x v="1"/>
    <x v="7"/>
    <x v="0"/>
    <n v="80.7"/>
    <x v="1"/>
    <x v="0"/>
    <x v="0"/>
    <x v="1"/>
  </r>
  <r>
    <x v="0"/>
    <x v="7"/>
    <s v="De Bonte Raaf"/>
    <x v="1"/>
    <x v="7"/>
    <x v="1"/>
    <n v="5.88"/>
    <x v="1"/>
    <x v="0"/>
    <x v="0"/>
    <x v="1"/>
  </r>
  <r>
    <x v="0"/>
    <x v="7"/>
    <s v="De Bonte Raaf"/>
    <x v="1"/>
    <x v="7"/>
    <x v="10"/>
    <n v="88.13"/>
    <x v="1"/>
    <x v="0"/>
    <x v="0"/>
    <x v="1"/>
  </r>
  <r>
    <x v="0"/>
    <x v="7"/>
    <s v="De Bonte Raaf"/>
    <x v="1"/>
    <x v="7"/>
    <x v="3"/>
    <n v="3.88"/>
    <x v="1"/>
    <x v="0"/>
    <x v="0"/>
    <x v="1"/>
  </r>
  <r>
    <x v="0"/>
    <x v="7"/>
    <s v="De Bonte Raaf"/>
    <x v="1"/>
    <x v="7"/>
    <x v="4"/>
    <n v="74.37"/>
    <x v="1"/>
    <x v="0"/>
    <x v="0"/>
    <x v="1"/>
  </r>
  <r>
    <x v="0"/>
    <x v="7"/>
    <s v="De Bonte Raaf"/>
    <x v="2"/>
    <x v="0"/>
    <x v="0"/>
    <n v="-346.73"/>
    <x v="1"/>
    <x v="0"/>
    <x v="0"/>
    <x v="1"/>
  </r>
  <r>
    <x v="0"/>
    <x v="7"/>
    <s v="De Bonte Raaf"/>
    <x v="2"/>
    <x v="0"/>
    <x v="1"/>
    <n v="-25.28"/>
    <x v="1"/>
    <x v="0"/>
    <x v="0"/>
    <x v="1"/>
  </r>
  <r>
    <x v="0"/>
    <x v="7"/>
    <s v="De Bonte Raaf"/>
    <x v="2"/>
    <x v="0"/>
    <x v="2"/>
    <n v="-140.22"/>
    <x v="1"/>
    <x v="0"/>
    <x v="0"/>
    <x v="1"/>
  </r>
  <r>
    <x v="0"/>
    <x v="7"/>
    <s v="De Bonte Raaf"/>
    <x v="2"/>
    <x v="0"/>
    <x v="3"/>
    <n v="-16.690000000000001"/>
    <x v="1"/>
    <x v="0"/>
    <x v="0"/>
    <x v="1"/>
  </r>
  <r>
    <x v="0"/>
    <x v="7"/>
    <s v="De Bonte Raaf"/>
    <x v="2"/>
    <x v="0"/>
    <x v="4"/>
    <n v="-319.55"/>
    <x v="1"/>
    <x v="0"/>
    <x v="0"/>
    <x v="1"/>
  </r>
  <r>
    <x v="0"/>
    <x v="7"/>
    <s v="De Bonte Raaf"/>
    <x v="2"/>
    <x v="0"/>
    <x v="5"/>
    <n v="-2044.92"/>
    <x v="1"/>
    <x v="0"/>
    <x v="0"/>
    <x v="1"/>
  </r>
  <r>
    <x v="0"/>
    <x v="7"/>
    <s v="De Bonte Raaf"/>
    <x v="2"/>
    <x v="1"/>
    <x v="6"/>
    <n v="-466.08"/>
    <x v="1"/>
    <x v="0"/>
    <x v="0"/>
    <x v="1"/>
  </r>
  <r>
    <x v="0"/>
    <x v="7"/>
    <s v="De Bonte Raaf"/>
    <x v="2"/>
    <x v="2"/>
    <x v="7"/>
    <n v="-87.39"/>
    <x v="1"/>
    <x v="0"/>
    <x v="0"/>
    <x v="1"/>
  </r>
  <r>
    <x v="0"/>
    <x v="7"/>
    <s v="De Bonte Raaf"/>
    <x v="2"/>
    <x v="3"/>
    <x v="8"/>
    <n v="-3781.08"/>
    <x v="1"/>
    <x v="0"/>
    <x v="0"/>
    <x v="1"/>
  </r>
  <r>
    <x v="0"/>
    <x v="7"/>
    <s v="De Bonte Raaf"/>
    <x v="2"/>
    <x v="4"/>
    <x v="9"/>
    <n v="5826"/>
    <x v="1"/>
    <x v="0"/>
    <x v="0"/>
    <x v="1"/>
  </r>
  <r>
    <x v="0"/>
    <x v="7"/>
    <s v="De Bonte Raaf"/>
    <x v="2"/>
    <x v="5"/>
    <x v="6"/>
    <n v="466.08"/>
    <x v="1"/>
    <x v="0"/>
    <x v="0"/>
    <x v="1"/>
  </r>
  <r>
    <x v="0"/>
    <x v="7"/>
    <s v="De Bonte Raaf"/>
    <x v="2"/>
    <x v="6"/>
    <x v="7"/>
    <n v="87.39"/>
    <x v="1"/>
    <x v="0"/>
    <x v="0"/>
    <x v="1"/>
  </r>
  <r>
    <x v="0"/>
    <x v="7"/>
    <s v="De Bonte Raaf"/>
    <x v="2"/>
    <x v="7"/>
    <x v="0"/>
    <n v="346.73"/>
    <x v="1"/>
    <x v="0"/>
    <x v="0"/>
    <x v="1"/>
  </r>
  <r>
    <x v="0"/>
    <x v="7"/>
    <s v="De Bonte Raaf"/>
    <x v="2"/>
    <x v="7"/>
    <x v="1"/>
    <n v="25.28"/>
    <x v="1"/>
    <x v="0"/>
    <x v="0"/>
    <x v="1"/>
  </r>
  <r>
    <x v="0"/>
    <x v="7"/>
    <s v="De Bonte Raaf"/>
    <x v="2"/>
    <x v="7"/>
    <x v="2"/>
    <n v="140.22"/>
    <x v="1"/>
    <x v="0"/>
    <x v="0"/>
    <x v="1"/>
  </r>
  <r>
    <x v="0"/>
    <x v="7"/>
    <s v="De Bonte Raaf"/>
    <x v="2"/>
    <x v="7"/>
    <x v="3"/>
    <n v="16.690000000000001"/>
    <x v="1"/>
    <x v="0"/>
    <x v="0"/>
    <x v="1"/>
  </r>
  <r>
    <x v="0"/>
    <x v="7"/>
    <s v="De Bonte Raaf"/>
    <x v="2"/>
    <x v="7"/>
    <x v="4"/>
    <n v="319.55"/>
    <x v="1"/>
    <x v="0"/>
    <x v="0"/>
    <x v="1"/>
  </r>
  <r>
    <x v="0"/>
    <x v="7"/>
    <s v="De Bonte Raaf"/>
    <x v="3"/>
    <x v="0"/>
    <x v="0"/>
    <n v="-92.94"/>
    <x v="0"/>
    <x v="0"/>
    <x v="0"/>
    <x v="0"/>
  </r>
  <r>
    <x v="0"/>
    <x v="7"/>
    <s v="De Bonte Raaf"/>
    <x v="3"/>
    <x v="0"/>
    <x v="1"/>
    <n v="-6.78"/>
    <x v="0"/>
    <x v="0"/>
    <x v="0"/>
    <x v="0"/>
  </r>
  <r>
    <x v="0"/>
    <x v="7"/>
    <s v="De Bonte Raaf"/>
    <x v="3"/>
    <x v="0"/>
    <x v="2"/>
    <n v="-37.590000000000003"/>
    <x v="0"/>
    <x v="0"/>
    <x v="0"/>
    <x v="0"/>
  </r>
  <r>
    <x v="0"/>
    <x v="7"/>
    <s v="De Bonte Raaf"/>
    <x v="3"/>
    <x v="0"/>
    <x v="3"/>
    <n v="-4.47"/>
    <x v="0"/>
    <x v="0"/>
    <x v="0"/>
    <x v="0"/>
  </r>
  <r>
    <x v="0"/>
    <x v="7"/>
    <s v="De Bonte Raaf"/>
    <x v="3"/>
    <x v="0"/>
    <x v="4"/>
    <n v="-85.66"/>
    <x v="0"/>
    <x v="0"/>
    <x v="0"/>
    <x v="0"/>
  </r>
  <r>
    <x v="0"/>
    <x v="7"/>
    <s v="De Bonte Raaf"/>
    <x v="3"/>
    <x v="0"/>
    <x v="5"/>
    <n v="-98"/>
    <x v="0"/>
    <x v="0"/>
    <x v="0"/>
    <x v="0"/>
  </r>
  <r>
    <x v="0"/>
    <x v="7"/>
    <s v="De Bonte Raaf"/>
    <x v="3"/>
    <x v="1"/>
    <x v="6"/>
    <n v="-102.28"/>
    <x v="0"/>
    <x v="0"/>
    <x v="0"/>
    <x v="0"/>
  </r>
  <r>
    <x v="0"/>
    <x v="7"/>
    <s v="De Bonte Raaf"/>
    <x v="3"/>
    <x v="2"/>
    <x v="7"/>
    <n v="-19.18"/>
    <x v="0"/>
    <x v="0"/>
    <x v="0"/>
    <x v="0"/>
  </r>
  <r>
    <x v="0"/>
    <x v="7"/>
    <s v="De Bonte Raaf"/>
    <x v="3"/>
    <x v="3"/>
    <x v="8"/>
    <n v="-1180.44"/>
    <x v="0"/>
    <x v="0"/>
    <x v="0"/>
    <x v="0"/>
  </r>
  <r>
    <x v="0"/>
    <x v="7"/>
    <s v="De Bonte Raaf"/>
    <x v="3"/>
    <x v="4"/>
    <x v="9"/>
    <n v="1278.44"/>
    <x v="0"/>
    <x v="0"/>
    <x v="0"/>
    <x v="0"/>
  </r>
  <r>
    <x v="0"/>
    <x v="7"/>
    <s v="De Bonte Raaf"/>
    <x v="3"/>
    <x v="5"/>
    <x v="6"/>
    <n v="102.28"/>
    <x v="0"/>
    <x v="0"/>
    <x v="0"/>
    <x v="0"/>
  </r>
  <r>
    <x v="0"/>
    <x v="7"/>
    <s v="De Bonte Raaf"/>
    <x v="3"/>
    <x v="6"/>
    <x v="7"/>
    <n v="19.18"/>
    <x v="0"/>
    <x v="0"/>
    <x v="0"/>
    <x v="0"/>
  </r>
  <r>
    <x v="0"/>
    <x v="7"/>
    <s v="De Bonte Raaf"/>
    <x v="3"/>
    <x v="7"/>
    <x v="0"/>
    <n v="92.94"/>
    <x v="0"/>
    <x v="0"/>
    <x v="0"/>
    <x v="0"/>
  </r>
  <r>
    <x v="0"/>
    <x v="7"/>
    <s v="De Bonte Raaf"/>
    <x v="3"/>
    <x v="7"/>
    <x v="1"/>
    <n v="6.78"/>
    <x v="0"/>
    <x v="0"/>
    <x v="0"/>
    <x v="0"/>
  </r>
  <r>
    <x v="0"/>
    <x v="7"/>
    <s v="De Bonte Raaf"/>
    <x v="3"/>
    <x v="7"/>
    <x v="2"/>
    <n v="37.590000000000003"/>
    <x v="0"/>
    <x v="0"/>
    <x v="0"/>
    <x v="0"/>
  </r>
  <r>
    <x v="0"/>
    <x v="7"/>
    <s v="De Bonte Raaf"/>
    <x v="3"/>
    <x v="7"/>
    <x v="3"/>
    <n v="4.47"/>
    <x v="0"/>
    <x v="0"/>
    <x v="0"/>
    <x v="0"/>
  </r>
  <r>
    <x v="0"/>
    <x v="7"/>
    <s v="De Bonte Raaf"/>
    <x v="3"/>
    <x v="7"/>
    <x v="4"/>
    <n v="85.66"/>
    <x v="0"/>
    <x v="0"/>
    <x v="0"/>
    <x v="0"/>
  </r>
  <r>
    <x v="0"/>
    <x v="7"/>
    <s v="De Bonte Raaf"/>
    <x v="4"/>
    <x v="0"/>
    <x v="0"/>
    <n v="-128.44"/>
    <x v="0"/>
    <x v="0"/>
    <x v="0"/>
    <x v="1"/>
  </r>
  <r>
    <x v="0"/>
    <x v="7"/>
    <s v="De Bonte Raaf"/>
    <x v="4"/>
    <x v="0"/>
    <x v="1"/>
    <n v="-9.36"/>
    <x v="0"/>
    <x v="0"/>
    <x v="0"/>
    <x v="1"/>
  </r>
  <r>
    <x v="0"/>
    <x v="7"/>
    <s v="De Bonte Raaf"/>
    <x v="4"/>
    <x v="0"/>
    <x v="2"/>
    <n v="-51.94"/>
    <x v="0"/>
    <x v="0"/>
    <x v="0"/>
    <x v="1"/>
  </r>
  <r>
    <x v="0"/>
    <x v="7"/>
    <s v="De Bonte Raaf"/>
    <x v="4"/>
    <x v="0"/>
    <x v="3"/>
    <n v="-6.18"/>
    <x v="0"/>
    <x v="0"/>
    <x v="0"/>
    <x v="1"/>
  </r>
  <r>
    <x v="0"/>
    <x v="7"/>
    <s v="De Bonte Raaf"/>
    <x v="4"/>
    <x v="0"/>
    <x v="4"/>
    <n v="-118.37"/>
    <x v="0"/>
    <x v="0"/>
    <x v="0"/>
    <x v="1"/>
  </r>
  <r>
    <x v="0"/>
    <x v="7"/>
    <s v="De Bonte Raaf"/>
    <x v="4"/>
    <x v="0"/>
    <x v="5"/>
    <n v="-141.58000000000001"/>
    <x v="0"/>
    <x v="0"/>
    <x v="0"/>
    <x v="1"/>
  </r>
  <r>
    <x v="0"/>
    <x v="7"/>
    <s v="De Bonte Raaf"/>
    <x v="4"/>
    <x v="1"/>
    <x v="6"/>
    <n v="-141.34"/>
    <x v="0"/>
    <x v="0"/>
    <x v="0"/>
    <x v="1"/>
  </r>
  <r>
    <x v="0"/>
    <x v="7"/>
    <s v="De Bonte Raaf"/>
    <x v="4"/>
    <x v="2"/>
    <x v="7"/>
    <n v="-26.5"/>
    <x v="0"/>
    <x v="0"/>
    <x v="0"/>
    <x v="1"/>
  </r>
  <r>
    <x v="0"/>
    <x v="7"/>
    <s v="De Bonte Raaf"/>
    <x v="4"/>
    <x v="3"/>
    <x v="8"/>
    <n v="-1625.18"/>
    <x v="0"/>
    <x v="0"/>
    <x v="0"/>
    <x v="1"/>
  </r>
  <r>
    <x v="0"/>
    <x v="7"/>
    <s v="De Bonte Raaf"/>
    <x v="4"/>
    <x v="4"/>
    <x v="9"/>
    <n v="1766.76"/>
    <x v="0"/>
    <x v="0"/>
    <x v="0"/>
    <x v="1"/>
  </r>
  <r>
    <x v="0"/>
    <x v="7"/>
    <s v="De Bonte Raaf"/>
    <x v="4"/>
    <x v="5"/>
    <x v="6"/>
    <n v="141.34"/>
    <x v="0"/>
    <x v="0"/>
    <x v="0"/>
    <x v="1"/>
  </r>
  <r>
    <x v="0"/>
    <x v="7"/>
    <s v="De Bonte Raaf"/>
    <x v="4"/>
    <x v="6"/>
    <x v="7"/>
    <n v="26.5"/>
    <x v="0"/>
    <x v="0"/>
    <x v="0"/>
    <x v="1"/>
  </r>
  <r>
    <x v="0"/>
    <x v="7"/>
    <s v="De Bonte Raaf"/>
    <x v="4"/>
    <x v="7"/>
    <x v="0"/>
    <n v="128.44"/>
    <x v="0"/>
    <x v="0"/>
    <x v="0"/>
    <x v="1"/>
  </r>
  <r>
    <x v="0"/>
    <x v="7"/>
    <s v="De Bonte Raaf"/>
    <x v="4"/>
    <x v="7"/>
    <x v="1"/>
    <n v="9.36"/>
    <x v="0"/>
    <x v="0"/>
    <x v="0"/>
    <x v="1"/>
  </r>
  <r>
    <x v="0"/>
    <x v="7"/>
    <s v="De Bonte Raaf"/>
    <x v="4"/>
    <x v="7"/>
    <x v="2"/>
    <n v="51.94"/>
    <x v="0"/>
    <x v="0"/>
    <x v="0"/>
    <x v="1"/>
  </r>
  <r>
    <x v="0"/>
    <x v="7"/>
    <s v="De Bonte Raaf"/>
    <x v="4"/>
    <x v="7"/>
    <x v="3"/>
    <n v="6.18"/>
    <x v="0"/>
    <x v="0"/>
    <x v="0"/>
    <x v="1"/>
  </r>
  <r>
    <x v="0"/>
    <x v="7"/>
    <s v="De Bonte Raaf"/>
    <x v="4"/>
    <x v="7"/>
    <x v="4"/>
    <n v="118.37"/>
    <x v="0"/>
    <x v="0"/>
    <x v="0"/>
    <x v="1"/>
  </r>
  <r>
    <x v="0"/>
    <x v="7"/>
    <s v="De Bonte Raaf"/>
    <x v="5"/>
    <x v="0"/>
    <x v="0"/>
    <n v="-119.04"/>
    <x v="2"/>
    <x v="0"/>
    <x v="0"/>
    <x v="2"/>
  </r>
  <r>
    <x v="0"/>
    <x v="7"/>
    <s v="De Bonte Raaf"/>
    <x v="5"/>
    <x v="0"/>
    <x v="1"/>
    <n v="-8.68"/>
    <x v="2"/>
    <x v="0"/>
    <x v="0"/>
    <x v="2"/>
  </r>
  <r>
    <x v="0"/>
    <x v="7"/>
    <s v="De Bonte Raaf"/>
    <x v="5"/>
    <x v="0"/>
    <x v="10"/>
    <n v="-130.01"/>
    <x v="2"/>
    <x v="0"/>
    <x v="0"/>
    <x v="2"/>
  </r>
  <r>
    <x v="0"/>
    <x v="7"/>
    <s v="De Bonte Raaf"/>
    <x v="5"/>
    <x v="0"/>
    <x v="3"/>
    <n v="-5.73"/>
    <x v="2"/>
    <x v="0"/>
    <x v="0"/>
    <x v="2"/>
  </r>
  <r>
    <x v="0"/>
    <x v="7"/>
    <s v="De Bonte Raaf"/>
    <x v="5"/>
    <x v="0"/>
    <x v="4"/>
    <n v="-109.71"/>
    <x v="2"/>
    <x v="0"/>
    <x v="0"/>
    <x v="2"/>
  </r>
  <r>
    <x v="0"/>
    <x v="7"/>
    <s v="De Bonte Raaf"/>
    <x v="5"/>
    <x v="0"/>
    <x v="5"/>
    <n v="-610.08000000000004"/>
    <x v="2"/>
    <x v="0"/>
    <x v="0"/>
    <x v="2"/>
  </r>
  <r>
    <x v="0"/>
    <x v="7"/>
    <s v="De Bonte Raaf"/>
    <x v="5"/>
    <x v="1"/>
    <x v="6"/>
    <n v="-130.99"/>
    <x v="2"/>
    <x v="0"/>
    <x v="0"/>
    <x v="2"/>
  </r>
  <r>
    <x v="0"/>
    <x v="7"/>
    <s v="De Bonte Raaf"/>
    <x v="5"/>
    <x v="2"/>
    <x v="7"/>
    <n v="-24.56"/>
    <x v="2"/>
    <x v="0"/>
    <x v="0"/>
    <x v="2"/>
  </r>
  <r>
    <x v="0"/>
    <x v="7"/>
    <s v="De Bonte Raaf"/>
    <x v="5"/>
    <x v="3"/>
    <x v="8"/>
    <n v="-1027.32"/>
    <x v="2"/>
    <x v="0"/>
    <x v="0"/>
    <x v="2"/>
  </r>
  <r>
    <x v="0"/>
    <x v="7"/>
    <s v="De Bonte Raaf"/>
    <x v="5"/>
    <x v="4"/>
    <x v="9"/>
    <n v="1637.4"/>
    <x v="2"/>
    <x v="0"/>
    <x v="0"/>
    <x v="2"/>
  </r>
  <r>
    <x v="0"/>
    <x v="7"/>
    <s v="De Bonte Raaf"/>
    <x v="5"/>
    <x v="5"/>
    <x v="6"/>
    <n v="130.99"/>
    <x v="2"/>
    <x v="0"/>
    <x v="0"/>
    <x v="2"/>
  </r>
  <r>
    <x v="0"/>
    <x v="7"/>
    <s v="De Bonte Raaf"/>
    <x v="5"/>
    <x v="6"/>
    <x v="7"/>
    <n v="24.56"/>
    <x v="2"/>
    <x v="0"/>
    <x v="0"/>
    <x v="2"/>
  </r>
  <r>
    <x v="0"/>
    <x v="7"/>
    <s v="De Bonte Raaf"/>
    <x v="5"/>
    <x v="7"/>
    <x v="0"/>
    <n v="119.04"/>
    <x v="2"/>
    <x v="0"/>
    <x v="0"/>
    <x v="2"/>
  </r>
  <r>
    <x v="0"/>
    <x v="7"/>
    <s v="De Bonte Raaf"/>
    <x v="5"/>
    <x v="7"/>
    <x v="1"/>
    <n v="8.68"/>
    <x v="2"/>
    <x v="0"/>
    <x v="0"/>
    <x v="2"/>
  </r>
  <r>
    <x v="0"/>
    <x v="7"/>
    <s v="De Bonte Raaf"/>
    <x v="5"/>
    <x v="7"/>
    <x v="10"/>
    <n v="130.01"/>
    <x v="2"/>
    <x v="0"/>
    <x v="0"/>
    <x v="2"/>
  </r>
  <r>
    <x v="0"/>
    <x v="7"/>
    <s v="De Bonte Raaf"/>
    <x v="5"/>
    <x v="7"/>
    <x v="3"/>
    <n v="5.73"/>
    <x v="2"/>
    <x v="0"/>
    <x v="0"/>
    <x v="2"/>
  </r>
  <r>
    <x v="0"/>
    <x v="7"/>
    <s v="De Bonte Raaf"/>
    <x v="5"/>
    <x v="7"/>
    <x v="4"/>
    <n v="109.71"/>
    <x v="2"/>
    <x v="0"/>
    <x v="0"/>
    <x v="2"/>
  </r>
  <r>
    <x v="0"/>
    <x v="7"/>
    <s v="De Bonte Raaf"/>
    <x v="6"/>
    <x v="0"/>
    <x v="0"/>
    <n v="-214.54"/>
    <x v="2"/>
    <x v="0"/>
    <x v="0"/>
    <x v="0"/>
  </r>
  <r>
    <x v="0"/>
    <x v="7"/>
    <s v="De Bonte Raaf"/>
    <x v="6"/>
    <x v="0"/>
    <x v="1"/>
    <n v="-15.64"/>
    <x v="2"/>
    <x v="0"/>
    <x v="0"/>
    <x v="0"/>
  </r>
  <r>
    <x v="0"/>
    <x v="7"/>
    <s v="De Bonte Raaf"/>
    <x v="6"/>
    <x v="0"/>
    <x v="2"/>
    <n v="-86.76"/>
    <x v="2"/>
    <x v="0"/>
    <x v="0"/>
    <x v="0"/>
  </r>
  <r>
    <x v="0"/>
    <x v="7"/>
    <s v="De Bonte Raaf"/>
    <x v="6"/>
    <x v="0"/>
    <x v="3"/>
    <n v="-10.33"/>
    <x v="2"/>
    <x v="0"/>
    <x v="0"/>
    <x v="0"/>
  </r>
  <r>
    <x v="0"/>
    <x v="7"/>
    <s v="De Bonte Raaf"/>
    <x v="6"/>
    <x v="0"/>
    <x v="4"/>
    <n v="-197.72"/>
    <x v="2"/>
    <x v="0"/>
    <x v="0"/>
    <x v="0"/>
  </r>
  <r>
    <x v="0"/>
    <x v="7"/>
    <s v="De Bonte Raaf"/>
    <x v="6"/>
    <x v="0"/>
    <x v="5"/>
    <n v="-627.83000000000004"/>
    <x v="2"/>
    <x v="0"/>
    <x v="0"/>
    <x v="0"/>
  </r>
  <r>
    <x v="0"/>
    <x v="7"/>
    <s v="De Bonte Raaf"/>
    <x v="6"/>
    <x v="1"/>
    <x v="6"/>
    <n v="-236.08"/>
    <x v="2"/>
    <x v="0"/>
    <x v="0"/>
    <x v="0"/>
  </r>
  <r>
    <x v="0"/>
    <x v="7"/>
    <s v="De Bonte Raaf"/>
    <x v="6"/>
    <x v="2"/>
    <x v="7"/>
    <n v="-44.26"/>
    <x v="2"/>
    <x v="0"/>
    <x v="0"/>
    <x v="0"/>
  </r>
  <r>
    <x v="0"/>
    <x v="7"/>
    <s v="De Bonte Raaf"/>
    <x v="6"/>
    <x v="3"/>
    <x v="8"/>
    <n v="-2323.17"/>
    <x v="2"/>
    <x v="0"/>
    <x v="0"/>
    <x v="0"/>
  </r>
  <r>
    <x v="0"/>
    <x v="7"/>
    <s v="De Bonte Raaf"/>
    <x v="6"/>
    <x v="4"/>
    <x v="9"/>
    <n v="2951"/>
    <x v="2"/>
    <x v="0"/>
    <x v="0"/>
    <x v="0"/>
  </r>
  <r>
    <x v="0"/>
    <x v="7"/>
    <s v="De Bonte Raaf"/>
    <x v="6"/>
    <x v="5"/>
    <x v="6"/>
    <n v="236.08"/>
    <x v="2"/>
    <x v="0"/>
    <x v="0"/>
    <x v="0"/>
  </r>
  <r>
    <x v="0"/>
    <x v="7"/>
    <s v="De Bonte Raaf"/>
    <x v="6"/>
    <x v="6"/>
    <x v="7"/>
    <n v="44.26"/>
    <x v="2"/>
    <x v="0"/>
    <x v="0"/>
    <x v="0"/>
  </r>
  <r>
    <x v="0"/>
    <x v="7"/>
    <s v="De Bonte Raaf"/>
    <x v="6"/>
    <x v="7"/>
    <x v="0"/>
    <n v="214.54"/>
    <x v="2"/>
    <x v="0"/>
    <x v="0"/>
    <x v="0"/>
  </r>
  <r>
    <x v="0"/>
    <x v="7"/>
    <s v="De Bonte Raaf"/>
    <x v="6"/>
    <x v="7"/>
    <x v="1"/>
    <n v="15.64"/>
    <x v="2"/>
    <x v="0"/>
    <x v="0"/>
    <x v="0"/>
  </r>
  <r>
    <x v="0"/>
    <x v="7"/>
    <s v="De Bonte Raaf"/>
    <x v="6"/>
    <x v="7"/>
    <x v="2"/>
    <n v="86.76"/>
    <x v="2"/>
    <x v="0"/>
    <x v="0"/>
    <x v="0"/>
  </r>
  <r>
    <x v="0"/>
    <x v="7"/>
    <s v="De Bonte Raaf"/>
    <x v="6"/>
    <x v="7"/>
    <x v="3"/>
    <n v="10.33"/>
    <x v="2"/>
    <x v="0"/>
    <x v="0"/>
    <x v="0"/>
  </r>
  <r>
    <x v="0"/>
    <x v="7"/>
    <s v="De Bonte Raaf"/>
    <x v="6"/>
    <x v="7"/>
    <x v="4"/>
    <n v="197.72"/>
    <x v="2"/>
    <x v="0"/>
    <x v="0"/>
    <x v="0"/>
  </r>
  <r>
    <x v="0"/>
    <x v="7"/>
    <s v="De Bonte Raaf"/>
    <x v="7"/>
    <x v="0"/>
    <x v="0"/>
    <n v="-151.22"/>
    <x v="2"/>
    <x v="0"/>
    <x v="0"/>
    <x v="2"/>
  </r>
  <r>
    <x v="0"/>
    <x v="7"/>
    <s v="De Bonte Raaf"/>
    <x v="7"/>
    <x v="0"/>
    <x v="1"/>
    <n v="-11.02"/>
    <x v="2"/>
    <x v="0"/>
    <x v="0"/>
    <x v="2"/>
  </r>
  <r>
    <x v="0"/>
    <x v="7"/>
    <s v="De Bonte Raaf"/>
    <x v="7"/>
    <x v="0"/>
    <x v="2"/>
    <n v="-61.15"/>
    <x v="2"/>
    <x v="0"/>
    <x v="0"/>
    <x v="2"/>
  </r>
  <r>
    <x v="0"/>
    <x v="7"/>
    <s v="De Bonte Raaf"/>
    <x v="7"/>
    <x v="0"/>
    <x v="3"/>
    <n v="-7.28"/>
    <x v="2"/>
    <x v="0"/>
    <x v="0"/>
    <x v="2"/>
  </r>
  <r>
    <x v="0"/>
    <x v="7"/>
    <s v="De Bonte Raaf"/>
    <x v="7"/>
    <x v="0"/>
    <x v="4"/>
    <n v="-139.36000000000001"/>
    <x v="2"/>
    <x v="0"/>
    <x v="0"/>
    <x v="2"/>
  </r>
  <r>
    <x v="0"/>
    <x v="7"/>
    <s v="De Bonte Raaf"/>
    <x v="7"/>
    <x v="0"/>
    <x v="5"/>
    <n v="-266"/>
    <x v="2"/>
    <x v="0"/>
    <x v="0"/>
    <x v="2"/>
  </r>
  <r>
    <x v="0"/>
    <x v="7"/>
    <s v="De Bonte Raaf"/>
    <x v="7"/>
    <x v="1"/>
    <x v="6"/>
    <n v="-166.4"/>
    <x v="2"/>
    <x v="0"/>
    <x v="0"/>
    <x v="2"/>
  </r>
  <r>
    <x v="0"/>
    <x v="7"/>
    <s v="De Bonte Raaf"/>
    <x v="7"/>
    <x v="2"/>
    <x v="7"/>
    <n v="-31.2"/>
    <x v="2"/>
    <x v="0"/>
    <x v="0"/>
    <x v="2"/>
  </r>
  <r>
    <x v="0"/>
    <x v="7"/>
    <s v="De Bonte Raaf"/>
    <x v="7"/>
    <x v="3"/>
    <x v="8"/>
    <n v="-1814"/>
    <x v="2"/>
    <x v="0"/>
    <x v="0"/>
    <x v="2"/>
  </r>
  <r>
    <x v="0"/>
    <x v="7"/>
    <s v="De Bonte Raaf"/>
    <x v="7"/>
    <x v="4"/>
    <x v="9"/>
    <n v="2080"/>
    <x v="2"/>
    <x v="0"/>
    <x v="0"/>
    <x v="2"/>
  </r>
  <r>
    <x v="0"/>
    <x v="7"/>
    <s v="De Bonte Raaf"/>
    <x v="7"/>
    <x v="5"/>
    <x v="6"/>
    <n v="166.4"/>
    <x v="2"/>
    <x v="0"/>
    <x v="0"/>
    <x v="2"/>
  </r>
  <r>
    <x v="0"/>
    <x v="7"/>
    <s v="De Bonte Raaf"/>
    <x v="7"/>
    <x v="6"/>
    <x v="7"/>
    <n v="31.2"/>
    <x v="2"/>
    <x v="0"/>
    <x v="0"/>
    <x v="2"/>
  </r>
  <r>
    <x v="0"/>
    <x v="7"/>
    <s v="De Bonte Raaf"/>
    <x v="7"/>
    <x v="7"/>
    <x v="0"/>
    <n v="151.22"/>
    <x v="2"/>
    <x v="0"/>
    <x v="0"/>
    <x v="2"/>
  </r>
  <r>
    <x v="0"/>
    <x v="7"/>
    <s v="De Bonte Raaf"/>
    <x v="7"/>
    <x v="7"/>
    <x v="1"/>
    <n v="11.02"/>
    <x v="2"/>
    <x v="0"/>
    <x v="0"/>
    <x v="2"/>
  </r>
  <r>
    <x v="0"/>
    <x v="7"/>
    <s v="De Bonte Raaf"/>
    <x v="7"/>
    <x v="7"/>
    <x v="2"/>
    <n v="61.15"/>
    <x v="2"/>
    <x v="0"/>
    <x v="0"/>
    <x v="2"/>
  </r>
  <r>
    <x v="0"/>
    <x v="7"/>
    <s v="De Bonte Raaf"/>
    <x v="7"/>
    <x v="7"/>
    <x v="3"/>
    <n v="7.28"/>
    <x v="2"/>
    <x v="0"/>
    <x v="0"/>
    <x v="2"/>
  </r>
  <r>
    <x v="0"/>
    <x v="7"/>
    <s v="De Bonte Raaf"/>
    <x v="7"/>
    <x v="7"/>
    <x v="4"/>
    <n v="139.36000000000001"/>
    <x v="2"/>
    <x v="0"/>
    <x v="0"/>
    <x v="2"/>
  </r>
  <r>
    <x v="0"/>
    <x v="7"/>
    <s v="De Bonte Raaf"/>
    <x v="8"/>
    <x v="0"/>
    <x v="0"/>
    <n v="-82.3"/>
    <x v="3"/>
    <x v="0"/>
    <x v="0"/>
    <x v="2"/>
  </r>
  <r>
    <x v="0"/>
    <x v="7"/>
    <s v="De Bonte Raaf"/>
    <x v="8"/>
    <x v="0"/>
    <x v="1"/>
    <n v="-6"/>
    <x v="3"/>
    <x v="0"/>
    <x v="0"/>
    <x v="2"/>
  </r>
  <r>
    <x v="0"/>
    <x v="7"/>
    <s v="De Bonte Raaf"/>
    <x v="8"/>
    <x v="0"/>
    <x v="2"/>
    <n v="-33.28"/>
    <x v="3"/>
    <x v="0"/>
    <x v="0"/>
    <x v="2"/>
  </r>
  <r>
    <x v="0"/>
    <x v="7"/>
    <s v="De Bonte Raaf"/>
    <x v="8"/>
    <x v="0"/>
    <x v="3"/>
    <n v="-3.96"/>
    <x v="3"/>
    <x v="0"/>
    <x v="0"/>
    <x v="2"/>
  </r>
  <r>
    <x v="0"/>
    <x v="7"/>
    <s v="De Bonte Raaf"/>
    <x v="8"/>
    <x v="0"/>
    <x v="4"/>
    <n v="-75.84"/>
    <x v="3"/>
    <x v="0"/>
    <x v="0"/>
    <x v="2"/>
  </r>
  <r>
    <x v="0"/>
    <x v="7"/>
    <s v="De Bonte Raaf"/>
    <x v="8"/>
    <x v="0"/>
    <x v="5"/>
    <n v="-85.42"/>
    <x v="3"/>
    <x v="0"/>
    <x v="0"/>
    <x v="2"/>
  </r>
  <r>
    <x v="0"/>
    <x v="7"/>
    <s v="De Bonte Raaf"/>
    <x v="8"/>
    <x v="1"/>
    <x v="6"/>
    <n v="-90.56"/>
    <x v="3"/>
    <x v="0"/>
    <x v="0"/>
    <x v="2"/>
  </r>
  <r>
    <x v="0"/>
    <x v="7"/>
    <s v="De Bonte Raaf"/>
    <x v="8"/>
    <x v="2"/>
    <x v="7"/>
    <n v="-16.98"/>
    <x v="3"/>
    <x v="0"/>
    <x v="0"/>
    <x v="2"/>
  </r>
  <r>
    <x v="0"/>
    <x v="7"/>
    <s v="De Bonte Raaf"/>
    <x v="8"/>
    <x v="3"/>
    <x v="8"/>
    <n v="-1046.58"/>
    <x v="3"/>
    <x v="0"/>
    <x v="0"/>
    <x v="2"/>
  </r>
  <r>
    <x v="0"/>
    <x v="7"/>
    <s v="De Bonte Raaf"/>
    <x v="8"/>
    <x v="4"/>
    <x v="9"/>
    <n v="1132"/>
    <x v="3"/>
    <x v="0"/>
    <x v="0"/>
    <x v="2"/>
  </r>
  <r>
    <x v="0"/>
    <x v="7"/>
    <s v="De Bonte Raaf"/>
    <x v="8"/>
    <x v="5"/>
    <x v="6"/>
    <n v="90.56"/>
    <x v="3"/>
    <x v="0"/>
    <x v="0"/>
    <x v="2"/>
  </r>
  <r>
    <x v="0"/>
    <x v="7"/>
    <s v="De Bonte Raaf"/>
    <x v="8"/>
    <x v="6"/>
    <x v="7"/>
    <n v="16.98"/>
    <x v="3"/>
    <x v="0"/>
    <x v="0"/>
    <x v="2"/>
  </r>
  <r>
    <x v="0"/>
    <x v="7"/>
    <s v="De Bonte Raaf"/>
    <x v="8"/>
    <x v="7"/>
    <x v="0"/>
    <n v="82.3"/>
    <x v="3"/>
    <x v="0"/>
    <x v="0"/>
    <x v="2"/>
  </r>
  <r>
    <x v="0"/>
    <x v="7"/>
    <s v="De Bonte Raaf"/>
    <x v="8"/>
    <x v="7"/>
    <x v="1"/>
    <n v="6"/>
    <x v="3"/>
    <x v="0"/>
    <x v="0"/>
    <x v="2"/>
  </r>
  <r>
    <x v="0"/>
    <x v="7"/>
    <s v="De Bonte Raaf"/>
    <x v="8"/>
    <x v="7"/>
    <x v="2"/>
    <n v="33.28"/>
    <x v="3"/>
    <x v="0"/>
    <x v="0"/>
    <x v="2"/>
  </r>
  <r>
    <x v="0"/>
    <x v="7"/>
    <s v="De Bonte Raaf"/>
    <x v="8"/>
    <x v="7"/>
    <x v="3"/>
    <n v="3.96"/>
    <x v="3"/>
    <x v="0"/>
    <x v="0"/>
    <x v="2"/>
  </r>
  <r>
    <x v="0"/>
    <x v="7"/>
    <s v="De Bonte Raaf"/>
    <x v="8"/>
    <x v="7"/>
    <x v="4"/>
    <n v="75.84"/>
    <x v="3"/>
    <x v="0"/>
    <x v="0"/>
    <x v="2"/>
  </r>
  <r>
    <x v="0"/>
    <x v="8"/>
    <s v="De Bonte Raaf"/>
    <x v="0"/>
    <x v="0"/>
    <x v="0"/>
    <n v="-159.29"/>
    <x v="0"/>
    <x v="0"/>
    <x v="0"/>
    <x v="0"/>
  </r>
  <r>
    <x v="0"/>
    <x v="8"/>
    <s v="De Bonte Raaf"/>
    <x v="0"/>
    <x v="0"/>
    <x v="1"/>
    <n v="-11.61"/>
    <x v="0"/>
    <x v="0"/>
    <x v="0"/>
    <x v="0"/>
  </r>
  <r>
    <x v="0"/>
    <x v="8"/>
    <s v="De Bonte Raaf"/>
    <x v="0"/>
    <x v="0"/>
    <x v="2"/>
    <n v="-64.42"/>
    <x v="0"/>
    <x v="0"/>
    <x v="0"/>
    <x v="0"/>
  </r>
  <r>
    <x v="0"/>
    <x v="8"/>
    <s v="De Bonte Raaf"/>
    <x v="0"/>
    <x v="0"/>
    <x v="3"/>
    <n v="-7.67"/>
    <x v="0"/>
    <x v="0"/>
    <x v="0"/>
    <x v="0"/>
  </r>
  <r>
    <x v="0"/>
    <x v="8"/>
    <s v="De Bonte Raaf"/>
    <x v="0"/>
    <x v="0"/>
    <x v="4"/>
    <n v="-146.80000000000001"/>
    <x v="0"/>
    <x v="0"/>
    <x v="0"/>
    <x v="0"/>
  </r>
  <r>
    <x v="0"/>
    <x v="8"/>
    <s v="De Bonte Raaf"/>
    <x v="0"/>
    <x v="0"/>
    <x v="5"/>
    <n v="-310.67"/>
    <x v="0"/>
    <x v="0"/>
    <x v="0"/>
    <x v="0"/>
  </r>
  <r>
    <x v="0"/>
    <x v="8"/>
    <s v="De Bonte Raaf"/>
    <x v="0"/>
    <x v="1"/>
    <x v="6"/>
    <n v="-175.28"/>
    <x v="0"/>
    <x v="0"/>
    <x v="0"/>
    <x v="0"/>
  </r>
  <r>
    <x v="0"/>
    <x v="8"/>
    <s v="De Bonte Raaf"/>
    <x v="0"/>
    <x v="2"/>
    <x v="7"/>
    <n v="-32.86"/>
    <x v="0"/>
    <x v="0"/>
    <x v="0"/>
    <x v="0"/>
  </r>
  <r>
    <x v="0"/>
    <x v="8"/>
    <s v="De Bonte Raaf"/>
    <x v="0"/>
    <x v="3"/>
    <x v="8"/>
    <n v="-1880.33"/>
    <x v="0"/>
    <x v="0"/>
    <x v="0"/>
    <x v="0"/>
  </r>
  <r>
    <x v="0"/>
    <x v="8"/>
    <s v="De Bonte Raaf"/>
    <x v="0"/>
    <x v="4"/>
    <x v="9"/>
    <n v="2191"/>
    <x v="0"/>
    <x v="0"/>
    <x v="0"/>
    <x v="0"/>
  </r>
  <r>
    <x v="0"/>
    <x v="8"/>
    <s v="De Bonte Raaf"/>
    <x v="0"/>
    <x v="5"/>
    <x v="6"/>
    <n v="175.28"/>
    <x v="0"/>
    <x v="0"/>
    <x v="0"/>
    <x v="0"/>
  </r>
  <r>
    <x v="0"/>
    <x v="8"/>
    <s v="De Bonte Raaf"/>
    <x v="0"/>
    <x v="6"/>
    <x v="7"/>
    <n v="32.86"/>
    <x v="0"/>
    <x v="0"/>
    <x v="0"/>
    <x v="0"/>
  </r>
  <r>
    <x v="0"/>
    <x v="8"/>
    <s v="De Bonte Raaf"/>
    <x v="0"/>
    <x v="7"/>
    <x v="0"/>
    <n v="159.29"/>
    <x v="0"/>
    <x v="0"/>
    <x v="0"/>
    <x v="0"/>
  </r>
  <r>
    <x v="0"/>
    <x v="8"/>
    <s v="De Bonte Raaf"/>
    <x v="0"/>
    <x v="7"/>
    <x v="1"/>
    <n v="11.61"/>
    <x v="0"/>
    <x v="0"/>
    <x v="0"/>
    <x v="0"/>
  </r>
  <r>
    <x v="0"/>
    <x v="8"/>
    <s v="De Bonte Raaf"/>
    <x v="0"/>
    <x v="7"/>
    <x v="2"/>
    <n v="64.42"/>
    <x v="0"/>
    <x v="0"/>
    <x v="0"/>
    <x v="0"/>
  </r>
  <r>
    <x v="0"/>
    <x v="8"/>
    <s v="De Bonte Raaf"/>
    <x v="0"/>
    <x v="7"/>
    <x v="3"/>
    <n v="7.67"/>
    <x v="0"/>
    <x v="0"/>
    <x v="0"/>
    <x v="0"/>
  </r>
  <r>
    <x v="0"/>
    <x v="8"/>
    <s v="De Bonte Raaf"/>
    <x v="0"/>
    <x v="7"/>
    <x v="4"/>
    <n v="146.80000000000001"/>
    <x v="0"/>
    <x v="0"/>
    <x v="0"/>
    <x v="0"/>
  </r>
  <r>
    <x v="0"/>
    <x v="8"/>
    <s v="De Bonte Raaf"/>
    <x v="9"/>
    <x v="0"/>
    <x v="0"/>
    <n v="-127.22"/>
    <x v="1"/>
    <x v="0"/>
    <x v="0"/>
    <x v="0"/>
  </r>
  <r>
    <x v="0"/>
    <x v="8"/>
    <s v="De Bonte Raaf"/>
    <x v="9"/>
    <x v="0"/>
    <x v="1"/>
    <n v="-9.2799999999999994"/>
    <x v="1"/>
    <x v="0"/>
    <x v="0"/>
    <x v="0"/>
  </r>
  <r>
    <x v="0"/>
    <x v="8"/>
    <s v="De Bonte Raaf"/>
    <x v="9"/>
    <x v="0"/>
    <x v="2"/>
    <n v="-51.45"/>
    <x v="1"/>
    <x v="0"/>
    <x v="0"/>
    <x v="0"/>
  </r>
  <r>
    <x v="0"/>
    <x v="8"/>
    <s v="De Bonte Raaf"/>
    <x v="9"/>
    <x v="0"/>
    <x v="3"/>
    <n v="-6.12"/>
    <x v="1"/>
    <x v="0"/>
    <x v="0"/>
    <x v="0"/>
  </r>
  <r>
    <x v="0"/>
    <x v="8"/>
    <s v="De Bonte Raaf"/>
    <x v="9"/>
    <x v="0"/>
    <x v="4"/>
    <n v="-117.25"/>
    <x v="1"/>
    <x v="0"/>
    <x v="0"/>
    <x v="0"/>
  </r>
  <r>
    <x v="0"/>
    <x v="8"/>
    <s v="De Bonte Raaf"/>
    <x v="9"/>
    <x v="0"/>
    <x v="5"/>
    <n v="-139.08000000000001"/>
    <x v="1"/>
    <x v="0"/>
    <x v="0"/>
    <x v="0"/>
  </r>
  <r>
    <x v="0"/>
    <x v="8"/>
    <s v="De Bonte Raaf"/>
    <x v="9"/>
    <x v="1"/>
    <x v="6"/>
    <n v="-140"/>
    <x v="1"/>
    <x v="0"/>
    <x v="0"/>
    <x v="0"/>
  </r>
  <r>
    <x v="0"/>
    <x v="8"/>
    <s v="De Bonte Raaf"/>
    <x v="9"/>
    <x v="2"/>
    <x v="7"/>
    <n v="-26.25"/>
    <x v="1"/>
    <x v="0"/>
    <x v="0"/>
    <x v="0"/>
  </r>
  <r>
    <x v="0"/>
    <x v="8"/>
    <s v="De Bonte Raaf"/>
    <x v="9"/>
    <x v="3"/>
    <x v="8"/>
    <n v="-1610.92"/>
    <x v="1"/>
    <x v="0"/>
    <x v="0"/>
    <x v="0"/>
  </r>
  <r>
    <x v="0"/>
    <x v="8"/>
    <s v="De Bonte Raaf"/>
    <x v="9"/>
    <x v="4"/>
    <x v="9"/>
    <n v="1750"/>
    <x v="1"/>
    <x v="0"/>
    <x v="0"/>
    <x v="0"/>
  </r>
  <r>
    <x v="0"/>
    <x v="8"/>
    <s v="De Bonte Raaf"/>
    <x v="9"/>
    <x v="5"/>
    <x v="6"/>
    <n v="140"/>
    <x v="1"/>
    <x v="0"/>
    <x v="0"/>
    <x v="0"/>
  </r>
  <r>
    <x v="0"/>
    <x v="8"/>
    <s v="De Bonte Raaf"/>
    <x v="9"/>
    <x v="6"/>
    <x v="7"/>
    <n v="26.25"/>
    <x v="1"/>
    <x v="0"/>
    <x v="0"/>
    <x v="0"/>
  </r>
  <r>
    <x v="0"/>
    <x v="8"/>
    <s v="De Bonte Raaf"/>
    <x v="9"/>
    <x v="7"/>
    <x v="0"/>
    <n v="127.22"/>
    <x v="1"/>
    <x v="0"/>
    <x v="0"/>
    <x v="0"/>
  </r>
  <r>
    <x v="0"/>
    <x v="8"/>
    <s v="De Bonte Raaf"/>
    <x v="9"/>
    <x v="7"/>
    <x v="1"/>
    <n v="9.2799999999999994"/>
    <x v="1"/>
    <x v="0"/>
    <x v="0"/>
    <x v="0"/>
  </r>
  <r>
    <x v="0"/>
    <x v="8"/>
    <s v="De Bonte Raaf"/>
    <x v="9"/>
    <x v="7"/>
    <x v="2"/>
    <n v="51.45"/>
    <x v="1"/>
    <x v="0"/>
    <x v="0"/>
    <x v="0"/>
  </r>
  <r>
    <x v="0"/>
    <x v="8"/>
    <s v="De Bonte Raaf"/>
    <x v="9"/>
    <x v="7"/>
    <x v="3"/>
    <n v="6.12"/>
    <x v="1"/>
    <x v="0"/>
    <x v="0"/>
    <x v="0"/>
  </r>
  <r>
    <x v="0"/>
    <x v="8"/>
    <s v="De Bonte Raaf"/>
    <x v="9"/>
    <x v="7"/>
    <x v="4"/>
    <n v="117.25"/>
    <x v="1"/>
    <x v="0"/>
    <x v="0"/>
    <x v="0"/>
  </r>
  <r>
    <x v="0"/>
    <x v="8"/>
    <s v="De Bonte Raaf"/>
    <x v="10"/>
    <x v="0"/>
    <x v="0"/>
    <n v="-76.34"/>
    <x v="2"/>
    <x v="0"/>
    <x v="0"/>
    <x v="0"/>
  </r>
  <r>
    <x v="0"/>
    <x v="8"/>
    <s v="De Bonte Raaf"/>
    <x v="10"/>
    <x v="0"/>
    <x v="1"/>
    <n v="-5.56"/>
    <x v="2"/>
    <x v="0"/>
    <x v="0"/>
    <x v="0"/>
  </r>
  <r>
    <x v="0"/>
    <x v="8"/>
    <s v="De Bonte Raaf"/>
    <x v="10"/>
    <x v="0"/>
    <x v="2"/>
    <n v="-30.87"/>
    <x v="2"/>
    <x v="0"/>
    <x v="0"/>
    <x v="0"/>
  </r>
  <r>
    <x v="0"/>
    <x v="8"/>
    <s v="De Bonte Raaf"/>
    <x v="10"/>
    <x v="0"/>
    <x v="3"/>
    <n v="-3.68"/>
    <x v="2"/>
    <x v="0"/>
    <x v="0"/>
    <x v="0"/>
  </r>
  <r>
    <x v="0"/>
    <x v="8"/>
    <s v="De Bonte Raaf"/>
    <x v="10"/>
    <x v="0"/>
    <x v="4"/>
    <n v="-70.349999999999994"/>
    <x v="2"/>
    <x v="0"/>
    <x v="0"/>
    <x v="0"/>
  </r>
  <r>
    <x v="0"/>
    <x v="8"/>
    <s v="De Bonte Raaf"/>
    <x v="10"/>
    <x v="0"/>
    <x v="5"/>
    <n v="-78.5"/>
    <x v="2"/>
    <x v="0"/>
    <x v="0"/>
    <x v="0"/>
  </r>
  <r>
    <x v="0"/>
    <x v="8"/>
    <s v="De Bonte Raaf"/>
    <x v="10"/>
    <x v="1"/>
    <x v="6"/>
    <n v="-84"/>
    <x v="2"/>
    <x v="0"/>
    <x v="0"/>
    <x v="0"/>
  </r>
  <r>
    <x v="0"/>
    <x v="8"/>
    <s v="De Bonte Raaf"/>
    <x v="10"/>
    <x v="2"/>
    <x v="7"/>
    <n v="-15.75"/>
    <x v="2"/>
    <x v="0"/>
    <x v="0"/>
    <x v="0"/>
  </r>
  <r>
    <x v="0"/>
    <x v="8"/>
    <s v="De Bonte Raaf"/>
    <x v="10"/>
    <x v="3"/>
    <x v="8"/>
    <n v="-994"/>
    <x v="2"/>
    <x v="0"/>
    <x v="0"/>
    <x v="0"/>
  </r>
  <r>
    <x v="0"/>
    <x v="8"/>
    <s v="De Bonte Raaf"/>
    <x v="10"/>
    <x v="4"/>
    <x v="9"/>
    <n v="1050"/>
    <x v="2"/>
    <x v="0"/>
    <x v="0"/>
    <x v="0"/>
  </r>
  <r>
    <x v="0"/>
    <x v="8"/>
    <s v="De Bonte Raaf"/>
    <x v="10"/>
    <x v="5"/>
    <x v="6"/>
    <n v="84"/>
    <x v="2"/>
    <x v="0"/>
    <x v="0"/>
    <x v="0"/>
  </r>
  <r>
    <x v="0"/>
    <x v="8"/>
    <s v="De Bonte Raaf"/>
    <x v="10"/>
    <x v="6"/>
    <x v="7"/>
    <n v="15.75"/>
    <x v="2"/>
    <x v="0"/>
    <x v="0"/>
    <x v="0"/>
  </r>
  <r>
    <x v="0"/>
    <x v="8"/>
    <s v="De Bonte Raaf"/>
    <x v="10"/>
    <x v="9"/>
    <x v="12"/>
    <n v="17.5"/>
    <x v="2"/>
    <x v="0"/>
    <x v="0"/>
    <x v="0"/>
  </r>
  <r>
    <x v="0"/>
    <x v="8"/>
    <s v="De Bonte Raaf"/>
    <x v="10"/>
    <x v="9"/>
    <x v="13"/>
    <n v="5"/>
    <x v="2"/>
    <x v="0"/>
    <x v="0"/>
    <x v="0"/>
  </r>
  <r>
    <x v="0"/>
    <x v="8"/>
    <s v="De Bonte Raaf"/>
    <x v="10"/>
    <x v="7"/>
    <x v="0"/>
    <n v="76.34"/>
    <x v="2"/>
    <x v="0"/>
    <x v="0"/>
    <x v="0"/>
  </r>
  <r>
    <x v="0"/>
    <x v="8"/>
    <s v="De Bonte Raaf"/>
    <x v="10"/>
    <x v="7"/>
    <x v="1"/>
    <n v="5.56"/>
    <x v="2"/>
    <x v="0"/>
    <x v="0"/>
    <x v="0"/>
  </r>
  <r>
    <x v="0"/>
    <x v="8"/>
    <s v="De Bonte Raaf"/>
    <x v="10"/>
    <x v="7"/>
    <x v="2"/>
    <n v="30.87"/>
    <x v="2"/>
    <x v="0"/>
    <x v="0"/>
    <x v="0"/>
  </r>
  <r>
    <x v="0"/>
    <x v="8"/>
    <s v="De Bonte Raaf"/>
    <x v="10"/>
    <x v="7"/>
    <x v="3"/>
    <n v="3.68"/>
    <x v="2"/>
    <x v="0"/>
    <x v="0"/>
    <x v="0"/>
  </r>
  <r>
    <x v="0"/>
    <x v="8"/>
    <s v="De Bonte Raaf"/>
    <x v="10"/>
    <x v="7"/>
    <x v="4"/>
    <n v="70.349999999999994"/>
    <x v="2"/>
    <x v="0"/>
    <x v="0"/>
    <x v="0"/>
  </r>
  <r>
    <x v="0"/>
    <x v="8"/>
    <s v="De Bonte Raaf"/>
    <x v="1"/>
    <x v="0"/>
    <x v="0"/>
    <n v="-80.7"/>
    <x v="1"/>
    <x v="0"/>
    <x v="0"/>
    <x v="1"/>
  </r>
  <r>
    <x v="0"/>
    <x v="8"/>
    <s v="De Bonte Raaf"/>
    <x v="1"/>
    <x v="0"/>
    <x v="1"/>
    <n v="-5.88"/>
    <x v="1"/>
    <x v="0"/>
    <x v="0"/>
    <x v="1"/>
  </r>
  <r>
    <x v="0"/>
    <x v="8"/>
    <s v="De Bonte Raaf"/>
    <x v="1"/>
    <x v="0"/>
    <x v="10"/>
    <n v="-88.13"/>
    <x v="1"/>
    <x v="0"/>
    <x v="0"/>
    <x v="1"/>
  </r>
  <r>
    <x v="0"/>
    <x v="8"/>
    <s v="De Bonte Raaf"/>
    <x v="1"/>
    <x v="0"/>
    <x v="3"/>
    <n v="-3.88"/>
    <x v="1"/>
    <x v="0"/>
    <x v="0"/>
    <x v="1"/>
  </r>
  <r>
    <x v="0"/>
    <x v="8"/>
    <s v="De Bonte Raaf"/>
    <x v="1"/>
    <x v="0"/>
    <x v="4"/>
    <n v="-74.37"/>
    <x v="1"/>
    <x v="0"/>
    <x v="0"/>
    <x v="1"/>
  </r>
  <r>
    <x v="0"/>
    <x v="8"/>
    <s v="De Bonte Raaf"/>
    <x v="1"/>
    <x v="0"/>
    <x v="5"/>
    <n v="-83.5"/>
    <x v="1"/>
    <x v="0"/>
    <x v="0"/>
    <x v="1"/>
  </r>
  <r>
    <x v="0"/>
    <x v="8"/>
    <s v="De Bonte Raaf"/>
    <x v="1"/>
    <x v="1"/>
    <x v="6"/>
    <n v="-88.8"/>
    <x v="1"/>
    <x v="0"/>
    <x v="0"/>
    <x v="1"/>
  </r>
  <r>
    <x v="0"/>
    <x v="8"/>
    <s v="De Bonte Raaf"/>
    <x v="1"/>
    <x v="2"/>
    <x v="7"/>
    <n v="-16.649999999999999"/>
    <x v="1"/>
    <x v="0"/>
    <x v="0"/>
    <x v="1"/>
  </r>
  <r>
    <x v="0"/>
    <x v="8"/>
    <s v="De Bonte Raaf"/>
    <x v="1"/>
    <x v="3"/>
    <x v="8"/>
    <n v="-1026.5"/>
    <x v="1"/>
    <x v="0"/>
    <x v="0"/>
    <x v="1"/>
  </r>
  <r>
    <x v="0"/>
    <x v="8"/>
    <s v="De Bonte Raaf"/>
    <x v="1"/>
    <x v="4"/>
    <x v="9"/>
    <n v="1110"/>
    <x v="1"/>
    <x v="0"/>
    <x v="0"/>
    <x v="1"/>
  </r>
  <r>
    <x v="0"/>
    <x v="8"/>
    <s v="De Bonte Raaf"/>
    <x v="1"/>
    <x v="5"/>
    <x v="6"/>
    <n v="88.8"/>
    <x v="1"/>
    <x v="0"/>
    <x v="0"/>
    <x v="1"/>
  </r>
  <r>
    <x v="0"/>
    <x v="8"/>
    <s v="De Bonte Raaf"/>
    <x v="1"/>
    <x v="6"/>
    <x v="7"/>
    <n v="16.649999999999999"/>
    <x v="1"/>
    <x v="0"/>
    <x v="0"/>
    <x v="1"/>
  </r>
  <r>
    <x v="0"/>
    <x v="8"/>
    <s v="De Bonte Raaf"/>
    <x v="1"/>
    <x v="7"/>
    <x v="0"/>
    <n v="80.7"/>
    <x v="1"/>
    <x v="0"/>
    <x v="0"/>
    <x v="1"/>
  </r>
  <r>
    <x v="0"/>
    <x v="8"/>
    <s v="De Bonte Raaf"/>
    <x v="1"/>
    <x v="7"/>
    <x v="1"/>
    <n v="5.88"/>
    <x v="1"/>
    <x v="0"/>
    <x v="0"/>
    <x v="1"/>
  </r>
  <r>
    <x v="0"/>
    <x v="8"/>
    <s v="De Bonte Raaf"/>
    <x v="1"/>
    <x v="7"/>
    <x v="10"/>
    <n v="88.13"/>
    <x v="1"/>
    <x v="0"/>
    <x v="0"/>
    <x v="1"/>
  </r>
  <r>
    <x v="0"/>
    <x v="8"/>
    <s v="De Bonte Raaf"/>
    <x v="1"/>
    <x v="7"/>
    <x v="3"/>
    <n v="3.88"/>
    <x v="1"/>
    <x v="0"/>
    <x v="0"/>
    <x v="1"/>
  </r>
  <r>
    <x v="0"/>
    <x v="8"/>
    <s v="De Bonte Raaf"/>
    <x v="1"/>
    <x v="7"/>
    <x v="4"/>
    <n v="74.37"/>
    <x v="1"/>
    <x v="0"/>
    <x v="0"/>
    <x v="1"/>
  </r>
  <r>
    <x v="0"/>
    <x v="8"/>
    <s v="De Bonte Raaf"/>
    <x v="2"/>
    <x v="0"/>
    <x v="0"/>
    <n v="-346.73"/>
    <x v="1"/>
    <x v="0"/>
    <x v="0"/>
    <x v="1"/>
  </r>
  <r>
    <x v="0"/>
    <x v="8"/>
    <s v="De Bonte Raaf"/>
    <x v="2"/>
    <x v="0"/>
    <x v="1"/>
    <n v="-25.28"/>
    <x v="1"/>
    <x v="0"/>
    <x v="0"/>
    <x v="1"/>
  </r>
  <r>
    <x v="0"/>
    <x v="8"/>
    <s v="De Bonte Raaf"/>
    <x v="2"/>
    <x v="0"/>
    <x v="2"/>
    <n v="-140.22"/>
    <x v="1"/>
    <x v="0"/>
    <x v="0"/>
    <x v="1"/>
  </r>
  <r>
    <x v="0"/>
    <x v="8"/>
    <s v="De Bonte Raaf"/>
    <x v="2"/>
    <x v="0"/>
    <x v="3"/>
    <n v="-16.690000000000001"/>
    <x v="1"/>
    <x v="0"/>
    <x v="0"/>
    <x v="1"/>
  </r>
  <r>
    <x v="0"/>
    <x v="8"/>
    <s v="De Bonte Raaf"/>
    <x v="2"/>
    <x v="0"/>
    <x v="4"/>
    <n v="-319.55"/>
    <x v="1"/>
    <x v="0"/>
    <x v="0"/>
    <x v="1"/>
  </r>
  <r>
    <x v="0"/>
    <x v="8"/>
    <s v="De Bonte Raaf"/>
    <x v="2"/>
    <x v="0"/>
    <x v="5"/>
    <n v="-2044.92"/>
    <x v="1"/>
    <x v="0"/>
    <x v="0"/>
    <x v="1"/>
  </r>
  <r>
    <x v="0"/>
    <x v="8"/>
    <s v="De Bonte Raaf"/>
    <x v="2"/>
    <x v="1"/>
    <x v="6"/>
    <n v="-466.08"/>
    <x v="1"/>
    <x v="0"/>
    <x v="0"/>
    <x v="1"/>
  </r>
  <r>
    <x v="0"/>
    <x v="8"/>
    <s v="De Bonte Raaf"/>
    <x v="2"/>
    <x v="2"/>
    <x v="7"/>
    <n v="-87.39"/>
    <x v="1"/>
    <x v="0"/>
    <x v="0"/>
    <x v="1"/>
  </r>
  <r>
    <x v="0"/>
    <x v="8"/>
    <s v="De Bonte Raaf"/>
    <x v="2"/>
    <x v="3"/>
    <x v="8"/>
    <n v="-3781.08"/>
    <x v="1"/>
    <x v="0"/>
    <x v="0"/>
    <x v="1"/>
  </r>
  <r>
    <x v="0"/>
    <x v="8"/>
    <s v="De Bonte Raaf"/>
    <x v="2"/>
    <x v="4"/>
    <x v="9"/>
    <n v="5826"/>
    <x v="1"/>
    <x v="0"/>
    <x v="0"/>
    <x v="1"/>
  </r>
  <r>
    <x v="0"/>
    <x v="8"/>
    <s v="De Bonte Raaf"/>
    <x v="2"/>
    <x v="5"/>
    <x v="6"/>
    <n v="466.08"/>
    <x v="1"/>
    <x v="0"/>
    <x v="0"/>
    <x v="1"/>
  </r>
  <r>
    <x v="0"/>
    <x v="8"/>
    <s v="De Bonte Raaf"/>
    <x v="2"/>
    <x v="6"/>
    <x v="7"/>
    <n v="87.39"/>
    <x v="1"/>
    <x v="0"/>
    <x v="0"/>
    <x v="1"/>
  </r>
  <r>
    <x v="0"/>
    <x v="8"/>
    <s v="De Bonte Raaf"/>
    <x v="2"/>
    <x v="7"/>
    <x v="0"/>
    <n v="346.73"/>
    <x v="1"/>
    <x v="0"/>
    <x v="0"/>
    <x v="1"/>
  </r>
  <r>
    <x v="0"/>
    <x v="8"/>
    <s v="De Bonte Raaf"/>
    <x v="2"/>
    <x v="7"/>
    <x v="1"/>
    <n v="25.28"/>
    <x v="1"/>
    <x v="0"/>
    <x v="0"/>
    <x v="1"/>
  </r>
  <r>
    <x v="0"/>
    <x v="8"/>
    <s v="De Bonte Raaf"/>
    <x v="2"/>
    <x v="7"/>
    <x v="2"/>
    <n v="140.22"/>
    <x v="1"/>
    <x v="0"/>
    <x v="0"/>
    <x v="1"/>
  </r>
  <r>
    <x v="0"/>
    <x v="8"/>
    <s v="De Bonte Raaf"/>
    <x v="2"/>
    <x v="7"/>
    <x v="3"/>
    <n v="16.690000000000001"/>
    <x v="1"/>
    <x v="0"/>
    <x v="0"/>
    <x v="1"/>
  </r>
  <r>
    <x v="0"/>
    <x v="8"/>
    <s v="De Bonte Raaf"/>
    <x v="2"/>
    <x v="7"/>
    <x v="4"/>
    <n v="319.55"/>
    <x v="1"/>
    <x v="0"/>
    <x v="0"/>
    <x v="1"/>
  </r>
  <r>
    <x v="0"/>
    <x v="8"/>
    <s v="De Bonte Raaf"/>
    <x v="3"/>
    <x v="0"/>
    <x v="0"/>
    <n v="-92.94"/>
    <x v="0"/>
    <x v="0"/>
    <x v="0"/>
    <x v="0"/>
  </r>
  <r>
    <x v="0"/>
    <x v="8"/>
    <s v="De Bonte Raaf"/>
    <x v="3"/>
    <x v="0"/>
    <x v="1"/>
    <n v="-6.67"/>
    <x v="0"/>
    <x v="0"/>
    <x v="0"/>
    <x v="0"/>
  </r>
  <r>
    <x v="0"/>
    <x v="8"/>
    <s v="De Bonte Raaf"/>
    <x v="3"/>
    <x v="0"/>
    <x v="1"/>
    <n v="-0.11"/>
    <x v="2"/>
    <x v="0"/>
    <x v="0"/>
    <x v="0"/>
  </r>
  <r>
    <x v="0"/>
    <x v="8"/>
    <s v="De Bonte Raaf"/>
    <x v="3"/>
    <x v="0"/>
    <x v="2"/>
    <n v="-37.590000000000003"/>
    <x v="0"/>
    <x v="0"/>
    <x v="0"/>
    <x v="0"/>
  </r>
  <r>
    <x v="0"/>
    <x v="8"/>
    <s v="De Bonte Raaf"/>
    <x v="3"/>
    <x v="0"/>
    <x v="3"/>
    <n v="-4.47"/>
    <x v="0"/>
    <x v="0"/>
    <x v="0"/>
    <x v="0"/>
  </r>
  <r>
    <x v="0"/>
    <x v="8"/>
    <s v="De Bonte Raaf"/>
    <x v="3"/>
    <x v="0"/>
    <x v="4"/>
    <n v="-85.66"/>
    <x v="0"/>
    <x v="0"/>
    <x v="0"/>
    <x v="0"/>
  </r>
  <r>
    <x v="0"/>
    <x v="8"/>
    <s v="De Bonte Raaf"/>
    <x v="3"/>
    <x v="0"/>
    <x v="5"/>
    <n v="-98"/>
    <x v="0"/>
    <x v="0"/>
    <x v="0"/>
    <x v="0"/>
  </r>
  <r>
    <x v="0"/>
    <x v="8"/>
    <s v="De Bonte Raaf"/>
    <x v="3"/>
    <x v="1"/>
    <x v="6"/>
    <n v="-102.28"/>
    <x v="0"/>
    <x v="0"/>
    <x v="0"/>
    <x v="0"/>
  </r>
  <r>
    <x v="0"/>
    <x v="8"/>
    <s v="De Bonte Raaf"/>
    <x v="3"/>
    <x v="2"/>
    <x v="7"/>
    <n v="-19.18"/>
    <x v="0"/>
    <x v="0"/>
    <x v="0"/>
    <x v="0"/>
  </r>
  <r>
    <x v="0"/>
    <x v="8"/>
    <s v="De Bonte Raaf"/>
    <x v="3"/>
    <x v="3"/>
    <x v="8"/>
    <n v="-1180.44"/>
    <x v="0"/>
    <x v="0"/>
    <x v="0"/>
    <x v="0"/>
  </r>
  <r>
    <x v="0"/>
    <x v="8"/>
    <s v="De Bonte Raaf"/>
    <x v="3"/>
    <x v="4"/>
    <x v="9"/>
    <n v="1278.44"/>
    <x v="0"/>
    <x v="0"/>
    <x v="0"/>
    <x v="0"/>
  </r>
  <r>
    <x v="0"/>
    <x v="8"/>
    <s v="De Bonte Raaf"/>
    <x v="3"/>
    <x v="5"/>
    <x v="6"/>
    <n v="102.28"/>
    <x v="0"/>
    <x v="0"/>
    <x v="0"/>
    <x v="0"/>
  </r>
  <r>
    <x v="0"/>
    <x v="8"/>
    <s v="De Bonte Raaf"/>
    <x v="3"/>
    <x v="6"/>
    <x v="7"/>
    <n v="19.18"/>
    <x v="0"/>
    <x v="0"/>
    <x v="0"/>
    <x v="0"/>
  </r>
  <r>
    <x v="0"/>
    <x v="8"/>
    <s v="De Bonte Raaf"/>
    <x v="3"/>
    <x v="7"/>
    <x v="0"/>
    <n v="92.94"/>
    <x v="0"/>
    <x v="0"/>
    <x v="0"/>
    <x v="0"/>
  </r>
  <r>
    <x v="0"/>
    <x v="8"/>
    <s v="De Bonte Raaf"/>
    <x v="3"/>
    <x v="7"/>
    <x v="1"/>
    <n v="6.78"/>
    <x v="0"/>
    <x v="0"/>
    <x v="0"/>
    <x v="0"/>
  </r>
  <r>
    <x v="0"/>
    <x v="8"/>
    <s v="De Bonte Raaf"/>
    <x v="3"/>
    <x v="7"/>
    <x v="2"/>
    <n v="37.590000000000003"/>
    <x v="0"/>
    <x v="0"/>
    <x v="0"/>
    <x v="0"/>
  </r>
  <r>
    <x v="0"/>
    <x v="8"/>
    <s v="De Bonte Raaf"/>
    <x v="3"/>
    <x v="7"/>
    <x v="3"/>
    <n v="4.47"/>
    <x v="0"/>
    <x v="0"/>
    <x v="0"/>
    <x v="0"/>
  </r>
  <r>
    <x v="0"/>
    <x v="8"/>
    <s v="De Bonte Raaf"/>
    <x v="3"/>
    <x v="7"/>
    <x v="4"/>
    <n v="84.28"/>
    <x v="0"/>
    <x v="0"/>
    <x v="0"/>
    <x v="0"/>
  </r>
  <r>
    <x v="0"/>
    <x v="8"/>
    <s v="De Bonte Raaf"/>
    <x v="3"/>
    <x v="7"/>
    <x v="4"/>
    <n v="1.38"/>
    <x v="2"/>
    <x v="0"/>
    <x v="0"/>
    <x v="0"/>
  </r>
  <r>
    <x v="0"/>
    <x v="8"/>
    <s v="De Bonte Raaf"/>
    <x v="4"/>
    <x v="0"/>
    <x v="0"/>
    <n v="-128.44"/>
    <x v="0"/>
    <x v="0"/>
    <x v="0"/>
    <x v="1"/>
  </r>
  <r>
    <x v="0"/>
    <x v="8"/>
    <s v="De Bonte Raaf"/>
    <x v="4"/>
    <x v="0"/>
    <x v="1"/>
    <n v="-9.36"/>
    <x v="0"/>
    <x v="0"/>
    <x v="0"/>
    <x v="1"/>
  </r>
  <r>
    <x v="0"/>
    <x v="8"/>
    <s v="De Bonte Raaf"/>
    <x v="4"/>
    <x v="0"/>
    <x v="2"/>
    <n v="-51.94"/>
    <x v="0"/>
    <x v="0"/>
    <x v="0"/>
    <x v="1"/>
  </r>
  <r>
    <x v="0"/>
    <x v="8"/>
    <s v="De Bonte Raaf"/>
    <x v="4"/>
    <x v="0"/>
    <x v="3"/>
    <n v="-6.18"/>
    <x v="0"/>
    <x v="0"/>
    <x v="0"/>
    <x v="1"/>
  </r>
  <r>
    <x v="0"/>
    <x v="8"/>
    <s v="De Bonte Raaf"/>
    <x v="4"/>
    <x v="0"/>
    <x v="4"/>
    <n v="-118.37"/>
    <x v="0"/>
    <x v="0"/>
    <x v="0"/>
    <x v="1"/>
  </r>
  <r>
    <x v="0"/>
    <x v="8"/>
    <s v="De Bonte Raaf"/>
    <x v="4"/>
    <x v="0"/>
    <x v="5"/>
    <n v="-141.58000000000001"/>
    <x v="0"/>
    <x v="0"/>
    <x v="0"/>
    <x v="1"/>
  </r>
  <r>
    <x v="0"/>
    <x v="8"/>
    <s v="De Bonte Raaf"/>
    <x v="4"/>
    <x v="1"/>
    <x v="6"/>
    <n v="-141.34"/>
    <x v="0"/>
    <x v="0"/>
    <x v="0"/>
    <x v="1"/>
  </r>
  <r>
    <x v="0"/>
    <x v="8"/>
    <s v="De Bonte Raaf"/>
    <x v="4"/>
    <x v="2"/>
    <x v="7"/>
    <n v="-26.5"/>
    <x v="0"/>
    <x v="0"/>
    <x v="0"/>
    <x v="1"/>
  </r>
  <r>
    <x v="0"/>
    <x v="8"/>
    <s v="De Bonte Raaf"/>
    <x v="4"/>
    <x v="3"/>
    <x v="8"/>
    <n v="-1625.18"/>
    <x v="0"/>
    <x v="0"/>
    <x v="0"/>
    <x v="1"/>
  </r>
  <r>
    <x v="0"/>
    <x v="8"/>
    <s v="De Bonte Raaf"/>
    <x v="4"/>
    <x v="4"/>
    <x v="9"/>
    <n v="1766.76"/>
    <x v="0"/>
    <x v="0"/>
    <x v="0"/>
    <x v="1"/>
  </r>
  <r>
    <x v="0"/>
    <x v="8"/>
    <s v="De Bonte Raaf"/>
    <x v="4"/>
    <x v="5"/>
    <x v="6"/>
    <n v="141.34"/>
    <x v="0"/>
    <x v="0"/>
    <x v="0"/>
    <x v="1"/>
  </r>
  <r>
    <x v="0"/>
    <x v="8"/>
    <s v="De Bonte Raaf"/>
    <x v="4"/>
    <x v="6"/>
    <x v="7"/>
    <n v="26.5"/>
    <x v="0"/>
    <x v="0"/>
    <x v="0"/>
    <x v="1"/>
  </r>
  <r>
    <x v="0"/>
    <x v="8"/>
    <s v="De Bonte Raaf"/>
    <x v="4"/>
    <x v="7"/>
    <x v="0"/>
    <n v="128.44"/>
    <x v="0"/>
    <x v="0"/>
    <x v="0"/>
    <x v="1"/>
  </r>
  <r>
    <x v="0"/>
    <x v="8"/>
    <s v="De Bonte Raaf"/>
    <x v="4"/>
    <x v="7"/>
    <x v="1"/>
    <n v="9.36"/>
    <x v="0"/>
    <x v="0"/>
    <x v="0"/>
    <x v="1"/>
  </r>
  <r>
    <x v="0"/>
    <x v="8"/>
    <s v="De Bonte Raaf"/>
    <x v="4"/>
    <x v="7"/>
    <x v="2"/>
    <n v="51.94"/>
    <x v="0"/>
    <x v="0"/>
    <x v="0"/>
    <x v="1"/>
  </r>
  <r>
    <x v="0"/>
    <x v="8"/>
    <s v="De Bonte Raaf"/>
    <x v="4"/>
    <x v="7"/>
    <x v="3"/>
    <n v="6.18"/>
    <x v="0"/>
    <x v="0"/>
    <x v="0"/>
    <x v="1"/>
  </r>
  <r>
    <x v="0"/>
    <x v="8"/>
    <s v="De Bonte Raaf"/>
    <x v="4"/>
    <x v="7"/>
    <x v="4"/>
    <n v="118.37"/>
    <x v="0"/>
    <x v="0"/>
    <x v="0"/>
    <x v="1"/>
  </r>
  <r>
    <x v="0"/>
    <x v="8"/>
    <s v="De Bonte Raaf"/>
    <x v="5"/>
    <x v="0"/>
    <x v="0"/>
    <n v="-119.04"/>
    <x v="2"/>
    <x v="0"/>
    <x v="0"/>
    <x v="2"/>
  </r>
  <r>
    <x v="0"/>
    <x v="8"/>
    <s v="De Bonte Raaf"/>
    <x v="5"/>
    <x v="0"/>
    <x v="1"/>
    <n v="-8.68"/>
    <x v="2"/>
    <x v="0"/>
    <x v="0"/>
    <x v="2"/>
  </r>
  <r>
    <x v="0"/>
    <x v="8"/>
    <s v="De Bonte Raaf"/>
    <x v="5"/>
    <x v="0"/>
    <x v="10"/>
    <n v="-130.01"/>
    <x v="2"/>
    <x v="0"/>
    <x v="0"/>
    <x v="2"/>
  </r>
  <r>
    <x v="0"/>
    <x v="8"/>
    <s v="De Bonte Raaf"/>
    <x v="5"/>
    <x v="0"/>
    <x v="3"/>
    <n v="-5.73"/>
    <x v="2"/>
    <x v="0"/>
    <x v="0"/>
    <x v="2"/>
  </r>
  <r>
    <x v="0"/>
    <x v="8"/>
    <s v="De Bonte Raaf"/>
    <x v="5"/>
    <x v="0"/>
    <x v="4"/>
    <n v="-109.71"/>
    <x v="2"/>
    <x v="0"/>
    <x v="0"/>
    <x v="2"/>
  </r>
  <r>
    <x v="0"/>
    <x v="8"/>
    <s v="De Bonte Raaf"/>
    <x v="5"/>
    <x v="0"/>
    <x v="5"/>
    <n v="-610.08000000000004"/>
    <x v="2"/>
    <x v="0"/>
    <x v="0"/>
    <x v="2"/>
  </r>
  <r>
    <x v="0"/>
    <x v="8"/>
    <s v="De Bonte Raaf"/>
    <x v="5"/>
    <x v="1"/>
    <x v="6"/>
    <n v="-130.99"/>
    <x v="2"/>
    <x v="0"/>
    <x v="0"/>
    <x v="2"/>
  </r>
  <r>
    <x v="0"/>
    <x v="8"/>
    <s v="De Bonte Raaf"/>
    <x v="5"/>
    <x v="2"/>
    <x v="7"/>
    <n v="-24.56"/>
    <x v="2"/>
    <x v="0"/>
    <x v="0"/>
    <x v="2"/>
  </r>
  <r>
    <x v="0"/>
    <x v="8"/>
    <s v="De Bonte Raaf"/>
    <x v="5"/>
    <x v="3"/>
    <x v="8"/>
    <n v="-1027.32"/>
    <x v="2"/>
    <x v="0"/>
    <x v="0"/>
    <x v="2"/>
  </r>
  <r>
    <x v="0"/>
    <x v="8"/>
    <s v="De Bonte Raaf"/>
    <x v="5"/>
    <x v="4"/>
    <x v="9"/>
    <n v="1637.4"/>
    <x v="2"/>
    <x v="0"/>
    <x v="0"/>
    <x v="2"/>
  </r>
  <r>
    <x v="0"/>
    <x v="8"/>
    <s v="De Bonte Raaf"/>
    <x v="5"/>
    <x v="5"/>
    <x v="6"/>
    <n v="130.99"/>
    <x v="2"/>
    <x v="0"/>
    <x v="0"/>
    <x v="2"/>
  </r>
  <r>
    <x v="0"/>
    <x v="8"/>
    <s v="De Bonte Raaf"/>
    <x v="5"/>
    <x v="6"/>
    <x v="7"/>
    <n v="24.56"/>
    <x v="2"/>
    <x v="0"/>
    <x v="0"/>
    <x v="2"/>
  </r>
  <r>
    <x v="0"/>
    <x v="8"/>
    <s v="De Bonte Raaf"/>
    <x v="5"/>
    <x v="7"/>
    <x v="0"/>
    <n v="119.04"/>
    <x v="2"/>
    <x v="0"/>
    <x v="0"/>
    <x v="2"/>
  </r>
  <r>
    <x v="0"/>
    <x v="8"/>
    <s v="De Bonte Raaf"/>
    <x v="5"/>
    <x v="7"/>
    <x v="1"/>
    <n v="8.68"/>
    <x v="2"/>
    <x v="0"/>
    <x v="0"/>
    <x v="2"/>
  </r>
  <r>
    <x v="0"/>
    <x v="8"/>
    <s v="De Bonte Raaf"/>
    <x v="5"/>
    <x v="7"/>
    <x v="10"/>
    <n v="130.01"/>
    <x v="2"/>
    <x v="0"/>
    <x v="0"/>
    <x v="2"/>
  </r>
  <r>
    <x v="0"/>
    <x v="8"/>
    <s v="De Bonte Raaf"/>
    <x v="5"/>
    <x v="7"/>
    <x v="3"/>
    <n v="5.73"/>
    <x v="2"/>
    <x v="0"/>
    <x v="0"/>
    <x v="2"/>
  </r>
  <r>
    <x v="0"/>
    <x v="8"/>
    <s v="De Bonte Raaf"/>
    <x v="5"/>
    <x v="7"/>
    <x v="4"/>
    <n v="109.71"/>
    <x v="2"/>
    <x v="0"/>
    <x v="0"/>
    <x v="2"/>
  </r>
  <r>
    <x v="0"/>
    <x v="8"/>
    <s v="De Bonte Raaf"/>
    <x v="6"/>
    <x v="0"/>
    <x v="0"/>
    <n v="-214.54"/>
    <x v="2"/>
    <x v="0"/>
    <x v="0"/>
    <x v="0"/>
  </r>
  <r>
    <x v="0"/>
    <x v="8"/>
    <s v="De Bonte Raaf"/>
    <x v="6"/>
    <x v="0"/>
    <x v="1"/>
    <n v="-15.64"/>
    <x v="2"/>
    <x v="0"/>
    <x v="0"/>
    <x v="0"/>
  </r>
  <r>
    <x v="0"/>
    <x v="8"/>
    <s v="De Bonte Raaf"/>
    <x v="6"/>
    <x v="0"/>
    <x v="2"/>
    <n v="-86.76"/>
    <x v="2"/>
    <x v="0"/>
    <x v="0"/>
    <x v="0"/>
  </r>
  <r>
    <x v="0"/>
    <x v="8"/>
    <s v="De Bonte Raaf"/>
    <x v="6"/>
    <x v="0"/>
    <x v="3"/>
    <n v="-10.33"/>
    <x v="2"/>
    <x v="0"/>
    <x v="0"/>
    <x v="0"/>
  </r>
  <r>
    <x v="0"/>
    <x v="8"/>
    <s v="De Bonte Raaf"/>
    <x v="6"/>
    <x v="0"/>
    <x v="4"/>
    <n v="-197.72"/>
    <x v="2"/>
    <x v="0"/>
    <x v="0"/>
    <x v="0"/>
  </r>
  <r>
    <x v="0"/>
    <x v="8"/>
    <s v="De Bonte Raaf"/>
    <x v="6"/>
    <x v="0"/>
    <x v="5"/>
    <n v="-627.83000000000004"/>
    <x v="2"/>
    <x v="0"/>
    <x v="0"/>
    <x v="0"/>
  </r>
  <r>
    <x v="0"/>
    <x v="8"/>
    <s v="De Bonte Raaf"/>
    <x v="6"/>
    <x v="1"/>
    <x v="6"/>
    <n v="-236.08"/>
    <x v="2"/>
    <x v="0"/>
    <x v="0"/>
    <x v="0"/>
  </r>
  <r>
    <x v="0"/>
    <x v="8"/>
    <s v="De Bonte Raaf"/>
    <x v="6"/>
    <x v="2"/>
    <x v="7"/>
    <n v="-44.26"/>
    <x v="2"/>
    <x v="0"/>
    <x v="0"/>
    <x v="0"/>
  </r>
  <r>
    <x v="0"/>
    <x v="8"/>
    <s v="De Bonte Raaf"/>
    <x v="6"/>
    <x v="3"/>
    <x v="8"/>
    <n v="-2323.17"/>
    <x v="2"/>
    <x v="0"/>
    <x v="0"/>
    <x v="0"/>
  </r>
  <r>
    <x v="0"/>
    <x v="8"/>
    <s v="De Bonte Raaf"/>
    <x v="6"/>
    <x v="4"/>
    <x v="9"/>
    <n v="2951"/>
    <x v="2"/>
    <x v="0"/>
    <x v="0"/>
    <x v="0"/>
  </r>
  <r>
    <x v="0"/>
    <x v="8"/>
    <s v="De Bonte Raaf"/>
    <x v="6"/>
    <x v="5"/>
    <x v="6"/>
    <n v="236.08"/>
    <x v="2"/>
    <x v="0"/>
    <x v="0"/>
    <x v="0"/>
  </r>
  <r>
    <x v="0"/>
    <x v="8"/>
    <s v="De Bonte Raaf"/>
    <x v="6"/>
    <x v="6"/>
    <x v="7"/>
    <n v="44.26"/>
    <x v="2"/>
    <x v="0"/>
    <x v="0"/>
    <x v="0"/>
  </r>
  <r>
    <x v="0"/>
    <x v="8"/>
    <s v="De Bonte Raaf"/>
    <x v="6"/>
    <x v="7"/>
    <x v="0"/>
    <n v="214.54"/>
    <x v="2"/>
    <x v="0"/>
    <x v="0"/>
    <x v="0"/>
  </r>
  <r>
    <x v="0"/>
    <x v="8"/>
    <s v="De Bonte Raaf"/>
    <x v="6"/>
    <x v="7"/>
    <x v="1"/>
    <n v="15.64"/>
    <x v="2"/>
    <x v="0"/>
    <x v="0"/>
    <x v="0"/>
  </r>
  <r>
    <x v="0"/>
    <x v="8"/>
    <s v="De Bonte Raaf"/>
    <x v="6"/>
    <x v="7"/>
    <x v="2"/>
    <n v="86.76"/>
    <x v="2"/>
    <x v="0"/>
    <x v="0"/>
    <x v="0"/>
  </r>
  <r>
    <x v="0"/>
    <x v="8"/>
    <s v="De Bonte Raaf"/>
    <x v="6"/>
    <x v="7"/>
    <x v="3"/>
    <n v="10.33"/>
    <x v="2"/>
    <x v="0"/>
    <x v="0"/>
    <x v="0"/>
  </r>
  <r>
    <x v="0"/>
    <x v="8"/>
    <s v="De Bonte Raaf"/>
    <x v="6"/>
    <x v="7"/>
    <x v="4"/>
    <n v="197.72"/>
    <x v="2"/>
    <x v="0"/>
    <x v="0"/>
    <x v="0"/>
  </r>
  <r>
    <x v="0"/>
    <x v="8"/>
    <s v="De Bonte Raaf"/>
    <x v="7"/>
    <x v="0"/>
    <x v="0"/>
    <n v="-151.22"/>
    <x v="2"/>
    <x v="0"/>
    <x v="0"/>
    <x v="2"/>
  </r>
  <r>
    <x v="0"/>
    <x v="8"/>
    <s v="De Bonte Raaf"/>
    <x v="7"/>
    <x v="0"/>
    <x v="1"/>
    <n v="-11.02"/>
    <x v="2"/>
    <x v="0"/>
    <x v="0"/>
    <x v="2"/>
  </r>
  <r>
    <x v="0"/>
    <x v="8"/>
    <s v="De Bonte Raaf"/>
    <x v="7"/>
    <x v="0"/>
    <x v="2"/>
    <n v="-61.15"/>
    <x v="2"/>
    <x v="0"/>
    <x v="0"/>
    <x v="2"/>
  </r>
  <r>
    <x v="0"/>
    <x v="8"/>
    <s v="De Bonte Raaf"/>
    <x v="7"/>
    <x v="0"/>
    <x v="3"/>
    <n v="-7.28"/>
    <x v="2"/>
    <x v="0"/>
    <x v="0"/>
    <x v="2"/>
  </r>
  <r>
    <x v="0"/>
    <x v="8"/>
    <s v="De Bonte Raaf"/>
    <x v="7"/>
    <x v="0"/>
    <x v="4"/>
    <n v="-139.36000000000001"/>
    <x v="2"/>
    <x v="0"/>
    <x v="0"/>
    <x v="2"/>
  </r>
  <r>
    <x v="0"/>
    <x v="8"/>
    <s v="De Bonte Raaf"/>
    <x v="7"/>
    <x v="0"/>
    <x v="5"/>
    <n v="-266"/>
    <x v="2"/>
    <x v="0"/>
    <x v="0"/>
    <x v="2"/>
  </r>
  <r>
    <x v="0"/>
    <x v="8"/>
    <s v="De Bonte Raaf"/>
    <x v="7"/>
    <x v="1"/>
    <x v="6"/>
    <n v="-166.4"/>
    <x v="2"/>
    <x v="0"/>
    <x v="0"/>
    <x v="2"/>
  </r>
  <r>
    <x v="0"/>
    <x v="8"/>
    <s v="De Bonte Raaf"/>
    <x v="7"/>
    <x v="2"/>
    <x v="7"/>
    <n v="-31.2"/>
    <x v="2"/>
    <x v="0"/>
    <x v="0"/>
    <x v="2"/>
  </r>
  <r>
    <x v="0"/>
    <x v="8"/>
    <s v="De Bonte Raaf"/>
    <x v="7"/>
    <x v="3"/>
    <x v="8"/>
    <n v="-1814"/>
    <x v="2"/>
    <x v="0"/>
    <x v="0"/>
    <x v="2"/>
  </r>
  <r>
    <x v="0"/>
    <x v="8"/>
    <s v="De Bonte Raaf"/>
    <x v="7"/>
    <x v="4"/>
    <x v="9"/>
    <n v="2080"/>
    <x v="2"/>
    <x v="0"/>
    <x v="0"/>
    <x v="2"/>
  </r>
  <r>
    <x v="0"/>
    <x v="8"/>
    <s v="De Bonte Raaf"/>
    <x v="7"/>
    <x v="5"/>
    <x v="6"/>
    <n v="166.4"/>
    <x v="2"/>
    <x v="0"/>
    <x v="0"/>
    <x v="2"/>
  </r>
  <r>
    <x v="0"/>
    <x v="8"/>
    <s v="De Bonte Raaf"/>
    <x v="7"/>
    <x v="6"/>
    <x v="7"/>
    <n v="31.2"/>
    <x v="2"/>
    <x v="0"/>
    <x v="0"/>
    <x v="2"/>
  </r>
  <r>
    <x v="0"/>
    <x v="8"/>
    <s v="De Bonte Raaf"/>
    <x v="7"/>
    <x v="7"/>
    <x v="0"/>
    <n v="151.22"/>
    <x v="2"/>
    <x v="0"/>
    <x v="0"/>
    <x v="2"/>
  </r>
  <r>
    <x v="0"/>
    <x v="8"/>
    <s v="De Bonte Raaf"/>
    <x v="7"/>
    <x v="7"/>
    <x v="1"/>
    <n v="11.02"/>
    <x v="2"/>
    <x v="0"/>
    <x v="0"/>
    <x v="2"/>
  </r>
  <r>
    <x v="0"/>
    <x v="8"/>
    <s v="De Bonte Raaf"/>
    <x v="7"/>
    <x v="7"/>
    <x v="2"/>
    <n v="61.15"/>
    <x v="2"/>
    <x v="0"/>
    <x v="0"/>
    <x v="2"/>
  </r>
  <r>
    <x v="0"/>
    <x v="8"/>
    <s v="De Bonte Raaf"/>
    <x v="7"/>
    <x v="7"/>
    <x v="3"/>
    <n v="7.28"/>
    <x v="2"/>
    <x v="0"/>
    <x v="0"/>
    <x v="2"/>
  </r>
  <r>
    <x v="0"/>
    <x v="8"/>
    <s v="De Bonte Raaf"/>
    <x v="7"/>
    <x v="7"/>
    <x v="4"/>
    <n v="139.36000000000001"/>
    <x v="2"/>
    <x v="0"/>
    <x v="0"/>
    <x v="2"/>
  </r>
  <r>
    <x v="0"/>
    <x v="8"/>
    <s v="De Bonte Raaf"/>
    <x v="8"/>
    <x v="0"/>
    <x v="0"/>
    <n v="-82.3"/>
    <x v="3"/>
    <x v="0"/>
    <x v="0"/>
    <x v="2"/>
  </r>
  <r>
    <x v="0"/>
    <x v="8"/>
    <s v="De Bonte Raaf"/>
    <x v="8"/>
    <x v="0"/>
    <x v="1"/>
    <n v="-6"/>
    <x v="3"/>
    <x v="0"/>
    <x v="0"/>
    <x v="2"/>
  </r>
  <r>
    <x v="0"/>
    <x v="8"/>
    <s v="De Bonte Raaf"/>
    <x v="8"/>
    <x v="0"/>
    <x v="2"/>
    <n v="-33.28"/>
    <x v="3"/>
    <x v="0"/>
    <x v="0"/>
    <x v="2"/>
  </r>
  <r>
    <x v="0"/>
    <x v="8"/>
    <s v="De Bonte Raaf"/>
    <x v="8"/>
    <x v="0"/>
    <x v="3"/>
    <n v="-3.96"/>
    <x v="3"/>
    <x v="0"/>
    <x v="0"/>
    <x v="2"/>
  </r>
  <r>
    <x v="0"/>
    <x v="8"/>
    <s v="De Bonte Raaf"/>
    <x v="8"/>
    <x v="0"/>
    <x v="4"/>
    <n v="-75.84"/>
    <x v="3"/>
    <x v="0"/>
    <x v="0"/>
    <x v="2"/>
  </r>
  <r>
    <x v="0"/>
    <x v="8"/>
    <s v="De Bonte Raaf"/>
    <x v="8"/>
    <x v="0"/>
    <x v="5"/>
    <n v="-85.42"/>
    <x v="3"/>
    <x v="0"/>
    <x v="0"/>
    <x v="2"/>
  </r>
  <r>
    <x v="0"/>
    <x v="8"/>
    <s v="De Bonte Raaf"/>
    <x v="8"/>
    <x v="1"/>
    <x v="6"/>
    <n v="-90.56"/>
    <x v="3"/>
    <x v="0"/>
    <x v="0"/>
    <x v="2"/>
  </r>
  <r>
    <x v="0"/>
    <x v="8"/>
    <s v="De Bonte Raaf"/>
    <x v="8"/>
    <x v="2"/>
    <x v="7"/>
    <n v="-16.98"/>
    <x v="3"/>
    <x v="0"/>
    <x v="0"/>
    <x v="2"/>
  </r>
  <r>
    <x v="0"/>
    <x v="8"/>
    <s v="De Bonte Raaf"/>
    <x v="8"/>
    <x v="3"/>
    <x v="8"/>
    <n v="-1046.58"/>
    <x v="3"/>
    <x v="0"/>
    <x v="0"/>
    <x v="2"/>
  </r>
  <r>
    <x v="0"/>
    <x v="8"/>
    <s v="De Bonte Raaf"/>
    <x v="8"/>
    <x v="4"/>
    <x v="9"/>
    <n v="1132"/>
    <x v="3"/>
    <x v="0"/>
    <x v="0"/>
    <x v="2"/>
  </r>
  <r>
    <x v="0"/>
    <x v="8"/>
    <s v="De Bonte Raaf"/>
    <x v="8"/>
    <x v="5"/>
    <x v="6"/>
    <n v="90.56"/>
    <x v="3"/>
    <x v="0"/>
    <x v="0"/>
    <x v="2"/>
  </r>
  <r>
    <x v="0"/>
    <x v="8"/>
    <s v="De Bonte Raaf"/>
    <x v="8"/>
    <x v="6"/>
    <x v="7"/>
    <n v="16.98"/>
    <x v="3"/>
    <x v="0"/>
    <x v="0"/>
    <x v="2"/>
  </r>
  <r>
    <x v="0"/>
    <x v="8"/>
    <s v="De Bonte Raaf"/>
    <x v="8"/>
    <x v="7"/>
    <x v="0"/>
    <n v="82.3"/>
    <x v="3"/>
    <x v="0"/>
    <x v="0"/>
    <x v="2"/>
  </r>
  <r>
    <x v="0"/>
    <x v="8"/>
    <s v="De Bonte Raaf"/>
    <x v="8"/>
    <x v="7"/>
    <x v="1"/>
    <n v="6"/>
    <x v="3"/>
    <x v="0"/>
    <x v="0"/>
    <x v="2"/>
  </r>
  <r>
    <x v="0"/>
    <x v="8"/>
    <s v="De Bonte Raaf"/>
    <x v="8"/>
    <x v="7"/>
    <x v="2"/>
    <n v="33.28"/>
    <x v="3"/>
    <x v="0"/>
    <x v="0"/>
    <x v="2"/>
  </r>
  <r>
    <x v="0"/>
    <x v="8"/>
    <s v="De Bonte Raaf"/>
    <x v="8"/>
    <x v="7"/>
    <x v="3"/>
    <n v="3.96"/>
    <x v="3"/>
    <x v="0"/>
    <x v="0"/>
    <x v="2"/>
  </r>
  <r>
    <x v="0"/>
    <x v="8"/>
    <s v="De Bonte Raaf"/>
    <x v="8"/>
    <x v="7"/>
    <x v="4"/>
    <n v="75.84"/>
    <x v="3"/>
    <x v="0"/>
    <x v="0"/>
    <x v="2"/>
  </r>
  <r>
    <x v="0"/>
    <x v="9"/>
    <s v="De Bonte Raaf"/>
    <x v="0"/>
    <x v="0"/>
    <x v="0"/>
    <n v="-159.29"/>
    <x v="0"/>
    <x v="0"/>
    <x v="0"/>
    <x v="0"/>
  </r>
  <r>
    <x v="0"/>
    <x v="9"/>
    <s v="De Bonte Raaf"/>
    <x v="0"/>
    <x v="0"/>
    <x v="1"/>
    <n v="-11.61"/>
    <x v="0"/>
    <x v="0"/>
    <x v="0"/>
    <x v="0"/>
  </r>
  <r>
    <x v="0"/>
    <x v="9"/>
    <s v="De Bonte Raaf"/>
    <x v="0"/>
    <x v="0"/>
    <x v="2"/>
    <n v="-64.42"/>
    <x v="0"/>
    <x v="0"/>
    <x v="0"/>
    <x v="0"/>
  </r>
  <r>
    <x v="0"/>
    <x v="9"/>
    <s v="De Bonte Raaf"/>
    <x v="0"/>
    <x v="0"/>
    <x v="3"/>
    <n v="-7.67"/>
    <x v="0"/>
    <x v="0"/>
    <x v="0"/>
    <x v="0"/>
  </r>
  <r>
    <x v="0"/>
    <x v="9"/>
    <s v="De Bonte Raaf"/>
    <x v="0"/>
    <x v="0"/>
    <x v="4"/>
    <n v="-146.80000000000001"/>
    <x v="0"/>
    <x v="0"/>
    <x v="0"/>
    <x v="0"/>
  </r>
  <r>
    <x v="0"/>
    <x v="9"/>
    <s v="De Bonte Raaf"/>
    <x v="0"/>
    <x v="0"/>
    <x v="5"/>
    <n v="-310.67"/>
    <x v="0"/>
    <x v="0"/>
    <x v="0"/>
    <x v="0"/>
  </r>
  <r>
    <x v="0"/>
    <x v="9"/>
    <s v="De Bonte Raaf"/>
    <x v="0"/>
    <x v="1"/>
    <x v="6"/>
    <n v="-175.28"/>
    <x v="0"/>
    <x v="0"/>
    <x v="0"/>
    <x v="0"/>
  </r>
  <r>
    <x v="0"/>
    <x v="9"/>
    <s v="De Bonte Raaf"/>
    <x v="0"/>
    <x v="2"/>
    <x v="7"/>
    <n v="-32.86"/>
    <x v="0"/>
    <x v="0"/>
    <x v="0"/>
    <x v="0"/>
  </r>
  <r>
    <x v="0"/>
    <x v="9"/>
    <s v="De Bonte Raaf"/>
    <x v="0"/>
    <x v="3"/>
    <x v="8"/>
    <n v="-1880.33"/>
    <x v="0"/>
    <x v="0"/>
    <x v="0"/>
    <x v="0"/>
  </r>
  <r>
    <x v="0"/>
    <x v="9"/>
    <s v="De Bonte Raaf"/>
    <x v="0"/>
    <x v="4"/>
    <x v="9"/>
    <n v="2191"/>
    <x v="0"/>
    <x v="0"/>
    <x v="0"/>
    <x v="0"/>
  </r>
  <r>
    <x v="0"/>
    <x v="9"/>
    <s v="De Bonte Raaf"/>
    <x v="0"/>
    <x v="5"/>
    <x v="6"/>
    <n v="175.28"/>
    <x v="0"/>
    <x v="0"/>
    <x v="0"/>
    <x v="0"/>
  </r>
  <r>
    <x v="0"/>
    <x v="9"/>
    <s v="De Bonte Raaf"/>
    <x v="0"/>
    <x v="6"/>
    <x v="7"/>
    <n v="32.86"/>
    <x v="0"/>
    <x v="0"/>
    <x v="0"/>
    <x v="0"/>
  </r>
  <r>
    <x v="0"/>
    <x v="9"/>
    <s v="De Bonte Raaf"/>
    <x v="0"/>
    <x v="7"/>
    <x v="0"/>
    <n v="159.29"/>
    <x v="0"/>
    <x v="0"/>
    <x v="0"/>
    <x v="0"/>
  </r>
  <r>
    <x v="0"/>
    <x v="9"/>
    <s v="De Bonte Raaf"/>
    <x v="0"/>
    <x v="7"/>
    <x v="1"/>
    <n v="11.61"/>
    <x v="0"/>
    <x v="0"/>
    <x v="0"/>
    <x v="0"/>
  </r>
  <r>
    <x v="0"/>
    <x v="9"/>
    <s v="De Bonte Raaf"/>
    <x v="0"/>
    <x v="7"/>
    <x v="2"/>
    <n v="64.42"/>
    <x v="0"/>
    <x v="0"/>
    <x v="0"/>
    <x v="0"/>
  </r>
  <r>
    <x v="0"/>
    <x v="9"/>
    <s v="De Bonte Raaf"/>
    <x v="0"/>
    <x v="7"/>
    <x v="3"/>
    <n v="7.67"/>
    <x v="0"/>
    <x v="0"/>
    <x v="0"/>
    <x v="0"/>
  </r>
  <r>
    <x v="0"/>
    <x v="9"/>
    <s v="De Bonte Raaf"/>
    <x v="0"/>
    <x v="7"/>
    <x v="4"/>
    <n v="146.80000000000001"/>
    <x v="0"/>
    <x v="0"/>
    <x v="0"/>
    <x v="0"/>
  </r>
  <r>
    <x v="0"/>
    <x v="9"/>
    <s v="De Bonte Raaf"/>
    <x v="9"/>
    <x v="0"/>
    <x v="0"/>
    <n v="-127.22"/>
    <x v="1"/>
    <x v="0"/>
    <x v="0"/>
    <x v="0"/>
  </r>
  <r>
    <x v="0"/>
    <x v="9"/>
    <s v="De Bonte Raaf"/>
    <x v="9"/>
    <x v="0"/>
    <x v="1"/>
    <n v="-9.2799999999999994"/>
    <x v="1"/>
    <x v="0"/>
    <x v="0"/>
    <x v="0"/>
  </r>
  <r>
    <x v="0"/>
    <x v="9"/>
    <s v="De Bonte Raaf"/>
    <x v="9"/>
    <x v="0"/>
    <x v="2"/>
    <n v="-51.45"/>
    <x v="1"/>
    <x v="0"/>
    <x v="0"/>
    <x v="0"/>
  </r>
  <r>
    <x v="0"/>
    <x v="9"/>
    <s v="De Bonte Raaf"/>
    <x v="9"/>
    <x v="0"/>
    <x v="3"/>
    <n v="-6.12"/>
    <x v="1"/>
    <x v="0"/>
    <x v="0"/>
    <x v="0"/>
  </r>
  <r>
    <x v="0"/>
    <x v="9"/>
    <s v="De Bonte Raaf"/>
    <x v="9"/>
    <x v="0"/>
    <x v="4"/>
    <n v="-117.25"/>
    <x v="1"/>
    <x v="0"/>
    <x v="0"/>
    <x v="0"/>
  </r>
  <r>
    <x v="0"/>
    <x v="9"/>
    <s v="De Bonte Raaf"/>
    <x v="9"/>
    <x v="0"/>
    <x v="5"/>
    <n v="-139.08000000000001"/>
    <x v="1"/>
    <x v="0"/>
    <x v="0"/>
    <x v="0"/>
  </r>
  <r>
    <x v="0"/>
    <x v="9"/>
    <s v="De Bonte Raaf"/>
    <x v="9"/>
    <x v="1"/>
    <x v="6"/>
    <n v="-140"/>
    <x v="1"/>
    <x v="0"/>
    <x v="0"/>
    <x v="0"/>
  </r>
  <r>
    <x v="0"/>
    <x v="9"/>
    <s v="De Bonte Raaf"/>
    <x v="9"/>
    <x v="2"/>
    <x v="7"/>
    <n v="-26.25"/>
    <x v="1"/>
    <x v="0"/>
    <x v="0"/>
    <x v="0"/>
  </r>
  <r>
    <x v="0"/>
    <x v="9"/>
    <s v="De Bonte Raaf"/>
    <x v="9"/>
    <x v="3"/>
    <x v="8"/>
    <n v="-1610.92"/>
    <x v="1"/>
    <x v="0"/>
    <x v="0"/>
    <x v="0"/>
  </r>
  <r>
    <x v="0"/>
    <x v="9"/>
    <s v="De Bonte Raaf"/>
    <x v="9"/>
    <x v="4"/>
    <x v="9"/>
    <n v="1750"/>
    <x v="1"/>
    <x v="0"/>
    <x v="0"/>
    <x v="0"/>
  </r>
  <r>
    <x v="0"/>
    <x v="9"/>
    <s v="De Bonte Raaf"/>
    <x v="9"/>
    <x v="5"/>
    <x v="6"/>
    <n v="140"/>
    <x v="1"/>
    <x v="0"/>
    <x v="0"/>
    <x v="0"/>
  </r>
  <r>
    <x v="0"/>
    <x v="9"/>
    <s v="De Bonte Raaf"/>
    <x v="9"/>
    <x v="6"/>
    <x v="7"/>
    <n v="26.25"/>
    <x v="1"/>
    <x v="0"/>
    <x v="0"/>
    <x v="0"/>
  </r>
  <r>
    <x v="0"/>
    <x v="9"/>
    <s v="De Bonte Raaf"/>
    <x v="9"/>
    <x v="7"/>
    <x v="0"/>
    <n v="127.22"/>
    <x v="1"/>
    <x v="0"/>
    <x v="0"/>
    <x v="0"/>
  </r>
  <r>
    <x v="0"/>
    <x v="9"/>
    <s v="De Bonte Raaf"/>
    <x v="9"/>
    <x v="7"/>
    <x v="1"/>
    <n v="9.2799999999999994"/>
    <x v="1"/>
    <x v="0"/>
    <x v="0"/>
    <x v="0"/>
  </r>
  <r>
    <x v="0"/>
    <x v="9"/>
    <s v="De Bonte Raaf"/>
    <x v="9"/>
    <x v="7"/>
    <x v="2"/>
    <n v="51.45"/>
    <x v="1"/>
    <x v="0"/>
    <x v="0"/>
    <x v="0"/>
  </r>
  <r>
    <x v="0"/>
    <x v="9"/>
    <s v="De Bonte Raaf"/>
    <x v="9"/>
    <x v="7"/>
    <x v="3"/>
    <n v="6.12"/>
    <x v="1"/>
    <x v="0"/>
    <x v="0"/>
    <x v="0"/>
  </r>
  <r>
    <x v="0"/>
    <x v="9"/>
    <s v="De Bonte Raaf"/>
    <x v="9"/>
    <x v="7"/>
    <x v="4"/>
    <n v="117.25"/>
    <x v="1"/>
    <x v="0"/>
    <x v="0"/>
    <x v="0"/>
  </r>
  <r>
    <x v="0"/>
    <x v="9"/>
    <s v="De Bonte Raaf"/>
    <x v="10"/>
    <x v="0"/>
    <x v="0"/>
    <n v="-76.34"/>
    <x v="2"/>
    <x v="0"/>
    <x v="0"/>
    <x v="0"/>
  </r>
  <r>
    <x v="0"/>
    <x v="9"/>
    <s v="De Bonte Raaf"/>
    <x v="10"/>
    <x v="0"/>
    <x v="1"/>
    <n v="-5.56"/>
    <x v="2"/>
    <x v="0"/>
    <x v="0"/>
    <x v="0"/>
  </r>
  <r>
    <x v="0"/>
    <x v="9"/>
    <s v="De Bonte Raaf"/>
    <x v="10"/>
    <x v="0"/>
    <x v="2"/>
    <n v="-30.87"/>
    <x v="2"/>
    <x v="0"/>
    <x v="0"/>
    <x v="0"/>
  </r>
  <r>
    <x v="0"/>
    <x v="9"/>
    <s v="De Bonte Raaf"/>
    <x v="10"/>
    <x v="0"/>
    <x v="3"/>
    <n v="-3.68"/>
    <x v="2"/>
    <x v="0"/>
    <x v="0"/>
    <x v="0"/>
  </r>
  <r>
    <x v="0"/>
    <x v="9"/>
    <s v="De Bonte Raaf"/>
    <x v="10"/>
    <x v="0"/>
    <x v="4"/>
    <n v="-70.349999999999994"/>
    <x v="2"/>
    <x v="0"/>
    <x v="0"/>
    <x v="0"/>
  </r>
  <r>
    <x v="0"/>
    <x v="9"/>
    <s v="De Bonte Raaf"/>
    <x v="10"/>
    <x v="0"/>
    <x v="5"/>
    <n v="-78.5"/>
    <x v="2"/>
    <x v="0"/>
    <x v="0"/>
    <x v="0"/>
  </r>
  <r>
    <x v="0"/>
    <x v="9"/>
    <s v="De Bonte Raaf"/>
    <x v="10"/>
    <x v="1"/>
    <x v="6"/>
    <n v="-84"/>
    <x v="2"/>
    <x v="0"/>
    <x v="0"/>
    <x v="0"/>
  </r>
  <r>
    <x v="0"/>
    <x v="9"/>
    <s v="De Bonte Raaf"/>
    <x v="10"/>
    <x v="2"/>
    <x v="7"/>
    <n v="-15.75"/>
    <x v="2"/>
    <x v="0"/>
    <x v="0"/>
    <x v="0"/>
  </r>
  <r>
    <x v="0"/>
    <x v="9"/>
    <s v="De Bonte Raaf"/>
    <x v="10"/>
    <x v="3"/>
    <x v="8"/>
    <n v="-994"/>
    <x v="2"/>
    <x v="0"/>
    <x v="0"/>
    <x v="0"/>
  </r>
  <r>
    <x v="0"/>
    <x v="9"/>
    <s v="De Bonte Raaf"/>
    <x v="10"/>
    <x v="4"/>
    <x v="9"/>
    <n v="1050"/>
    <x v="2"/>
    <x v="0"/>
    <x v="0"/>
    <x v="0"/>
  </r>
  <r>
    <x v="0"/>
    <x v="9"/>
    <s v="De Bonte Raaf"/>
    <x v="10"/>
    <x v="5"/>
    <x v="6"/>
    <n v="84"/>
    <x v="2"/>
    <x v="0"/>
    <x v="0"/>
    <x v="0"/>
  </r>
  <r>
    <x v="0"/>
    <x v="9"/>
    <s v="De Bonte Raaf"/>
    <x v="10"/>
    <x v="6"/>
    <x v="7"/>
    <n v="15.75"/>
    <x v="2"/>
    <x v="0"/>
    <x v="0"/>
    <x v="0"/>
  </r>
  <r>
    <x v="0"/>
    <x v="9"/>
    <s v="De Bonte Raaf"/>
    <x v="10"/>
    <x v="9"/>
    <x v="12"/>
    <n v="17.5"/>
    <x v="2"/>
    <x v="0"/>
    <x v="0"/>
    <x v="0"/>
  </r>
  <r>
    <x v="0"/>
    <x v="9"/>
    <s v="De Bonte Raaf"/>
    <x v="10"/>
    <x v="9"/>
    <x v="13"/>
    <n v="5"/>
    <x v="2"/>
    <x v="0"/>
    <x v="0"/>
    <x v="0"/>
  </r>
  <r>
    <x v="0"/>
    <x v="9"/>
    <s v="De Bonte Raaf"/>
    <x v="10"/>
    <x v="7"/>
    <x v="0"/>
    <n v="76.34"/>
    <x v="2"/>
    <x v="0"/>
    <x v="0"/>
    <x v="0"/>
  </r>
  <r>
    <x v="0"/>
    <x v="9"/>
    <s v="De Bonte Raaf"/>
    <x v="10"/>
    <x v="7"/>
    <x v="1"/>
    <n v="5.56"/>
    <x v="2"/>
    <x v="0"/>
    <x v="0"/>
    <x v="0"/>
  </r>
  <r>
    <x v="0"/>
    <x v="9"/>
    <s v="De Bonte Raaf"/>
    <x v="10"/>
    <x v="7"/>
    <x v="2"/>
    <n v="30.87"/>
    <x v="2"/>
    <x v="0"/>
    <x v="0"/>
    <x v="0"/>
  </r>
  <r>
    <x v="0"/>
    <x v="9"/>
    <s v="De Bonte Raaf"/>
    <x v="10"/>
    <x v="7"/>
    <x v="3"/>
    <n v="3.68"/>
    <x v="2"/>
    <x v="0"/>
    <x v="0"/>
    <x v="0"/>
  </r>
  <r>
    <x v="0"/>
    <x v="9"/>
    <s v="De Bonte Raaf"/>
    <x v="10"/>
    <x v="7"/>
    <x v="4"/>
    <n v="70.349999999999994"/>
    <x v="2"/>
    <x v="0"/>
    <x v="0"/>
    <x v="0"/>
  </r>
  <r>
    <x v="0"/>
    <x v="9"/>
    <s v="De Bonte Raaf"/>
    <x v="1"/>
    <x v="0"/>
    <x v="0"/>
    <n v="-80.7"/>
    <x v="1"/>
    <x v="0"/>
    <x v="0"/>
    <x v="1"/>
  </r>
  <r>
    <x v="0"/>
    <x v="9"/>
    <s v="De Bonte Raaf"/>
    <x v="1"/>
    <x v="0"/>
    <x v="1"/>
    <n v="-5.88"/>
    <x v="1"/>
    <x v="0"/>
    <x v="0"/>
    <x v="1"/>
  </r>
  <r>
    <x v="0"/>
    <x v="9"/>
    <s v="De Bonte Raaf"/>
    <x v="1"/>
    <x v="0"/>
    <x v="10"/>
    <n v="-88.13"/>
    <x v="1"/>
    <x v="0"/>
    <x v="0"/>
    <x v="1"/>
  </r>
  <r>
    <x v="0"/>
    <x v="9"/>
    <s v="De Bonte Raaf"/>
    <x v="1"/>
    <x v="0"/>
    <x v="3"/>
    <n v="-3.88"/>
    <x v="1"/>
    <x v="0"/>
    <x v="0"/>
    <x v="1"/>
  </r>
  <r>
    <x v="0"/>
    <x v="9"/>
    <s v="De Bonte Raaf"/>
    <x v="1"/>
    <x v="0"/>
    <x v="4"/>
    <n v="-74.37"/>
    <x v="1"/>
    <x v="0"/>
    <x v="0"/>
    <x v="1"/>
  </r>
  <r>
    <x v="0"/>
    <x v="9"/>
    <s v="De Bonte Raaf"/>
    <x v="1"/>
    <x v="0"/>
    <x v="5"/>
    <n v="-83.5"/>
    <x v="1"/>
    <x v="0"/>
    <x v="0"/>
    <x v="1"/>
  </r>
  <r>
    <x v="0"/>
    <x v="9"/>
    <s v="De Bonte Raaf"/>
    <x v="1"/>
    <x v="1"/>
    <x v="6"/>
    <n v="-88.8"/>
    <x v="1"/>
    <x v="0"/>
    <x v="0"/>
    <x v="1"/>
  </r>
  <r>
    <x v="0"/>
    <x v="9"/>
    <s v="De Bonte Raaf"/>
    <x v="1"/>
    <x v="2"/>
    <x v="7"/>
    <n v="-16.649999999999999"/>
    <x v="1"/>
    <x v="0"/>
    <x v="0"/>
    <x v="1"/>
  </r>
  <r>
    <x v="0"/>
    <x v="9"/>
    <s v="De Bonte Raaf"/>
    <x v="1"/>
    <x v="3"/>
    <x v="8"/>
    <n v="-1026.5"/>
    <x v="1"/>
    <x v="0"/>
    <x v="0"/>
    <x v="1"/>
  </r>
  <r>
    <x v="0"/>
    <x v="9"/>
    <s v="De Bonte Raaf"/>
    <x v="1"/>
    <x v="4"/>
    <x v="9"/>
    <n v="1110"/>
    <x v="1"/>
    <x v="0"/>
    <x v="0"/>
    <x v="1"/>
  </r>
  <r>
    <x v="0"/>
    <x v="9"/>
    <s v="De Bonte Raaf"/>
    <x v="1"/>
    <x v="5"/>
    <x v="6"/>
    <n v="88.8"/>
    <x v="1"/>
    <x v="0"/>
    <x v="0"/>
    <x v="1"/>
  </r>
  <r>
    <x v="0"/>
    <x v="9"/>
    <s v="De Bonte Raaf"/>
    <x v="1"/>
    <x v="6"/>
    <x v="7"/>
    <n v="16.649999999999999"/>
    <x v="1"/>
    <x v="0"/>
    <x v="0"/>
    <x v="1"/>
  </r>
  <r>
    <x v="0"/>
    <x v="9"/>
    <s v="De Bonte Raaf"/>
    <x v="1"/>
    <x v="7"/>
    <x v="0"/>
    <n v="80.7"/>
    <x v="1"/>
    <x v="0"/>
    <x v="0"/>
    <x v="1"/>
  </r>
  <r>
    <x v="0"/>
    <x v="9"/>
    <s v="De Bonte Raaf"/>
    <x v="1"/>
    <x v="7"/>
    <x v="1"/>
    <n v="5.88"/>
    <x v="1"/>
    <x v="0"/>
    <x v="0"/>
    <x v="1"/>
  </r>
  <r>
    <x v="0"/>
    <x v="9"/>
    <s v="De Bonte Raaf"/>
    <x v="1"/>
    <x v="7"/>
    <x v="10"/>
    <n v="88.13"/>
    <x v="1"/>
    <x v="0"/>
    <x v="0"/>
    <x v="1"/>
  </r>
  <r>
    <x v="0"/>
    <x v="9"/>
    <s v="De Bonte Raaf"/>
    <x v="1"/>
    <x v="7"/>
    <x v="3"/>
    <n v="3.88"/>
    <x v="1"/>
    <x v="0"/>
    <x v="0"/>
    <x v="1"/>
  </r>
  <r>
    <x v="0"/>
    <x v="9"/>
    <s v="De Bonte Raaf"/>
    <x v="1"/>
    <x v="7"/>
    <x v="4"/>
    <n v="74.37"/>
    <x v="1"/>
    <x v="0"/>
    <x v="0"/>
    <x v="1"/>
  </r>
  <r>
    <x v="0"/>
    <x v="9"/>
    <s v="De Bonte Raaf"/>
    <x v="2"/>
    <x v="0"/>
    <x v="0"/>
    <n v="-346.73"/>
    <x v="1"/>
    <x v="0"/>
    <x v="0"/>
    <x v="1"/>
  </r>
  <r>
    <x v="0"/>
    <x v="9"/>
    <s v="De Bonte Raaf"/>
    <x v="2"/>
    <x v="0"/>
    <x v="1"/>
    <n v="-25.28"/>
    <x v="1"/>
    <x v="0"/>
    <x v="0"/>
    <x v="1"/>
  </r>
  <r>
    <x v="0"/>
    <x v="9"/>
    <s v="De Bonte Raaf"/>
    <x v="2"/>
    <x v="0"/>
    <x v="2"/>
    <n v="-140.22"/>
    <x v="1"/>
    <x v="0"/>
    <x v="0"/>
    <x v="1"/>
  </r>
  <r>
    <x v="0"/>
    <x v="9"/>
    <s v="De Bonte Raaf"/>
    <x v="2"/>
    <x v="0"/>
    <x v="3"/>
    <n v="-16.690000000000001"/>
    <x v="1"/>
    <x v="0"/>
    <x v="0"/>
    <x v="1"/>
  </r>
  <r>
    <x v="0"/>
    <x v="9"/>
    <s v="De Bonte Raaf"/>
    <x v="2"/>
    <x v="0"/>
    <x v="4"/>
    <n v="-319.55"/>
    <x v="1"/>
    <x v="0"/>
    <x v="0"/>
    <x v="1"/>
  </r>
  <r>
    <x v="0"/>
    <x v="9"/>
    <s v="De Bonte Raaf"/>
    <x v="2"/>
    <x v="0"/>
    <x v="5"/>
    <n v="-2044.92"/>
    <x v="1"/>
    <x v="0"/>
    <x v="0"/>
    <x v="1"/>
  </r>
  <r>
    <x v="0"/>
    <x v="9"/>
    <s v="De Bonte Raaf"/>
    <x v="2"/>
    <x v="1"/>
    <x v="6"/>
    <n v="-466.08"/>
    <x v="1"/>
    <x v="0"/>
    <x v="0"/>
    <x v="1"/>
  </r>
  <r>
    <x v="0"/>
    <x v="9"/>
    <s v="De Bonte Raaf"/>
    <x v="2"/>
    <x v="2"/>
    <x v="7"/>
    <n v="-87.39"/>
    <x v="1"/>
    <x v="0"/>
    <x v="0"/>
    <x v="1"/>
  </r>
  <r>
    <x v="0"/>
    <x v="9"/>
    <s v="De Bonte Raaf"/>
    <x v="2"/>
    <x v="3"/>
    <x v="8"/>
    <n v="-3781.08"/>
    <x v="1"/>
    <x v="0"/>
    <x v="0"/>
    <x v="1"/>
  </r>
  <r>
    <x v="0"/>
    <x v="9"/>
    <s v="De Bonte Raaf"/>
    <x v="2"/>
    <x v="4"/>
    <x v="9"/>
    <n v="5826"/>
    <x v="1"/>
    <x v="0"/>
    <x v="0"/>
    <x v="1"/>
  </r>
  <r>
    <x v="0"/>
    <x v="9"/>
    <s v="De Bonte Raaf"/>
    <x v="2"/>
    <x v="5"/>
    <x v="6"/>
    <n v="466.08"/>
    <x v="1"/>
    <x v="0"/>
    <x v="0"/>
    <x v="1"/>
  </r>
  <r>
    <x v="0"/>
    <x v="9"/>
    <s v="De Bonte Raaf"/>
    <x v="2"/>
    <x v="6"/>
    <x v="7"/>
    <n v="87.39"/>
    <x v="1"/>
    <x v="0"/>
    <x v="0"/>
    <x v="1"/>
  </r>
  <r>
    <x v="0"/>
    <x v="9"/>
    <s v="De Bonte Raaf"/>
    <x v="2"/>
    <x v="7"/>
    <x v="0"/>
    <n v="346.73"/>
    <x v="1"/>
    <x v="0"/>
    <x v="0"/>
    <x v="1"/>
  </r>
  <r>
    <x v="0"/>
    <x v="9"/>
    <s v="De Bonte Raaf"/>
    <x v="2"/>
    <x v="7"/>
    <x v="1"/>
    <n v="25.28"/>
    <x v="1"/>
    <x v="0"/>
    <x v="0"/>
    <x v="1"/>
  </r>
  <r>
    <x v="0"/>
    <x v="9"/>
    <s v="De Bonte Raaf"/>
    <x v="2"/>
    <x v="7"/>
    <x v="2"/>
    <n v="140.22"/>
    <x v="1"/>
    <x v="0"/>
    <x v="0"/>
    <x v="1"/>
  </r>
  <r>
    <x v="0"/>
    <x v="9"/>
    <s v="De Bonte Raaf"/>
    <x v="2"/>
    <x v="7"/>
    <x v="3"/>
    <n v="16.690000000000001"/>
    <x v="1"/>
    <x v="0"/>
    <x v="0"/>
    <x v="1"/>
  </r>
  <r>
    <x v="0"/>
    <x v="9"/>
    <s v="De Bonte Raaf"/>
    <x v="2"/>
    <x v="7"/>
    <x v="4"/>
    <n v="319.55"/>
    <x v="1"/>
    <x v="0"/>
    <x v="0"/>
    <x v="1"/>
  </r>
  <r>
    <x v="0"/>
    <x v="9"/>
    <s v="De Bonte Raaf"/>
    <x v="3"/>
    <x v="0"/>
    <x v="0"/>
    <n v="-92.94"/>
    <x v="0"/>
    <x v="0"/>
    <x v="0"/>
    <x v="0"/>
  </r>
  <r>
    <x v="0"/>
    <x v="9"/>
    <s v="De Bonte Raaf"/>
    <x v="3"/>
    <x v="0"/>
    <x v="1"/>
    <n v="-6.67"/>
    <x v="0"/>
    <x v="0"/>
    <x v="0"/>
    <x v="0"/>
  </r>
  <r>
    <x v="0"/>
    <x v="9"/>
    <s v="De Bonte Raaf"/>
    <x v="3"/>
    <x v="0"/>
    <x v="1"/>
    <n v="-0.11"/>
    <x v="2"/>
    <x v="0"/>
    <x v="0"/>
    <x v="0"/>
  </r>
  <r>
    <x v="0"/>
    <x v="9"/>
    <s v="De Bonte Raaf"/>
    <x v="3"/>
    <x v="0"/>
    <x v="2"/>
    <n v="-37.590000000000003"/>
    <x v="0"/>
    <x v="0"/>
    <x v="0"/>
    <x v="0"/>
  </r>
  <r>
    <x v="0"/>
    <x v="9"/>
    <s v="De Bonte Raaf"/>
    <x v="3"/>
    <x v="0"/>
    <x v="3"/>
    <n v="-4.47"/>
    <x v="0"/>
    <x v="0"/>
    <x v="0"/>
    <x v="0"/>
  </r>
  <r>
    <x v="0"/>
    <x v="9"/>
    <s v="De Bonte Raaf"/>
    <x v="3"/>
    <x v="0"/>
    <x v="4"/>
    <n v="-85.66"/>
    <x v="0"/>
    <x v="0"/>
    <x v="0"/>
    <x v="0"/>
  </r>
  <r>
    <x v="0"/>
    <x v="9"/>
    <s v="De Bonte Raaf"/>
    <x v="3"/>
    <x v="0"/>
    <x v="5"/>
    <n v="-98"/>
    <x v="0"/>
    <x v="0"/>
    <x v="0"/>
    <x v="0"/>
  </r>
  <r>
    <x v="0"/>
    <x v="9"/>
    <s v="De Bonte Raaf"/>
    <x v="3"/>
    <x v="1"/>
    <x v="6"/>
    <n v="-102.28"/>
    <x v="0"/>
    <x v="0"/>
    <x v="0"/>
    <x v="0"/>
  </r>
  <r>
    <x v="0"/>
    <x v="9"/>
    <s v="De Bonte Raaf"/>
    <x v="3"/>
    <x v="2"/>
    <x v="7"/>
    <n v="-19.18"/>
    <x v="0"/>
    <x v="0"/>
    <x v="0"/>
    <x v="0"/>
  </r>
  <r>
    <x v="0"/>
    <x v="9"/>
    <s v="De Bonte Raaf"/>
    <x v="3"/>
    <x v="3"/>
    <x v="8"/>
    <n v="-1180.44"/>
    <x v="0"/>
    <x v="0"/>
    <x v="0"/>
    <x v="0"/>
  </r>
  <r>
    <x v="0"/>
    <x v="9"/>
    <s v="De Bonte Raaf"/>
    <x v="3"/>
    <x v="4"/>
    <x v="9"/>
    <n v="1278.44"/>
    <x v="0"/>
    <x v="0"/>
    <x v="0"/>
    <x v="0"/>
  </r>
  <r>
    <x v="0"/>
    <x v="9"/>
    <s v="De Bonte Raaf"/>
    <x v="3"/>
    <x v="5"/>
    <x v="6"/>
    <n v="102.28"/>
    <x v="0"/>
    <x v="0"/>
    <x v="0"/>
    <x v="0"/>
  </r>
  <r>
    <x v="0"/>
    <x v="9"/>
    <s v="De Bonte Raaf"/>
    <x v="3"/>
    <x v="6"/>
    <x v="7"/>
    <n v="19.18"/>
    <x v="0"/>
    <x v="0"/>
    <x v="0"/>
    <x v="0"/>
  </r>
  <r>
    <x v="0"/>
    <x v="9"/>
    <s v="De Bonte Raaf"/>
    <x v="3"/>
    <x v="7"/>
    <x v="0"/>
    <n v="92.94"/>
    <x v="0"/>
    <x v="0"/>
    <x v="0"/>
    <x v="0"/>
  </r>
  <r>
    <x v="0"/>
    <x v="9"/>
    <s v="De Bonte Raaf"/>
    <x v="3"/>
    <x v="7"/>
    <x v="1"/>
    <n v="6.78"/>
    <x v="0"/>
    <x v="0"/>
    <x v="0"/>
    <x v="0"/>
  </r>
  <r>
    <x v="0"/>
    <x v="9"/>
    <s v="De Bonte Raaf"/>
    <x v="3"/>
    <x v="7"/>
    <x v="2"/>
    <n v="37.590000000000003"/>
    <x v="0"/>
    <x v="0"/>
    <x v="0"/>
    <x v="0"/>
  </r>
  <r>
    <x v="0"/>
    <x v="9"/>
    <s v="De Bonte Raaf"/>
    <x v="3"/>
    <x v="7"/>
    <x v="3"/>
    <n v="4.47"/>
    <x v="0"/>
    <x v="0"/>
    <x v="0"/>
    <x v="0"/>
  </r>
  <r>
    <x v="0"/>
    <x v="9"/>
    <s v="De Bonte Raaf"/>
    <x v="3"/>
    <x v="7"/>
    <x v="4"/>
    <n v="84.28"/>
    <x v="0"/>
    <x v="0"/>
    <x v="0"/>
    <x v="0"/>
  </r>
  <r>
    <x v="0"/>
    <x v="9"/>
    <s v="De Bonte Raaf"/>
    <x v="3"/>
    <x v="7"/>
    <x v="4"/>
    <n v="1.38"/>
    <x v="2"/>
    <x v="0"/>
    <x v="0"/>
    <x v="0"/>
  </r>
  <r>
    <x v="0"/>
    <x v="9"/>
    <s v="De Bonte Raaf"/>
    <x v="4"/>
    <x v="0"/>
    <x v="0"/>
    <n v="-128.44"/>
    <x v="0"/>
    <x v="0"/>
    <x v="0"/>
    <x v="1"/>
  </r>
  <r>
    <x v="0"/>
    <x v="9"/>
    <s v="De Bonte Raaf"/>
    <x v="4"/>
    <x v="0"/>
    <x v="1"/>
    <n v="-9.36"/>
    <x v="0"/>
    <x v="0"/>
    <x v="0"/>
    <x v="1"/>
  </r>
  <r>
    <x v="0"/>
    <x v="9"/>
    <s v="De Bonte Raaf"/>
    <x v="4"/>
    <x v="0"/>
    <x v="2"/>
    <n v="-51.94"/>
    <x v="0"/>
    <x v="0"/>
    <x v="0"/>
    <x v="1"/>
  </r>
  <r>
    <x v="0"/>
    <x v="9"/>
    <s v="De Bonte Raaf"/>
    <x v="4"/>
    <x v="0"/>
    <x v="3"/>
    <n v="-6.18"/>
    <x v="0"/>
    <x v="0"/>
    <x v="0"/>
    <x v="1"/>
  </r>
  <r>
    <x v="0"/>
    <x v="9"/>
    <s v="De Bonte Raaf"/>
    <x v="4"/>
    <x v="0"/>
    <x v="4"/>
    <n v="-118.37"/>
    <x v="0"/>
    <x v="0"/>
    <x v="0"/>
    <x v="1"/>
  </r>
  <r>
    <x v="0"/>
    <x v="9"/>
    <s v="De Bonte Raaf"/>
    <x v="4"/>
    <x v="0"/>
    <x v="5"/>
    <n v="-141.58000000000001"/>
    <x v="0"/>
    <x v="0"/>
    <x v="0"/>
    <x v="1"/>
  </r>
  <r>
    <x v="0"/>
    <x v="9"/>
    <s v="De Bonte Raaf"/>
    <x v="4"/>
    <x v="1"/>
    <x v="6"/>
    <n v="-141.34"/>
    <x v="0"/>
    <x v="0"/>
    <x v="0"/>
    <x v="1"/>
  </r>
  <r>
    <x v="0"/>
    <x v="9"/>
    <s v="De Bonte Raaf"/>
    <x v="4"/>
    <x v="2"/>
    <x v="7"/>
    <n v="-26.5"/>
    <x v="0"/>
    <x v="0"/>
    <x v="0"/>
    <x v="1"/>
  </r>
  <r>
    <x v="0"/>
    <x v="9"/>
    <s v="De Bonte Raaf"/>
    <x v="4"/>
    <x v="3"/>
    <x v="8"/>
    <n v="-1625.18"/>
    <x v="0"/>
    <x v="0"/>
    <x v="0"/>
    <x v="1"/>
  </r>
  <r>
    <x v="0"/>
    <x v="9"/>
    <s v="De Bonte Raaf"/>
    <x v="4"/>
    <x v="4"/>
    <x v="9"/>
    <n v="1766.76"/>
    <x v="0"/>
    <x v="0"/>
    <x v="0"/>
    <x v="1"/>
  </r>
  <r>
    <x v="0"/>
    <x v="9"/>
    <s v="De Bonte Raaf"/>
    <x v="4"/>
    <x v="5"/>
    <x v="6"/>
    <n v="141.34"/>
    <x v="0"/>
    <x v="0"/>
    <x v="0"/>
    <x v="1"/>
  </r>
  <r>
    <x v="0"/>
    <x v="9"/>
    <s v="De Bonte Raaf"/>
    <x v="4"/>
    <x v="6"/>
    <x v="7"/>
    <n v="26.5"/>
    <x v="0"/>
    <x v="0"/>
    <x v="0"/>
    <x v="1"/>
  </r>
  <r>
    <x v="0"/>
    <x v="9"/>
    <s v="De Bonte Raaf"/>
    <x v="4"/>
    <x v="7"/>
    <x v="0"/>
    <n v="128.44"/>
    <x v="0"/>
    <x v="0"/>
    <x v="0"/>
    <x v="1"/>
  </r>
  <r>
    <x v="0"/>
    <x v="9"/>
    <s v="De Bonte Raaf"/>
    <x v="4"/>
    <x v="7"/>
    <x v="1"/>
    <n v="9.36"/>
    <x v="0"/>
    <x v="0"/>
    <x v="0"/>
    <x v="1"/>
  </r>
  <r>
    <x v="0"/>
    <x v="9"/>
    <s v="De Bonte Raaf"/>
    <x v="4"/>
    <x v="7"/>
    <x v="2"/>
    <n v="51.94"/>
    <x v="0"/>
    <x v="0"/>
    <x v="0"/>
    <x v="1"/>
  </r>
  <r>
    <x v="0"/>
    <x v="9"/>
    <s v="De Bonte Raaf"/>
    <x v="4"/>
    <x v="7"/>
    <x v="3"/>
    <n v="6.18"/>
    <x v="0"/>
    <x v="0"/>
    <x v="0"/>
    <x v="1"/>
  </r>
  <r>
    <x v="0"/>
    <x v="9"/>
    <s v="De Bonte Raaf"/>
    <x v="4"/>
    <x v="7"/>
    <x v="4"/>
    <n v="118.37"/>
    <x v="0"/>
    <x v="0"/>
    <x v="0"/>
    <x v="1"/>
  </r>
  <r>
    <x v="0"/>
    <x v="9"/>
    <s v="De Bonte Raaf"/>
    <x v="5"/>
    <x v="0"/>
    <x v="0"/>
    <n v="-119.04"/>
    <x v="2"/>
    <x v="0"/>
    <x v="0"/>
    <x v="2"/>
  </r>
  <r>
    <x v="0"/>
    <x v="9"/>
    <s v="De Bonte Raaf"/>
    <x v="5"/>
    <x v="0"/>
    <x v="1"/>
    <n v="-8.68"/>
    <x v="2"/>
    <x v="0"/>
    <x v="0"/>
    <x v="2"/>
  </r>
  <r>
    <x v="0"/>
    <x v="9"/>
    <s v="De Bonte Raaf"/>
    <x v="5"/>
    <x v="0"/>
    <x v="10"/>
    <n v="-130.01"/>
    <x v="2"/>
    <x v="0"/>
    <x v="0"/>
    <x v="2"/>
  </r>
  <r>
    <x v="0"/>
    <x v="9"/>
    <s v="De Bonte Raaf"/>
    <x v="5"/>
    <x v="0"/>
    <x v="3"/>
    <n v="-5.73"/>
    <x v="2"/>
    <x v="0"/>
    <x v="0"/>
    <x v="2"/>
  </r>
  <r>
    <x v="0"/>
    <x v="9"/>
    <s v="De Bonte Raaf"/>
    <x v="5"/>
    <x v="0"/>
    <x v="4"/>
    <n v="-109.71"/>
    <x v="2"/>
    <x v="0"/>
    <x v="0"/>
    <x v="2"/>
  </r>
  <r>
    <x v="0"/>
    <x v="9"/>
    <s v="De Bonte Raaf"/>
    <x v="5"/>
    <x v="0"/>
    <x v="5"/>
    <n v="-610.08000000000004"/>
    <x v="2"/>
    <x v="0"/>
    <x v="0"/>
    <x v="2"/>
  </r>
  <r>
    <x v="0"/>
    <x v="9"/>
    <s v="De Bonte Raaf"/>
    <x v="5"/>
    <x v="1"/>
    <x v="6"/>
    <n v="-130.99"/>
    <x v="2"/>
    <x v="0"/>
    <x v="0"/>
    <x v="2"/>
  </r>
  <r>
    <x v="0"/>
    <x v="9"/>
    <s v="De Bonte Raaf"/>
    <x v="5"/>
    <x v="2"/>
    <x v="7"/>
    <n v="-24.56"/>
    <x v="2"/>
    <x v="0"/>
    <x v="0"/>
    <x v="2"/>
  </r>
  <r>
    <x v="0"/>
    <x v="9"/>
    <s v="De Bonte Raaf"/>
    <x v="5"/>
    <x v="3"/>
    <x v="8"/>
    <n v="-1027.32"/>
    <x v="2"/>
    <x v="0"/>
    <x v="0"/>
    <x v="2"/>
  </r>
  <r>
    <x v="0"/>
    <x v="9"/>
    <s v="De Bonte Raaf"/>
    <x v="5"/>
    <x v="4"/>
    <x v="9"/>
    <n v="1637.4"/>
    <x v="2"/>
    <x v="0"/>
    <x v="0"/>
    <x v="2"/>
  </r>
  <r>
    <x v="0"/>
    <x v="9"/>
    <s v="De Bonte Raaf"/>
    <x v="5"/>
    <x v="5"/>
    <x v="6"/>
    <n v="130.99"/>
    <x v="2"/>
    <x v="0"/>
    <x v="0"/>
    <x v="2"/>
  </r>
  <r>
    <x v="0"/>
    <x v="9"/>
    <s v="De Bonte Raaf"/>
    <x v="5"/>
    <x v="6"/>
    <x v="7"/>
    <n v="24.56"/>
    <x v="2"/>
    <x v="0"/>
    <x v="0"/>
    <x v="2"/>
  </r>
  <r>
    <x v="0"/>
    <x v="9"/>
    <s v="De Bonte Raaf"/>
    <x v="5"/>
    <x v="7"/>
    <x v="0"/>
    <n v="119.04"/>
    <x v="2"/>
    <x v="0"/>
    <x v="0"/>
    <x v="2"/>
  </r>
  <r>
    <x v="0"/>
    <x v="9"/>
    <s v="De Bonte Raaf"/>
    <x v="5"/>
    <x v="7"/>
    <x v="1"/>
    <n v="8.68"/>
    <x v="2"/>
    <x v="0"/>
    <x v="0"/>
    <x v="2"/>
  </r>
  <r>
    <x v="0"/>
    <x v="9"/>
    <s v="De Bonte Raaf"/>
    <x v="5"/>
    <x v="7"/>
    <x v="10"/>
    <n v="130.01"/>
    <x v="2"/>
    <x v="0"/>
    <x v="0"/>
    <x v="2"/>
  </r>
  <r>
    <x v="0"/>
    <x v="9"/>
    <s v="De Bonte Raaf"/>
    <x v="5"/>
    <x v="7"/>
    <x v="3"/>
    <n v="5.73"/>
    <x v="2"/>
    <x v="0"/>
    <x v="0"/>
    <x v="2"/>
  </r>
  <r>
    <x v="0"/>
    <x v="9"/>
    <s v="De Bonte Raaf"/>
    <x v="5"/>
    <x v="7"/>
    <x v="4"/>
    <n v="109.71"/>
    <x v="2"/>
    <x v="0"/>
    <x v="0"/>
    <x v="2"/>
  </r>
  <r>
    <x v="0"/>
    <x v="9"/>
    <s v="De Bonte Raaf"/>
    <x v="6"/>
    <x v="0"/>
    <x v="0"/>
    <n v="-214.54"/>
    <x v="2"/>
    <x v="0"/>
    <x v="0"/>
    <x v="0"/>
  </r>
  <r>
    <x v="0"/>
    <x v="9"/>
    <s v="De Bonte Raaf"/>
    <x v="6"/>
    <x v="0"/>
    <x v="1"/>
    <n v="-15.64"/>
    <x v="2"/>
    <x v="0"/>
    <x v="0"/>
    <x v="0"/>
  </r>
  <r>
    <x v="0"/>
    <x v="9"/>
    <s v="De Bonte Raaf"/>
    <x v="6"/>
    <x v="0"/>
    <x v="2"/>
    <n v="-86.76"/>
    <x v="2"/>
    <x v="0"/>
    <x v="0"/>
    <x v="0"/>
  </r>
  <r>
    <x v="0"/>
    <x v="9"/>
    <s v="De Bonte Raaf"/>
    <x v="6"/>
    <x v="0"/>
    <x v="3"/>
    <n v="-10.33"/>
    <x v="2"/>
    <x v="0"/>
    <x v="0"/>
    <x v="0"/>
  </r>
  <r>
    <x v="0"/>
    <x v="9"/>
    <s v="De Bonte Raaf"/>
    <x v="6"/>
    <x v="0"/>
    <x v="4"/>
    <n v="-197.72"/>
    <x v="2"/>
    <x v="0"/>
    <x v="0"/>
    <x v="0"/>
  </r>
  <r>
    <x v="0"/>
    <x v="9"/>
    <s v="De Bonte Raaf"/>
    <x v="6"/>
    <x v="0"/>
    <x v="5"/>
    <n v="-627.83000000000004"/>
    <x v="2"/>
    <x v="0"/>
    <x v="0"/>
    <x v="0"/>
  </r>
  <r>
    <x v="0"/>
    <x v="9"/>
    <s v="De Bonte Raaf"/>
    <x v="6"/>
    <x v="1"/>
    <x v="6"/>
    <n v="-236.08"/>
    <x v="2"/>
    <x v="0"/>
    <x v="0"/>
    <x v="0"/>
  </r>
  <r>
    <x v="0"/>
    <x v="9"/>
    <s v="De Bonte Raaf"/>
    <x v="6"/>
    <x v="2"/>
    <x v="7"/>
    <n v="-44.26"/>
    <x v="2"/>
    <x v="0"/>
    <x v="0"/>
    <x v="0"/>
  </r>
  <r>
    <x v="0"/>
    <x v="9"/>
    <s v="De Bonte Raaf"/>
    <x v="6"/>
    <x v="3"/>
    <x v="8"/>
    <n v="-2323.17"/>
    <x v="2"/>
    <x v="0"/>
    <x v="0"/>
    <x v="0"/>
  </r>
  <r>
    <x v="0"/>
    <x v="9"/>
    <s v="De Bonte Raaf"/>
    <x v="6"/>
    <x v="4"/>
    <x v="9"/>
    <n v="2951"/>
    <x v="2"/>
    <x v="0"/>
    <x v="0"/>
    <x v="0"/>
  </r>
  <r>
    <x v="0"/>
    <x v="9"/>
    <s v="De Bonte Raaf"/>
    <x v="6"/>
    <x v="5"/>
    <x v="6"/>
    <n v="236.08"/>
    <x v="2"/>
    <x v="0"/>
    <x v="0"/>
    <x v="0"/>
  </r>
  <r>
    <x v="0"/>
    <x v="9"/>
    <s v="De Bonte Raaf"/>
    <x v="6"/>
    <x v="6"/>
    <x v="7"/>
    <n v="44.26"/>
    <x v="2"/>
    <x v="0"/>
    <x v="0"/>
    <x v="0"/>
  </r>
  <r>
    <x v="0"/>
    <x v="9"/>
    <s v="De Bonte Raaf"/>
    <x v="6"/>
    <x v="7"/>
    <x v="0"/>
    <n v="214.54"/>
    <x v="2"/>
    <x v="0"/>
    <x v="0"/>
    <x v="0"/>
  </r>
  <r>
    <x v="0"/>
    <x v="9"/>
    <s v="De Bonte Raaf"/>
    <x v="6"/>
    <x v="7"/>
    <x v="1"/>
    <n v="15.64"/>
    <x v="2"/>
    <x v="0"/>
    <x v="0"/>
    <x v="0"/>
  </r>
  <r>
    <x v="0"/>
    <x v="9"/>
    <s v="De Bonte Raaf"/>
    <x v="6"/>
    <x v="7"/>
    <x v="2"/>
    <n v="86.76"/>
    <x v="2"/>
    <x v="0"/>
    <x v="0"/>
    <x v="0"/>
  </r>
  <r>
    <x v="0"/>
    <x v="9"/>
    <s v="De Bonte Raaf"/>
    <x v="6"/>
    <x v="7"/>
    <x v="3"/>
    <n v="10.33"/>
    <x v="2"/>
    <x v="0"/>
    <x v="0"/>
    <x v="0"/>
  </r>
  <r>
    <x v="0"/>
    <x v="9"/>
    <s v="De Bonte Raaf"/>
    <x v="6"/>
    <x v="7"/>
    <x v="4"/>
    <n v="197.72"/>
    <x v="2"/>
    <x v="0"/>
    <x v="0"/>
    <x v="0"/>
  </r>
  <r>
    <x v="0"/>
    <x v="9"/>
    <s v="De Bonte Raaf"/>
    <x v="7"/>
    <x v="0"/>
    <x v="0"/>
    <n v="-151.22"/>
    <x v="2"/>
    <x v="0"/>
    <x v="0"/>
    <x v="2"/>
  </r>
  <r>
    <x v="0"/>
    <x v="9"/>
    <s v="De Bonte Raaf"/>
    <x v="7"/>
    <x v="0"/>
    <x v="1"/>
    <n v="-11.02"/>
    <x v="2"/>
    <x v="0"/>
    <x v="0"/>
    <x v="2"/>
  </r>
  <r>
    <x v="0"/>
    <x v="9"/>
    <s v="De Bonte Raaf"/>
    <x v="7"/>
    <x v="0"/>
    <x v="2"/>
    <n v="-61.15"/>
    <x v="2"/>
    <x v="0"/>
    <x v="0"/>
    <x v="2"/>
  </r>
  <r>
    <x v="0"/>
    <x v="9"/>
    <s v="De Bonte Raaf"/>
    <x v="7"/>
    <x v="0"/>
    <x v="3"/>
    <n v="-7.28"/>
    <x v="2"/>
    <x v="0"/>
    <x v="0"/>
    <x v="2"/>
  </r>
  <r>
    <x v="0"/>
    <x v="9"/>
    <s v="De Bonte Raaf"/>
    <x v="7"/>
    <x v="0"/>
    <x v="4"/>
    <n v="-139.36000000000001"/>
    <x v="2"/>
    <x v="0"/>
    <x v="0"/>
    <x v="2"/>
  </r>
  <r>
    <x v="0"/>
    <x v="9"/>
    <s v="De Bonte Raaf"/>
    <x v="7"/>
    <x v="0"/>
    <x v="5"/>
    <n v="-266"/>
    <x v="2"/>
    <x v="0"/>
    <x v="0"/>
    <x v="2"/>
  </r>
  <r>
    <x v="0"/>
    <x v="9"/>
    <s v="De Bonte Raaf"/>
    <x v="7"/>
    <x v="1"/>
    <x v="6"/>
    <n v="-166.4"/>
    <x v="2"/>
    <x v="0"/>
    <x v="0"/>
    <x v="2"/>
  </r>
  <r>
    <x v="0"/>
    <x v="9"/>
    <s v="De Bonte Raaf"/>
    <x v="7"/>
    <x v="2"/>
    <x v="7"/>
    <n v="-31.2"/>
    <x v="2"/>
    <x v="0"/>
    <x v="0"/>
    <x v="2"/>
  </r>
  <r>
    <x v="0"/>
    <x v="9"/>
    <s v="De Bonte Raaf"/>
    <x v="7"/>
    <x v="3"/>
    <x v="8"/>
    <n v="-1814"/>
    <x v="2"/>
    <x v="0"/>
    <x v="0"/>
    <x v="2"/>
  </r>
  <r>
    <x v="0"/>
    <x v="9"/>
    <s v="De Bonte Raaf"/>
    <x v="7"/>
    <x v="4"/>
    <x v="9"/>
    <n v="2080"/>
    <x v="2"/>
    <x v="0"/>
    <x v="0"/>
    <x v="2"/>
  </r>
  <r>
    <x v="0"/>
    <x v="9"/>
    <s v="De Bonte Raaf"/>
    <x v="7"/>
    <x v="5"/>
    <x v="6"/>
    <n v="166.4"/>
    <x v="2"/>
    <x v="0"/>
    <x v="0"/>
    <x v="2"/>
  </r>
  <r>
    <x v="0"/>
    <x v="9"/>
    <s v="De Bonte Raaf"/>
    <x v="7"/>
    <x v="6"/>
    <x v="7"/>
    <n v="31.2"/>
    <x v="2"/>
    <x v="0"/>
    <x v="0"/>
    <x v="2"/>
  </r>
  <r>
    <x v="0"/>
    <x v="9"/>
    <s v="De Bonte Raaf"/>
    <x v="7"/>
    <x v="7"/>
    <x v="0"/>
    <n v="151.22"/>
    <x v="2"/>
    <x v="0"/>
    <x v="0"/>
    <x v="2"/>
  </r>
  <r>
    <x v="0"/>
    <x v="9"/>
    <s v="De Bonte Raaf"/>
    <x v="7"/>
    <x v="7"/>
    <x v="1"/>
    <n v="11.02"/>
    <x v="2"/>
    <x v="0"/>
    <x v="0"/>
    <x v="2"/>
  </r>
  <r>
    <x v="0"/>
    <x v="9"/>
    <s v="De Bonte Raaf"/>
    <x v="7"/>
    <x v="7"/>
    <x v="2"/>
    <n v="61.15"/>
    <x v="2"/>
    <x v="0"/>
    <x v="0"/>
    <x v="2"/>
  </r>
  <r>
    <x v="0"/>
    <x v="9"/>
    <s v="De Bonte Raaf"/>
    <x v="7"/>
    <x v="7"/>
    <x v="3"/>
    <n v="7.28"/>
    <x v="2"/>
    <x v="0"/>
    <x v="0"/>
    <x v="2"/>
  </r>
  <r>
    <x v="0"/>
    <x v="9"/>
    <s v="De Bonte Raaf"/>
    <x v="7"/>
    <x v="7"/>
    <x v="4"/>
    <n v="139.36000000000001"/>
    <x v="2"/>
    <x v="0"/>
    <x v="0"/>
    <x v="2"/>
  </r>
  <r>
    <x v="0"/>
    <x v="9"/>
    <s v="De Bonte Raaf"/>
    <x v="8"/>
    <x v="0"/>
    <x v="0"/>
    <n v="-82.3"/>
    <x v="3"/>
    <x v="0"/>
    <x v="0"/>
    <x v="2"/>
  </r>
  <r>
    <x v="0"/>
    <x v="9"/>
    <s v="De Bonte Raaf"/>
    <x v="8"/>
    <x v="0"/>
    <x v="1"/>
    <n v="-6"/>
    <x v="3"/>
    <x v="0"/>
    <x v="0"/>
    <x v="2"/>
  </r>
  <r>
    <x v="0"/>
    <x v="9"/>
    <s v="De Bonte Raaf"/>
    <x v="8"/>
    <x v="0"/>
    <x v="2"/>
    <n v="-33.28"/>
    <x v="3"/>
    <x v="0"/>
    <x v="0"/>
    <x v="2"/>
  </r>
  <r>
    <x v="0"/>
    <x v="9"/>
    <s v="De Bonte Raaf"/>
    <x v="8"/>
    <x v="0"/>
    <x v="3"/>
    <n v="-3.96"/>
    <x v="3"/>
    <x v="0"/>
    <x v="0"/>
    <x v="2"/>
  </r>
  <r>
    <x v="0"/>
    <x v="9"/>
    <s v="De Bonte Raaf"/>
    <x v="8"/>
    <x v="0"/>
    <x v="4"/>
    <n v="-75.84"/>
    <x v="3"/>
    <x v="0"/>
    <x v="0"/>
    <x v="2"/>
  </r>
  <r>
    <x v="0"/>
    <x v="9"/>
    <s v="De Bonte Raaf"/>
    <x v="8"/>
    <x v="0"/>
    <x v="5"/>
    <n v="-85.42"/>
    <x v="3"/>
    <x v="0"/>
    <x v="0"/>
    <x v="2"/>
  </r>
  <r>
    <x v="0"/>
    <x v="9"/>
    <s v="De Bonte Raaf"/>
    <x v="8"/>
    <x v="1"/>
    <x v="6"/>
    <n v="-90.56"/>
    <x v="3"/>
    <x v="0"/>
    <x v="0"/>
    <x v="2"/>
  </r>
  <r>
    <x v="0"/>
    <x v="9"/>
    <s v="De Bonte Raaf"/>
    <x v="8"/>
    <x v="2"/>
    <x v="7"/>
    <n v="-16.98"/>
    <x v="3"/>
    <x v="0"/>
    <x v="0"/>
    <x v="2"/>
  </r>
  <r>
    <x v="0"/>
    <x v="9"/>
    <s v="De Bonte Raaf"/>
    <x v="8"/>
    <x v="3"/>
    <x v="8"/>
    <n v="-1046.58"/>
    <x v="3"/>
    <x v="0"/>
    <x v="0"/>
    <x v="2"/>
  </r>
  <r>
    <x v="0"/>
    <x v="9"/>
    <s v="De Bonte Raaf"/>
    <x v="8"/>
    <x v="4"/>
    <x v="9"/>
    <n v="1132"/>
    <x v="3"/>
    <x v="0"/>
    <x v="0"/>
    <x v="2"/>
  </r>
  <r>
    <x v="0"/>
    <x v="9"/>
    <s v="De Bonte Raaf"/>
    <x v="8"/>
    <x v="5"/>
    <x v="6"/>
    <n v="90.56"/>
    <x v="3"/>
    <x v="0"/>
    <x v="0"/>
    <x v="2"/>
  </r>
  <r>
    <x v="0"/>
    <x v="9"/>
    <s v="De Bonte Raaf"/>
    <x v="8"/>
    <x v="6"/>
    <x v="7"/>
    <n v="16.98"/>
    <x v="3"/>
    <x v="0"/>
    <x v="0"/>
    <x v="2"/>
  </r>
  <r>
    <x v="0"/>
    <x v="9"/>
    <s v="De Bonte Raaf"/>
    <x v="8"/>
    <x v="7"/>
    <x v="0"/>
    <n v="82.3"/>
    <x v="3"/>
    <x v="0"/>
    <x v="0"/>
    <x v="2"/>
  </r>
  <r>
    <x v="0"/>
    <x v="9"/>
    <s v="De Bonte Raaf"/>
    <x v="8"/>
    <x v="7"/>
    <x v="1"/>
    <n v="6"/>
    <x v="3"/>
    <x v="0"/>
    <x v="0"/>
    <x v="2"/>
  </r>
  <r>
    <x v="0"/>
    <x v="9"/>
    <s v="De Bonte Raaf"/>
    <x v="8"/>
    <x v="7"/>
    <x v="2"/>
    <n v="33.28"/>
    <x v="3"/>
    <x v="0"/>
    <x v="0"/>
    <x v="2"/>
  </r>
  <r>
    <x v="0"/>
    <x v="9"/>
    <s v="De Bonte Raaf"/>
    <x v="8"/>
    <x v="7"/>
    <x v="3"/>
    <n v="3.96"/>
    <x v="3"/>
    <x v="0"/>
    <x v="0"/>
    <x v="2"/>
  </r>
  <r>
    <x v="0"/>
    <x v="9"/>
    <s v="De Bonte Raaf"/>
    <x v="8"/>
    <x v="7"/>
    <x v="4"/>
    <n v="75.84"/>
    <x v="3"/>
    <x v="0"/>
    <x v="0"/>
    <x v="2"/>
  </r>
  <r>
    <x v="0"/>
    <x v="10"/>
    <s v="De Bonte Raaf"/>
    <x v="0"/>
    <x v="0"/>
    <x v="0"/>
    <n v="-159.29"/>
    <x v="0"/>
    <x v="0"/>
    <x v="0"/>
    <x v="0"/>
  </r>
  <r>
    <x v="0"/>
    <x v="10"/>
    <s v="De Bonte Raaf"/>
    <x v="0"/>
    <x v="0"/>
    <x v="1"/>
    <n v="-11.61"/>
    <x v="0"/>
    <x v="0"/>
    <x v="0"/>
    <x v="0"/>
  </r>
  <r>
    <x v="0"/>
    <x v="10"/>
    <s v="De Bonte Raaf"/>
    <x v="0"/>
    <x v="0"/>
    <x v="2"/>
    <n v="-64.42"/>
    <x v="0"/>
    <x v="0"/>
    <x v="0"/>
    <x v="0"/>
  </r>
  <r>
    <x v="0"/>
    <x v="10"/>
    <s v="De Bonte Raaf"/>
    <x v="0"/>
    <x v="0"/>
    <x v="3"/>
    <n v="-7.67"/>
    <x v="0"/>
    <x v="0"/>
    <x v="0"/>
    <x v="0"/>
  </r>
  <r>
    <x v="0"/>
    <x v="10"/>
    <s v="De Bonte Raaf"/>
    <x v="0"/>
    <x v="0"/>
    <x v="4"/>
    <n v="-146.80000000000001"/>
    <x v="0"/>
    <x v="0"/>
    <x v="0"/>
    <x v="0"/>
  </r>
  <r>
    <x v="0"/>
    <x v="10"/>
    <s v="De Bonte Raaf"/>
    <x v="0"/>
    <x v="0"/>
    <x v="5"/>
    <n v="-310.67"/>
    <x v="0"/>
    <x v="0"/>
    <x v="0"/>
    <x v="0"/>
  </r>
  <r>
    <x v="0"/>
    <x v="10"/>
    <s v="De Bonte Raaf"/>
    <x v="0"/>
    <x v="1"/>
    <x v="6"/>
    <n v="-175.28"/>
    <x v="0"/>
    <x v="0"/>
    <x v="0"/>
    <x v="0"/>
  </r>
  <r>
    <x v="0"/>
    <x v="10"/>
    <s v="De Bonte Raaf"/>
    <x v="0"/>
    <x v="2"/>
    <x v="7"/>
    <n v="-32.86"/>
    <x v="0"/>
    <x v="0"/>
    <x v="0"/>
    <x v="0"/>
  </r>
  <r>
    <x v="0"/>
    <x v="10"/>
    <s v="De Bonte Raaf"/>
    <x v="0"/>
    <x v="3"/>
    <x v="8"/>
    <n v="-1880.33"/>
    <x v="0"/>
    <x v="0"/>
    <x v="0"/>
    <x v="0"/>
  </r>
  <r>
    <x v="0"/>
    <x v="10"/>
    <s v="De Bonte Raaf"/>
    <x v="0"/>
    <x v="4"/>
    <x v="9"/>
    <n v="2191"/>
    <x v="0"/>
    <x v="0"/>
    <x v="0"/>
    <x v="0"/>
  </r>
  <r>
    <x v="0"/>
    <x v="10"/>
    <s v="De Bonte Raaf"/>
    <x v="0"/>
    <x v="5"/>
    <x v="6"/>
    <n v="175.28"/>
    <x v="0"/>
    <x v="0"/>
    <x v="0"/>
    <x v="0"/>
  </r>
  <r>
    <x v="0"/>
    <x v="10"/>
    <s v="De Bonte Raaf"/>
    <x v="0"/>
    <x v="6"/>
    <x v="7"/>
    <n v="32.86"/>
    <x v="0"/>
    <x v="0"/>
    <x v="0"/>
    <x v="0"/>
  </r>
  <r>
    <x v="0"/>
    <x v="10"/>
    <s v="De Bonte Raaf"/>
    <x v="0"/>
    <x v="7"/>
    <x v="0"/>
    <n v="159.29"/>
    <x v="0"/>
    <x v="0"/>
    <x v="0"/>
    <x v="0"/>
  </r>
  <r>
    <x v="0"/>
    <x v="10"/>
    <s v="De Bonte Raaf"/>
    <x v="0"/>
    <x v="7"/>
    <x v="1"/>
    <n v="11.61"/>
    <x v="0"/>
    <x v="0"/>
    <x v="0"/>
    <x v="0"/>
  </r>
  <r>
    <x v="0"/>
    <x v="10"/>
    <s v="De Bonte Raaf"/>
    <x v="0"/>
    <x v="7"/>
    <x v="2"/>
    <n v="64.42"/>
    <x v="0"/>
    <x v="0"/>
    <x v="0"/>
    <x v="0"/>
  </r>
  <r>
    <x v="0"/>
    <x v="10"/>
    <s v="De Bonte Raaf"/>
    <x v="0"/>
    <x v="7"/>
    <x v="3"/>
    <n v="7.67"/>
    <x v="0"/>
    <x v="0"/>
    <x v="0"/>
    <x v="0"/>
  </r>
  <r>
    <x v="0"/>
    <x v="10"/>
    <s v="De Bonte Raaf"/>
    <x v="0"/>
    <x v="7"/>
    <x v="4"/>
    <n v="146.80000000000001"/>
    <x v="0"/>
    <x v="0"/>
    <x v="0"/>
    <x v="0"/>
  </r>
  <r>
    <x v="0"/>
    <x v="10"/>
    <s v="De Bonte Raaf"/>
    <x v="9"/>
    <x v="0"/>
    <x v="0"/>
    <n v="-127.22"/>
    <x v="1"/>
    <x v="0"/>
    <x v="0"/>
    <x v="0"/>
  </r>
  <r>
    <x v="0"/>
    <x v="10"/>
    <s v="De Bonte Raaf"/>
    <x v="9"/>
    <x v="0"/>
    <x v="1"/>
    <n v="-9.2799999999999994"/>
    <x v="1"/>
    <x v="0"/>
    <x v="0"/>
    <x v="0"/>
  </r>
  <r>
    <x v="0"/>
    <x v="10"/>
    <s v="De Bonte Raaf"/>
    <x v="9"/>
    <x v="0"/>
    <x v="2"/>
    <n v="-51.45"/>
    <x v="1"/>
    <x v="0"/>
    <x v="0"/>
    <x v="0"/>
  </r>
  <r>
    <x v="0"/>
    <x v="10"/>
    <s v="De Bonte Raaf"/>
    <x v="9"/>
    <x v="0"/>
    <x v="3"/>
    <n v="-6.12"/>
    <x v="1"/>
    <x v="0"/>
    <x v="0"/>
    <x v="0"/>
  </r>
  <r>
    <x v="0"/>
    <x v="10"/>
    <s v="De Bonte Raaf"/>
    <x v="9"/>
    <x v="0"/>
    <x v="4"/>
    <n v="-117.25"/>
    <x v="1"/>
    <x v="0"/>
    <x v="0"/>
    <x v="0"/>
  </r>
  <r>
    <x v="0"/>
    <x v="10"/>
    <s v="De Bonte Raaf"/>
    <x v="9"/>
    <x v="0"/>
    <x v="5"/>
    <n v="-139.08000000000001"/>
    <x v="1"/>
    <x v="0"/>
    <x v="0"/>
    <x v="0"/>
  </r>
  <r>
    <x v="0"/>
    <x v="10"/>
    <s v="De Bonte Raaf"/>
    <x v="9"/>
    <x v="1"/>
    <x v="6"/>
    <n v="-140"/>
    <x v="1"/>
    <x v="0"/>
    <x v="0"/>
    <x v="0"/>
  </r>
  <r>
    <x v="0"/>
    <x v="10"/>
    <s v="De Bonte Raaf"/>
    <x v="9"/>
    <x v="2"/>
    <x v="7"/>
    <n v="-26.25"/>
    <x v="1"/>
    <x v="0"/>
    <x v="0"/>
    <x v="0"/>
  </r>
  <r>
    <x v="0"/>
    <x v="10"/>
    <s v="De Bonte Raaf"/>
    <x v="9"/>
    <x v="3"/>
    <x v="8"/>
    <n v="-1610.92"/>
    <x v="1"/>
    <x v="0"/>
    <x v="0"/>
    <x v="0"/>
  </r>
  <r>
    <x v="0"/>
    <x v="10"/>
    <s v="De Bonte Raaf"/>
    <x v="9"/>
    <x v="4"/>
    <x v="9"/>
    <n v="1750"/>
    <x v="1"/>
    <x v="0"/>
    <x v="0"/>
    <x v="0"/>
  </r>
  <r>
    <x v="0"/>
    <x v="10"/>
    <s v="De Bonte Raaf"/>
    <x v="9"/>
    <x v="5"/>
    <x v="6"/>
    <n v="140"/>
    <x v="1"/>
    <x v="0"/>
    <x v="0"/>
    <x v="0"/>
  </r>
  <r>
    <x v="0"/>
    <x v="10"/>
    <s v="De Bonte Raaf"/>
    <x v="9"/>
    <x v="6"/>
    <x v="7"/>
    <n v="26.25"/>
    <x v="1"/>
    <x v="0"/>
    <x v="0"/>
    <x v="0"/>
  </r>
  <r>
    <x v="0"/>
    <x v="10"/>
    <s v="De Bonte Raaf"/>
    <x v="9"/>
    <x v="7"/>
    <x v="0"/>
    <n v="127.22"/>
    <x v="1"/>
    <x v="0"/>
    <x v="0"/>
    <x v="0"/>
  </r>
  <r>
    <x v="0"/>
    <x v="10"/>
    <s v="De Bonte Raaf"/>
    <x v="9"/>
    <x v="7"/>
    <x v="1"/>
    <n v="9.2799999999999994"/>
    <x v="1"/>
    <x v="0"/>
    <x v="0"/>
    <x v="0"/>
  </r>
  <r>
    <x v="0"/>
    <x v="10"/>
    <s v="De Bonte Raaf"/>
    <x v="9"/>
    <x v="7"/>
    <x v="2"/>
    <n v="51.45"/>
    <x v="1"/>
    <x v="0"/>
    <x v="0"/>
    <x v="0"/>
  </r>
  <r>
    <x v="0"/>
    <x v="10"/>
    <s v="De Bonte Raaf"/>
    <x v="9"/>
    <x v="7"/>
    <x v="3"/>
    <n v="6.12"/>
    <x v="1"/>
    <x v="0"/>
    <x v="0"/>
    <x v="0"/>
  </r>
  <r>
    <x v="0"/>
    <x v="10"/>
    <s v="De Bonte Raaf"/>
    <x v="9"/>
    <x v="7"/>
    <x v="4"/>
    <n v="117.25"/>
    <x v="1"/>
    <x v="0"/>
    <x v="0"/>
    <x v="0"/>
  </r>
  <r>
    <x v="0"/>
    <x v="10"/>
    <s v="De Bonte Raaf"/>
    <x v="10"/>
    <x v="0"/>
    <x v="0"/>
    <n v="-76.34"/>
    <x v="2"/>
    <x v="0"/>
    <x v="0"/>
    <x v="0"/>
  </r>
  <r>
    <x v="0"/>
    <x v="10"/>
    <s v="De Bonte Raaf"/>
    <x v="10"/>
    <x v="0"/>
    <x v="1"/>
    <n v="-5.56"/>
    <x v="2"/>
    <x v="0"/>
    <x v="0"/>
    <x v="0"/>
  </r>
  <r>
    <x v="0"/>
    <x v="10"/>
    <s v="De Bonte Raaf"/>
    <x v="10"/>
    <x v="0"/>
    <x v="2"/>
    <n v="-30.87"/>
    <x v="2"/>
    <x v="0"/>
    <x v="0"/>
    <x v="0"/>
  </r>
  <r>
    <x v="0"/>
    <x v="10"/>
    <s v="De Bonte Raaf"/>
    <x v="10"/>
    <x v="0"/>
    <x v="3"/>
    <n v="-3.68"/>
    <x v="2"/>
    <x v="0"/>
    <x v="0"/>
    <x v="0"/>
  </r>
  <r>
    <x v="0"/>
    <x v="10"/>
    <s v="De Bonte Raaf"/>
    <x v="10"/>
    <x v="0"/>
    <x v="4"/>
    <n v="-70.349999999999994"/>
    <x v="2"/>
    <x v="0"/>
    <x v="0"/>
    <x v="0"/>
  </r>
  <r>
    <x v="0"/>
    <x v="10"/>
    <s v="De Bonte Raaf"/>
    <x v="10"/>
    <x v="0"/>
    <x v="5"/>
    <n v="-78.5"/>
    <x v="2"/>
    <x v="0"/>
    <x v="0"/>
    <x v="0"/>
  </r>
  <r>
    <x v="0"/>
    <x v="10"/>
    <s v="De Bonte Raaf"/>
    <x v="10"/>
    <x v="1"/>
    <x v="6"/>
    <n v="-84"/>
    <x v="2"/>
    <x v="0"/>
    <x v="0"/>
    <x v="0"/>
  </r>
  <r>
    <x v="0"/>
    <x v="10"/>
    <s v="De Bonte Raaf"/>
    <x v="10"/>
    <x v="2"/>
    <x v="7"/>
    <n v="-15.75"/>
    <x v="2"/>
    <x v="0"/>
    <x v="0"/>
    <x v="0"/>
  </r>
  <r>
    <x v="0"/>
    <x v="10"/>
    <s v="De Bonte Raaf"/>
    <x v="10"/>
    <x v="3"/>
    <x v="8"/>
    <n v="-994"/>
    <x v="2"/>
    <x v="0"/>
    <x v="0"/>
    <x v="0"/>
  </r>
  <r>
    <x v="0"/>
    <x v="10"/>
    <s v="De Bonte Raaf"/>
    <x v="10"/>
    <x v="4"/>
    <x v="9"/>
    <n v="1050"/>
    <x v="2"/>
    <x v="0"/>
    <x v="0"/>
    <x v="0"/>
  </r>
  <r>
    <x v="0"/>
    <x v="10"/>
    <s v="De Bonte Raaf"/>
    <x v="10"/>
    <x v="5"/>
    <x v="6"/>
    <n v="84"/>
    <x v="2"/>
    <x v="0"/>
    <x v="0"/>
    <x v="0"/>
  </r>
  <r>
    <x v="0"/>
    <x v="10"/>
    <s v="De Bonte Raaf"/>
    <x v="10"/>
    <x v="6"/>
    <x v="7"/>
    <n v="15.75"/>
    <x v="2"/>
    <x v="0"/>
    <x v="0"/>
    <x v="0"/>
  </r>
  <r>
    <x v="0"/>
    <x v="10"/>
    <s v="De Bonte Raaf"/>
    <x v="10"/>
    <x v="9"/>
    <x v="12"/>
    <n v="17.5"/>
    <x v="2"/>
    <x v="0"/>
    <x v="0"/>
    <x v="0"/>
  </r>
  <r>
    <x v="0"/>
    <x v="10"/>
    <s v="De Bonte Raaf"/>
    <x v="10"/>
    <x v="9"/>
    <x v="13"/>
    <n v="5"/>
    <x v="2"/>
    <x v="0"/>
    <x v="0"/>
    <x v="0"/>
  </r>
  <r>
    <x v="0"/>
    <x v="10"/>
    <s v="De Bonte Raaf"/>
    <x v="10"/>
    <x v="7"/>
    <x v="0"/>
    <n v="76.34"/>
    <x v="2"/>
    <x v="0"/>
    <x v="0"/>
    <x v="0"/>
  </r>
  <r>
    <x v="0"/>
    <x v="10"/>
    <s v="De Bonte Raaf"/>
    <x v="10"/>
    <x v="7"/>
    <x v="1"/>
    <n v="5.56"/>
    <x v="2"/>
    <x v="0"/>
    <x v="0"/>
    <x v="0"/>
  </r>
  <r>
    <x v="0"/>
    <x v="10"/>
    <s v="De Bonte Raaf"/>
    <x v="10"/>
    <x v="7"/>
    <x v="2"/>
    <n v="30.87"/>
    <x v="2"/>
    <x v="0"/>
    <x v="0"/>
    <x v="0"/>
  </r>
  <r>
    <x v="0"/>
    <x v="10"/>
    <s v="De Bonte Raaf"/>
    <x v="10"/>
    <x v="7"/>
    <x v="3"/>
    <n v="3.68"/>
    <x v="2"/>
    <x v="0"/>
    <x v="0"/>
    <x v="0"/>
  </r>
  <r>
    <x v="0"/>
    <x v="10"/>
    <s v="De Bonte Raaf"/>
    <x v="10"/>
    <x v="7"/>
    <x v="4"/>
    <n v="70.349999999999994"/>
    <x v="2"/>
    <x v="0"/>
    <x v="0"/>
    <x v="0"/>
  </r>
  <r>
    <x v="0"/>
    <x v="10"/>
    <s v="De Bonte Raaf"/>
    <x v="1"/>
    <x v="0"/>
    <x v="0"/>
    <n v="-80.7"/>
    <x v="1"/>
    <x v="0"/>
    <x v="0"/>
    <x v="1"/>
  </r>
  <r>
    <x v="0"/>
    <x v="10"/>
    <s v="De Bonte Raaf"/>
    <x v="1"/>
    <x v="0"/>
    <x v="1"/>
    <n v="-5.88"/>
    <x v="1"/>
    <x v="0"/>
    <x v="0"/>
    <x v="1"/>
  </r>
  <r>
    <x v="0"/>
    <x v="10"/>
    <s v="De Bonte Raaf"/>
    <x v="1"/>
    <x v="0"/>
    <x v="10"/>
    <n v="-88.13"/>
    <x v="1"/>
    <x v="0"/>
    <x v="0"/>
    <x v="1"/>
  </r>
  <r>
    <x v="0"/>
    <x v="10"/>
    <s v="De Bonte Raaf"/>
    <x v="1"/>
    <x v="0"/>
    <x v="3"/>
    <n v="-3.88"/>
    <x v="1"/>
    <x v="0"/>
    <x v="0"/>
    <x v="1"/>
  </r>
  <r>
    <x v="0"/>
    <x v="10"/>
    <s v="De Bonte Raaf"/>
    <x v="1"/>
    <x v="0"/>
    <x v="4"/>
    <n v="-74.37"/>
    <x v="1"/>
    <x v="0"/>
    <x v="0"/>
    <x v="1"/>
  </r>
  <r>
    <x v="0"/>
    <x v="10"/>
    <s v="De Bonte Raaf"/>
    <x v="1"/>
    <x v="0"/>
    <x v="5"/>
    <n v="-83.5"/>
    <x v="1"/>
    <x v="0"/>
    <x v="0"/>
    <x v="1"/>
  </r>
  <r>
    <x v="0"/>
    <x v="10"/>
    <s v="De Bonte Raaf"/>
    <x v="1"/>
    <x v="1"/>
    <x v="6"/>
    <n v="-88.8"/>
    <x v="1"/>
    <x v="0"/>
    <x v="0"/>
    <x v="1"/>
  </r>
  <r>
    <x v="0"/>
    <x v="10"/>
    <s v="De Bonte Raaf"/>
    <x v="1"/>
    <x v="2"/>
    <x v="7"/>
    <n v="-16.649999999999999"/>
    <x v="1"/>
    <x v="0"/>
    <x v="0"/>
    <x v="1"/>
  </r>
  <r>
    <x v="0"/>
    <x v="10"/>
    <s v="De Bonte Raaf"/>
    <x v="1"/>
    <x v="3"/>
    <x v="8"/>
    <n v="-1026.5"/>
    <x v="1"/>
    <x v="0"/>
    <x v="0"/>
    <x v="1"/>
  </r>
  <r>
    <x v="0"/>
    <x v="10"/>
    <s v="De Bonte Raaf"/>
    <x v="1"/>
    <x v="4"/>
    <x v="9"/>
    <n v="1110"/>
    <x v="1"/>
    <x v="0"/>
    <x v="0"/>
    <x v="1"/>
  </r>
  <r>
    <x v="0"/>
    <x v="10"/>
    <s v="De Bonte Raaf"/>
    <x v="1"/>
    <x v="5"/>
    <x v="6"/>
    <n v="88.8"/>
    <x v="1"/>
    <x v="0"/>
    <x v="0"/>
    <x v="1"/>
  </r>
  <r>
    <x v="0"/>
    <x v="10"/>
    <s v="De Bonte Raaf"/>
    <x v="1"/>
    <x v="6"/>
    <x v="7"/>
    <n v="16.649999999999999"/>
    <x v="1"/>
    <x v="0"/>
    <x v="0"/>
    <x v="1"/>
  </r>
  <r>
    <x v="0"/>
    <x v="10"/>
    <s v="De Bonte Raaf"/>
    <x v="1"/>
    <x v="7"/>
    <x v="0"/>
    <n v="80.7"/>
    <x v="1"/>
    <x v="0"/>
    <x v="0"/>
    <x v="1"/>
  </r>
  <r>
    <x v="0"/>
    <x v="10"/>
    <s v="De Bonte Raaf"/>
    <x v="1"/>
    <x v="7"/>
    <x v="1"/>
    <n v="5.88"/>
    <x v="1"/>
    <x v="0"/>
    <x v="0"/>
    <x v="1"/>
  </r>
  <r>
    <x v="0"/>
    <x v="10"/>
    <s v="De Bonte Raaf"/>
    <x v="1"/>
    <x v="7"/>
    <x v="10"/>
    <n v="88.13"/>
    <x v="1"/>
    <x v="0"/>
    <x v="0"/>
    <x v="1"/>
  </r>
  <r>
    <x v="0"/>
    <x v="10"/>
    <s v="De Bonte Raaf"/>
    <x v="1"/>
    <x v="7"/>
    <x v="3"/>
    <n v="3.88"/>
    <x v="1"/>
    <x v="0"/>
    <x v="0"/>
    <x v="1"/>
  </r>
  <r>
    <x v="0"/>
    <x v="10"/>
    <s v="De Bonte Raaf"/>
    <x v="1"/>
    <x v="7"/>
    <x v="4"/>
    <n v="74.37"/>
    <x v="1"/>
    <x v="0"/>
    <x v="0"/>
    <x v="1"/>
  </r>
  <r>
    <x v="0"/>
    <x v="10"/>
    <s v="De Bonte Raaf"/>
    <x v="2"/>
    <x v="0"/>
    <x v="0"/>
    <n v="-346.73"/>
    <x v="1"/>
    <x v="0"/>
    <x v="0"/>
    <x v="1"/>
  </r>
  <r>
    <x v="0"/>
    <x v="10"/>
    <s v="De Bonte Raaf"/>
    <x v="2"/>
    <x v="0"/>
    <x v="1"/>
    <n v="-25.28"/>
    <x v="1"/>
    <x v="0"/>
    <x v="0"/>
    <x v="1"/>
  </r>
  <r>
    <x v="0"/>
    <x v="10"/>
    <s v="De Bonte Raaf"/>
    <x v="2"/>
    <x v="0"/>
    <x v="2"/>
    <n v="-140.22"/>
    <x v="1"/>
    <x v="0"/>
    <x v="0"/>
    <x v="1"/>
  </r>
  <r>
    <x v="0"/>
    <x v="10"/>
    <s v="De Bonte Raaf"/>
    <x v="2"/>
    <x v="0"/>
    <x v="3"/>
    <n v="-16.690000000000001"/>
    <x v="1"/>
    <x v="0"/>
    <x v="0"/>
    <x v="1"/>
  </r>
  <r>
    <x v="0"/>
    <x v="10"/>
    <s v="De Bonte Raaf"/>
    <x v="2"/>
    <x v="0"/>
    <x v="4"/>
    <n v="-319.55"/>
    <x v="1"/>
    <x v="0"/>
    <x v="0"/>
    <x v="1"/>
  </r>
  <r>
    <x v="0"/>
    <x v="10"/>
    <s v="De Bonte Raaf"/>
    <x v="2"/>
    <x v="0"/>
    <x v="5"/>
    <n v="-2044.92"/>
    <x v="1"/>
    <x v="0"/>
    <x v="0"/>
    <x v="1"/>
  </r>
  <r>
    <x v="0"/>
    <x v="10"/>
    <s v="De Bonte Raaf"/>
    <x v="2"/>
    <x v="1"/>
    <x v="6"/>
    <n v="-466.08"/>
    <x v="1"/>
    <x v="0"/>
    <x v="0"/>
    <x v="1"/>
  </r>
  <r>
    <x v="0"/>
    <x v="10"/>
    <s v="De Bonte Raaf"/>
    <x v="2"/>
    <x v="2"/>
    <x v="7"/>
    <n v="-87.39"/>
    <x v="1"/>
    <x v="0"/>
    <x v="0"/>
    <x v="1"/>
  </r>
  <r>
    <x v="0"/>
    <x v="10"/>
    <s v="De Bonte Raaf"/>
    <x v="2"/>
    <x v="3"/>
    <x v="8"/>
    <n v="-3781.08"/>
    <x v="1"/>
    <x v="0"/>
    <x v="0"/>
    <x v="1"/>
  </r>
  <r>
    <x v="0"/>
    <x v="10"/>
    <s v="De Bonte Raaf"/>
    <x v="2"/>
    <x v="4"/>
    <x v="9"/>
    <n v="5826"/>
    <x v="1"/>
    <x v="0"/>
    <x v="0"/>
    <x v="1"/>
  </r>
  <r>
    <x v="0"/>
    <x v="10"/>
    <s v="De Bonte Raaf"/>
    <x v="2"/>
    <x v="5"/>
    <x v="6"/>
    <n v="466.08"/>
    <x v="1"/>
    <x v="0"/>
    <x v="0"/>
    <x v="1"/>
  </r>
  <r>
    <x v="0"/>
    <x v="10"/>
    <s v="De Bonte Raaf"/>
    <x v="2"/>
    <x v="6"/>
    <x v="7"/>
    <n v="87.39"/>
    <x v="1"/>
    <x v="0"/>
    <x v="0"/>
    <x v="1"/>
  </r>
  <r>
    <x v="0"/>
    <x v="10"/>
    <s v="De Bonte Raaf"/>
    <x v="2"/>
    <x v="7"/>
    <x v="0"/>
    <n v="346.73"/>
    <x v="1"/>
    <x v="0"/>
    <x v="0"/>
    <x v="1"/>
  </r>
  <r>
    <x v="0"/>
    <x v="10"/>
    <s v="De Bonte Raaf"/>
    <x v="2"/>
    <x v="7"/>
    <x v="1"/>
    <n v="25.28"/>
    <x v="1"/>
    <x v="0"/>
    <x v="0"/>
    <x v="1"/>
  </r>
  <r>
    <x v="0"/>
    <x v="10"/>
    <s v="De Bonte Raaf"/>
    <x v="2"/>
    <x v="7"/>
    <x v="2"/>
    <n v="140.22"/>
    <x v="1"/>
    <x v="0"/>
    <x v="0"/>
    <x v="1"/>
  </r>
  <r>
    <x v="0"/>
    <x v="10"/>
    <s v="De Bonte Raaf"/>
    <x v="2"/>
    <x v="7"/>
    <x v="3"/>
    <n v="16.690000000000001"/>
    <x v="1"/>
    <x v="0"/>
    <x v="0"/>
    <x v="1"/>
  </r>
  <r>
    <x v="0"/>
    <x v="10"/>
    <s v="De Bonte Raaf"/>
    <x v="2"/>
    <x v="7"/>
    <x v="4"/>
    <n v="319.55"/>
    <x v="1"/>
    <x v="0"/>
    <x v="0"/>
    <x v="1"/>
  </r>
  <r>
    <x v="0"/>
    <x v="10"/>
    <s v="De Bonte Raaf"/>
    <x v="3"/>
    <x v="0"/>
    <x v="0"/>
    <n v="-92.94"/>
    <x v="0"/>
    <x v="0"/>
    <x v="0"/>
    <x v="0"/>
  </r>
  <r>
    <x v="0"/>
    <x v="10"/>
    <s v="De Bonte Raaf"/>
    <x v="3"/>
    <x v="0"/>
    <x v="1"/>
    <n v="-6.67"/>
    <x v="0"/>
    <x v="0"/>
    <x v="0"/>
    <x v="0"/>
  </r>
  <r>
    <x v="0"/>
    <x v="10"/>
    <s v="De Bonte Raaf"/>
    <x v="3"/>
    <x v="0"/>
    <x v="1"/>
    <n v="-0.11"/>
    <x v="2"/>
    <x v="0"/>
    <x v="0"/>
    <x v="0"/>
  </r>
  <r>
    <x v="0"/>
    <x v="10"/>
    <s v="De Bonte Raaf"/>
    <x v="3"/>
    <x v="0"/>
    <x v="2"/>
    <n v="-37.590000000000003"/>
    <x v="0"/>
    <x v="0"/>
    <x v="0"/>
    <x v="0"/>
  </r>
  <r>
    <x v="0"/>
    <x v="10"/>
    <s v="De Bonte Raaf"/>
    <x v="3"/>
    <x v="0"/>
    <x v="3"/>
    <n v="-4.47"/>
    <x v="0"/>
    <x v="0"/>
    <x v="0"/>
    <x v="0"/>
  </r>
  <r>
    <x v="0"/>
    <x v="10"/>
    <s v="De Bonte Raaf"/>
    <x v="3"/>
    <x v="0"/>
    <x v="4"/>
    <n v="-85.66"/>
    <x v="0"/>
    <x v="0"/>
    <x v="0"/>
    <x v="0"/>
  </r>
  <r>
    <x v="0"/>
    <x v="10"/>
    <s v="De Bonte Raaf"/>
    <x v="3"/>
    <x v="0"/>
    <x v="5"/>
    <n v="-98"/>
    <x v="0"/>
    <x v="0"/>
    <x v="0"/>
    <x v="0"/>
  </r>
  <r>
    <x v="0"/>
    <x v="10"/>
    <s v="De Bonte Raaf"/>
    <x v="3"/>
    <x v="1"/>
    <x v="6"/>
    <n v="-102.28"/>
    <x v="0"/>
    <x v="0"/>
    <x v="0"/>
    <x v="0"/>
  </r>
  <r>
    <x v="0"/>
    <x v="10"/>
    <s v="De Bonte Raaf"/>
    <x v="3"/>
    <x v="2"/>
    <x v="7"/>
    <n v="-18.87"/>
    <x v="0"/>
    <x v="0"/>
    <x v="0"/>
    <x v="0"/>
  </r>
  <r>
    <x v="0"/>
    <x v="10"/>
    <s v="De Bonte Raaf"/>
    <x v="3"/>
    <x v="2"/>
    <x v="7"/>
    <n v="-0.31"/>
    <x v="2"/>
    <x v="0"/>
    <x v="0"/>
    <x v="0"/>
  </r>
  <r>
    <x v="0"/>
    <x v="10"/>
    <s v="De Bonte Raaf"/>
    <x v="3"/>
    <x v="3"/>
    <x v="8"/>
    <n v="-1180.44"/>
    <x v="0"/>
    <x v="0"/>
    <x v="0"/>
    <x v="0"/>
  </r>
  <r>
    <x v="0"/>
    <x v="10"/>
    <s v="De Bonte Raaf"/>
    <x v="3"/>
    <x v="4"/>
    <x v="9"/>
    <n v="1278.44"/>
    <x v="0"/>
    <x v="0"/>
    <x v="0"/>
    <x v="0"/>
  </r>
  <r>
    <x v="0"/>
    <x v="10"/>
    <s v="De Bonte Raaf"/>
    <x v="3"/>
    <x v="5"/>
    <x v="6"/>
    <n v="102.28"/>
    <x v="0"/>
    <x v="0"/>
    <x v="0"/>
    <x v="0"/>
  </r>
  <r>
    <x v="0"/>
    <x v="10"/>
    <s v="De Bonte Raaf"/>
    <x v="3"/>
    <x v="6"/>
    <x v="7"/>
    <n v="19.18"/>
    <x v="0"/>
    <x v="0"/>
    <x v="0"/>
    <x v="0"/>
  </r>
  <r>
    <x v="0"/>
    <x v="10"/>
    <s v="De Bonte Raaf"/>
    <x v="3"/>
    <x v="7"/>
    <x v="0"/>
    <n v="92.94"/>
    <x v="0"/>
    <x v="0"/>
    <x v="0"/>
    <x v="0"/>
  </r>
  <r>
    <x v="0"/>
    <x v="10"/>
    <s v="De Bonte Raaf"/>
    <x v="3"/>
    <x v="7"/>
    <x v="1"/>
    <n v="6.78"/>
    <x v="0"/>
    <x v="0"/>
    <x v="0"/>
    <x v="0"/>
  </r>
  <r>
    <x v="0"/>
    <x v="10"/>
    <s v="De Bonte Raaf"/>
    <x v="3"/>
    <x v="7"/>
    <x v="2"/>
    <n v="37.590000000000003"/>
    <x v="0"/>
    <x v="0"/>
    <x v="0"/>
    <x v="0"/>
  </r>
  <r>
    <x v="0"/>
    <x v="10"/>
    <s v="De Bonte Raaf"/>
    <x v="3"/>
    <x v="7"/>
    <x v="3"/>
    <n v="4.47"/>
    <x v="0"/>
    <x v="0"/>
    <x v="0"/>
    <x v="0"/>
  </r>
  <r>
    <x v="0"/>
    <x v="10"/>
    <s v="De Bonte Raaf"/>
    <x v="3"/>
    <x v="7"/>
    <x v="4"/>
    <n v="84.28"/>
    <x v="0"/>
    <x v="0"/>
    <x v="0"/>
    <x v="0"/>
  </r>
  <r>
    <x v="0"/>
    <x v="10"/>
    <s v="De Bonte Raaf"/>
    <x v="3"/>
    <x v="7"/>
    <x v="4"/>
    <n v="1.38"/>
    <x v="2"/>
    <x v="0"/>
    <x v="0"/>
    <x v="0"/>
  </r>
  <r>
    <x v="0"/>
    <x v="10"/>
    <s v="De Bonte Raaf"/>
    <x v="4"/>
    <x v="0"/>
    <x v="0"/>
    <n v="-128.44"/>
    <x v="0"/>
    <x v="0"/>
    <x v="0"/>
    <x v="1"/>
  </r>
  <r>
    <x v="0"/>
    <x v="10"/>
    <s v="De Bonte Raaf"/>
    <x v="4"/>
    <x v="0"/>
    <x v="1"/>
    <n v="-9.36"/>
    <x v="0"/>
    <x v="0"/>
    <x v="0"/>
    <x v="1"/>
  </r>
  <r>
    <x v="0"/>
    <x v="10"/>
    <s v="De Bonte Raaf"/>
    <x v="4"/>
    <x v="0"/>
    <x v="2"/>
    <n v="-51.94"/>
    <x v="0"/>
    <x v="0"/>
    <x v="0"/>
    <x v="1"/>
  </r>
  <r>
    <x v="0"/>
    <x v="10"/>
    <s v="De Bonte Raaf"/>
    <x v="4"/>
    <x v="0"/>
    <x v="3"/>
    <n v="-6.18"/>
    <x v="0"/>
    <x v="0"/>
    <x v="0"/>
    <x v="1"/>
  </r>
  <r>
    <x v="0"/>
    <x v="10"/>
    <s v="De Bonte Raaf"/>
    <x v="4"/>
    <x v="0"/>
    <x v="4"/>
    <n v="-118.37"/>
    <x v="0"/>
    <x v="0"/>
    <x v="0"/>
    <x v="1"/>
  </r>
  <r>
    <x v="0"/>
    <x v="10"/>
    <s v="De Bonte Raaf"/>
    <x v="4"/>
    <x v="0"/>
    <x v="5"/>
    <n v="-141.58000000000001"/>
    <x v="0"/>
    <x v="0"/>
    <x v="0"/>
    <x v="1"/>
  </r>
  <r>
    <x v="0"/>
    <x v="10"/>
    <s v="De Bonte Raaf"/>
    <x v="4"/>
    <x v="1"/>
    <x v="6"/>
    <n v="-141.34"/>
    <x v="0"/>
    <x v="0"/>
    <x v="0"/>
    <x v="1"/>
  </r>
  <r>
    <x v="0"/>
    <x v="10"/>
    <s v="De Bonte Raaf"/>
    <x v="4"/>
    <x v="2"/>
    <x v="7"/>
    <n v="-26.5"/>
    <x v="0"/>
    <x v="0"/>
    <x v="0"/>
    <x v="1"/>
  </r>
  <r>
    <x v="0"/>
    <x v="10"/>
    <s v="De Bonte Raaf"/>
    <x v="4"/>
    <x v="3"/>
    <x v="8"/>
    <n v="-1625.18"/>
    <x v="0"/>
    <x v="0"/>
    <x v="0"/>
    <x v="1"/>
  </r>
  <r>
    <x v="0"/>
    <x v="10"/>
    <s v="De Bonte Raaf"/>
    <x v="4"/>
    <x v="4"/>
    <x v="9"/>
    <n v="1766.76"/>
    <x v="0"/>
    <x v="0"/>
    <x v="0"/>
    <x v="1"/>
  </r>
  <r>
    <x v="0"/>
    <x v="10"/>
    <s v="De Bonte Raaf"/>
    <x v="4"/>
    <x v="5"/>
    <x v="6"/>
    <n v="141.34"/>
    <x v="0"/>
    <x v="0"/>
    <x v="0"/>
    <x v="1"/>
  </r>
  <r>
    <x v="0"/>
    <x v="10"/>
    <s v="De Bonte Raaf"/>
    <x v="4"/>
    <x v="6"/>
    <x v="7"/>
    <n v="26.5"/>
    <x v="0"/>
    <x v="0"/>
    <x v="0"/>
    <x v="1"/>
  </r>
  <r>
    <x v="0"/>
    <x v="10"/>
    <s v="De Bonte Raaf"/>
    <x v="4"/>
    <x v="7"/>
    <x v="0"/>
    <n v="128.44"/>
    <x v="0"/>
    <x v="0"/>
    <x v="0"/>
    <x v="1"/>
  </r>
  <r>
    <x v="0"/>
    <x v="10"/>
    <s v="De Bonte Raaf"/>
    <x v="4"/>
    <x v="7"/>
    <x v="1"/>
    <n v="9.36"/>
    <x v="0"/>
    <x v="0"/>
    <x v="0"/>
    <x v="1"/>
  </r>
  <r>
    <x v="0"/>
    <x v="10"/>
    <s v="De Bonte Raaf"/>
    <x v="4"/>
    <x v="7"/>
    <x v="2"/>
    <n v="51.94"/>
    <x v="0"/>
    <x v="0"/>
    <x v="0"/>
    <x v="1"/>
  </r>
  <r>
    <x v="0"/>
    <x v="10"/>
    <s v="De Bonte Raaf"/>
    <x v="4"/>
    <x v="7"/>
    <x v="3"/>
    <n v="6.18"/>
    <x v="0"/>
    <x v="0"/>
    <x v="0"/>
    <x v="1"/>
  </r>
  <r>
    <x v="0"/>
    <x v="10"/>
    <s v="De Bonte Raaf"/>
    <x v="4"/>
    <x v="7"/>
    <x v="4"/>
    <n v="118.37"/>
    <x v="0"/>
    <x v="0"/>
    <x v="0"/>
    <x v="1"/>
  </r>
  <r>
    <x v="0"/>
    <x v="10"/>
    <s v="De Bonte Raaf"/>
    <x v="5"/>
    <x v="0"/>
    <x v="0"/>
    <n v="-119.04"/>
    <x v="2"/>
    <x v="0"/>
    <x v="0"/>
    <x v="2"/>
  </r>
  <r>
    <x v="0"/>
    <x v="10"/>
    <s v="De Bonte Raaf"/>
    <x v="5"/>
    <x v="0"/>
    <x v="1"/>
    <n v="-8.68"/>
    <x v="2"/>
    <x v="0"/>
    <x v="0"/>
    <x v="2"/>
  </r>
  <r>
    <x v="0"/>
    <x v="10"/>
    <s v="De Bonte Raaf"/>
    <x v="5"/>
    <x v="0"/>
    <x v="10"/>
    <n v="-130.01"/>
    <x v="2"/>
    <x v="0"/>
    <x v="0"/>
    <x v="2"/>
  </r>
  <r>
    <x v="0"/>
    <x v="10"/>
    <s v="De Bonte Raaf"/>
    <x v="5"/>
    <x v="0"/>
    <x v="3"/>
    <n v="-5.73"/>
    <x v="2"/>
    <x v="0"/>
    <x v="0"/>
    <x v="2"/>
  </r>
  <r>
    <x v="0"/>
    <x v="10"/>
    <s v="De Bonte Raaf"/>
    <x v="5"/>
    <x v="0"/>
    <x v="4"/>
    <n v="-109.71"/>
    <x v="2"/>
    <x v="0"/>
    <x v="0"/>
    <x v="2"/>
  </r>
  <r>
    <x v="0"/>
    <x v="10"/>
    <s v="De Bonte Raaf"/>
    <x v="5"/>
    <x v="0"/>
    <x v="5"/>
    <n v="-610.08000000000004"/>
    <x v="2"/>
    <x v="0"/>
    <x v="0"/>
    <x v="2"/>
  </r>
  <r>
    <x v="0"/>
    <x v="10"/>
    <s v="De Bonte Raaf"/>
    <x v="5"/>
    <x v="1"/>
    <x v="6"/>
    <n v="-130.99"/>
    <x v="2"/>
    <x v="0"/>
    <x v="0"/>
    <x v="2"/>
  </r>
  <r>
    <x v="0"/>
    <x v="10"/>
    <s v="De Bonte Raaf"/>
    <x v="5"/>
    <x v="2"/>
    <x v="7"/>
    <n v="-24.56"/>
    <x v="2"/>
    <x v="0"/>
    <x v="0"/>
    <x v="2"/>
  </r>
  <r>
    <x v="0"/>
    <x v="10"/>
    <s v="De Bonte Raaf"/>
    <x v="5"/>
    <x v="3"/>
    <x v="8"/>
    <n v="-1027.32"/>
    <x v="2"/>
    <x v="0"/>
    <x v="0"/>
    <x v="2"/>
  </r>
  <r>
    <x v="0"/>
    <x v="10"/>
    <s v="De Bonte Raaf"/>
    <x v="5"/>
    <x v="4"/>
    <x v="9"/>
    <n v="1637.4"/>
    <x v="2"/>
    <x v="0"/>
    <x v="0"/>
    <x v="2"/>
  </r>
  <r>
    <x v="0"/>
    <x v="10"/>
    <s v="De Bonte Raaf"/>
    <x v="5"/>
    <x v="5"/>
    <x v="6"/>
    <n v="130.99"/>
    <x v="2"/>
    <x v="0"/>
    <x v="0"/>
    <x v="2"/>
  </r>
  <r>
    <x v="0"/>
    <x v="10"/>
    <s v="De Bonte Raaf"/>
    <x v="5"/>
    <x v="6"/>
    <x v="7"/>
    <n v="24.56"/>
    <x v="2"/>
    <x v="0"/>
    <x v="0"/>
    <x v="2"/>
  </r>
  <r>
    <x v="0"/>
    <x v="10"/>
    <s v="De Bonte Raaf"/>
    <x v="5"/>
    <x v="7"/>
    <x v="0"/>
    <n v="119.04"/>
    <x v="2"/>
    <x v="0"/>
    <x v="0"/>
    <x v="2"/>
  </r>
  <r>
    <x v="0"/>
    <x v="10"/>
    <s v="De Bonte Raaf"/>
    <x v="5"/>
    <x v="7"/>
    <x v="1"/>
    <n v="8.68"/>
    <x v="2"/>
    <x v="0"/>
    <x v="0"/>
    <x v="2"/>
  </r>
  <r>
    <x v="0"/>
    <x v="10"/>
    <s v="De Bonte Raaf"/>
    <x v="5"/>
    <x v="7"/>
    <x v="10"/>
    <n v="130.01"/>
    <x v="2"/>
    <x v="0"/>
    <x v="0"/>
    <x v="2"/>
  </r>
  <r>
    <x v="0"/>
    <x v="10"/>
    <s v="De Bonte Raaf"/>
    <x v="5"/>
    <x v="7"/>
    <x v="3"/>
    <n v="5.73"/>
    <x v="2"/>
    <x v="0"/>
    <x v="0"/>
    <x v="2"/>
  </r>
  <r>
    <x v="0"/>
    <x v="10"/>
    <s v="De Bonte Raaf"/>
    <x v="5"/>
    <x v="7"/>
    <x v="4"/>
    <n v="109.71"/>
    <x v="2"/>
    <x v="0"/>
    <x v="0"/>
    <x v="2"/>
  </r>
  <r>
    <x v="0"/>
    <x v="10"/>
    <s v="De Bonte Raaf"/>
    <x v="6"/>
    <x v="0"/>
    <x v="0"/>
    <n v="-214.54"/>
    <x v="2"/>
    <x v="0"/>
    <x v="0"/>
    <x v="0"/>
  </r>
  <r>
    <x v="0"/>
    <x v="10"/>
    <s v="De Bonte Raaf"/>
    <x v="6"/>
    <x v="0"/>
    <x v="1"/>
    <n v="-15.64"/>
    <x v="2"/>
    <x v="0"/>
    <x v="0"/>
    <x v="0"/>
  </r>
  <r>
    <x v="0"/>
    <x v="10"/>
    <s v="De Bonte Raaf"/>
    <x v="6"/>
    <x v="0"/>
    <x v="2"/>
    <n v="-86.76"/>
    <x v="2"/>
    <x v="0"/>
    <x v="0"/>
    <x v="0"/>
  </r>
  <r>
    <x v="0"/>
    <x v="10"/>
    <s v="De Bonte Raaf"/>
    <x v="6"/>
    <x v="0"/>
    <x v="3"/>
    <n v="-10.33"/>
    <x v="2"/>
    <x v="0"/>
    <x v="0"/>
    <x v="0"/>
  </r>
  <r>
    <x v="0"/>
    <x v="10"/>
    <s v="De Bonte Raaf"/>
    <x v="6"/>
    <x v="0"/>
    <x v="4"/>
    <n v="-197.72"/>
    <x v="2"/>
    <x v="0"/>
    <x v="0"/>
    <x v="0"/>
  </r>
  <r>
    <x v="0"/>
    <x v="10"/>
    <s v="De Bonte Raaf"/>
    <x v="6"/>
    <x v="0"/>
    <x v="5"/>
    <n v="-627.83000000000004"/>
    <x v="2"/>
    <x v="0"/>
    <x v="0"/>
    <x v="0"/>
  </r>
  <r>
    <x v="0"/>
    <x v="10"/>
    <s v="De Bonte Raaf"/>
    <x v="6"/>
    <x v="1"/>
    <x v="6"/>
    <n v="-236.08"/>
    <x v="2"/>
    <x v="0"/>
    <x v="0"/>
    <x v="0"/>
  </r>
  <r>
    <x v="0"/>
    <x v="10"/>
    <s v="De Bonte Raaf"/>
    <x v="6"/>
    <x v="2"/>
    <x v="7"/>
    <n v="-44.26"/>
    <x v="2"/>
    <x v="0"/>
    <x v="0"/>
    <x v="0"/>
  </r>
  <r>
    <x v="0"/>
    <x v="10"/>
    <s v="De Bonte Raaf"/>
    <x v="6"/>
    <x v="3"/>
    <x v="8"/>
    <n v="-2323.17"/>
    <x v="2"/>
    <x v="0"/>
    <x v="0"/>
    <x v="0"/>
  </r>
  <r>
    <x v="0"/>
    <x v="10"/>
    <s v="De Bonte Raaf"/>
    <x v="6"/>
    <x v="4"/>
    <x v="9"/>
    <n v="2951"/>
    <x v="2"/>
    <x v="0"/>
    <x v="0"/>
    <x v="0"/>
  </r>
  <r>
    <x v="0"/>
    <x v="10"/>
    <s v="De Bonte Raaf"/>
    <x v="6"/>
    <x v="5"/>
    <x v="6"/>
    <n v="236.08"/>
    <x v="2"/>
    <x v="0"/>
    <x v="0"/>
    <x v="0"/>
  </r>
  <r>
    <x v="0"/>
    <x v="10"/>
    <s v="De Bonte Raaf"/>
    <x v="6"/>
    <x v="6"/>
    <x v="7"/>
    <n v="44.26"/>
    <x v="2"/>
    <x v="0"/>
    <x v="0"/>
    <x v="0"/>
  </r>
  <r>
    <x v="0"/>
    <x v="10"/>
    <s v="De Bonte Raaf"/>
    <x v="6"/>
    <x v="7"/>
    <x v="0"/>
    <n v="214.54"/>
    <x v="2"/>
    <x v="0"/>
    <x v="0"/>
    <x v="0"/>
  </r>
  <r>
    <x v="0"/>
    <x v="10"/>
    <s v="De Bonte Raaf"/>
    <x v="6"/>
    <x v="7"/>
    <x v="1"/>
    <n v="15.64"/>
    <x v="2"/>
    <x v="0"/>
    <x v="0"/>
    <x v="0"/>
  </r>
  <r>
    <x v="0"/>
    <x v="10"/>
    <s v="De Bonte Raaf"/>
    <x v="6"/>
    <x v="7"/>
    <x v="2"/>
    <n v="86.76"/>
    <x v="2"/>
    <x v="0"/>
    <x v="0"/>
    <x v="0"/>
  </r>
  <r>
    <x v="0"/>
    <x v="10"/>
    <s v="De Bonte Raaf"/>
    <x v="6"/>
    <x v="7"/>
    <x v="3"/>
    <n v="10.33"/>
    <x v="2"/>
    <x v="0"/>
    <x v="0"/>
    <x v="0"/>
  </r>
  <r>
    <x v="0"/>
    <x v="10"/>
    <s v="De Bonte Raaf"/>
    <x v="6"/>
    <x v="7"/>
    <x v="4"/>
    <n v="197.72"/>
    <x v="2"/>
    <x v="0"/>
    <x v="0"/>
    <x v="0"/>
  </r>
  <r>
    <x v="0"/>
    <x v="10"/>
    <s v="De Bonte Raaf"/>
    <x v="7"/>
    <x v="0"/>
    <x v="0"/>
    <n v="-151.22"/>
    <x v="2"/>
    <x v="0"/>
    <x v="0"/>
    <x v="2"/>
  </r>
  <r>
    <x v="0"/>
    <x v="10"/>
    <s v="De Bonte Raaf"/>
    <x v="7"/>
    <x v="0"/>
    <x v="1"/>
    <n v="-11.02"/>
    <x v="2"/>
    <x v="0"/>
    <x v="0"/>
    <x v="2"/>
  </r>
  <r>
    <x v="0"/>
    <x v="10"/>
    <s v="De Bonte Raaf"/>
    <x v="7"/>
    <x v="0"/>
    <x v="2"/>
    <n v="-61.15"/>
    <x v="2"/>
    <x v="0"/>
    <x v="0"/>
    <x v="2"/>
  </r>
  <r>
    <x v="0"/>
    <x v="10"/>
    <s v="De Bonte Raaf"/>
    <x v="7"/>
    <x v="0"/>
    <x v="3"/>
    <n v="-7.28"/>
    <x v="2"/>
    <x v="0"/>
    <x v="0"/>
    <x v="2"/>
  </r>
  <r>
    <x v="0"/>
    <x v="10"/>
    <s v="De Bonte Raaf"/>
    <x v="7"/>
    <x v="0"/>
    <x v="4"/>
    <n v="-139.36000000000001"/>
    <x v="2"/>
    <x v="0"/>
    <x v="0"/>
    <x v="2"/>
  </r>
  <r>
    <x v="0"/>
    <x v="10"/>
    <s v="De Bonte Raaf"/>
    <x v="7"/>
    <x v="0"/>
    <x v="5"/>
    <n v="-266"/>
    <x v="2"/>
    <x v="0"/>
    <x v="0"/>
    <x v="2"/>
  </r>
  <r>
    <x v="0"/>
    <x v="10"/>
    <s v="De Bonte Raaf"/>
    <x v="7"/>
    <x v="1"/>
    <x v="6"/>
    <n v="-166.4"/>
    <x v="2"/>
    <x v="0"/>
    <x v="0"/>
    <x v="2"/>
  </r>
  <r>
    <x v="0"/>
    <x v="10"/>
    <s v="De Bonte Raaf"/>
    <x v="7"/>
    <x v="2"/>
    <x v="7"/>
    <n v="-31.2"/>
    <x v="2"/>
    <x v="0"/>
    <x v="0"/>
    <x v="2"/>
  </r>
  <r>
    <x v="0"/>
    <x v="10"/>
    <s v="De Bonte Raaf"/>
    <x v="7"/>
    <x v="3"/>
    <x v="8"/>
    <n v="-1814"/>
    <x v="2"/>
    <x v="0"/>
    <x v="0"/>
    <x v="2"/>
  </r>
  <r>
    <x v="0"/>
    <x v="10"/>
    <s v="De Bonte Raaf"/>
    <x v="7"/>
    <x v="4"/>
    <x v="9"/>
    <n v="2080"/>
    <x v="2"/>
    <x v="0"/>
    <x v="0"/>
    <x v="2"/>
  </r>
  <r>
    <x v="0"/>
    <x v="10"/>
    <s v="De Bonte Raaf"/>
    <x v="7"/>
    <x v="5"/>
    <x v="6"/>
    <n v="166.4"/>
    <x v="2"/>
    <x v="0"/>
    <x v="0"/>
    <x v="2"/>
  </r>
  <r>
    <x v="0"/>
    <x v="10"/>
    <s v="De Bonte Raaf"/>
    <x v="7"/>
    <x v="6"/>
    <x v="7"/>
    <n v="31.2"/>
    <x v="2"/>
    <x v="0"/>
    <x v="0"/>
    <x v="2"/>
  </r>
  <r>
    <x v="0"/>
    <x v="10"/>
    <s v="De Bonte Raaf"/>
    <x v="7"/>
    <x v="7"/>
    <x v="0"/>
    <n v="151.22"/>
    <x v="2"/>
    <x v="0"/>
    <x v="0"/>
    <x v="2"/>
  </r>
  <r>
    <x v="0"/>
    <x v="10"/>
    <s v="De Bonte Raaf"/>
    <x v="7"/>
    <x v="7"/>
    <x v="1"/>
    <n v="11.02"/>
    <x v="2"/>
    <x v="0"/>
    <x v="0"/>
    <x v="2"/>
  </r>
  <r>
    <x v="0"/>
    <x v="10"/>
    <s v="De Bonte Raaf"/>
    <x v="7"/>
    <x v="7"/>
    <x v="2"/>
    <n v="61.15"/>
    <x v="2"/>
    <x v="0"/>
    <x v="0"/>
    <x v="2"/>
  </r>
  <r>
    <x v="0"/>
    <x v="10"/>
    <s v="De Bonte Raaf"/>
    <x v="7"/>
    <x v="7"/>
    <x v="3"/>
    <n v="7.28"/>
    <x v="2"/>
    <x v="0"/>
    <x v="0"/>
    <x v="2"/>
  </r>
  <r>
    <x v="0"/>
    <x v="10"/>
    <s v="De Bonte Raaf"/>
    <x v="7"/>
    <x v="7"/>
    <x v="4"/>
    <n v="139.36000000000001"/>
    <x v="2"/>
    <x v="0"/>
    <x v="0"/>
    <x v="2"/>
  </r>
  <r>
    <x v="0"/>
    <x v="10"/>
    <s v="De Bonte Raaf"/>
    <x v="8"/>
    <x v="0"/>
    <x v="0"/>
    <n v="-82.3"/>
    <x v="3"/>
    <x v="0"/>
    <x v="0"/>
    <x v="2"/>
  </r>
  <r>
    <x v="0"/>
    <x v="10"/>
    <s v="De Bonte Raaf"/>
    <x v="8"/>
    <x v="0"/>
    <x v="1"/>
    <n v="-6"/>
    <x v="3"/>
    <x v="0"/>
    <x v="0"/>
    <x v="2"/>
  </r>
  <r>
    <x v="0"/>
    <x v="10"/>
    <s v="De Bonte Raaf"/>
    <x v="8"/>
    <x v="0"/>
    <x v="2"/>
    <n v="-33.28"/>
    <x v="3"/>
    <x v="0"/>
    <x v="0"/>
    <x v="2"/>
  </r>
  <r>
    <x v="0"/>
    <x v="10"/>
    <s v="De Bonte Raaf"/>
    <x v="8"/>
    <x v="0"/>
    <x v="3"/>
    <n v="-3.96"/>
    <x v="3"/>
    <x v="0"/>
    <x v="0"/>
    <x v="2"/>
  </r>
  <r>
    <x v="0"/>
    <x v="10"/>
    <s v="De Bonte Raaf"/>
    <x v="8"/>
    <x v="0"/>
    <x v="4"/>
    <n v="-75.84"/>
    <x v="3"/>
    <x v="0"/>
    <x v="0"/>
    <x v="2"/>
  </r>
  <r>
    <x v="0"/>
    <x v="10"/>
    <s v="De Bonte Raaf"/>
    <x v="8"/>
    <x v="0"/>
    <x v="5"/>
    <n v="-85.42"/>
    <x v="3"/>
    <x v="0"/>
    <x v="0"/>
    <x v="2"/>
  </r>
  <r>
    <x v="0"/>
    <x v="10"/>
    <s v="De Bonte Raaf"/>
    <x v="8"/>
    <x v="1"/>
    <x v="6"/>
    <n v="-90.56"/>
    <x v="3"/>
    <x v="0"/>
    <x v="0"/>
    <x v="2"/>
  </r>
  <r>
    <x v="0"/>
    <x v="10"/>
    <s v="De Bonte Raaf"/>
    <x v="8"/>
    <x v="2"/>
    <x v="7"/>
    <n v="-16.98"/>
    <x v="3"/>
    <x v="0"/>
    <x v="0"/>
    <x v="2"/>
  </r>
  <r>
    <x v="0"/>
    <x v="10"/>
    <s v="De Bonte Raaf"/>
    <x v="8"/>
    <x v="3"/>
    <x v="8"/>
    <n v="-1046.58"/>
    <x v="3"/>
    <x v="0"/>
    <x v="0"/>
    <x v="2"/>
  </r>
  <r>
    <x v="0"/>
    <x v="10"/>
    <s v="De Bonte Raaf"/>
    <x v="8"/>
    <x v="4"/>
    <x v="9"/>
    <n v="1132"/>
    <x v="3"/>
    <x v="0"/>
    <x v="0"/>
    <x v="2"/>
  </r>
  <r>
    <x v="0"/>
    <x v="10"/>
    <s v="De Bonte Raaf"/>
    <x v="8"/>
    <x v="5"/>
    <x v="6"/>
    <n v="90.56"/>
    <x v="3"/>
    <x v="0"/>
    <x v="0"/>
    <x v="2"/>
  </r>
  <r>
    <x v="0"/>
    <x v="10"/>
    <s v="De Bonte Raaf"/>
    <x v="8"/>
    <x v="6"/>
    <x v="7"/>
    <n v="16.98"/>
    <x v="3"/>
    <x v="0"/>
    <x v="0"/>
    <x v="2"/>
  </r>
  <r>
    <x v="0"/>
    <x v="10"/>
    <s v="De Bonte Raaf"/>
    <x v="8"/>
    <x v="7"/>
    <x v="0"/>
    <n v="82.3"/>
    <x v="3"/>
    <x v="0"/>
    <x v="0"/>
    <x v="2"/>
  </r>
  <r>
    <x v="0"/>
    <x v="10"/>
    <s v="De Bonte Raaf"/>
    <x v="8"/>
    <x v="7"/>
    <x v="1"/>
    <n v="6"/>
    <x v="3"/>
    <x v="0"/>
    <x v="0"/>
    <x v="2"/>
  </r>
  <r>
    <x v="0"/>
    <x v="10"/>
    <s v="De Bonte Raaf"/>
    <x v="8"/>
    <x v="7"/>
    <x v="2"/>
    <n v="33.28"/>
    <x v="3"/>
    <x v="0"/>
    <x v="0"/>
    <x v="2"/>
  </r>
  <r>
    <x v="0"/>
    <x v="10"/>
    <s v="De Bonte Raaf"/>
    <x v="8"/>
    <x v="7"/>
    <x v="3"/>
    <n v="3.96"/>
    <x v="3"/>
    <x v="0"/>
    <x v="0"/>
    <x v="2"/>
  </r>
  <r>
    <x v="0"/>
    <x v="10"/>
    <s v="De Bonte Raaf"/>
    <x v="8"/>
    <x v="7"/>
    <x v="4"/>
    <n v="75.84"/>
    <x v="3"/>
    <x v="0"/>
    <x v="0"/>
    <x v="2"/>
  </r>
  <r>
    <x v="0"/>
    <x v="11"/>
    <s v="De Bonte Raaf"/>
    <x v="12"/>
    <x v="0"/>
    <x v="0"/>
    <n v="-0.11"/>
    <x v="1"/>
    <x v="0"/>
    <x v="0"/>
    <x v="0"/>
  </r>
  <r>
    <x v="0"/>
    <x v="11"/>
    <s v="De Bonte Raaf"/>
    <x v="12"/>
    <x v="0"/>
    <x v="1"/>
    <n v="-0.01"/>
    <x v="1"/>
    <x v="0"/>
    <x v="0"/>
    <x v="0"/>
  </r>
  <r>
    <x v="0"/>
    <x v="11"/>
    <s v="De Bonte Raaf"/>
    <x v="12"/>
    <x v="0"/>
    <x v="10"/>
    <n v="-0.13"/>
    <x v="1"/>
    <x v="0"/>
    <x v="0"/>
    <x v="0"/>
  </r>
  <r>
    <x v="0"/>
    <x v="11"/>
    <s v="De Bonte Raaf"/>
    <x v="12"/>
    <x v="0"/>
    <x v="3"/>
    <n v="-0.01"/>
    <x v="1"/>
    <x v="0"/>
    <x v="0"/>
    <x v="0"/>
  </r>
  <r>
    <x v="0"/>
    <x v="11"/>
    <s v="De Bonte Raaf"/>
    <x v="12"/>
    <x v="0"/>
    <x v="4"/>
    <n v="-0.11"/>
    <x v="1"/>
    <x v="0"/>
    <x v="0"/>
    <x v="0"/>
  </r>
  <r>
    <x v="0"/>
    <x v="11"/>
    <s v="De Bonte Raaf"/>
    <x v="12"/>
    <x v="0"/>
    <x v="15"/>
    <n v="-0.59"/>
    <x v="1"/>
    <x v="0"/>
    <x v="0"/>
    <x v="0"/>
  </r>
  <r>
    <x v="0"/>
    <x v="11"/>
    <s v="De Bonte Raaf"/>
    <x v="12"/>
    <x v="2"/>
    <x v="18"/>
    <n v="1.58"/>
    <x v="1"/>
    <x v="0"/>
    <x v="0"/>
    <x v="0"/>
  </r>
  <r>
    <x v="0"/>
    <x v="11"/>
    <s v="De Bonte Raaf"/>
    <x v="12"/>
    <x v="3"/>
    <x v="8"/>
    <n v="-0.99"/>
    <x v="1"/>
    <x v="0"/>
    <x v="0"/>
    <x v="0"/>
  </r>
  <r>
    <x v="0"/>
    <x v="11"/>
    <s v="De Bonte Raaf"/>
    <x v="12"/>
    <x v="7"/>
    <x v="0"/>
    <n v="0.11"/>
    <x v="1"/>
    <x v="0"/>
    <x v="0"/>
    <x v="0"/>
  </r>
  <r>
    <x v="0"/>
    <x v="11"/>
    <s v="De Bonte Raaf"/>
    <x v="12"/>
    <x v="7"/>
    <x v="1"/>
    <n v="0.01"/>
    <x v="1"/>
    <x v="0"/>
    <x v="0"/>
    <x v="0"/>
  </r>
  <r>
    <x v="0"/>
    <x v="11"/>
    <s v="De Bonte Raaf"/>
    <x v="12"/>
    <x v="7"/>
    <x v="10"/>
    <n v="0.13"/>
    <x v="1"/>
    <x v="0"/>
    <x v="0"/>
    <x v="0"/>
  </r>
  <r>
    <x v="0"/>
    <x v="11"/>
    <s v="De Bonte Raaf"/>
    <x v="12"/>
    <x v="7"/>
    <x v="3"/>
    <n v="0.01"/>
    <x v="1"/>
    <x v="0"/>
    <x v="0"/>
    <x v="0"/>
  </r>
  <r>
    <x v="0"/>
    <x v="11"/>
    <s v="De Bonte Raaf"/>
    <x v="12"/>
    <x v="7"/>
    <x v="4"/>
    <n v="0.11"/>
    <x v="1"/>
    <x v="0"/>
    <x v="0"/>
    <x v="0"/>
  </r>
  <r>
    <x v="0"/>
    <x v="11"/>
    <s v="De Bonte Raaf"/>
    <x v="0"/>
    <x v="0"/>
    <x v="0"/>
    <n v="-187.24"/>
    <x v="0"/>
    <x v="0"/>
    <x v="0"/>
    <x v="0"/>
  </r>
  <r>
    <x v="0"/>
    <x v="11"/>
    <s v="De Bonte Raaf"/>
    <x v="0"/>
    <x v="0"/>
    <x v="1"/>
    <n v="-13.65"/>
    <x v="0"/>
    <x v="0"/>
    <x v="0"/>
    <x v="0"/>
  </r>
  <r>
    <x v="0"/>
    <x v="11"/>
    <s v="De Bonte Raaf"/>
    <x v="0"/>
    <x v="0"/>
    <x v="2"/>
    <n v="-75.72"/>
    <x v="0"/>
    <x v="0"/>
    <x v="0"/>
    <x v="0"/>
  </r>
  <r>
    <x v="0"/>
    <x v="11"/>
    <s v="De Bonte Raaf"/>
    <x v="0"/>
    <x v="0"/>
    <x v="3"/>
    <n v="-9.01"/>
    <x v="0"/>
    <x v="0"/>
    <x v="0"/>
    <x v="0"/>
  </r>
  <r>
    <x v="0"/>
    <x v="11"/>
    <s v="De Bonte Raaf"/>
    <x v="0"/>
    <x v="0"/>
    <x v="4"/>
    <n v="-172.56"/>
    <x v="0"/>
    <x v="0"/>
    <x v="0"/>
    <x v="0"/>
  </r>
  <r>
    <x v="0"/>
    <x v="11"/>
    <s v="De Bonte Raaf"/>
    <x v="0"/>
    <x v="0"/>
    <x v="5"/>
    <n v="-310.67"/>
    <x v="0"/>
    <x v="0"/>
    <x v="0"/>
    <x v="0"/>
  </r>
  <r>
    <x v="0"/>
    <x v="11"/>
    <s v="De Bonte Raaf"/>
    <x v="0"/>
    <x v="0"/>
    <x v="15"/>
    <n v="-159.06"/>
    <x v="0"/>
    <x v="0"/>
    <x v="0"/>
    <x v="0"/>
  </r>
  <r>
    <x v="0"/>
    <x v="11"/>
    <s v="De Bonte Raaf"/>
    <x v="0"/>
    <x v="1"/>
    <x v="6"/>
    <n v="-175.28"/>
    <x v="0"/>
    <x v="0"/>
    <x v="0"/>
    <x v="0"/>
  </r>
  <r>
    <x v="0"/>
    <x v="11"/>
    <s v="De Bonte Raaf"/>
    <x v="0"/>
    <x v="2"/>
    <x v="18"/>
    <n v="384.48"/>
    <x v="0"/>
    <x v="0"/>
    <x v="0"/>
    <x v="0"/>
  </r>
  <r>
    <x v="0"/>
    <x v="11"/>
    <s v="De Bonte Raaf"/>
    <x v="0"/>
    <x v="2"/>
    <x v="7"/>
    <n v="-32.86"/>
    <x v="0"/>
    <x v="0"/>
    <x v="0"/>
    <x v="0"/>
  </r>
  <r>
    <x v="0"/>
    <x v="11"/>
    <s v="De Bonte Raaf"/>
    <x v="0"/>
    <x v="3"/>
    <x v="8"/>
    <n v="-2105.75"/>
    <x v="0"/>
    <x v="0"/>
    <x v="0"/>
    <x v="0"/>
  </r>
  <r>
    <x v="0"/>
    <x v="11"/>
    <s v="De Bonte Raaf"/>
    <x v="0"/>
    <x v="4"/>
    <x v="9"/>
    <n v="2191"/>
    <x v="0"/>
    <x v="0"/>
    <x v="0"/>
    <x v="0"/>
  </r>
  <r>
    <x v="0"/>
    <x v="11"/>
    <s v="De Bonte Raaf"/>
    <x v="0"/>
    <x v="5"/>
    <x v="6"/>
    <n v="175.28"/>
    <x v="0"/>
    <x v="0"/>
    <x v="0"/>
    <x v="0"/>
  </r>
  <r>
    <x v="0"/>
    <x v="11"/>
    <s v="De Bonte Raaf"/>
    <x v="0"/>
    <x v="6"/>
    <x v="7"/>
    <n v="32.86"/>
    <x v="0"/>
    <x v="0"/>
    <x v="0"/>
    <x v="0"/>
  </r>
  <r>
    <x v="0"/>
    <x v="11"/>
    <s v="De Bonte Raaf"/>
    <x v="0"/>
    <x v="7"/>
    <x v="0"/>
    <n v="187.24"/>
    <x v="0"/>
    <x v="0"/>
    <x v="0"/>
    <x v="0"/>
  </r>
  <r>
    <x v="0"/>
    <x v="11"/>
    <s v="De Bonte Raaf"/>
    <x v="0"/>
    <x v="7"/>
    <x v="1"/>
    <n v="13.65"/>
    <x v="0"/>
    <x v="0"/>
    <x v="0"/>
    <x v="0"/>
  </r>
  <r>
    <x v="0"/>
    <x v="11"/>
    <s v="De Bonte Raaf"/>
    <x v="0"/>
    <x v="7"/>
    <x v="2"/>
    <n v="75.72"/>
    <x v="0"/>
    <x v="0"/>
    <x v="0"/>
    <x v="0"/>
  </r>
  <r>
    <x v="0"/>
    <x v="11"/>
    <s v="De Bonte Raaf"/>
    <x v="0"/>
    <x v="7"/>
    <x v="3"/>
    <n v="9.01"/>
    <x v="0"/>
    <x v="0"/>
    <x v="0"/>
    <x v="0"/>
  </r>
  <r>
    <x v="0"/>
    <x v="11"/>
    <s v="De Bonte Raaf"/>
    <x v="0"/>
    <x v="7"/>
    <x v="4"/>
    <n v="172.56"/>
    <x v="0"/>
    <x v="0"/>
    <x v="0"/>
    <x v="0"/>
  </r>
  <r>
    <x v="0"/>
    <x v="11"/>
    <s v="De Bonte Raaf"/>
    <x v="9"/>
    <x v="0"/>
    <x v="0"/>
    <n v="-411.66"/>
    <x v="1"/>
    <x v="0"/>
    <x v="0"/>
    <x v="0"/>
  </r>
  <r>
    <x v="0"/>
    <x v="11"/>
    <s v="De Bonte Raaf"/>
    <x v="9"/>
    <x v="0"/>
    <x v="1"/>
    <n v="-30.01"/>
    <x v="1"/>
    <x v="0"/>
    <x v="0"/>
    <x v="0"/>
  </r>
  <r>
    <x v="0"/>
    <x v="11"/>
    <s v="De Bonte Raaf"/>
    <x v="9"/>
    <x v="0"/>
    <x v="2"/>
    <n v="-166.48"/>
    <x v="1"/>
    <x v="0"/>
    <x v="0"/>
    <x v="0"/>
  </r>
  <r>
    <x v="0"/>
    <x v="11"/>
    <s v="De Bonte Raaf"/>
    <x v="9"/>
    <x v="0"/>
    <x v="3"/>
    <n v="-19.82"/>
    <x v="1"/>
    <x v="0"/>
    <x v="0"/>
    <x v="0"/>
  </r>
  <r>
    <x v="0"/>
    <x v="11"/>
    <s v="De Bonte Raaf"/>
    <x v="9"/>
    <x v="0"/>
    <x v="4"/>
    <n v="-379.38"/>
    <x v="1"/>
    <x v="0"/>
    <x v="0"/>
    <x v="0"/>
  </r>
  <r>
    <x v="0"/>
    <x v="11"/>
    <s v="De Bonte Raaf"/>
    <x v="9"/>
    <x v="0"/>
    <x v="5"/>
    <n v="-65.78"/>
    <x v="1"/>
    <x v="0"/>
    <x v="0"/>
    <x v="0"/>
  </r>
  <r>
    <x v="0"/>
    <x v="11"/>
    <s v="De Bonte Raaf"/>
    <x v="9"/>
    <x v="0"/>
    <x v="15"/>
    <n v="-412.1"/>
    <x v="1"/>
    <x v="0"/>
    <x v="0"/>
    <x v="0"/>
  </r>
  <r>
    <x v="0"/>
    <x v="11"/>
    <s v="De Bonte Raaf"/>
    <x v="9"/>
    <x v="1"/>
    <x v="16"/>
    <n v="1180.73"/>
    <x v="1"/>
    <x v="0"/>
    <x v="0"/>
    <x v="0"/>
  </r>
  <r>
    <x v="0"/>
    <x v="11"/>
    <s v="De Bonte Raaf"/>
    <x v="9"/>
    <x v="1"/>
    <x v="6"/>
    <n v="-340.73"/>
    <x v="1"/>
    <x v="0"/>
    <x v="0"/>
    <x v="0"/>
  </r>
  <r>
    <x v="0"/>
    <x v="11"/>
    <s v="De Bonte Raaf"/>
    <x v="9"/>
    <x v="2"/>
    <x v="18"/>
    <n v="222.55"/>
    <x v="1"/>
    <x v="0"/>
    <x v="0"/>
    <x v="0"/>
  </r>
  <r>
    <x v="0"/>
    <x v="11"/>
    <s v="De Bonte Raaf"/>
    <x v="9"/>
    <x v="2"/>
    <x v="7"/>
    <n v="-12.55"/>
    <x v="1"/>
    <x v="0"/>
    <x v="0"/>
    <x v="0"/>
  </r>
  <r>
    <x v="0"/>
    <x v="11"/>
    <s v="De Bonte Raaf"/>
    <x v="9"/>
    <x v="3"/>
    <x v="8"/>
    <n v="-5184.57"/>
    <x v="1"/>
    <x v="0"/>
    <x v="0"/>
    <x v="0"/>
  </r>
  <r>
    <x v="0"/>
    <x v="11"/>
    <s v="De Bonte Raaf"/>
    <x v="9"/>
    <x v="4"/>
    <x v="9"/>
    <n v="836.96"/>
    <x v="1"/>
    <x v="0"/>
    <x v="0"/>
    <x v="0"/>
  </r>
  <r>
    <x v="0"/>
    <x v="11"/>
    <s v="De Bonte Raaf"/>
    <x v="9"/>
    <x v="4"/>
    <x v="19"/>
    <n v="3422.21"/>
    <x v="1"/>
    <x v="0"/>
    <x v="0"/>
    <x v="0"/>
  </r>
  <r>
    <x v="0"/>
    <x v="11"/>
    <s v="De Bonte Raaf"/>
    <x v="9"/>
    <x v="5"/>
    <x v="6"/>
    <n v="340.73"/>
    <x v="1"/>
    <x v="0"/>
    <x v="0"/>
    <x v="0"/>
  </r>
  <r>
    <x v="0"/>
    <x v="11"/>
    <s v="De Bonte Raaf"/>
    <x v="9"/>
    <x v="6"/>
    <x v="7"/>
    <n v="12.55"/>
    <x v="1"/>
    <x v="0"/>
    <x v="0"/>
    <x v="0"/>
  </r>
  <r>
    <x v="0"/>
    <x v="11"/>
    <s v="De Bonte Raaf"/>
    <x v="9"/>
    <x v="7"/>
    <x v="0"/>
    <n v="411.66"/>
    <x v="1"/>
    <x v="0"/>
    <x v="0"/>
    <x v="0"/>
  </r>
  <r>
    <x v="0"/>
    <x v="11"/>
    <s v="De Bonte Raaf"/>
    <x v="9"/>
    <x v="7"/>
    <x v="1"/>
    <n v="30.01"/>
    <x v="1"/>
    <x v="0"/>
    <x v="0"/>
    <x v="0"/>
  </r>
  <r>
    <x v="0"/>
    <x v="11"/>
    <s v="De Bonte Raaf"/>
    <x v="9"/>
    <x v="7"/>
    <x v="2"/>
    <n v="166.48"/>
    <x v="1"/>
    <x v="0"/>
    <x v="0"/>
    <x v="0"/>
  </r>
  <r>
    <x v="0"/>
    <x v="11"/>
    <s v="De Bonte Raaf"/>
    <x v="9"/>
    <x v="7"/>
    <x v="3"/>
    <n v="19.82"/>
    <x v="1"/>
    <x v="0"/>
    <x v="0"/>
    <x v="0"/>
  </r>
  <r>
    <x v="0"/>
    <x v="11"/>
    <s v="De Bonte Raaf"/>
    <x v="9"/>
    <x v="7"/>
    <x v="4"/>
    <n v="379.38"/>
    <x v="1"/>
    <x v="0"/>
    <x v="0"/>
    <x v="0"/>
  </r>
  <r>
    <x v="0"/>
    <x v="11"/>
    <s v="De Bonte Raaf"/>
    <x v="10"/>
    <x v="0"/>
    <x v="0"/>
    <n v="-86.11"/>
    <x v="2"/>
    <x v="0"/>
    <x v="0"/>
    <x v="0"/>
  </r>
  <r>
    <x v="0"/>
    <x v="11"/>
    <s v="De Bonte Raaf"/>
    <x v="10"/>
    <x v="0"/>
    <x v="1"/>
    <n v="-6.28"/>
    <x v="2"/>
    <x v="0"/>
    <x v="0"/>
    <x v="0"/>
  </r>
  <r>
    <x v="0"/>
    <x v="11"/>
    <s v="De Bonte Raaf"/>
    <x v="10"/>
    <x v="0"/>
    <x v="2"/>
    <n v="-34.82"/>
    <x v="2"/>
    <x v="0"/>
    <x v="0"/>
    <x v="0"/>
  </r>
  <r>
    <x v="0"/>
    <x v="11"/>
    <s v="De Bonte Raaf"/>
    <x v="10"/>
    <x v="0"/>
    <x v="3"/>
    <n v="-4.1500000000000004"/>
    <x v="2"/>
    <x v="0"/>
    <x v="0"/>
    <x v="0"/>
  </r>
  <r>
    <x v="0"/>
    <x v="11"/>
    <s v="De Bonte Raaf"/>
    <x v="10"/>
    <x v="0"/>
    <x v="4"/>
    <n v="-79.36"/>
    <x v="2"/>
    <x v="0"/>
    <x v="0"/>
    <x v="0"/>
  </r>
  <r>
    <x v="0"/>
    <x v="11"/>
    <s v="De Bonte Raaf"/>
    <x v="10"/>
    <x v="0"/>
    <x v="5"/>
    <n v="-78.5"/>
    <x v="2"/>
    <x v="0"/>
    <x v="0"/>
    <x v="0"/>
  </r>
  <r>
    <x v="0"/>
    <x v="11"/>
    <s v="De Bonte Raaf"/>
    <x v="10"/>
    <x v="0"/>
    <x v="15"/>
    <n v="-11.48"/>
    <x v="2"/>
    <x v="0"/>
    <x v="0"/>
    <x v="0"/>
  </r>
  <r>
    <x v="0"/>
    <x v="11"/>
    <s v="De Bonte Raaf"/>
    <x v="10"/>
    <x v="1"/>
    <x v="6"/>
    <n v="-84"/>
    <x v="2"/>
    <x v="0"/>
    <x v="0"/>
    <x v="0"/>
  </r>
  <r>
    <x v="0"/>
    <x v="11"/>
    <s v="De Bonte Raaf"/>
    <x v="10"/>
    <x v="2"/>
    <x v="18"/>
    <n v="134.47999999999999"/>
    <x v="2"/>
    <x v="0"/>
    <x v="0"/>
    <x v="0"/>
  </r>
  <r>
    <x v="0"/>
    <x v="11"/>
    <s v="De Bonte Raaf"/>
    <x v="10"/>
    <x v="2"/>
    <x v="7"/>
    <n v="-15.75"/>
    <x v="2"/>
    <x v="0"/>
    <x v="0"/>
    <x v="0"/>
  </r>
  <r>
    <x v="0"/>
    <x v="11"/>
    <s v="De Bonte Raaf"/>
    <x v="10"/>
    <x v="3"/>
    <x v="8"/>
    <n v="-1117"/>
    <x v="2"/>
    <x v="0"/>
    <x v="0"/>
    <x v="0"/>
  </r>
  <r>
    <x v="0"/>
    <x v="11"/>
    <s v="De Bonte Raaf"/>
    <x v="10"/>
    <x v="4"/>
    <x v="9"/>
    <n v="1050"/>
    <x v="2"/>
    <x v="0"/>
    <x v="0"/>
    <x v="0"/>
  </r>
  <r>
    <x v="0"/>
    <x v="11"/>
    <s v="De Bonte Raaf"/>
    <x v="10"/>
    <x v="5"/>
    <x v="6"/>
    <n v="84"/>
    <x v="2"/>
    <x v="0"/>
    <x v="0"/>
    <x v="0"/>
  </r>
  <r>
    <x v="0"/>
    <x v="11"/>
    <s v="De Bonte Raaf"/>
    <x v="10"/>
    <x v="6"/>
    <x v="7"/>
    <n v="15.75"/>
    <x v="2"/>
    <x v="0"/>
    <x v="0"/>
    <x v="0"/>
  </r>
  <r>
    <x v="0"/>
    <x v="11"/>
    <s v="De Bonte Raaf"/>
    <x v="10"/>
    <x v="9"/>
    <x v="12"/>
    <n v="17.5"/>
    <x v="2"/>
    <x v="0"/>
    <x v="0"/>
    <x v="0"/>
  </r>
  <r>
    <x v="0"/>
    <x v="11"/>
    <s v="De Bonte Raaf"/>
    <x v="10"/>
    <x v="9"/>
    <x v="13"/>
    <n v="5"/>
    <x v="2"/>
    <x v="0"/>
    <x v="0"/>
    <x v="0"/>
  </r>
  <r>
    <x v="0"/>
    <x v="11"/>
    <s v="De Bonte Raaf"/>
    <x v="10"/>
    <x v="7"/>
    <x v="0"/>
    <n v="86.11"/>
    <x v="2"/>
    <x v="0"/>
    <x v="0"/>
    <x v="0"/>
  </r>
  <r>
    <x v="0"/>
    <x v="11"/>
    <s v="De Bonte Raaf"/>
    <x v="10"/>
    <x v="7"/>
    <x v="1"/>
    <n v="6.28"/>
    <x v="2"/>
    <x v="0"/>
    <x v="0"/>
    <x v="0"/>
  </r>
  <r>
    <x v="0"/>
    <x v="11"/>
    <s v="De Bonte Raaf"/>
    <x v="10"/>
    <x v="7"/>
    <x v="2"/>
    <n v="34.82"/>
    <x v="2"/>
    <x v="0"/>
    <x v="0"/>
    <x v="0"/>
  </r>
  <r>
    <x v="0"/>
    <x v="11"/>
    <s v="De Bonte Raaf"/>
    <x v="10"/>
    <x v="7"/>
    <x v="3"/>
    <n v="4.1500000000000004"/>
    <x v="2"/>
    <x v="0"/>
    <x v="0"/>
    <x v="0"/>
  </r>
  <r>
    <x v="0"/>
    <x v="11"/>
    <s v="De Bonte Raaf"/>
    <x v="10"/>
    <x v="7"/>
    <x v="4"/>
    <n v="79.36"/>
    <x v="2"/>
    <x v="0"/>
    <x v="0"/>
    <x v="0"/>
  </r>
  <r>
    <x v="0"/>
    <x v="11"/>
    <s v="De Bonte Raaf"/>
    <x v="1"/>
    <x v="0"/>
    <x v="0"/>
    <n v="-94.86"/>
    <x v="1"/>
    <x v="0"/>
    <x v="0"/>
    <x v="1"/>
  </r>
  <r>
    <x v="0"/>
    <x v="11"/>
    <s v="De Bonte Raaf"/>
    <x v="1"/>
    <x v="0"/>
    <x v="1"/>
    <n v="-6.92"/>
    <x v="1"/>
    <x v="0"/>
    <x v="0"/>
    <x v="1"/>
  </r>
  <r>
    <x v="0"/>
    <x v="11"/>
    <s v="De Bonte Raaf"/>
    <x v="1"/>
    <x v="0"/>
    <x v="10"/>
    <n v="-103.6"/>
    <x v="1"/>
    <x v="0"/>
    <x v="0"/>
    <x v="1"/>
  </r>
  <r>
    <x v="0"/>
    <x v="11"/>
    <s v="De Bonte Raaf"/>
    <x v="1"/>
    <x v="0"/>
    <x v="3"/>
    <n v="-4.57"/>
    <x v="1"/>
    <x v="0"/>
    <x v="0"/>
    <x v="1"/>
  </r>
  <r>
    <x v="0"/>
    <x v="11"/>
    <s v="De Bonte Raaf"/>
    <x v="1"/>
    <x v="0"/>
    <x v="4"/>
    <n v="-87.42"/>
    <x v="1"/>
    <x v="0"/>
    <x v="0"/>
    <x v="1"/>
  </r>
  <r>
    <x v="0"/>
    <x v="11"/>
    <s v="De Bonte Raaf"/>
    <x v="1"/>
    <x v="0"/>
    <x v="5"/>
    <n v="-83.5"/>
    <x v="1"/>
    <x v="0"/>
    <x v="0"/>
    <x v="1"/>
  </r>
  <r>
    <x v="0"/>
    <x v="11"/>
    <s v="De Bonte Raaf"/>
    <x v="1"/>
    <x v="0"/>
    <x v="15"/>
    <n v="-16.64"/>
    <x v="1"/>
    <x v="0"/>
    <x v="0"/>
    <x v="1"/>
  </r>
  <r>
    <x v="0"/>
    <x v="11"/>
    <s v="De Bonte Raaf"/>
    <x v="1"/>
    <x v="1"/>
    <x v="6"/>
    <n v="-88.8"/>
    <x v="1"/>
    <x v="0"/>
    <x v="0"/>
    <x v="1"/>
  </r>
  <r>
    <x v="0"/>
    <x v="11"/>
    <s v="De Bonte Raaf"/>
    <x v="1"/>
    <x v="2"/>
    <x v="18"/>
    <n v="194.79"/>
    <x v="1"/>
    <x v="0"/>
    <x v="0"/>
    <x v="1"/>
  </r>
  <r>
    <x v="0"/>
    <x v="11"/>
    <s v="De Bonte Raaf"/>
    <x v="1"/>
    <x v="2"/>
    <x v="7"/>
    <n v="-16.649999999999999"/>
    <x v="1"/>
    <x v="0"/>
    <x v="0"/>
    <x v="1"/>
  </r>
  <r>
    <x v="0"/>
    <x v="11"/>
    <s v="De Bonte Raaf"/>
    <x v="1"/>
    <x v="3"/>
    <x v="8"/>
    <n v="-1204.6500000000001"/>
    <x v="1"/>
    <x v="0"/>
    <x v="0"/>
    <x v="1"/>
  </r>
  <r>
    <x v="0"/>
    <x v="11"/>
    <s v="De Bonte Raaf"/>
    <x v="1"/>
    <x v="4"/>
    <x v="9"/>
    <n v="1110"/>
    <x v="1"/>
    <x v="0"/>
    <x v="0"/>
    <x v="1"/>
  </r>
  <r>
    <x v="0"/>
    <x v="11"/>
    <s v="De Bonte Raaf"/>
    <x v="1"/>
    <x v="5"/>
    <x v="6"/>
    <n v="88.8"/>
    <x v="1"/>
    <x v="0"/>
    <x v="0"/>
    <x v="1"/>
  </r>
  <r>
    <x v="0"/>
    <x v="11"/>
    <s v="De Bonte Raaf"/>
    <x v="1"/>
    <x v="6"/>
    <x v="7"/>
    <n v="16.649999999999999"/>
    <x v="1"/>
    <x v="0"/>
    <x v="0"/>
    <x v="1"/>
  </r>
  <r>
    <x v="0"/>
    <x v="11"/>
    <s v="De Bonte Raaf"/>
    <x v="1"/>
    <x v="7"/>
    <x v="0"/>
    <n v="94.86"/>
    <x v="1"/>
    <x v="0"/>
    <x v="0"/>
    <x v="1"/>
  </r>
  <r>
    <x v="0"/>
    <x v="11"/>
    <s v="De Bonte Raaf"/>
    <x v="1"/>
    <x v="7"/>
    <x v="1"/>
    <n v="6.92"/>
    <x v="1"/>
    <x v="0"/>
    <x v="0"/>
    <x v="1"/>
  </r>
  <r>
    <x v="0"/>
    <x v="11"/>
    <s v="De Bonte Raaf"/>
    <x v="1"/>
    <x v="7"/>
    <x v="10"/>
    <n v="103.6"/>
    <x v="1"/>
    <x v="0"/>
    <x v="0"/>
    <x v="1"/>
  </r>
  <r>
    <x v="0"/>
    <x v="11"/>
    <s v="De Bonte Raaf"/>
    <x v="1"/>
    <x v="7"/>
    <x v="3"/>
    <n v="4.57"/>
    <x v="1"/>
    <x v="0"/>
    <x v="0"/>
    <x v="1"/>
  </r>
  <r>
    <x v="0"/>
    <x v="11"/>
    <s v="De Bonte Raaf"/>
    <x v="1"/>
    <x v="7"/>
    <x v="4"/>
    <n v="87.42"/>
    <x v="1"/>
    <x v="0"/>
    <x v="0"/>
    <x v="1"/>
  </r>
  <r>
    <x v="0"/>
    <x v="11"/>
    <s v="De Bonte Raaf"/>
    <x v="2"/>
    <x v="0"/>
    <x v="0"/>
    <n v="-346.73"/>
    <x v="1"/>
    <x v="0"/>
    <x v="0"/>
    <x v="1"/>
  </r>
  <r>
    <x v="0"/>
    <x v="11"/>
    <s v="De Bonte Raaf"/>
    <x v="2"/>
    <x v="0"/>
    <x v="1"/>
    <n v="-25.28"/>
    <x v="1"/>
    <x v="0"/>
    <x v="0"/>
    <x v="1"/>
  </r>
  <r>
    <x v="0"/>
    <x v="11"/>
    <s v="De Bonte Raaf"/>
    <x v="2"/>
    <x v="0"/>
    <x v="2"/>
    <n v="-140.22"/>
    <x v="1"/>
    <x v="0"/>
    <x v="0"/>
    <x v="1"/>
  </r>
  <r>
    <x v="0"/>
    <x v="11"/>
    <s v="De Bonte Raaf"/>
    <x v="2"/>
    <x v="0"/>
    <x v="3"/>
    <n v="-16.690000000000001"/>
    <x v="1"/>
    <x v="0"/>
    <x v="0"/>
    <x v="1"/>
  </r>
  <r>
    <x v="0"/>
    <x v="11"/>
    <s v="De Bonte Raaf"/>
    <x v="2"/>
    <x v="0"/>
    <x v="4"/>
    <n v="-319.55"/>
    <x v="1"/>
    <x v="0"/>
    <x v="0"/>
    <x v="1"/>
  </r>
  <r>
    <x v="0"/>
    <x v="11"/>
    <s v="De Bonte Raaf"/>
    <x v="2"/>
    <x v="0"/>
    <x v="5"/>
    <n v="-2044.92"/>
    <x v="1"/>
    <x v="0"/>
    <x v="0"/>
    <x v="1"/>
  </r>
  <r>
    <x v="0"/>
    <x v="11"/>
    <s v="De Bonte Raaf"/>
    <x v="2"/>
    <x v="0"/>
    <x v="15"/>
    <n v="-501.21"/>
    <x v="1"/>
    <x v="0"/>
    <x v="0"/>
    <x v="1"/>
  </r>
  <r>
    <x v="0"/>
    <x v="11"/>
    <s v="De Bonte Raaf"/>
    <x v="2"/>
    <x v="1"/>
    <x v="6"/>
    <n v="-466.08"/>
    <x v="1"/>
    <x v="0"/>
    <x v="0"/>
    <x v="1"/>
  </r>
  <r>
    <x v="0"/>
    <x v="11"/>
    <s v="De Bonte Raaf"/>
    <x v="2"/>
    <x v="2"/>
    <x v="18"/>
    <n v="1022.46"/>
    <x v="1"/>
    <x v="0"/>
    <x v="0"/>
    <x v="1"/>
  </r>
  <r>
    <x v="0"/>
    <x v="11"/>
    <s v="De Bonte Raaf"/>
    <x v="2"/>
    <x v="2"/>
    <x v="7"/>
    <n v="-87.39"/>
    <x v="1"/>
    <x v="0"/>
    <x v="0"/>
    <x v="1"/>
  </r>
  <r>
    <x v="0"/>
    <x v="11"/>
    <s v="De Bonte Raaf"/>
    <x v="2"/>
    <x v="3"/>
    <x v="8"/>
    <n v="-4302.33"/>
    <x v="1"/>
    <x v="0"/>
    <x v="0"/>
    <x v="1"/>
  </r>
  <r>
    <x v="0"/>
    <x v="11"/>
    <s v="De Bonte Raaf"/>
    <x v="2"/>
    <x v="4"/>
    <x v="9"/>
    <n v="5826"/>
    <x v="1"/>
    <x v="0"/>
    <x v="0"/>
    <x v="1"/>
  </r>
  <r>
    <x v="0"/>
    <x v="11"/>
    <s v="De Bonte Raaf"/>
    <x v="2"/>
    <x v="5"/>
    <x v="6"/>
    <n v="466.08"/>
    <x v="1"/>
    <x v="0"/>
    <x v="0"/>
    <x v="1"/>
  </r>
  <r>
    <x v="0"/>
    <x v="11"/>
    <s v="De Bonte Raaf"/>
    <x v="2"/>
    <x v="6"/>
    <x v="7"/>
    <n v="87.39"/>
    <x v="1"/>
    <x v="0"/>
    <x v="0"/>
    <x v="1"/>
  </r>
  <r>
    <x v="0"/>
    <x v="11"/>
    <s v="De Bonte Raaf"/>
    <x v="2"/>
    <x v="7"/>
    <x v="0"/>
    <n v="346.73"/>
    <x v="1"/>
    <x v="0"/>
    <x v="0"/>
    <x v="1"/>
  </r>
  <r>
    <x v="0"/>
    <x v="11"/>
    <s v="De Bonte Raaf"/>
    <x v="2"/>
    <x v="7"/>
    <x v="1"/>
    <n v="25.28"/>
    <x v="1"/>
    <x v="0"/>
    <x v="0"/>
    <x v="1"/>
  </r>
  <r>
    <x v="0"/>
    <x v="11"/>
    <s v="De Bonte Raaf"/>
    <x v="2"/>
    <x v="7"/>
    <x v="2"/>
    <n v="140.22"/>
    <x v="1"/>
    <x v="0"/>
    <x v="0"/>
    <x v="1"/>
  </r>
  <r>
    <x v="0"/>
    <x v="11"/>
    <s v="De Bonte Raaf"/>
    <x v="2"/>
    <x v="7"/>
    <x v="3"/>
    <n v="16.690000000000001"/>
    <x v="1"/>
    <x v="0"/>
    <x v="0"/>
    <x v="1"/>
  </r>
  <r>
    <x v="0"/>
    <x v="11"/>
    <s v="De Bonte Raaf"/>
    <x v="2"/>
    <x v="7"/>
    <x v="4"/>
    <n v="319.55"/>
    <x v="1"/>
    <x v="0"/>
    <x v="0"/>
    <x v="1"/>
  </r>
  <r>
    <x v="0"/>
    <x v="11"/>
    <s v="De Bonte Raaf"/>
    <x v="3"/>
    <x v="0"/>
    <x v="0"/>
    <n v="-109.11"/>
    <x v="0"/>
    <x v="0"/>
    <x v="0"/>
    <x v="0"/>
  </r>
  <r>
    <x v="0"/>
    <x v="11"/>
    <s v="De Bonte Raaf"/>
    <x v="3"/>
    <x v="0"/>
    <x v="1"/>
    <n v="-7.87"/>
    <x v="0"/>
    <x v="0"/>
    <x v="0"/>
    <x v="0"/>
  </r>
  <r>
    <x v="0"/>
    <x v="11"/>
    <s v="De Bonte Raaf"/>
    <x v="3"/>
    <x v="0"/>
    <x v="1"/>
    <n v="-0.08"/>
    <x v="2"/>
    <x v="0"/>
    <x v="0"/>
    <x v="0"/>
  </r>
  <r>
    <x v="0"/>
    <x v="11"/>
    <s v="De Bonte Raaf"/>
    <x v="3"/>
    <x v="0"/>
    <x v="2"/>
    <n v="-44.12"/>
    <x v="0"/>
    <x v="0"/>
    <x v="0"/>
    <x v="0"/>
  </r>
  <r>
    <x v="0"/>
    <x v="11"/>
    <s v="De Bonte Raaf"/>
    <x v="3"/>
    <x v="0"/>
    <x v="3"/>
    <n v="-5.25"/>
    <x v="0"/>
    <x v="0"/>
    <x v="0"/>
    <x v="0"/>
  </r>
  <r>
    <x v="0"/>
    <x v="11"/>
    <s v="De Bonte Raaf"/>
    <x v="3"/>
    <x v="0"/>
    <x v="4"/>
    <n v="-100.55"/>
    <x v="0"/>
    <x v="0"/>
    <x v="0"/>
    <x v="0"/>
  </r>
  <r>
    <x v="0"/>
    <x v="11"/>
    <s v="De Bonte Raaf"/>
    <x v="3"/>
    <x v="0"/>
    <x v="5"/>
    <n v="-98"/>
    <x v="0"/>
    <x v="0"/>
    <x v="0"/>
    <x v="0"/>
  </r>
  <r>
    <x v="0"/>
    <x v="11"/>
    <s v="De Bonte Raaf"/>
    <x v="3"/>
    <x v="0"/>
    <x v="15"/>
    <n v="-79.349999999999994"/>
    <x v="0"/>
    <x v="0"/>
    <x v="0"/>
    <x v="0"/>
  </r>
  <r>
    <x v="0"/>
    <x v="11"/>
    <s v="De Bonte Raaf"/>
    <x v="3"/>
    <x v="1"/>
    <x v="6"/>
    <n v="-102.28"/>
    <x v="0"/>
    <x v="0"/>
    <x v="0"/>
    <x v="0"/>
  </r>
  <r>
    <x v="0"/>
    <x v="11"/>
    <s v="De Bonte Raaf"/>
    <x v="3"/>
    <x v="2"/>
    <x v="18"/>
    <n v="222.32"/>
    <x v="0"/>
    <x v="0"/>
    <x v="0"/>
    <x v="0"/>
  </r>
  <r>
    <x v="0"/>
    <x v="11"/>
    <s v="De Bonte Raaf"/>
    <x v="3"/>
    <x v="2"/>
    <x v="7"/>
    <n v="-18.87"/>
    <x v="0"/>
    <x v="0"/>
    <x v="0"/>
    <x v="0"/>
  </r>
  <r>
    <x v="0"/>
    <x v="11"/>
    <s v="De Bonte Raaf"/>
    <x v="3"/>
    <x v="2"/>
    <x v="7"/>
    <n v="-0.31"/>
    <x v="2"/>
    <x v="0"/>
    <x v="0"/>
    <x v="0"/>
  </r>
  <r>
    <x v="0"/>
    <x v="11"/>
    <s v="De Bonte Raaf"/>
    <x v="3"/>
    <x v="3"/>
    <x v="8"/>
    <n v="-1323.41"/>
    <x v="0"/>
    <x v="0"/>
    <x v="0"/>
    <x v="0"/>
  </r>
  <r>
    <x v="0"/>
    <x v="11"/>
    <s v="De Bonte Raaf"/>
    <x v="3"/>
    <x v="4"/>
    <x v="9"/>
    <n v="1278.44"/>
    <x v="0"/>
    <x v="0"/>
    <x v="0"/>
    <x v="0"/>
  </r>
  <r>
    <x v="0"/>
    <x v="11"/>
    <s v="De Bonte Raaf"/>
    <x v="3"/>
    <x v="5"/>
    <x v="6"/>
    <n v="102.28"/>
    <x v="0"/>
    <x v="0"/>
    <x v="0"/>
    <x v="0"/>
  </r>
  <r>
    <x v="0"/>
    <x v="11"/>
    <s v="De Bonte Raaf"/>
    <x v="3"/>
    <x v="6"/>
    <x v="7"/>
    <n v="19.18"/>
    <x v="0"/>
    <x v="0"/>
    <x v="0"/>
    <x v="0"/>
  </r>
  <r>
    <x v="0"/>
    <x v="11"/>
    <s v="De Bonte Raaf"/>
    <x v="3"/>
    <x v="7"/>
    <x v="0"/>
    <n v="109.11"/>
    <x v="0"/>
    <x v="0"/>
    <x v="0"/>
    <x v="0"/>
  </r>
  <r>
    <x v="0"/>
    <x v="11"/>
    <s v="De Bonte Raaf"/>
    <x v="3"/>
    <x v="7"/>
    <x v="1"/>
    <n v="7.95"/>
    <x v="0"/>
    <x v="0"/>
    <x v="0"/>
    <x v="0"/>
  </r>
  <r>
    <x v="0"/>
    <x v="11"/>
    <s v="De Bonte Raaf"/>
    <x v="3"/>
    <x v="7"/>
    <x v="2"/>
    <n v="44.12"/>
    <x v="0"/>
    <x v="0"/>
    <x v="0"/>
    <x v="0"/>
  </r>
  <r>
    <x v="0"/>
    <x v="11"/>
    <s v="De Bonte Raaf"/>
    <x v="3"/>
    <x v="7"/>
    <x v="3"/>
    <n v="5.25"/>
    <x v="0"/>
    <x v="0"/>
    <x v="0"/>
    <x v="0"/>
  </r>
  <r>
    <x v="0"/>
    <x v="11"/>
    <s v="De Bonte Raaf"/>
    <x v="3"/>
    <x v="7"/>
    <x v="4"/>
    <n v="99.45"/>
    <x v="0"/>
    <x v="0"/>
    <x v="0"/>
    <x v="0"/>
  </r>
  <r>
    <x v="0"/>
    <x v="11"/>
    <s v="De Bonte Raaf"/>
    <x v="3"/>
    <x v="7"/>
    <x v="4"/>
    <n v="1.1000000000000001"/>
    <x v="2"/>
    <x v="0"/>
    <x v="0"/>
    <x v="0"/>
  </r>
  <r>
    <x v="0"/>
    <x v="11"/>
    <s v="De Bonte Raaf"/>
    <x v="4"/>
    <x v="0"/>
    <x v="0"/>
    <n v="-150.96"/>
    <x v="0"/>
    <x v="0"/>
    <x v="0"/>
    <x v="1"/>
  </r>
  <r>
    <x v="0"/>
    <x v="11"/>
    <s v="De Bonte Raaf"/>
    <x v="4"/>
    <x v="0"/>
    <x v="1"/>
    <n v="-11.01"/>
    <x v="0"/>
    <x v="0"/>
    <x v="0"/>
    <x v="1"/>
  </r>
  <r>
    <x v="0"/>
    <x v="11"/>
    <s v="De Bonte Raaf"/>
    <x v="4"/>
    <x v="0"/>
    <x v="2"/>
    <n v="-61.05"/>
    <x v="0"/>
    <x v="0"/>
    <x v="0"/>
    <x v="1"/>
  </r>
  <r>
    <x v="0"/>
    <x v="11"/>
    <s v="De Bonte Raaf"/>
    <x v="4"/>
    <x v="0"/>
    <x v="3"/>
    <n v="-7.27"/>
    <x v="0"/>
    <x v="0"/>
    <x v="0"/>
    <x v="1"/>
  </r>
  <r>
    <x v="0"/>
    <x v="11"/>
    <s v="De Bonte Raaf"/>
    <x v="4"/>
    <x v="0"/>
    <x v="4"/>
    <n v="-139.12"/>
    <x v="0"/>
    <x v="0"/>
    <x v="0"/>
    <x v="1"/>
  </r>
  <r>
    <x v="0"/>
    <x v="11"/>
    <s v="De Bonte Raaf"/>
    <x v="4"/>
    <x v="0"/>
    <x v="5"/>
    <n v="-141.58000000000001"/>
    <x v="0"/>
    <x v="0"/>
    <x v="0"/>
    <x v="1"/>
  </r>
  <r>
    <x v="0"/>
    <x v="11"/>
    <s v="De Bonte Raaf"/>
    <x v="4"/>
    <x v="0"/>
    <x v="15"/>
    <n v="-128.12"/>
    <x v="0"/>
    <x v="0"/>
    <x v="0"/>
    <x v="1"/>
  </r>
  <r>
    <x v="0"/>
    <x v="11"/>
    <s v="De Bonte Raaf"/>
    <x v="4"/>
    <x v="1"/>
    <x v="6"/>
    <n v="-141.34"/>
    <x v="0"/>
    <x v="0"/>
    <x v="0"/>
    <x v="1"/>
  </r>
  <r>
    <x v="0"/>
    <x v="11"/>
    <s v="De Bonte Raaf"/>
    <x v="4"/>
    <x v="2"/>
    <x v="18"/>
    <n v="309.69"/>
    <x v="0"/>
    <x v="0"/>
    <x v="0"/>
    <x v="1"/>
  </r>
  <r>
    <x v="0"/>
    <x v="11"/>
    <s v="De Bonte Raaf"/>
    <x v="4"/>
    <x v="2"/>
    <x v="7"/>
    <n v="-26.5"/>
    <x v="0"/>
    <x v="0"/>
    <x v="0"/>
    <x v="1"/>
  </r>
  <r>
    <x v="0"/>
    <x v="11"/>
    <s v="De Bonte Raaf"/>
    <x v="4"/>
    <x v="3"/>
    <x v="8"/>
    <n v="-1806.75"/>
    <x v="0"/>
    <x v="0"/>
    <x v="0"/>
    <x v="1"/>
  </r>
  <r>
    <x v="0"/>
    <x v="11"/>
    <s v="De Bonte Raaf"/>
    <x v="4"/>
    <x v="4"/>
    <x v="9"/>
    <n v="1766.76"/>
    <x v="0"/>
    <x v="0"/>
    <x v="0"/>
    <x v="1"/>
  </r>
  <r>
    <x v="0"/>
    <x v="11"/>
    <s v="De Bonte Raaf"/>
    <x v="4"/>
    <x v="5"/>
    <x v="6"/>
    <n v="141.34"/>
    <x v="0"/>
    <x v="0"/>
    <x v="0"/>
    <x v="1"/>
  </r>
  <r>
    <x v="0"/>
    <x v="11"/>
    <s v="De Bonte Raaf"/>
    <x v="4"/>
    <x v="6"/>
    <x v="7"/>
    <n v="26.5"/>
    <x v="0"/>
    <x v="0"/>
    <x v="0"/>
    <x v="1"/>
  </r>
  <r>
    <x v="0"/>
    <x v="11"/>
    <s v="De Bonte Raaf"/>
    <x v="4"/>
    <x v="7"/>
    <x v="0"/>
    <n v="150.96"/>
    <x v="0"/>
    <x v="0"/>
    <x v="0"/>
    <x v="1"/>
  </r>
  <r>
    <x v="0"/>
    <x v="11"/>
    <s v="De Bonte Raaf"/>
    <x v="4"/>
    <x v="7"/>
    <x v="1"/>
    <n v="11.01"/>
    <x v="0"/>
    <x v="0"/>
    <x v="0"/>
    <x v="1"/>
  </r>
  <r>
    <x v="0"/>
    <x v="11"/>
    <s v="De Bonte Raaf"/>
    <x v="4"/>
    <x v="7"/>
    <x v="2"/>
    <n v="61.05"/>
    <x v="0"/>
    <x v="0"/>
    <x v="0"/>
    <x v="1"/>
  </r>
  <r>
    <x v="0"/>
    <x v="11"/>
    <s v="De Bonte Raaf"/>
    <x v="4"/>
    <x v="7"/>
    <x v="3"/>
    <n v="7.27"/>
    <x v="0"/>
    <x v="0"/>
    <x v="0"/>
    <x v="1"/>
  </r>
  <r>
    <x v="0"/>
    <x v="11"/>
    <s v="De Bonte Raaf"/>
    <x v="4"/>
    <x v="7"/>
    <x v="4"/>
    <n v="139.12"/>
    <x v="0"/>
    <x v="0"/>
    <x v="0"/>
    <x v="1"/>
  </r>
  <r>
    <x v="0"/>
    <x v="11"/>
    <s v="De Bonte Raaf"/>
    <x v="5"/>
    <x v="0"/>
    <x v="0"/>
    <n v="-139.93"/>
    <x v="2"/>
    <x v="0"/>
    <x v="0"/>
    <x v="2"/>
  </r>
  <r>
    <x v="0"/>
    <x v="11"/>
    <s v="De Bonte Raaf"/>
    <x v="5"/>
    <x v="0"/>
    <x v="1"/>
    <n v="-10.199999999999999"/>
    <x v="2"/>
    <x v="0"/>
    <x v="0"/>
    <x v="2"/>
  </r>
  <r>
    <x v="0"/>
    <x v="11"/>
    <s v="De Bonte Raaf"/>
    <x v="5"/>
    <x v="0"/>
    <x v="10"/>
    <n v="-152.82"/>
    <x v="2"/>
    <x v="0"/>
    <x v="0"/>
    <x v="2"/>
  </r>
  <r>
    <x v="0"/>
    <x v="11"/>
    <s v="De Bonte Raaf"/>
    <x v="5"/>
    <x v="0"/>
    <x v="3"/>
    <n v="-6.74"/>
    <x v="2"/>
    <x v="0"/>
    <x v="0"/>
    <x v="2"/>
  </r>
  <r>
    <x v="0"/>
    <x v="11"/>
    <s v="De Bonte Raaf"/>
    <x v="5"/>
    <x v="0"/>
    <x v="4"/>
    <n v="-128.96"/>
    <x v="2"/>
    <x v="0"/>
    <x v="0"/>
    <x v="2"/>
  </r>
  <r>
    <x v="0"/>
    <x v="11"/>
    <s v="De Bonte Raaf"/>
    <x v="5"/>
    <x v="0"/>
    <x v="5"/>
    <n v="-610.08000000000004"/>
    <x v="2"/>
    <x v="0"/>
    <x v="0"/>
    <x v="2"/>
  </r>
  <r>
    <x v="0"/>
    <x v="11"/>
    <s v="De Bonte Raaf"/>
    <x v="5"/>
    <x v="0"/>
    <x v="15"/>
    <n v="-107.32"/>
    <x v="2"/>
    <x v="0"/>
    <x v="0"/>
    <x v="2"/>
  </r>
  <r>
    <x v="0"/>
    <x v="11"/>
    <s v="De Bonte Raaf"/>
    <x v="5"/>
    <x v="1"/>
    <x v="6"/>
    <n v="-130.99"/>
    <x v="2"/>
    <x v="0"/>
    <x v="0"/>
    <x v="2"/>
  </r>
  <r>
    <x v="0"/>
    <x v="11"/>
    <s v="De Bonte Raaf"/>
    <x v="5"/>
    <x v="2"/>
    <x v="18"/>
    <n v="287.33999999999997"/>
    <x v="2"/>
    <x v="0"/>
    <x v="0"/>
    <x v="2"/>
  </r>
  <r>
    <x v="0"/>
    <x v="11"/>
    <s v="De Bonte Raaf"/>
    <x v="5"/>
    <x v="2"/>
    <x v="7"/>
    <n v="-24.56"/>
    <x v="2"/>
    <x v="0"/>
    <x v="0"/>
    <x v="2"/>
  </r>
  <r>
    <x v="0"/>
    <x v="11"/>
    <s v="De Bonte Raaf"/>
    <x v="5"/>
    <x v="3"/>
    <x v="8"/>
    <n v="-1207.3399999999999"/>
    <x v="2"/>
    <x v="0"/>
    <x v="0"/>
    <x v="2"/>
  </r>
  <r>
    <x v="0"/>
    <x v="11"/>
    <s v="De Bonte Raaf"/>
    <x v="5"/>
    <x v="4"/>
    <x v="9"/>
    <n v="1637.4"/>
    <x v="2"/>
    <x v="0"/>
    <x v="0"/>
    <x v="2"/>
  </r>
  <r>
    <x v="0"/>
    <x v="11"/>
    <s v="De Bonte Raaf"/>
    <x v="5"/>
    <x v="5"/>
    <x v="6"/>
    <n v="130.99"/>
    <x v="2"/>
    <x v="0"/>
    <x v="0"/>
    <x v="2"/>
  </r>
  <r>
    <x v="0"/>
    <x v="11"/>
    <s v="De Bonte Raaf"/>
    <x v="5"/>
    <x v="6"/>
    <x v="7"/>
    <n v="24.56"/>
    <x v="2"/>
    <x v="0"/>
    <x v="0"/>
    <x v="2"/>
  </r>
  <r>
    <x v="0"/>
    <x v="11"/>
    <s v="De Bonte Raaf"/>
    <x v="5"/>
    <x v="7"/>
    <x v="0"/>
    <n v="139.93"/>
    <x v="2"/>
    <x v="0"/>
    <x v="0"/>
    <x v="2"/>
  </r>
  <r>
    <x v="0"/>
    <x v="11"/>
    <s v="De Bonte Raaf"/>
    <x v="5"/>
    <x v="7"/>
    <x v="1"/>
    <n v="10.199999999999999"/>
    <x v="2"/>
    <x v="0"/>
    <x v="0"/>
    <x v="2"/>
  </r>
  <r>
    <x v="0"/>
    <x v="11"/>
    <s v="De Bonte Raaf"/>
    <x v="5"/>
    <x v="7"/>
    <x v="10"/>
    <n v="152.82"/>
    <x v="2"/>
    <x v="0"/>
    <x v="0"/>
    <x v="2"/>
  </r>
  <r>
    <x v="0"/>
    <x v="11"/>
    <s v="De Bonte Raaf"/>
    <x v="5"/>
    <x v="7"/>
    <x v="3"/>
    <n v="6.74"/>
    <x v="2"/>
    <x v="0"/>
    <x v="0"/>
    <x v="2"/>
  </r>
  <r>
    <x v="0"/>
    <x v="11"/>
    <s v="De Bonte Raaf"/>
    <x v="5"/>
    <x v="7"/>
    <x v="4"/>
    <n v="128.96"/>
    <x v="2"/>
    <x v="0"/>
    <x v="0"/>
    <x v="2"/>
  </r>
  <r>
    <x v="0"/>
    <x v="11"/>
    <s v="De Bonte Raaf"/>
    <x v="6"/>
    <x v="0"/>
    <x v="0"/>
    <n v="-252.19"/>
    <x v="2"/>
    <x v="0"/>
    <x v="0"/>
    <x v="0"/>
  </r>
  <r>
    <x v="0"/>
    <x v="11"/>
    <s v="De Bonte Raaf"/>
    <x v="6"/>
    <x v="0"/>
    <x v="1"/>
    <n v="-18.38"/>
    <x v="2"/>
    <x v="0"/>
    <x v="0"/>
    <x v="0"/>
  </r>
  <r>
    <x v="0"/>
    <x v="11"/>
    <s v="De Bonte Raaf"/>
    <x v="6"/>
    <x v="0"/>
    <x v="2"/>
    <n v="-101.98"/>
    <x v="2"/>
    <x v="0"/>
    <x v="0"/>
    <x v="0"/>
  </r>
  <r>
    <x v="0"/>
    <x v="11"/>
    <s v="De Bonte Raaf"/>
    <x v="6"/>
    <x v="0"/>
    <x v="3"/>
    <n v="-12.14"/>
    <x v="2"/>
    <x v="0"/>
    <x v="0"/>
    <x v="0"/>
  </r>
  <r>
    <x v="0"/>
    <x v="11"/>
    <s v="De Bonte Raaf"/>
    <x v="6"/>
    <x v="0"/>
    <x v="4"/>
    <n v="-232.41"/>
    <x v="2"/>
    <x v="0"/>
    <x v="0"/>
    <x v="0"/>
  </r>
  <r>
    <x v="0"/>
    <x v="11"/>
    <s v="De Bonte Raaf"/>
    <x v="6"/>
    <x v="0"/>
    <x v="5"/>
    <n v="-627.83000000000004"/>
    <x v="2"/>
    <x v="0"/>
    <x v="0"/>
    <x v="0"/>
  </r>
  <r>
    <x v="0"/>
    <x v="11"/>
    <s v="De Bonte Raaf"/>
    <x v="6"/>
    <x v="0"/>
    <x v="15"/>
    <n v="-214.24"/>
    <x v="2"/>
    <x v="0"/>
    <x v="0"/>
    <x v="0"/>
  </r>
  <r>
    <x v="0"/>
    <x v="11"/>
    <s v="De Bonte Raaf"/>
    <x v="6"/>
    <x v="1"/>
    <x v="6"/>
    <n v="-236.08"/>
    <x v="2"/>
    <x v="0"/>
    <x v="0"/>
    <x v="0"/>
  </r>
  <r>
    <x v="0"/>
    <x v="11"/>
    <s v="De Bonte Raaf"/>
    <x v="6"/>
    <x v="2"/>
    <x v="18"/>
    <n v="517.86"/>
    <x v="2"/>
    <x v="0"/>
    <x v="0"/>
    <x v="0"/>
  </r>
  <r>
    <x v="0"/>
    <x v="11"/>
    <s v="De Bonte Raaf"/>
    <x v="6"/>
    <x v="2"/>
    <x v="7"/>
    <n v="-44.26"/>
    <x v="2"/>
    <x v="0"/>
    <x v="0"/>
    <x v="0"/>
  </r>
  <r>
    <x v="0"/>
    <x v="11"/>
    <s v="De Bonte Raaf"/>
    <x v="6"/>
    <x v="3"/>
    <x v="8"/>
    <n v="-2626.79"/>
    <x v="2"/>
    <x v="0"/>
    <x v="0"/>
    <x v="0"/>
  </r>
  <r>
    <x v="0"/>
    <x v="11"/>
    <s v="De Bonte Raaf"/>
    <x v="6"/>
    <x v="4"/>
    <x v="9"/>
    <n v="2951"/>
    <x v="2"/>
    <x v="0"/>
    <x v="0"/>
    <x v="0"/>
  </r>
  <r>
    <x v="0"/>
    <x v="11"/>
    <s v="De Bonte Raaf"/>
    <x v="6"/>
    <x v="5"/>
    <x v="6"/>
    <n v="236.08"/>
    <x v="2"/>
    <x v="0"/>
    <x v="0"/>
    <x v="0"/>
  </r>
  <r>
    <x v="0"/>
    <x v="11"/>
    <s v="De Bonte Raaf"/>
    <x v="6"/>
    <x v="6"/>
    <x v="7"/>
    <n v="44.26"/>
    <x v="2"/>
    <x v="0"/>
    <x v="0"/>
    <x v="0"/>
  </r>
  <r>
    <x v="0"/>
    <x v="11"/>
    <s v="De Bonte Raaf"/>
    <x v="6"/>
    <x v="7"/>
    <x v="0"/>
    <n v="252.19"/>
    <x v="2"/>
    <x v="0"/>
    <x v="0"/>
    <x v="0"/>
  </r>
  <r>
    <x v="0"/>
    <x v="11"/>
    <s v="De Bonte Raaf"/>
    <x v="6"/>
    <x v="7"/>
    <x v="1"/>
    <n v="18.38"/>
    <x v="2"/>
    <x v="0"/>
    <x v="0"/>
    <x v="0"/>
  </r>
  <r>
    <x v="0"/>
    <x v="11"/>
    <s v="De Bonte Raaf"/>
    <x v="6"/>
    <x v="7"/>
    <x v="2"/>
    <n v="101.98"/>
    <x v="2"/>
    <x v="0"/>
    <x v="0"/>
    <x v="0"/>
  </r>
  <r>
    <x v="0"/>
    <x v="11"/>
    <s v="De Bonte Raaf"/>
    <x v="6"/>
    <x v="7"/>
    <x v="3"/>
    <n v="12.14"/>
    <x v="2"/>
    <x v="0"/>
    <x v="0"/>
    <x v="0"/>
  </r>
  <r>
    <x v="0"/>
    <x v="11"/>
    <s v="De Bonte Raaf"/>
    <x v="6"/>
    <x v="7"/>
    <x v="4"/>
    <n v="232.41"/>
    <x v="2"/>
    <x v="0"/>
    <x v="0"/>
    <x v="0"/>
  </r>
  <r>
    <x v="0"/>
    <x v="11"/>
    <s v="De Bonte Raaf"/>
    <x v="7"/>
    <x v="0"/>
    <x v="0"/>
    <n v="-177.53"/>
    <x v="2"/>
    <x v="0"/>
    <x v="0"/>
    <x v="2"/>
  </r>
  <r>
    <x v="0"/>
    <x v="11"/>
    <s v="De Bonte Raaf"/>
    <x v="7"/>
    <x v="0"/>
    <x v="1"/>
    <n v="-12.94"/>
    <x v="2"/>
    <x v="0"/>
    <x v="0"/>
    <x v="2"/>
  </r>
  <r>
    <x v="0"/>
    <x v="11"/>
    <s v="De Bonte Raaf"/>
    <x v="7"/>
    <x v="0"/>
    <x v="2"/>
    <n v="-71.790000000000006"/>
    <x v="2"/>
    <x v="0"/>
    <x v="0"/>
    <x v="2"/>
  </r>
  <r>
    <x v="0"/>
    <x v="11"/>
    <s v="De Bonte Raaf"/>
    <x v="7"/>
    <x v="0"/>
    <x v="3"/>
    <n v="-8.5500000000000007"/>
    <x v="2"/>
    <x v="0"/>
    <x v="0"/>
    <x v="2"/>
  </r>
  <r>
    <x v="0"/>
    <x v="11"/>
    <s v="De Bonte Raaf"/>
    <x v="7"/>
    <x v="0"/>
    <x v="4"/>
    <n v="-163.61000000000001"/>
    <x v="2"/>
    <x v="0"/>
    <x v="0"/>
    <x v="2"/>
  </r>
  <r>
    <x v="0"/>
    <x v="11"/>
    <s v="De Bonte Raaf"/>
    <x v="7"/>
    <x v="0"/>
    <x v="5"/>
    <n v="-266"/>
    <x v="2"/>
    <x v="0"/>
    <x v="0"/>
    <x v="2"/>
  </r>
  <r>
    <x v="0"/>
    <x v="11"/>
    <s v="De Bonte Raaf"/>
    <x v="7"/>
    <x v="0"/>
    <x v="15"/>
    <n v="-149.72"/>
    <x v="2"/>
    <x v="0"/>
    <x v="0"/>
    <x v="2"/>
  </r>
  <r>
    <x v="0"/>
    <x v="11"/>
    <s v="De Bonte Raaf"/>
    <x v="7"/>
    <x v="1"/>
    <x v="6"/>
    <n v="-166.4"/>
    <x v="2"/>
    <x v="0"/>
    <x v="0"/>
    <x v="2"/>
  </r>
  <r>
    <x v="0"/>
    <x v="11"/>
    <s v="De Bonte Raaf"/>
    <x v="7"/>
    <x v="2"/>
    <x v="18"/>
    <n v="361.9"/>
    <x v="2"/>
    <x v="0"/>
    <x v="0"/>
    <x v="2"/>
  </r>
  <r>
    <x v="0"/>
    <x v="11"/>
    <s v="De Bonte Raaf"/>
    <x v="7"/>
    <x v="2"/>
    <x v="7"/>
    <n v="-31.2"/>
    <x v="2"/>
    <x v="0"/>
    <x v="0"/>
    <x v="2"/>
  </r>
  <r>
    <x v="0"/>
    <x v="11"/>
    <s v="De Bonte Raaf"/>
    <x v="7"/>
    <x v="3"/>
    <x v="8"/>
    <n v="-2026.18"/>
    <x v="2"/>
    <x v="0"/>
    <x v="0"/>
    <x v="2"/>
  </r>
  <r>
    <x v="0"/>
    <x v="11"/>
    <s v="De Bonte Raaf"/>
    <x v="7"/>
    <x v="4"/>
    <x v="9"/>
    <n v="2080"/>
    <x v="2"/>
    <x v="0"/>
    <x v="0"/>
    <x v="2"/>
  </r>
  <r>
    <x v="0"/>
    <x v="11"/>
    <s v="De Bonte Raaf"/>
    <x v="7"/>
    <x v="5"/>
    <x v="6"/>
    <n v="166.4"/>
    <x v="2"/>
    <x v="0"/>
    <x v="0"/>
    <x v="2"/>
  </r>
  <r>
    <x v="0"/>
    <x v="11"/>
    <s v="De Bonte Raaf"/>
    <x v="7"/>
    <x v="6"/>
    <x v="7"/>
    <n v="31.2"/>
    <x v="2"/>
    <x v="0"/>
    <x v="0"/>
    <x v="2"/>
  </r>
  <r>
    <x v="0"/>
    <x v="11"/>
    <s v="De Bonte Raaf"/>
    <x v="7"/>
    <x v="7"/>
    <x v="0"/>
    <n v="177.53"/>
    <x v="2"/>
    <x v="0"/>
    <x v="0"/>
    <x v="2"/>
  </r>
  <r>
    <x v="0"/>
    <x v="11"/>
    <s v="De Bonte Raaf"/>
    <x v="7"/>
    <x v="7"/>
    <x v="1"/>
    <n v="12.94"/>
    <x v="2"/>
    <x v="0"/>
    <x v="0"/>
    <x v="2"/>
  </r>
  <r>
    <x v="0"/>
    <x v="11"/>
    <s v="De Bonte Raaf"/>
    <x v="7"/>
    <x v="7"/>
    <x v="2"/>
    <n v="71.790000000000006"/>
    <x v="2"/>
    <x v="0"/>
    <x v="0"/>
    <x v="2"/>
  </r>
  <r>
    <x v="0"/>
    <x v="11"/>
    <s v="De Bonte Raaf"/>
    <x v="7"/>
    <x v="7"/>
    <x v="3"/>
    <n v="8.5500000000000007"/>
    <x v="2"/>
    <x v="0"/>
    <x v="0"/>
    <x v="2"/>
  </r>
  <r>
    <x v="0"/>
    <x v="11"/>
    <s v="De Bonte Raaf"/>
    <x v="7"/>
    <x v="7"/>
    <x v="4"/>
    <n v="163.61000000000001"/>
    <x v="2"/>
    <x v="0"/>
    <x v="0"/>
    <x v="2"/>
  </r>
  <r>
    <x v="0"/>
    <x v="11"/>
    <s v="De Bonte Raaf"/>
    <x v="8"/>
    <x v="0"/>
    <x v="0"/>
    <n v="-96.74"/>
    <x v="3"/>
    <x v="0"/>
    <x v="0"/>
    <x v="2"/>
  </r>
  <r>
    <x v="0"/>
    <x v="11"/>
    <s v="De Bonte Raaf"/>
    <x v="8"/>
    <x v="0"/>
    <x v="1"/>
    <n v="-7.05"/>
    <x v="3"/>
    <x v="0"/>
    <x v="0"/>
    <x v="2"/>
  </r>
  <r>
    <x v="0"/>
    <x v="11"/>
    <s v="De Bonte Raaf"/>
    <x v="8"/>
    <x v="0"/>
    <x v="2"/>
    <n v="-39.119999999999997"/>
    <x v="3"/>
    <x v="0"/>
    <x v="0"/>
    <x v="2"/>
  </r>
  <r>
    <x v="0"/>
    <x v="11"/>
    <s v="De Bonte Raaf"/>
    <x v="8"/>
    <x v="0"/>
    <x v="3"/>
    <n v="-4.66"/>
    <x v="3"/>
    <x v="0"/>
    <x v="0"/>
    <x v="2"/>
  </r>
  <r>
    <x v="0"/>
    <x v="11"/>
    <s v="De Bonte Raaf"/>
    <x v="8"/>
    <x v="0"/>
    <x v="4"/>
    <n v="-89.15"/>
    <x v="3"/>
    <x v="0"/>
    <x v="0"/>
    <x v="2"/>
  </r>
  <r>
    <x v="0"/>
    <x v="11"/>
    <s v="De Bonte Raaf"/>
    <x v="8"/>
    <x v="0"/>
    <x v="5"/>
    <n v="-85.42"/>
    <x v="3"/>
    <x v="0"/>
    <x v="0"/>
    <x v="2"/>
  </r>
  <r>
    <x v="0"/>
    <x v="11"/>
    <s v="De Bonte Raaf"/>
    <x v="8"/>
    <x v="0"/>
    <x v="15"/>
    <n v="-82.19"/>
    <x v="3"/>
    <x v="0"/>
    <x v="0"/>
    <x v="2"/>
  </r>
  <r>
    <x v="0"/>
    <x v="11"/>
    <s v="De Bonte Raaf"/>
    <x v="8"/>
    <x v="1"/>
    <x v="6"/>
    <n v="-90.56"/>
    <x v="3"/>
    <x v="0"/>
    <x v="0"/>
    <x v="2"/>
  </r>
  <r>
    <x v="0"/>
    <x v="11"/>
    <s v="De Bonte Raaf"/>
    <x v="8"/>
    <x v="2"/>
    <x v="18"/>
    <n v="198.66"/>
    <x v="3"/>
    <x v="0"/>
    <x v="0"/>
    <x v="2"/>
  </r>
  <r>
    <x v="0"/>
    <x v="11"/>
    <s v="De Bonte Raaf"/>
    <x v="8"/>
    <x v="2"/>
    <x v="7"/>
    <n v="-16.98"/>
    <x v="3"/>
    <x v="0"/>
    <x v="0"/>
    <x v="2"/>
  </r>
  <r>
    <x v="0"/>
    <x v="11"/>
    <s v="De Bonte Raaf"/>
    <x v="8"/>
    <x v="3"/>
    <x v="8"/>
    <n v="-1163.05"/>
    <x v="3"/>
    <x v="0"/>
    <x v="0"/>
    <x v="2"/>
  </r>
  <r>
    <x v="0"/>
    <x v="11"/>
    <s v="De Bonte Raaf"/>
    <x v="8"/>
    <x v="4"/>
    <x v="9"/>
    <n v="1132"/>
    <x v="3"/>
    <x v="0"/>
    <x v="0"/>
    <x v="2"/>
  </r>
  <r>
    <x v="0"/>
    <x v="11"/>
    <s v="De Bonte Raaf"/>
    <x v="8"/>
    <x v="5"/>
    <x v="6"/>
    <n v="90.56"/>
    <x v="3"/>
    <x v="0"/>
    <x v="0"/>
    <x v="2"/>
  </r>
  <r>
    <x v="0"/>
    <x v="11"/>
    <s v="De Bonte Raaf"/>
    <x v="8"/>
    <x v="6"/>
    <x v="7"/>
    <n v="16.98"/>
    <x v="3"/>
    <x v="0"/>
    <x v="0"/>
    <x v="2"/>
  </r>
  <r>
    <x v="0"/>
    <x v="11"/>
    <s v="De Bonte Raaf"/>
    <x v="8"/>
    <x v="7"/>
    <x v="0"/>
    <n v="96.74"/>
    <x v="3"/>
    <x v="0"/>
    <x v="0"/>
    <x v="2"/>
  </r>
  <r>
    <x v="0"/>
    <x v="11"/>
    <s v="De Bonte Raaf"/>
    <x v="8"/>
    <x v="7"/>
    <x v="1"/>
    <n v="7.05"/>
    <x v="3"/>
    <x v="0"/>
    <x v="0"/>
    <x v="2"/>
  </r>
  <r>
    <x v="0"/>
    <x v="11"/>
    <s v="De Bonte Raaf"/>
    <x v="8"/>
    <x v="7"/>
    <x v="2"/>
    <n v="39.119999999999997"/>
    <x v="3"/>
    <x v="0"/>
    <x v="0"/>
    <x v="2"/>
  </r>
  <r>
    <x v="0"/>
    <x v="11"/>
    <s v="De Bonte Raaf"/>
    <x v="8"/>
    <x v="7"/>
    <x v="3"/>
    <n v="4.66"/>
    <x v="3"/>
    <x v="0"/>
    <x v="0"/>
    <x v="2"/>
  </r>
  <r>
    <x v="0"/>
    <x v="11"/>
    <s v="De Bonte Raaf"/>
    <x v="8"/>
    <x v="7"/>
    <x v="4"/>
    <n v="89.15"/>
    <x v="3"/>
    <x v="0"/>
    <x v="0"/>
    <x v="2"/>
  </r>
  <r>
    <x v="0"/>
    <x v="11"/>
    <s v="De Bonte Raaf"/>
    <x v="11"/>
    <x v="0"/>
    <x v="0"/>
    <n v="-0.24"/>
    <x v="3"/>
    <x v="0"/>
    <x v="0"/>
    <x v="2"/>
  </r>
  <r>
    <x v="0"/>
    <x v="11"/>
    <s v="De Bonte Raaf"/>
    <x v="11"/>
    <x v="0"/>
    <x v="1"/>
    <n v="-0.02"/>
    <x v="3"/>
    <x v="0"/>
    <x v="0"/>
    <x v="2"/>
  </r>
  <r>
    <x v="0"/>
    <x v="11"/>
    <s v="De Bonte Raaf"/>
    <x v="11"/>
    <x v="0"/>
    <x v="10"/>
    <n v="-0.26"/>
    <x v="3"/>
    <x v="0"/>
    <x v="0"/>
    <x v="2"/>
  </r>
  <r>
    <x v="0"/>
    <x v="11"/>
    <s v="De Bonte Raaf"/>
    <x v="11"/>
    <x v="0"/>
    <x v="3"/>
    <n v="-0.01"/>
    <x v="3"/>
    <x v="0"/>
    <x v="0"/>
    <x v="2"/>
  </r>
  <r>
    <x v="0"/>
    <x v="11"/>
    <s v="De Bonte Raaf"/>
    <x v="11"/>
    <x v="0"/>
    <x v="4"/>
    <n v="-0.22"/>
    <x v="3"/>
    <x v="0"/>
    <x v="0"/>
    <x v="2"/>
  </r>
  <r>
    <x v="0"/>
    <x v="11"/>
    <s v="De Bonte Raaf"/>
    <x v="11"/>
    <x v="0"/>
    <x v="15"/>
    <n v="-1.22"/>
    <x v="3"/>
    <x v="0"/>
    <x v="0"/>
    <x v="2"/>
  </r>
  <r>
    <x v="0"/>
    <x v="11"/>
    <s v="De Bonte Raaf"/>
    <x v="11"/>
    <x v="2"/>
    <x v="18"/>
    <n v="3.26"/>
    <x v="3"/>
    <x v="0"/>
    <x v="0"/>
    <x v="2"/>
  </r>
  <r>
    <x v="0"/>
    <x v="11"/>
    <s v="De Bonte Raaf"/>
    <x v="11"/>
    <x v="3"/>
    <x v="8"/>
    <n v="-2.04"/>
    <x v="3"/>
    <x v="0"/>
    <x v="0"/>
    <x v="2"/>
  </r>
  <r>
    <x v="0"/>
    <x v="11"/>
    <s v="De Bonte Raaf"/>
    <x v="11"/>
    <x v="7"/>
    <x v="0"/>
    <n v="0.24"/>
    <x v="3"/>
    <x v="0"/>
    <x v="0"/>
    <x v="2"/>
  </r>
  <r>
    <x v="0"/>
    <x v="11"/>
    <s v="De Bonte Raaf"/>
    <x v="11"/>
    <x v="7"/>
    <x v="1"/>
    <n v="0.02"/>
    <x v="3"/>
    <x v="0"/>
    <x v="0"/>
    <x v="2"/>
  </r>
  <r>
    <x v="0"/>
    <x v="11"/>
    <s v="De Bonte Raaf"/>
    <x v="11"/>
    <x v="7"/>
    <x v="10"/>
    <n v="0.26"/>
    <x v="3"/>
    <x v="0"/>
    <x v="0"/>
    <x v="2"/>
  </r>
  <r>
    <x v="0"/>
    <x v="11"/>
    <s v="De Bonte Raaf"/>
    <x v="11"/>
    <x v="7"/>
    <x v="3"/>
    <n v="0.01"/>
    <x v="3"/>
    <x v="0"/>
    <x v="0"/>
    <x v="2"/>
  </r>
  <r>
    <x v="0"/>
    <x v="11"/>
    <s v="De Bonte Raaf"/>
    <x v="11"/>
    <x v="7"/>
    <x v="4"/>
    <n v="0.22"/>
    <x v="3"/>
    <x v="0"/>
    <x v="0"/>
    <x v="2"/>
  </r>
  <r>
    <x v="1"/>
    <x v="0"/>
    <s v="De Bonte Raaf"/>
    <x v="12"/>
    <x v="10"/>
    <x v="0"/>
    <n v="-27.2"/>
    <x v="1"/>
    <x v="0"/>
    <x v="0"/>
    <x v="0"/>
  </r>
  <r>
    <x v="1"/>
    <x v="0"/>
    <s v="De Bonte Raaf"/>
    <x v="12"/>
    <x v="10"/>
    <x v="1"/>
    <n v="-1.95"/>
    <x v="1"/>
    <x v="0"/>
    <x v="0"/>
    <x v="0"/>
  </r>
  <r>
    <x v="1"/>
    <x v="0"/>
    <s v="De Bonte Raaf"/>
    <x v="12"/>
    <x v="10"/>
    <x v="10"/>
    <n v="-27.81"/>
    <x v="1"/>
    <x v="0"/>
    <x v="0"/>
    <x v="0"/>
  </r>
  <r>
    <x v="1"/>
    <x v="0"/>
    <s v="De Bonte Raaf"/>
    <x v="12"/>
    <x v="10"/>
    <x v="3"/>
    <n v="-1.34"/>
    <x v="1"/>
    <x v="0"/>
    <x v="0"/>
    <x v="0"/>
  </r>
  <r>
    <x v="1"/>
    <x v="0"/>
    <s v="De Bonte Raaf"/>
    <x v="12"/>
    <x v="10"/>
    <x v="4"/>
    <n v="-25.28"/>
    <x v="1"/>
    <x v="0"/>
    <x v="0"/>
    <x v="0"/>
  </r>
  <r>
    <x v="1"/>
    <x v="0"/>
    <s v="De Bonte Raaf"/>
    <x v="12"/>
    <x v="10"/>
    <x v="5"/>
    <n v="-110.17"/>
    <x v="1"/>
    <x v="0"/>
    <x v="0"/>
    <x v="0"/>
  </r>
  <r>
    <x v="1"/>
    <x v="0"/>
    <s v="De Bonte Raaf"/>
    <x v="12"/>
    <x v="10"/>
    <x v="15"/>
    <n v="-22.26"/>
    <x v="1"/>
    <x v="0"/>
    <x v="0"/>
    <x v="0"/>
  </r>
  <r>
    <x v="1"/>
    <x v="0"/>
    <s v="De Bonte Raaf"/>
    <x v="12"/>
    <x v="11"/>
    <x v="7"/>
    <n v="-4.5199999999999996"/>
    <x v="1"/>
    <x v="0"/>
    <x v="0"/>
    <x v="0"/>
  </r>
  <r>
    <x v="1"/>
    <x v="0"/>
    <s v="De Bonte Raaf"/>
    <x v="12"/>
    <x v="12"/>
    <x v="6"/>
    <n v="-24.1"/>
    <x v="1"/>
    <x v="0"/>
    <x v="0"/>
    <x v="0"/>
  </r>
  <r>
    <x v="1"/>
    <x v="0"/>
    <s v="De Bonte Raaf"/>
    <x v="12"/>
    <x v="13"/>
    <x v="8"/>
    <n v="-228.77"/>
    <x v="1"/>
    <x v="0"/>
    <x v="0"/>
    <x v="0"/>
  </r>
  <r>
    <x v="1"/>
    <x v="0"/>
    <s v="De Bonte Raaf"/>
    <x v="12"/>
    <x v="4"/>
    <x v="9"/>
    <n v="301.2"/>
    <x v="1"/>
    <x v="0"/>
    <x v="0"/>
    <x v="0"/>
  </r>
  <r>
    <x v="1"/>
    <x v="0"/>
    <s v="De Bonte Raaf"/>
    <x v="12"/>
    <x v="14"/>
    <x v="7"/>
    <n v="4.5199999999999996"/>
    <x v="1"/>
    <x v="0"/>
    <x v="0"/>
    <x v="0"/>
  </r>
  <r>
    <x v="1"/>
    <x v="0"/>
    <s v="De Bonte Raaf"/>
    <x v="12"/>
    <x v="15"/>
    <x v="6"/>
    <n v="24.1"/>
    <x v="1"/>
    <x v="0"/>
    <x v="0"/>
    <x v="0"/>
  </r>
  <r>
    <x v="1"/>
    <x v="0"/>
    <s v="De Bonte Raaf"/>
    <x v="12"/>
    <x v="16"/>
    <x v="0"/>
    <n v="27.2"/>
    <x v="1"/>
    <x v="0"/>
    <x v="0"/>
    <x v="0"/>
  </r>
  <r>
    <x v="1"/>
    <x v="0"/>
    <s v="De Bonte Raaf"/>
    <x v="12"/>
    <x v="16"/>
    <x v="1"/>
    <n v="1.95"/>
    <x v="1"/>
    <x v="0"/>
    <x v="0"/>
    <x v="0"/>
  </r>
  <r>
    <x v="1"/>
    <x v="0"/>
    <s v="De Bonte Raaf"/>
    <x v="12"/>
    <x v="16"/>
    <x v="10"/>
    <n v="27.81"/>
    <x v="1"/>
    <x v="0"/>
    <x v="0"/>
    <x v="0"/>
  </r>
  <r>
    <x v="1"/>
    <x v="0"/>
    <s v="De Bonte Raaf"/>
    <x v="12"/>
    <x v="16"/>
    <x v="3"/>
    <n v="1.34"/>
    <x v="1"/>
    <x v="0"/>
    <x v="0"/>
    <x v="0"/>
  </r>
  <r>
    <x v="1"/>
    <x v="0"/>
    <s v="De Bonte Raaf"/>
    <x v="12"/>
    <x v="16"/>
    <x v="4"/>
    <n v="25.28"/>
    <x v="1"/>
    <x v="0"/>
    <x v="0"/>
    <x v="0"/>
  </r>
  <r>
    <x v="1"/>
    <x v="0"/>
    <s v="De Bonte Raaf"/>
    <x v="12"/>
    <x v="17"/>
    <x v="20"/>
    <n v="60"/>
    <x v="4"/>
    <x v="0"/>
    <x v="0"/>
    <x v="0"/>
  </r>
  <r>
    <x v="1"/>
    <x v="0"/>
    <s v="De Bonte Raaf"/>
    <x v="0"/>
    <x v="10"/>
    <x v="0"/>
    <n v="-168.75"/>
    <x v="0"/>
    <x v="0"/>
    <x v="0"/>
    <x v="0"/>
  </r>
  <r>
    <x v="1"/>
    <x v="0"/>
    <s v="De Bonte Raaf"/>
    <x v="0"/>
    <x v="10"/>
    <x v="1"/>
    <n v="-12.1"/>
    <x v="0"/>
    <x v="0"/>
    <x v="0"/>
    <x v="0"/>
  </r>
  <r>
    <x v="1"/>
    <x v="0"/>
    <s v="De Bonte Raaf"/>
    <x v="0"/>
    <x v="10"/>
    <x v="2"/>
    <n v="-60.51"/>
    <x v="0"/>
    <x v="0"/>
    <x v="0"/>
    <x v="0"/>
  </r>
  <r>
    <x v="1"/>
    <x v="0"/>
    <s v="De Bonte Raaf"/>
    <x v="0"/>
    <x v="10"/>
    <x v="3"/>
    <n v="-8.2899999999999991"/>
    <x v="0"/>
    <x v="0"/>
    <x v="0"/>
    <x v="0"/>
  </r>
  <r>
    <x v="1"/>
    <x v="0"/>
    <s v="De Bonte Raaf"/>
    <x v="0"/>
    <x v="10"/>
    <x v="4"/>
    <n v="-156.87"/>
    <x v="0"/>
    <x v="0"/>
    <x v="0"/>
    <x v="0"/>
  </r>
  <r>
    <x v="1"/>
    <x v="0"/>
    <s v="De Bonte Raaf"/>
    <x v="0"/>
    <x v="10"/>
    <x v="5"/>
    <n v="-271.17"/>
    <x v="0"/>
    <x v="0"/>
    <x v="0"/>
    <x v="0"/>
  </r>
  <r>
    <x v="1"/>
    <x v="0"/>
    <s v="De Bonte Raaf"/>
    <x v="0"/>
    <x v="10"/>
    <x v="15"/>
    <n v="-20.2"/>
    <x v="0"/>
    <x v="0"/>
    <x v="0"/>
    <x v="0"/>
  </r>
  <r>
    <x v="1"/>
    <x v="0"/>
    <s v="De Bonte Raaf"/>
    <x v="0"/>
    <x v="11"/>
    <x v="7"/>
    <n v="-32.86"/>
    <x v="0"/>
    <x v="0"/>
    <x v="0"/>
    <x v="0"/>
  </r>
  <r>
    <x v="1"/>
    <x v="0"/>
    <s v="De Bonte Raaf"/>
    <x v="0"/>
    <x v="12"/>
    <x v="6"/>
    <n v="-175.28"/>
    <x v="0"/>
    <x v="0"/>
    <x v="0"/>
    <x v="0"/>
  </r>
  <r>
    <x v="1"/>
    <x v="0"/>
    <s v="De Bonte Raaf"/>
    <x v="0"/>
    <x v="13"/>
    <x v="8"/>
    <n v="-1949.63"/>
    <x v="0"/>
    <x v="0"/>
    <x v="0"/>
    <x v="0"/>
  </r>
  <r>
    <x v="1"/>
    <x v="0"/>
    <s v="De Bonte Raaf"/>
    <x v="0"/>
    <x v="4"/>
    <x v="9"/>
    <n v="2191"/>
    <x v="0"/>
    <x v="0"/>
    <x v="0"/>
    <x v="0"/>
  </r>
  <r>
    <x v="1"/>
    <x v="0"/>
    <s v="De Bonte Raaf"/>
    <x v="0"/>
    <x v="14"/>
    <x v="7"/>
    <n v="32.86"/>
    <x v="0"/>
    <x v="0"/>
    <x v="0"/>
    <x v="0"/>
  </r>
  <r>
    <x v="1"/>
    <x v="0"/>
    <s v="De Bonte Raaf"/>
    <x v="0"/>
    <x v="15"/>
    <x v="6"/>
    <n v="175.28"/>
    <x v="0"/>
    <x v="0"/>
    <x v="0"/>
    <x v="0"/>
  </r>
  <r>
    <x v="1"/>
    <x v="0"/>
    <s v="De Bonte Raaf"/>
    <x v="0"/>
    <x v="16"/>
    <x v="0"/>
    <n v="168.75"/>
    <x v="0"/>
    <x v="0"/>
    <x v="0"/>
    <x v="0"/>
  </r>
  <r>
    <x v="1"/>
    <x v="0"/>
    <s v="De Bonte Raaf"/>
    <x v="0"/>
    <x v="16"/>
    <x v="1"/>
    <n v="12.1"/>
    <x v="0"/>
    <x v="0"/>
    <x v="0"/>
    <x v="0"/>
  </r>
  <r>
    <x v="1"/>
    <x v="0"/>
    <s v="De Bonte Raaf"/>
    <x v="0"/>
    <x v="16"/>
    <x v="2"/>
    <n v="60.51"/>
    <x v="0"/>
    <x v="0"/>
    <x v="0"/>
    <x v="0"/>
  </r>
  <r>
    <x v="1"/>
    <x v="0"/>
    <s v="De Bonte Raaf"/>
    <x v="0"/>
    <x v="16"/>
    <x v="3"/>
    <n v="8.2899999999999991"/>
    <x v="0"/>
    <x v="0"/>
    <x v="0"/>
    <x v="0"/>
  </r>
  <r>
    <x v="1"/>
    <x v="0"/>
    <s v="De Bonte Raaf"/>
    <x v="0"/>
    <x v="16"/>
    <x v="4"/>
    <n v="156.87"/>
    <x v="0"/>
    <x v="0"/>
    <x v="0"/>
    <x v="0"/>
  </r>
  <r>
    <x v="1"/>
    <x v="0"/>
    <s v="De Bonte Raaf"/>
    <x v="0"/>
    <x v="17"/>
    <x v="20"/>
    <n v="50"/>
    <x v="4"/>
    <x v="0"/>
    <x v="0"/>
    <x v="0"/>
  </r>
  <r>
    <x v="1"/>
    <x v="0"/>
    <s v="De Bonte Raaf"/>
    <x v="1"/>
    <x v="10"/>
    <x v="0"/>
    <n v="-87.35"/>
    <x v="1"/>
    <x v="0"/>
    <x v="0"/>
    <x v="1"/>
  </r>
  <r>
    <x v="1"/>
    <x v="0"/>
    <s v="De Bonte Raaf"/>
    <x v="1"/>
    <x v="10"/>
    <x v="1"/>
    <n v="-6.26"/>
    <x v="1"/>
    <x v="0"/>
    <x v="0"/>
    <x v="1"/>
  </r>
  <r>
    <x v="1"/>
    <x v="0"/>
    <s v="De Bonte Raaf"/>
    <x v="1"/>
    <x v="10"/>
    <x v="10"/>
    <n v="-89.32"/>
    <x v="1"/>
    <x v="0"/>
    <x v="0"/>
    <x v="1"/>
  </r>
  <r>
    <x v="1"/>
    <x v="0"/>
    <s v="De Bonte Raaf"/>
    <x v="1"/>
    <x v="10"/>
    <x v="3"/>
    <n v="-4.29"/>
    <x v="1"/>
    <x v="0"/>
    <x v="0"/>
    <x v="1"/>
  </r>
  <r>
    <x v="1"/>
    <x v="0"/>
    <s v="De Bonte Raaf"/>
    <x v="1"/>
    <x v="10"/>
    <x v="4"/>
    <n v="-81.2"/>
    <x v="1"/>
    <x v="0"/>
    <x v="0"/>
    <x v="1"/>
  </r>
  <r>
    <x v="1"/>
    <x v="0"/>
    <s v="De Bonte Raaf"/>
    <x v="1"/>
    <x v="10"/>
    <x v="5"/>
    <n v="-59.5"/>
    <x v="1"/>
    <x v="0"/>
    <x v="0"/>
    <x v="1"/>
  </r>
  <r>
    <x v="1"/>
    <x v="0"/>
    <s v="De Bonte Raaf"/>
    <x v="1"/>
    <x v="10"/>
    <x v="15"/>
    <n v="-4.16"/>
    <x v="1"/>
    <x v="0"/>
    <x v="0"/>
    <x v="1"/>
  </r>
  <r>
    <x v="1"/>
    <x v="0"/>
    <s v="De Bonte Raaf"/>
    <x v="1"/>
    <x v="11"/>
    <x v="7"/>
    <n v="-16.649999999999999"/>
    <x v="1"/>
    <x v="0"/>
    <x v="0"/>
    <x v="1"/>
  </r>
  <r>
    <x v="1"/>
    <x v="0"/>
    <s v="De Bonte Raaf"/>
    <x v="1"/>
    <x v="12"/>
    <x v="6"/>
    <n v="-88.8"/>
    <x v="1"/>
    <x v="0"/>
    <x v="0"/>
    <x v="1"/>
  </r>
  <r>
    <x v="1"/>
    <x v="0"/>
    <s v="De Bonte Raaf"/>
    <x v="1"/>
    <x v="13"/>
    <x v="8"/>
    <n v="-1096.3399999999999"/>
    <x v="1"/>
    <x v="0"/>
    <x v="0"/>
    <x v="1"/>
  </r>
  <r>
    <x v="1"/>
    <x v="0"/>
    <s v="De Bonte Raaf"/>
    <x v="1"/>
    <x v="4"/>
    <x v="9"/>
    <n v="1110"/>
    <x v="1"/>
    <x v="0"/>
    <x v="0"/>
    <x v="1"/>
  </r>
  <r>
    <x v="1"/>
    <x v="0"/>
    <s v="De Bonte Raaf"/>
    <x v="1"/>
    <x v="14"/>
    <x v="7"/>
    <n v="16.649999999999999"/>
    <x v="1"/>
    <x v="0"/>
    <x v="0"/>
    <x v="1"/>
  </r>
  <r>
    <x v="1"/>
    <x v="0"/>
    <s v="De Bonte Raaf"/>
    <x v="1"/>
    <x v="15"/>
    <x v="6"/>
    <n v="88.8"/>
    <x v="1"/>
    <x v="0"/>
    <x v="0"/>
    <x v="1"/>
  </r>
  <r>
    <x v="1"/>
    <x v="0"/>
    <s v="De Bonte Raaf"/>
    <x v="1"/>
    <x v="16"/>
    <x v="0"/>
    <n v="87.35"/>
    <x v="1"/>
    <x v="0"/>
    <x v="0"/>
    <x v="1"/>
  </r>
  <r>
    <x v="1"/>
    <x v="0"/>
    <s v="De Bonte Raaf"/>
    <x v="1"/>
    <x v="16"/>
    <x v="1"/>
    <n v="6.26"/>
    <x v="1"/>
    <x v="0"/>
    <x v="0"/>
    <x v="1"/>
  </r>
  <r>
    <x v="1"/>
    <x v="0"/>
    <s v="De Bonte Raaf"/>
    <x v="1"/>
    <x v="16"/>
    <x v="10"/>
    <n v="89.32"/>
    <x v="1"/>
    <x v="0"/>
    <x v="0"/>
    <x v="1"/>
  </r>
  <r>
    <x v="1"/>
    <x v="0"/>
    <s v="De Bonte Raaf"/>
    <x v="1"/>
    <x v="16"/>
    <x v="3"/>
    <n v="4.29"/>
    <x v="1"/>
    <x v="0"/>
    <x v="0"/>
    <x v="1"/>
  </r>
  <r>
    <x v="1"/>
    <x v="0"/>
    <s v="De Bonte Raaf"/>
    <x v="1"/>
    <x v="16"/>
    <x v="4"/>
    <n v="81.2"/>
    <x v="1"/>
    <x v="0"/>
    <x v="0"/>
    <x v="1"/>
  </r>
  <r>
    <x v="1"/>
    <x v="0"/>
    <s v="De Bonte Raaf"/>
    <x v="1"/>
    <x v="17"/>
    <x v="20"/>
    <n v="50"/>
    <x v="4"/>
    <x v="0"/>
    <x v="0"/>
    <x v="1"/>
  </r>
  <r>
    <x v="1"/>
    <x v="0"/>
    <s v="De Bonte Raaf"/>
    <x v="2"/>
    <x v="10"/>
    <x v="0"/>
    <n v="-365.9"/>
    <x v="1"/>
    <x v="0"/>
    <x v="0"/>
    <x v="1"/>
  </r>
  <r>
    <x v="1"/>
    <x v="0"/>
    <s v="De Bonte Raaf"/>
    <x v="2"/>
    <x v="10"/>
    <x v="1"/>
    <n v="-26.24"/>
    <x v="1"/>
    <x v="0"/>
    <x v="0"/>
    <x v="1"/>
  </r>
  <r>
    <x v="1"/>
    <x v="0"/>
    <s v="De Bonte Raaf"/>
    <x v="2"/>
    <x v="10"/>
    <x v="2"/>
    <n v="-131.19999999999999"/>
    <x v="1"/>
    <x v="0"/>
    <x v="0"/>
    <x v="1"/>
  </r>
  <r>
    <x v="1"/>
    <x v="0"/>
    <s v="De Bonte Raaf"/>
    <x v="2"/>
    <x v="10"/>
    <x v="3"/>
    <n v="-17.98"/>
    <x v="1"/>
    <x v="0"/>
    <x v="0"/>
    <x v="1"/>
  </r>
  <r>
    <x v="1"/>
    <x v="0"/>
    <s v="De Bonte Raaf"/>
    <x v="2"/>
    <x v="10"/>
    <x v="4"/>
    <n v="-340.15"/>
    <x v="1"/>
    <x v="0"/>
    <x v="0"/>
    <x v="1"/>
  </r>
  <r>
    <x v="1"/>
    <x v="0"/>
    <s v="De Bonte Raaf"/>
    <x v="2"/>
    <x v="10"/>
    <x v="5"/>
    <n v="-1995"/>
    <x v="1"/>
    <x v="0"/>
    <x v="0"/>
    <x v="1"/>
  </r>
  <r>
    <x v="1"/>
    <x v="0"/>
    <s v="De Bonte Raaf"/>
    <x v="2"/>
    <x v="10"/>
    <x v="15"/>
    <n v="-33.299999999999997"/>
    <x v="1"/>
    <x v="0"/>
    <x v="0"/>
    <x v="1"/>
  </r>
  <r>
    <x v="1"/>
    <x v="0"/>
    <s v="De Bonte Raaf"/>
    <x v="2"/>
    <x v="11"/>
    <x v="7"/>
    <n v="-87.39"/>
    <x v="1"/>
    <x v="0"/>
    <x v="0"/>
    <x v="1"/>
  </r>
  <r>
    <x v="1"/>
    <x v="0"/>
    <s v="De Bonte Raaf"/>
    <x v="2"/>
    <x v="12"/>
    <x v="6"/>
    <n v="-466.08"/>
    <x v="1"/>
    <x v="0"/>
    <x v="0"/>
    <x v="1"/>
  </r>
  <r>
    <x v="1"/>
    <x v="0"/>
    <s v="De Bonte Raaf"/>
    <x v="2"/>
    <x v="13"/>
    <x v="8"/>
    <n v="-3857.7"/>
    <x v="1"/>
    <x v="0"/>
    <x v="0"/>
    <x v="1"/>
  </r>
  <r>
    <x v="1"/>
    <x v="0"/>
    <s v="De Bonte Raaf"/>
    <x v="2"/>
    <x v="4"/>
    <x v="9"/>
    <n v="5826"/>
    <x v="1"/>
    <x v="0"/>
    <x v="0"/>
    <x v="1"/>
  </r>
  <r>
    <x v="1"/>
    <x v="0"/>
    <s v="De Bonte Raaf"/>
    <x v="2"/>
    <x v="14"/>
    <x v="7"/>
    <n v="87.39"/>
    <x v="1"/>
    <x v="0"/>
    <x v="0"/>
    <x v="1"/>
  </r>
  <r>
    <x v="1"/>
    <x v="0"/>
    <s v="De Bonte Raaf"/>
    <x v="2"/>
    <x v="15"/>
    <x v="6"/>
    <n v="466.08"/>
    <x v="1"/>
    <x v="0"/>
    <x v="0"/>
    <x v="1"/>
  </r>
  <r>
    <x v="1"/>
    <x v="0"/>
    <s v="De Bonte Raaf"/>
    <x v="2"/>
    <x v="16"/>
    <x v="0"/>
    <n v="365.9"/>
    <x v="1"/>
    <x v="0"/>
    <x v="0"/>
    <x v="1"/>
  </r>
  <r>
    <x v="1"/>
    <x v="0"/>
    <s v="De Bonte Raaf"/>
    <x v="2"/>
    <x v="16"/>
    <x v="1"/>
    <n v="26.24"/>
    <x v="1"/>
    <x v="0"/>
    <x v="0"/>
    <x v="1"/>
  </r>
  <r>
    <x v="1"/>
    <x v="0"/>
    <s v="De Bonte Raaf"/>
    <x v="2"/>
    <x v="16"/>
    <x v="2"/>
    <n v="131.19999999999999"/>
    <x v="1"/>
    <x v="0"/>
    <x v="0"/>
    <x v="1"/>
  </r>
  <r>
    <x v="1"/>
    <x v="0"/>
    <s v="De Bonte Raaf"/>
    <x v="2"/>
    <x v="16"/>
    <x v="3"/>
    <n v="17.98"/>
    <x v="1"/>
    <x v="0"/>
    <x v="0"/>
    <x v="1"/>
  </r>
  <r>
    <x v="1"/>
    <x v="0"/>
    <s v="De Bonte Raaf"/>
    <x v="2"/>
    <x v="16"/>
    <x v="4"/>
    <n v="340.15"/>
    <x v="1"/>
    <x v="0"/>
    <x v="0"/>
    <x v="1"/>
  </r>
  <r>
    <x v="1"/>
    <x v="0"/>
    <s v="De Bonte Raaf"/>
    <x v="2"/>
    <x v="17"/>
    <x v="20"/>
    <n v="60"/>
    <x v="4"/>
    <x v="0"/>
    <x v="0"/>
    <x v="1"/>
  </r>
  <r>
    <x v="1"/>
    <x v="0"/>
    <s v="De Bonte Raaf"/>
    <x v="3"/>
    <x v="10"/>
    <x v="0"/>
    <n v="-100.03"/>
    <x v="0"/>
    <x v="0"/>
    <x v="0"/>
    <x v="0"/>
  </r>
  <r>
    <x v="1"/>
    <x v="0"/>
    <s v="De Bonte Raaf"/>
    <x v="3"/>
    <x v="10"/>
    <x v="1"/>
    <n v="-7.17"/>
    <x v="0"/>
    <x v="0"/>
    <x v="0"/>
    <x v="0"/>
  </r>
  <r>
    <x v="1"/>
    <x v="0"/>
    <s v="De Bonte Raaf"/>
    <x v="3"/>
    <x v="10"/>
    <x v="2"/>
    <n v="-35.869999999999997"/>
    <x v="0"/>
    <x v="0"/>
    <x v="0"/>
    <x v="0"/>
  </r>
  <r>
    <x v="1"/>
    <x v="0"/>
    <s v="De Bonte Raaf"/>
    <x v="3"/>
    <x v="10"/>
    <x v="3"/>
    <n v="-4.92"/>
    <x v="0"/>
    <x v="0"/>
    <x v="0"/>
    <x v="0"/>
  </r>
  <r>
    <x v="1"/>
    <x v="0"/>
    <s v="De Bonte Raaf"/>
    <x v="3"/>
    <x v="10"/>
    <x v="4"/>
    <n v="-92.99"/>
    <x v="0"/>
    <x v="0"/>
    <x v="0"/>
    <x v="0"/>
  </r>
  <r>
    <x v="1"/>
    <x v="0"/>
    <s v="De Bonte Raaf"/>
    <x v="3"/>
    <x v="10"/>
    <x v="5"/>
    <n v="-73.67"/>
    <x v="0"/>
    <x v="0"/>
    <x v="0"/>
    <x v="0"/>
  </r>
  <r>
    <x v="1"/>
    <x v="0"/>
    <s v="De Bonte Raaf"/>
    <x v="3"/>
    <x v="10"/>
    <x v="15"/>
    <n v="-4.16"/>
    <x v="0"/>
    <x v="0"/>
    <x v="0"/>
    <x v="0"/>
  </r>
  <r>
    <x v="1"/>
    <x v="0"/>
    <s v="De Bonte Raaf"/>
    <x v="3"/>
    <x v="11"/>
    <x v="7"/>
    <n v="-19.18"/>
    <x v="0"/>
    <x v="0"/>
    <x v="0"/>
    <x v="0"/>
  </r>
  <r>
    <x v="1"/>
    <x v="0"/>
    <s v="De Bonte Raaf"/>
    <x v="3"/>
    <x v="12"/>
    <x v="6"/>
    <n v="-102.28"/>
    <x v="0"/>
    <x v="0"/>
    <x v="0"/>
    <x v="0"/>
  </r>
  <r>
    <x v="1"/>
    <x v="0"/>
    <s v="De Bonte Raaf"/>
    <x v="3"/>
    <x v="13"/>
    <x v="8"/>
    <n v="-1250.6099999999999"/>
    <x v="0"/>
    <x v="0"/>
    <x v="0"/>
    <x v="0"/>
  </r>
  <r>
    <x v="1"/>
    <x v="0"/>
    <s v="De Bonte Raaf"/>
    <x v="3"/>
    <x v="4"/>
    <x v="9"/>
    <n v="1278.44"/>
    <x v="0"/>
    <x v="0"/>
    <x v="0"/>
    <x v="0"/>
  </r>
  <r>
    <x v="1"/>
    <x v="0"/>
    <s v="De Bonte Raaf"/>
    <x v="3"/>
    <x v="14"/>
    <x v="7"/>
    <n v="19.18"/>
    <x v="0"/>
    <x v="0"/>
    <x v="0"/>
    <x v="0"/>
  </r>
  <r>
    <x v="1"/>
    <x v="0"/>
    <s v="De Bonte Raaf"/>
    <x v="3"/>
    <x v="15"/>
    <x v="6"/>
    <n v="102.28"/>
    <x v="0"/>
    <x v="0"/>
    <x v="0"/>
    <x v="0"/>
  </r>
  <r>
    <x v="1"/>
    <x v="0"/>
    <s v="De Bonte Raaf"/>
    <x v="3"/>
    <x v="16"/>
    <x v="0"/>
    <n v="100.03"/>
    <x v="0"/>
    <x v="0"/>
    <x v="0"/>
    <x v="0"/>
  </r>
  <r>
    <x v="1"/>
    <x v="0"/>
    <s v="De Bonte Raaf"/>
    <x v="3"/>
    <x v="16"/>
    <x v="1"/>
    <n v="7.17"/>
    <x v="0"/>
    <x v="0"/>
    <x v="0"/>
    <x v="0"/>
  </r>
  <r>
    <x v="1"/>
    <x v="0"/>
    <s v="De Bonte Raaf"/>
    <x v="3"/>
    <x v="16"/>
    <x v="2"/>
    <n v="35.869999999999997"/>
    <x v="0"/>
    <x v="0"/>
    <x v="0"/>
    <x v="0"/>
  </r>
  <r>
    <x v="1"/>
    <x v="0"/>
    <s v="De Bonte Raaf"/>
    <x v="3"/>
    <x v="16"/>
    <x v="3"/>
    <n v="4.92"/>
    <x v="0"/>
    <x v="0"/>
    <x v="0"/>
    <x v="0"/>
  </r>
  <r>
    <x v="1"/>
    <x v="0"/>
    <s v="De Bonte Raaf"/>
    <x v="3"/>
    <x v="16"/>
    <x v="4"/>
    <n v="92.99"/>
    <x v="0"/>
    <x v="0"/>
    <x v="0"/>
    <x v="0"/>
  </r>
  <r>
    <x v="1"/>
    <x v="0"/>
    <s v="De Bonte Raaf"/>
    <x v="3"/>
    <x v="17"/>
    <x v="20"/>
    <n v="50"/>
    <x v="4"/>
    <x v="0"/>
    <x v="0"/>
    <x v="0"/>
  </r>
  <r>
    <x v="1"/>
    <x v="0"/>
    <s v="De Bonte Raaf"/>
    <x v="4"/>
    <x v="10"/>
    <x v="0"/>
    <n v="-137.56"/>
    <x v="0"/>
    <x v="0"/>
    <x v="0"/>
    <x v="1"/>
  </r>
  <r>
    <x v="1"/>
    <x v="0"/>
    <s v="De Bonte Raaf"/>
    <x v="4"/>
    <x v="10"/>
    <x v="1"/>
    <n v="-9.86"/>
    <x v="0"/>
    <x v="0"/>
    <x v="0"/>
    <x v="1"/>
  </r>
  <r>
    <x v="1"/>
    <x v="0"/>
    <s v="De Bonte Raaf"/>
    <x v="4"/>
    <x v="10"/>
    <x v="2"/>
    <n v="-49.32"/>
    <x v="0"/>
    <x v="0"/>
    <x v="0"/>
    <x v="1"/>
  </r>
  <r>
    <x v="1"/>
    <x v="0"/>
    <s v="De Bonte Raaf"/>
    <x v="4"/>
    <x v="10"/>
    <x v="3"/>
    <n v="-6.76"/>
    <x v="0"/>
    <x v="0"/>
    <x v="0"/>
    <x v="1"/>
  </r>
  <r>
    <x v="1"/>
    <x v="0"/>
    <s v="De Bonte Raaf"/>
    <x v="4"/>
    <x v="10"/>
    <x v="4"/>
    <n v="-127.87"/>
    <x v="0"/>
    <x v="0"/>
    <x v="0"/>
    <x v="1"/>
  </r>
  <r>
    <x v="1"/>
    <x v="0"/>
    <s v="De Bonte Raaf"/>
    <x v="4"/>
    <x v="10"/>
    <x v="5"/>
    <n v="-114.75"/>
    <x v="0"/>
    <x v="0"/>
    <x v="0"/>
    <x v="1"/>
  </r>
  <r>
    <x v="1"/>
    <x v="0"/>
    <s v="De Bonte Raaf"/>
    <x v="4"/>
    <x v="10"/>
    <x v="15"/>
    <n v="-24.25"/>
    <x v="0"/>
    <x v="0"/>
    <x v="0"/>
    <x v="1"/>
  </r>
  <r>
    <x v="1"/>
    <x v="0"/>
    <s v="De Bonte Raaf"/>
    <x v="4"/>
    <x v="11"/>
    <x v="7"/>
    <n v="-26.5"/>
    <x v="0"/>
    <x v="0"/>
    <x v="0"/>
    <x v="1"/>
  </r>
  <r>
    <x v="1"/>
    <x v="0"/>
    <s v="De Bonte Raaf"/>
    <x v="4"/>
    <x v="12"/>
    <x v="6"/>
    <n v="-141.34"/>
    <x v="0"/>
    <x v="0"/>
    <x v="0"/>
    <x v="1"/>
  </r>
  <r>
    <x v="1"/>
    <x v="0"/>
    <s v="De Bonte Raaf"/>
    <x v="4"/>
    <x v="13"/>
    <x v="8"/>
    <n v="-1687.76"/>
    <x v="0"/>
    <x v="0"/>
    <x v="0"/>
    <x v="1"/>
  </r>
  <r>
    <x v="1"/>
    <x v="0"/>
    <s v="De Bonte Raaf"/>
    <x v="4"/>
    <x v="4"/>
    <x v="9"/>
    <n v="1766.76"/>
    <x v="0"/>
    <x v="0"/>
    <x v="0"/>
    <x v="1"/>
  </r>
  <r>
    <x v="1"/>
    <x v="0"/>
    <s v="De Bonte Raaf"/>
    <x v="4"/>
    <x v="14"/>
    <x v="7"/>
    <n v="26.5"/>
    <x v="0"/>
    <x v="0"/>
    <x v="0"/>
    <x v="1"/>
  </r>
  <r>
    <x v="1"/>
    <x v="0"/>
    <s v="De Bonte Raaf"/>
    <x v="4"/>
    <x v="15"/>
    <x v="6"/>
    <n v="141.34"/>
    <x v="0"/>
    <x v="0"/>
    <x v="0"/>
    <x v="1"/>
  </r>
  <r>
    <x v="1"/>
    <x v="0"/>
    <s v="De Bonte Raaf"/>
    <x v="4"/>
    <x v="16"/>
    <x v="0"/>
    <n v="137.56"/>
    <x v="0"/>
    <x v="0"/>
    <x v="0"/>
    <x v="1"/>
  </r>
  <r>
    <x v="1"/>
    <x v="0"/>
    <s v="De Bonte Raaf"/>
    <x v="4"/>
    <x v="16"/>
    <x v="1"/>
    <n v="9.86"/>
    <x v="0"/>
    <x v="0"/>
    <x v="0"/>
    <x v="1"/>
  </r>
  <r>
    <x v="1"/>
    <x v="0"/>
    <s v="De Bonte Raaf"/>
    <x v="4"/>
    <x v="16"/>
    <x v="2"/>
    <n v="49.32"/>
    <x v="0"/>
    <x v="0"/>
    <x v="0"/>
    <x v="1"/>
  </r>
  <r>
    <x v="1"/>
    <x v="0"/>
    <s v="De Bonte Raaf"/>
    <x v="4"/>
    <x v="16"/>
    <x v="3"/>
    <n v="6.76"/>
    <x v="0"/>
    <x v="0"/>
    <x v="0"/>
    <x v="1"/>
  </r>
  <r>
    <x v="1"/>
    <x v="0"/>
    <s v="De Bonte Raaf"/>
    <x v="4"/>
    <x v="16"/>
    <x v="4"/>
    <n v="127.87"/>
    <x v="0"/>
    <x v="0"/>
    <x v="0"/>
    <x v="1"/>
  </r>
  <r>
    <x v="1"/>
    <x v="0"/>
    <s v="De Bonte Raaf"/>
    <x v="4"/>
    <x v="17"/>
    <x v="20"/>
    <n v="60"/>
    <x v="4"/>
    <x v="0"/>
    <x v="0"/>
    <x v="1"/>
  </r>
  <r>
    <x v="1"/>
    <x v="0"/>
    <s v="De Bonte Raaf"/>
    <x v="5"/>
    <x v="10"/>
    <x v="0"/>
    <n v="-127.06"/>
    <x v="2"/>
    <x v="0"/>
    <x v="0"/>
    <x v="2"/>
  </r>
  <r>
    <x v="1"/>
    <x v="0"/>
    <s v="De Bonte Raaf"/>
    <x v="5"/>
    <x v="10"/>
    <x v="1"/>
    <n v="-9.11"/>
    <x v="2"/>
    <x v="0"/>
    <x v="0"/>
    <x v="2"/>
  </r>
  <r>
    <x v="1"/>
    <x v="0"/>
    <s v="De Bonte Raaf"/>
    <x v="5"/>
    <x v="10"/>
    <x v="10"/>
    <n v="-129.93"/>
    <x v="2"/>
    <x v="0"/>
    <x v="0"/>
    <x v="2"/>
  </r>
  <r>
    <x v="1"/>
    <x v="0"/>
    <s v="De Bonte Raaf"/>
    <x v="5"/>
    <x v="10"/>
    <x v="3"/>
    <n v="-6.24"/>
    <x v="2"/>
    <x v="0"/>
    <x v="0"/>
    <x v="2"/>
  </r>
  <r>
    <x v="1"/>
    <x v="0"/>
    <s v="De Bonte Raaf"/>
    <x v="5"/>
    <x v="10"/>
    <x v="4"/>
    <n v="-118.12"/>
    <x v="2"/>
    <x v="0"/>
    <x v="0"/>
    <x v="2"/>
  </r>
  <r>
    <x v="1"/>
    <x v="0"/>
    <s v="De Bonte Raaf"/>
    <x v="5"/>
    <x v="10"/>
    <x v="5"/>
    <n v="-606"/>
    <x v="2"/>
    <x v="0"/>
    <x v="0"/>
    <x v="2"/>
  </r>
  <r>
    <x v="1"/>
    <x v="0"/>
    <s v="De Bonte Raaf"/>
    <x v="5"/>
    <x v="10"/>
    <x v="15"/>
    <n v="-18.55"/>
    <x v="2"/>
    <x v="0"/>
    <x v="0"/>
    <x v="2"/>
  </r>
  <r>
    <x v="1"/>
    <x v="0"/>
    <s v="De Bonte Raaf"/>
    <x v="5"/>
    <x v="11"/>
    <x v="7"/>
    <n v="-24.56"/>
    <x v="2"/>
    <x v="0"/>
    <x v="0"/>
    <x v="2"/>
  </r>
  <r>
    <x v="1"/>
    <x v="0"/>
    <s v="De Bonte Raaf"/>
    <x v="5"/>
    <x v="12"/>
    <x v="6"/>
    <n v="-130.99"/>
    <x v="2"/>
    <x v="0"/>
    <x v="0"/>
    <x v="2"/>
  </r>
  <r>
    <x v="1"/>
    <x v="0"/>
    <s v="De Bonte Raaf"/>
    <x v="5"/>
    <x v="13"/>
    <x v="8"/>
    <n v="-1062.8499999999999"/>
    <x v="2"/>
    <x v="0"/>
    <x v="0"/>
    <x v="2"/>
  </r>
  <r>
    <x v="1"/>
    <x v="0"/>
    <s v="De Bonte Raaf"/>
    <x v="5"/>
    <x v="4"/>
    <x v="9"/>
    <n v="1637.4"/>
    <x v="2"/>
    <x v="0"/>
    <x v="0"/>
    <x v="2"/>
  </r>
  <r>
    <x v="1"/>
    <x v="0"/>
    <s v="De Bonte Raaf"/>
    <x v="5"/>
    <x v="14"/>
    <x v="7"/>
    <n v="24.56"/>
    <x v="2"/>
    <x v="0"/>
    <x v="0"/>
    <x v="2"/>
  </r>
  <r>
    <x v="1"/>
    <x v="0"/>
    <s v="De Bonte Raaf"/>
    <x v="5"/>
    <x v="15"/>
    <x v="6"/>
    <n v="130.99"/>
    <x v="2"/>
    <x v="0"/>
    <x v="0"/>
    <x v="2"/>
  </r>
  <r>
    <x v="1"/>
    <x v="0"/>
    <s v="De Bonte Raaf"/>
    <x v="5"/>
    <x v="16"/>
    <x v="0"/>
    <n v="127.06"/>
    <x v="2"/>
    <x v="0"/>
    <x v="0"/>
    <x v="2"/>
  </r>
  <r>
    <x v="1"/>
    <x v="0"/>
    <s v="De Bonte Raaf"/>
    <x v="5"/>
    <x v="16"/>
    <x v="1"/>
    <n v="9.11"/>
    <x v="2"/>
    <x v="0"/>
    <x v="0"/>
    <x v="2"/>
  </r>
  <r>
    <x v="1"/>
    <x v="0"/>
    <s v="De Bonte Raaf"/>
    <x v="5"/>
    <x v="16"/>
    <x v="10"/>
    <n v="129.93"/>
    <x v="2"/>
    <x v="0"/>
    <x v="0"/>
    <x v="2"/>
  </r>
  <r>
    <x v="1"/>
    <x v="0"/>
    <s v="De Bonte Raaf"/>
    <x v="5"/>
    <x v="16"/>
    <x v="3"/>
    <n v="6.24"/>
    <x v="2"/>
    <x v="0"/>
    <x v="0"/>
    <x v="2"/>
  </r>
  <r>
    <x v="1"/>
    <x v="0"/>
    <s v="De Bonte Raaf"/>
    <x v="5"/>
    <x v="16"/>
    <x v="4"/>
    <n v="118.12"/>
    <x v="2"/>
    <x v="0"/>
    <x v="0"/>
    <x v="2"/>
  </r>
  <r>
    <x v="1"/>
    <x v="0"/>
    <s v="De Bonte Raaf"/>
    <x v="5"/>
    <x v="17"/>
    <x v="20"/>
    <n v="50"/>
    <x v="4"/>
    <x v="0"/>
    <x v="0"/>
    <x v="2"/>
  </r>
  <r>
    <x v="1"/>
    <x v="0"/>
    <s v="De Bonte Raaf"/>
    <x v="6"/>
    <x v="10"/>
    <x v="0"/>
    <n v="-226.73"/>
    <x v="2"/>
    <x v="0"/>
    <x v="0"/>
    <x v="0"/>
  </r>
  <r>
    <x v="1"/>
    <x v="0"/>
    <s v="De Bonte Raaf"/>
    <x v="6"/>
    <x v="10"/>
    <x v="1"/>
    <n v="-16.260000000000002"/>
    <x v="2"/>
    <x v="0"/>
    <x v="0"/>
    <x v="0"/>
  </r>
  <r>
    <x v="1"/>
    <x v="0"/>
    <s v="De Bonte Raaf"/>
    <x v="6"/>
    <x v="10"/>
    <x v="2"/>
    <n v="-81.3"/>
    <x v="2"/>
    <x v="0"/>
    <x v="0"/>
    <x v="0"/>
  </r>
  <r>
    <x v="1"/>
    <x v="0"/>
    <s v="De Bonte Raaf"/>
    <x v="6"/>
    <x v="10"/>
    <x v="3"/>
    <n v="-11.14"/>
    <x v="2"/>
    <x v="0"/>
    <x v="0"/>
    <x v="0"/>
  </r>
  <r>
    <x v="1"/>
    <x v="0"/>
    <s v="De Bonte Raaf"/>
    <x v="6"/>
    <x v="10"/>
    <x v="4"/>
    <n v="-210.77"/>
    <x v="2"/>
    <x v="0"/>
    <x v="0"/>
    <x v="0"/>
  </r>
  <r>
    <x v="1"/>
    <x v="0"/>
    <s v="De Bonte Raaf"/>
    <x v="6"/>
    <x v="10"/>
    <x v="5"/>
    <n v="-578.5"/>
    <x v="2"/>
    <x v="0"/>
    <x v="0"/>
    <x v="0"/>
  </r>
  <r>
    <x v="1"/>
    <x v="0"/>
    <s v="De Bonte Raaf"/>
    <x v="6"/>
    <x v="10"/>
    <x v="15"/>
    <n v="-29.45"/>
    <x v="2"/>
    <x v="0"/>
    <x v="0"/>
    <x v="0"/>
  </r>
  <r>
    <x v="1"/>
    <x v="0"/>
    <s v="De Bonte Raaf"/>
    <x v="6"/>
    <x v="11"/>
    <x v="7"/>
    <n v="-44.26"/>
    <x v="2"/>
    <x v="0"/>
    <x v="0"/>
    <x v="0"/>
  </r>
  <r>
    <x v="1"/>
    <x v="0"/>
    <s v="De Bonte Raaf"/>
    <x v="6"/>
    <x v="12"/>
    <x v="6"/>
    <n v="-236.08"/>
    <x v="2"/>
    <x v="0"/>
    <x v="0"/>
    <x v="0"/>
  </r>
  <r>
    <x v="1"/>
    <x v="0"/>
    <s v="De Bonte Raaf"/>
    <x v="6"/>
    <x v="13"/>
    <x v="8"/>
    <n v="-2403.0500000000002"/>
    <x v="2"/>
    <x v="0"/>
    <x v="0"/>
    <x v="0"/>
  </r>
  <r>
    <x v="1"/>
    <x v="0"/>
    <s v="De Bonte Raaf"/>
    <x v="6"/>
    <x v="4"/>
    <x v="9"/>
    <n v="2951"/>
    <x v="2"/>
    <x v="0"/>
    <x v="0"/>
    <x v="0"/>
  </r>
  <r>
    <x v="1"/>
    <x v="0"/>
    <s v="De Bonte Raaf"/>
    <x v="6"/>
    <x v="14"/>
    <x v="7"/>
    <n v="44.26"/>
    <x v="2"/>
    <x v="0"/>
    <x v="0"/>
    <x v="0"/>
  </r>
  <r>
    <x v="1"/>
    <x v="0"/>
    <s v="De Bonte Raaf"/>
    <x v="6"/>
    <x v="15"/>
    <x v="6"/>
    <n v="236.08"/>
    <x v="2"/>
    <x v="0"/>
    <x v="0"/>
    <x v="0"/>
  </r>
  <r>
    <x v="1"/>
    <x v="0"/>
    <s v="De Bonte Raaf"/>
    <x v="6"/>
    <x v="16"/>
    <x v="0"/>
    <n v="226.73"/>
    <x v="2"/>
    <x v="0"/>
    <x v="0"/>
    <x v="0"/>
  </r>
  <r>
    <x v="1"/>
    <x v="0"/>
    <s v="De Bonte Raaf"/>
    <x v="6"/>
    <x v="16"/>
    <x v="1"/>
    <n v="16.260000000000002"/>
    <x v="2"/>
    <x v="0"/>
    <x v="0"/>
    <x v="0"/>
  </r>
  <r>
    <x v="1"/>
    <x v="0"/>
    <s v="De Bonte Raaf"/>
    <x v="6"/>
    <x v="16"/>
    <x v="2"/>
    <n v="81.3"/>
    <x v="2"/>
    <x v="0"/>
    <x v="0"/>
    <x v="0"/>
  </r>
  <r>
    <x v="1"/>
    <x v="0"/>
    <s v="De Bonte Raaf"/>
    <x v="6"/>
    <x v="16"/>
    <x v="3"/>
    <n v="11.14"/>
    <x v="2"/>
    <x v="0"/>
    <x v="0"/>
    <x v="0"/>
  </r>
  <r>
    <x v="1"/>
    <x v="0"/>
    <s v="De Bonte Raaf"/>
    <x v="6"/>
    <x v="16"/>
    <x v="4"/>
    <n v="210.77"/>
    <x v="2"/>
    <x v="0"/>
    <x v="0"/>
    <x v="0"/>
  </r>
  <r>
    <x v="1"/>
    <x v="0"/>
    <s v="De Bonte Raaf"/>
    <x v="6"/>
    <x v="17"/>
    <x v="20"/>
    <n v="60"/>
    <x v="4"/>
    <x v="0"/>
    <x v="0"/>
    <x v="0"/>
  </r>
  <r>
    <x v="1"/>
    <x v="0"/>
    <s v="De Bonte Raaf"/>
    <x v="7"/>
    <x v="10"/>
    <x v="0"/>
    <n v="-160.38999999999999"/>
    <x v="2"/>
    <x v="0"/>
    <x v="0"/>
    <x v="2"/>
  </r>
  <r>
    <x v="1"/>
    <x v="0"/>
    <s v="De Bonte Raaf"/>
    <x v="7"/>
    <x v="10"/>
    <x v="1"/>
    <n v="-11.5"/>
    <x v="2"/>
    <x v="0"/>
    <x v="0"/>
    <x v="2"/>
  </r>
  <r>
    <x v="1"/>
    <x v="0"/>
    <s v="De Bonte Raaf"/>
    <x v="7"/>
    <x v="10"/>
    <x v="2"/>
    <n v="-57.51"/>
    <x v="2"/>
    <x v="0"/>
    <x v="0"/>
    <x v="2"/>
  </r>
  <r>
    <x v="1"/>
    <x v="0"/>
    <s v="De Bonte Raaf"/>
    <x v="7"/>
    <x v="10"/>
    <x v="3"/>
    <n v="-7.88"/>
    <x v="2"/>
    <x v="0"/>
    <x v="0"/>
    <x v="2"/>
  </r>
  <r>
    <x v="1"/>
    <x v="0"/>
    <s v="De Bonte Raaf"/>
    <x v="7"/>
    <x v="10"/>
    <x v="4"/>
    <n v="-149.1"/>
    <x v="2"/>
    <x v="0"/>
    <x v="0"/>
    <x v="2"/>
  </r>
  <r>
    <x v="1"/>
    <x v="0"/>
    <s v="De Bonte Raaf"/>
    <x v="7"/>
    <x v="10"/>
    <x v="5"/>
    <n v="-227.58"/>
    <x v="2"/>
    <x v="0"/>
    <x v="0"/>
    <x v="2"/>
  </r>
  <r>
    <x v="1"/>
    <x v="0"/>
    <s v="De Bonte Raaf"/>
    <x v="7"/>
    <x v="10"/>
    <x v="15"/>
    <n v="-11.25"/>
    <x v="2"/>
    <x v="0"/>
    <x v="0"/>
    <x v="2"/>
  </r>
  <r>
    <x v="1"/>
    <x v="0"/>
    <s v="De Bonte Raaf"/>
    <x v="7"/>
    <x v="11"/>
    <x v="7"/>
    <n v="-31.2"/>
    <x v="2"/>
    <x v="0"/>
    <x v="0"/>
    <x v="2"/>
  </r>
  <r>
    <x v="1"/>
    <x v="0"/>
    <s v="De Bonte Raaf"/>
    <x v="7"/>
    <x v="12"/>
    <x v="6"/>
    <n v="-166.4"/>
    <x v="2"/>
    <x v="0"/>
    <x v="0"/>
    <x v="2"/>
  </r>
  <r>
    <x v="1"/>
    <x v="0"/>
    <s v="De Bonte Raaf"/>
    <x v="7"/>
    <x v="13"/>
    <x v="8"/>
    <n v="-1891.17"/>
    <x v="2"/>
    <x v="0"/>
    <x v="0"/>
    <x v="2"/>
  </r>
  <r>
    <x v="1"/>
    <x v="0"/>
    <s v="De Bonte Raaf"/>
    <x v="7"/>
    <x v="4"/>
    <x v="9"/>
    <n v="2080"/>
    <x v="2"/>
    <x v="0"/>
    <x v="0"/>
    <x v="2"/>
  </r>
  <r>
    <x v="1"/>
    <x v="0"/>
    <s v="De Bonte Raaf"/>
    <x v="7"/>
    <x v="14"/>
    <x v="7"/>
    <n v="31.2"/>
    <x v="2"/>
    <x v="0"/>
    <x v="0"/>
    <x v="2"/>
  </r>
  <r>
    <x v="1"/>
    <x v="0"/>
    <s v="De Bonte Raaf"/>
    <x v="7"/>
    <x v="15"/>
    <x v="6"/>
    <n v="166.4"/>
    <x v="2"/>
    <x v="0"/>
    <x v="0"/>
    <x v="2"/>
  </r>
  <r>
    <x v="1"/>
    <x v="0"/>
    <s v="De Bonte Raaf"/>
    <x v="7"/>
    <x v="16"/>
    <x v="0"/>
    <n v="160.38999999999999"/>
    <x v="2"/>
    <x v="0"/>
    <x v="0"/>
    <x v="2"/>
  </r>
  <r>
    <x v="1"/>
    <x v="0"/>
    <s v="De Bonte Raaf"/>
    <x v="7"/>
    <x v="16"/>
    <x v="1"/>
    <n v="11.5"/>
    <x v="2"/>
    <x v="0"/>
    <x v="0"/>
    <x v="2"/>
  </r>
  <r>
    <x v="1"/>
    <x v="0"/>
    <s v="De Bonte Raaf"/>
    <x v="7"/>
    <x v="16"/>
    <x v="2"/>
    <n v="57.51"/>
    <x v="2"/>
    <x v="0"/>
    <x v="0"/>
    <x v="2"/>
  </r>
  <r>
    <x v="1"/>
    <x v="0"/>
    <s v="De Bonte Raaf"/>
    <x v="7"/>
    <x v="16"/>
    <x v="3"/>
    <n v="7.88"/>
    <x v="2"/>
    <x v="0"/>
    <x v="0"/>
    <x v="2"/>
  </r>
  <r>
    <x v="1"/>
    <x v="0"/>
    <s v="De Bonte Raaf"/>
    <x v="7"/>
    <x v="16"/>
    <x v="4"/>
    <n v="149.1"/>
    <x v="2"/>
    <x v="0"/>
    <x v="0"/>
    <x v="2"/>
  </r>
  <r>
    <x v="1"/>
    <x v="0"/>
    <s v="De Bonte Raaf"/>
    <x v="7"/>
    <x v="17"/>
    <x v="20"/>
    <n v="50"/>
    <x v="4"/>
    <x v="0"/>
    <x v="0"/>
    <x v="2"/>
  </r>
  <r>
    <x v="1"/>
    <x v="0"/>
    <s v="De Bonte Raaf"/>
    <x v="8"/>
    <x v="10"/>
    <x v="0"/>
    <n v="-89.76"/>
    <x v="3"/>
    <x v="0"/>
    <x v="0"/>
    <x v="2"/>
  </r>
  <r>
    <x v="1"/>
    <x v="0"/>
    <s v="De Bonte Raaf"/>
    <x v="8"/>
    <x v="10"/>
    <x v="1"/>
    <n v="-6.44"/>
    <x v="3"/>
    <x v="0"/>
    <x v="0"/>
    <x v="2"/>
  </r>
  <r>
    <x v="1"/>
    <x v="0"/>
    <s v="De Bonte Raaf"/>
    <x v="8"/>
    <x v="10"/>
    <x v="2"/>
    <n v="-32.18"/>
    <x v="3"/>
    <x v="0"/>
    <x v="0"/>
    <x v="2"/>
  </r>
  <r>
    <x v="1"/>
    <x v="0"/>
    <s v="De Bonte Raaf"/>
    <x v="8"/>
    <x v="10"/>
    <x v="3"/>
    <n v="-4.41"/>
    <x v="3"/>
    <x v="0"/>
    <x v="0"/>
    <x v="2"/>
  </r>
  <r>
    <x v="1"/>
    <x v="0"/>
    <s v="De Bonte Raaf"/>
    <x v="8"/>
    <x v="10"/>
    <x v="4"/>
    <n v="-83.44"/>
    <x v="3"/>
    <x v="0"/>
    <x v="0"/>
    <x v="2"/>
  </r>
  <r>
    <x v="1"/>
    <x v="0"/>
    <s v="De Bonte Raaf"/>
    <x v="8"/>
    <x v="10"/>
    <x v="5"/>
    <n v="-61.33"/>
    <x v="3"/>
    <x v="0"/>
    <x v="0"/>
    <x v="2"/>
  </r>
  <r>
    <x v="1"/>
    <x v="0"/>
    <s v="De Bonte Raaf"/>
    <x v="8"/>
    <x v="10"/>
    <x v="15"/>
    <n v="-5"/>
    <x v="3"/>
    <x v="0"/>
    <x v="0"/>
    <x v="2"/>
  </r>
  <r>
    <x v="1"/>
    <x v="0"/>
    <s v="De Bonte Raaf"/>
    <x v="8"/>
    <x v="11"/>
    <x v="7"/>
    <n v="-16.98"/>
    <x v="3"/>
    <x v="0"/>
    <x v="0"/>
    <x v="2"/>
  </r>
  <r>
    <x v="1"/>
    <x v="0"/>
    <s v="De Bonte Raaf"/>
    <x v="8"/>
    <x v="12"/>
    <x v="6"/>
    <n v="-90.56"/>
    <x v="3"/>
    <x v="0"/>
    <x v="0"/>
    <x v="2"/>
  </r>
  <r>
    <x v="1"/>
    <x v="0"/>
    <s v="De Bonte Raaf"/>
    <x v="8"/>
    <x v="13"/>
    <x v="8"/>
    <n v="-1125.67"/>
    <x v="3"/>
    <x v="0"/>
    <x v="0"/>
    <x v="2"/>
  </r>
  <r>
    <x v="1"/>
    <x v="0"/>
    <s v="De Bonte Raaf"/>
    <x v="8"/>
    <x v="4"/>
    <x v="9"/>
    <n v="1132"/>
    <x v="3"/>
    <x v="0"/>
    <x v="0"/>
    <x v="2"/>
  </r>
  <r>
    <x v="1"/>
    <x v="0"/>
    <s v="De Bonte Raaf"/>
    <x v="8"/>
    <x v="14"/>
    <x v="7"/>
    <n v="16.98"/>
    <x v="3"/>
    <x v="0"/>
    <x v="0"/>
    <x v="2"/>
  </r>
  <r>
    <x v="1"/>
    <x v="0"/>
    <s v="De Bonte Raaf"/>
    <x v="8"/>
    <x v="15"/>
    <x v="6"/>
    <n v="90.56"/>
    <x v="3"/>
    <x v="0"/>
    <x v="0"/>
    <x v="2"/>
  </r>
  <r>
    <x v="1"/>
    <x v="0"/>
    <s v="De Bonte Raaf"/>
    <x v="8"/>
    <x v="16"/>
    <x v="0"/>
    <n v="89.76"/>
    <x v="3"/>
    <x v="0"/>
    <x v="0"/>
    <x v="2"/>
  </r>
  <r>
    <x v="1"/>
    <x v="0"/>
    <s v="De Bonte Raaf"/>
    <x v="8"/>
    <x v="16"/>
    <x v="1"/>
    <n v="6.44"/>
    <x v="3"/>
    <x v="0"/>
    <x v="0"/>
    <x v="2"/>
  </r>
  <r>
    <x v="1"/>
    <x v="0"/>
    <s v="De Bonte Raaf"/>
    <x v="8"/>
    <x v="16"/>
    <x v="2"/>
    <n v="32.18"/>
    <x v="3"/>
    <x v="0"/>
    <x v="0"/>
    <x v="2"/>
  </r>
  <r>
    <x v="1"/>
    <x v="0"/>
    <s v="De Bonte Raaf"/>
    <x v="8"/>
    <x v="16"/>
    <x v="3"/>
    <n v="4.41"/>
    <x v="3"/>
    <x v="0"/>
    <x v="0"/>
    <x v="2"/>
  </r>
  <r>
    <x v="1"/>
    <x v="0"/>
    <s v="De Bonte Raaf"/>
    <x v="8"/>
    <x v="16"/>
    <x v="4"/>
    <n v="83.44"/>
    <x v="3"/>
    <x v="0"/>
    <x v="0"/>
    <x v="2"/>
  </r>
  <r>
    <x v="1"/>
    <x v="0"/>
    <s v="De Bonte Raaf"/>
    <x v="8"/>
    <x v="17"/>
    <x v="20"/>
    <n v="60"/>
    <x v="4"/>
    <x v="0"/>
    <x v="0"/>
    <x v="2"/>
  </r>
  <r>
    <x v="1"/>
    <x v="0"/>
    <s v="De Bonte Raaf"/>
    <x v="11"/>
    <x v="10"/>
    <x v="15"/>
    <n v="-18.55"/>
    <x v="3"/>
    <x v="0"/>
    <x v="0"/>
    <x v="2"/>
  </r>
  <r>
    <x v="1"/>
    <x v="0"/>
    <s v="De Bonte Raaf"/>
    <x v="11"/>
    <x v="13"/>
    <x v="8"/>
    <n v="-31.45"/>
    <x v="3"/>
    <x v="0"/>
    <x v="0"/>
    <x v="2"/>
  </r>
  <r>
    <x v="1"/>
    <x v="0"/>
    <s v="De Bonte Raaf"/>
    <x v="11"/>
    <x v="17"/>
    <x v="20"/>
    <n v="50"/>
    <x v="4"/>
    <x v="0"/>
    <x v="0"/>
    <x v="2"/>
  </r>
  <r>
    <x v="1"/>
    <x v="1"/>
    <s v="De Bonte Raaf"/>
    <x v="12"/>
    <x v="10"/>
    <x v="0"/>
    <n v="-17.010000000000002"/>
    <x v="1"/>
    <x v="0"/>
    <x v="0"/>
    <x v="0"/>
  </r>
  <r>
    <x v="1"/>
    <x v="1"/>
    <s v="De Bonte Raaf"/>
    <x v="12"/>
    <x v="10"/>
    <x v="1"/>
    <n v="-1.22"/>
    <x v="1"/>
    <x v="0"/>
    <x v="0"/>
    <x v="0"/>
  </r>
  <r>
    <x v="1"/>
    <x v="1"/>
    <s v="De Bonte Raaf"/>
    <x v="12"/>
    <x v="10"/>
    <x v="10"/>
    <n v="-17.39"/>
    <x v="1"/>
    <x v="0"/>
    <x v="0"/>
    <x v="0"/>
  </r>
  <r>
    <x v="1"/>
    <x v="1"/>
    <s v="De Bonte Raaf"/>
    <x v="12"/>
    <x v="10"/>
    <x v="3"/>
    <n v="-0.84"/>
    <x v="1"/>
    <x v="0"/>
    <x v="0"/>
    <x v="0"/>
  </r>
  <r>
    <x v="1"/>
    <x v="1"/>
    <s v="De Bonte Raaf"/>
    <x v="12"/>
    <x v="10"/>
    <x v="4"/>
    <n v="-15.81"/>
    <x v="1"/>
    <x v="0"/>
    <x v="0"/>
    <x v="0"/>
  </r>
  <r>
    <x v="1"/>
    <x v="1"/>
    <s v="De Bonte Raaf"/>
    <x v="12"/>
    <x v="10"/>
    <x v="5"/>
    <n v="-83.42"/>
    <x v="1"/>
    <x v="0"/>
    <x v="0"/>
    <x v="0"/>
  </r>
  <r>
    <x v="1"/>
    <x v="1"/>
    <s v="De Bonte Raaf"/>
    <x v="12"/>
    <x v="11"/>
    <x v="7"/>
    <n v="-3.39"/>
    <x v="1"/>
    <x v="0"/>
    <x v="0"/>
    <x v="0"/>
  </r>
  <r>
    <x v="1"/>
    <x v="1"/>
    <s v="De Bonte Raaf"/>
    <x v="12"/>
    <x v="12"/>
    <x v="6"/>
    <n v="-18.07"/>
    <x v="1"/>
    <x v="0"/>
    <x v="0"/>
    <x v="0"/>
  </r>
  <r>
    <x v="1"/>
    <x v="1"/>
    <s v="De Bonte Raaf"/>
    <x v="12"/>
    <x v="13"/>
    <x v="8"/>
    <n v="-142.47999999999999"/>
    <x v="1"/>
    <x v="0"/>
    <x v="0"/>
    <x v="0"/>
  </r>
  <r>
    <x v="1"/>
    <x v="1"/>
    <s v="De Bonte Raaf"/>
    <x v="12"/>
    <x v="4"/>
    <x v="9"/>
    <n v="225.9"/>
    <x v="1"/>
    <x v="0"/>
    <x v="0"/>
    <x v="0"/>
  </r>
  <r>
    <x v="1"/>
    <x v="1"/>
    <s v="De Bonte Raaf"/>
    <x v="12"/>
    <x v="14"/>
    <x v="7"/>
    <n v="3.39"/>
    <x v="1"/>
    <x v="0"/>
    <x v="0"/>
    <x v="0"/>
  </r>
  <r>
    <x v="1"/>
    <x v="1"/>
    <s v="De Bonte Raaf"/>
    <x v="12"/>
    <x v="15"/>
    <x v="6"/>
    <n v="18.07"/>
    <x v="1"/>
    <x v="0"/>
    <x v="0"/>
    <x v="0"/>
  </r>
  <r>
    <x v="1"/>
    <x v="1"/>
    <s v="De Bonte Raaf"/>
    <x v="12"/>
    <x v="16"/>
    <x v="0"/>
    <n v="17.010000000000002"/>
    <x v="1"/>
    <x v="0"/>
    <x v="0"/>
    <x v="0"/>
  </r>
  <r>
    <x v="1"/>
    <x v="1"/>
    <s v="De Bonte Raaf"/>
    <x v="12"/>
    <x v="16"/>
    <x v="1"/>
    <n v="1.22"/>
    <x v="1"/>
    <x v="0"/>
    <x v="0"/>
    <x v="0"/>
  </r>
  <r>
    <x v="1"/>
    <x v="1"/>
    <s v="De Bonte Raaf"/>
    <x v="12"/>
    <x v="16"/>
    <x v="10"/>
    <n v="17.39"/>
    <x v="1"/>
    <x v="0"/>
    <x v="0"/>
    <x v="0"/>
  </r>
  <r>
    <x v="1"/>
    <x v="1"/>
    <s v="De Bonte Raaf"/>
    <x v="12"/>
    <x v="16"/>
    <x v="3"/>
    <n v="0.84"/>
    <x v="1"/>
    <x v="0"/>
    <x v="0"/>
    <x v="0"/>
  </r>
  <r>
    <x v="1"/>
    <x v="1"/>
    <s v="De Bonte Raaf"/>
    <x v="12"/>
    <x v="16"/>
    <x v="4"/>
    <n v="15.81"/>
    <x v="1"/>
    <x v="0"/>
    <x v="0"/>
    <x v="0"/>
  </r>
  <r>
    <x v="1"/>
    <x v="1"/>
    <s v="De Bonte Raaf"/>
    <x v="0"/>
    <x v="10"/>
    <x v="0"/>
    <n v="-167.92"/>
    <x v="0"/>
    <x v="0"/>
    <x v="0"/>
    <x v="0"/>
  </r>
  <r>
    <x v="1"/>
    <x v="1"/>
    <s v="De Bonte Raaf"/>
    <x v="0"/>
    <x v="10"/>
    <x v="1"/>
    <n v="-12.04"/>
    <x v="0"/>
    <x v="0"/>
    <x v="0"/>
    <x v="0"/>
  </r>
  <r>
    <x v="1"/>
    <x v="1"/>
    <s v="De Bonte Raaf"/>
    <x v="0"/>
    <x v="10"/>
    <x v="2"/>
    <n v="-60.21"/>
    <x v="0"/>
    <x v="0"/>
    <x v="0"/>
    <x v="0"/>
  </r>
  <r>
    <x v="1"/>
    <x v="1"/>
    <s v="De Bonte Raaf"/>
    <x v="0"/>
    <x v="10"/>
    <x v="3"/>
    <n v="-8.25"/>
    <x v="0"/>
    <x v="0"/>
    <x v="0"/>
    <x v="0"/>
  </r>
  <r>
    <x v="1"/>
    <x v="1"/>
    <s v="De Bonte Raaf"/>
    <x v="0"/>
    <x v="10"/>
    <x v="4"/>
    <n v="-156.1"/>
    <x v="0"/>
    <x v="0"/>
    <x v="0"/>
    <x v="0"/>
  </r>
  <r>
    <x v="1"/>
    <x v="1"/>
    <s v="De Bonte Raaf"/>
    <x v="0"/>
    <x v="10"/>
    <x v="5"/>
    <n v="-287.5"/>
    <x v="0"/>
    <x v="0"/>
    <x v="0"/>
    <x v="0"/>
  </r>
  <r>
    <x v="1"/>
    <x v="1"/>
    <s v="De Bonte Raaf"/>
    <x v="0"/>
    <x v="11"/>
    <x v="7"/>
    <n v="-33.450000000000003"/>
    <x v="0"/>
    <x v="0"/>
    <x v="0"/>
    <x v="0"/>
  </r>
  <r>
    <x v="1"/>
    <x v="1"/>
    <s v="De Bonte Raaf"/>
    <x v="0"/>
    <x v="12"/>
    <x v="6"/>
    <n v="-178.4"/>
    <x v="0"/>
    <x v="0"/>
    <x v="0"/>
    <x v="0"/>
  </r>
  <r>
    <x v="1"/>
    <x v="1"/>
    <s v="De Bonte Raaf"/>
    <x v="0"/>
    <x v="13"/>
    <x v="8"/>
    <n v="-1942.5"/>
    <x v="0"/>
    <x v="0"/>
    <x v="0"/>
    <x v="0"/>
  </r>
  <r>
    <x v="1"/>
    <x v="1"/>
    <s v="De Bonte Raaf"/>
    <x v="0"/>
    <x v="4"/>
    <x v="9"/>
    <n v="2230"/>
    <x v="0"/>
    <x v="0"/>
    <x v="0"/>
    <x v="0"/>
  </r>
  <r>
    <x v="1"/>
    <x v="1"/>
    <s v="De Bonte Raaf"/>
    <x v="0"/>
    <x v="14"/>
    <x v="7"/>
    <n v="33.450000000000003"/>
    <x v="0"/>
    <x v="0"/>
    <x v="0"/>
    <x v="0"/>
  </r>
  <r>
    <x v="1"/>
    <x v="1"/>
    <s v="De Bonte Raaf"/>
    <x v="0"/>
    <x v="15"/>
    <x v="6"/>
    <n v="178.4"/>
    <x v="0"/>
    <x v="0"/>
    <x v="0"/>
    <x v="0"/>
  </r>
  <r>
    <x v="1"/>
    <x v="1"/>
    <s v="De Bonte Raaf"/>
    <x v="0"/>
    <x v="16"/>
    <x v="0"/>
    <n v="167.92"/>
    <x v="0"/>
    <x v="0"/>
    <x v="0"/>
    <x v="0"/>
  </r>
  <r>
    <x v="1"/>
    <x v="1"/>
    <s v="De Bonte Raaf"/>
    <x v="0"/>
    <x v="16"/>
    <x v="1"/>
    <n v="12.04"/>
    <x v="0"/>
    <x v="0"/>
    <x v="0"/>
    <x v="0"/>
  </r>
  <r>
    <x v="1"/>
    <x v="1"/>
    <s v="De Bonte Raaf"/>
    <x v="0"/>
    <x v="16"/>
    <x v="2"/>
    <n v="60.21"/>
    <x v="0"/>
    <x v="0"/>
    <x v="0"/>
    <x v="0"/>
  </r>
  <r>
    <x v="1"/>
    <x v="1"/>
    <s v="De Bonte Raaf"/>
    <x v="0"/>
    <x v="16"/>
    <x v="3"/>
    <n v="8.25"/>
    <x v="0"/>
    <x v="0"/>
    <x v="0"/>
    <x v="0"/>
  </r>
  <r>
    <x v="1"/>
    <x v="1"/>
    <s v="De Bonte Raaf"/>
    <x v="0"/>
    <x v="16"/>
    <x v="4"/>
    <n v="156.1"/>
    <x v="0"/>
    <x v="0"/>
    <x v="0"/>
    <x v="0"/>
  </r>
  <r>
    <x v="1"/>
    <x v="1"/>
    <s v="De Bonte Raaf"/>
    <x v="10"/>
    <x v="10"/>
    <x v="0"/>
    <n v="-79.06"/>
    <x v="2"/>
    <x v="0"/>
    <x v="0"/>
    <x v="0"/>
  </r>
  <r>
    <x v="1"/>
    <x v="1"/>
    <s v="De Bonte Raaf"/>
    <x v="10"/>
    <x v="10"/>
    <x v="1"/>
    <n v="-5.67"/>
    <x v="2"/>
    <x v="0"/>
    <x v="0"/>
    <x v="0"/>
  </r>
  <r>
    <x v="1"/>
    <x v="1"/>
    <s v="De Bonte Raaf"/>
    <x v="10"/>
    <x v="10"/>
    <x v="2"/>
    <n v="-28.35"/>
    <x v="2"/>
    <x v="0"/>
    <x v="0"/>
    <x v="0"/>
  </r>
  <r>
    <x v="1"/>
    <x v="1"/>
    <s v="De Bonte Raaf"/>
    <x v="10"/>
    <x v="10"/>
    <x v="3"/>
    <n v="-3.88"/>
    <x v="2"/>
    <x v="0"/>
    <x v="0"/>
    <x v="0"/>
  </r>
  <r>
    <x v="1"/>
    <x v="1"/>
    <s v="De Bonte Raaf"/>
    <x v="10"/>
    <x v="10"/>
    <x v="4"/>
    <n v="-73.5"/>
    <x v="2"/>
    <x v="0"/>
    <x v="0"/>
    <x v="0"/>
  </r>
  <r>
    <x v="1"/>
    <x v="1"/>
    <s v="De Bonte Raaf"/>
    <x v="10"/>
    <x v="10"/>
    <x v="5"/>
    <n v="-54.58"/>
    <x v="2"/>
    <x v="0"/>
    <x v="0"/>
    <x v="0"/>
  </r>
  <r>
    <x v="1"/>
    <x v="1"/>
    <s v="De Bonte Raaf"/>
    <x v="10"/>
    <x v="11"/>
    <x v="7"/>
    <n v="-15.75"/>
    <x v="2"/>
    <x v="0"/>
    <x v="0"/>
    <x v="0"/>
  </r>
  <r>
    <x v="1"/>
    <x v="1"/>
    <s v="De Bonte Raaf"/>
    <x v="10"/>
    <x v="12"/>
    <x v="6"/>
    <n v="-84"/>
    <x v="2"/>
    <x v="0"/>
    <x v="0"/>
    <x v="0"/>
  </r>
  <r>
    <x v="1"/>
    <x v="1"/>
    <s v="De Bonte Raaf"/>
    <x v="10"/>
    <x v="13"/>
    <x v="8"/>
    <n v="-1017.92"/>
    <x v="2"/>
    <x v="0"/>
    <x v="0"/>
    <x v="0"/>
  </r>
  <r>
    <x v="1"/>
    <x v="1"/>
    <s v="De Bonte Raaf"/>
    <x v="10"/>
    <x v="4"/>
    <x v="9"/>
    <n v="1050"/>
    <x v="2"/>
    <x v="0"/>
    <x v="0"/>
    <x v="0"/>
  </r>
  <r>
    <x v="1"/>
    <x v="1"/>
    <s v="De Bonte Raaf"/>
    <x v="10"/>
    <x v="14"/>
    <x v="7"/>
    <n v="15.75"/>
    <x v="2"/>
    <x v="0"/>
    <x v="0"/>
    <x v="0"/>
  </r>
  <r>
    <x v="1"/>
    <x v="1"/>
    <s v="De Bonte Raaf"/>
    <x v="10"/>
    <x v="15"/>
    <x v="6"/>
    <n v="84"/>
    <x v="2"/>
    <x v="0"/>
    <x v="0"/>
    <x v="0"/>
  </r>
  <r>
    <x v="1"/>
    <x v="1"/>
    <s v="De Bonte Raaf"/>
    <x v="10"/>
    <x v="16"/>
    <x v="0"/>
    <n v="79.06"/>
    <x v="2"/>
    <x v="0"/>
    <x v="0"/>
    <x v="0"/>
  </r>
  <r>
    <x v="1"/>
    <x v="1"/>
    <s v="De Bonte Raaf"/>
    <x v="10"/>
    <x v="16"/>
    <x v="1"/>
    <n v="5.67"/>
    <x v="2"/>
    <x v="0"/>
    <x v="0"/>
    <x v="0"/>
  </r>
  <r>
    <x v="1"/>
    <x v="1"/>
    <s v="De Bonte Raaf"/>
    <x v="10"/>
    <x v="16"/>
    <x v="2"/>
    <n v="28.35"/>
    <x v="2"/>
    <x v="0"/>
    <x v="0"/>
    <x v="0"/>
  </r>
  <r>
    <x v="1"/>
    <x v="1"/>
    <s v="De Bonte Raaf"/>
    <x v="10"/>
    <x v="16"/>
    <x v="3"/>
    <n v="3.88"/>
    <x v="2"/>
    <x v="0"/>
    <x v="0"/>
    <x v="0"/>
  </r>
  <r>
    <x v="1"/>
    <x v="1"/>
    <s v="De Bonte Raaf"/>
    <x v="10"/>
    <x v="16"/>
    <x v="4"/>
    <n v="73.5"/>
    <x v="2"/>
    <x v="0"/>
    <x v="0"/>
    <x v="0"/>
  </r>
  <r>
    <x v="1"/>
    <x v="1"/>
    <s v="De Bonte Raaf"/>
    <x v="10"/>
    <x v="18"/>
    <x v="12"/>
    <n v="17.5"/>
    <x v="2"/>
    <x v="0"/>
    <x v="0"/>
    <x v="0"/>
  </r>
  <r>
    <x v="1"/>
    <x v="1"/>
    <s v="De Bonte Raaf"/>
    <x v="10"/>
    <x v="18"/>
    <x v="13"/>
    <n v="5"/>
    <x v="2"/>
    <x v="0"/>
    <x v="0"/>
    <x v="0"/>
  </r>
  <r>
    <x v="1"/>
    <x v="1"/>
    <s v="De Bonte Raaf"/>
    <x v="13"/>
    <x v="10"/>
    <x v="0"/>
    <n v="-126.87"/>
    <x v="3"/>
    <x v="1"/>
    <x v="0"/>
    <x v="0"/>
  </r>
  <r>
    <x v="1"/>
    <x v="1"/>
    <s v="De Bonte Raaf"/>
    <x v="13"/>
    <x v="10"/>
    <x v="1"/>
    <n v="-9.1"/>
    <x v="3"/>
    <x v="1"/>
    <x v="0"/>
    <x v="0"/>
  </r>
  <r>
    <x v="1"/>
    <x v="1"/>
    <s v="De Bonte Raaf"/>
    <x v="13"/>
    <x v="10"/>
    <x v="10"/>
    <n v="-129.72999999999999"/>
    <x v="3"/>
    <x v="1"/>
    <x v="0"/>
    <x v="0"/>
  </r>
  <r>
    <x v="1"/>
    <x v="1"/>
    <s v="De Bonte Raaf"/>
    <x v="13"/>
    <x v="10"/>
    <x v="3"/>
    <n v="-6.23"/>
    <x v="3"/>
    <x v="1"/>
    <x v="0"/>
    <x v="0"/>
  </r>
  <r>
    <x v="1"/>
    <x v="1"/>
    <s v="De Bonte Raaf"/>
    <x v="13"/>
    <x v="10"/>
    <x v="4"/>
    <n v="-117.94"/>
    <x v="3"/>
    <x v="1"/>
    <x v="0"/>
    <x v="0"/>
  </r>
  <r>
    <x v="1"/>
    <x v="1"/>
    <s v="De Bonte Raaf"/>
    <x v="13"/>
    <x v="10"/>
    <x v="5"/>
    <n v="-107.42"/>
    <x v="3"/>
    <x v="1"/>
    <x v="0"/>
    <x v="0"/>
  </r>
  <r>
    <x v="1"/>
    <x v="1"/>
    <s v="De Bonte Raaf"/>
    <x v="13"/>
    <x v="11"/>
    <x v="7"/>
    <n v="-25.27"/>
    <x v="3"/>
    <x v="1"/>
    <x v="0"/>
    <x v="0"/>
  </r>
  <r>
    <x v="1"/>
    <x v="1"/>
    <s v="De Bonte Raaf"/>
    <x v="13"/>
    <x v="12"/>
    <x v="6"/>
    <n v="-134.78"/>
    <x v="3"/>
    <x v="1"/>
    <x v="0"/>
    <x v="0"/>
  </r>
  <r>
    <x v="1"/>
    <x v="1"/>
    <s v="De Bonte Raaf"/>
    <x v="13"/>
    <x v="13"/>
    <x v="8"/>
    <n v="-1577.38"/>
    <x v="3"/>
    <x v="1"/>
    <x v="0"/>
    <x v="0"/>
  </r>
  <r>
    <x v="1"/>
    <x v="1"/>
    <s v="De Bonte Raaf"/>
    <x v="13"/>
    <x v="4"/>
    <x v="9"/>
    <n v="1684.8"/>
    <x v="3"/>
    <x v="1"/>
    <x v="0"/>
    <x v="0"/>
  </r>
  <r>
    <x v="1"/>
    <x v="1"/>
    <s v="De Bonte Raaf"/>
    <x v="13"/>
    <x v="14"/>
    <x v="7"/>
    <n v="25.27"/>
    <x v="3"/>
    <x v="1"/>
    <x v="0"/>
    <x v="0"/>
  </r>
  <r>
    <x v="1"/>
    <x v="1"/>
    <s v="De Bonte Raaf"/>
    <x v="13"/>
    <x v="15"/>
    <x v="6"/>
    <n v="134.78"/>
    <x v="3"/>
    <x v="1"/>
    <x v="0"/>
    <x v="0"/>
  </r>
  <r>
    <x v="1"/>
    <x v="1"/>
    <s v="De Bonte Raaf"/>
    <x v="13"/>
    <x v="16"/>
    <x v="0"/>
    <n v="126.87"/>
    <x v="3"/>
    <x v="1"/>
    <x v="0"/>
    <x v="0"/>
  </r>
  <r>
    <x v="1"/>
    <x v="1"/>
    <s v="De Bonte Raaf"/>
    <x v="13"/>
    <x v="16"/>
    <x v="1"/>
    <n v="9.1"/>
    <x v="3"/>
    <x v="1"/>
    <x v="0"/>
    <x v="0"/>
  </r>
  <r>
    <x v="1"/>
    <x v="1"/>
    <s v="De Bonte Raaf"/>
    <x v="13"/>
    <x v="16"/>
    <x v="10"/>
    <n v="129.72999999999999"/>
    <x v="3"/>
    <x v="1"/>
    <x v="0"/>
    <x v="0"/>
  </r>
  <r>
    <x v="1"/>
    <x v="1"/>
    <s v="De Bonte Raaf"/>
    <x v="13"/>
    <x v="16"/>
    <x v="3"/>
    <n v="6.23"/>
    <x v="3"/>
    <x v="1"/>
    <x v="0"/>
    <x v="0"/>
  </r>
  <r>
    <x v="1"/>
    <x v="1"/>
    <s v="De Bonte Raaf"/>
    <x v="13"/>
    <x v="16"/>
    <x v="4"/>
    <n v="117.94"/>
    <x v="3"/>
    <x v="1"/>
    <x v="0"/>
    <x v="0"/>
  </r>
  <r>
    <x v="1"/>
    <x v="1"/>
    <s v="De Bonte Raaf"/>
    <x v="14"/>
    <x v="10"/>
    <x v="0"/>
    <n v="-26.43"/>
    <x v="1"/>
    <x v="2"/>
    <x v="0"/>
    <x v="0"/>
  </r>
  <r>
    <x v="1"/>
    <x v="1"/>
    <s v="De Bonte Raaf"/>
    <x v="14"/>
    <x v="10"/>
    <x v="1"/>
    <n v="-1.9"/>
    <x v="1"/>
    <x v="2"/>
    <x v="0"/>
    <x v="0"/>
  </r>
  <r>
    <x v="1"/>
    <x v="1"/>
    <s v="De Bonte Raaf"/>
    <x v="14"/>
    <x v="10"/>
    <x v="10"/>
    <n v="-27.03"/>
    <x v="1"/>
    <x v="2"/>
    <x v="0"/>
    <x v="0"/>
  </r>
  <r>
    <x v="1"/>
    <x v="1"/>
    <s v="De Bonte Raaf"/>
    <x v="14"/>
    <x v="10"/>
    <x v="3"/>
    <n v="-1.3"/>
    <x v="1"/>
    <x v="2"/>
    <x v="0"/>
    <x v="0"/>
  </r>
  <r>
    <x v="1"/>
    <x v="1"/>
    <s v="De Bonte Raaf"/>
    <x v="14"/>
    <x v="10"/>
    <x v="4"/>
    <n v="-24.57"/>
    <x v="1"/>
    <x v="2"/>
    <x v="0"/>
    <x v="0"/>
  </r>
  <r>
    <x v="1"/>
    <x v="1"/>
    <s v="De Bonte Raaf"/>
    <x v="14"/>
    <x v="10"/>
    <x v="5"/>
    <n v="-5"/>
    <x v="1"/>
    <x v="2"/>
    <x v="0"/>
    <x v="0"/>
  </r>
  <r>
    <x v="1"/>
    <x v="1"/>
    <s v="De Bonte Raaf"/>
    <x v="14"/>
    <x v="11"/>
    <x v="7"/>
    <n v="-5.27"/>
    <x v="1"/>
    <x v="2"/>
    <x v="0"/>
    <x v="0"/>
  </r>
  <r>
    <x v="1"/>
    <x v="1"/>
    <s v="De Bonte Raaf"/>
    <x v="14"/>
    <x v="12"/>
    <x v="6"/>
    <n v="-28.08"/>
    <x v="1"/>
    <x v="2"/>
    <x v="0"/>
    <x v="0"/>
  </r>
  <r>
    <x v="1"/>
    <x v="1"/>
    <s v="De Bonte Raaf"/>
    <x v="14"/>
    <x v="13"/>
    <x v="8"/>
    <n v="-346.03"/>
    <x v="1"/>
    <x v="2"/>
    <x v="0"/>
    <x v="0"/>
  </r>
  <r>
    <x v="1"/>
    <x v="1"/>
    <s v="De Bonte Raaf"/>
    <x v="14"/>
    <x v="4"/>
    <x v="9"/>
    <n v="351.03"/>
    <x v="1"/>
    <x v="2"/>
    <x v="0"/>
    <x v="0"/>
  </r>
  <r>
    <x v="1"/>
    <x v="1"/>
    <s v="De Bonte Raaf"/>
    <x v="14"/>
    <x v="14"/>
    <x v="7"/>
    <n v="5.27"/>
    <x v="1"/>
    <x v="2"/>
    <x v="0"/>
    <x v="0"/>
  </r>
  <r>
    <x v="1"/>
    <x v="1"/>
    <s v="De Bonte Raaf"/>
    <x v="14"/>
    <x v="15"/>
    <x v="6"/>
    <n v="28.08"/>
    <x v="1"/>
    <x v="2"/>
    <x v="0"/>
    <x v="0"/>
  </r>
  <r>
    <x v="1"/>
    <x v="1"/>
    <s v="De Bonte Raaf"/>
    <x v="14"/>
    <x v="16"/>
    <x v="0"/>
    <n v="26.43"/>
    <x v="1"/>
    <x v="2"/>
    <x v="0"/>
    <x v="0"/>
  </r>
  <r>
    <x v="1"/>
    <x v="1"/>
    <s v="De Bonte Raaf"/>
    <x v="14"/>
    <x v="16"/>
    <x v="1"/>
    <n v="1.9"/>
    <x v="1"/>
    <x v="2"/>
    <x v="0"/>
    <x v="0"/>
  </r>
  <r>
    <x v="1"/>
    <x v="1"/>
    <s v="De Bonte Raaf"/>
    <x v="14"/>
    <x v="16"/>
    <x v="10"/>
    <n v="27.03"/>
    <x v="1"/>
    <x v="2"/>
    <x v="0"/>
    <x v="0"/>
  </r>
  <r>
    <x v="1"/>
    <x v="1"/>
    <s v="De Bonte Raaf"/>
    <x v="14"/>
    <x v="16"/>
    <x v="3"/>
    <n v="1.3"/>
    <x v="1"/>
    <x v="2"/>
    <x v="0"/>
    <x v="0"/>
  </r>
  <r>
    <x v="1"/>
    <x v="1"/>
    <s v="De Bonte Raaf"/>
    <x v="14"/>
    <x v="16"/>
    <x v="4"/>
    <n v="24.57"/>
    <x v="1"/>
    <x v="2"/>
    <x v="0"/>
    <x v="0"/>
  </r>
  <r>
    <x v="1"/>
    <x v="1"/>
    <s v="De Bonte Raaf"/>
    <x v="1"/>
    <x v="10"/>
    <x v="0"/>
    <n v="-83.58"/>
    <x v="1"/>
    <x v="0"/>
    <x v="0"/>
    <x v="1"/>
  </r>
  <r>
    <x v="1"/>
    <x v="1"/>
    <s v="De Bonte Raaf"/>
    <x v="1"/>
    <x v="10"/>
    <x v="1"/>
    <n v="-5.99"/>
    <x v="1"/>
    <x v="0"/>
    <x v="0"/>
    <x v="1"/>
  </r>
  <r>
    <x v="1"/>
    <x v="1"/>
    <s v="De Bonte Raaf"/>
    <x v="1"/>
    <x v="10"/>
    <x v="10"/>
    <n v="-85.47"/>
    <x v="1"/>
    <x v="0"/>
    <x v="0"/>
    <x v="1"/>
  </r>
  <r>
    <x v="1"/>
    <x v="1"/>
    <s v="De Bonte Raaf"/>
    <x v="1"/>
    <x v="10"/>
    <x v="3"/>
    <n v="-4.1100000000000003"/>
    <x v="1"/>
    <x v="0"/>
    <x v="0"/>
    <x v="1"/>
  </r>
  <r>
    <x v="1"/>
    <x v="1"/>
    <s v="De Bonte Raaf"/>
    <x v="1"/>
    <x v="10"/>
    <x v="4"/>
    <n v="-77.7"/>
    <x v="1"/>
    <x v="0"/>
    <x v="0"/>
    <x v="1"/>
  </r>
  <r>
    <x v="1"/>
    <x v="1"/>
    <s v="De Bonte Raaf"/>
    <x v="1"/>
    <x v="10"/>
    <x v="5"/>
    <n v="-59.5"/>
    <x v="1"/>
    <x v="0"/>
    <x v="0"/>
    <x v="1"/>
  </r>
  <r>
    <x v="1"/>
    <x v="1"/>
    <s v="De Bonte Raaf"/>
    <x v="1"/>
    <x v="11"/>
    <x v="7"/>
    <n v="-16.649999999999999"/>
    <x v="1"/>
    <x v="0"/>
    <x v="0"/>
    <x v="1"/>
  </r>
  <r>
    <x v="1"/>
    <x v="1"/>
    <s v="De Bonte Raaf"/>
    <x v="1"/>
    <x v="12"/>
    <x v="6"/>
    <n v="-88.8"/>
    <x v="1"/>
    <x v="0"/>
    <x v="0"/>
    <x v="1"/>
  </r>
  <r>
    <x v="1"/>
    <x v="1"/>
    <s v="De Bonte Raaf"/>
    <x v="1"/>
    <x v="13"/>
    <x v="8"/>
    <n v="-1050.5"/>
    <x v="1"/>
    <x v="0"/>
    <x v="0"/>
    <x v="1"/>
  </r>
  <r>
    <x v="1"/>
    <x v="1"/>
    <s v="De Bonte Raaf"/>
    <x v="1"/>
    <x v="4"/>
    <x v="9"/>
    <n v="1110"/>
    <x v="1"/>
    <x v="0"/>
    <x v="0"/>
    <x v="1"/>
  </r>
  <r>
    <x v="1"/>
    <x v="1"/>
    <s v="De Bonte Raaf"/>
    <x v="1"/>
    <x v="14"/>
    <x v="7"/>
    <n v="16.649999999999999"/>
    <x v="1"/>
    <x v="0"/>
    <x v="0"/>
    <x v="1"/>
  </r>
  <r>
    <x v="1"/>
    <x v="1"/>
    <s v="De Bonte Raaf"/>
    <x v="1"/>
    <x v="15"/>
    <x v="6"/>
    <n v="88.8"/>
    <x v="1"/>
    <x v="0"/>
    <x v="0"/>
    <x v="1"/>
  </r>
  <r>
    <x v="1"/>
    <x v="1"/>
    <s v="De Bonte Raaf"/>
    <x v="1"/>
    <x v="16"/>
    <x v="0"/>
    <n v="83.58"/>
    <x v="1"/>
    <x v="0"/>
    <x v="0"/>
    <x v="1"/>
  </r>
  <r>
    <x v="1"/>
    <x v="1"/>
    <s v="De Bonte Raaf"/>
    <x v="1"/>
    <x v="16"/>
    <x v="1"/>
    <n v="5.99"/>
    <x v="1"/>
    <x v="0"/>
    <x v="0"/>
    <x v="1"/>
  </r>
  <r>
    <x v="1"/>
    <x v="1"/>
    <s v="De Bonte Raaf"/>
    <x v="1"/>
    <x v="16"/>
    <x v="10"/>
    <n v="85.47"/>
    <x v="1"/>
    <x v="0"/>
    <x v="0"/>
    <x v="1"/>
  </r>
  <r>
    <x v="1"/>
    <x v="1"/>
    <s v="De Bonte Raaf"/>
    <x v="1"/>
    <x v="16"/>
    <x v="3"/>
    <n v="4.1100000000000003"/>
    <x v="1"/>
    <x v="0"/>
    <x v="0"/>
    <x v="1"/>
  </r>
  <r>
    <x v="1"/>
    <x v="1"/>
    <s v="De Bonte Raaf"/>
    <x v="1"/>
    <x v="16"/>
    <x v="4"/>
    <n v="77.7"/>
    <x v="1"/>
    <x v="0"/>
    <x v="0"/>
    <x v="1"/>
  </r>
  <r>
    <x v="1"/>
    <x v="1"/>
    <s v="De Bonte Raaf"/>
    <x v="2"/>
    <x v="10"/>
    <x v="0"/>
    <n v="-365.9"/>
    <x v="1"/>
    <x v="0"/>
    <x v="0"/>
    <x v="1"/>
  </r>
  <r>
    <x v="1"/>
    <x v="1"/>
    <s v="De Bonte Raaf"/>
    <x v="2"/>
    <x v="10"/>
    <x v="1"/>
    <n v="-26.24"/>
    <x v="1"/>
    <x v="0"/>
    <x v="0"/>
    <x v="1"/>
  </r>
  <r>
    <x v="1"/>
    <x v="1"/>
    <s v="De Bonte Raaf"/>
    <x v="2"/>
    <x v="10"/>
    <x v="2"/>
    <n v="-131.19999999999999"/>
    <x v="1"/>
    <x v="0"/>
    <x v="0"/>
    <x v="1"/>
  </r>
  <r>
    <x v="1"/>
    <x v="1"/>
    <s v="De Bonte Raaf"/>
    <x v="2"/>
    <x v="10"/>
    <x v="3"/>
    <n v="-17.98"/>
    <x v="1"/>
    <x v="0"/>
    <x v="0"/>
    <x v="1"/>
  </r>
  <r>
    <x v="1"/>
    <x v="1"/>
    <s v="De Bonte Raaf"/>
    <x v="2"/>
    <x v="10"/>
    <x v="4"/>
    <n v="-340.15"/>
    <x v="1"/>
    <x v="0"/>
    <x v="0"/>
    <x v="1"/>
  </r>
  <r>
    <x v="1"/>
    <x v="1"/>
    <s v="De Bonte Raaf"/>
    <x v="2"/>
    <x v="10"/>
    <x v="5"/>
    <n v="-2007.5"/>
    <x v="1"/>
    <x v="0"/>
    <x v="0"/>
    <x v="1"/>
  </r>
  <r>
    <x v="1"/>
    <x v="1"/>
    <s v="De Bonte Raaf"/>
    <x v="2"/>
    <x v="11"/>
    <x v="7"/>
    <n v="-87.39"/>
    <x v="1"/>
    <x v="0"/>
    <x v="0"/>
    <x v="1"/>
  </r>
  <r>
    <x v="1"/>
    <x v="1"/>
    <s v="De Bonte Raaf"/>
    <x v="2"/>
    <x v="12"/>
    <x v="6"/>
    <n v="-466.08"/>
    <x v="1"/>
    <x v="0"/>
    <x v="0"/>
    <x v="1"/>
  </r>
  <r>
    <x v="1"/>
    <x v="1"/>
    <s v="De Bonte Raaf"/>
    <x v="2"/>
    <x v="13"/>
    <x v="8"/>
    <n v="-3818.5"/>
    <x v="1"/>
    <x v="0"/>
    <x v="0"/>
    <x v="1"/>
  </r>
  <r>
    <x v="1"/>
    <x v="1"/>
    <s v="De Bonte Raaf"/>
    <x v="2"/>
    <x v="4"/>
    <x v="9"/>
    <n v="5826"/>
    <x v="1"/>
    <x v="0"/>
    <x v="0"/>
    <x v="1"/>
  </r>
  <r>
    <x v="1"/>
    <x v="1"/>
    <s v="De Bonte Raaf"/>
    <x v="2"/>
    <x v="14"/>
    <x v="7"/>
    <n v="87.39"/>
    <x v="1"/>
    <x v="0"/>
    <x v="0"/>
    <x v="1"/>
  </r>
  <r>
    <x v="1"/>
    <x v="1"/>
    <s v="De Bonte Raaf"/>
    <x v="2"/>
    <x v="15"/>
    <x v="6"/>
    <n v="466.08"/>
    <x v="1"/>
    <x v="0"/>
    <x v="0"/>
    <x v="1"/>
  </r>
  <r>
    <x v="1"/>
    <x v="1"/>
    <s v="De Bonte Raaf"/>
    <x v="2"/>
    <x v="16"/>
    <x v="0"/>
    <n v="365.9"/>
    <x v="1"/>
    <x v="0"/>
    <x v="0"/>
    <x v="1"/>
  </r>
  <r>
    <x v="1"/>
    <x v="1"/>
    <s v="De Bonte Raaf"/>
    <x v="2"/>
    <x v="16"/>
    <x v="1"/>
    <n v="26.24"/>
    <x v="1"/>
    <x v="0"/>
    <x v="0"/>
    <x v="1"/>
  </r>
  <r>
    <x v="1"/>
    <x v="1"/>
    <s v="De Bonte Raaf"/>
    <x v="2"/>
    <x v="16"/>
    <x v="2"/>
    <n v="131.19999999999999"/>
    <x v="1"/>
    <x v="0"/>
    <x v="0"/>
    <x v="1"/>
  </r>
  <r>
    <x v="1"/>
    <x v="1"/>
    <s v="De Bonte Raaf"/>
    <x v="2"/>
    <x v="16"/>
    <x v="3"/>
    <n v="17.98"/>
    <x v="1"/>
    <x v="0"/>
    <x v="0"/>
    <x v="1"/>
  </r>
  <r>
    <x v="1"/>
    <x v="1"/>
    <s v="De Bonte Raaf"/>
    <x v="2"/>
    <x v="16"/>
    <x v="4"/>
    <n v="340.15"/>
    <x v="1"/>
    <x v="0"/>
    <x v="0"/>
    <x v="1"/>
  </r>
  <r>
    <x v="1"/>
    <x v="1"/>
    <s v="De Bonte Raaf"/>
    <x v="3"/>
    <x v="10"/>
    <x v="0"/>
    <n v="-96.27"/>
    <x v="2"/>
    <x v="0"/>
    <x v="0"/>
    <x v="0"/>
  </r>
  <r>
    <x v="1"/>
    <x v="1"/>
    <s v="De Bonte Raaf"/>
    <x v="3"/>
    <x v="10"/>
    <x v="1"/>
    <n v="-6.9"/>
    <x v="2"/>
    <x v="0"/>
    <x v="0"/>
    <x v="0"/>
  </r>
  <r>
    <x v="1"/>
    <x v="1"/>
    <s v="De Bonte Raaf"/>
    <x v="3"/>
    <x v="10"/>
    <x v="2"/>
    <n v="-34.520000000000003"/>
    <x v="2"/>
    <x v="0"/>
    <x v="0"/>
    <x v="0"/>
  </r>
  <r>
    <x v="1"/>
    <x v="1"/>
    <s v="De Bonte Raaf"/>
    <x v="3"/>
    <x v="10"/>
    <x v="3"/>
    <n v="-4.7300000000000004"/>
    <x v="2"/>
    <x v="0"/>
    <x v="0"/>
    <x v="0"/>
  </r>
  <r>
    <x v="1"/>
    <x v="1"/>
    <s v="De Bonte Raaf"/>
    <x v="3"/>
    <x v="10"/>
    <x v="4"/>
    <n v="-89.49"/>
    <x v="2"/>
    <x v="0"/>
    <x v="0"/>
    <x v="0"/>
  </r>
  <r>
    <x v="1"/>
    <x v="1"/>
    <s v="De Bonte Raaf"/>
    <x v="3"/>
    <x v="10"/>
    <x v="5"/>
    <n v="-73.67"/>
    <x v="2"/>
    <x v="0"/>
    <x v="0"/>
    <x v="0"/>
  </r>
  <r>
    <x v="1"/>
    <x v="1"/>
    <s v="De Bonte Raaf"/>
    <x v="3"/>
    <x v="11"/>
    <x v="7"/>
    <n v="-19.18"/>
    <x v="2"/>
    <x v="0"/>
    <x v="0"/>
    <x v="0"/>
  </r>
  <r>
    <x v="1"/>
    <x v="1"/>
    <s v="De Bonte Raaf"/>
    <x v="3"/>
    <x v="12"/>
    <x v="6"/>
    <n v="-102.28"/>
    <x v="2"/>
    <x v="0"/>
    <x v="0"/>
    <x v="0"/>
  </r>
  <r>
    <x v="1"/>
    <x v="1"/>
    <s v="De Bonte Raaf"/>
    <x v="3"/>
    <x v="13"/>
    <x v="8"/>
    <n v="-1204.77"/>
    <x v="2"/>
    <x v="0"/>
    <x v="0"/>
    <x v="0"/>
  </r>
  <r>
    <x v="1"/>
    <x v="1"/>
    <s v="De Bonte Raaf"/>
    <x v="3"/>
    <x v="4"/>
    <x v="9"/>
    <n v="1278.44"/>
    <x v="2"/>
    <x v="0"/>
    <x v="0"/>
    <x v="0"/>
  </r>
  <r>
    <x v="1"/>
    <x v="1"/>
    <s v="De Bonte Raaf"/>
    <x v="3"/>
    <x v="14"/>
    <x v="7"/>
    <n v="19.18"/>
    <x v="2"/>
    <x v="0"/>
    <x v="0"/>
    <x v="0"/>
  </r>
  <r>
    <x v="1"/>
    <x v="1"/>
    <s v="De Bonte Raaf"/>
    <x v="3"/>
    <x v="15"/>
    <x v="6"/>
    <n v="102.28"/>
    <x v="2"/>
    <x v="0"/>
    <x v="0"/>
    <x v="0"/>
  </r>
  <r>
    <x v="1"/>
    <x v="1"/>
    <s v="De Bonte Raaf"/>
    <x v="3"/>
    <x v="16"/>
    <x v="0"/>
    <n v="96.27"/>
    <x v="2"/>
    <x v="0"/>
    <x v="0"/>
    <x v="0"/>
  </r>
  <r>
    <x v="1"/>
    <x v="1"/>
    <s v="De Bonte Raaf"/>
    <x v="3"/>
    <x v="16"/>
    <x v="1"/>
    <n v="6.9"/>
    <x v="2"/>
    <x v="0"/>
    <x v="0"/>
    <x v="0"/>
  </r>
  <r>
    <x v="1"/>
    <x v="1"/>
    <s v="De Bonte Raaf"/>
    <x v="3"/>
    <x v="16"/>
    <x v="2"/>
    <n v="34.520000000000003"/>
    <x v="2"/>
    <x v="0"/>
    <x v="0"/>
    <x v="0"/>
  </r>
  <r>
    <x v="1"/>
    <x v="1"/>
    <s v="De Bonte Raaf"/>
    <x v="3"/>
    <x v="16"/>
    <x v="3"/>
    <n v="4.7300000000000004"/>
    <x v="2"/>
    <x v="0"/>
    <x v="0"/>
    <x v="0"/>
  </r>
  <r>
    <x v="1"/>
    <x v="1"/>
    <s v="De Bonte Raaf"/>
    <x v="3"/>
    <x v="16"/>
    <x v="4"/>
    <n v="89.49"/>
    <x v="2"/>
    <x v="0"/>
    <x v="0"/>
    <x v="0"/>
  </r>
  <r>
    <x v="1"/>
    <x v="1"/>
    <s v="De Bonte Raaf"/>
    <x v="4"/>
    <x v="10"/>
    <x v="0"/>
    <n v="-146.83000000000001"/>
    <x v="3"/>
    <x v="0"/>
    <x v="0"/>
    <x v="1"/>
  </r>
  <r>
    <x v="1"/>
    <x v="1"/>
    <s v="De Bonte Raaf"/>
    <x v="4"/>
    <x v="10"/>
    <x v="1"/>
    <n v="-10.53"/>
    <x v="3"/>
    <x v="0"/>
    <x v="0"/>
    <x v="1"/>
  </r>
  <r>
    <x v="1"/>
    <x v="1"/>
    <s v="De Bonte Raaf"/>
    <x v="4"/>
    <x v="10"/>
    <x v="2"/>
    <n v="-52.65"/>
    <x v="3"/>
    <x v="0"/>
    <x v="0"/>
    <x v="1"/>
  </r>
  <r>
    <x v="1"/>
    <x v="1"/>
    <s v="De Bonte Raaf"/>
    <x v="4"/>
    <x v="10"/>
    <x v="3"/>
    <n v="-7.21"/>
    <x v="3"/>
    <x v="0"/>
    <x v="0"/>
    <x v="1"/>
  </r>
  <r>
    <x v="1"/>
    <x v="1"/>
    <s v="De Bonte Raaf"/>
    <x v="4"/>
    <x v="10"/>
    <x v="4"/>
    <n v="-136.5"/>
    <x v="3"/>
    <x v="0"/>
    <x v="0"/>
    <x v="1"/>
  </r>
  <r>
    <x v="1"/>
    <x v="1"/>
    <s v="De Bonte Raaf"/>
    <x v="4"/>
    <x v="10"/>
    <x v="5"/>
    <n v="-174.75"/>
    <x v="3"/>
    <x v="0"/>
    <x v="0"/>
    <x v="1"/>
  </r>
  <r>
    <x v="1"/>
    <x v="1"/>
    <s v="De Bonte Raaf"/>
    <x v="4"/>
    <x v="11"/>
    <x v="7"/>
    <n v="-29.25"/>
    <x v="3"/>
    <x v="0"/>
    <x v="0"/>
    <x v="1"/>
  </r>
  <r>
    <x v="1"/>
    <x v="1"/>
    <s v="De Bonte Raaf"/>
    <x v="4"/>
    <x v="12"/>
    <x v="6"/>
    <n v="-156"/>
    <x v="3"/>
    <x v="0"/>
    <x v="0"/>
    <x v="1"/>
  </r>
  <r>
    <x v="1"/>
    <x v="1"/>
    <s v="De Bonte Raaf"/>
    <x v="4"/>
    <x v="13"/>
    <x v="8"/>
    <n v="-1785.19"/>
    <x v="3"/>
    <x v="0"/>
    <x v="0"/>
    <x v="1"/>
  </r>
  <r>
    <x v="1"/>
    <x v="1"/>
    <s v="De Bonte Raaf"/>
    <x v="4"/>
    <x v="4"/>
    <x v="9"/>
    <n v="1949.94"/>
    <x v="3"/>
    <x v="0"/>
    <x v="0"/>
    <x v="1"/>
  </r>
  <r>
    <x v="1"/>
    <x v="1"/>
    <s v="De Bonte Raaf"/>
    <x v="4"/>
    <x v="14"/>
    <x v="7"/>
    <n v="29.25"/>
    <x v="3"/>
    <x v="0"/>
    <x v="0"/>
    <x v="1"/>
  </r>
  <r>
    <x v="1"/>
    <x v="1"/>
    <s v="De Bonte Raaf"/>
    <x v="4"/>
    <x v="15"/>
    <x v="6"/>
    <n v="156"/>
    <x v="3"/>
    <x v="0"/>
    <x v="0"/>
    <x v="1"/>
  </r>
  <r>
    <x v="1"/>
    <x v="1"/>
    <s v="De Bonte Raaf"/>
    <x v="4"/>
    <x v="16"/>
    <x v="0"/>
    <n v="146.83000000000001"/>
    <x v="3"/>
    <x v="0"/>
    <x v="0"/>
    <x v="1"/>
  </r>
  <r>
    <x v="1"/>
    <x v="1"/>
    <s v="De Bonte Raaf"/>
    <x v="4"/>
    <x v="16"/>
    <x v="1"/>
    <n v="10.53"/>
    <x v="3"/>
    <x v="0"/>
    <x v="0"/>
    <x v="1"/>
  </r>
  <r>
    <x v="1"/>
    <x v="1"/>
    <s v="De Bonte Raaf"/>
    <x v="4"/>
    <x v="16"/>
    <x v="2"/>
    <n v="52.65"/>
    <x v="3"/>
    <x v="0"/>
    <x v="0"/>
    <x v="1"/>
  </r>
  <r>
    <x v="1"/>
    <x v="1"/>
    <s v="De Bonte Raaf"/>
    <x v="4"/>
    <x v="16"/>
    <x v="3"/>
    <n v="7.21"/>
    <x v="3"/>
    <x v="0"/>
    <x v="0"/>
    <x v="1"/>
  </r>
  <r>
    <x v="1"/>
    <x v="1"/>
    <s v="De Bonte Raaf"/>
    <x v="4"/>
    <x v="16"/>
    <x v="4"/>
    <n v="136.5"/>
    <x v="3"/>
    <x v="0"/>
    <x v="0"/>
    <x v="1"/>
  </r>
  <r>
    <x v="1"/>
    <x v="1"/>
    <s v="De Bonte Raaf"/>
    <x v="4"/>
    <x v="18"/>
    <x v="12"/>
    <n v="10"/>
    <x v="3"/>
    <x v="0"/>
    <x v="0"/>
    <x v="1"/>
  </r>
  <r>
    <x v="1"/>
    <x v="1"/>
    <s v="De Bonte Raaf"/>
    <x v="5"/>
    <x v="10"/>
    <x v="0"/>
    <n v="-123.3"/>
    <x v="2"/>
    <x v="0"/>
    <x v="0"/>
    <x v="2"/>
  </r>
  <r>
    <x v="1"/>
    <x v="1"/>
    <s v="De Bonte Raaf"/>
    <x v="5"/>
    <x v="10"/>
    <x v="1"/>
    <n v="-8.84"/>
    <x v="2"/>
    <x v="0"/>
    <x v="0"/>
    <x v="2"/>
  </r>
  <r>
    <x v="1"/>
    <x v="1"/>
    <s v="De Bonte Raaf"/>
    <x v="5"/>
    <x v="10"/>
    <x v="10"/>
    <n v="-126.08"/>
    <x v="2"/>
    <x v="0"/>
    <x v="0"/>
    <x v="2"/>
  </r>
  <r>
    <x v="1"/>
    <x v="1"/>
    <s v="De Bonte Raaf"/>
    <x v="5"/>
    <x v="10"/>
    <x v="3"/>
    <n v="-6.06"/>
    <x v="2"/>
    <x v="0"/>
    <x v="0"/>
    <x v="2"/>
  </r>
  <r>
    <x v="1"/>
    <x v="1"/>
    <s v="De Bonte Raaf"/>
    <x v="5"/>
    <x v="10"/>
    <x v="4"/>
    <n v="-114.62"/>
    <x v="2"/>
    <x v="0"/>
    <x v="0"/>
    <x v="2"/>
  </r>
  <r>
    <x v="1"/>
    <x v="1"/>
    <s v="De Bonte Raaf"/>
    <x v="5"/>
    <x v="10"/>
    <x v="5"/>
    <n v="-606"/>
    <x v="2"/>
    <x v="0"/>
    <x v="0"/>
    <x v="2"/>
  </r>
  <r>
    <x v="1"/>
    <x v="1"/>
    <s v="De Bonte Raaf"/>
    <x v="5"/>
    <x v="11"/>
    <x v="7"/>
    <n v="-24.56"/>
    <x v="2"/>
    <x v="0"/>
    <x v="0"/>
    <x v="2"/>
  </r>
  <r>
    <x v="1"/>
    <x v="1"/>
    <s v="De Bonte Raaf"/>
    <x v="5"/>
    <x v="12"/>
    <x v="6"/>
    <n v="-130.99"/>
    <x v="2"/>
    <x v="0"/>
    <x v="0"/>
    <x v="2"/>
  </r>
  <r>
    <x v="1"/>
    <x v="1"/>
    <s v="De Bonte Raaf"/>
    <x v="5"/>
    <x v="13"/>
    <x v="8"/>
    <n v="-1031.4000000000001"/>
    <x v="2"/>
    <x v="0"/>
    <x v="0"/>
    <x v="2"/>
  </r>
  <r>
    <x v="1"/>
    <x v="1"/>
    <s v="De Bonte Raaf"/>
    <x v="5"/>
    <x v="4"/>
    <x v="9"/>
    <n v="1637.4"/>
    <x v="2"/>
    <x v="0"/>
    <x v="0"/>
    <x v="2"/>
  </r>
  <r>
    <x v="1"/>
    <x v="1"/>
    <s v="De Bonte Raaf"/>
    <x v="5"/>
    <x v="14"/>
    <x v="7"/>
    <n v="24.56"/>
    <x v="2"/>
    <x v="0"/>
    <x v="0"/>
    <x v="2"/>
  </r>
  <r>
    <x v="1"/>
    <x v="1"/>
    <s v="De Bonte Raaf"/>
    <x v="5"/>
    <x v="15"/>
    <x v="6"/>
    <n v="130.99"/>
    <x v="2"/>
    <x v="0"/>
    <x v="0"/>
    <x v="2"/>
  </r>
  <r>
    <x v="1"/>
    <x v="1"/>
    <s v="De Bonte Raaf"/>
    <x v="5"/>
    <x v="16"/>
    <x v="0"/>
    <n v="123.3"/>
    <x v="2"/>
    <x v="0"/>
    <x v="0"/>
    <x v="2"/>
  </r>
  <r>
    <x v="1"/>
    <x v="1"/>
    <s v="De Bonte Raaf"/>
    <x v="5"/>
    <x v="16"/>
    <x v="1"/>
    <n v="8.84"/>
    <x v="2"/>
    <x v="0"/>
    <x v="0"/>
    <x v="2"/>
  </r>
  <r>
    <x v="1"/>
    <x v="1"/>
    <s v="De Bonte Raaf"/>
    <x v="5"/>
    <x v="16"/>
    <x v="10"/>
    <n v="126.08"/>
    <x v="2"/>
    <x v="0"/>
    <x v="0"/>
    <x v="2"/>
  </r>
  <r>
    <x v="1"/>
    <x v="1"/>
    <s v="De Bonte Raaf"/>
    <x v="5"/>
    <x v="16"/>
    <x v="3"/>
    <n v="6.06"/>
    <x v="2"/>
    <x v="0"/>
    <x v="0"/>
    <x v="2"/>
  </r>
  <r>
    <x v="1"/>
    <x v="1"/>
    <s v="De Bonte Raaf"/>
    <x v="5"/>
    <x v="16"/>
    <x v="4"/>
    <n v="114.62"/>
    <x v="2"/>
    <x v="0"/>
    <x v="0"/>
    <x v="2"/>
  </r>
  <r>
    <x v="1"/>
    <x v="1"/>
    <s v="De Bonte Raaf"/>
    <x v="6"/>
    <x v="10"/>
    <x v="0"/>
    <n v="-224.09"/>
    <x v="2"/>
    <x v="0"/>
    <x v="0"/>
    <x v="0"/>
  </r>
  <r>
    <x v="1"/>
    <x v="1"/>
    <s v="De Bonte Raaf"/>
    <x v="6"/>
    <x v="10"/>
    <x v="1"/>
    <n v="-16.07"/>
    <x v="2"/>
    <x v="0"/>
    <x v="0"/>
    <x v="0"/>
  </r>
  <r>
    <x v="1"/>
    <x v="1"/>
    <s v="De Bonte Raaf"/>
    <x v="6"/>
    <x v="10"/>
    <x v="2"/>
    <n v="-80.349999999999994"/>
    <x v="2"/>
    <x v="0"/>
    <x v="0"/>
    <x v="0"/>
  </r>
  <r>
    <x v="1"/>
    <x v="1"/>
    <s v="De Bonte Raaf"/>
    <x v="6"/>
    <x v="10"/>
    <x v="3"/>
    <n v="-11.01"/>
    <x v="2"/>
    <x v="0"/>
    <x v="0"/>
    <x v="0"/>
  </r>
  <r>
    <x v="1"/>
    <x v="1"/>
    <s v="De Bonte Raaf"/>
    <x v="6"/>
    <x v="10"/>
    <x v="4"/>
    <n v="-208.32"/>
    <x v="2"/>
    <x v="0"/>
    <x v="0"/>
    <x v="0"/>
  </r>
  <r>
    <x v="1"/>
    <x v="1"/>
    <s v="De Bonte Raaf"/>
    <x v="6"/>
    <x v="10"/>
    <x v="5"/>
    <n v="-589.66999999999996"/>
    <x v="2"/>
    <x v="0"/>
    <x v="0"/>
    <x v="0"/>
  </r>
  <r>
    <x v="1"/>
    <x v="1"/>
    <s v="De Bonte Raaf"/>
    <x v="6"/>
    <x v="11"/>
    <x v="7"/>
    <n v="-44.26"/>
    <x v="2"/>
    <x v="0"/>
    <x v="0"/>
    <x v="0"/>
  </r>
  <r>
    <x v="1"/>
    <x v="1"/>
    <s v="De Bonte Raaf"/>
    <x v="6"/>
    <x v="12"/>
    <x v="6"/>
    <n v="-236.08"/>
    <x v="2"/>
    <x v="0"/>
    <x v="0"/>
    <x v="0"/>
  </r>
  <r>
    <x v="1"/>
    <x v="1"/>
    <s v="De Bonte Raaf"/>
    <x v="6"/>
    <x v="13"/>
    <x v="8"/>
    <n v="-2306.33"/>
    <x v="2"/>
    <x v="0"/>
    <x v="0"/>
    <x v="0"/>
  </r>
  <r>
    <x v="1"/>
    <x v="1"/>
    <s v="De Bonte Raaf"/>
    <x v="6"/>
    <x v="4"/>
    <x v="9"/>
    <n v="2951"/>
    <x v="2"/>
    <x v="0"/>
    <x v="0"/>
    <x v="0"/>
  </r>
  <r>
    <x v="1"/>
    <x v="1"/>
    <s v="De Bonte Raaf"/>
    <x v="6"/>
    <x v="14"/>
    <x v="7"/>
    <n v="44.26"/>
    <x v="2"/>
    <x v="0"/>
    <x v="0"/>
    <x v="0"/>
  </r>
  <r>
    <x v="1"/>
    <x v="1"/>
    <s v="De Bonte Raaf"/>
    <x v="6"/>
    <x v="15"/>
    <x v="6"/>
    <n v="236.08"/>
    <x v="2"/>
    <x v="0"/>
    <x v="0"/>
    <x v="0"/>
  </r>
  <r>
    <x v="1"/>
    <x v="1"/>
    <s v="De Bonte Raaf"/>
    <x v="6"/>
    <x v="16"/>
    <x v="0"/>
    <n v="224.09"/>
    <x v="2"/>
    <x v="0"/>
    <x v="0"/>
    <x v="0"/>
  </r>
  <r>
    <x v="1"/>
    <x v="1"/>
    <s v="De Bonte Raaf"/>
    <x v="6"/>
    <x v="16"/>
    <x v="1"/>
    <n v="16.07"/>
    <x v="2"/>
    <x v="0"/>
    <x v="0"/>
    <x v="0"/>
  </r>
  <r>
    <x v="1"/>
    <x v="1"/>
    <s v="De Bonte Raaf"/>
    <x v="6"/>
    <x v="16"/>
    <x v="2"/>
    <n v="80.349999999999994"/>
    <x v="2"/>
    <x v="0"/>
    <x v="0"/>
    <x v="0"/>
  </r>
  <r>
    <x v="1"/>
    <x v="1"/>
    <s v="De Bonte Raaf"/>
    <x v="6"/>
    <x v="16"/>
    <x v="3"/>
    <n v="11.01"/>
    <x v="2"/>
    <x v="0"/>
    <x v="0"/>
    <x v="0"/>
  </r>
  <r>
    <x v="1"/>
    <x v="1"/>
    <s v="De Bonte Raaf"/>
    <x v="6"/>
    <x v="16"/>
    <x v="4"/>
    <n v="208.32"/>
    <x v="2"/>
    <x v="0"/>
    <x v="0"/>
    <x v="0"/>
  </r>
  <r>
    <x v="1"/>
    <x v="1"/>
    <s v="De Bonte Raaf"/>
    <x v="6"/>
    <x v="17"/>
    <x v="20"/>
    <n v="-55"/>
    <x v="4"/>
    <x v="0"/>
    <x v="0"/>
    <x v="0"/>
  </r>
  <r>
    <x v="1"/>
    <x v="1"/>
    <s v="De Bonte Raaf"/>
    <x v="7"/>
    <x v="10"/>
    <x v="0"/>
    <n v="-156.62"/>
    <x v="2"/>
    <x v="0"/>
    <x v="0"/>
    <x v="2"/>
  </r>
  <r>
    <x v="1"/>
    <x v="1"/>
    <s v="De Bonte Raaf"/>
    <x v="7"/>
    <x v="10"/>
    <x v="1"/>
    <n v="-11.23"/>
    <x v="2"/>
    <x v="0"/>
    <x v="0"/>
    <x v="2"/>
  </r>
  <r>
    <x v="1"/>
    <x v="1"/>
    <s v="De Bonte Raaf"/>
    <x v="7"/>
    <x v="10"/>
    <x v="2"/>
    <n v="-56.16"/>
    <x v="2"/>
    <x v="0"/>
    <x v="0"/>
    <x v="2"/>
  </r>
  <r>
    <x v="1"/>
    <x v="1"/>
    <s v="De Bonte Raaf"/>
    <x v="7"/>
    <x v="10"/>
    <x v="3"/>
    <n v="-7.7"/>
    <x v="2"/>
    <x v="0"/>
    <x v="0"/>
    <x v="2"/>
  </r>
  <r>
    <x v="1"/>
    <x v="1"/>
    <s v="De Bonte Raaf"/>
    <x v="7"/>
    <x v="10"/>
    <x v="4"/>
    <n v="-145.6"/>
    <x v="2"/>
    <x v="0"/>
    <x v="0"/>
    <x v="2"/>
  </r>
  <r>
    <x v="1"/>
    <x v="1"/>
    <s v="De Bonte Raaf"/>
    <x v="7"/>
    <x v="10"/>
    <x v="5"/>
    <n v="-227.58"/>
    <x v="2"/>
    <x v="0"/>
    <x v="0"/>
    <x v="2"/>
  </r>
  <r>
    <x v="1"/>
    <x v="1"/>
    <s v="De Bonte Raaf"/>
    <x v="7"/>
    <x v="11"/>
    <x v="7"/>
    <n v="-31.2"/>
    <x v="2"/>
    <x v="0"/>
    <x v="0"/>
    <x v="2"/>
  </r>
  <r>
    <x v="1"/>
    <x v="1"/>
    <s v="De Bonte Raaf"/>
    <x v="7"/>
    <x v="12"/>
    <x v="6"/>
    <n v="-166.4"/>
    <x v="2"/>
    <x v="0"/>
    <x v="0"/>
    <x v="2"/>
  </r>
  <r>
    <x v="1"/>
    <x v="1"/>
    <s v="De Bonte Raaf"/>
    <x v="7"/>
    <x v="13"/>
    <x v="8"/>
    <n v="-1852.42"/>
    <x v="2"/>
    <x v="0"/>
    <x v="0"/>
    <x v="2"/>
  </r>
  <r>
    <x v="1"/>
    <x v="1"/>
    <s v="De Bonte Raaf"/>
    <x v="7"/>
    <x v="4"/>
    <x v="9"/>
    <n v="2080"/>
    <x v="2"/>
    <x v="0"/>
    <x v="0"/>
    <x v="2"/>
  </r>
  <r>
    <x v="1"/>
    <x v="1"/>
    <s v="De Bonte Raaf"/>
    <x v="7"/>
    <x v="14"/>
    <x v="7"/>
    <n v="31.2"/>
    <x v="2"/>
    <x v="0"/>
    <x v="0"/>
    <x v="2"/>
  </r>
  <r>
    <x v="1"/>
    <x v="1"/>
    <s v="De Bonte Raaf"/>
    <x v="7"/>
    <x v="15"/>
    <x v="6"/>
    <n v="166.4"/>
    <x v="2"/>
    <x v="0"/>
    <x v="0"/>
    <x v="2"/>
  </r>
  <r>
    <x v="1"/>
    <x v="1"/>
    <s v="De Bonte Raaf"/>
    <x v="7"/>
    <x v="16"/>
    <x v="0"/>
    <n v="156.62"/>
    <x v="2"/>
    <x v="0"/>
    <x v="0"/>
    <x v="2"/>
  </r>
  <r>
    <x v="1"/>
    <x v="1"/>
    <s v="De Bonte Raaf"/>
    <x v="7"/>
    <x v="16"/>
    <x v="1"/>
    <n v="11.23"/>
    <x v="2"/>
    <x v="0"/>
    <x v="0"/>
    <x v="2"/>
  </r>
  <r>
    <x v="1"/>
    <x v="1"/>
    <s v="De Bonte Raaf"/>
    <x v="7"/>
    <x v="16"/>
    <x v="2"/>
    <n v="56.16"/>
    <x v="2"/>
    <x v="0"/>
    <x v="0"/>
    <x v="2"/>
  </r>
  <r>
    <x v="1"/>
    <x v="1"/>
    <s v="De Bonte Raaf"/>
    <x v="7"/>
    <x v="16"/>
    <x v="3"/>
    <n v="7.7"/>
    <x v="2"/>
    <x v="0"/>
    <x v="0"/>
    <x v="2"/>
  </r>
  <r>
    <x v="1"/>
    <x v="1"/>
    <s v="De Bonte Raaf"/>
    <x v="7"/>
    <x v="16"/>
    <x v="4"/>
    <n v="145.6"/>
    <x v="2"/>
    <x v="0"/>
    <x v="0"/>
    <x v="2"/>
  </r>
  <r>
    <x v="1"/>
    <x v="1"/>
    <s v="De Bonte Raaf"/>
    <x v="8"/>
    <x v="10"/>
    <x v="0"/>
    <n v="-85.24"/>
    <x v="3"/>
    <x v="0"/>
    <x v="0"/>
    <x v="2"/>
  </r>
  <r>
    <x v="1"/>
    <x v="1"/>
    <s v="De Bonte Raaf"/>
    <x v="8"/>
    <x v="10"/>
    <x v="1"/>
    <n v="-6.11"/>
    <x v="3"/>
    <x v="0"/>
    <x v="0"/>
    <x v="2"/>
  </r>
  <r>
    <x v="1"/>
    <x v="1"/>
    <s v="De Bonte Raaf"/>
    <x v="8"/>
    <x v="10"/>
    <x v="2"/>
    <n v="-30.56"/>
    <x v="3"/>
    <x v="0"/>
    <x v="0"/>
    <x v="2"/>
  </r>
  <r>
    <x v="1"/>
    <x v="1"/>
    <s v="De Bonte Raaf"/>
    <x v="8"/>
    <x v="10"/>
    <x v="3"/>
    <n v="-4.1900000000000004"/>
    <x v="3"/>
    <x v="0"/>
    <x v="0"/>
    <x v="2"/>
  </r>
  <r>
    <x v="1"/>
    <x v="1"/>
    <s v="De Bonte Raaf"/>
    <x v="8"/>
    <x v="10"/>
    <x v="4"/>
    <n v="-79.239999999999995"/>
    <x v="3"/>
    <x v="0"/>
    <x v="0"/>
    <x v="2"/>
  </r>
  <r>
    <x v="1"/>
    <x v="1"/>
    <s v="De Bonte Raaf"/>
    <x v="8"/>
    <x v="10"/>
    <x v="5"/>
    <n v="-61.33"/>
    <x v="3"/>
    <x v="0"/>
    <x v="0"/>
    <x v="2"/>
  </r>
  <r>
    <x v="1"/>
    <x v="1"/>
    <s v="De Bonte Raaf"/>
    <x v="8"/>
    <x v="11"/>
    <x v="7"/>
    <n v="-16.98"/>
    <x v="3"/>
    <x v="0"/>
    <x v="0"/>
    <x v="2"/>
  </r>
  <r>
    <x v="1"/>
    <x v="1"/>
    <s v="De Bonte Raaf"/>
    <x v="8"/>
    <x v="12"/>
    <x v="6"/>
    <n v="-90.56"/>
    <x v="3"/>
    <x v="0"/>
    <x v="0"/>
    <x v="2"/>
  </r>
  <r>
    <x v="1"/>
    <x v="1"/>
    <s v="De Bonte Raaf"/>
    <x v="8"/>
    <x v="13"/>
    <x v="8"/>
    <n v="-1070.67"/>
    <x v="3"/>
    <x v="0"/>
    <x v="0"/>
    <x v="2"/>
  </r>
  <r>
    <x v="1"/>
    <x v="1"/>
    <s v="De Bonte Raaf"/>
    <x v="8"/>
    <x v="4"/>
    <x v="9"/>
    <n v="1132"/>
    <x v="3"/>
    <x v="0"/>
    <x v="0"/>
    <x v="2"/>
  </r>
  <r>
    <x v="1"/>
    <x v="1"/>
    <s v="De Bonte Raaf"/>
    <x v="8"/>
    <x v="14"/>
    <x v="7"/>
    <n v="16.98"/>
    <x v="3"/>
    <x v="0"/>
    <x v="0"/>
    <x v="2"/>
  </r>
  <r>
    <x v="1"/>
    <x v="1"/>
    <s v="De Bonte Raaf"/>
    <x v="8"/>
    <x v="15"/>
    <x v="6"/>
    <n v="90.56"/>
    <x v="3"/>
    <x v="0"/>
    <x v="0"/>
    <x v="2"/>
  </r>
  <r>
    <x v="1"/>
    <x v="1"/>
    <s v="De Bonte Raaf"/>
    <x v="8"/>
    <x v="16"/>
    <x v="0"/>
    <n v="85.24"/>
    <x v="3"/>
    <x v="0"/>
    <x v="0"/>
    <x v="2"/>
  </r>
  <r>
    <x v="1"/>
    <x v="1"/>
    <s v="De Bonte Raaf"/>
    <x v="8"/>
    <x v="16"/>
    <x v="1"/>
    <n v="6.11"/>
    <x v="3"/>
    <x v="0"/>
    <x v="0"/>
    <x v="2"/>
  </r>
  <r>
    <x v="1"/>
    <x v="1"/>
    <s v="De Bonte Raaf"/>
    <x v="8"/>
    <x v="16"/>
    <x v="2"/>
    <n v="30.56"/>
    <x v="3"/>
    <x v="0"/>
    <x v="0"/>
    <x v="2"/>
  </r>
  <r>
    <x v="1"/>
    <x v="1"/>
    <s v="De Bonte Raaf"/>
    <x v="8"/>
    <x v="16"/>
    <x v="3"/>
    <n v="4.1900000000000004"/>
    <x v="3"/>
    <x v="0"/>
    <x v="0"/>
    <x v="2"/>
  </r>
  <r>
    <x v="1"/>
    <x v="1"/>
    <s v="De Bonte Raaf"/>
    <x v="8"/>
    <x v="16"/>
    <x v="4"/>
    <n v="79.239999999999995"/>
    <x v="3"/>
    <x v="0"/>
    <x v="0"/>
    <x v="2"/>
  </r>
  <r>
    <x v="1"/>
    <x v="2"/>
    <s v="De Bonte Raaf"/>
    <x v="12"/>
    <x v="10"/>
    <x v="0"/>
    <n v="-136.08000000000001"/>
    <x v="1"/>
    <x v="0"/>
    <x v="0"/>
    <x v="0"/>
  </r>
  <r>
    <x v="1"/>
    <x v="2"/>
    <s v="De Bonte Raaf"/>
    <x v="12"/>
    <x v="10"/>
    <x v="1"/>
    <n v="-9.76"/>
    <x v="1"/>
    <x v="0"/>
    <x v="0"/>
    <x v="0"/>
  </r>
  <r>
    <x v="1"/>
    <x v="2"/>
    <s v="De Bonte Raaf"/>
    <x v="12"/>
    <x v="10"/>
    <x v="10"/>
    <n v="-139.15"/>
    <x v="1"/>
    <x v="0"/>
    <x v="0"/>
    <x v="0"/>
  </r>
  <r>
    <x v="1"/>
    <x v="2"/>
    <s v="De Bonte Raaf"/>
    <x v="12"/>
    <x v="10"/>
    <x v="3"/>
    <n v="-6.69"/>
    <x v="1"/>
    <x v="0"/>
    <x v="0"/>
    <x v="0"/>
  </r>
  <r>
    <x v="1"/>
    <x v="2"/>
    <s v="De Bonte Raaf"/>
    <x v="12"/>
    <x v="10"/>
    <x v="4"/>
    <n v="-126.5"/>
    <x v="1"/>
    <x v="0"/>
    <x v="0"/>
    <x v="0"/>
  </r>
  <r>
    <x v="1"/>
    <x v="2"/>
    <s v="De Bonte Raaf"/>
    <x v="12"/>
    <x v="10"/>
    <x v="5"/>
    <n v="-669.42"/>
    <x v="1"/>
    <x v="0"/>
    <x v="0"/>
    <x v="0"/>
  </r>
  <r>
    <x v="1"/>
    <x v="2"/>
    <s v="De Bonte Raaf"/>
    <x v="12"/>
    <x v="11"/>
    <x v="7"/>
    <n v="-27.11"/>
    <x v="1"/>
    <x v="0"/>
    <x v="0"/>
    <x v="0"/>
  </r>
  <r>
    <x v="1"/>
    <x v="2"/>
    <s v="De Bonte Raaf"/>
    <x v="12"/>
    <x v="12"/>
    <x v="6"/>
    <n v="-144.58000000000001"/>
    <x v="1"/>
    <x v="0"/>
    <x v="0"/>
    <x v="0"/>
  </r>
  <r>
    <x v="1"/>
    <x v="2"/>
    <s v="De Bonte Raaf"/>
    <x v="12"/>
    <x v="13"/>
    <x v="8"/>
    <n v="-1162.78"/>
    <x v="1"/>
    <x v="0"/>
    <x v="0"/>
    <x v="0"/>
  </r>
  <r>
    <x v="1"/>
    <x v="2"/>
    <s v="De Bonte Raaf"/>
    <x v="12"/>
    <x v="4"/>
    <x v="9"/>
    <n v="1807.2"/>
    <x v="1"/>
    <x v="0"/>
    <x v="0"/>
    <x v="0"/>
  </r>
  <r>
    <x v="1"/>
    <x v="2"/>
    <s v="De Bonte Raaf"/>
    <x v="12"/>
    <x v="14"/>
    <x v="7"/>
    <n v="27.11"/>
    <x v="1"/>
    <x v="0"/>
    <x v="0"/>
    <x v="0"/>
  </r>
  <r>
    <x v="1"/>
    <x v="2"/>
    <s v="De Bonte Raaf"/>
    <x v="12"/>
    <x v="15"/>
    <x v="6"/>
    <n v="144.58000000000001"/>
    <x v="1"/>
    <x v="0"/>
    <x v="0"/>
    <x v="0"/>
  </r>
  <r>
    <x v="1"/>
    <x v="2"/>
    <s v="De Bonte Raaf"/>
    <x v="12"/>
    <x v="16"/>
    <x v="0"/>
    <n v="136.08000000000001"/>
    <x v="1"/>
    <x v="0"/>
    <x v="0"/>
    <x v="0"/>
  </r>
  <r>
    <x v="1"/>
    <x v="2"/>
    <s v="De Bonte Raaf"/>
    <x v="12"/>
    <x v="16"/>
    <x v="1"/>
    <n v="9.76"/>
    <x v="1"/>
    <x v="0"/>
    <x v="0"/>
    <x v="0"/>
  </r>
  <r>
    <x v="1"/>
    <x v="2"/>
    <s v="De Bonte Raaf"/>
    <x v="12"/>
    <x v="16"/>
    <x v="10"/>
    <n v="139.15"/>
    <x v="1"/>
    <x v="0"/>
    <x v="0"/>
    <x v="0"/>
  </r>
  <r>
    <x v="1"/>
    <x v="2"/>
    <s v="De Bonte Raaf"/>
    <x v="12"/>
    <x v="16"/>
    <x v="3"/>
    <n v="6.69"/>
    <x v="1"/>
    <x v="0"/>
    <x v="0"/>
    <x v="0"/>
  </r>
  <r>
    <x v="1"/>
    <x v="2"/>
    <s v="De Bonte Raaf"/>
    <x v="12"/>
    <x v="16"/>
    <x v="4"/>
    <n v="126.5"/>
    <x v="1"/>
    <x v="0"/>
    <x v="0"/>
    <x v="0"/>
  </r>
  <r>
    <x v="1"/>
    <x v="2"/>
    <s v="De Bonte Raaf"/>
    <x v="12"/>
    <x v="19"/>
    <x v="21"/>
    <n v="25"/>
    <x v="1"/>
    <x v="0"/>
    <x v="0"/>
    <x v="0"/>
  </r>
  <r>
    <x v="1"/>
    <x v="2"/>
    <s v="De Bonte Raaf"/>
    <x v="0"/>
    <x v="10"/>
    <x v="0"/>
    <n v="-167.92"/>
    <x v="0"/>
    <x v="0"/>
    <x v="0"/>
    <x v="0"/>
  </r>
  <r>
    <x v="1"/>
    <x v="2"/>
    <s v="De Bonte Raaf"/>
    <x v="0"/>
    <x v="10"/>
    <x v="1"/>
    <n v="-12.04"/>
    <x v="0"/>
    <x v="0"/>
    <x v="0"/>
    <x v="0"/>
  </r>
  <r>
    <x v="1"/>
    <x v="2"/>
    <s v="De Bonte Raaf"/>
    <x v="0"/>
    <x v="10"/>
    <x v="2"/>
    <n v="-60.21"/>
    <x v="0"/>
    <x v="0"/>
    <x v="0"/>
    <x v="0"/>
  </r>
  <r>
    <x v="1"/>
    <x v="2"/>
    <s v="De Bonte Raaf"/>
    <x v="0"/>
    <x v="10"/>
    <x v="3"/>
    <n v="-8.25"/>
    <x v="0"/>
    <x v="0"/>
    <x v="0"/>
    <x v="0"/>
  </r>
  <r>
    <x v="1"/>
    <x v="2"/>
    <s v="De Bonte Raaf"/>
    <x v="0"/>
    <x v="10"/>
    <x v="4"/>
    <n v="-156.1"/>
    <x v="0"/>
    <x v="0"/>
    <x v="0"/>
    <x v="0"/>
  </r>
  <r>
    <x v="1"/>
    <x v="2"/>
    <s v="De Bonte Raaf"/>
    <x v="0"/>
    <x v="10"/>
    <x v="5"/>
    <n v="-287.5"/>
    <x v="0"/>
    <x v="0"/>
    <x v="0"/>
    <x v="0"/>
  </r>
  <r>
    <x v="1"/>
    <x v="2"/>
    <s v="De Bonte Raaf"/>
    <x v="0"/>
    <x v="11"/>
    <x v="7"/>
    <n v="-33.450000000000003"/>
    <x v="0"/>
    <x v="0"/>
    <x v="0"/>
    <x v="0"/>
  </r>
  <r>
    <x v="1"/>
    <x v="2"/>
    <s v="De Bonte Raaf"/>
    <x v="0"/>
    <x v="12"/>
    <x v="6"/>
    <n v="-178.4"/>
    <x v="0"/>
    <x v="0"/>
    <x v="0"/>
    <x v="0"/>
  </r>
  <r>
    <x v="1"/>
    <x v="2"/>
    <s v="De Bonte Raaf"/>
    <x v="0"/>
    <x v="13"/>
    <x v="8"/>
    <n v="-1942.5"/>
    <x v="0"/>
    <x v="0"/>
    <x v="0"/>
    <x v="0"/>
  </r>
  <r>
    <x v="1"/>
    <x v="2"/>
    <s v="De Bonte Raaf"/>
    <x v="0"/>
    <x v="4"/>
    <x v="9"/>
    <n v="2230"/>
    <x v="0"/>
    <x v="0"/>
    <x v="0"/>
    <x v="0"/>
  </r>
  <r>
    <x v="1"/>
    <x v="2"/>
    <s v="De Bonte Raaf"/>
    <x v="0"/>
    <x v="14"/>
    <x v="7"/>
    <n v="33.450000000000003"/>
    <x v="0"/>
    <x v="0"/>
    <x v="0"/>
    <x v="0"/>
  </r>
  <r>
    <x v="1"/>
    <x v="2"/>
    <s v="De Bonte Raaf"/>
    <x v="0"/>
    <x v="15"/>
    <x v="6"/>
    <n v="178.4"/>
    <x v="0"/>
    <x v="0"/>
    <x v="0"/>
    <x v="0"/>
  </r>
  <r>
    <x v="1"/>
    <x v="2"/>
    <s v="De Bonte Raaf"/>
    <x v="0"/>
    <x v="16"/>
    <x v="0"/>
    <n v="167.92"/>
    <x v="0"/>
    <x v="0"/>
    <x v="0"/>
    <x v="0"/>
  </r>
  <r>
    <x v="1"/>
    <x v="2"/>
    <s v="De Bonte Raaf"/>
    <x v="0"/>
    <x v="16"/>
    <x v="1"/>
    <n v="12.04"/>
    <x v="0"/>
    <x v="0"/>
    <x v="0"/>
    <x v="0"/>
  </r>
  <r>
    <x v="1"/>
    <x v="2"/>
    <s v="De Bonte Raaf"/>
    <x v="0"/>
    <x v="16"/>
    <x v="2"/>
    <n v="60.21"/>
    <x v="0"/>
    <x v="0"/>
    <x v="0"/>
    <x v="0"/>
  </r>
  <r>
    <x v="1"/>
    <x v="2"/>
    <s v="De Bonte Raaf"/>
    <x v="0"/>
    <x v="16"/>
    <x v="3"/>
    <n v="8.25"/>
    <x v="0"/>
    <x v="0"/>
    <x v="0"/>
    <x v="0"/>
  </r>
  <r>
    <x v="1"/>
    <x v="2"/>
    <s v="De Bonte Raaf"/>
    <x v="0"/>
    <x v="16"/>
    <x v="4"/>
    <n v="156.1"/>
    <x v="0"/>
    <x v="0"/>
    <x v="0"/>
    <x v="0"/>
  </r>
  <r>
    <x v="1"/>
    <x v="2"/>
    <s v="De Bonte Raaf"/>
    <x v="10"/>
    <x v="10"/>
    <x v="0"/>
    <n v="-89.11"/>
    <x v="3"/>
    <x v="0"/>
    <x v="0"/>
    <x v="0"/>
  </r>
  <r>
    <x v="1"/>
    <x v="2"/>
    <s v="De Bonte Raaf"/>
    <x v="10"/>
    <x v="10"/>
    <x v="1"/>
    <n v="-6.39"/>
    <x v="3"/>
    <x v="0"/>
    <x v="0"/>
    <x v="0"/>
  </r>
  <r>
    <x v="1"/>
    <x v="2"/>
    <s v="De Bonte Raaf"/>
    <x v="10"/>
    <x v="10"/>
    <x v="2"/>
    <n v="-31.95"/>
    <x v="3"/>
    <x v="0"/>
    <x v="0"/>
    <x v="0"/>
  </r>
  <r>
    <x v="1"/>
    <x v="2"/>
    <s v="De Bonte Raaf"/>
    <x v="10"/>
    <x v="10"/>
    <x v="3"/>
    <n v="-4.38"/>
    <x v="3"/>
    <x v="0"/>
    <x v="0"/>
    <x v="0"/>
  </r>
  <r>
    <x v="1"/>
    <x v="2"/>
    <s v="De Bonte Raaf"/>
    <x v="10"/>
    <x v="10"/>
    <x v="4"/>
    <n v="-82.84"/>
    <x v="3"/>
    <x v="0"/>
    <x v="0"/>
    <x v="0"/>
  </r>
  <r>
    <x v="1"/>
    <x v="2"/>
    <s v="De Bonte Raaf"/>
    <x v="10"/>
    <x v="10"/>
    <x v="5"/>
    <n v="-65.42"/>
    <x v="3"/>
    <x v="0"/>
    <x v="0"/>
    <x v="0"/>
  </r>
  <r>
    <x v="1"/>
    <x v="2"/>
    <s v="De Bonte Raaf"/>
    <x v="10"/>
    <x v="11"/>
    <x v="7"/>
    <n v="-17.75"/>
    <x v="3"/>
    <x v="0"/>
    <x v="0"/>
    <x v="0"/>
  </r>
  <r>
    <x v="1"/>
    <x v="2"/>
    <s v="De Bonte Raaf"/>
    <x v="10"/>
    <x v="12"/>
    <x v="6"/>
    <n v="-94.67"/>
    <x v="3"/>
    <x v="0"/>
    <x v="0"/>
    <x v="0"/>
  </r>
  <r>
    <x v="1"/>
    <x v="2"/>
    <s v="De Bonte Raaf"/>
    <x v="10"/>
    <x v="13"/>
    <x v="8"/>
    <n v="-1140.47"/>
    <x v="3"/>
    <x v="0"/>
    <x v="0"/>
    <x v="0"/>
  </r>
  <r>
    <x v="1"/>
    <x v="2"/>
    <s v="De Bonte Raaf"/>
    <x v="10"/>
    <x v="4"/>
    <x v="9"/>
    <n v="1183.3900000000001"/>
    <x v="3"/>
    <x v="0"/>
    <x v="0"/>
    <x v="0"/>
  </r>
  <r>
    <x v="1"/>
    <x v="2"/>
    <s v="De Bonte Raaf"/>
    <x v="10"/>
    <x v="14"/>
    <x v="7"/>
    <n v="17.75"/>
    <x v="3"/>
    <x v="0"/>
    <x v="0"/>
    <x v="0"/>
  </r>
  <r>
    <x v="1"/>
    <x v="2"/>
    <s v="De Bonte Raaf"/>
    <x v="10"/>
    <x v="15"/>
    <x v="6"/>
    <n v="94.67"/>
    <x v="3"/>
    <x v="0"/>
    <x v="0"/>
    <x v="0"/>
  </r>
  <r>
    <x v="1"/>
    <x v="2"/>
    <s v="De Bonte Raaf"/>
    <x v="10"/>
    <x v="16"/>
    <x v="0"/>
    <n v="89.11"/>
    <x v="3"/>
    <x v="0"/>
    <x v="0"/>
    <x v="0"/>
  </r>
  <r>
    <x v="1"/>
    <x v="2"/>
    <s v="De Bonte Raaf"/>
    <x v="10"/>
    <x v="16"/>
    <x v="1"/>
    <n v="6.39"/>
    <x v="3"/>
    <x v="0"/>
    <x v="0"/>
    <x v="0"/>
  </r>
  <r>
    <x v="1"/>
    <x v="2"/>
    <s v="De Bonte Raaf"/>
    <x v="10"/>
    <x v="16"/>
    <x v="2"/>
    <n v="31.95"/>
    <x v="3"/>
    <x v="0"/>
    <x v="0"/>
    <x v="0"/>
  </r>
  <r>
    <x v="1"/>
    <x v="2"/>
    <s v="De Bonte Raaf"/>
    <x v="10"/>
    <x v="16"/>
    <x v="3"/>
    <n v="4.38"/>
    <x v="3"/>
    <x v="0"/>
    <x v="0"/>
    <x v="0"/>
  </r>
  <r>
    <x v="1"/>
    <x v="2"/>
    <s v="De Bonte Raaf"/>
    <x v="10"/>
    <x v="16"/>
    <x v="4"/>
    <n v="82.84"/>
    <x v="3"/>
    <x v="0"/>
    <x v="0"/>
    <x v="0"/>
  </r>
  <r>
    <x v="1"/>
    <x v="2"/>
    <s v="De Bonte Raaf"/>
    <x v="10"/>
    <x v="18"/>
    <x v="22"/>
    <n v="17.5"/>
    <x v="3"/>
    <x v="0"/>
    <x v="0"/>
    <x v="0"/>
  </r>
  <r>
    <x v="1"/>
    <x v="2"/>
    <s v="De Bonte Raaf"/>
    <x v="10"/>
    <x v="18"/>
    <x v="13"/>
    <n v="5"/>
    <x v="3"/>
    <x v="0"/>
    <x v="0"/>
    <x v="0"/>
  </r>
  <r>
    <x v="1"/>
    <x v="2"/>
    <s v="De Bonte Raaf"/>
    <x v="13"/>
    <x v="10"/>
    <x v="0"/>
    <n v="-126.87"/>
    <x v="3"/>
    <x v="1"/>
    <x v="0"/>
    <x v="0"/>
  </r>
  <r>
    <x v="1"/>
    <x v="2"/>
    <s v="De Bonte Raaf"/>
    <x v="13"/>
    <x v="10"/>
    <x v="1"/>
    <n v="-9.1"/>
    <x v="3"/>
    <x v="1"/>
    <x v="0"/>
    <x v="0"/>
  </r>
  <r>
    <x v="1"/>
    <x v="2"/>
    <s v="De Bonte Raaf"/>
    <x v="13"/>
    <x v="10"/>
    <x v="10"/>
    <n v="-129.72999999999999"/>
    <x v="3"/>
    <x v="1"/>
    <x v="0"/>
    <x v="0"/>
  </r>
  <r>
    <x v="1"/>
    <x v="2"/>
    <s v="De Bonte Raaf"/>
    <x v="13"/>
    <x v="10"/>
    <x v="3"/>
    <n v="-6.23"/>
    <x v="3"/>
    <x v="1"/>
    <x v="0"/>
    <x v="0"/>
  </r>
  <r>
    <x v="1"/>
    <x v="2"/>
    <s v="De Bonte Raaf"/>
    <x v="13"/>
    <x v="10"/>
    <x v="4"/>
    <n v="-117.94"/>
    <x v="3"/>
    <x v="1"/>
    <x v="0"/>
    <x v="0"/>
  </r>
  <r>
    <x v="1"/>
    <x v="2"/>
    <s v="De Bonte Raaf"/>
    <x v="13"/>
    <x v="10"/>
    <x v="5"/>
    <n v="-107.42"/>
    <x v="3"/>
    <x v="1"/>
    <x v="0"/>
    <x v="0"/>
  </r>
  <r>
    <x v="1"/>
    <x v="2"/>
    <s v="De Bonte Raaf"/>
    <x v="13"/>
    <x v="11"/>
    <x v="7"/>
    <n v="-25.27"/>
    <x v="3"/>
    <x v="1"/>
    <x v="0"/>
    <x v="0"/>
  </r>
  <r>
    <x v="1"/>
    <x v="2"/>
    <s v="De Bonte Raaf"/>
    <x v="13"/>
    <x v="12"/>
    <x v="6"/>
    <n v="-134.78"/>
    <x v="3"/>
    <x v="1"/>
    <x v="0"/>
    <x v="0"/>
  </r>
  <r>
    <x v="1"/>
    <x v="2"/>
    <s v="De Bonte Raaf"/>
    <x v="13"/>
    <x v="13"/>
    <x v="8"/>
    <n v="-1577.38"/>
    <x v="3"/>
    <x v="1"/>
    <x v="0"/>
    <x v="0"/>
  </r>
  <r>
    <x v="1"/>
    <x v="2"/>
    <s v="De Bonte Raaf"/>
    <x v="13"/>
    <x v="4"/>
    <x v="9"/>
    <n v="1684.8"/>
    <x v="3"/>
    <x v="1"/>
    <x v="0"/>
    <x v="0"/>
  </r>
  <r>
    <x v="1"/>
    <x v="2"/>
    <s v="De Bonte Raaf"/>
    <x v="13"/>
    <x v="14"/>
    <x v="7"/>
    <n v="25.27"/>
    <x v="3"/>
    <x v="1"/>
    <x v="0"/>
    <x v="0"/>
  </r>
  <r>
    <x v="1"/>
    <x v="2"/>
    <s v="De Bonte Raaf"/>
    <x v="13"/>
    <x v="15"/>
    <x v="6"/>
    <n v="134.78"/>
    <x v="3"/>
    <x v="1"/>
    <x v="0"/>
    <x v="0"/>
  </r>
  <r>
    <x v="1"/>
    <x v="2"/>
    <s v="De Bonte Raaf"/>
    <x v="13"/>
    <x v="16"/>
    <x v="0"/>
    <n v="126.87"/>
    <x v="3"/>
    <x v="1"/>
    <x v="0"/>
    <x v="0"/>
  </r>
  <r>
    <x v="1"/>
    <x v="2"/>
    <s v="De Bonte Raaf"/>
    <x v="13"/>
    <x v="16"/>
    <x v="1"/>
    <n v="9.1"/>
    <x v="3"/>
    <x v="1"/>
    <x v="0"/>
    <x v="0"/>
  </r>
  <r>
    <x v="1"/>
    <x v="2"/>
    <s v="De Bonte Raaf"/>
    <x v="13"/>
    <x v="16"/>
    <x v="10"/>
    <n v="129.72999999999999"/>
    <x v="3"/>
    <x v="1"/>
    <x v="0"/>
    <x v="0"/>
  </r>
  <r>
    <x v="1"/>
    <x v="2"/>
    <s v="De Bonte Raaf"/>
    <x v="13"/>
    <x v="16"/>
    <x v="3"/>
    <n v="6.23"/>
    <x v="3"/>
    <x v="1"/>
    <x v="0"/>
    <x v="0"/>
  </r>
  <r>
    <x v="1"/>
    <x v="2"/>
    <s v="De Bonte Raaf"/>
    <x v="13"/>
    <x v="16"/>
    <x v="4"/>
    <n v="117.94"/>
    <x v="3"/>
    <x v="1"/>
    <x v="0"/>
    <x v="0"/>
  </r>
  <r>
    <x v="1"/>
    <x v="2"/>
    <s v="De Bonte Raaf"/>
    <x v="14"/>
    <x v="10"/>
    <x v="0"/>
    <n v="-57.01"/>
    <x v="1"/>
    <x v="2"/>
    <x v="0"/>
    <x v="0"/>
  </r>
  <r>
    <x v="1"/>
    <x v="2"/>
    <s v="De Bonte Raaf"/>
    <x v="14"/>
    <x v="10"/>
    <x v="1"/>
    <n v="-4.09"/>
    <x v="1"/>
    <x v="2"/>
    <x v="0"/>
    <x v="0"/>
  </r>
  <r>
    <x v="1"/>
    <x v="2"/>
    <s v="De Bonte Raaf"/>
    <x v="14"/>
    <x v="10"/>
    <x v="10"/>
    <n v="-58.29"/>
    <x v="1"/>
    <x v="2"/>
    <x v="0"/>
    <x v="0"/>
  </r>
  <r>
    <x v="1"/>
    <x v="2"/>
    <s v="De Bonte Raaf"/>
    <x v="14"/>
    <x v="10"/>
    <x v="3"/>
    <n v="-2.8"/>
    <x v="1"/>
    <x v="2"/>
    <x v="0"/>
    <x v="0"/>
  </r>
  <r>
    <x v="1"/>
    <x v="2"/>
    <s v="De Bonte Raaf"/>
    <x v="14"/>
    <x v="10"/>
    <x v="4"/>
    <n v="-52.99"/>
    <x v="1"/>
    <x v="2"/>
    <x v="0"/>
    <x v="0"/>
  </r>
  <r>
    <x v="1"/>
    <x v="2"/>
    <s v="De Bonte Raaf"/>
    <x v="14"/>
    <x v="10"/>
    <x v="15"/>
    <n v="-4.58"/>
    <x v="1"/>
    <x v="2"/>
    <x v="0"/>
    <x v="0"/>
  </r>
  <r>
    <x v="1"/>
    <x v="2"/>
    <s v="De Bonte Raaf"/>
    <x v="14"/>
    <x v="11"/>
    <x v="7"/>
    <n v="-10.53"/>
    <x v="1"/>
    <x v="2"/>
    <x v="0"/>
    <x v="0"/>
  </r>
  <r>
    <x v="1"/>
    <x v="2"/>
    <s v="De Bonte Raaf"/>
    <x v="14"/>
    <x v="12"/>
    <x v="6"/>
    <n v="-56.16"/>
    <x v="1"/>
    <x v="2"/>
    <x v="0"/>
    <x v="0"/>
  </r>
  <r>
    <x v="1"/>
    <x v="2"/>
    <s v="De Bonte Raaf"/>
    <x v="14"/>
    <x v="13"/>
    <x v="8"/>
    <n v="-752.48"/>
    <x v="1"/>
    <x v="2"/>
    <x v="0"/>
    <x v="0"/>
  </r>
  <r>
    <x v="1"/>
    <x v="2"/>
    <s v="De Bonte Raaf"/>
    <x v="14"/>
    <x v="4"/>
    <x v="9"/>
    <n v="702.06"/>
    <x v="1"/>
    <x v="2"/>
    <x v="0"/>
    <x v="0"/>
  </r>
  <r>
    <x v="1"/>
    <x v="2"/>
    <s v="De Bonte Raaf"/>
    <x v="14"/>
    <x v="14"/>
    <x v="7"/>
    <n v="10.53"/>
    <x v="1"/>
    <x v="2"/>
    <x v="0"/>
    <x v="0"/>
  </r>
  <r>
    <x v="1"/>
    <x v="2"/>
    <s v="De Bonte Raaf"/>
    <x v="14"/>
    <x v="15"/>
    <x v="6"/>
    <n v="56.16"/>
    <x v="1"/>
    <x v="2"/>
    <x v="0"/>
    <x v="0"/>
  </r>
  <r>
    <x v="1"/>
    <x v="2"/>
    <s v="De Bonte Raaf"/>
    <x v="14"/>
    <x v="16"/>
    <x v="0"/>
    <n v="57.01"/>
    <x v="1"/>
    <x v="2"/>
    <x v="0"/>
    <x v="0"/>
  </r>
  <r>
    <x v="1"/>
    <x v="2"/>
    <s v="De Bonte Raaf"/>
    <x v="14"/>
    <x v="16"/>
    <x v="1"/>
    <n v="4.09"/>
    <x v="1"/>
    <x v="2"/>
    <x v="0"/>
    <x v="0"/>
  </r>
  <r>
    <x v="1"/>
    <x v="2"/>
    <s v="De Bonte Raaf"/>
    <x v="14"/>
    <x v="16"/>
    <x v="10"/>
    <n v="58.29"/>
    <x v="1"/>
    <x v="2"/>
    <x v="0"/>
    <x v="0"/>
  </r>
  <r>
    <x v="1"/>
    <x v="2"/>
    <s v="De Bonte Raaf"/>
    <x v="14"/>
    <x v="16"/>
    <x v="3"/>
    <n v="2.8"/>
    <x v="1"/>
    <x v="2"/>
    <x v="0"/>
    <x v="0"/>
  </r>
  <r>
    <x v="1"/>
    <x v="2"/>
    <s v="De Bonte Raaf"/>
    <x v="14"/>
    <x v="16"/>
    <x v="4"/>
    <n v="52.99"/>
    <x v="1"/>
    <x v="2"/>
    <x v="0"/>
    <x v="0"/>
  </r>
  <r>
    <x v="1"/>
    <x v="2"/>
    <s v="De Bonte Raaf"/>
    <x v="14"/>
    <x v="17"/>
    <x v="20"/>
    <n v="55"/>
    <x v="4"/>
    <x v="0"/>
    <x v="0"/>
    <x v="0"/>
  </r>
  <r>
    <x v="1"/>
    <x v="2"/>
    <s v="De Bonte Raaf"/>
    <x v="15"/>
    <x v="10"/>
    <x v="0"/>
    <n v="-343.3"/>
    <x v="3"/>
    <x v="1"/>
    <x v="0"/>
    <x v="0"/>
  </r>
  <r>
    <x v="1"/>
    <x v="2"/>
    <s v="De Bonte Raaf"/>
    <x v="15"/>
    <x v="10"/>
    <x v="1"/>
    <n v="-24.62"/>
    <x v="3"/>
    <x v="1"/>
    <x v="0"/>
    <x v="0"/>
  </r>
  <r>
    <x v="1"/>
    <x v="2"/>
    <s v="De Bonte Raaf"/>
    <x v="15"/>
    <x v="10"/>
    <x v="2"/>
    <n v="-123.1"/>
    <x v="3"/>
    <x v="1"/>
    <x v="0"/>
    <x v="0"/>
  </r>
  <r>
    <x v="1"/>
    <x v="2"/>
    <s v="De Bonte Raaf"/>
    <x v="15"/>
    <x v="10"/>
    <x v="3"/>
    <n v="-16.87"/>
    <x v="3"/>
    <x v="1"/>
    <x v="0"/>
    <x v="0"/>
  </r>
  <r>
    <x v="1"/>
    <x v="2"/>
    <s v="De Bonte Raaf"/>
    <x v="15"/>
    <x v="10"/>
    <x v="4"/>
    <n v="-319.14"/>
    <x v="3"/>
    <x v="1"/>
    <x v="0"/>
    <x v="0"/>
  </r>
  <r>
    <x v="1"/>
    <x v="2"/>
    <s v="De Bonte Raaf"/>
    <x v="15"/>
    <x v="10"/>
    <x v="5"/>
    <n v="-1367.08"/>
    <x v="3"/>
    <x v="1"/>
    <x v="0"/>
    <x v="0"/>
  </r>
  <r>
    <x v="1"/>
    <x v="2"/>
    <s v="De Bonte Raaf"/>
    <x v="15"/>
    <x v="11"/>
    <x v="7"/>
    <n v="-54.75"/>
    <x v="3"/>
    <x v="1"/>
    <x v="0"/>
    <x v="0"/>
  </r>
  <r>
    <x v="1"/>
    <x v="2"/>
    <s v="De Bonte Raaf"/>
    <x v="15"/>
    <x v="12"/>
    <x v="6"/>
    <n v="-292"/>
    <x v="3"/>
    <x v="1"/>
    <x v="0"/>
    <x v="0"/>
  </r>
  <r>
    <x v="1"/>
    <x v="2"/>
    <s v="De Bonte Raaf"/>
    <x v="15"/>
    <x v="13"/>
    <x v="8"/>
    <n v="-2247.92"/>
    <x v="3"/>
    <x v="1"/>
    <x v="0"/>
    <x v="0"/>
  </r>
  <r>
    <x v="1"/>
    <x v="2"/>
    <s v="De Bonte Raaf"/>
    <x v="15"/>
    <x v="4"/>
    <x v="9"/>
    <n v="3650"/>
    <x v="3"/>
    <x v="1"/>
    <x v="0"/>
    <x v="0"/>
  </r>
  <r>
    <x v="1"/>
    <x v="2"/>
    <s v="De Bonte Raaf"/>
    <x v="15"/>
    <x v="14"/>
    <x v="7"/>
    <n v="54.75"/>
    <x v="3"/>
    <x v="1"/>
    <x v="0"/>
    <x v="0"/>
  </r>
  <r>
    <x v="1"/>
    <x v="2"/>
    <s v="De Bonte Raaf"/>
    <x v="15"/>
    <x v="15"/>
    <x v="6"/>
    <n v="292"/>
    <x v="3"/>
    <x v="1"/>
    <x v="0"/>
    <x v="0"/>
  </r>
  <r>
    <x v="1"/>
    <x v="2"/>
    <s v="De Bonte Raaf"/>
    <x v="15"/>
    <x v="16"/>
    <x v="0"/>
    <n v="343.3"/>
    <x v="3"/>
    <x v="1"/>
    <x v="0"/>
    <x v="0"/>
  </r>
  <r>
    <x v="1"/>
    <x v="2"/>
    <s v="De Bonte Raaf"/>
    <x v="15"/>
    <x v="16"/>
    <x v="1"/>
    <n v="24.62"/>
    <x v="3"/>
    <x v="1"/>
    <x v="0"/>
    <x v="0"/>
  </r>
  <r>
    <x v="1"/>
    <x v="2"/>
    <s v="De Bonte Raaf"/>
    <x v="15"/>
    <x v="16"/>
    <x v="2"/>
    <n v="123.1"/>
    <x v="3"/>
    <x v="1"/>
    <x v="0"/>
    <x v="0"/>
  </r>
  <r>
    <x v="1"/>
    <x v="2"/>
    <s v="De Bonte Raaf"/>
    <x v="15"/>
    <x v="16"/>
    <x v="3"/>
    <n v="16.87"/>
    <x v="3"/>
    <x v="1"/>
    <x v="0"/>
    <x v="0"/>
  </r>
  <r>
    <x v="1"/>
    <x v="2"/>
    <s v="De Bonte Raaf"/>
    <x v="15"/>
    <x v="16"/>
    <x v="4"/>
    <n v="319.14"/>
    <x v="3"/>
    <x v="1"/>
    <x v="0"/>
    <x v="0"/>
  </r>
  <r>
    <x v="1"/>
    <x v="2"/>
    <s v="De Bonte Raaf"/>
    <x v="15"/>
    <x v="18"/>
    <x v="22"/>
    <n v="15"/>
    <x v="3"/>
    <x v="1"/>
    <x v="0"/>
    <x v="0"/>
  </r>
  <r>
    <x v="1"/>
    <x v="2"/>
    <s v="De Bonte Raaf"/>
    <x v="15"/>
    <x v="17"/>
    <x v="20"/>
    <n v="-50"/>
    <x v="4"/>
    <x v="0"/>
    <x v="0"/>
    <x v="0"/>
  </r>
  <r>
    <x v="1"/>
    <x v="2"/>
    <s v="De Bonte Raaf"/>
    <x v="16"/>
    <x v="10"/>
    <x v="0"/>
    <n v="-4.8899999999999997"/>
    <x v="5"/>
    <x v="0"/>
    <x v="0"/>
    <x v="0"/>
  </r>
  <r>
    <x v="1"/>
    <x v="2"/>
    <s v="De Bonte Raaf"/>
    <x v="16"/>
    <x v="10"/>
    <x v="1"/>
    <n v="-0.35"/>
    <x v="5"/>
    <x v="0"/>
    <x v="0"/>
    <x v="0"/>
  </r>
  <r>
    <x v="1"/>
    <x v="2"/>
    <s v="De Bonte Raaf"/>
    <x v="16"/>
    <x v="10"/>
    <x v="2"/>
    <n v="-1.75"/>
    <x v="5"/>
    <x v="0"/>
    <x v="0"/>
    <x v="0"/>
  </r>
  <r>
    <x v="1"/>
    <x v="2"/>
    <s v="De Bonte Raaf"/>
    <x v="16"/>
    <x v="10"/>
    <x v="3"/>
    <n v="-0.24"/>
    <x v="5"/>
    <x v="0"/>
    <x v="0"/>
    <x v="0"/>
  </r>
  <r>
    <x v="1"/>
    <x v="2"/>
    <s v="De Bonte Raaf"/>
    <x v="16"/>
    <x v="10"/>
    <x v="4"/>
    <n v="-4.54"/>
    <x v="5"/>
    <x v="0"/>
    <x v="0"/>
    <x v="0"/>
  </r>
  <r>
    <x v="1"/>
    <x v="2"/>
    <s v="De Bonte Raaf"/>
    <x v="16"/>
    <x v="10"/>
    <x v="5"/>
    <n v="-23.33"/>
    <x v="5"/>
    <x v="0"/>
    <x v="0"/>
    <x v="0"/>
  </r>
  <r>
    <x v="1"/>
    <x v="2"/>
    <s v="De Bonte Raaf"/>
    <x v="16"/>
    <x v="11"/>
    <x v="7"/>
    <n v="-0.97"/>
    <x v="5"/>
    <x v="0"/>
    <x v="0"/>
    <x v="0"/>
  </r>
  <r>
    <x v="1"/>
    <x v="2"/>
    <s v="De Bonte Raaf"/>
    <x v="16"/>
    <x v="12"/>
    <x v="6"/>
    <n v="-5.19"/>
    <x v="5"/>
    <x v="0"/>
    <x v="0"/>
    <x v="0"/>
  </r>
  <r>
    <x v="1"/>
    <x v="2"/>
    <s v="De Bonte Raaf"/>
    <x v="16"/>
    <x v="13"/>
    <x v="8"/>
    <n v="-41.57"/>
    <x v="5"/>
    <x v="0"/>
    <x v="0"/>
    <x v="0"/>
  </r>
  <r>
    <x v="1"/>
    <x v="2"/>
    <s v="De Bonte Raaf"/>
    <x v="16"/>
    <x v="4"/>
    <x v="9"/>
    <n v="64.900000000000006"/>
    <x v="5"/>
    <x v="0"/>
    <x v="0"/>
    <x v="0"/>
  </r>
  <r>
    <x v="1"/>
    <x v="2"/>
    <s v="De Bonte Raaf"/>
    <x v="16"/>
    <x v="14"/>
    <x v="7"/>
    <n v="0.97"/>
    <x v="5"/>
    <x v="0"/>
    <x v="0"/>
    <x v="0"/>
  </r>
  <r>
    <x v="1"/>
    <x v="2"/>
    <s v="De Bonte Raaf"/>
    <x v="16"/>
    <x v="15"/>
    <x v="6"/>
    <n v="5.19"/>
    <x v="5"/>
    <x v="0"/>
    <x v="0"/>
    <x v="0"/>
  </r>
  <r>
    <x v="1"/>
    <x v="2"/>
    <s v="De Bonte Raaf"/>
    <x v="16"/>
    <x v="16"/>
    <x v="0"/>
    <n v="4.8899999999999997"/>
    <x v="5"/>
    <x v="0"/>
    <x v="0"/>
    <x v="0"/>
  </r>
  <r>
    <x v="1"/>
    <x v="2"/>
    <s v="De Bonte Raaf"/>
    <x v="16"/>
    <x v="16"/>
    <x v="1"/>
    <n v="0.35"/>
    <x v="5"/>
    <x v="0"/>
    <x v="0"/>
    <x v="0"/>
  </r>
  <r>
    <x v="1"/>
    <x v="2"/>
    <s v="De Bonte Raaf"/>
    <x v="16"/>
    <x v="16"/>
    <x v="2"/>
    <n v="1.75"/>
    <x v="5"/>
    <x v="0"/>
    <x v="0"/>
    <x v="0"/>
  </r>
  <r>
    <x v="1"/>
    <x v="2"/>
    <s v="De Bonte Raaf"/>
    <x v="16"/>
    <x v="16"/>
    <x v="3"/>
    <n v="0.24"/>
    <x v="5"/>
    <x v="0"/>
    <x v="0"/>
    <x v="0"/>
  </r>
  <r>
    <x v="1"/>
    <x v="2"/>
    <s v="De Bonte Raaf"/>
    <x v="16"/>
    <x v="16"/>
    <x v="4"/>
    <n v="4.54"/>
    <x v="5"/>
    <x v="0"/>
    <x v="0"/>
    <x v="0"/>
  </r>
  <r>
    <x v="1"/>
    <x v="2"/>
    <s v="De Bonte Raaf"/>
    <x v="17"/>
    <x v="10"/>
    <x v="4"/>
    <n v="-7"/>
    <x v="1"/>
    <x v="0"/>
    <x v="0"/>
    <x v="2"/>
  </r>
  <r>
    <x v="1"/>
    <x v="2"/>
    <s v="De Bonte Raaf"/>
    <x v="17"/>
    <x v="10"/>
    <x v="5"/>
    <n v="-36.67"/>
    <x v="1"/>
    <x v="0"/>
    <x v="0"/>
    <x v="2"/>
  </r>
  <r>
    <x v="1"/>
    <x v="2"/>
    <s v="De Bonte Raaf"/>
    <x v="17"/>
    <x v="13"/>
    <x v="8"/>
    <n v="-63.33"/>
    <x v="1"/>
    <x v="0"/>
    <x v="0"/>
    <x v="2"/>
  </r>
  <r>
    <x v="1"/>
    <x v="2"/>
    <s v="De Bonte Raaf"/>
    <x v="17"/>
    <x v="4"/>
    <x v="23"/>
    <n v="100"/>
    <x v="1"/>
    <x v="0"/>
    <x v="0"/>
    <x v="2"/>
  </r>
  <r>
    <x v="1"/>
    <x v="2"/>
    <s v="De Bonte Raaf"/>
    <x v="17"/>
    <x v="16"/>
    <x v="4"/>
    <n v="7"/>
    <x v="1"/>
    <x v="0"/>
    <x v="0"/>
    <x v="2"/>
  </r>
  <r>
    <x v="1"/>
    <x v="2"/>
    <s v="De Bonte Raaf"/>
    <x v="1"/>
    <x v="10"/>
    <x v="0"/>
    <n v="-196.53"/>
    <x v="1"/>
    <x v="0"/>
    <x v="0"/>
    <x v="1"/>
  </r>
  <r>
    <x v="1"/>
    <x v="2"/>
    <s v="De Bonte Raaf"/>
    <x v="1"/>
    <x v="10"/>
    <x v="1"/>
    <n v="-14.09"/>
    <x v="1"/>
    <x v="0"/>
    <x v="0"/>
    <x v="1"/>
  </r>
  <r>
    <x v="1"/>
    <x v="2"/>
    <s v="De Bonte Raaf"/>
    <x v="1"/>
    <x v="10"/>
    <x v="10"/>
    <n v="-200.97"/>
    <x v="1"/>
    <x v="0"/>
    <x v="0"/>
    <x v="1"/>
  </r>
  <r>
    <x v="1"/>
    <x v="2"/>
    <s v="De Bonte Raaf"/>
    <x v="1"/>
    <x v="10"/>
    <x v="3"/>
    <n v="-9.66"/>
    <x v="1"/>
    <x v="0"/>
    <x v="0"/>
    <x v="1"/>
  </r>
  <r>
    <x v="1"/>
    <x v="2"/>
    <s v="De Bonte Raaf"/>
    <x v="1"/>
    <x v="10"/>
    <x v="4"/>
    <n v="-182.7"/>
    <x v="1"/>
    <x v="0"/>
    <x v="0"/>
    <x v="1"/>
  </r>
  <r>
    <x v="1"/>
    <x v="2"/>
    <s v="De Bonte Raaf"/>
    <x v="1"/>
    <x v="10"/>
    <x v="5"/>
    <n v="-59.5"/>
    <x v="1"/>
    <x v="0"/>
    <x v="0"/>
    <x v="1"/>
  </r>
  <r>
    <x v="1"/>
    <x v="2"/>
    <s v="De Bonte Raaf"/>
    <x v="1"/>
    <x v="10"/>
    <x v="15"/>
    <n v="-124.95"/>
    <x v="1"/>
    <x v="0"/>
    <x v="0"/>
    <x v="1"/>
  </r>
  <r>
    <x v="1"/>
    <x v="2"/>
    <s v="De Bonte Raaf"/>
    <x v="1"/>
    <x v="11"/>
    <x v="7"/>
    <n v="-16.649999999999999"/>
    <x v="1"/>
    <x v="0"/>
    <x v="0"/>
    <x v="1"/>
  </r>
  <r>
    <x v="1"/>
    <x v="2"/>
    <s v="De Bonte Raaf"/>
    <x v="1"/>
    <x v="12"/>
    <x v="6"/>
    <n v="-88.8"/>
    <x v="1"/>
    <x v="0"/>
    <x v="0"/>
    <x v="1"/>
  </r>
  <r>
    <x v="1"/>
    <x v="2"/>
    <s v="De Bonte Raaf"/>
    <x v="1"/>
    <x v="13"/>
    <x v="8"/>
    <n v="-2425.5500000000002"/>
    <x v="1"/>
    <x v="0"/>
    <x v="0"/>
    <x v="1"/>
  </r>
  <r>
    <x v="1"/>
    <x v="2"/>
    <s v="De Bonte Raaf"/>
    <x v="1"/>
    <x v="4"/>
    <x v="9"/>
    <n v="1110"/>
    <x v="1"/>
    <x v="0"/>
    <x v="0"/>
    <x v="1"/>
  </r>
  <r>
    <x v="1"/>
    <x v="2"/>
    <s v="De Bonte Raaf"/>
    <x v="1"/>
    <x v="14"/>
    <x v="7"/>
    <n v="16.649999999999999"/>
    <x v="1"/>
    <x v="0"/>
    <x v="0"/>
    <x v="1"/>
  </r>
  <r>
    <x v="1"/>
    <x v="2"/>
    <s v="De Bonte Raaf"/>
    <x v="1"/>
    <x v="15"/>
    <x v="6"/>
    <n v="88.8"/>
    <x v="1"/>
    <x v="0"/>
    <x v="0"/>
    <x v="1"/>
  </r>
  <r>
    <x v="1"/>
    <x v="2"/>
    <s v="De Bonte Raaf"/>
    <x v="1"/>
    <x v="16"/>
    <x v="0"/>
    <n v="196.53"/>
    <x v="1"/>
    <x v="0"/>
    <x v="0"/>
    <x v="1"/>
  </r>
  <r>
    <x v="1"/>
    <x v="2"/>
    <s v="De Bonte Raaf"/>
    <x v="1"/>
    <x v="16"/>
    <x v="1"/>
    <n v="14.09"/>
    <x v="1"/>
    <x v="0"/>
    <x v="0"/>
    <x v="1"/>
  </r>
  <r>
    <x v="1"/>
    <x v="2"/>
    <s v="De Bonte Raaf"/>
    <x v="1"/>
    <x v="16"/>
    <x v="10"/>
    <n v="200.97"/>
    <x v="1"/>
    <x v="0"/>
    <x v="0"/>
    <x v="1"/>
  </r>
  <r>
    <x v="1"/>
    <x v="2"/>
    <s v="De Bonte Raaf"/>
    <x v="1"/>
    <x v="16"/>
    <x v="3"/>
    <n v="9.66"/>
    <x v="1"/>
    <x v="0"/>
    <x v="0"/>
    <x v="1"/>
  </r>
  <r>
    <x v="1"/>
    <x v="2"/>
    <s v="De Bonte Raaf"/>
    <x v="1"/>
    <x v="16"/>
    <x v="4"/>
    <n v="182.7"/>
    <x v="1"/>
    <x v="0"/>
    <x v="0"/>
    <x v="1"/>
  </r>
  <r>
    <x v="1"/>
    <x v="2"/>
    <s v="De Bonte Raaf"/>
    <x v="1"/>
    <x v="17"/>
    <x v="20"/>
    <n v="1500"/>
    <x v="4"/>
    <x v="0"/>
    <x v="0"/>
    <x v="1"/>
  </r>
  <r>
    <x v="1"/>
    <x v="2"/>
    <s v="De Bonte Raaf"/>
    <x v="2"/>
    <x v="10"/>
    <x v="0"/>
    <n v="-365.9"/>
    <x v="1"/>
    <x v="0"/>
    <x v="0"/>
    <x v="1"/>
  </r>
  <r>
    <x v="1"/>
    <x v="2"/>
    <s v="De Bonte Raaf"/>
    <x v="2"/>
    <x v="10"/>
    <x v="1"/>
    <n v="-26.24"/>
    <x v="1"/>
    <x v="0"/>
    <x v="0"/>
    <x v="1"/>
  </r>
  <r>
    <x v="1"/>
    <x v="2"/>
    <s v="De Bonte Raaf"/>
    <x v="2"/>
    <x v="10"/>
    <x v="2"/>
    <n v="-131.19999999999999"/>
    <x v="1"/>
    <x v="0"/>
    <x v="0"/>
    <x v="1"/>
  </r>
  <r>
    <x v="1"/>
    <x v="2"/>
    <s v="De Bonte Raaf"/>
    <x v="2"/>
    <x v="10"/>
    <x v="3"/>
    <n v="-17.98"/>
    <x v="1"/>
    <x v="0"/>
    <x v="0"/>
    <x v="1"/>
  </r>
  <r>
    <x v="1"/>
    <x v="2"/>
    <s v="De Bonte Raaf"/>
    <x v="2"/>
    <x v="10"/>
    <x v="4"/>
    <n v="-340.15"/>
    <x v="1"/>
    <x v="0"/>
    <x v="0"/>
    <x v="1"/>
  </r>
  <r>
    <x v="1"/>
    <x v="2"/>
    <s v="De Bonte Raaf"/>
    <x v="2"/>
    <x v="10"/>
    <x v="5"/>
    <n v="-2007.5"/>
    <x v="1"/>
    <x v="0"/>
    <x v="0"/>
    <x v="1"/>
  </r>
  <r>
    <x v="1"/>
    <x v="2"/>
    <s v="De Bonte Raaf"/>
    <x v="2"/>
    <x v="10"/>
    <x v="15"/>
    <n v="-41.62"/>
    <x v="1"/>
    <x v="0"/>
    <x v="0"/>
    <x v="1"/>
  </r>
  <r>
    <x v="1"/>
    <x v="2"/>
    <s v="De Bonte Raaf"/>
    <x v="2"/>
    <x v="11"/>
    <x v="7"/>
    <n v="-87.39"/>
    <x v="1"/>
    <x v="0"/>
    <x v="0"/>
    <x v="1"/>
  </r>
  <r>
    <x v="1"/>
    <x v="2"/>
    <s v="De Bonte Raaf"/>
    <x v="2"/>
    <x v="12"/>
    <x v="6"/>
    <n v="-466.08"/>
    <x v="1"/>
    <x v="0"/>
    <x v="0"/>
    <x v="1"/>
  </r>
  <r>
    <x v="1"/>
    <x v="2"/>
    <s v="De Bonte Raaf"/>
    <x v="2"/>
    <x v="13"/>
    <x v="8"/>
    <n v="-3851.88"/>
    <x v="1"/>
    <x v="0"/>
    <x v="0"/>
    <x v="1"/>
  </r>
  <r>
    <x v="1"/>
    <x v="2"/>
    <s v="De Bonte Raaf"/>
    <x v="2"/>
    <x v="4"/>
    <x v="9"/>
    <n v="5826"/>
    <x v="1"/>
    <x v="0"/>
    <x v="0"/>
    <x v="1"/>
  </r>
  <r>
    <x v="1"/>
    <x v="2"/>
    <s v="De Bonte Raaf"/>
    <x v="2"/>
    <x v="14"/>
    <x v="7"/>
    <n v="87.39"/>
    <x v="1"/>
    <x v="0"/>
    <x v="0"/>
    <x v="1"/>
  </r>
  <r>
    <x v="1"/>
    <x v="2"/>
    <s v="De Bonte Raaf"/>
    <x v="2"/>
    <x v="15"/>
    <x v="6"/>
    <n v="466.08"/>
    <x v="1"/>
    <x v="0"/>
    <x v="0"/>
    <x v="1"/>
  </r>
  <r>
    <x v="1"/>
    <x v="2"/>
    <s v="De Bonte Raaf"/>
    <x v="2"/>
    <x v="16"/>
    <x v="0"/>
    <n v="365.9"/>
    <x v="1"/>
    <x v="0"/>
    <x v="0"/>
    <x v="1"/>
  </r>
  <r>
    <x v="1"/>
    <x v="2"/>
    <s v="De Bonte Raaf"/>
    <x v="2"/>
    <x v="16"/>
    <x v="1"/>
    <n v="26.24"/>
    <x v="1"/>
    <x v="0"/>
    <x v="0"/>
    <x v="1"/>
  </r>
  <r>
    <x v="1"/>
    <x v="2"/>
    <s v="De Bonte Raaf"/>
    <x v="2"/>
    <x v="16"/>
    <x v="2"/>
    <n v="131.19999999999999"/>
    <x v="1"/>
    <x v="0"/>
    <x v="0"/>
    <x v="1"/>
  </r>
  <r>
    <x v="1"/>
    <x v="2"/>
    <s v="De Bonte Raaf"/>
    <x v="2"/>
    <x v="16"/>
    <x v="3"/>
    <n v="17.98"/>
    <x v="1"/>
    <x v="0"/>
    <x v="0"/>
    <x v="1"/>
  </r>
  <r>
    <x v="1"/>
    <x v="2"/>
    <s v="De Bonte Raaf"/>
    <x v="2"/>
    <x v="16"/>
    <x v="4"/>
    <n v="340.15"/>
    <x v="1"/>
    <x v="0"/>
    <x v="0"/>
    <x v="1"/>
  </r>
  <r>
    <x v="1"/>
    <x v="2"/>
    <s v="De Bonte Raaf"/>
    <x v="2"/>
    <x v="17"/>
    <x v="20"/>
    <n v="75"/>
    <x v="4"/>
    <x v="0"/>
    <x v="0"/>
    <x v="1"/>
  </r>
  <r>
    <x v="1"/>
    <x v="2"/>
    <s v="De Bonte Raaf"/>
    <x v="3"/>
    <x v="10"/>
    <x v="0"/>
    <n v="-96.27"/>
    <x v="2"/>
    <x v="0"/>
    <x v="0"/>
    <x v="0"/>
  </r>
  <r>
    <x v="1"/>
    <x v="2"/>
    <s v="De Bonte Raaf"/>
    <x v="3"/>
    <x v="10"/>
    <x v="1"/>
    <n v="-6.9"/>
    <x v="2"/>
    <x v="0"/>
    <x v="0"/>
    <x v="0"/>
  </r>
  <r>
    <x v="1"/>
    <x v="2"/>
    <s v="De Bonte Raaf"/>
    <x v="3"/>
    <x v="10"/>
    <x v="2"/>
    <n v="-34.520000000000003"/>
    <x v="2"/>
    <x v="0"/>
    <x v="0"/>
    <x v="0"/>
  </r>
  <r>
    <x v="1"/>
    <x v="2"/>
    <s v="De Bonte Raaf"/>
    <x v="3"/>
    <x v="10"/>
    <x v="3"/>
    <n v="-4.7300000000000004"/>
    <x v="2"/>
    <x v="0"/>
    <x v="0"/>
    <x v="0"/>
  </r>
  <r>
    <x v="1"/>
    <x v="2"/>
    <s v="De Bonte Raaf"/>
    <x v="3"/>
    <x v="10"/>
    <x v="4"/>
    <n v="-89.49"/>
    <x v="2"/>
    <x v="0"/>
    <x v="0"/>
    <x v="0"/>
  </r>
  <r>
    <x v="1"/>
    <x v="2"/>
    <s v="De Bonte Raaf"/>
    <x v="3"/>
    <x v="10"/>
    <x v="5"/>
    <n v="-73.67"/>
    <x v="2"/>
    <x v="0"/>
    <x v="0"/>
    <x v="0"/>
  </r>
  <r>
    <x v="1"/>
    <x v="2"/>
    <s v="De Bonte Raaf"/>
    <x v="3"/>
    <x v="11"/>
    <x v="7"/>
    <n v="-19.18"/>
    <x v="2"/>
    <x v="0"/>
    <x v="0"/>
    <x v="0"/>
  </r>
  <r>
    <x v="1"/>
    <x v="2"/>
    <s v="De Bonte Raaf"/>
    <x v="3"/>
    <x v="12"/>
    <x v="6"/>
    <n v="-102.28"/>
    <x v="2"/>
    <x v="0"/>
    <x v="0"/>
    <x v="0"/>
  </r>
  <r>
    <x v="1"/>
    <x v="2"/>
    <s v="De Bonte Raaf"/>
    <x v="3"/>
    <x v="13"/>
    <x v="8"/>
    <n v="-1204.77"/>
    <x v="2"/>
    <x v="0"/>
    <x v="0"/>
    <x v="0"/>
  </r>
  <r>
    <x v="1"/>
    <x v="2"/>
    <s v="De Bonte Raaf"/>
    <x v="3"/>
    <x v="4"/>
    <x v="9"/>
    <n v="1278.44"/>
    <x v="2"/>
    <x v="0"/>
    <x v="0"/>
    <x v="0"/>
  </r>
  <r>
    <x v="1"/>
    <x v="2"/>
    <s v="De Bonte Raaf"/>
    <x v="3"/>
    <x v="14"/>
    <x v="7"/>
    <n v="19.18"/>
    <x v="2"/>
    <x v="0"/>
    <x v="0"/>
    <x v="0"/>
  </r>
  <r>
    <x v="1"/>
    <x v="2"/>
    <s v="De Bonte Raaf"/>
    <x v="3"/>
    <x v="15"/>
    <x v="6"/>
    <n v="102.28"/>
    <x v="2"/>
    <x v="0"/>
    <x v="0"/>
    <x v="0"/>
  </r>
  <r>
    <x v="1"/>
    <x v="2"/>
    <s v="De Bonte Raaf"/>
    <x v="3"/>
    <x v="16"/>
    <x v="0"/>
    <n v="96.27"/>
    <x v="2"/>
    <x v="0"/>
    <x v="0"/>
    <x v="0"/>
  </r>
  <r>
    <x v="1"/>
    <x v="2"/>
    <s v="De Bonte Raaf"/>
    <x v="3"/>
    <x v="16"/>
    <x v="1"/>
    <n v="6.9"/>
    <x v="2"/>
    <x v="0"/>
    <x v="0"/>
    <x v="0"/>
  </r>
  <r>
    <x v="1"/>
    <x v="2"/>
    <s v="De Bonte Raaf"/>
    <x v="3"/>
    <x v="16"/>
    <x v="2"/>
    <n v="34.520000000000003"/>
    <x v="2"/>
    <x v="0"/>
    <x v="0"/>
    <x v="0"/>
  </r>
  <r>
    <x v="1"/>
    <x v="2"/>
    <s v="De Bonte Raaf"/>
    <x v="3"/>
    <x v="16"/>
    <x v="3"/>
    <n v="4.7300000000000004"/>
    <x v="2"/>
    <x v="0"/>
    <x v="0"/>
    <x v="0"/>
  </r>
  <r>
    <x v="1"/>
    <x v="2"/>
    <s v="De Bonte Raaf"/>
    <x v="3"/>
    <x v="16"/>
    <x v="4"/>
    <n v="89.49"/>
    <x v="2"/>
    <x v="0"/>
    <x v="0"/>
    <x v="0"/>
  </r>
  <r>
    <x v="1"/>
    <x v="2"/>
    <s v="De Bonte Raaf"/>
    <x v="4"/>
    <x v="10"/>
    <x v="0"/>
    <n v="-146.83000000000001"/>
    <x v="3"/>
    <x v="0"/>
    <x v="0"/>
    <x v="1"/>
  </r>
  <r>
    <x v="1"/>
    <x v="2"/>
    <s v="De Bonte Raaf"/>
    <x v="4"/>
    <x v="10"/>
    <x v="1"/>
    <n v="-10.53"/>
    <x v="3"/>
    <x v="0"/>
    <x v="0"/>
    <x v="1"/>
  </r>
  <r>
    <x v="1"/>
    <x v="2"/>
    <s v="De Bonte Raaf"/>
    <x v="4"/>
    <x v="10"/>
    <x v="2"/>
    <n v="-52.65"/>
    <x v="3"/>
    <x v="0"/>
    <x v="0"/>
    <x v="1"/>
  </r>
  <r>
    <x v="1"/>
    <x v="2"/>
    <s v="De Bonte Raaf"/>
    <x v="4"/>
    <x v="10"/>
    <x v="3"/>
    <n v="-7.21"/>
    <x v="3"/>
    <x v="0"/>
    <x v="0"/>
    <x v="1"/>
  </r>
  <r>
    <x v="1"/>
    <x v="2"/>
    <s v="De Bonte Raaf"/>
    <x v="4"/>
    <x v="10"/>
    <x v="4"/>
    <n v="-136.5"/>
    <x v="3"/>
    <x v="0"/>
    <x v="0"/>
    <x v="1"/>
  </r>
  <r>
    <x v="1"/>
    <x v="2"/>
    <s v="De Bonte Raaf"/>
    <x v="4"/>
    <x v="10"/>
    <x v="5"/>
    <n v="-174.75"/>
    <x v="3"/>
    <x v="0"/>
    <x v="0"/>
    <x v="1"/>
  </r>
  <r>
    <x v="1"/>
    <x v="2"/>
    <s v="De Bonte Raaf"/>
    <x v="4"/>
    <x v="11"/>
    <x v="7"/>
    <n v="-29.25"/>
    <x v="3"/>
    <x v="0"/>
    <x v="0"/>
    <x v="1"/>
  </r>
  <r>
    <x v="1"/>
    <x v="2"/>
    <s v="De Bonte Raaf"/>
    <x v="4"/>
    <x v="12"/>
    <x v="6"/>
    <n v="-156"/>
    <x v="3"/>
    <x v="0"/>
    <x v="0"/>
    <x v="1"/>
  </r>
  <r>
    <x v="1"/>
    <x v="2"/>
    <s v="De Bonte Raaf"/>
    <x v="4"/>
    <x v="13"/>
    <x v="8"/>
    <n v="-1785.19"/>
    <x v="3"/>
    <x v="0"/>
    <x v="0"/>
    <x v="1"/>
  </r>
  <r>
    <x v="1"/>
    <x v="2"/>
    <s v="De Bonte Raaf"/>
    <x v="4"/>
    <x v="4"/>
    <x v="9"/>
    <n v="1949.94"/>
    <x v="3"/>
    <x v="0"/>
    <x v="0"/>
    <x v="1"/>
  </r>
  <r>
    <x v="1"/>
    <x v="2"/>
    <s v="De Bonte Raaf"/>
    <x v="4"/>
    <x v="14"/>
    <x v="7"/>
    <n v="29.25"/>
    <x v="3"/>
    <x v="0"/>
    <x v="0"/>
    <x v="1"/>
  </r>
  <r>
    <x v="1"/>
    <x v="2"/>
    <s v="De Bonte Raaf"/>
    <x v="4"/>
    <x v="15"/>
    <x v="6"/>
    <n v="156"/>
    <x v="3"/>
    <x v="0"/>
    <x v="0"/>
    <x v="1"/>
  </r>
  <r>
    <x v="1"/>
    <x v="2"/>
    <s v="De Bonte Raaf"/>
    <x v="4"/>
    <x v="16"/>
    <x v="0"/>
    <n v="146.83000000000001"/>
    <x v="3"/>
    <x v="0"/>
    <x v="0"/>
    <x v="1"/>
  </r>
  <r>
    <x v="1"/>
    <x v="2"/>
    <s v="De Bonte Raaf"/>
    <x v="4"/>
    <x v="16"/>
    <x v="1"/>
    <n v="10.53"/>
    <x v="3"/>
    <x v="0"/>
    <x v="0"/>
    <x v="1"/>
  </r>
  <r>
    <x v="1"/>
    <x v="2"/>
    <s v="De Bonte Raaf"/>
    <x v="4"/>
    <x v="16"/>
    <x v="2"/>
    <n v="52.65"/>
    <x v="3"/>
    <x v="0"/>
    <x v="0"/>
    <x v="1"/>
  </r>
  <r>
    <x v="1"/>
    <x v="2"/>
    <s v="De Bonte Raaf"/>
    <x v="4"/>
    <x v="16"/>
    <x v="3"/>
    <n v="7.21"/>
    <x v="3"/>
    <x v="0"/>
    <x v="0"/>
    <x v="1"/>
  </r>
  <r>
    <x v="1"/>
    <x v="2"/>
    <s v="De Bonte Raaf"/>
    <x v="4"/>
    <x v="16"/>
    <x v="4"/>
    <n v="136.5"/>
    <x v="3"/>
    <x v="0"/>
    <x v="0"/>
    <x v="1"/>
  </r>
  <r>
    <x v="1"/>
    <x v="2"/>
    <s v="De Bonte Raaf"/>
    <x v="4"/>
    <x v="18"/>
    <x v="22"/>
    <n v="10"/>
    <x v="3"/>
    <x v="0"/>
    <x v="0"/>
    <x v="1"/>
  </r>
  <r>
    <x v="1"/>
    <x v="2"/>
    <s v="De Bonte Raaf"/>
    <x v="5"/>
    <x v="10"/>
    <x v="0"/>
    <n v="-125.18"/>
    <x v="2"/>
    <x v="0"/>
    <x v="0"/>
    <x v="2"/>
  </r>
  <r>
    <x v="1"/>
    <x v="2"/>
    <s v="De Bonte Raaf"/>
    <x v="5"/>
    <x v="10"/>
    <x v="1"/>
    <n v="-8.98"/>
    <x v="2"/>
    <x v="0"/>
    <x v="0"/>
    <x v="2"/>
  </r>
  <r>
    <x v="1"/>
    <x v="2"/>
    <s v="De Bonte Raaf"/>
    <x v="5"/>
    <x v="10"/>
    <x v="10"/>
    <n v="-128"/>
    <x v="2"/>
    <x v="0"/>
    <x v="0"/>
    <x v="2"/>
  </r>
  <r>
    <x v="1"/>
    <x v="2"/>
    <s v="De Bonte Raaf"/>
    <x v="5"/>
    <x v="10"/>
    <x v="3"/>
    <n v="-6.15"/>
    <x v="2"/>
    <x v="0"/>
    <x v="0"/>
    <x v="2"/>
  </r>
  <r>
    <x v="1"/>
    <x v="2"/>
    <s v="De Bonte Raaf"/>
    <x v="5"/>
    <x v="10"/>
    <x v="4"/>
    <n v="-116.37"/>
    <x v="2"/>
    <x v="0"/>
    <x v="0"/>
    <x v="2"/>
  </r>
  <r>
    <x v="1"/>
    <x v="2"/>
    <s v="De Bonte Raaf"/>
    <x v="5"/>
    <x v="10"/>
    <x v="5"/>
    <n v="-606"/>
    <x v="2"/>
    <x v="0"/>
    <x v="0"/>
    <x v="2"/>
  </r>
  <r>
    <x v="1"/>
    <x v="2"/>
    <s v="De Bonte Raaf"/>
    <x v="5"/>
    <x v="10"/>
    <x v="15"/>
    <n v="-9.2799999999999994"/>
    <x v="2"/>
    <x v="0"/>
    <x v="0"/>
    <x v="2"/>
  </r>
  <r>
    <x v="1"/>
    <x v="2"/>
    <s v="De Bonte Raaf"/>
    <x v="5"/>
    <x v="11"/>
    <x v="7"/>
    <n v="-24.56"/>
    <x v="2"/>
    <x v="0"/>
    <x v="0"/>
    <x v="2"/>
  </r>
  <r>
    <x v="1"/>
    <x v="2"/>
    <s v="De Bonte Raaf"/>
    <x v="5"/>
    <x v="12"/>
    <x v="6"/>
    <n v="-130.99"/>
    <x v="2"/>
    <x v="0"/>
    <x v="0"/>
    <x v="2"/>
  </r>
  <r>
    <x v="1"/>
    <x v="2"/>
    <s v="De Bonte Raaf"/>
    <x v="5"/>
    <x v="13"/>
    <x v="8"/>
    <n v="-1047.1199999999999"/>
    <x v="2"/>
    <x v="0"/>
    <x v="0"/>
    <x v="2"/>
  </r>
  <r>
    <x v="1"/>
    <x v="2"/>
    <s v="De Bonte Raaf"/>
    <x v="5"/>
    <x v="4"/>
    <x v="9"/>
    <n v="1637.4"/>
    <x v="2"/>
    <x v="0"/>
    <x v="0"/>
    <x v="2"/>
  </r>
  <r>
    <x v="1"/>
    <x v="2"/>
    <s v="De Bonte Raaf"/>
    <x v="5"/>
    <x v="14"/>
    <x v="7"/>
    <n v="24.56"/>
    <x v="2"/>
    <x v="0"/>
    <x v="0"/>
    <x v="2"/>
  </r>
  <r>
    <x v="1"/>
    <x v="2"/>
    <s v="De Bonte Raaf"/>
    <x v="5"/>
    <x v="15"/>
    <x v="6"/>
    <n v="130.99"/>
    <x v="2"/>
    <x v="0"/>
    <x v="0"/>
    <x v="2"/>
  </r>
  <r>
    <x v="1"/>
    <x v="2"/>
    <s v="De Bonte Raaf"/>
    <x v="5"/>
    <x v="16"/>
    <x v="0"/>
    <n v="125.18"/>
    <x v="2"/>
    <x v="0"/>
    <x v="0"/>
    <x v="2"/>
  </r>
  <r>
    <x v="1"/>
    <x v="2"/>
    <s v="De Bonte Raaf"/>
    <x v="5"/>
    <x v="16"/>
    <x v="1"/>
    <n v="8.98"/>
    <x v="2"/>
    <x v="0"/>
    <x v="0"/>
    <x v="2"/>
  </r>
  <r>
    <x v="1"/>
    <x v="2"/>
    <s v="De Bonte Raaf"/>
    <x v="5"/>
    <x v="16"/>
    <x v="10"/>
    <n v="128"/>
    <x v="2"/>
    <x v="0"/>
    <x v="0"/>
    <x v="2"/>
  </r>
  <r>
    <x v="1"/>
    <x v="2"/>
    <s v="De Bonte Raaf"/>
    <x v="5"/>
    <x v="16"/>
    <x v="3"/>
    <n v="6.15"/>
    <x v="2"/>
    <x v="0"/>
    <x v="0"/>
    <x v="2"/>
  </r>
  <r>
    <x v="1"/>
    <x v="2"/>
    <s v="De Bonte Raaf"/>
    <x v="5"/>
    <x v="16"/>
    <x v="4"/>
    <n v="116.37"/>
    <x v="2"/>
    <x v="0"/>
    <x v="0"/>
    <x v="2"/>
  </r>
  <r>
    <x v="1"/>
    <x v="2"/>
    <s v="De Bonte Raaf"/>
    <x v="5"/>
    <x v="17"/>
    <x v="20"/>
    <n v="25"/>
    <x v="4"/>
    <x v="0"/>
    <x v="0"/>
    <x v="2"/>
  </r>
  <r>
    <x v="1"/>
    <x v="2"/>
    <s v="De Bonte Raaf"/>
    <x v="6"/>
    <x v="10"/>
    <x v="0"/>
    <n v="-227.86"/>
    <x v="2"/>
    <x v="0"/>
    <x v="0"/>
    <x v="0"/>
  </r>
  <r>
    <x v="1"/>
    <x v="2"/>
    <s v="De Bonte Raaf"/>
    <x v="6"/>
    <x v="10"/>
    <x v="1"/>
    <n v="-16.34"/>
    <x v="2"/>
    <x v="0"/>
    <x v="0"/>
    <x v="0"/>
  </r>
  <r>
    <x v="1"/>
    <x v="2"/>
    <s v="De Bonte Raaf"/>
    <x v="6"/>
    <x v="10"/>
    <x v="2"/>
    <n v="-81.7"/>
    <x v="2"/>
    <x v="0"/>
    <x v="0"/>
    <x v="0"/>
  </r>
  <r>
    <x v="1"/>
    <x v="2"/>
    <s v="De Bonte Raaf"/>
    <x v="6"/>
    <x v="10"/>
    <x v="3"/>
    <n v="-11.2"/>
    <x v="2"/>
    <x v="0"/>
    <x v="0"/>
    <x v="0"/>
  </r>
  <r>
    <x v="1"/>
    <x v="2"/>
    <s v="De Bonte Raaf"/>
    <x v="6"/>
    <x v="10"/>
    <x v="4"/>
    <n v="-211.82"/>
    <x v="2"/>
    <x v="0"/>
    <x v="0"/>
    <x v="0"/>
  </r>
  <r>
    <x v="1"/>
    <x v="2"/>
    <s v="De Bonte Raaf"/>
    <x v="6"/>
    <x v="10"/>
    <x v="5"/>
    <n v="-589.66999999999996"/>
    <x v="2"/>
    <x v="0"/>
    <x v="0"/>
    <x v="0"/>
  </r>
  <r>
    <x v="1"/>
    <x v="2"/>
    <s v="De Bonte Raaf"/>
    <x v="6"/>
    <x v="10"/>
    <x v="15"/>
    <n v="-24.54"/>
    <x v="2"/>
    <x v="0"/>
    <x v="0"/>
    <x v="0"/>
  </r>
  <r>
    <x v="1"/>
    <x v="2"/>
    <s v="De Bonte Raaf"/>
    <x v="6"/>
    <x v="11"/>
    <x v="7"/>
    <n v="-44.26"/>
    <x v="2"/>
    <x v="0"/>
    <x v="0"/>
    <x v="0"/>
  </r>
  <r>
    <x v="1"/>
    <x v="2"/>
    <s v="De Bonte Raaf"/>
    <x v="6"/>
    <x v="12"/>
    <x v="6"/>
    <n v="-236.08"/>
    <x v="2"/>
    <x v="0"/>
    <x v="0"/>
    <x v="0"/>
  </r>
  <r>
    <x v="1"/>
    <x v="2"/>
    <s v="De Bonte Raaf"/>
    <x v="6"/>
    <x v="13"/>
    <x v="8"/>
    <n v="-2331.79"/>
    <x v="2"/>
    <x v="0"/>
    <x v="0"/>
    <x v="0"/>
  </r>
  <r>
    <x v="1"/>
    <x v="2"/>
    <s v="De Bonte Raaf"/>
    <x v="6"/>
    <x v="4"/>
    <x v="9"/>
    <n v="2951"/>
    <x v="2"/>
    <x v="0"/>
    <x v="0"/>
    <x v="0"/>
  </r>
  <r>
    <x v="1"/>
    <x v="2"/>
    <s v="De Bonte Raaf"/>
    <x v="6"/>
    <x v="14"/>
    <x v="7"/>
    <n v="44.26"/>
    <x v="2"/>
    <x v="0"/>
    <x v="0"/>
    <x v="0"/>
  </r>
  <r>
    <x v="1"/>
    <x v="2"/>
    <s v="De Bonte Raaf"/>
    <x v="6"/>
    <x v="15"/>
    <x v="6"/>
    <n v="236.08"/>
    <x v="2"/>
    <x v="0"/>
    <x v="0"/>
    <x v="0"/>
  </r>
  <r>
    <x v="1"/>
    <x v="2"/>
    <s v="De Bonte Raaf"/>
    <x v="6"/>
    <x v="16"/>
    <x v="0"/>
    <n v="227.86"/>
    <x v="2"/>
    <x v="0"/>
    <x v="0"/>
    <x v="0"/>
  </r>
  <r>
    <x v="1"/>
    <x v="2"/>
    <s v="De Bonte Raaf"/>
    <x v="6"/>
    <x v="16"/>
    <x v="1"/>
    <n v="16.34"/>
    <x v="2"/>
    <x v="0"/>
    <x v="0"/>
    <x v="0"/>
  </r>
  <r>
    <x v="1"/>
    <x v="2"/>
    <s v="De Bonte Raaf"/>
    <x v="6"/>
    <x v="16"/>
    <x v="2"/>
    <n v="81.7"/>
    <x v="2"/>
    <x v="0"/>
    <x v="0"/>
    <x v="0"/>
  </r>
  <r>
    <x v="1"/>
    <x v="2"/>
    <s v="De Bonte Raaf"/>
    <x v="6"/>
    <x v="16"/>
    <x v="3"/>
    <n v="11.2"/>
    <x v="2"/>
    <x v="0"/>
    <x v="0"/>
    <x v="0"/>
  </r>
  <r>
    <x v="1"/>
    <x v="2"/>
    <s v="De Bonte Raaf"/>
    <x v="6"/>
    <x v="16"/>
    <x v="4"/>
    <n v="211.82"/>
    <x v="2"/>
    <x v="0"/>
    <x v="0"/>
    <x v="0"/>
  </r>
  <r>
    <x v="1"/>
    <x v="2"/>
    <s v="De Bonte Raaf"/>
    <x v="6"/>
    <x v="17"/>
    <x v="20"/>
    <n v="-5"/>
    <x v="4"/>
    <x v="0"/>
    <x v="0"/>
    <x v="0"/>
  </r>
  <r>
    <x v="1"/>
    <x v="2"/>
    <s v="De Bonte Raaf"/>
    <x v="7"/>
    <x v="10"/>
    <x v="0"/>
    <n v="-117.47"/>
    <x v="2"/>
    <x v="0"/>
    <x v="0"/>
    <x v="2"/>
  </r>
  <r>
    <x v="1"/>
    <x v="2"/>
    <s v="De Bonte Raaf"/>
    <x v="7"/>
    <x v="10"/>
    <x v="1"/>
    <n v="-8.42"/>
    <x v="2"/>
    <x v="0"/>
    <x v="0"/>
    <x v="2"/>
  </r>
  <r>
    <x v="1"/>
    <x v="2"/>
    <s v="De Bonte Raaf"/>
    <x v="7"/>
    <x v="10"/>
    <x v="2"/>
    <n v="-42.12"/>
    <x v="2"/>
    <x v="0"/>
    <x v="0"/>
    <x v="2"/>
  </r>
  <r>
    <x v="1"/>
    <x v="2"/>
    <s v="De Bonte Raaf"/>
    <x v="7"/>
    <x v="10"/>
    <x v="3"/>
    <n v="-5.77"/>
    <x v="2"/>
    <x v="0"/>
    <x v="0"/>
    <x v="2"/>
  </r>
  <r>
    <x v="1"/>
    <x v="2"/>
    <s v="De Bonte Raaf"/>
    <x v="7"/>
    <x v="10"/>
    <x v="4"/>
    <n v="-109.2"/>
    <x v="2"/>
    <x v="0"/>
    <x v="0"/>
    <x v="2"/>
  </r>
  <r>
    <x v="1"/>
    <x v="2"/>
    <s v="De Bonte Raaf"/>
    <x v="7"/>
    <x v="10"/>
    <x v="5"/>
    <n v="-96.92"/>
    <x v="2"/>
    <x v="0"/>
    <x v="0"/>
    <x v="2"/>
  </r>
  <r>
    <x v="1"/>
    <x v="2"/>
    <s v="De Bonte Raaf"/>
    <x v="7"/>
    <x v="11"/>
    <x v="7"/>
    <n v="-23.4"/>
    <x v="2"/>
    <x v="0"/>
    <x v="0"/>
    <x v="2"/>
  </r>
  <r>
    <x v="1"/>
    <x v="2"/>
    <s v="De Bonte Raaf"/>
    <x v="7"/>
    <x v="12"/>
    <x v="6"/>
    <n v="-124.8"/>
    <x v="2"/>
    <x v="0"/>
    <x v="0"/>
    <x v="2"/>
  </r>
  <r>
    <x v="1"/>
    <x v="2"/>
    <s v="De Bonte Raaf"/>
    <x v="7"/>
    <x v="13"/>
    <x v="8"/>
    <n v="-1463.08"/>
    <x v="2"/>
    <x v="0"/>
    <x v="0"/>
    <x v="2"/>
  </r>
  <r>
    <x v="1"/>
    <x v="2"/>
    <s v="De Bonte Raaf"/>
    <x v="7"/>
    <x v="4"/>
    <x v="9"/>
    <n v="1560"/>
    <x v="2"/>
    <x v="0"/>
    <x v="0"/>
    <x v="2"/>
  </r>
  <r>
    <x v="1"/>
    <x v="2"/>
    <s v="De Bonte Raaf"/>
    <x v="7"/>
    <x v="14"/>
    <x v="7"/>
    <n v="23.4"/>
    <x v="2"/>
    <x v="0"/>
    <x v="0"/>
    <x v="2"/>
  </r>
  <r>
    <x v="1"/>
    <x v="2"/>
    <s v="De Bonte Raaf"/>
    <x v="7"/>
    <x v="15"/>
    <x v="6"/>
    <n v="124.8"/>
    <x v="2"/>
    <x v="0"/>
    <x v="0"/>
    <x v="2"/>
  </r>
  <r>
    <x v="1"/>
    <x v="2"/>
    <s v="De Bonte Raaf"/>
    <x v="7"/>
    <x v="16"/>
    <x v="0"/>
    <n v="117.47"/>
    <x v="2"/>
    <x v="0"/>
    <x v="0"/>
    <x v="2"/>
  </r>
  <r>
    <x v="1"/>
    <x v="2"/>
    <s v="De Bonte Raaf"/>
    <x v="7"/>
    <x v="16"/>
    <x v="1"/>
    <n v="8.42"/>
    <x v="2"/>
    <x v="0"/>
    <x v="0"/>
    <x v="2"/>
  </r>
  <r>
    <x v="1"/>
    <x v="2"/>
    <s v="De Bonte Raaf"/>
    <x v="7"/>
    <x v="16"/>
    <x v="2"/>
    <n v="42.12"/>
    <x v="2"/>
    <x v="0"/>
    <x v="0"/>
    <x v="2"/>
  </r>
  <r>
    <x v="1"/>
    <x v="2"/>
    <s v="De Bonte Raaf"/>
    <x v="7"/>
    <x v="16"/>
    <x v="3"/>
    <n v="5.77"/>
    <x v="2"/>
    <x v="0"/>
    <x v="0"/>
    <x v="2"/>
  </r>
  <r>
    <x v="1"/>
    <x v="2"/>
    <s v="De Bonte Raaf"/>
    <x v="7"/>
    <x v="16"/>
    <x v="4"/>
    <n v="109.2"/>
    <x v="2"/>
    <x v="0"/>
    <x v="0"/>
    <x v="2"/>
  </r>
  <r>
    <x v="1"/>
    <x v="2"/>
    <s v="De Bonte Raaf"/>
    <x v="8"/>
    <x v="10"/>
    <x v="0"/>
    <n v="-85.24"/>
    <x v="3"/>
    <x v="0"/>
    <x v="0"/>
    <x v="2"/>
  </r>
  <r>
    <x v="1"/>
    <x v="2"/>
    <s v="De Bonte Raaf"/>
    <x v="8"/>
    <x v="10"/>
    <x v="1"/>
    <n v="-6.11"/>
    <x v="3"/>
    <x v="0"/>
    <x v="0"/>
    <x v="2"/>
  </r>
  <r>
    <x v="1"/>
    <x v="2"/>
    <s v="De Bonte Raaf"/>
    <x v="8"/>
    <x v="10"/>
    <x v="2"/>
    <n v="-30.56"/>
    <x v="3"/>
    <x v="0"/>
    <x v="0"/>
    <x v="2"/>
  </r>
  <r>
    <x v="1"/>
    <x v="2"/>
    <s v="De Bonte Raaf"/>
    <x v="8"/>
    <x v="10"/>
    <x v="3"/>
    <n v="-4.1900000000000004"/>
    <x v="3"/>
    <x v="0"/>
    <x v="0"/>
    <x v="2"/>
  </r>
  <r>
    <x v="1"/>
    <x v="2"/>
    <s v="De Bonte Raaf"/>
    <x v="8"/>
    <x v="10"/>
    <x v="4"/>
    <n v="-79.239999999999995"/>
    <x v="3"/>
    <x v="0"/>
    <x v="0"/>
    <x v="2"/>
  </r>
  <r>
    <x v="1"/>
    <x v="2"/>
    <s v="De Bonte Raaf"/>
    <x v="8"/>
    <x v="10"/>
    <x v="5"/>
    <n v="-61.33"/>
    <x v="3"/>
    <x v="0"/>
    <x v="0"/>
    <x v="2"/>
  </r>
  <r>
    <x v="1"/>
    <x v="2"/>
    <s v="De Bonte Raaf"/>
    <x v="8"/>
    <x v="11"/>
    <x v="7"/>
    <n v="-16.98"/>
    <x v="3"/>
    <x v="0"/>
    <x v="0"/>
    <x v="2"/>
  </r>
  <r>
    <x v="1"/>
    <x v="2"/>
    <s v="De Bonte Raaf"/>
    <x v="8"/>
    <x v="12"/>
    <x v="6"/>
    <n v="-90.56"/>
    <x v="3"/>
    <x v="0"/>
    <x v="0"/>
    <x v="2"/>
  </r>
  <r>
    <x v="1"/>
    <x v="2"/>
    <s v="De Bonte Raaf"/>
    <x v="8"/>
    <x v="13"/>
    <x v="8"/>
    <n v="-1070.67"/>
    <x v="3"/>
    <x v="0"/>
    <x v="0"/>
    <x v="2"/>
  </r>
  <r>
    <x v="1"/>
    <x v="2"/>
    <s v="De Bonte Raaf"/>
    <x v="8"/>
    <x v="4"/>
    <x v="9"/>
    <n v="1132"/>
    <x v="3"/>
    <x v="0"/>
    <x v="0"/>
    <x v="2"/>
  </r>
  <r>
    <x v="1"/>
    <x v="2"/>
    <s v="De Bonte Raaf"/>
    <x v="8"/>
    <x v="14"/>
    <x v="7"/>
    <n v="16.98"/>
    <x v="3"/>
    <x v="0"/>
    <x v="0"/>
    <x v="2"/>
  </r>
  <r>
    <x v="1"/>
    <x v="2"/>
    <s v="De Bonte Raaf"/>
    <x v="8"/>
    <x v="15"/>
    <x v="6"/>
    <n v="90.56"/>
    <x v="3"/>
    <x v="0"/>
    <x v="0"/>
    <x v="2"/>
  </r>
  <r>
    <x v="1"/>
    <x v="2"/>
    <s v="De Bonte Raaf"/>
    <x v="8"/>
    <x v="16"/>
    <x v="0"/>
    <n v="85.24"/>
    <x v="3"/>
    <x v="0"/>
    <x v="0"/>
    <x v="2"/>
  </r>
  <r>
    <x v="1"/>
    <x v="2"/>
    <s v="De Bonte Raaf"/>
    <x v="8"/>
    <x v="16"/>
    <x v="1"/>
    <n v="6.11"/>
    <x v="3"/>
    <x v="0"/>
    <x v="0"/>
    <x v="2"/>
  </r>
  <r>
    <x v="1"/>
    <x v="2"/>
    <s v="De Bonte Raaf"/>
    <x v="8"/>
    <x v="16"/>
    <x v="2"/>
    <n v="30.56"/>
    <x v="3"/>
    <x v="0"/>
    <x v="0"/>
    <x v="2"/>
  </r>
  <r>
    <x v="1"/>
    <x v="2"/>
    <s v="De Bonte Raaf"/>
    <x v="8"/>
    <x v="16"/>
    <x v="3"/>
    <n v="4.1900000000000004"/>
    <x v="3"/>
    <x v="0"/>
    <x v="0"/>
    <x v="2"/>
  </r>
  <r>
    <x v="1"/>
    <x v="2"/>
    <s v="De Bonte Raaf"/>
    <x v="8"/>
    <x v="16"/>
    <x v="4"/>
    <n v="79.239999999999995"/>
    <x v="3"/>
    <x v="0"/>
    <x v="0"/>
    <x v="2"/>
  </r>
  <r>
    <x v="1"/>
    <x v="2"/>
    <s v="De Bonte Raaf"/>
    <x v="11"/>
    <x v="10"/>
    <x v="0"/>
    <n v="-27.5"/>
    <x v="3"/>
    <x v="0"/>
    <x v="0"/>
    <x v="2"/>
  </r>
  <r>
    <x v="1"/>
    <x v="2"/>
    <s v="De Bonte Raaf"/>
    <x v="11"/>
    <x v="10"/>
    <x v="1"/>
    <n v="-1.97"/>
    <x v="3"/>
    <x v="0"/>
    <x v="0"/>
    <x v="2"/>
  </r>
  <r>
    <x v="1"/>
    <x v="2"/>
    <s v="De Bonte Raaf"/>
    <x v="11"/>
    <x v="10"/>
    <x v="10"/>
    <n v="-28.12"/>
    <x v="3"/>
    <x v="0"/>
    <x v="0"/>
    <x v="2"/>
  </r>
  <r>
    <x v="1"/>
    <x v="2"/>
    <s v="De Bonte Raaf"/>
    <x v="11"/>
    <x v="10"/>
    <x v="3"/>
    <n v="-1.35"/>
    <x v="3"/>
    <x v="0"/>
    <x v="0"/>
    <x v="2"/>
  </r>
  <r>
    <x v="1"/>
    <x v="2"/>
    <s v="De Bonte Raaf"/>
    <x v="11"/>
    <x v="10"/>
    <x v="4"/>
    <n v="-25.56"/>
    <x v="3"/>
    <x v="0"/>
    <x v="0"/>
    <x v="2"/>
  </r>
  <r>
    <x v="1"/>
    <x v="2"/>
    <s v="De Bonte Raaf"/>
    <x v="11"/>
    <x v="10"/>
    <x v="5"/>
    <n v="-106.83"/>
    <x v="3"/>
    <x v="0"/>
    <x v="0"/>
    <x v="2"/>
  </r>
  <r>
    <x v="1"/>
    <x v="2"/>
    <s v="De Bonte Raaf"/>
    <x v="11"/>
    <x v="10"/>
    <x v="15"/>
    <n v="-9.2799999999999994"/>
    <x v="3"/>
    <x v="0"/>
    <x v="0"/>
    <x v="2"/>
  </r>
  <r>
    <x v="1"/>
    <x v="2"/>
    <s v="De Bonte Raaf"/>
    <x v="11"/>
    <x v="11"/>
    <x v="7"/>
    <n v="-4.3499999999999996"/>
    <x v="3"/>
    <x v="0"/>
    <x v="0"/>
    <x v="2"/>
  </r>
  <r>
    <x v="1"/>
    <x v="2"/>
    <s v="De Bonte Raaf"/>
    <x v="11"/>
    <x v="12"/>
    <x v="6"/>
    <n v="-23.22"/>
    <x v="3"/>
    <x v="0"/>
    <x v="0"/>
    <x v="2"/>
  </r>
  <r>
    <x v="1"/>
    <x v="2"/>
    <s v="De Bonte Raaf"/>
    <x v="11"/>
    <x v="13"/>
    <x v="8"/>
    <n v="-204.09"/>
    <x v="3"/>
    <x v="0"/>
    <x v="0"/>
    <x v="2"/>
  </r>
  <r>
    <x v="1"/>
    <x v="2"/>
    <s v="De Bonte Raaf"/>
    <x v="11"/>
    <x v="4"/>
    <x v="9"/>
    <n v="290.2"/>
    <x v="3"/>
    <x v="0"/>
    <x v="0"/>
    <x v="2"/>
  </r>
  <r>
    <x v="1"/>
    <x v="2"/>
    <s v="De Bonte Raaf"/>
    <x v="11"/>
    <x v="14"/>
    <x v="7"/>
    <n v="4.3499999999999996"/>
    <x v="3"/>
    <x v="0"/>
    <x v="0"/>
    <x v="2"/>
  </r>
  <r>
    <x v="1"/>
    <x v="2"/>
    <s v="De Bonte Raaf"/>
    <x v="11"/>
    <x v="15"/>
    <x v="6"/>
    <n v="23.22"/>
    <x v="3"/>
    <x v="0"/>
    <x v="0"/>
    <x v="2"/>
  </r>
  <r>
    <x v="1"/>
    <x v="2"/>
    <s v="De Bonte Raaf"/>
    <x v="11"/>
    <x v="16"/>
    <x v="0"/>
    <n v="27.5"/>
    <x v="3"/>
    <x v="0"/>
    <x v="0"/>
    <x v="2"/>
  </r>
  <r>
    <x v="1"/>
    <x v="2"/>
    <s v="De Bonte Raaf"/>
    <x v="11"/>
    <x v="16"/>
    <x v="1"/>
    <n v="1.97"/>
    <x v="3"/>
    <x v="0"/>
    <x v="0"/>
    <x v="2"/>
  </r>
  <r>
    <x v="1"/>
    <x v="2"/>
    <s v="De Bonte Raaf"/>
    <x v="11"/>
    <x v="16"/>
    <x v="10"/>
    <n v="28.12"/>
    <x v="3"/>
    <x v="0"/>
    <x v="0"/>
    <x v="2"/>
  </r>
  <r>
    <x v="1"/>
    <x v="2"/>
    <s v="De Bonte Raaf"/>
    <x v="11"/>
    <x v="16"/>
    <x v="3"/>
    <n v="1.35"/>
    <x v="3"/>
    <x v="0"/>
    <x v="0"/>
    <x v="2"/>
  </r>
  <r>
    <x v="1"/>
    <x v="2"/>
    <s v="De Bonte Raaf"/>
    <x v="11"/>
    <x v="16"/>
    <x v="4"/>
    <n v="25.56"/>
    <x v="3"/>
    <x v="0"/>
    <x v="0"/>
    <x v="2"/>
  </r>
  <r>
    <x v="1"/>
    <x v="2"/>
    <s v="De Bonte Raaf"/>
    <x v="11"/>
    <x v="19"/>
    <x v="21"/>
    <n v="5"/>
    <x v="3"/>
    <x v="0"/>
    <x v="0"/>
    <x v="2"/>
  </r>
  <r>
    <x v="1"/>
    <x v="2"/>
    <s v="De Bonte Raaf"/>
    <x v="11"/>
    <x v="17"/>
    <x v="20"/>
    <n v="25"/>
    <x v="4"/>
    <x v="0"/>
    <x v="0"/>
    <x v="2"/>
  </r>
  <r>
    <x v="1"/>
    <x v="3"/>
    <s v="De Bonte Raaf"/>
    <x v="12"/>
    <x v="10"/>
    <x v="0"/>
    <n v="-16.23"/>
    <x v="1"/>
    <x v="0"/>
    <x v="0"/>
    <x v="0"/>
  </r>
  <r>
    <x v="1"/>
    <x v="3"/>
    <s v="De Bonte Raaf"/>
    <x v="12"/>
    <x v="10"/>
    <x v="1"/>
    <n v="-1.1599999999999999"/>
    <x v="1"/>
    <x v="0"/>
    <x v="0"/>
    <x v="0"/>
  </r>
  <r>
    <x v="1"/>
    <x v="3"/>
    <s v="De Bonte Raaf"/>
    <x v="12"/>
    <x v="10"/>
    <x v="10"/>
    <n v="-16.600000000000001"/>
    <x v="1"/>
    <x v="0"/>
    <x v="0"/>
    <x v="0"/>
  </r>
  <r>
    <x v="1"/>
    <x v="3"/>
    <s v="De Bonte Raaf"/>
    <x v="12"/>
    <x v="10"/>
    <x v="3"/>
    <n v="-0.8"/>
    <x v="1"/>
    <x v="0"/>
    <x v="0"/>
    <x v="0"/>
  </r>
  <r>
    <x v="1"/>
    <x v="3"/>
    <s v="De Bonte Raaf"/>
    <x v="12"/>
    <x v="10"/>
    <x v="4"/>
    <n v="-15.09"/>
    <x v="1"/>
    <x v="0"/>
    <x v="0"/>
    <x v="0"/>
  </r>
  <r>
    <x v="1"/>
    <x v="3"/>
    <s v="De Bonte Raaf"/>
    <x v="12"/>
    <x v="10"/>
    <x v="5"/>
    <n v="-78.42"/>
    <x v="1"/>
    <x v="0"/>
    <x v="0"/>
    <x v="0"/>
  </r>
  <r>
    <x v="1"/>
    <x v="3"/>
    <s v="De Bonte Raaf"/>
    <x v="12"/>
    <x v="20"/>
    <x v="24"/>
    <n v="-9.4600000000000009"/>
    <x v="1"/>
    <x v="0"/>
    <x v="0"/>
    <x v="0"/>
  </r>
  <r>
    <x v="1"/>
    <x v="3"/>
    <s v="De Bonte Raaf"/>
    <x v="12"/>
    <x v="20"/>
    <x v="25"/>
    <n v="9.4600000000000009"/>
    <x v="1"/>
    <x v="0"/>
    <x v="0"/>
    <x v="0"/>
  </r>
  <r>
    <x v="1"/>
    <x v="3"/>
    <s v="De Bonte Raaf"/>
    <x v="12"/>
    <x v="11"/>
    <x v="7"/>
    <n v="-3.39"/>
    <x v="1"/>
    <x v="0"/>
    <x v="0"/>
    <x v="0"/>
  </r>
  <r>
    <x v="1"/>
    <x v="3"/>
    <s v="De Bonte Raaf"/>
    <x v="12"/>
    <x v="12"/>
    <x v="6"/>
    <n v="-18.07"/>
    <x v="1"/>
    <x v="0"/>
    <x v="0"/>
    <x v="0"/>
  </r>
  <r>
    <x v="1"/>
    <x v="3"/>
    <s v="De Bonte Raaf"/>
    <x v="12"/>
    <x v="13"/>
    <x v="8"/>
    <n v="-137.12"/>
    <x v="1"/>
    <x v="0"/>
    <x v="0"/>
    <x v="0"/>
  </r>
  <r>
    <x v="1"/>
    <x v="3"/>
    <s v="De Bonte Raaf"/>
    <x v="12"/>
    <x v="4"/>
    <x v="9"/>
    <n v="225.9"/>
    <x v="1"/>
    <x v="0"/>
    <x v="0"/>
    <x v="0"/>
  </r>
  <r>
    <x v="1"/>
    <x v="3"/>
    <s v="De Bonte Raaf"/>
    <x v="12"/>
    <x v="14"/>
    <x v="7"/>
    <n v="3.39"/>
    <x v="1"/>
    <x v="0"/>
    <x v="0"/>
    <x v="0"/>
  </r>
  <r>
    <x v="1"/>
    <x v="3"/>
    <s v="De Bonte Raaf"/>
    <x v="12"/>
    <x v="15"/>
    <x v="6"/>
    <n v="18.07"/>
    <x v="1"/>
    <x v="0"/>
    <x v="0"/>
    <x v="0"/>
  </r>
  <r>
    <x v="1"/>
    <x v="3"/>
    <s v="De Bonte Raaf"/>
    <x v="12"/>
    <x v="16"/>
    <x v="0"/>
    <n v="16.23"/>
    <x v="1"/>
    <x v="0"/>
    <x v="0"/>
    <x v="0"/>
  </r>
  <r>
    <x v="1"/>
    <x v="3"/>
    <s v="De Bonte Raaf"/>
    <x v="12"/>
    <x v="16"/>
    <x v="1"/>
    <n v="1.1599999999999999"/>
    <x v="1"/>
    <x v="0"/>
    <x v="0"/>
    <x v="0"/>
  </r>
  <r>
    <x v="1"/>
    <x v="3"/>
    <s v="De Bonte Raaf"/>
    <x v="12"/>
    <x v="16"/>
    <x v="10"/>
    <n v="16.600000000000001"/>
    <x v="1"/>
    <x v="0"/>
    <x v="0"/>
    <x v="0"/>
  </r>
  <r>
    <x v="1"/>
    <x v="3"/>
    <s v="De Bonte Raaf"/>
    <x v="12"/>
    <x v="16"/>
    <x v="3"/>
    <n v="0.8"/>
    <x v="1"/>
    <x v="0"/>
    <x v="0"/>
    <x v="0"/>
  </r>
  <r>
    <x v="1"/>
    <x v="3"/>
    <s v="De Bonte Raaf"/>
    <x v="12"/>
    <x v="16"/>
    <x v="4"/>
    <n v="15.09"/>
    <x v="1"/>
    <x v="0"/>
    <x v="0"/>
    <x v="0"/>
  </r>
  <r>
    <x v="1"/>
    <x v="3"/>
    <s v="De Bonte Raaf"/>
    <x v="12"/>
    <x v="21"/>
    <x v="25"/>
    <n v="-9.4600000000000009"/>
    <x v="1"/>
    <x v="0"/>
    <x v="0"/>
    <x v="0"/>
  </r>
  <r>
    <x v="1"/>
    <x v="3"/>
    <s v="De Bonte Raaf"/>
    <x v="12"/>
    <x v="17"/>
    <x v="20"/>
    <n v="-0.9"/>
    <x v="4"/>
    <x v="0"/>
    <x v="0"/>
    <x v="0"/>
  </r>
  <r>
    <x v="1"/>
    <x v="3"/>
    <s v="De Bonte Raaf"/>
    <x v="0"/>
    <x v="10"/>
    <x v="0"/>
    <n v="-160.47999999999999"/>
    <x v="0"/>
    <x v="0"/>
    <x v="0"/>
    <x v="0"/>
  </r>
  <r>
    <x v="1"/>
    <x v="3"/>
    <s v="De Bonte Raaf"/>
    <x v="0"/>
    <x v="10"/>
    <x v="1"/>
    <n v="-11.51"/>
    <x v="0"/>
    <x v="0"/>
    <x v="0"/>
    <x v="0"/>
  </r>
  <r>
    <x v="1"/>
    <x v="3"/>
    <s v="De Bonte Raaf"/>
    <x v="0"/>
    <x v="10"/>
    <x v="2"/>
    <n v="-57.54"/>
    <x v="0"/>
    <x v="0"/>
    <x v="0"/>
    <x v="0"/>
  </r>
  <r>
    <x v="1"/>
    <x v="3"/>
    <s v="De Bonte Raaf"/>
    <x v="0"/>
    <x v="10"/>
    <x v="3"/>
    <n v="-7.89"/>
    <x v="0"/>
    <x v="0"/>
    <x v="0"/>
    <x v="0"/>
  </r>
  <r>
    <x v="1"/>
    <x v="3"/>
    <s v="De Bonte Raaf"/>
    <x v="0"/>
    <x v="10"/>
    <x v="4"/>
    <n v="-149.19"/>
    <x v="0"/>
    <x v="0"/>
    <x v="0"/>
    <x v="0"/>
  </r>
  <r>
    <x v="1"/>
    <x v="3"/>
    <s v="De Bonte Raaf"/>
    <x v="0"/>
    <x v="10"/>
    <x v="5"/>
    <n v="-247.58"/>
    <x v="0"/>
    <x v="0"/>
    <x v="0"/>
    <x v="0"/>
  </r>
  <r>
    <x v="1"/>
    <x v="3"/>
    <s v="De Bonte Raaf"/>
    <x v="0"/>
    <x v="20"/>
    <x v="24"/>
    <n v="-89.82"/>
    <x v="0"/>
    <x v="0"/>
    <x v="0"/>
    <x v="0"/>
  </r>
  <r>
    <x v="1"/>
    <x v="3"/>
    <s v="De Bonte Raaf"/>
    <x v="0"/>
    <x v="20"/>
    <x v="25"/>
    <n v="89.82"/>
    <x v="0"/>
    <x v="0"/>
    <x v="0"/>
    <x v="0"/>
  </r>
  <r>
    <x v="1"/>
    <x v="3"/>
    <s v="De Bonte Raaf"/>
    <x v="0"/>
    <x v="11"/>
    <x v="7"/>
    <n v="-33.450000000000003"/>
    <x v="0"/>
    <x v="0"/>
    <x v="0"/>
    <x v="0"/>
  </r>
  <r>
    <x v="1"/>
    <x v="3"/>
    <s v="De Bonte Raaf"/>
    <x v="0"/>
    <x v="12"/>
    <x v="6"/>
    <n v="-178.4"/>
    <x v="0"/>
    <x v="0"/>
    <x v="0"/>
    <x v="0"/>
  </r>
  <r>
    <x v="1"/>
    <x v="3"/>
    <s v="De Bonte Raaf"/>
    <x v="0"/>
    <x v="13"/>
    <x v="8"/>
    <n v="-1883.68"/>
    <x v="0"/>
    <x v="0"/>
    <x v="0"/>
    <x v="0"/>
  </r>
  <r>
    <x v="1"/>
    <x v="3"/>
    <s v="De Bonte Raaf"/>
    <x v="0"/>
    <x v="4"/>
    <x v="9"/>
    <n v="2230"/>
    <x v="0"/>
    <x v="0"/>
    <x v="0"/>
    <x v="0"/>
  </r>
  <r>
    <x v="1"/>
    <x v="3"/>
    <s v="De Bonte Raaf"/>
    <x v="0"/>
    <x v="14"/>
    <x v="7"/>
    <n v="33.450000000000003"/>
    <x v="0"/>
    <x v="0"/>
    <x v="0"/>
    <x v="0"/>
  </r>
  <r>
    <x v="1"/>
    <x v="3"/>
    <s v="De Bonte Raaf"/>
    <x v="0"/>
    <x v="15"/>
    <x v="6"/>
    <n v="178.4"/>
    <x v="0"/>
    <x v="0"/>
    <x v="0"/>
    <x v="0"/>
  </r>
  <r>
    <x v="1"/>
    <x v="3"/>
    <s v="De Bonte Raaf"/>
    <x v="0"/>
    <x v="16"/>
    <x v="0"/>
    <n v="160.47999999999999"/>
    <x v="0"/>
    <x v="0"/>
    <x v="0"/>
    <x v="0"/>
  </r>
  <r>
    <x v="1"/>
    <x v="3"/>
    <s v="De Bonte Raaf"/>
    <x v="0"/>
    <x v="16"/>
    <x v="1"/>
    <n v="11.51"/>
    <x v="0"/>
    <x v="0"/>
    <x v="0"/>
    <x v="0"/>
  </r>
  <r>
    <x v="1"/>
    <x v="3"/>
    <s v="De Bonte Raaf"/>
    <x v="0"/>
    <x v="16"/>
    <x v="2"/>
    <n v="57.54"/>
    <x v="0"/>
    <x v="0"/>
    <x v="0"/>
    <x v="0"/>
  </r>
  <r>
    <x v="1"/>
    <x v="3"/>
    <s v="De Bonte Raaf"/>
    <x v="0"/>
    <x v="16"/>
    <x v="3"/>
    <n v="7.89"/>
    <x v="0"/>
    <x v="0"/>
    <x v="0"/>
    <x v="0"/>
  </r>
  <r>
    <x v="1"/>
    <x v="3"/>
    <s v="De Bonte Raaf"/>
    <x v="0"/>
    <x v="16"/>
    <x v="4"/>
    <n v="149.19"/>
    <x v="0"/>
    <x v="0"/>
    <x v="0"/>
    <x v="0"/>
  </r>
  <r>
    <x v="1"/>
    <x v="3"/>
    <s v="De Bonte Raaf"/>
    <x v="0"/>
    <x v="21"/>
    <x v="25"/>
    <n v="-89.82"/>
    <x v="0"/>
    <x v="0"/>
    <x v="0"/>
    <x v="0"/>
  </r>
  <r>
    <x v="1"/>
    <x v="3"/>
    <s v="De Bonte Raaf"/>
    <x v="0"/>
    <x v="17"/>
    <x v="20"/>
    <n v="-8.92"/>
    <x v="4"/>
    <x v="0"/>
    <x v="0"/>
    <x v="0"/>
  </r>
  <r>
    <x v="1"/>
    <x v="3"/>
    <s v="De Bonte Raaf"/>
    <x v="10"/>
    <x v="10"/>
    <x v="0"/>
    <n v="-86.17"/>
    <x v="3"/>
    <x v="0"/>
    <x v="0"/>
    <x v="0"/>
  </r>
  <r>
    <x v="1"/>
    <x v="3"/>
    <s v="De Bonte Raaf"/>
    <x v="10"/>
    <x v="10"/>
    <x v="1"/>
    <n v="-6.18"/>
    <x v="3"/>
    <x v="0"/>
    <x v="0"/>
    <x v="0"/>
  </r>
  <r>
    <x v="1"/>
    <x v="3"/>
    <s v="De Bonte Raaf"/>
    <x v="10"/>
    <x v="10"/>
    <x v="2"/>
    <n v="-30.9"/>
    <x v="3"/>
    <x v="0"/>
    <x v="0"/>
    <x v="0"/>
  </r>
  <r>
    <x v="1"/>
    <x v="3"/>
    <s v="De Bonte Raaf"/>
    <x v="10"/>
    <x v="10"/>
    <x v="3"/>
    <n v="-4.2300000000000004"/>
    <x v="3"/>
    <x v="0"/>
    <x v="0"/>
    <x v="0"/>
  </r>
  <r>
    <x v="1"/>
    <x v="3"/>
    <s v="De Bonte Raaf"/>
    <x v="10"/>
    <x v="10"/>
    <x v="4"/>
    <n v="-80.099999999999994"/>
    <x v="3"/>
    <x v="0"/>
    <x v="0"/>
    <x v="0"/>
  </r>
  <r>
    <x v="1"/>
    <x v="3"/>
    <s v="De Bonte Raaf"/>
    <x v="10"/>
    <x v="10"/>
    <x v="5"/>
    <n v="-62.42"/>
    <x v="3"/>
    <x v="0"/>
    <x v="0"/>
    <x v="0"/>
  </r>
  <r>
    <x v="1"/>
    <x v="3"/>
    <s v="De Bonte Raaf"/>
    <x v="10"/>
    <x v="20"/>
    <x v="24"/>
    <n v="-34.31"/>
    <x v="3"/>
    <x v="0"/>
    <x v="0"/>
    <x v="0"/>
  </r>
  <r>
    <x v="1"/>
    <x v="3"/>
    <s v="De Bonte Raaf"/>
    <x v="10"/>
    <x v="20"/>
    <x v="25"/>
    <n v="34.31"/>
    <x v="3"/>
    <x v="0"/>
    <x v="0"/>
    <x v="0"/>
  </r>
  <r>
    <x v="1"/>
    <x v="3"/>
    <s v="De Bonte Raaf"/>
    <x v="10"/>
    <x v="11"/>
    <x v="7"/>
    <n v="-17.75"/>
    <x v="3"/>
    <x v="0"/>
    <x v="0"/>
    <x v="0"/>
  </r>
  <r>
    <x v="1"/>
    <x v="3"/>
    <s v="De Bonte Raaf"/>
    <x v="10"/>
    <x v="12"/>
    <x v="6"/>
    <n v="-94.67"/>
    <x v="3"/>
    <x v="0"/>
    <x v="0"/>
    <x v="0"/>
  </r>
  <r>
    <x v="1"/>
    <x v="3"/>
    <s v="De Bonte Raaf"/>
    <x v="10"/>
    <x v="13"/>
    <x v="8"/>
    <n v="-1104.43"/>
    <x v="3"/>
    <x v="0"/>
    <x v="0"/>
    <x v="0"/>
  </r>
  <r>
    <x v="1"/>
    <x v="3"/>
    <s v="De Bonte Raaf"/>
    <x v="10"/>
    <x v="4"/>
    <x v="9"/>
    <n v="1183.3900000000001"/>
    <x v="3"/>
    <x v="0"/>
    <x v="0"/>
    <x v="0"/>
  </r>
  <r>
    <x v="1"/>
    <x v="3"/>
    <s v="De Bonte Raaf"/>
    <x v="10"/>
    <x v="14"/>
    <x v="7"/>
    <n v="17.75"/>
    <x v="3"/>
    <x v="0"/>
    <x v="0"/>
    <x v="0"/>
  </r>
  <r>
    <x v="1"/>
    <x v="3"/>
    <s v="De Bonte Raaf"/>
    <x v="10"/>
    <x v="15"/>
    <x v="6"/>
    <n v="94.67"/>
    <x v="3"/>
    <x v="0"/>
    <x v="0"/>
    <x v="0"/>
  </r>
  <r>
    <x v="1"/>
    <x v="3"/>
    <s v="De Bonte Raaf"/>
    <x v="10"/>
    <x v="16"/>
    <x v="0"/>
    <n v="86.17"/>
    <x v="3"/>
    <x v="0"/>
    <x v="0"/>
    <x v="0"/>
  </r>
  <r>
    <x v="1"/>
    <x v="3"/>
    <s v="De Bonte Raaf"/>
    <x v="10"/>
    <x v="16"/>
    <x v="1"/>
    <n v="6.18"/>
    <x v="3"/>
    <x v="0"/>
    <x v="0"/>
    <x v="0"/>
  </r>
  <r>
    <x v="1"/>
    <x v="3"/>
    <s v="De Bonte Raaf"/>
    <x v="10"/>
    <x v="16"/>
    <x v="2"/>
    <n v="30.9"/>
    <x v="3"/>
    <x v="0"/>
    <x v="0"/>
    <x v="0"/>
  </r>
  <r>
    <x v="1"/>
    <x v="3"/>
    <s v="De Bonte Raaf"/>
    <x v="10"/>
    <x v="16"/>
    <x v="3"/>
    <n v="4.2300000000000004"/>
    <x v="3"/>
    <x v="0"/>
    <x v="0"/>
    <x v="0"/>
  </r>
  <r>
    <x v="1"/>
    <x v="3"/>
    <s v="De Bonte Raaf"/>
    <x v="10"/>
    <x v="16"/>
    <x v="4"/>
    <n v="80.099999999999994"/>
    <x v="3"/>
    <x v="0"/>
    <x v="0"/>
    <x v="0"/>
  </r>
  <r>
    <x v="1"/>
    <x v="3"/>
    <s v="De Bonte Raaf"/>
    <x v="10"/>
    <x v="21"/>
    <x v="25"/>
    <n v="-34.31"/>
    <x v="3"/>
    <x v="0"/>
    <x v="0"/>
    <x v="0"/>
  </r>
  <r>
    <x v="1"/>
    <x v="3"/>
    <s v="De Bonte Raaf"/>
    <x v="10"/>
    <x v="18"/>
    <x v="22"/>
    <n v="17.5"/>
    <x v="3"/>
    <x v="0"/>
    <x v="0"/>
    <x v="0"/>
  </r>
  <r>
    <x v="1"/>
    <x v="3"/>
    <s v="De Bonte Raaf"/>
    <x v="10"/>
    <x v="18"/>
    <x v="13"/>
    <n v="5"/>
    <x v="3"/>
    <x v="0"/>
    <x v="0"/>
    <x v="0"/>
  </r>
  <r>
    <x v="1"/>
    <x v="3"/>
    <s v="De Bonte Raaf"/>
    <x v="10"/>
    <x v="17"/>
    <x v="20"/>
    <n v="-4.7300000000000004"/>
    <x v="4"/>
    <x v="0"/>
    <x v="0"/>
    <x v="0"/>
  </r>
  <r>
    <x v="1"/>
    <x v="3"/>
    <s v="De Bonte Raaf"/>
    <x v="13"/>
    <x v="10"/>
    <x v="0"/>
    <n v="-123.06"/>
    <x v="3"/>
    <x v="1"/>
    <x v="0"/>
    <x v="0"/>
  </r>
  <r>
    <x v="1"/>
    <x v="3"/>
    <s v="De Bonte Raaf"/>
    <x v="13"/>
    <x v="10"/>
    <x v="1"/>
    <n v="-8.82"/>
    <x v="3"/>
    <x v="1"/>
    <x v="0"/>
    <x v="0"/>
  </r>
  <r>
    <x v="1"/>
    <x v="3"/>
    <s v="De Bonte Raaf"/>
    <x v="13"/>
    <x v="10"/>
    <x v="10"/>
    <n v="-125.83"/>
    <x v="3"/>
    <x v="1"/>
    <x v="0"/>
    <x v="0"/>
  </r>
  <r>
    <x v="1"/>
    <x v="3"/>
    <s v="De Bonte Raaf"/>
    <x v="13"/>
    <x v="10"/>
    <x v="3"/>
    <n v="-6.05"/>
    <x v="3"/>
    <x v="1"/>
    <x v="0"/>
    <x v="0"/>
  </r>
  <r>
    <x v="1"/>
    <x v="3"/>
    <s v="De Bonte Raaf"/>
    <x v="13"/>
    <x v="10"/>
    <x v="4"/>
    <n v="-114.39"/>
    <x v="3"/>
    <x v="1"/>
    <x v="0"/>
    <x v="0"/>
  </r>
  <r>
    <x v="1"/>
    <x v="3"/>
    <s v="De Bonte Raaf"/>
    <x v="13"/>
    <x v="10"/>
    <x v="5"/>
    <n v="-103.33"/>
    <x v="3"/>
    <x v="1"/>
    <x v="0"/>
    <x v="0"/>
  </r>
  <r>
    <x v="1"/>
    <x v="3"/>
    <s v="De Bonte Raaf"/>
    <x v="13"/>
    <x v="20"/>
    <x v="24"/>
    <n v="-43.86"/>
    <x v="3"/>
    <x v="1"/>
    <x v="0"/>
    <x v="0"/>
  </r>
  <r>
    <x v="1"/>
    <x v="3"/>
    <s v="De Bonte Raaf"/>
    <x v="13"/>
    <x v="20"/>
    <x v="25"/>
    <n v="43.86"/>
    <x v="3"/>
    <x v="1"/>
    <x v="0"/>
    <x v="0"/>
  </r>
  <r>
    <x v="1"/>
    <x v="3"/>
    <s v="De Bonte Raaf"/>
    <x v="13"/>
    <x v="11"/>
    <x v="7"/>
    <n v="-25.27"/>
    <x v="3"/>
    <x v="1"/>
    <x v="0"/>
    <x v="0"/>
  </r>
  <r>
    <x v="1"/>
    <x v="3"/>
    <s v="De Bonte Raaf"/>
    <x v="13"/>
    <x v="12"/>
    <x v="6"/>
    <n v="-134.78"/>
    <x v="3"/>
    <x v="1"/>
    <x v="0"/>
    <x v="0"/>
  </r>
  <r>
    <x v="1"/>
    <x v="3"/>
    <s v="De Bonte Raaf"/>
    <x v="13"/>
    <x v="13"/>
    <x v="8"/>
    <n v="-1530.87"/>
    <x v="3"/>
    <x v="1"/>
    <x v="0"/>
    <x v="0"/>
  </r>
  <r>
    <x v="1"/>
    <x v="3"/>
    <s v="De Bonte Raaf"/>
    <x v="13"/>
    <x v="4"/>
    <x v="9"/>
    <n v="1684.8"/>
    <x v="3"/>
    <x v="1"/>
    <x v="0"/>
    <x v="0"/>
  </r>
  <r>
    <x v="1"/>
    <x v="3"/>
    <s v="De Bonte Raaf"/>
    <x v="13"/>
    <x v="14"/>
    <x v="7"/>
    <n v="25.27"/>
    <x v="3"/>
    <x v="1"/>
    <x v="0"/>
    <x v="0"/>
  </r>
  <r>
    <x v="1"/>
    <x v="3"/>
    <s v="De Bonte Raaf"/>
    <x v="13"/>
    <x v="15"/>
    <x v="6"/>
    <n v="134.78"/>
    <x v="3"/>
    <x v="1"/>
    <x v="0"/>
    <x v="0"/>
  </r>
  <r>
    <x v="1"/>
    <x v="3"/>
    <s v="De Bonte Raaf"/>
    <x v="13"/>
    <x v="16"/>
    <x v="0"/>
    <n v="123.06"/>
    <x v="3"/>
    <x v="1"/>
    <x v="0"/>
    <x v="0"/>
  </r>
  <r>
    <x v="1"/>
    <x v="3"/>
    <s v="De Bonte Raaf"/>
    <x v="13"/>
    <x v="16"/>
    <x v="1"/>
    <n v="8.82"/>
    <x v="3"/>
    <x v="1"/>
    <x v="0"/>
    <x v="0"/>
  </r>
  <r>
    <x v="1"/>
    <x v="3"/>
    <s v="De Bonte Raaf"/>
    <x v="13"/>
    <x v="16"/>
    <x v="10"/>
    <n v="125.83"/>
    <x v="3"/>
    <x v="1"/>
    <x v="0"/>
    <x v="0"/>
  </r>
  <r>
    <x v="1"/>
    <x v="3"/>
    <s v="De Bonte Raaf"/>
    <x v="13"/>
    <x v="16"/>
    <x v="3"/>
    <n v="6.05"/>
    <x v="3"/>
    <x v="1"/>
    <x v="0"/>
    <x v="0"/>
  </r>
  <r>
    <x v="1"/>
    <x v="3"/>
    <s v="De Bonte Raaf"/>
    <x v="13"/>
    <x v="16"/>
    <x v="4"/>
    <n v="114.39"/>
    <x v="3"/>
    <x v="1"/>
    <x v="0"/>
    <x v="0"/>
  </r>
  <r>
    <x v="1"/>
    <x v="3"/>
    <s v="De Bonte Raaf"/>
    <x v="13"/>
    <x v="21"/>
    <x v="25"/>
    <n v="-43.86"/>
    <x v="3"/>
    <x v="1"/>
    <x v="0"/>
    <x v="0"/>
  </r>
  <r>
    <x v="1"/>
    <x v="3"/>
    <s v="De Bonte Raaf"/>
    <x v="13"/>
    <x v="17"/>
    <x v="20"/>
    <n v="-6.74"/>
    <x v="4"/>
    <x v="0"/>
    <x v="0"/>
    <x v="0"/>
  </r>
  <r>
    <x v="1"/>
    <x v="3"/>
    <s v="De Bonte Raaf"/>
    <x v="14"/>
    <x v="10"/>
    <x v="0"/>
    <n v="-51.28"/>
    <x v="1"/>
    <x v="2"/>
    <x v="0"/>
    <x v="0"/>
  </r>
  <r>
    <x v="1"/>
    <x v="3"/>
    <s v="De Bonte Raaf"/>
    <x v="14"/>
    <x v="10"/>
    <x v="1"/>
    <n v="-3.68"/>
    <x v="1"/>
    <x v="2"/>
    <x v="0"/>
    <x v="0"/>
  </r>
  <r>
    <x v="1"/>
    <x v="3"/>
    <s v="De Bonte Raaf"/>
    <x v="14"/>
    <x v="10"/>
    <x v="10"/>
    <n v="-52.43"/>
    <x v="1"/>
    <x v="2"/>
    <x v="0"/>
    <x v="0"/>
  </r>
  <r>
    <x v="1"/>
    <x v="3"/>
    <s v="De Bonte Raaf"/>
    <x v="14"/>
    <x v="10"/>
    <x v="3"/>
    <n v="-2.52"/>
    <x v="1"/>
    <x v="2"/>
    <x v="0"/>
    <x v="0"/>
  </r>
  <r>
    <x v="1"/>
    <x v="3"/>
    <s v="De Bonte Raaf"/>
    <x v="14"/>
    <x v="10"/>
    <x v="4"/>
    <n v="-47.67"/>
    <x v="1"/>
    <x v="2"/>
    <x v="0"/>
    <x v="0"/>
  </r>
  <r>
    <x v="1"/>
    <x v="3"/>
    <s v="De Bonte Raaf"/>
    <x v="14"/>
    <x v="20"/>
    <x v="24"/>
    <n v="-18.28"/>
    <x v="1"/>
    <x v="2"/>
    <x v="0"/>
    <x v="0"/>
  </r>
  <r>
    <x v="1"/>
    <x v="3"/>
    <s v="De Bonte Raaf"/>
    <x v="14"/>
    <x v="20"/>
    <x v="25"/>
    <n v="18.28"/>
    <x v="1"/>
    <x v="2"/>
    <x v="0"/>
    <x v="0"/>
  </r>
  <r>
    <x v="1"/>
    <x v="3"/>
    <s v="De Bonte Raaf"/>
    <x v="14"/>
    <x v="11"/>
    <x v="7"/>
    <n v="-10.53"/>
    <x v="1"/>
    <x v="2"/>
    <x v="0"/>
    <x v="0"/>
  </r>
  <r>
    <x v="1"/>
    <x v="3"/>
    <s v="De Bonte Raaf"/>
    <x v="14"/>
    <x v="12"/>
    <x v="6"/>
    <n v="-56.16"/>
    <x v="1"/>
    <x v="2"/>
    <x v="0"/>
    <x v="0"/>
  </r>
  <r>
    <x v="1"/>
    <x v="3"/>
    <s v="De Bonte Raaf"/>
    <x v="14"/>
    <x v="13"/>
    <x v="8"/>
    <n v="-680.97"/>
    <x v="1"/>
    <x v="2"/>
    <x v="0"/>
    <x v="0"/>
  </r>
  <r>
    <x v="1"/>
    <x v="3"/>
    <s v="De Bonte Raaf"/>
    <x v="14"/>
    <x v="4"/>
    <x v="9"/>
    <n v="702.06"/>
    <x v="1"/>
    <x v="2"/>
    <x v="0"/>
    <x v="0"/>
  </r>
  <r>
    <x v="1"/>
    <x v="3"/>
    <s v="De Bonte Raaf"/>
    <x v="14"/>
    <x v="14"/>
    <x v="7"/>
    <n v="10.53"/>
    <x v="1"/>
    <x v="2"/>
    <x v="0"/>
    <x v="0"/>
  </r>
  <r>
    <x v="1"/>
    <x v="3"/>
    <s v="De Bonte Raaf"/>
    <x v="14"/>
    <x v="15"/>
    <x v="6"/>
    <n v="56.16"/>
    <x v="1"/>
    <x v="2"/>
    <x v="0"/>
    <x v="0"/>
  </r>
  <r>
    <x v="1"/>
    <x v="3"/>
    <s v="De Bonte Raaf"/>
    <x v="14"/>
    <x v="16"/>
    <x v="0"/>
    <n v="51.28"/>
    <x v="1"/>
    <x v="2"/>
    <x v="0"/>
    <x v="0"/>
  </r>
  <r>
    <x v="1"/>
    <x v="3"/>
    <s v="De Bonte Raaf"/>
    <x v="14"/>
    <x v="16"/>
    <x v="1"/>
    <n v="3.68"/>
    <x v="1"/>
    <x v="2"/>
    <x v="0"/>
    <x v="0"/>
  </r>
  <r>
    <x v="1"/>
    <x v="3"/>
    <s v="De Bonte Raaf"/>
    <x v="14"/>
    <x v="16"/>
    <x v="10"/>
    <n v="52.43"/>
    <x v="1"/>
    <x v="2"/>
    <x v="0"/>
    <x v="0"/>
  </r>
  <r>
    <x v="1"/>
    <x v="3"/>
    <s v="De Bonte Raaf"/>
    <x v="14"/>
    <x v="16"/>
    <x v="3"/>
    <n v="2.52"/>
    <x v="1"/>
    <x v="2"/>
    <x v="0"/>
    <x v="0"/>
  </r>
  <r>
    <x v="1"/>
    <x v="3"/>
    <s v="De Bonte Raaf"/>
    <x v="14"/>
    <x v="16"/>
    <x v="4"/>
    <n v="47.67"/>
    <x v="1"/>
    <x v="2"/>
    <x v="0"/>
    <x v="0"/>
  </r>
  <r>
    <x v="1"/>
    <x v="3"/>
    <s v="De Bonte Raaf"/>
    <x v="14"/>
    <x v="21"/>
    <x v="25"/>
    <n v="-18.28"/>
    <x v="1"/>
    <x v="2"/>
    <x v="0"/>
    <x v="0"/>
  </r>
  <r>
    <x v="1"/>
    <x v="3"/>
    <s v="De Bonte Raaf"/>
    <x v="14"/>
    <x v="17"/>
    <x v="20"/>
    <n v="-2.81"/>
    <x v="4"/>
    <x v="0"/>
    <x v="0"/>
    <x v="0"/>
  </r>
  <r>
    <x v="1"/>
    <x v="3"/>
    <s v="De Bonte Raaf"/>
    <x v="15"/>
    <x v="10"/>
    <x v="0"/>
    <n v="-341.59"/>
    <x v="3"/>
    <x v="1"/>
    <x v="0"/>
    <x v="0"/>
  </r>
  <r>
    <x v="1"/>
    <x v="3"/>
    <s v="De Bonte Raaf"/>
    <x v="15"/>
    <x v="10"/>
    <x v="1"/>
    <n v="-24.5"/>
    <x v="3"/>
    <x v="1"/>
    <x v="0"/>
    <x v="0"/>
  </r>
  <r>
    <x v="1"/>
    <x v="3"/>
    <s v="De Bonte Raaf"/>
    <x v="15"/>
    <x v="10"/>
    <x v="2"/>
    <n v="-122.48"/>
    <x v="3"/>
    <x v="1"/>
    <x v="0"/>
    <x v="0"/>
  </r>
  <r>
    <x v="1"/>
    <x v="3"/>
    <s v="De Bonte Raaf"/>
    <x v="15"/>
    <x v="10"/>
    <x v="3"/>
    <n v="-16.78"/>
    <x v="3"/>
    <x v="1"/>
    <x v="0"/>
    <x v="0"/>
  </r>
  <r>
    <x v="1"/>
    <x v="3"/>
    <s v="De Bonte Raaf"/>
    <x v="15"/>
    <x v="10"/>
    <x v="4"/>
    <n v="-317.55"/>
    <x v="3"/>
    <x v="1"/>
    <x v="0"/>
    <x v="0"/>
  </r>
  <r>
    <x v="1"/>
    <x v="3"/>
    <s v="De Bonte Raaf"/>
    <x v="15"/>
    <x v="10"/>
    <x v="5"/>
    <n v="-1263.25"/>
    <x v="3"/>
    <x v="1"/>
    <x v="0"/>
    <x v="0"/>
  </r>
  <r>
    <x v="1"/>
    <x v="3"/>
    <s v="De Bonte Raaf"/>
    <x v="15"/>
    <x v="10"/>
    <x v="15"/>
    <n v="-91.88"/>
    <x v="3"/>
    <x v="1"/>
    <x v="0"/>
    <x v="0"/>
  </r>
  <r>
    <x v="1"/>
    <x v="3"/>
    <s v="De Bonte Raaf"/>
    <x v="15"/>
    <x v="20"/>
    <x v="24"/>
    <n v="-209.53"/>
    <x v="3"/>
    <x v="1"/>
    <x v="0"/>
    <x v="0"/>
  </r>
  <r>
    <x v="1"/>
    <x v="3"/>
    <s v="De Bonte Raaf"/>
    <x v="15"/>
    <x v="20"/>
    <x v="25"/>
    <n v="209.53"/>
    <x v="3"/>
    <x v="1"/>
    <x v="0"/>
    <x v="0"/>
  </r>
  <r>
    <x v="1"/>
    <x v="3"/>
    <s v="De Bonte Raaf"/>
    <x v="15"/>
    <x v="11"/>
    <x v="7"/>
    <n v="-54.75"/>
    <x v="3"/>
    <x v="1"/>
    <x v="0"/>
    <x v="0"/>
  </r>
  <r>
    <x v="1"/>
    <x v="3"/>
    <s v="De Bonte Raaf"/>
    <x v="15"/>
    <x v="12"/>
    <x v="6"/>
    <n v="-306.98"/>
    <x v="3"/>
    <x v="1"/>
    <x v="0"/>
    <x v="0"/>
  </r>
  <r>
    <x v="1"/>
    <x v="3"/>
    <s v="De Bonte Raaf"/>
    <x v="15"/>
    <x v="13"/>
    <x v="8"/>
    <n v="-2222.19"/>
    <x v="3"/>
    <x v="1"/>
    <x v="0"/>
    <x v="0"/>
  </r>
  <r>
    <x v="1"/>
    <x v="3"/>
    <s v="De Bonte Raaf"/>
    <x v="15"/>
    <x v="4"/>
    <x v="9"/>
    <n v="3650"/>
    <x v="3"/>
    <x v="1"/>
    <x v="0"/>
    <x v="0"/>
  </r>
  <r>
    <x v="1"/>
    <x v="3"/>
    <s v="De Bonte Raaf"/>
    <x v="15"/>
    <x v="4"/>
    <x v="19"/>
    <n v="187.2"/>
    <x v="3"/>
    <x v="1"/>
    <x v="0"/>
    <x v="0"/>
  </r>
  <r>
    <x v="1"/>
    <x v="3"/>
    <s v="De Bonte Raaf"/>
    <x v="15"/>
    <x v="14"/>
    <x v="7"/>
    <n v="54.75"/>
    <x v="3"/>
    <x v="1"/>
    <x v="0"/>
    <x v="0"/>
  </r>
  <r>
    <x v="1"/>
    <x v="3"/>
    <s v="De Bonte Raaf"/>
    <x v="15"/>
    <x v="15"/>
    <x v="6"/>
    <n v="306.98"/>
    <x v="3"/>
    <x v="1"/>
    <x v="0"/>
    <x v="0"/>
  </r>
  <r>
    <x v="1"/>
    <x v="3"/>
    <s v="De Bonte Raaf"/>
    <x v="15"/>
    <x v="16"/>
    <x v="0"/>
    <n v="341.59"/>
    <x v="3"/>
    <x v="1"/>
    <x v="0"/>
    <x v="0"/>
  </r>
  <r>
    <x v="1"/>
    <x v="3"/>
    <s v="De Bonte Raaf"/>
    <x v="15"/>
    <x v="16"/>
    <x v="1"/>
    <n v="24.5"/>
    <x v="3"/>
    <x v="1"/>
    <x v="0"/>
    <x v="0"/>
  </r>
  <r>
    <x v="1"/>
    <x v="3"/>
    <s v="De Bonte Raaf"/>
    <x v="15"/>
    <x v="16"/>
    <x v="2"/>
    <n v="122.48"/>
    <x v="3"/>
    <x v="1"/>
    <x v="0"/>
    <x v="0"/>
  </r>
  <r>
    <x v="1"/>
    <x v="3"/>
    <s v="De Bonte Raaf"/>
    <x v="15"/>
    <x v="16"/>
    <x v="3"/>
    <n v="16.78"/>
    <x v="3"/>
    <x v="1"/>
    <x v="0"/>
    <x v="0"/>
  </r>
  <r>
    <x v="1"/>
    <x v="3"/>
    <s v="De Bonte Raaf"/>
    <x v="15"/>
    <x v="16"/>
    <x v="4"/>
    <n v="317.55"/>
    <x v="3"/>
    <x v="1"/>
    <x v="0"/>
    <x v="0"/>
  </r>
  <r>
    <x v="1"/>
    <x v="3"/>
    <s v="De Bonte Raaf"/>
    <x v="15"/>
    <x v="21"/>
    <x v="25"/>
    <n v="-209.53"/>
    <x v="3"/>
    <x v="1"/>
    <x v="0"/>
    <x v="0"/>
  </r>
  <r>
    <x v="1"/>
    <x v="3"/>
    <s v="De Bonte Raaf"/>
    <x v="15"/>
    <x v="18"/>
    <x v="22"/>
    <n v="15"/>
    <x v="3"/>
    <x v="1"/>
    <x v="0"/>
    <x v="0"/>
  </r>
  <r>
    <x v="1"/>
    <x v="3"/>
    <s v="De Bonte Raaf"/>
    <x v="15"/>
    <x v="17"/>
    <x v="20"/>
    <n v="-65.349999999999994"/>
    <x v="4"/>
    <x v="0"/>
    <x v="0"/>
    <x v="0"/>
  </r>
  <r>
    <x v="1"/>
    <x v="3"/>
    <s v="De Bonte Raaf"/>
    <x v="16"/>
    <x v="10"/>
    <x v="0"/>
    <n v="-9.73"/>
    <x v="5"/>
    <x v="0"/>
    <x v="0"/>
    <x v="0"/>
  </r>
  <r>
    <x v="1"/>
    <x v="3"/>
    <s v="De Bonte Raaf"/>
    <x v="16"/>
    <x v="10"/>
    <x v="1"/>
    <n v="-0.7"/>
    <x v="5"/>
    <x v="0"/>
    <x v="0"/>
    <x v="0"/>
  </r>
  <r>
    <x v="1"/>
    <x v="3"/>
    <s v="De Bonte Raaf"/>
    <x v="16"/>
    <x v="10"/>
    <x v="2"/>
    <n v="-3.49"/>
    <x v="5"/>
    <x v="0"/>
    <x v="0"/>
    <x v="0"/>
  </r>
  <r>
    <x v="1"/>
    <x v="3"/>
    <s v="De Bonte Raaf"/>
    <x v="16"/>
    <x v="10"/>
    <x v="3"/>
    <n v="-0.48"/>
    <x v="5"/>
    <x v="0"/>
    <x v="0"/>
    <x v="0"/>
  </r>
  <r>
    <x v="1"/>
    <x v="3"/>
    <s v="De Bonte Raaf"/>
    <x v="16"/>
    <x v="10"/>
    <x v="4"/>
    <n v="-9.0500000000000007"/>
    <x v="5"/>
    <x v="0"/>
    <x v="0"/>
    <x v="0"/>
  </r>
  <r>
    <x v="1"/>
    <x v="3"/>
    <s v="De Bonte Raaf"/>
    <x v="16"/>
    <x v="10"/>
    <x v="5"/>
    <n v="-46.67"/>
    <x v="5"/>
    <x v="0"/>
    <x v="0"/>
    <x v="0"/>
  </r>
  <r>
    <x v="1"/>
    <x v="3"/>
    <s v="De Bonte Raaf"/>
    <x v="16"/>
    <x v="11"/>
    <x v="7"/>
    <n v="-1.95"/>
    <x v="5"/>
    <x v="0"/>
    <x v="0"/>
    <x v="0"/>
  </r>
  <r>
    <x v="1"/>
    <x v="3"/>
    <s v="De Bonte Raaf"/>
    <x v="16"/>
    <x v="12"/>
    <x v="6"/>
    <n v="-10.38"/>
    <x v="5"/>
    <x v="0"/>
    <x v="0"/>
    <x v="0"/>
  </r>
  <r>
    <x v="1"/>
    <x v="3"/>
    <s v="De Bonte Raaf"/>
    <x v="16"/>
    <x v="13"/>
    <x v="8"/>
    <n v="-97.61"/>
    <x v="5"/>
    <x v="0"/>
    <x v="0"/>
    <x v="0"/>
  </r>
  <r>
    <x v="1"/>
    <x v="3"/>
    <s v="De Bonte Raaf"/>
    <x v="16"/>
    <x v="4"/>
    <x v="9"/>
    <n v="129.80000000000001"/>
    <x v="5"/>
    <x v="0"/>
    <x v="0"/>
    <x v="0"/>
  </r>
  <r>
    <x v="1"/>
    <x v="3"/>
    <s v="De Bonte Raaf"/>
    <x v="16"/>
    <x v="14"/>
    <x v="7"/>
    <n v="1.95"/>
    <x v="5"/>
    <x v="0"/>
    <x v="0"/>
    <x v="0"/>
  </r>
  <r>
    <x v="1"/>
    <x v="3"/>
    <s v="De Bonte Raaf"/>
    <x v="16"/>
    <x v="15"/>
    <x v="6"/>
    <n v="10.38"/>
    <x v="5"/>
    <x v="0"/>
    <x v="0"/>
    <x v="0"/>
  </r>
  <r>
    <x v="1"/>
    <x v="3"/>
    <s v="De Bonte Raaf"/>
    <x v="16"/>
    <x v="16"/>
    <x v="0"/>
    <n v="9.73"/>
    <x v="5"/>
    <x v="0"/>
    <x v="0"/>
    <x v="0"/>
  </r>
  <r>
    <x v="1"/>
    <x v="3"/>
    <s v="De Bonte Raaf"/>
    <x v="16"/>
    <x v="16"/>
    <x v="1"/>
    <n v="0.7"/>
    <x v="5"/>
    <x v="0"/>
    <x v="0"/>
    <x v="0"/>
  </r>
  <r>
    <x v="1"/>
    <x v="3"/>
    <s v="De Bonte Raaf"/>
    <x v="16"/>
    <x v="16"/>
    <x v="2"/>
    <n v="3.49"/>
    <x v="5"/>
    <x v="0"/>
    <x v="0"/>
    <x v="0"/>
  </r>
  <r>
    <x v="1"/>
    <x v="3"/>
    <s v="De Bonte Raaf"/>
    <x v="16"/>
    <x v="16"/>
    <x v="3"/>
    <n v="0.48"/>
    <x v="5"/>
    <x v="0"/>
    <x v="0"/>
    <x v="0"/>
  </r>
  <r>
    <x v="1"/>
    <x v="3"/>
    <s v="De Bonte Raaf"/>
    <x v="16"/>
    <x v="16"/>
    <x v="4"/>
    <n v="9.0500000000000007"/>
    <x v="5"/>
    <x v="0"/>
    <x v="0"/>
    <x v="0"/>
  </r>
  <r>
    <x v="1"/>
    <x v="3"/>
    <s v="De Bonte Raaf"/>
    <x v="16"/>
    <x v="19"/>
    <x v="21"/>
    <n v="15"/>
    <x v="5"/>
    <x v="0"/>
    <x v="0"/>
    <x v="0"/>
  </r>
  <r>
    <x v="1"/>
    <x v="3"/>
    <s v="De Bonte Raaf"/>
    <x v="16"/>
    <x v="17"/>
    <x v="20"/>
    <n v="-0.52"/>
    <x v="4"/>
    <x v="0"/>
    <x v="0"/>
    <x v="0"/>
  </r>
  <r>
    <x v="1"/>
    <x v="3"/>
    <s v="De Bonte Raaf"/>
    <x v="17"/>
    <x v="10"/>
    <x v="4"/>
    <n v="-6.97"/>
    <x v="1"/>
    <x v="0"/>
    <x v="0"/>
    <x v="2"/>
  </r>
  <r>
    <x v="1"/>
    <x v="3"/>
    <s v="De Bonte Raaf"/>
    <x v="17"/>
    <x v="10"/>
    <x v="5"/>
    <n v="-36.67"/>
    <x v="1"/>
    <x v="0"/>
    <x v="0"/>
    <x v="2"/>
  </r>
  <r>
    <x v="1"/>
    <x v="3"/>
    <s v="De Bonte Raaf"/>
    <x v="17"/>
    <x v="13"/>
    <x v="8"/>
    <n v="-62.93"/>
    <x v="1"/>
    <x v="0"/>
    <x v="0"/>
    <x v="2"/>
  </r>
  <r>
    <x v="1"/>
    <x v="3"/>
    <s v="De Bonte Raaf"/>
    <x v="17"/>
    <x v="4"/>
    <x v="23"/>
    <n v="100"/>
    <x v="1"/>
    <x v="0"/>
    <x v="0"/>
    <x v="2"/>
  </r>
  <r>
    <x v="1"/>
    <x v="3"/>
    <s v="De Bonte Raaf"/>
    <x v="17"/>
    <x v="16"/>
    <x v="4"/>
    <n v="6.97"/>
    <x v="1"/>
    <x v="0"/>
    <x v="0"/>
    <x v="2"/>
  </r>
  <r>
    <x v="1"/>
    <x v="3"/>
    <s v="De Bonte Raaf"/>
    <x v="17"/>
    <x v="17"/>
    <x v="20"/>
    <n v="-0.4"/>
    <x v="4"/>
    <x v="0"/>
    <x v="0"/>
    <x v="2"/>
  </r>
  <r>
    <x v="1"/>
    <x v="3"/>
    <s v="De Bonte Raaf"/>
    <x v="18"/>
    <x v="10"/>
    <x v="0"/>
    <n v="-149.38999999999999"/>
    <x v="5"/>
    <x v="3"/>
    <x v="0"/>
    <x v="0"/>
  </r>
  <r>
    <x v="1"/>
    <x v="3"/>
    <s v="De Bonte Raaf"/>
    <x v="18"/>
    <x v="10"/>
    <x v="1"/>
    <n v="-10.71"/>
    <x v="5"/>
    <x v="3"/>
    <x v="0"/>
    <x v="0"/>
  </r>
  <r>
    <x v="1"/>
    <x v="3"/>
    <s v="De Bonte Raaf"/>
    <x v="18"/>
    <x v="10"/>
    <x v="2"/>
    <n v="-53.57"/>
    <x v="5"/>
    <x v="3"/>
    <x v="0"/>
    <x v="0"/>
  </r>
  <r>
    <x v="1"/>
    <x v="3"/>
    <s v="De Bonte Raaf"/>
    <x v="18"/>
    <x v="10"/>
    <x v="3"/>
    <n v="-7.34"/>
    <x v="5"/>
    <x v="3"/>
    <x v="0"/>
    <x v="0"/>
  </r>
  <r>
    <x v="1"/>
    <x v="3"/>
    <s v="De Bonte Raaf"/>
    <x v="18"/>
    <x v="10"/>
    <x v="4"/>
    <n v="-138.88"/>
    <x v="5"/>
    <x v="3"/>
    <x v="0"/>
    <x v="0"/>
  </r>
  <r>
    <x v="1"/>
    <x v="3"/>
    <s v="De Bonte Raaf"/>
    <x v="18"/>
    <x v="10"/>
    <x v="5"/>
    <n v="-187.5"/>
    <x v="5"/>
    <x v="3"/>
    <x v="0"/>
    <x v="0"/>
  </r>
  <r>
    <x v="1"/>
    <x v="3"/>
    <s v="De Bonte Raaf"/>
    <x v="18"/>
    <x v="20"/>
    <x v="24"/>
    <n v="-90.01"/>
    <x v="5"/>
    <x v="3"/>
    <x v="0"/>
    <x v="0"/>
  </r>
  <r>
    <x v="1"/>
    <x v="3"/>
    <s v="De Bonte Raaf"/>
    <x v="18"/>
    <x v="20"/>
    <x v="25"/>
    <n v="90.01"/>
    <x v="5"/>
    <x v="3"/>
    <x v="0"/>
    <x v="0"/>
  </r>
  <r>
    <x v="1"/>
    <x v="3"/>
    <s v="De Bonte Raaf"/>
    <x v="18"/>
    <x v="11"/>
    <x v="7"/>
    <n v="-24.75"/>
    <x v="5"/>
    <x v="3"/>
    <x v="0"/>
    <x v="0"/>
  </r>
  <r>
    <x v="1"/>
    <x v="3"/>
    <s v="De Bonte Raaf"/>
    <x v="18"/>
    <x v="12"/>
    <x v="6"/>
    <n v="-132"/>
    <x v="5"/>
    <x v="3"/>
    <x v="0"/>
    <x v="0"/>
  </r>
  <r>
    <x v="1"/>
    <x v="3"/>
    <s v="De Bonte Raaf"/>
    <x v="18"/>
    <x v="13"/>
    <x v="8"/>
    <n v="-1425.69"/>
    <x v="5"/>
    <x v="3"/>
    <x v="0"/>
    <x v="0"/>
  </r>
  <r>
    <x v="1"/>
    <x v="3"/>
    <s v="De Bonte Raaf"/>
    <x v="18"/>
    <x v="4"/>
    <x v="9"/>
    <n v="1650"/>
    <x v="5"/>
    <x v="3"/>
    <x v="0"/>
    <x v="0"/>
  </r>
  <r>
    <x v="1"/>
    <x v="3"/>
    <s v="De Bonte Raaf"/>
    <x v="18"/>
    <x v="4"/>
    <x v="26"/>
    <n v="50"/>
    <x v="5"/>
    <x v="3"/>
    <x v="0"/>
    <x v="0"/>
  </r>
  <r>
    <x v="1"/>
    <x v="3"/>
    <s v="De Bonte Raaf"/>
    <x v="18"/>
    <x v="14"/>
    <x v="7"/>
    <n v="24.75"/>
    <x v="5"/>
    <x v="3"/>
    <x v="0"/>
    <x v="0"/>
  </r>
  <r>
    <x v="1"/>
    <x v="3"/>
    <s v="De Bonte Raaf"/>
    <x v="18"/>
    <x v="15"/>
    <x v="6"/>
    <n v="132"/>
    <x v="5"/>
    <x v="3"/>
    <x v="0"/>
    <x v="0"/>
  </r>
  <r>
    <x v="1"/>
    <x v="3"/>
    <s v="De Bonte Raaf"/>
    <x v="18"/>
    <x v="16"/>
    <x v="0"/>
    <n v="149.38999999999999"/>
    <x v="5"/>
    <x v="3"/>
    <x v="0"/>
    <x v="0"/>
  </r>
  <r>
    <x v="1"/>
    <x v="3"/>
    <s v="De Bonte Raaf"/>
    <x v="18"/>
    <x v="16"/>
    <x v="1"/>
    <n v="10.71"/>
    <x v="5"/>
    <x v="3"/>
    <x v="0"/>
    <x v="0"/>
  </r>
  <r>
    <x v="1"/>
    <x v="3"/>
    <s v="De Bonte Raaf"/>
    <x v="18"/>
    <x v="16"/>
    <x v="2"/>
    <n v="53.57"/>
    <x v="5"/>
    <x v="3"/>
    <x v="0"/>
    <x v="0"/>
  </r>
  <r>
    <x v="1"/>
    <x v="3"/>
    <s v="De Bonte Raaf"/>
    <x v="18"/>
    <x v="16"/>
    <x v="3"/>
    <n v="7.34"/>
    <x v="5"/>
    <x v="3"/>
    <x v="0"/>
    <x v="0"/>
  </r>
  <r>
    <x v="1"/>
    <x v="3"/>
    <s v="De Bonte Raaf"/>
    <x v="18"/>
    <x v="16"/>
    <x v="4"/>
    <n v="138.88"/>
    <x v="5"/>
    <x v="3"/>
    <x v="0"/>
    <x v="0"/>
  </r>
  <r>
    <x v="1"/>
    <x v="3"/>
    <s v="De Bonte Raaf"/>
    <x v="18"/>
    <x v="21"/>
    <x v="25"/>
    <n v="-90.01"/>
    <x v="5"/>
    <x v="3"/>
    <x v="0"/>
    <x v="0"/>
  </r>
  <r>
    <x v="1"/>
    <x v="3"/>
    <s v="De Bonte Raaf"/>
    <x v="18"/>
    <x v="19"/>
    <x v="21"/>
    <n v="10"/>
    <x v="5"/>
    <x v="3"/>
    <x v="0"/>
    <x v="0"/>
  </r>
  <r>
    <x v="1"/>
    <x v="3"/>
    <s v="De Bonte Raaf"/>
    <x v="18"/>
    <x v="17"/>
    <x v="20"/>
    <n v="-6.8"/>
    <x v="4"/>
    <x v="0"/>
    <x v="0"/>
    <x v="0"/>
  </r>
  <r>
    <x v="1"/>
    <x v="3"/>
    <s v="De Bonte Raaf"/>
    <x v="1"/>
    <x v="10"/>
    <x v="0"/>
    <n v="-84.99"/>
    <x v="1"/>
    <x v="0"/>
    <x v="0"/>
    <x v="1"/>
  </r>
  <r>
    <x v="1"/>
    <x v="3"/>
    <s v="De Bonte Raaf"/>
    <x v="1"/>
    <x v="10"/>
    <x v="1"/>
    <n v="-6.09"/>
    <x v="1"/>
    <x v="0"/>
    <x v="0"/>
    <x v="1"/>
  </r>
  <r>
    <x v="1"/>
    <x v="3"/>
    <s v="De Bonte Raaf"/>
    <x v="1"/>
    <x v="10"/>
    <x v="10"/>
    <n v="-86.91"/>
    <x v="1"/>
    <x v="0"/>
    <x v="0"/>
    <x v="1"/>
  </r>
  <r>
    <x v="1"/>
    <x v="3"/>
    <s v="De Bonte Raaf"/>
    <x v="1"/>
    <x v="10"/>
    <x v="3"/>
    <n v="-4.18"/>
    <x v="1"/>
    <x v="0"/>
    <x v="0"/>
    <x v="1"/>
  </r>
  <r>
    <x v="1"/>
    <x v="3"/>
    <s v="De Bonte Raaf"/>
    <x v="1"/>
    <x v="10"/>
    <x v="4"/>
    <n v="-79.010000000000005"/>
    <x v="1"/>
    <x v="0"/>
    <x v="0"/>
    <x v="1"/>
  </r>
  <r>
    <x v="1"/>
    <x v="3"/>
    <s v="De Bonte Raaf"/>
    <x v="1"/>
    <x v="10"/>
    <x v="5"/>
    <n v="-61"/>
    <x v="1"/>
    <x v="0"/>
    <x v="0"/>
    <x v="1"/>
  </r>
  <r>
    <x v="1"/>
    <x v="3"/>
    <s v="De Bonte Raaf"/>
    <x v="1"/>
    <x v="20"/>
    <x v="24"/>
    <n v="-35.97"/>
    <x v="1"/>
    <x v="0"/>
    <x v="0"/>
    <x v="1"/>
  </r>
  <r>
    <x v="1"/>
    <x v="3"/>
    <s v="De Bonte Raaf"/>
    <x v="1"/>
    <x v="20"/>
    <x v="25"/>
    <n v="35.97"/>
    <x v="1"/>
    <x v="0"/>
    <x v="0"/>
    <x v="1"/>
  </r>
  <r>
    <x v="1"/>
    <x v="3"/>
    <s v="De Bonte Raaf"/>
    <x v="1"/>
    <x v="11"/>
    <x v="7"/>
    <n v="-17.54"/>
    <x v="1"/>
    <x v="0"/>
    <x v="0"/>
    <x v="1"/>
  </r>
  <r>
    <x v="1"/>
    <x v="3"/>
    <s v="De Bonte Raaf"/>
    <x v="1"/>
    <x v="12"/>
    <x v="6"/>
    <n v="-93.54"/>
    <x v="1"/>
    <x v="0"/>
    <x v="0"/>
    <x v="1"/>
  </r>
  <r>
    <x v="1"/>
    <x v="3"/>
    <s v="De Bonte Raaf"/>
    <x v="1"/>
    <x v="13"/>
    <x v="8"/>
    <n v="-1067.6500000000001"/>
    <x v="1"/>
    <x v="0"/>
    <x v="0"/>
    <x v="1"/>
  </r>
  <r>
    <x v="1"/>
    <x v="3"/>
    <s v="De Bonte Raaf"/>
    <x v="1"/>
    <x v="4"/>
    <x v="9"/>
    <n v="1110"/>
    <x v="1"/>
    <x v="0"/>
    <x v="0"/>
    <x v="1"/>
  </r>
  <r>
    <x v="1"/>
    <x v="3"/>
    <s v="De Bonte Raaf"/>
    <x v="1"/>
    <x v="4"/>
    <x v="27"/>
    <n v="59.3"/>
    <x v="1"/>
    <x v="0"/>
    <x v="0"/>
    <x v="1"/>
  </r>
  <r>
    <x v="1"/>
    <x v="3"/>
    <s v="De Bonte Raaf"/>
    <x v="1"/>
    <x v="14"/>
    <x v="7"/>
    <n v="17.54"/>
    <x v="1"/>
    <x v="0"/>
    <x v="0"/>
    <x v="1"/>
  </r>
  <r>
    <x v="1"/>
    <x v="3"/>
    <s v="De Bonte Raaf"/>
    <x v="1"/>
    <x v="15"/>
    <x v="6"/>
    <n v="93.54"/>
    <x v="1"/>
    <x v="0"/>
    <x v="0"/>
    <x v="1"/>
  </r>
  <r>
    <x v="1"/>
    <x v="3"/>
    <s v="De Bonte Raaf"/>
    <x v="1"/>
    <x v="16"/>
    <x v="0"/>
    <n v="84.99"/>
    <x v="1"/>
    <x v="0"/>
    <x v="0"/>
    <x v="1"/>
  </r>
  <r>
    <x v="1"/>
    <x v="3"/>
    <s v="De Bonte Raaf"/>
    <x v="1"/>
    <x v="16"/>
    <x v="1"/>
    <n v="6.09"/>
    <x v="1"/>
    <x v="0"/>
    <x v="0"/>
    <x v="1"/>
  </r>
  <r>
    <x v="1"/>
    <x v="3"/>
    <s v="De Bonte Raaf"/>
    <x v="1"/>
    <x v="16"/>
    <x v="10"/>
    <n v="86.91"/>
    <x v="1"/>
    <x v="0"/>
    <x v="0"/>
    <x v="1"/>
  </r>
  <r>
    <x v="1"/>
    <x v="3"/>
    <s v="De Bonte Raaf"/>
    <x v="1"/>
    <x v="16"/>
    <x v="3"/>
    <n v="4.18"/>
    <x v="1"/>
    <x v="0"/>
    <x v="0"/>
    <x v="1"/>
  </r>
  <r>
    <x v="1"/>
    <x v="3"/>
    <s v="De Bonte Raaf"/>
    <x v="1"/>
    <x v="16"/>
    <x v="4"/>
    <n v="79.010000000000005"/>
    <x v="1"/>
    <x v="0"/>
    <x v="0"/>
    <x v="1"/>
  </r>
  <r>
    <x v="1"/>
    <x v="3"/>
    <s v="De Bonte Raaf"/>
    <x v="1"/>
    <x v="21"/>
    <x v="25"/>
    <n v="-35.97"/>
    <x v="1"/>
    <x v="0"/>
    <x v="0"/>
    <x v="1"/>
  </r>
  <r>
    <x v="1"/>
    <x v="3"/>
    <s v="De Bonte Raaf"/>
    <x v="1"/>
    <x v="17"/>
    <x v="20"/>
    <n v="-4.68"/>
    <x v="4"/>
    <x v="0"/>
    <x v="0"/>
    <x v="1"/>
  </r>
  <r>
    <x v="1"/>
    <x v="3"/>
    <s v="De Bonte Raaf"/>
    <x v="19"/>
    <x v="10"/>
    <x v="0"/>
    <n v="-112.17"/>
    <x v="1"/>
    <x v="2"/>
    <x v="0"/>
    <x v="0"/>
  </r>
  <r>
    <x v="1"/>
    <x v="3"/>
    <s v="De Bonte Raaf"/>
    <x v="19"/>
    <x v="10"/>
    <x v="1"/>
    <n v="-8.0399999999999991"/>
    <x v="1"/>
    <x v="2"/>
    <x v="0"/>
    <x v="0"/>
  </r>
  <r>
    <x v="1"/>
    <x v="3"/>
    <s v="De Bonte Raaf"/>
    <x v="19"/>
    <x v="10"/>
    <x v="2"/>
    <n v="-40.22"/>
    <x v="1"/>
    <x v="2"/>
    <x v="0"/>
    <x v="0"/>
  </r>
  <r>
    <x v="1"/>
    <x v="3"/>
    <s v="De Bonte Raaf"/>
    <x v="19"/>
    <x v="10"/>
    <x v="3"/>
    <n v="-5.51"/>
    <x v="1"/>
    <x v="2"/>
    <x v="0"/>
    <x v="0"/>
  </r>
  <r>
    <x v="1"/>
    <x v="3"/>
    <s v="De Bonte Raaf"/>
    <x v="19"/>
    <x v="10"/>
    <x v="4"/>
    <n v="-104.27"/>
    <x v="1"/>
    <x v="2"/>
    <x v="0"/>
    <x v="0"/>
  </r>
  <r>
    <x v="1"/>
    <x v="3"/>
    <s v="De Bonte Raaf"/>
    <x v="19"/>
    <x v="10"/>
    <x v="5"/>
    <n v="-91.33"/>
    <x v="1"/>
    <x v="2"/>
    <x v="0"/>
    <x v="0"/>
  </r>
  <r>
    <x v="1"/>
    <x v="3"/>
    <s v="De Bonte Raaf"/>
    <x v="19"/>
    <x v="20"/>
    <x v="24"/>
    <n v="-92.31"/>
    <x v="1"/>
    <x v="2"/>
    <x v="0"/>
    <x v="0"/>
  </r>
  <r>
    <x v="1"/>
    <x v="3"/>
    <s v="De Bonte Raaf"/>
    <x v="19"/>
    <x v="20"/>
    <x v="25"/>
    <n v="92.31"/>
    <x v="1"/>
    <x v="2"/>
    <x v="0"/>
    <x v="0"/>
  </r>
  <r>
    <x v="1"/>
    <x v="3"/>
    <s v="De Bonte Raaf"/>
    <x v="19"/>
    <x v="11"/>
    <x v="7"/>
    <n v="-23.82"/>
    <x v="1"/>
    <x v="2"/>
    <x v="0"/>
    <x v="0"/>
  </r>
  <r>
    <x v="1"/>
    <x v="3"/>
    <s v="De Bonte Raaf"/>
    <x v="19"/>
    <x v="12"/>
    <x v="6"/>
    <n v="-127.06"/>
    <x v="1"/>
    <x v="2"/>
    <x v="0"/>
    <x v="0"/>
  </r>
  <r>
    <x v="1"/>
    <x v="3"/>
    <s v="De Bonte Raaf"/>
    <x v="19"/>
    <x v="13"/>
    <x v="8"/>
    <n v="-1398.25"/>
    <x v="1"/>
    <x v="2"/>
    <x v="0"/>
    <x v="0"/>
  </r>
  <r>
    <x v="1"/>
    <x v="3"/>
    <s v="De Bonte Raaf"/>
    <x v="19"/>
    <x v="4"/>
    <x v="9"/>
    <n v="1588.24"/>
    <x v="1"/>
    <x v="2"/>
    <x v="0"/>
    <x v="0"/>
  </r>
  <r>
    <x v="1"/>
    <x v="3"/>
    <s v="De Bonte Raaf"/>
    <x v="19"/>
    <x v="14"/>
    <x v="7"/>
    <n v="23.82"/>
    <x v="1"/>
    <x v="2"/>
    <x v="0"/>
    <x v="0"/>
  </r>
  <r>
    <x v="1"/>
    <x v="3"/>
    <s v="De Bonte Raaf"/>
    <x v="19"/>
    <x v="15"/>
    <x v="6"/>
    <n v="127.06"/>
    <x v="1"/>
    <x v="2"/>
    <x v="0"/>
    <x v="0"/>
  </r>
  <r>
    <x v="1"/>
    <x v="3"/>
    <s v="De Bonte Raaf"/>
    <x v="19"/>
    <x v="16"/>
    <x v="0"/>
    <n v="112.17"/>
    <x v="1"/>
    <x v="2"/>
    <x v="0"/>
    <x v="0"/>
  </r>
  <r>
    <x v="1"/>
    <x v="3"/>
    <s v="De Bonte Raaf"/>
    <x v="19"/>
    <x v="16"/>
    <x v="1"/>
    <n v="8.0399999999999991"/>
    <x v="1"/>
    <x v="2"/>
    <x v="0"/>
    <x v="0"/>
  </r>
  <r>
    <x v="1"/>
    <x v="3"/>
    <s v="De Bonte Raaf"/>
    <x v="19"/>
    <x v="16"/>
    <x v="2"/>
    <n v="40.22"/>
    <x v="1"/>
    <x v="2"/>
    <x v="0"/>
    <x v="0"/>
  </r>
  <r>
    <x v="1"/>
    <x v="3"/>
    <s v="De Bonte Raaf"/>
    <x v="19"/>
    <x v="16"/>
    <x v="3"/>
    <n v="5.51"/>
    <x v="1"/>
    <x v="2"/>
    <x v="0"/>
    <x v="0"/>
  </r>
  <r>
    <x v="1"/>
    <x v="3"/>
    <s v="De Bonte Raaf"/>
    <x v="19"/>
    <x v="16"/>
    <x v="4"/>
    <n v="104.27"/>
    <x v="1"/>
    <x v="2"/>
    <x v="0"/>
    <x v="0"/>
  </r>
  <r>
    <x v="1"/>
    <x v="3"/>
    <s v="De Bonte Raaf"/>
    <x v="19"/>
    <x v="21"/>
    <x v="25"/>
    <n v="-92.31"/>
    <x v="1"/>
    <x v="2"/>
    <x v="0"/>
    <x v="0"/>
  </r>
  <r>
    <x v="1"/>
    <x v="3"/>
    <s v="De Bonte Raaf"/>
    <x v="19"/>
    <x v="17"/>
    <x v="20"/>
    <n v="-6.35"/>
    <x v="4"/>
    <x v="0"/>
    <x v="0"/>
    <x v="0"/>
  </r>
  <r>
    <x v="1"/>
    <x v="3"/>
    <s v="De Bonte Raaf"/>
    <x v="20"/>
    <x v="10"/>
    <x v="0"/>
    <n v="-52.73"/>
    <x v="0"/>
    <x v="4"/>
    <x v="0"/>
    <x v="2"/>
  </r>
  <r>
    <x v="1"/>
    <x v="3"/>
    <s v="De Bonte Raaf"/>
    <x v="20"/>
    <x v="10"/>
    <x v="1"/>
    <n v="-3.78"/>
    <x v="0"/>
    <x v="4"/>
    <x v="0"/>
    <x v="2"/>
  </r>
  <r>
    <x v="1"/>
    <x v="3"/>
    <s v="De Bonte Raaf"/>
    <x v="20"/>
    <x v="10"/>
    <x v="10"/>
    <n v="-53.93"/>
    <x v="0"/>
    <x v="4"/>
    <x v="0"/>
    <x v="2"/>
  </r>
  <r>
    <x v="1"/>
    <x v="3"/>
    <s v="De Bonte Raaf"/>
    <x v="20"/>
    <x v="10"/>
    <x v="3"/>
    <n v="-2.59"/>
    <x v="0"/>
    <x v="4"/>
    <x v="0"/>
    <x v="2"/>
  </r>
  <r>
    <x v="1"/>
    <x v="3"/>
    <s v="De Bonte Raaf"/>
    <x v="20"/>
    <x v="10"/>
    <x v="4"/>
    <n v="-49.02"/>
    <x v="0"/>
    <x v="4"/>
    <x v="0"/>
    <x v="2"/>
  </r>
  <r>
    <x v="1"/>
    <x v="3"/>
    <s v="De Bonte Raaf"/>
    <x v="20"/>
    <x v="20"/>
    <x v="24"/>
    <n v="-40.22"/>
    <x v="0"/>
    <x v="4"/>
    <x v="0"/>
    <x v="2"/>
  </r>
  <r>
    <x v="1"/>
    <x v="3"/>
    <s v="De Bonte Raaf"/>
    <x v="20"/>
    <x v="20"/>
    <x v="25"/>
    <n v="40.22"/>
    <x v="0"/>
    <x v="4"/>
    <x v="0"/>
    <x v="2"/>
  </r>
  <r>
    <x v="1"/>
    <x v="3"/>
    <s v="De Bonte Raaf"/>
    <x v="20"/>
    <x v="11"/>
    <x v="7"/>
    <n v="-11.15"/>
    <x v="0"/>
    <x v="4"/>
    <x v="0"/>
    <x v="2"/>
  </r>
  <r>
    <x v="1"/>
    <x v="3"/>
    <s v="De Bonte Raaf"/>
    <x v="20"/>
    <x v="12"/>
    <x v="6"/>
    <n v="-59.48"/>
    <x v="0"/>
    <x v="4"/>
    <x v="0"/>
    <x v="2"/>
  </r>
  <r>
    <x v="1"/>
    <x v="3"/>
    <s v="De Bonte Raaf"/>
    <x v="20"/>
    <x v="13"/>
    <x v="8"/>
    <n v="-700.33"/>
    <x v="0"/>
    <x v="4"/>
    <x v="0"/>
    <x v="2"/>
  </r>
  <r>
    <x v="1"/>
    <x v="3"/>
    <s v="De Bonte Raaf"/>
    <x v="20"/>
    <x v="4"/>
    <x v="9"/>
    <n v="743.52"/>
    <x v="0"/>
    <x v="4"/>
    <x v="0"/>
    <x v="2"/>
  </r>
  <r>
    <x v="1"/>
    <x v="3"/>
    <s v="De Bonte Raaf"/>
    <x v="20"/>
    <x v="14"/>
    <x v="7"/>
    <n v="11.15"/>
    <x v="0"/>
    <x v="4"/>
    <x v="0"/>
    <x v="2"/>
  </r>
  <r>
    <x v="1"/>
    <x v="3"/>
    <s v="De Bonte Raaf"/>
    <x v="20"/>
    <x v="15"/>
    <x v="6"/>
    <n v="59.48"/>
    <x v="0"/>
    <x v="4"/>
    <x v="0"/>
    <x v="2"/>
  </r>
  <r>
    <x v="1"/>
    <x v="3"/>
    <s v="De Bonte Raaf"/>
    <x v="20"/>
    <x v="16"/>
    <x v="0"/>
    <n v="52.73"/>
    <x v="0"/>
    <x v="4"/>
    <x v="0"/>
    <x v="2"/>
  </r>
  <r>
    <x v="1"/>
    <x v="3"/>
    <s v="De Bonte Raaf"/>
    <x v="20"/>
    <x v="16"/>
    <x v="1"/>
    <n v="3.78"/>
    <x v="0"/>
    <x v="4"/>
    <x v="0"/>
    <x v="2"/>
  </r>
  <r>
    <x v="1"/>
    <x v="3"/>
    <s v="De Bonte Raaf"/>
    <x v="20"/>
    <x v="16"/>
    <x v="10"/>
    <n v="53.93"/>
    <x v="0"/>
    <x v="4"/>
    <x v="0"/>
    <x v="2"/>
  </r>
  <r>
    <x v="1"/>
    <x v="3"/>
    <s v="De Bonte Raaf"/>
    <x v="20"/>
    <x v="16"/>
    <x v="3"/>
    <n v="2.59"/>
    <x v="0"/>
    <x v="4"/>
    <x v="0"/>
    <x v="2"/>
  </r>
  <r>
    <x v="1"/>
    <x v="3"/>
    <s v="De Bonte Raaf"/>
    <x v="20"/>
    <x v="16"/>
    <x v="4"/>
    <n v="49.02"/>
    <x v="0"/>
    <x v="4"/>
    <x v="0"/>
    <x v="2"/>
  </r>
  <r>
    <x v="1"/>
    <x v="3"/>
    <s v="De Bonte Raaf"/>
    <x v="20"/>
    <x v="21"/>
    <x v="25"/>
    <n v="-40.22"/>
    <x v="0"/>
    <x v="4"/>
    <x v="0"/>
    <x v="2"/>
  </r>
  <r>
    <x v="1"/>
    <x v="3"/>
    <s v="De Bonte Raaf"/>
    <x v="20"/>
    <x v="17"/>
    <x v="20"/>
    <n v="-2.97"/>
    <x v="4"/>
    <x v="0"/>
    <x v="0"/>
    <x v="2"/>
  </r>
  <r>
    <x v="1"/>
    <x v="3"/>
    <s v="De Bonte Raaf"/>
    <x v="21"/>
    <x v="10"/>
    <x v="28"/>
    <n v="-279.41000000000003"/>
    <x v="4"/>
    <x v="0"/>
    <x v="0"/>
    <x v="3"/>
  </r>
  <r>
    <x v="1"/>
    <x v="3"/>
    <s v="De Bonte Raaf"/>
    <x v="21"/>
    <x v="10"/>
    <x v="5"/>
    <n v="-3158.83"/>
    <x v="4"/>
    <x v="0"/>
    <x v="0"/>
    <x v="3"/>
  </r>
  <r>
    <x v="1"/>
    <x v="3"/>
    <s v="De Bonte Raaf"/>
    <x v="21"/>
    <x v="11"/>
    <x v="7"/>
    <n v="-97.5"/>
    <x v="4"/>
    <x v="0"/>
    <x v="0"/>
    <x v="3"/>
  </r>
  <r>
    <x v="1"/>
    <x v="3"/>
    <s v="De Bonte Raaf"/>
    <x v="21"/>
    <x v="12"/>
    <x v="6"/>
    <n v="-520"/>
    <x v="4"/>
    <x v="0"/>
    <x v="0"/>
    <x v="3"/>
  </r>
  <r>
    <x v="1"/>
    <x v="3"/>
    <s v="De Bonte Raaf"/>
    <x v="21"/>
    <x v="13"/>
    <x v="8"/>
    <n v="-3151.76"/>
    <x v="4"/>
    <x v="0"/>
    <x v="0"/>
    <x v="3"/>
  </r>
  <r>
    <x v="1"/>
    <x v="3"/>
    <s v="De Bonte Raaf"/>
    <x v="21"/>
    <x v="4"/>
    <x v="9"/>
    <n v="6500"/>
    <x v="4"/>
    <x v="0"/>
    <x v="0"/>
    <x v="3"/>
  </r>
  <r>
    <x v="1"/>
    <x v="3"/>
    <s v="De Bonte Raaf"/>
    <x v="21"/>
    <x v="14"/>
    <x v="7"/>
    <n v="97.5"/>
    <x v="4"/>
    <x v="0"/>
    <x v="0"/>
    <x v="3"/>
  </r>
  <r>
    <x v="1"/>
    <x v="3"/>
    <s v="De Bonte Raaf"/>
    <x v="21"/>
    <x v="15"/>
    <x v="6"/>
    <n v="520"/>
    <x v="4"/>
    <x v="0"/>
    <x v="0"/>
    <x v="3"/>
  </r>
  <r>
    <x v="1"/>
    <x v="3"/>
    <s v="De Bonte Raaf"/>
    <x v="21"/>
    <x v="22"/>
    <x v="29"/>
    <n v="15"/>
    <x v="4"/>
    <x v="0"/>
    <x v="0"/>
    <x v="3"/>
  </r>
  <r>
    <x v="1"/>
    <x v="3"/>
    <s v="De Bonte Raaf"/>
    <x v="21"/>
    <x v="18"/>
    <x v="22"/>
    <n v="75"/>
    <x v="4"/>
    <x v="0"/>
    <x v="0"/>
    <x v="3"/>
  </r>
  <r>
    <x v="1"/>
    <x v="3"/>
    <s v="De Bonte Raaf"/>
    <x v="2"/>
    <x v="10"/>
    <x v="0"/>
    <n v="-365.9"/>
    <x v="1"/>
    <x v="0"/>
    <x v="0"/>
    <x v="1"/>
  </r>
  <r>
    <x v="1"/>
    <x v="3"/>
    <s v="De Bonte Raaf"/>
    <x v="2"/>
    <x v="10"/>
    <x v="1"/>
    <n v="-26.24"/>
    <x v="1"/>
    <x v="0"/>
    <x v="0"/>
    <x v="1"/>
  </r>
  <r>
    <x v="1"/>
    <x v="3"/>
    <s v="De Bonte Raaf"/>
    <x v="2"/>
    <x v="10"/>
    <x v="2"/>
    <n v="-131.19999999999999"/>
    <x v="1"/>
    <x v="0"/>
    <x v="0"/>
    <x v="1"/>
  </r>
  <r>
    <x v="1"/>
    <x v="3"/>
    <s v="De Bonte Raaf"/>
    <x v="2"/>
    <x v="10"/>
    <x v="3"/>
    <n v="-17.98"/>
    <x v="1"/>
    <x v="0"/>
    <x v="0"/>
    <x v="1"/>
  </r>
  <r>
    <x v="1"/>
    <x v="3"/>
    <s v="De Bonte Raaf"/>
    <x v="2"/>
    <x v="10"/>
    <x v="4"/>
    <n v="-340.15"/>
    <x v="1"/>
    <x v="0"/>
    <x v="0"/>
    <x v="1"/>
  </r>
  <r>
    <x v="1"/>
    <x v="3"/>
    <s v="De Bonte Raaf"/>
    <x v="2"/>
    <x v="10"/>
    <x v="5"/>
    <n v="-1797.75"/>
    <x v="1"/>
    <x v="0"/>
    <x v="0"/>
    <x v="1"/>
  </r>
  <r>
    <x v="1"/>
    <x v="3"/>
    <s v="De Bonte Raaf"/>
    <x v="2"/>
    <x v="10"/>
    <x v="15"/>
    <n v="-41.62"/>
    <x v="1"/>
    <x v="0"/>
    <x v="0"/>
    <x v="1"/>
  </r>
  <r>
    <x v="1"/>
    <x v="3"/>
    <s v="De Bonte Raaf"/>
    <x v="2"/>
    <x v="20"/>
    <x v="24"/>
    <n v="-392.97"/>
    <x v="1"/>
    <x v="0"/>
    <x v="0"/>
    <x v="1"/>
  </r>
  <r>
    <x v="1"/>
    <x v="3"/>
    <s v="De Bonte Raaf"/>
    <x v="2"/>
    <x v="20"/>
    <x v="25"/>
    <n v="392.97"/>
    <x v="1"/>
    <x v="0"/>
    <x v="0"/>
    <x v="1"/>
  </r>
  <r>
    <x v="1"/>
    <x v="3"/>
    <s v="De Bonte Raaf"/>
    <x v="2"/>
    <x v="11"/>
    <x v="7"/>
    <n v="-87.39"/>
    <x v="1"/>
    <x v="0"/>
    <x v="0"/>
    <x v="1"/>
  </r>
  <r>
    <x v="1"/>
    <x v="3"/>
    <s v="De Bonte Raaf"/>
    <x v="2"/>
    <x v="12"/>
    <x v="6"/>
    <n v="-466.08"/>
    <x v="1"/>
    <x v="0"/>
    <x v="0"/>
    <x v="1"/>
  </r>
  <r>
    <x v="1"/>
    <x v="3"/>
    <s v="De Bonte Raaf"/>
    <x v="2"/>
    <x v="13"/>
    <x v="8"/>
    <n v="-3649.22"/>
    <x v="1"/>
    <x v="0"/>
    <x v="0"/>
    <x v="1"/>
  </r>
  <r>
    <x v="1"/>
    <x v="3"/>
    <s v="De Bonte Raaf"/>
    <x v="2"/>
    <x v="4"/>
    <x v="9"/>
    <n v="5826"/>
    <x v="1"/>
    <x v="0"/>
    <x v="0"/>
    <x v="1"/>
  </r>
  <r>
    <x v="1"/>
    <x v="3"/>
    <s v="De Bonte Raaf"/>
    <x v="2"/>
    <x v="14"/>
    <x v="7"/>
    <n v="87.39"/>
    <x v="1"/>
    <x v="0"/>
    <x v="0"/>
    <x v="1"/>
  </r>
  <r>
    <x v="1"/>
    <x v="3"/>
    <s v="De Bonte Raaf"/>
    <x v="2"/>
    <x v="15"/>
    <x v="6"/>
    <n v="466.08"/>
    <x v="1"/>
    <x v="0"/>
    <x v="0"/>
    <x v="1"/>
  </r>
  <r>
    <x v="1"/>
    <x v="3"/>
    <s v="De Bonte Raaf"/>
    <x v="2"/>
    <x v="16"/>
    <x v="0"/>
    <n v="365.9"/>
    <x v="1"/>
    <x v="0"/>
    <x v="0"/>
    <x v="1"/>
  </r>
  <r>
    <x v="1"/>
    <x v="3"/>
    <s v="De Bonte Raaf"/>
    <x v="2"/>
    <x v="16"/>
    <x v="1"/>
    <n v="26.24"/>
    <x v="1"/>
    <x v="0"/>
    <x v="0"/>
    <x v="1"/>
  </r>
  <r>
    <x v="1"/>
    <x v="3"/>
    <s v="De Bonte Raaf"/>
    <x v="2"/>
    <x v="16"/>
    <x v="2"/>
    <n v="131.19999999999999"/>
    <x v="1"/>
    <x v="0"/>
    <x v="0"/>
    <x v="1"/>
  </r>
  <r>
    <x v="1"/>
    <x v="3"/>
    <s v="De Bonte Raaf"/>
    <x v="2"/>
    <x v="16"/>
    <x v="3"/>
    <n v="17.98"/>
    <x v="1"/>
    <x v="0"/>
    <x v="0"/>
    <x v="1"/>
  </r>
  <r>
    <x v="1"/>
    <x v="3"/>
    <s v="De Bonte Raaf"/>
    <x v="2"/>
    <x v="16"/>
    <x v="4"/>
    <n v="340.15"/>
    <x v="1"/>
    <x v="0"/>
    <x v="0"/>
    <x v="1"/>
  </r>
  <r>
    <x v="1"/>
    <x v="3"/>
    <s v="De Bonte Raaf"/>
    <x v="2"/>
    <x v="21"/>
    <x v="25"/>
    <n v="-392.97"/>
    <x v="1"/>
    <x v="0"/>
    <x v="0"/>
    <x v="1"/>
  </r>
  <r>
    <x v="1"/>
    <x v="3"/>
    <s v="De Bonte Raaf"/>
    <x v="2"/>
    <x v="17"/>
    <x v="20"/>
    <n v="55.56"/>
    <x v="4"/>
    <x v="0"/>
    <x v="0"/>
    <x v="1"/>
  </r>
  <r>
    <x v="1"/>
    <x v="3"/>
    <s v="De Bonte Raaf"/>
    <x v="3"/>
    <x v="10"/>
    <x v="0"/>
    <n v="-96.42"/>
    <x v="2"/>
    <x v="0"/>
    <x v="0"/>
    <x v="0"/>
  </r>
  <r>
    <x v="1"/>
    <x v="3"/>
    <s v="De Bonte Raaf"/>
    <x v="3"/>
    <x v="10"/>
    <x v="1"/>
    <n v="-6.91"/>
    <x v="2"/>
    <x v="0"/>
    <x v="0"/>
    <x v="0"/>
  </r>
  <r>
    <x v="1"/>
    <x v="3"/>
    <s v="De Bonte Raaf"/>
    <x v="3"/>
    <x v="10"/>
    <x v="2"/>
    <n v="-34.57"/>
    <x v="2"/>
    <x v="0"/>
    <x v="0"/>
    <x v="0"/>
  </r>
  <r>
    <x v="1"/>
    <x v="3"/>
    <s v="De Bonte Raaf"/>
    <x v="3"/>
    <x v="10"/>
    <x v="3"/>
    <n v="-4.74"/>
    <x v="2"/>
    <x v="0"/>
    <x v="0"/>
    <x v="0"/>
  </r>
  <r>
    <x v="1"/>
    <x v="3"/>
    <s v="De Bonte Raaf"/>
    <x v="3"/>
    <x v="10"/>
    <x v="4"/>
    <n v="-89.63"/>
    <x v="2"/>
    <x v="0"/>
    <x v="0"/>
    <x v="0"/>
  </r>
  <r>
    <x v="1"/>
    <x v="3"/>
    <s v="De Bonte Raaf"/>
    <x v="3"/>
    <x v="10"/>
    <x v="5"/>
    <n v="-70"/>
    <x v="2"/>
    <x v="0"/>
    <x v="0"/>
    <x v="0"/>
  </r>
  <r>
    <x v="1"/>
    <x v="3"/>
    <s v="De Bonte Raaf"/>
    <x v="3"/>
    <x v="10"/>
    <x v="15"/>
    <n v="-3.74"/>
    <x v="2"/>
    <x v="0"/>
    <x v="0"/>
    <x v="0"/>
  </r>
  <r>
    <x v="1"/>
    <x v="3"/>
    <s v="De Bonte Raaf"/>
    <x v="3"/>
    <x v="20"/>
    <x v="24"/>
    <n v="-54.68"/>
    <x v="2"/>
    <x v="0"/>
    <x v="0"/>
    <x v="0"/>
  </r>
  <r>
    <x v="1"/>
    <x v="3"/>
    <s v="De Bonte Raaf"/>
    <x v="3"/>
    <x v="20"/>
    <x v="25"/>
    <n v="54.68"/>
    <x v="2"/>
    <x v="0"/>
    <x v="0"/>
    <x v="0"/>
  </r>
  <r>
    <x v="1"/>
    <x v="3"/>
    <s v="De Bonte Raaf"/>
    <x v="3"/>
    <x v="11"/>
    <x v="7"/>
    <n v="-19.43"/>
    <x v="2"/>
    <x v="0"/>
    <x v="0"/>
    <x v="0"/>
  </r>
  <r>
    <x v="1"/>
    <x v="3"/>
    <s v="De Bonte Raaf"/>
    <x v="3"/>
    <x v="12"/>
    <x v="6"/>
    <n v="-107.24"/>
    <x v="2"/>
    <x v="0"/>
    <x v="0"/>
    <x v="0"/>
  </r>
  <r>
    <x v="1"/>
    <x v="3"/>
    <s v="De Bonte Raaf"/>
    <x v="3"/>
    <x v="13"/>
    <x v="8"/>
    <n v="-1206.73"/>
    <x v="2"/>
    <x v="0"/>
    <x v="0"/>
    <x v="0"/>
  </r>
  <r>
    <x v="1"/>
    <x v="3"/>
    <s v="De Bonte Raaf"/>
    <x v="3"/>
    <x v="4"/>
    <x v="9"/>
    <n v="1295.6600000000001"/>
    <x v="2"/>
    <x v="0"/>
    <x v="0"/>
    <x v="0"/>
  </r>
  <r>
    <x v="1"/>
    <x v="3"/>
    <s v="De Bonte Raaf"/>
    <x v="3"/>
    <x v="4"/>
    <x v="19"/>
    <n v="44.85"/>
    <x v="2"/>
    <x v="0"/>
    <x v="0"/>
    <x v="0"/>
  </r>
  <r>
    <x v="1"/>
    <x v="3"/>
    <s v="De Bonte Raaf"/>
    <x v="3"/>
    <x v="14"/>
    <x v="7"/>
    <n v="19.43"/>
    <x v="2"/>
    <x v="0"/>
    <x v="0"/>
    <x v="0"/>
  </r>
  <r>
    <x v="1"/>
    <x v="3"/>
    <s v="De Bonte Raaf"/>
    <x v="3"/>
    <x v="15"/>
    <x v="6"/>
    <n v="107.24"/>
    <x v="2"/>
    <x v="0"/>
    <x v="0"/>
    <x v="0"/>
  </r>
  <r>
    <x v="1"/>
    <x v="3"/>
    <s v="De Bonte Raaf"/>
    <x v="3"/>
    <x v="16"/>
    <x v="0"/>
    <n v="96.42"/>
    <x v="2"/>
    <x v="0"/>
    <x v="0"/>
    <x v="0"/>
  </r>
  <r>
    <x v="1"/>
    <x v="3"/>
    <s v="De Bonte Raaf"/>
    <x v="3"/>
    <x v="16"/>
    <x v="1"/>
    <n v="6.91"/>
    <x v="2"/>
    <x v="0"/>
    <x v="0"/>
    <x v="0"/>
  </r>
  <r>
    <x v="1"/>
    <x v="3"/>
    <s v="De Bonte Raaf"/>
    <x v="3"/>
    <x v="16"/>
    <x v="2"/>
    <n v="34.57"/>
    <x v="2"/>
    <x v="0"/>
    <x v="0"/>
    <x v="0"/>
  </r>
  <r>
    <x v="1"/>
    <x v="3"/>
    <s v="De Bonte Raaf"/>
    <x v="3"/>
    <x v="16"/>
    <x v="3"/>
    <n v="4.74"/>
    <x v="2"/>
    <x v="0"/>
    <x v="0"/>
    <x v="0"/>
  </r>
  <r>
    <x v="1"/>
    <x v="3"/>
    <s v="De Bonte Raaf"/>
    <x v="3"/>
    <x v="16"/>
    <x v="4"/>
    <n v="89.63"/>
    <x v="2"/>
    <x v="0"/>
    <x v="0"/>
    <x v="0"/>
  </r>
  <r>
    <x v="1"/>
    <x v="3"/>
    <s v="De Bonte Raaf"/>
    <x v="3"/>
    <x v="21"/>
    <x v="25"/>
    <n v="-54.68"/>
    <x v="2"/>
    <x v="0"/>
    <x v="0"/>
    <x v="0"/>
  </r>
  <r>
    <x v="1"/>
    <x v="3"/>
    <s v="De Bonte Raaf"/>
    <x v="3"/>
    <x v="17"/>
    <x v="20"/>
    <n v="-5.36"/>
    <x v="4"/>
    <x v="0"/>
    <x v="0"/>
    <x v="0"/>
  </r>
  <r>
    <x v="1"/>
    <x v="3"/>
    <s v="De Bonte Raaf"/>
    <x v="4"/>
    <x v="10"/>
    <x v="0"/>
    <n v="-141.68"/>
    <x v="3"/>
    <x v="0"/>
    <x v="0"/>
    <x v="1"/>
  </r>
  <r>
    <x v="1"/>
    <x v="3"/>
    <s v="De Bonte Raaf"/>
    <x v="4"/>
    <x v="10"/>
    <x v="1"/>
    <n v="-10.16"/>
    <x v="3"/>
    <x v="0"/>
    <x v="0"/>
    <x v="1"/>
  </r>
  <r>
    <x v="1"/>
    <x v="3"/>
    <s v="De Bonte Raaf"/>
    <x v="4"/>
    <x v="10"/>
    <x v="2"/>
    <n v="-50.8"/>
    <x v="3"/>
    <x v="0"/>
    <x v="0"/>
    <x v="1"/>
  </r>
  <r>
    <x v="1"/>
    <x v="3"/>
    <s v="De Bonte Raaf"/>
    <x v="4"/>
    <x v="10"/>
    <x v="3"/>
    <n v="-6.96"/>
    <x v="3"/>
    <x v="0"/>
    <x v="0"/>
    <x v="1"/>
  </r>
  <r>
    <x v="1"/>
    <x v="3"/>
    <s v="De Bonte Raaf"/>
    <x v="4"/>
    <x v="10"/>
    <x v="4"/>
    <n v="-131.71"/>
    <x v="3"/>
    <x v="0"/>
    <x v="0"/>
    <x v="1"/>
  </r>
  <r>
    <x v="1"/>
    <x v="3"/>
    <s v="De Bonte Raaf"/>
    <x v="4"/>
    <x v="10"/>
    <x v="5"/>
    <n v="-147.58000000000001"/>
    <x v="3"/>
    <x v="0"/>
    <x v="0"/>
    <x v="1"/>
  </r>
  <r>
    <x v="1"/>
    <x v="3"/>
    <s v="De Bonte Raaf"/>
    <x v="4"/>
    <x v="20"/>
    <x v="24"/>
    <n v="-96.53"/>
    <x v="3"/>
    <x v="0"/>
    <x v="0"/>
    <x v="1"/>
  </r>
  <r>
    <x v="1"/>
    <x v="3"/>
    <s v="De Bonte Raaf"/>
    <x v="4"/>
    <x v="20"/>
    <x v="25"/>
    <n v="96.53"/>
    <x v="3"/>
    <x v="0"/>
    <x v="0"/>
    <x v="1"/>
  </r>
  <r>
    <x v="1"/>
    <x v="3"/>
    <s v="De Bonte Raaf"/>
    <x v="4"/>
    <x v="11"/>
    <x v="7"/>
    <n v="-29.79"/>
    <x v="3"/>
    <x v="0"/>
    <x v="0"/>
    <x v="1"/>
  </r>
  <r>
    <x v="1"/>
    <x v="3"/>
    <s v="De Bonte Raaf"/>
    <x v="4"/>
    <x v="12"/>
    <x v="6"/>
    <n v="-158.88"/>
    <x v="3"/>
    <x v="0"/>
    <x v="0"/>
    <x v="1"/>
  </r>
  <r>
    <x v="1"/>
    <x v="3"/>
    <s v="De Bonte Raaf"/>
    <x v="4"/>
    <x v="13"/>
    <x v="8"/>
    <n v="-1744"/>
    <x v="3"/>
    <x v="0"/>
    <x v="0"/>
    <x v="1"/>
  </r>
  <r>
    <x v="1"/>
    <x v="3"/>
    <s v="De Bonte Raaf"/>
    <x v="4"/>
    <x v="4"/>
    <x v="9"/>
    <n v="1986.05"/>
    <x v="3"/>
    <x v="0"/>
    <x v="0"/>
    <x v="1"/>
  </r>
  <r>
    <x v="1"/>
    <x v="3"/>
    <s v="De Bonte Raaf"/>
    <x v="4"/>
    <x v="14"/>
    <x v="7"/>
    <n v="29.79"/>
    <x v="3"/>
    <x v="0"/>
    <x v="0"/>
    <x v="1"/>
  </r>
  <r>
    <x v="1"/>
    <x v="3"/>
    <s v="De Bonte Raaf"/>
    <x v="4"/>
    <x v="15"/>
    <x v="6"/>
    <n v="158.88"/>
    <x v="3"/>
    <x v="0"/>
    <x v="0"/>
    <x v="1"/>
  </r>
  <r>
    <x v="1"/>
    <x v="3"/>
    <s v="De Bonte Raaf"/>
    <x v="4"/>
    <x v="16"/>
    <x v="0"/>
    <n v="141.68"/>
    <x v="3"/>
    <x v="0"/>
    <x v="0"/>
    <x v="1"/>
  </r>
  <r>
    <x v="1"/>
    <x v="3"/>
    <s v="De Bonte Raaf"/>
    <x v="4"/>
    <x v="16"/>
    <x v="1"/>
    <n v="10.16"/>
    <x v="3"/>
    <x v="0"/>
    <x v="0"/>
    <x v="1"/>
  </r>
  <r>
    <x v="1"/>
    <x v="3"/>
    <s v="De Bonte Raaf"/>
    <x v="4"/>
    <x v="16"/>
    <x v="2"/>
    <n v="50.8"/>
    <x v="3"/>
    <x v="0"/>
    <x v="0"/>
    <x v="1"/>
  </r>
  <r>
    <x v="1"/>
    <x v="3"/>
    <s v="De Bonte Raaf"/>
    <x v="4"/>
    <x v="16"/>
    <x v="3"/>
    <n v="6.96"/>
    <x v="3"/>
    <x v="0"/>
    <x v="0"/>
    <x v="1"/>
  </r>
  <r>
    <x v="1"/>
    <x v="3"/>
    <s v="De Bonte Raaf"/>
    <x v="4"/>
    <x v="16"/>
    <x v="4"/>
    <n v="131.71"/>
    <x v="3"/>
    <x v="0"/>
    <x v="0"/>
    <x v="1"/>
  </r>
  <r>
    <x v="1"/>
    <x v="3"/>
    <s v="De Bonte Raaf"/>
    <x v="4"/>
    <x v="21"/>
    <x v="25"/>
    <n v="-96.53"/>
    <x v="3"/>
    <x v="0"/>
    <x v="0"/>
    <x v="1"/>
  </r>
  <r>
    <x v="1"/>
    <x v="3"/>
    <s v="De Bonte Raaf"/>
    <x v="4"/>
    <x v="18"/>
    <x v="22"/>
    <n v="10"/>
    <x v="3"/>
    <x v="0"/>
    <x v="0"/>
    <x v="1"/>
  </r>
  <r>
    <x v="1"/>
    <x v="3"/>
    <s v="De Bonte Raaf"/>
    <x v="4"/>
    <x v="17"/>
    <x v="20"/>
    <n v="-7.94"/>
    <x v="4"/>
    <x v="0"/>
    <x v="0"/>
    <x v="1"/>
  </r>
  <r>
    <x v="1"/>
    <x v="3"/>
    <s v="De Bonte Raaf"/>
    <x v="5"/>
    <x v="10"/>
    <x v="0"/>
    <n v="-118.72"/>
    <x v="2"/>
    <x v="0"/>
    <x v="0"/>
    <x v="2"/>
  </r>
  <r>
    <x v="1"/>
    <x v="3"/>
    <s v="De Bonte Raaf"/>
    <x v="5"/>
    <x v="10"/>
    <x v="1"/>
    <n v="-8.51"/>
    <x v="2"/>
    <x v="0"/>
    <x v="0"/>
    <x v="2"/>
  </r>
  <r>
    <x v="1"/>
    <x v="3"/>
    <s v="De Bonte Raaf"/>
    <x v="5"/>
    <x v="10"/>
    <x v="10"/>
    <n v="-121.4"/>
    <x v="2"/>
    <x v="0"/>
    <x v="0"/>
    <x v="2"/>
  </r>
  <r>
    <x v="1"/>
    <x v="3"/>
    <s v="De Bonte Raaf"/>
    <x v="5"/>
    <x v="10"/>
    <x v="3"/>
    <n v="-5.83"/>
    <x v="2"/>
    <x v="0"/>
    <x v="0"/>
    <x v="2"/>
  </r>
  <r>
    <x v="1"/>
    <x v="3"/>
    <s v="De Bonte Raaf"/>
    <x v="5"/>
    <x v="10"/>
    <x v="4"/>
    <n v="-110.36"/>
    <x v="2"/>
    <x v="0"/>
    <x v="0"/>
    <x v="2"/>
  </r>
  <r>
    <x v="1"/>
    <x v="3"/>
    <s v="De Bonte Raaf"/>
    <x v="5"/>
    <x v="10"/>
    <x v="5"/>
    <n v="-574.25"/>
    <x v="2"/>
    <x v="0"/>
    <x v="0"/>
    <x v="2"/>
  </r>
  <r>
    <x v="1"/>
    <x v="3"/>
    <s v="De Bonte Raaf"/>
    <x v="5"/>
    <x v="10"/>
    <x v="15"/>
    <n v="-9.2799999999999994"/>
    <x v="2"/>
    <x v="0"/>
    <x v="0"/>
    <x v="2"/>
  </r>
  <r>
    <x v="1"/>
    <x v="3"/>
    <s v="De Bonte Raaf"/>
    <x v="5"/>
    <x v="20"/>
    <x v="24"/>
    <n v="-79.13"/>
    <x v="2"/>
    <x v="0"/>
    <x v="0"/>
    <x v="2"/>
  </r>
  <r>
    <x v="1"/>
    <x v="3"/>
    <s v="De Bonte Raaf"/>
    <x v="5"/>
    <x v="20"/>
    <x v="25"/>
    <n v="79.13"/>
    <x v="2"/>
    <x v="0"/>
    <x v="0"/>
    <x v="2"/>
  </r>
  <r>
    <x v="1"/>
    <x v="3"/>
    <s v="De Bonte Raaf"/>
    <x v="5"/>
    <x v="11"/>
    <x v="7"/>
    <n v="-24.56"/>
    <x v="2"/>
    <x v="0"/>
    <x v="0"/>
    <x v="2"/>
  </r>
  <r>
    <x v="1"/>
    <x v="3"/>
    <s v="De Bonte Raaf"/>
    <x v="5"/>
    <x v="12"/>
    <x v="6"/>
    <n v="-130.99"/>
    <x v="2"/>
    <x v="0"/>
    <x v="0"/>
    <x v="2"/>
  </r>
  <r>
    <x v="1"/>
    <x v="3"/>
    <s v="De Bonte Raaf"/>
    <x v="5"/>
    <x v="13"/>
    <x v="8"/>
    <n v="-993.09"/>
    <x v="2"/>
    <x v="0"/>
    <x v="0"/>
    <x v="2"/>
  </r>
  <r>
    <x v="1"/>
    <x v="3"/>
    <s v="De Bonte Raaf"/>
    <x v="5"/>
    <x v="4"/>
    <x v="9"/>
    <n v="1637.4"/>
    <x v="2"/>
    <x v="0"/>
    <x v="0"/>
    <x v="2"/>
  </r>
  <r>
    <x v="1"/>
    <x v="3"/>
    <s v="De Bonte Raaf"/>
    <x v="5"/>
    <x v="14"/>
    <x v="7"/>
    <n v="24.56"/>
    <x v="2"/>
    <x v="0"/>
    <x v="0"/>
    <x v="2"/>
  </r>
  <r>
    <x v="1"/>
    <x v="3"/>
    <s v="De Bonte Raaf"/>
    <x v="5"/>
    <x v="15"/>
    <x v="6"/>
    <n v="130.99"/>
    <x v="2"/>
    <x v="0"/>
    <x v="0"/>
    <x v="2"/>
  </r>
  <r>
    <x v="1"/>
    <x v="3"/>
    <s v="De Bonte Raaf"/>
    <x v="5"/>
    <x v="16"/>
    <x v="0"/>
    <n v="118.72"/>
    <x v="2"/>
    <x v="0"/>
    <x v="0"/>
    <x v="2"/>
  </r>
  <r>
    <x v="1"/>
    <x v="3"/>
    <s v="De Bonte Raaf"/>
    <x v="5"/>
    <x v="16"/>
    <x v="1"/>
    <n v="8.51"/>
    <x v="2"/>
    <x v="0"/>
    <x v="0"/>
    <x v="2"/>
  </r>
  <r>
    <x v="1"/>
    <x v="3"/>
    <s v="De Bonte Raaf"/>
    <x v="5"/>
    <x v="16"/>
    <x v="10"/>
    <n v="121.4"/>
    <x v="2"/>
    <x v="0"/>
    <x v="0"/>
    <x v="2"/>
  </r>
  <r>
    <x v="1"/>
    <x v="3"/>
    <s v="De Bonte Raaf"/>
    <x v="5"/>
    <x v="16"/>
    <x v="3"/>
    <n v="5.83"/>
    <x v="2"/>
    <x v="0"/>
    <x v="0"/>
    <x v="2"/>
  </r>
  <r>
    <x v="1"/>
    <x v="3"/>
    <s v="De Bonte Raaf"/>
    <x v="5"/>
    <x v="16"/>
    <x v="4"/>
    <n v="110.36"/>
    <x v="2"/>
    <x v="0"/>
    <x v="0"/>
    <x v="2"/>
  </r>
  <r>
    <x v="1"/>
    <x v="3"/>
    <s v="De Bonte Raaf"/>
    <x v="5"/>
    <x v="21"/>
    <x v="25"/>
    <n v="-79.13"/>
    <x v="2"/>
    <x v="0"/>
    <x v="0"/>
    <x v="2"/>
  </r>
  <r>
    <x v="1"/>
    <x v="3"/>
    <s v="De Bonte Raaf"/>
    <x v="5"/>
    <x v="17"/>
    <x v="20"/>
    <n v="18.350000000000001"/>
    <x v="4"/>
    <x v="0"/>
    <x v="0"/>
    <x v="2"/>
  </r>
  <r>
    <x v="1"/>
    <x v="3"/>
    <s v="De Bonte Raaf"/>
    <x v="6"/>
    <x v="10"/>
    <x v="0"/>
    <n v="-211.86"/>
    <x v="2"/>
    <x v="0"/>
    <x v="0"/>
    <x v="0"/>
  </r>
  <r>
    <x v="1"/>
    <x v="3"/>
    <s v="De Bonte Raaf"/>
    <x v="6"/>
    <x v="10"/>
    <x v="1"/>
    <n v="-15.19"/>
    <x v="2"/>
    <x v="0"/>
    <x v="0"/>
    <x v="0"/>
  </r>
  <r>
    <x v="1"/>
    <x v="3"/>
    <s v="De Bonte Raaf"/>
    <x v="6"/>
    <x v="10"/>
    <x v="2"/>
    <n v="-75.97"/>
    <x v="2"/>
    <x v="0"/>
    <x v="0"/>
    <x v="0"/>
  </r>
  <r>
    <x v="1"/>
    <x v="3"/>
    <s v="De Bonte Raaf"/>
    <x v="6"/>
    <x v="10"/>
    <x v="3"/>
    <n v="-10.41"/>
    <x v="2"/>
    <x v="0"/>
    <x v="0"/>
    <x v="0"/>
  </r>
  <r>
    <x v="1"/>
    <x v="3"/>
    <s v="De Bonte Raaf"/>
    <x v="6"/>
    <x v="10"/>
    <x v="4"/>
    <n v="-196.95"/>
    <x v="2"/>
    <x v="0"/>
    <x v="0"/>
    <x v="0"/>
  </r>
  <r>
    <x v="1"/>
    <x v="3"/>
    <s v="De Bonte Raaf"/>
    <x v="6"/>
    <x v="10"/>
    <x v="5"/>
    <n v="-524"/>
    <x v="2"/>
    <x v="0"/>
    <x v="0"/>
    <x v="0"/>
  </r>
  <r>
    <x v="1"/>
    <x v="3"/>
    <s v="De Bonte Raaf"/>
    <x v="6"/>
    <x v="20"/>
    <x v="24"/>
    <n v="-150.6"/>
    <x v="2"/>
    <x v="0"/>
    <x v="0"/>
    <x v="0"/>
  </r>
  <r>
    <x v="1"/>
    <x v="3"/>
    <s v="De Bonte Raaf"/>
    <x v="6"/>
    <x v="20"/>
    <x v="25"/>
    <n v="150.6"/>
    <x v="2"/>
    <x v="0"/>
    <x v="0"/>
    <x v="0"/>
  </r>
  <r>
    <x v="1"/>
    <x v="3"/>
    <s v="De Bonte Raaf"/>
    <x v="6"/>
    <x v="11"/>
    <x v="7"/>
    <n v="-44.26"/>
    <x v="2"/>
    <x v="0"/>
    <x v="0"/>
    <x v="0"/>
  </r>
  <r>
    <x v="1"/>
    <x v="3"/>
    <s v="De Bonte Raaf"/>
    <x v="6"/>
    <x v="12"/>
    <x v="6"/>
    <n v="-236.08"/>
    <x v="2"/>
    <x v="0"/>
    <x v="0"/>
    <x v="0"/>
  </r>
  <r>
    <x v="1"/>
    <x v="3"/>
    <s v="De Bonte Raaf"/>
    <x v="6"/>
    <x v="13"/>
    <x v="8"/>
    <n v="-2209.6"/>
    <x v="2"/>
    <x v="0"/>
    <x v="0"/>
    <x v="0"/>
  </r>
  <r>
    <x v="1"/>
    <x v="3"/>
    <s v="De Bonte Raaf"/>
    <x v="6"/>
    <x v="4"/>
    <x v="9"/>
    <n v="2951"/>
    <x v="2"/>
    <x v="0"/>
    <x v="0"/>
    <x v="0"/>
  </r>
  <r>
    <x v="1"/>
    <x v="3"/>
    <s v="De Bonte Raaf"/>
    <x v="6"/>
    <x v="14"/>
    <x v="7"/>
    <n v="44.26"/>
    <x v="2"/>
    <x v="0"/>
    <x v="0"/>
    <x v="0"/>
  </r>
  <r>
    <x v="1"/>
    <x v="3"/>
    <s v="De Bonte Raaf"/>
    <x v="6"/>
    <x v="15"/>
    <x v="6"/>
    <n v="236.08"/>
    <x v="2"/>
    <x v="0"/>
    <x v="0"/>
    <x v="0"/>
  </r>
  <r>
    <x v="1"/>
    <x v="3"/>
    <s v="De Bonte Raaf"/>
    <x v="6"/>
    <x v="16"/>
    <x v="0"/>
    <n v="211.86"/>
    <x v="2"/>
    <x v="0"/>
    <x v="0"/>
    <x v="0"/>
  </r>
  <r>
    <x v="1"/>
    <x v="3"/>
    <s v="De Bonte Raaf"/>
    <x v="6"/>
    <x v="16"/>
    <x v="1"/>
    <n v="15.19"/>
    <x v="2"/>
    <x v="0"/>
    <x v="0"/>
    <x v="0"/>
  </r>
  <r>
    <x v="1"/>
    <x v="3"/>
    <s v="De Bonte Raaf"/>
    <x v="6"/>
    <x v="16"/>
    <x v="2"/>
    <n v="75.97"/>
    <x v="2"/>
    <x v="0"/>
    <x v="0"/>
    <x v="0"/>
  </r>
  <r>
    <x v="1"/>
    <x v="3"/>
    <s v="De Bonte Raaf"/>
    <x v="6"/>
    <x v="16"/>
    <x v="3"/>
    <n v="10.41"/>
    <x v="2"/>
    <x v="0"/>
    <x v="0"/>
    <x v="0"/>
  </r>
  <r>
    <x v="1"/>
    <x v="3"/>
    <s v="De Bonte Raaf"/>
    <x v="6"/>
    <x v="16"/>
    <x v="4"/>
    <n v="196.95"/>
    <x v="2"/>
    <x v="0"/>
    <x v="0"/>
    <x v="0"/>
  </r>
  <r>
    <x v="1"/>
    <x v="3"/>
    <s v="De Bonte Raaf"/>
    <x v="6"/>
    <x v="21"/>
    <x v="25"/>
    <n v="-150.6"/>
    <x v="2"/>
    <x v="0"/>
    <x v="0"/>
    <x v="0"/>
  </r>
  <r>
    <x v="1"/>
    <x v="3"/>
    <s v="De Bonte Raaf"/>
    <x v="6"/>
    <x v="17"/>
    <x v="20"/>
    <n v="-66.8"/>
    <x v="4"/>
    <x v="0"/>
    <x v="0"/>
    <x v="0"/>
  </r>
  <r>
    <x v="1"/>
    <x v="3"/>
    <s v="De Bonte Raaf"/>
    <x v="7"/>
    <x v="10"/>
    <x v="0"/>
    <n v="-111.53"/>
    <x v="2"/>
    <x v="0"/>
    <x v="0"/>
    <x v="2"/>
  </r>
  <r>
    <x v="1"/>
    <x v="3"/>
    <s v="De Bonte Raaf"/>
    <x v="7"/>
    <x v="10"/>
    <x v="1"/>
    <n v="-8"/>
    <x v="2"/>
    <x v="0"/>
    <x v="0"/>
    <x v="2"/>
  </r>
  <r>
    <x v="1"/>
    <x v="3"/>
    <s v="De Bonte Raaf"/>
    <x v="7"/>
    <x v="10"/>
    <x v="2"/>
    <n v="-39.99"/>
    <x v="2"/>
    <x v="0"/>
    <x v="0"/>
    <x v="2"/>
  </r>
  <r>
    <x v="1"/>
    <x v="3"/>
    <s v="De Bonte Raaf"/>
    <x v="7"/>
    <x v="10"/>
    <x v="3"/>
    <n v="-5.48"/>
    <x v="2"/>
    <x v="0"/>
    <x v="0"/>
    <x v="2"/>
  </r>
  <r>
    <x v="1"/>
    <x v="3"/>
    <s v="De Bonte Raaf"/>
    <x v="7"/>
    <x v="10"/>
    <x v="4"/>
    <n v="-103.68"/>
    <x v="2"/>
    <x v="0"/>
    <x v="0"/>
    <x v="2"/>
  </r>
  <r>
    <x v="1"/>
    <x v="3"/>
    <s v="De Bonte Raaf"/>
    <x v="7"/>
    <x v="10"/>
    <x v="5"/>
    <n v="-90.58"/>
    <x v="2"/>
    <x v="0"/>
    <x v="0"/>
    <x v="2"/>
  </r>
  <r>
    <x v="1"/>
    <x v="3"/>
    <s v="De Bonte Raaf"/>
    <x v="7"/>
    <x v="20"/>
    <x v="24"/>
    <n v="-72.61"/>
    <x v="2"/>
    <x v="0"/>
    <x v="0"/>
    <x v="2"/>
  </r>
  <r>
    <x v="1"/>
    <x v="3"/>
    <s v="De Bonte Raaf"/>
    <x v="7"/>
    <x v="20"/>
    <x v="25"/>
    <n v="72.61"/>
    <x v="2"/>
    <x v="0"/>
    <x v="0"/>
    <x v="2"/>
  </r>
  <r>
    <x v="1"/>
    <x v="3"/>
    <s v="De Bonte Raaf"/>
    <x v="7"/>
    <x v="11"/>
    <x v="7"/>
    <n v="-23.4"/>
    <x v="2"/>
    <x v="0"/>
    <x v="0"/>
    <x v="2"/>
  </r>
  <r>
    <x v="1"/>
    <x v="3"/>
    <s v="De Bonte Raaf"/>
    <x v="7"/>
    <x v="12"/>
    <x v="6"/>
    <n v="-124.8"/>
    <x v="2"/>
    <x v="0"/>
    <x v="0"/>
    <x v="2"/>
  </r>
  <r>
    <x v="1"/>
    <x v="3"/>
    <s v="De Bonte Raaf"/>
    <x v="7"/>
    <x v="13"/>
    <x v="8"/>
    <n v="-1390.57"/>
    <x v="2"/>
    <x v="0"/>
    <x v="0"/>
    <x v="2"/>
  </r>
  <r>
    <x v="1"/>
    <x v="3"/>
    <s v="De Bonte Raaf"/>
    <x v="7"/>
    <x v="4"/>
    <x v="9"/>
    <n v="1560"/>
    <x v="2"/>
    <x v="0"/>
    <x v="0"/>
    <x v="2"/>
  </r>
  <r>
    <x v="1"/>
    <x v="3"/>
    <s v="De Bonte Raaf"/>
    <x v="7"/>
    <x v="14"/>
    <x v="7"/>
    <n v="23.4"/>
    <x v="2"/>
    <x v="0"/>
    <x v="0"/>
    <x v="2"/>
  </r>
  <r>
    <x v="1"/>
    <x v="3"/>
    <s v="De Bonte Raaf"/>
    <x v="7"/>
    <x v="15"/>
    <x v="6"/>
    <n v="124.8"/>
    <x v="2"/>
    <x v="0"/>
    <x v="0"/>
    <x v="2"/>
  </r>
  <r>
    <x v="1"/>
    <x v="3"/>
    <s v="De Bonte Raaf"/>
    <x v="7"/>
    <x v="16"/>
    <x v="0"/>
    <n v="111.53"/>
    <x v="2"/>
    <x v="0"/>
    <x v="0"/>
    <x v="2"/>
  </r>
  <r>
    <x v="1"/>
    <x v="3"/>
    <s v="De Bonte Raaf"/>
    <x v="7"/>
    <x v="16"/>
    <x v="1"/>
    <n v="8"/>
    <x v="2"/>
    <x v="0"/>
    <x v="0"/>
    <x v="2"/>
  </r>
  <r>
    <x v="1"/>
    <x v="3"/>
    <s v="De Bonte Raaf"/>
    <x v="7"/>
    <x v="16"/>
    <x v="2"/>
    <n v="39.99"/>
    <x v="2"/>
    <x v="0"/>
    <x v="0"/>
    <x v="2"/>
  </r>
  <r>
    <x v="1"/>
    <x v="3"/>
    <s v="De Bonte Raaf"/>
    <x v="7"/>
    <x v="16"/>
    <x v="3"/>
    <n v="5.48"/>
    <x v="2"/>
    <x v="0"/>
    <x v="0"/>
    <x v="2"/>
  </r>
  <r>
    <x v="1"/>
    <x v="3"/>
    <s v="De Bonte Raaf"/>
    <x v="7"/>
    <x v="16"/>
    <x v="4"/>
    <n v="103.68"/>
    <x v="2"/>
    <x v="0"/>
    <x v="0"/>
    <x v="2"/>
  </r>
  <r>
    <x v="1"/>
    <x v="3"/>
    <s v="De Bonte Raaf"/>
    <x v="7"/>
    <x v="21"/>
    <x v="25"/>
    <n v="-72.61"/>
    <x v="2"/>
    <x v="0"/>
    <x v="0"/>
    <x v="2"/>
  </r>
  <r>
    <x v="1"/>
    <x v="3"/>
    <s v="De Bonte Raaf"/>
    <x v="7"/>
    <x v="17"/>
    <x v="20"/>
    <n v="-12.48"/>
    <x v="4"/>
    <x v="0"/>
    <x v="0"/>
    <x v="2"/>
  </r>
  <r>
    <x v="1"/>
    <x v="3"/>
    <s v="De Bonte Raaf"/>
    <x v="8"/>
    <x v="10"/>
    <x v="0"/>
    <n v="-98.38"/>
    <x v="3"/>
    <x v="0"/>
    <x v="0"/>
    <x v="2"/>
  </r>
  <r>
    <x v="1"/>
    <x v="3"/>
    <s v="De Bonte Raaf"/>
    <x v="8"/>
    <x v="10"/>
    <x v="1"/>
    <n v="-7.06"/>
    <x v="3"/>
    <x v="0"/>
    <x v="0"/>
    <x v="2"/>
  </r>
  <r>
    <x v="1"/>
    <x v="3"/>
    <s v="De Bonte Raaf"/>
    <x v="8"/>
    <x v="10"/>
    <x v="2"/>
    <n v="-35.28"/>
    <x v="3"/>
    <x v="0"/>
    <x v="0"/>
    <x v="2"/>
  </r>
  <r>
    <x v="1"/>
    <x v="3"/>
    <s v="De Bonte Raaf"/>
    <x v="8"/>
    <x v="10"/>
    <x v="3"/>
    <n v="-4.83"/>
    <x v="3"/>
    <x v="0"/>
    <x v="0"/>
    <x v="2"/>
  </r>
  <r>
    <x v="1"/>
    <x v="3"/>
    <s v="De Bonte Raaf"/>
    <x v="8"/>
    <x v="10"/>
    <x v="4"/>
    <n v="-91.46"/>
    <x v="3"/>
    <x v="0"/>
    <x v="0"/>
    <x v="2"/>
  </r>
  <r>
    <x v="1"/>
    <x v="3"/>
    <s v="De Bonte Raaf"/>
    <x v="8"/>
    <x v="10"/>
    <x v="5"/>
    <n v="-75.92"/>
    <x v="3"/>
    <x v="0"/>
    <x v="0"/>
    <x v="2"/>
  </r>
  <r>
    <x v="1"/>
    <x v="3"/>
    <s v="De Bonte Raaf"/>
    <x v="8"/>
    <x v="20"/>
    <x v="24"/>
    <n v="-52.19"/>
    <x v="3"/>
    <x v="0"/>
    <x v="0"/>
    <x v="2"/>
  </r>
  <r>
    <x v="1"/>
    <x v="3"/>
    <s v="De Bonte Raaf"/>
    <x v="8"/>
    <x v="20"/>
    <x v="25"/>
    <n v="52.19"/>
    <x v="3"/>
    <x v="0"/>
    <x v="0"/>
    <x v="2"/>
  </r>
  <r>
    <x v="1"/>
    <x v="3"/>
    <s v="De Bonte Raaf"/>
    <x v="8"/>
    <x v="11"/>
    <x v="7"/>
    <n v="-19.16"/>
    <x v="3"/>
    <x v="0"/>
    <x v="0"/>
    <x v="2"/>
  </r>
  <r>
    <x v="1"/>
    <x v="3"/>
    <s v="De Bonte Raaf"/>
    <x v="8"/>
    <x v="12"/>
    <x v="6"/>
    <n v="-102.17"/>
    <x v="3"/>
    <x v="0"/>
    <x v="0"/>
    <x v="2"/>
  </r>
  <r>
    <x v="1"/>
    <x v="3"/>
    <s v="De Bonte Raaf"/>
    <x v="8"/>
    <x v="13"/>
    <x v="30"/>
    <n v="-100"/>
    <x v="3"/>
    <x v="0"/>
    <x v="0"/>
    <x v="2"/>
  </r>
  <r>
    <x v="1"/>
    <x v="3"/>
    <s v="De Bonte Raaf"/>
    <x v="8"/>
    <x v="13"/>
    <x v="8"/>
    <n v="-1130.5899999999999"/>
    <x v="3"/>
    <x v="0"/>
    <x v="0"/>
    <x v="2"/>
  </r>
  <r>
    <x v="1"/>
    <x v="3"/>
    <s v="De Bonte Raaf"/>
    <x v="8"/>
    <x v="4"/>
    <x v="9"/>
    <n v="1132"/>
    <x v="3"/>
    <x v="0"/>
    <x v="0"/>
    <x v="2"/>
  </r>
  <r>
    <x v="1"/>
    <x v="3"/>
    <s v="De Bonte Raaf"/>
    <x v="8"/>
    <x v="4"/>
    <x v="27"/>
    <n v="145.1"/>
    <x v="3"/>
    <x v="0"/>
    <x v="0"/>
    <x v="2"/>
  </r>
  <r>
    <x v="1"/>
    <x v="3"/>
    <s v="De Bonte Raaf"/>
    <x v="8"/>
    <x v="23"/>
    <x v="31"/>
    <n v="87.06"/>
    <x v="3"/>
    <x v="0"/>
    <x v="0"/>
    <x v="2"/>
  </r>
  <r>
    <x v="1"/>
    <x v="3"/>
    <s v="De Bonte Raaf"/>
    <x v="8"/>
    <x v="14"/>
    <x v="7"/>
    <n v="19.16"/>
    <x v="3"/>
    <x v="0"/>
    <x v="0"/>
    <x v="2"/>
  </r>
  <r>
    <x v="1"/>
    <x v="3"/>
    <s v="De Bonte Raaf"/>
    <x v="8"/>
    <x v="15"/>
    <x v="6"/>
    <n v="102.17"/>
    <x v="3"/>
    <x v="0"/>
    <x v="0"/>
    <x v="2"/>
  </r>
  <r>
    <x v="1"/>
    <x v="3"/>
    <s v="De Bonte Raaf"/>
    <x v="8"/>
    <x v="16"/>
    <x v="0"/>
    <n v="98.38"/>
    <x v="3"/>
    <x v="0"/>
    <x v="0"/>
    <x v="2"/>
  </r>
  <r>
    <x v="1"/>
    <x v="3"/>
    <s v="De Bonte Raaf"/>
    <x v="8"/>
    <x v="16"/>
    <x v="1"/>
    <n v="7.06"/>
    <x v="3"/>
    <x v="0"/>
    <x v="0"/>
    <x v="2"/>
  </r>
  <r>
    <x v="1"/>
    <x v="3"/>
    <s v="De Bonte Raaf"/>
    <x v="8"/>
    <x v="16"/>
    <x v="2"/>
    <n v="35.28"/>
    <x v="3"/>
    <x v="0"/>
    <x v="0"/>
    <x v="2"/>
  </r>
  <r>
    <x v="1"/>
    <x v="3"/>
    <s v="De Bonte Raaf"/>
    <x v="8"/>
    <x v="16"/>
    <x v="3"/>
    <n v="4.83"/>
    <x v="3"/>
    <x v="0"/>
    <x v="0"/>
    <x v="2"/>
  </r>
  <r>
    <x v="1"/>
    <x v="3"/>
    <s v="De Bonte Raaf"/>
    <x v="8"/>
    <x v="16"/>
    <x v="4"/>
    <n v="91.46"/>
    <x v="3"/>
    <x v="0"/>
    <x v="0"/>
    <x v="2"/>
  </r>
  <r>
    <x v="1"/>
    <x v="3"/>
    <s v="De Bonte Raaf"/>
    <x v="8"/>
    <x v="21"/>
    <x v="25"/>
    <n v="-52.19"/>
    <x v="3"/>
    <x v="0"/>
    <x v="0"/>
    <x v="2"/>
  </r>
  <r>
    <x v="1"/>
    <x v="3"/>
    <s v="De Bonte Raaf"/>
    <x v="8"/>
    <x v="17"/>
    <x v="20"/>
    <n v="-5.46"/>
    <x v="4"/>
    <x v="0"/>
    <x v="0"/>
    <x v="2"/>
  </r>
  <r>
    <x v="1"/>
    <x v="3"/>
    <s v="De Bonte Raaf"/>
    <x v="11"/>
    <x v="10"/>
    <x v="0"/>
    <n v="-48.03"/>
    <x v="3"/>
    <x v="0"/>
    <x v="0"/>
    <x v="2"/>
  </r>
  <r>
    <x v="1"/>
    <x v="3"/>
    <s v="De Bonte Raaf"/>
    <x v="11"/>
    <x v="10"/>
    <x v="1"/>
    <n v="-3.44"/>
    <x v="3"/>
    <x v="0"/>
    <x v="0"/>
    <x v="2"/>
  </r>
  <r>
    <x v="1"/>
    <x v="3"/>
    <s v="De Bonte Raaf"/>
    <x v="11"/>
    <x v="10"/>
    <x v="10"/>
    <n v="-49.12"/>
    <x v="3"/>
    <x v="0"/>
    <x v="0"/>
    <x v="2"/>
  </r>
  <r>
    <x v="1"/>
    <x v="3"/>
    <s v="De Bonte Raaf"/>
    <x v="11"/>
    <x v="10"/>
    <x v="3"/>
    <n v="-2.36"/>
    <x v="3"/>
    <x v="0"/>
    <x v="0"/>
    <x v="2"/>
  </r>
  <r>
    <x v="1"/>
    <x v="3"/>
    <s v="De Bonte Raaf"/>
    <x v="11"/>
    <x v="10"/>
    <x v="4"/>
    <n v="-44.65"/>
    <x v="3"/>
    <x v="0"/>
    <x v="0"/>
    <x v="2"/>
  </r>
  <r>
    <x v="1"/>
    <x v="3"/>
    <s v="De Bonte Raaf"/>
    <x v="11"/>
    <x v="10"/>
    <x v="5"/>
    <n v="-235.33"/>
    <x v="3"/>
    <x v="0"/>
    <x v="0"/>
    <x v="2"/>
  </r>
  <r>
    <x v="1"/>
    <x v="3"/>
    <s v="De Bonte Raaf"/>
    <x v="11"/>
    <x v="20"/>
    <x v="24"/>
    <n v="-26.92"/>
    <x v="3"/>
    <x v="0"/>
    <x v="0"/>
    <x v="2"/>
  </r>
  <r>
    <x v="1"/>
    <x v="3"/>
    <s v="De Bonte Raaf"/>
    <x v="11"/>
    <x v="20"/>
    <x v="25"/>
    <n v="26.92"/>
    <x v="3"/>
    <x v="0"/>
    <x v="0"/>
    <x v="2"/>
  </r>
  <r>
    <x v="1"/>
    <x v="3"/>
    <s v="De Bonte Raaf"/>
    <x v="11"/>
    <x v="11"/>
    <x v="7"/>
    <n v="-10.01"/>
    <x v="3"/>
    <x v="0"/>
    <x v="0"/>
    <x v="2"/>
  </r>
  <r>
    <x v="1"/>
    <x v="3"/>
    <s v="De Bonte Raaf"/>
    <x v="11"/>
    <x v="12"/>
    <x v="6"/>
    <n v="-53.4"/>
    <x v="3"/>
    <x v="0"/>
    <x v="0"/>
    <x v="2"/>
  </r>
  <r>
    <x v="1"/>
    <x v="3"/>
    <s v="De Bonte Raaf"/>
    <x v="11"/>
    <x v="13"/>
    <x v="8"/>
    <n v="-402.54"/>
    <x v="3"/>
    <x v="0"/>
    <x v="0"/>
    <x v="2"/>
  </r>
  <r>
    <x v="1"/>
    <x v="3"/>
    <s v="De Bonte Raaf"/>
    <x v="11"/>
    <x v="4"/>
    <x v="9"/>
    <n v="667.46"/>
    <x v="3"/>
    <x v="0"/>
    <x v="0"/>
    <x v="2"/>
  </r>
  <r>
    <x v="1"/>
    <x v="3"/>
    <s v="De Bonte Raaf"/>
    <x v="11"/>
    <x v="14"/>
    <x v="7"/>
    <n v="10.01"/>
    <x v="3"/>
    <x v="0"/>
    <x v="0"/>
    <x v="2"/>
  </r>
  <r>
    <x v="1"/>
    <x v="3"/>
    <s v="De Bonte Raaf"/>
    <x v="11"/>
    <x v="15"/>
    <x v="6"/>
    <n v="53.4"/>
    <x v="3"/>
    <x v="0"/>
    <x v="0"/>
    <x v="2"/>
  </r>
  <r>
    <x v="1"/>
    <x v="3"/>
    <s v="De Bonte Raaf"/>
    <x v="11"/>
    <x v="16"/>
    <x v="0"/>
    <n v="48.03"/>
    <x v="3"/>
    <x v="0"/>
    <x v="0"/>
    <x v="2"/>
  </r>
  <r>
    <x v="1"/>
    <x v="3"/>
    <s v="De Bonte Raaf"/>
    <x v="11"/>
    <x v="16"/>
    <x v="1"/>
    <n v="3.44"/>
    <x v="3"/>
    <x v="0"/>
    <x v="0"/>
    <x v="2"/>
  </r>
  <r>
    <x v="1"/>
    <x v="3"/>
    <s v="De Bonte Raaf"/>
    <x v="11"/>
    <x v="16"/>
    <x v="10"/>
    <n v="49.12"/>
    <x v="3"/>
    <x v="0"/>
    <x v="0"/>
    <x v="2"/>
  </r>
  <r>
    <x v="1"/>
    <x v="3"/>
    <s v="De Bonte Raaf"/>
    <x v="11"/>
    <x v="16"/>
    <x v="3"/>
    <n v="2.36"/>
    <x v="3"/>
    <x v="0"/>
    <x v="0"/>
    <x v="2"/>
  </r>
  <r>
    <x v="1"/>
    <x v="3"/>
    <s v="De Bonte Raaf"/>
    <x v="11"/>
    <x v="16"/>
    <x v="4"/>
    <n v="44.65"/>
    <x v="3"/>
    <x v="0"/>
    <x v="0"/>
    <x v="2"/>
  </r>
  <r>
    <x v="1"/>
    <x v="3"/>
    <s v="De Bonte Raaf"/>
    <x v="11"/>
    <x v="21"/>
    <x v="25"/>
    <n v="-26.92"/>
    <x v="3"/>
    <x v="0"/>
    <x v="0"/>
    <x v="2"/>
  </r>
  <r>
    <x v="1"/>
    <x v="3"/>
    <s v="De Bonte Raaf"/>
    <x v="11"/>
    <x v="17"/>
    <x v="20"/>
    <n v="-2.67"/>
    <x v="4"/>
    <x v="0"/>
    <x v="0"/>
    <x v="2"/>
  </r>
  <r>
    <x v="1"/>
    <x v="4"/>
    <s v="De Bonte Raaf"/>
    <x v="12"/>
    <x v="10"/>
    <x v="0"/>
    <n v="-72.16"/>
    <x v="1"/>
    <x v="0"/>
    <x v="0"/>
    <x v="0"/>
  </r>
  <r>
    <x v="1"/>
    <x v="4"/>
    <s v="De Bonte Raaf"/>
    <x v="12"/>
    <x v="10"/>
    <x v="1"/>
    <n v="-5.17"/>
    <x v="1"/>
    <x v="0"/>
    <x v="0"/>
    <x v="0"/>
  </r>
  <r>
    <x v="1"/>
    <x v="4"/>
    <s v="De Bonte Raaf"/>
    <x v="12"/>
    <x v="10"/>
    <x v="10"/>
    <n v="-73.790000000000006"/>
    <x v="1"/>
    <x v="0"/>
    <x v="0"/>
    <x v="0"/>
  </r>
  <r>
    <x v="1"/>
    <x v="4"/>
    <s v="De Bonte Raaf"/>
    <x v="12"/>
    <x v="10"/>
    <x v="3"/>
    <n v="-3.55"/>
    <x v="1"/>
    <x v="0"/>
    <x v="0"/>
    <x v="0"/>
  </r>
  <r>
    <x v="1"/>
    <x v="4"/>
    <s v="De Bonte Raaf"/>
    <x v="12"/>
    <x v="10"/>
    <x v="4"/>
    <n v="-67.08"/>
    <x v="1"/>
    <x v="0"/>
    <x v="0"/>
    <x v="0"/>
  </r>
  <r>
    <x v="1"/>
    <x v="4"/>
    <s v="De Bonte Raaf"/>
    <x v="12"/>
    <x v="10"/>
    <x v="5"/>
    <n v="-253.75"/>
    <x v="1"/>
    <x v="0"/>
    <x v="0"/>
    <x v="0"/>
  </r>
  <r>
    <x v="1"/>
    <x v="4"/>
    <s v="De Bonte Raaf"/>
    <x v="12"/>
    <x v="10"/>
    <x v="15"/>
    <n v="-100.57"/>
    <x v="1"/>
    <x v="0"/>
    <x v="0"/>
    <x v="0"/>
  </r>
  <r>
    <x v="1"/>
    <x v="4"/>
    <s v="De Bonte Raaf"/>
    <x v="12"/>
    <x v="20"/>
    <x v="24"/>
    <n v="-31.73"/>
    <x v="1"/>
    <x v="0"/>
    <x v="0"/>
    <x v="0"/>
  </r>
  <r>
    <x v="1"/>
    <x v="4"/>
    <s v="De Bonte Raaf"/>
    <x v="12"/>
    <x v="20"/>
    <x v="25"/>
    <n v="31.73"/>
    <x v="1"/>
    <x v="0"/>
    <x v="0"/>
    <x v="0"/>
  </r>
  <r>
    <x v="1"/>
    <x v="4"/>
    <s v="De Bonte Raaf"/>
    <x v="12"/>
    <x v="11"/>
    <x v="7"/>
    <n v="-10.84"/>
    <x v="1"/>
    <x v="0"/>
    <x v="0"/>
    <x v="0"/>
  </r>
  <r>
    <x v="1"/>
    <x v="4"/>
    <s v="De Bonte Raaf"/>
    <x v="12"/>
    <x v="12"/>
    <x v="16"/>
    <n v="271.08"/>
    <x v="1"/>
    <x v="0"/>
    <x v="0"/>
    <x v="0"/>
  </r>
  <r>
    <x v="1"/>
    <x v="4"/>
    <s v="De Bonte Raaf"/>
    <x v="12"/>
    <x v="12"/>
    <x v="6"/>
    <n v="-57.83"/>
    <x v="1"/>
    <x v="0"/>
    <x v="0"/>
    <x v="0"/>
  </r>
  <r>
    <x v="1"/>
    <x v="4"/>
    <s v="De Bonte Raaf"/>
    <x v="12"/>
    <x v="13"/>
    <x v="8"/>
    <n v="-603.92999999999995"/>
    <x v="1"/>
    <x v="0"/>
    <x v="0"/>
    <x v="0"/>
  </r>
  <r>
    <x v="1"/>
    <x v="4"/>
    <s v="De Bonte Raaf"/>
    <x v="12"/>
    <x v="4"/>
    <x v="9"/>
    <n v="722.88"/>
    <x v="1"/>
    <x v="0"/>
    <x v="0"/>
    <x v="0"/>
  </r>
  <r>
    <x v="1"/>
    <x v="4"/>
    <s v="De Bonte Raaf"/>
    <x v="12"/>
    <x v="14"/>
    <x v="7"/>
    <n v="10.84"/>
    <x v="1"/>
    <x v="0"/>
    <x v="0"/>
    <x v="0"/>
  </r>
  <r>
    <x v="1"/>
    <x v="4"/>
    <s v="De Bonte Raaf"/>
    <x v="12"/>
    <x v="15"/>
    <x v="6"/>
    <n v="57.83"/>
    <x v="1"/>
    <x v="0"/>
    <x v="0"/>
    <x v="0"/>
  </r>
  <r>
    <x v="1"/>
    <x v="4"/>
    <s v="De Bonte Raaf"/>
    <x v="12"/>
    <x v="16"/>
    <x v="0"/>
    <n v="72.16"/>
    <x v="1"/>
    <x v="0"/>
    <x v="0"/>
    <x v="0"/>
  </r>
  <r>
    <x v="1"/>
    <x v="4"/>
    <s v="De Bonte Raaf"/>
    <x v="12"/>
    <x v="16"/>
    <x v="1"/>
    <n v="5.17"/>
    <x v="1"/>
    <x v="0"/>
    <x v="0"/>
    <x v="0"/>
  </r>
  <r>
    <x v="1"/>
    <x v="4"/>
    <s v="De Bonte Raaf"/>
    <x v="12"/>
    <x v="16"/>
    <x v="10"/>
    <n v="73.790000000000006"/>
    <x v="1"/>
    <x v="0"/>
    <x v="0"/>
    <x v="0"/>
  </r>
  <r>
    <x v="1"/>
    <x v="4"/>
    <s v="De Bonte Raaf"/>
    <x v="12"/>
    <x v="16"/>
    <x v="3"/>
    <n v="3.55"/>
    <x v="1"/>
    <x v="0"/>
    <x v="0"/>
    <x v="0"/>
  </r>
  <r>
    <x v="1"/>
    <x v="4"/>
    <s v="De Bonte Raaf"/>
    <x v="12"/>
    <x v="16"/>
    <x v="4"/>
    <n v="67.08"/>
    <x v="1"/>
    <x v="0"/>
    <x v="0"/>
    <x v="0"/>
  </r>
  <r>
    <x v="1"/>
    <x v="4"/>
    <s v="De Bonte Raaf"/>
    <x v="12"/>
    <x v="21"/>
    <x v="25"/>
    <n v="-31.73"/>
    <x v="1"/>
    <x v="0"/>
    <x v="0"/>
    <x v="0"/>
  </r>
  <r>
    <x v="1"/>
    <x v="4"/>
    <s v="De Bonte Raaf"/>
    <x v="12"/>
    <x v="17"/>
    <x v="20"/>
    <n v="-3.98"/>
    <x v="4"/>
    <x v="0"/>
    <x v="0"/>
    <x v="0"/>
  </r>
  <r>
    <x v="1"/>
    <x v="4"/>
    <s v="De Bonte Raaf"/>
    <x v="0"/>
    <x v="10"/>
    <x v="0"/>
    <n v="-348.11"/>
    <x v="0"/>
    <x v="0"/>
    <x v="0"/>
    <x v="0"/>
  </r>
  <r>
    <x v="1"/>
    <x v="4"/>
    <s v="De Bonte Raaf"/>
    <x v="0"/>
    <x v="10"/>
    <x v="1"/>
    <n v="-24.96"/>
    <x v="0"/>
    <x v="0"/>
    <x v="0"/>
    <x v="0"/>
  </r>
  <r>
    <x v="1"/>
    <x v="4"/>
    <s v="De Bonte Raaf"/>
    <x v="0"/>
    <x v="10"/>
    <x v="2"/>
    <n v="-124.82"/>
    <x v="0"/>
    <x v="0"/>
    <x v="0"/>
    <x v="0"/>
  </r>
  <r>
    <x v="1"/>
    <x v="4"/>
    <s v="De Bonte Raaf"/>
    <x v="0"/>
    <x v="10"/>
    <x v="3"/>
    <n v="-17.100000000000001"/>
    <x v="0"/>
    <x v="0"/>
    <x v="0"/>
    <x v="0"/>
  </r>
  <r>
    <x v="1"/>
    <x v="4"/>
    <s v="De Bonte Raaf"/>
    <x v="0"/>
    <x v="10"/>
    <x v="4"/>
    <n v="-323.60000000000002"/>
    <x v="0"/>
    <x v="0"/>
    <x v="0"/>
    <x v="0"/>
  </r>
  <r>
    <x v="1"/>
    <x v="4"/>
    <s v="De Bonte Raaf"/>
    <x v="0"/>
    <x v="10"/>
    <x v="5"/>
    <n v="-244"/>
    <x v="0"/>
    <x v="0"/>
    <x v="0"/>
    <x v="0"/>
  </r>
  <r>
    <x v="1"/>
    <x v="4"/>
    <s v="De Bonte Raaf"/>
    <x v="0"/>
    <x v="10"/>
    <x v="15"/>
    <n v="-1010.92"/>
    <x v="0"/>
    <x v="0"/>
    <x v="0"/>
    <x v="0"/>
  </r>
  <r>
    <x v="1"/>
    <x v="4"/>
    <s v="De Bonte Raaf"/>
    <x v="0"/>
    <x v="20"/>
    <x v="24"/>
    <n v="-89.82"/>
    <x v="0"/>
    <x v="0"/>
    <x v="0"/>
    <x v="0"/>
  </r>
  <r>
    <x v="1"/>
    <x v="4"/>
    <s v="De Bonte Raaf"/>
    <x v="0"/>
    <x v="20"/>
    <x v="25"/>
    <n v="89.82"/>
    <x v="0"/>
    <x v="0"/>
    <x v="0"/>
    <x v="0"/>
  </r>
  <r>
    <x v="1"/>
    <x v="4"/>
    <s v="De Bonte Raaf"/>
    <x v="0"/>
    <x v="11"/>
    <x v="7"/>
    <n v="-33.450000000000003"/>
    <x v="0"/>
    <x v="0"/>
    <x v="0"/>
    <x v="0"/>
  </r>
  <r>
    <x v="1"/>
    <x v="4"/>
    <s v="De Bonte Raaf"/>
    <x v="0"/>
    <x v="12"/>
    <x v="16"/>
    <n v="2144.42"/>
    <x v="0"/>
    <x v="0"/>
    <x v="0"/>
    <x v="0"/>
  </r>
  <r>
    <x v="1"/>
    <x v="4"/>
    <s v="De Bonte Raaf"/>
    <x v="0"/>
    <x v="12"/>
    <x v="6"/>
    <n v="-206.98"/>
    <x v="0"/>
    <x v="0"/>
    <x v="0"/>
    <x v="0"/>
  </r>
  <r>
    <x v="1"/>
    <x v="4"/>
    <s v="De Bonte Raaf"/>
    <x v="0"/>
    <x v="13"/>
    <x v="8"/>
    <n v="-3368"/>
    <x v="0"/>
    <x v="0"/>
    <x v="0"/>
    <x v="0"/>
  </r>
  <r>
    <x v="1"/>
    <x v="4"/>
    <s v="De Bonte Raaf"/>
    <x v="0"/>
    <x v="4"/>
    <x v="9"/>
    <n v="2230"/>
    <x v="0"/>
    <x v="0"/>
    <x v="0"/>
    <x v="0"/>
  </r>
  <r>
    <x v="1"/>
    <x v="4"/>
    <s v="De Bonte Raaf"/>
    <x v="0"/>
    <x v="4"/>
    <x v="19"/>
    <n v="357.25"/>
    <x v="0"/>
    <x v="0"/>
    <x v="0"/>
    <x v="0"/>
  </r>
  <r>
    <x v="1"/>
    <x v="4"/>
    <s v="De Bonte Raaf"/>
    <x v="0"/>
    <x v="14"/>
    <x v="7"/>
    <n v="33.450000000000003"/>
    <x v="0"/>
    <x v="0"/>
    <x v="0"/>
    <x v="0"/>
  </r>
  <r>
    <x v="1"/>
    <x v="4"/>
    <s v="De Bonte Raaf"/>
    <x v="0"/>
    <x v="15"/>
    <x v="6"/>
    <n v="206.98"/>
    <x v="0"/>
    <x v="0"/>
    <x v="0"/>
    <x v="0"/>
  </r>
  <r>
    <x v="1"/>
    <x v="4"/>
    <s v="De Bonte Raaf"/>
    <x v="0"/>
    <x v="16"/>
    <x v="0"/>
    <n v="348.11"/>
    <x v="0"/>
    <x v="0"/>
    <x v="0"/>
    <x v="0"/>
  </r>
  <r>
    <x v="1"/>
    <x v="4"/>
    <s v="De Bonte Raaf"/>
    <x v="0"/>
    <x v="16"/>
    <x v="1"/>
    <n v="24.96"/>
    <x v="0"/>
    <x v="0"/>
    <x v="0"/>
    <x v="0"/>
  </r>
  <r>
    <x v="1"/>
    <x v="4"/>
    <s v="De Bonte Raaf"/>
    <x v="0"/>
    <x v="16"/>
    <x v="2"/>
    <n v="124.82"/>
    <x v="0"/>
    <x v="0"/>
    <x v="0"/>
    <x v="0"/>
  </r>
  <r>
    <x v="1"/>
    <x v="4"/>
    <s v="De Bonte Raaf"/>
    <x v="0"/>
    <x v="16"/>
    <x v="3"/>
    <n v="17.100000000000001"/>
    <x v="0"/>
    <x v="0"/>
    <x v="0"/>
    <x v="0"/>
  </r>
  <r>
    <x v="1"/>
    <x v="4"/>
    <s v="De Bonte Raaf"/>
    <x v="0"/>
    <x v="16"/>
    <x v="4"/>
    <n v="323.60000000000002"/>
    <x v="0"/>
    <x v="0"/>
    <x v="0"/>
    <x v="0"/>
  </r>
  <r>
    <x v="1"/>
    <x v="4"/>
    <s v="De Bonte Raaf"/>
    <x v="0"/>
    <x v="21"/>
    <x v="25"/>
    <n v="-89.82"/>
    <x v="0"/>
    <x v="0"/>
    <x v="0"/>
    <x v="0"/>
  </r>
  <r>
    <x v="1"/>
    <x v="4"/>
    <s v="De Bonte Raaf"/>
    <x v="0"/>
    <x v="17"/>
    <x v="20"/>
    <n v="-18.93"/>
    <x v="4"/>
    <x v="0"/>
    <x v="0"/>
    <x v="0"/>
  </r>
  <r>
    <x v="1"/>
    <x v="4"/>
    <s v="De Bonte Raaf"/>
    <x v="10"/>
    <x v="10"/>
    <x v="0"/>
    <n v="-113.77"/>
    <x v="3"/>
    <x v="0"/>
    <x v="0"/>
    <x v="0"/>
  </r>
  <r>
    <x v="1"/>
    <x v="4"/>
    <s v="De Bonte Raaf"/>
    <x v="10"/>
    <x v="10"/>
    <x v="1"/>
    <n v="-8.16"/>
    <x v="3"/>
    <x v="0"/>
    <x v="0"/>
    <x v="0"/>
  </r>
  <r>
    <x v="1"/>
    <x v="4"/>
    <s v="De Bonte Raaf"/>
    <x v="10"/>
    <x v="10"/>
    <x v="2"/>
    <n v="-40.79"/>
    <x v="3"/>
    <x v="0"/>
    <x v="0"/>
    <x v="0"/>
  </r>
  <r>
    <x v="1"/>
    <x v="4"/>
    <s v="De Bonte Raaf"/>
    <x v="10"/>
    <x v="10"/>
    <x v="3"/>
    <n v="-5.59"/>
    <x v="3"/>
    <x v="0"/>
    <x v="0"/>
    <x v="0"/>
  </r>
  <r>
    <x v="1"/>
    <x v="4"/>
    <s v="De Bonte Raaf"/>
    <x v="10"/>
    <x v="10"/>
    <x v="4"/>
    <n v="-105.76"/>
    <x v="3"/>
    <x v="0"/>
    <x v="0"/>
    <x v="0"/>
  </r>
  <r>
    <x v="1"/>
    <x v="4"/>
    <s v="De Bonte Raaf"/>
    <x v="10"/>
    <x v="10"/>
    <x v="5"/>
    <n v="-62.08"/>
    <x v="3"/>
    <x v="0"/>
    <x v="0"/>
    <x v="0"/>
  </r>
  <r>
    <x v="1"/>
    <x v="4"/>
    <s v="De Bonte Raaf"/>
    <x v="10"/>
    <x v="10"/>
    <x v="15"/>
    <n v="-30.66"/>
    <x v="3"/>
    <x v="0"/>
    <x v="0"/>
    <x v="0"/>
  </r>
  <r>
    <x v="1"/>
    <x v="4"/>
    <s v="De Bonte Raaf"/>
    <x v="10"/>
    <x v="20"/>
    <x v="24"/>
    <n v="-34.31"/>
    <x v="3"/>
    <x v="0"/>
    <x v="0"/>
    <x v="0"/>
  </r>
  <r>
    <x v="1"/>
    <x v="4"/>
    <s v="De Bonte Raaf"/>
    <x v="10"/>
    <x v="20"/>
    <x v="25"/>
    <n v="34.31"/>
    <x v="3"/>
    <x v="0"/>
    <x v="0"/>
    <x v="0"/>
  </r>
  <r>
    <x v="1"/>
    <x v="4"/>
    <s v="De Bonte Raaf"/>
    <x v="10"/>
    <x v="11"/>
    <x v="7"/>
    <n v="-17.75"/>
    <x v="3"/>
    <x v="0"/>
    <x v="0"/>
    <x v="0"/>
  </r>
  <r>
    <x v="1"/>
    <x v="4"/>
    <s v="De Bonte Raaf"/>
    <x v="10"/>
    <x v="12"/>
    <x v="16"/>
    <n v="368.01"/>
    <x v="3"/>
    <x v="0"/>
    <x v="0"/>
    <x v="0"/>
  </r>
  <r>
    <x v="1"/>
    <x v="4"/>
    <s v="De Bonte Raaf"/>
    <x v="10"/>
    <x v="12"/>
    <x v="6"/>
    <n v="-94.67"/>
    <x v="3"/>
    <x v="0"/>
    <x v="0"/>
    <x v="0"/>
  </r>
  <r>
    <x v="1"/>
    <x v="4"/>
    <s v="De Bonte Raaf"/>
    <x v="10"/>
    <x v="13"/>
    <x v="8"/>
    <n v="-1440.64"/>
    <x v="3"/>
    <x v="0"/>
    <x v="0"/>
    <x v="0"/>
  </r>
  <r>
    <x v="1"/>
    <x v="4"/>
    <s v="De Bonte Raaf"/>
    <x v="10"/>
    <x v="4"/>
    <x v="9"/>
    <n v="1183.3900000000001"/>
    <x v="3"/>
    <x v="0"/>
    <x v="0"/>
    <x v="0"/>
  </r>
  <r>
    <x v="1"/>
    <x v="4"/>
    <s v="De Bonte Raaf"/>
    <x v="10"/>
    <x v="14"/>
    <x v="7"/>
    <n v="17.75"/>
    <x v="3"/>
    <x v="0"/>
    <x v="0"/>
    <x v="0"/>
  </r>
  <r>
    <x v="1"/>
    <x v="4"/>
    <s v="De Bonte Raaf"/>
    <x v="10"/>
    <x v="15"/>
    <x v="6"/>
    <n v="94.67"/>
    <x v="3"/>
    <x v="0"/>
    <x v="0"/>
    <x v="0"/>
  </r>
  <r>
    <x v="1"/>
    <x v="4"/>
    <s v="De Bonte Raaf"/>
    <x v="10"/>
    <x v="16"/>
    <x v="0"/>
    <n v="113.77"/>
    <x v="3"/>
    <x v="0"/>
    <x v="0"/>
    <x v="0"/>
  </r>
  <r>
    <x v="1"/>
    <x v="4"/>
    <s v="De Bonte Raaf"/>
    <x v="10"/>
    <x v="16"/>
    <x v="1"/>
    <n v="8.16"/>
    <x v="3"/>
    <x v="0"/>
    <x v="0"/>
    <x v="0"/>
  </r>
  <r>
    <x v="1"/>
    <x v="4"/>
    <s v="De Bonte Raaf"/>
    <x v="10"/>
    <x v="16"/>
    <x v="2"/>
    <n v="40.79"/>
    <x v="3"/>
    <x v="0"/>
    <x v="0"/>
    <x v="0"/>
  </r>
  <r>
    <x v="1"/>
    <x v="4"/>
    <s v="De Bonte Raaf"/>
    <x v="10"/>
    <x v="16"/>
    <x v="3"/>
    <n v="5.59"/>
    <x v="3"/>
    <x v="0"/>
    <x v="0"/>
    <x v="0"/>
  </r>
  <r>
    <x v="1"/>
    <x v="4"/>
    <s v="De Bonte Raaf"/>
    <x v="10"/>
    <x v="16"/>
    <x v="4"/>
    <n v="105.76"/>
    <x v="3"/>
    <x v="0"/>
    <x v="0"/>
    <x v="0"/>
  </r>
  <r>
    <x v="1"/>
    <x v="4"/>
    <s v="De Bonte Raaf"/>
    <x v="10"/>
    <x v="21"/>
    <x v="25"/>
    <n v="-34.31"/>
    <x v="3"/>
    <x v="0"/>
    <x v="0"/>
    <x v="0"/>
  </r>
  <r>
    <x v="1"/>
    <x v="4"/>
    <s v="De Bonte Raaf"/>
    <x v="10"/>
    <x v="18"/>
    <x v="22"/>
    <n v="17.5"/>
    <x v="3"/>
    <x v="0"/>
    <x v="0"/>
    <x v="0"/>
  </r>
  <r>
    <x v="1"/>
    <x v="4"/>
    <s v="De Bonte Raaf"/>
    <x v="10"/>
    <x v="18"/>
    <x v="13"/>
    <n v="5"/>
    <x v="3"/>
    <x v="0"/>
    <x v="0"/>
    <x v="0"/>
  </r>
  <r>
    <x v="1"/>
    <x v="4"/>
    <s v="De Bonte Raaf"/>
    <x v="10"/>
    <x v="17"/>
    <x v="20"/>
    <n v="-6.21"/>
    <x v="4"/>
    <x v="0"/>
    <x v="0"/>
    <x v="0"/>
  </r>
  <r>
    <x v="1"/>
    <x v="4"/>
    <s v="De Bonte Raaf"/>
    <x v="13"/>
    <x v="10"/>
    <x v="0"/>
    <n v="-171.07"/>
    <x v="3"/>
    <x v="1"/>
    <x v="0"/>
    <x v="0"/>
  </r>
  <r>
    <x v="1"/>
    <x v="4"/>
    <s v="De Bonte Raaf"/>
    <x v="13"/>
    <x v="10"/>
    <x v="1"/>
    <n v="-12.27"/>
    <x v="3"/>
    <x v="1"/>
    <x v="0"/>
    <x v="0"/>
  </r>
  <r>
    <x v="1"/>
    <x v="4"/>
    <s v="De Bonte Raaf"/>
    <x v="13"/>
    <x v="10"/>
    <x v="10"/>
    <n v="-174.93"/>
    <x v="3"/>
    <x v="1"/>
    <x v="0"/>
    <x v="0"/>
  </r>
  <r>
    <x v="1"/>
    <x v="4"/>
    <s v="De Bonte Raaf"/>
    <x v="13"/>
    <x v="10"/>
    <x v="3"/>
    <n v="-8.41"/>
    <x v="3"/>
    <x v="1"/>
    <x v="0"/>
    <x v="0"/>
  </r>
  <r>
    <x v="1"/>
    <x v="4"/>
    <s v="De Bonte Raaf"/>
    <x v="13"/>
    <x v="10"/>
    <x v="4"/>
    <n v="-159.03"/>
    <x v="3"/>
    <x v="1"/>
    <x v="0"/>
    <x v="0"/>
  </r>
  <r>
    <x v="1"/>
    <x v="4"/>
    <s v="De Bonte Raaf"/>
    <x v="13"/>
    <x v="10"/>
    <x v="5"/>
    <n v="-103"/>
    <x v="3"/>
    <x v="1"/>
    <x v="0"/>
    <x v="0"/>
  </r>
  <r>
    <x v="1"/>
    <x v="4"/>
    <s v="De Bonte Raaf"/>
    <x v="13"/>
    <x v="10"/>
    <x v="15"/>
    <n v="-53.33"/>
    <x v="3"/>
    <x v="1"/>
    <x v="0"/>
    <x v="0"/>
  </r>
  <r>
    <x v="1"/>
    <x v="4"/>
    <s v="De Bonte Raaf"/>
    <x v="13"/>
    <x v="20"/>
    <x v="24"/>
    <n v="-43.86"/>
    <x v="3"/>
    <x v="1"/>
    <x v="0"/>
    <x v="0"/>
  </r>
  <r>
    <x v="1"/>
    <x v="4"/>
    <s v="De Bonte Raaf"/>
    <x v="13"/>
    <x v="20"/>
    <x v="25"/>
    <n v="43.86"/>
    <x v="3"/>
    <x v="1"/>
    <x v="0"/>
    <x v="0"/>
  </r>
  <r>
    <x v="1"/>
    <x v="4"/>
    <s v="De Bonte Raaf"/>
    <x v="13"/>
    <x v="11"/>
    <x v="18"/>
    <n v="101.08"/>
    <x v="3"/>
    <x v="1"/>
    <x v="0"/>
    <x v="0"/>
  </r>
  <r>
    <x v="1"/>
    <x v="4"/>
    <s v="De Bonte Raaf"/>
    <x v="13"/>
    <x v="11"/>
    <x v="7"/>
    <n v="-25.27"/>
    <x v="3"/>
    <x v="1"/>
    <x v="0"/>
    <x v="0"/>
  </r>
  <r>
    <x v="1"/>
    <x v="4"/>
    <s v="De Bonte Raaf"/>
    <x v="13"/>
    <x v="12"/>
    <x v="16"/>
    <n v="539.12"/>
    <x v="3"/>
    <x v="1"/>
    <x v="0"/>
    <x v="0"/>
  </r>
  <r>
    <x v="1"/>
    <x v="4"/>
    <s v="De Bonte Raaf"/>
    <x v="13"/>
    <x v="12"/>
    <x v="6"/>
    <n v="-134.78"/>
    <x v="3"/>
    <x v="1"/>
    <x v="0"/>
    <x v="0"/>
  </r>
  <r>
    <x v="1"/>
    <x v="4"/>
    <s v="De Bonte Raaf"/>
    <x v="13"/>
    <x v="13"/>
    <x v="8"/>
    <n v="-2115.5100000000002"/>
    <x v="3"/>
    <x v="1"/>
    <x v="0"/>
    <x v="0"/>
  </r>
  <r>
    <x v="1"/>
    <x v="4"/>
    <s v="De Bonte Raaf"/>
    <x v="13"/>
    <x v="4"/>
    <x v="9"/>
    <n v="1684.8"/>
    <x v="3"/>
    <x v="1"/>
    <x v="0"/>
    <x v="0"/>
  </r>
  <r>
    <x v="1"/>
    <x v="4"/>
    <s v="De Bonte Raaf"/>
    <x v="13"/>
    <x v="14"/>
    <x v="7"/>
    <n v="25.27"/>
    <x v="3"/>
    <x v="1"/>
    <x v="0"/>
    <x v="0"/>
  </r>
  <r>
    <x v="1"/>
    <x v="4"/>
    <s v="De Bonte Raaf"/>
    <x v="13"/>
    <x v="15"/>
    <x v="6"/>
    <n v="134.78"/>
    <x v="3"/>
    <x v="1"/>
    <x v="0"/>
    <x v="0"/>
  </r>
  <r>
    <x v="1"/>
    <x v="4"/>
    <s v="De Bonte Raaf"/>
    <x v="13"/>
    <x v="16"/>
    <x v="0"/>
    <n v="171.07"/>
    <x v="3"/>
    <x v="1"/>
    <x v="0"/>
    <x v="0"/>
  </r>
  <r>
    <x v="1"/>
    <x v="4"/>
    <s v="De Bonte Raaf"/>
    <x v="13"/>
    <x v="16"/>
    <x v="1"/>
    <n v="12.27"/>
    <x v="3"/>
    <x v="1"/>
    <x v="0"/>
    <x v="0"/>
  </r>
  <r>
    <x v="1"/>
    <x v="4"/>
    <s v="De Bonte Raaf"/>
    <x v="13"/>
    <x v="16"/>
    <x v="10"/>
    <n v="174.93"/>
    <x v="3"/>
    <x v="1"/>
    <x v="0"/>
    <x v="0"/>
  </r>
  <r>
    <x v="1"/>
    <x v="4"/>
    <s v="De Bonte Raaf"/>
    <x v="13"/>
    <x v="16"/>
    <x v="3"/>
    <n v="8.41"/>
    <x v="3"/>
    <x v="1"/>
    <x v="0"/>
    <x v="0"/>
  </r>
  <r>
    <x v="1"/>
    <x v="4"/>
    <s v="De Bonte Raaf"/>
    <x v="13"/>
    <x v="16"/>
    <x v="4"/>
    <n v="159.03"/>
    <x v="3"/>
    <x v="1"/>
    <x v="0"/>
    <x v="0"/>
  </r>
  <r>
    <x v="1"/>
    <x v="4"/>
    <s v="De Bonte Raaf"/>
    <x v="13"/>
    <x v="21"/>
    <x v="25"/>
    <n v="-43.86"/>
    <x v="3"/>
    <x v="1"/>
    <x v="0"/>
    <x v="0"/>
  </r>
  <r>
    <x v="1"/>
    <x v="4"/>
    <s v="De Bonte Raaf"/>
    <x v="13"/>
    <x v="17"/>
    <x v="20"/>
    <n v="-9.3000000000000007"/>
    <x v="4"/>
    <x v="0"/>
    <x v="0"/>
    <x v="0"/>
  </r>
  <r>
    <x v="1"/>
    <x v="4"/>
    <s v="De Bonte Raaf"/>
    <x v="14"/>
    <x v="10"/>
    <x v="0"/>
    <n v="-66.02"/>
    <x v="1"/>
    <x v="2"/>
    <x v="0"/>
    <x v="0"/>
  </r>
  <r>
    <x v="1"/>
    <x v="4"/>
    <s v="De Bonte Raaf"/>
    <x v="14"/>
    <x v="10"/>
    <x v="1"/>
    <n v="-4.7300000000000004"/>
    <x v="1"/>
    <x v="2"/>
    <x v="0"/>
    <x v="0"/>
  </r>
  <r>
    <x v="1"/>
    <x v="4"/>
    <s v="De Bonte Raaf"/>
    <x v="14"/>
    <x v="10"/>
    <x v="10"/>
    <n v="-67.510000000000005"/>
    <x v="1"/>
    <x v="2"/>
    <x v="0"/>
    <x v="0"/>
  </r>
  <r>
    <x v="1"/>
    <x v="4"/>
    <s v="De Bonte Raaf"/>
    <x v="14"/>
    <x v="10"/>
    <x v="3"/>
    <n v="-3.24"/>
    <x v="1"/>
    <x v="2"/>
    <x v="0"/>
    <x v="0"/>
  </r>
  <r>
    <x v="1"/>
    <x v="4"/>
    <s v="De Bonte Raaf"/>
    <x v="14"/>
    <x v="10"/>
    <x v="4"/>
    <n v="-61.37"/>
    <x v="1"/>
    <x v="2"/>
    <x v="0"/>
    <x v="0"/>
  </r>
  <r>
    <x v="1"/>
    <x v="4"/>
    <s v="De Bonte Raaf"/>
    <x v="14"/>
    <x v="10"/>
    <x v="15"/>
    <n v="-16.37"/>
    <x v="1"/>
    <x v="2"/>
    <x v="0"/>
    <x v="0"/>
  </r>
  <r>
    <x v="1"/>
    <x v="4"/>
    <s v="De Bonte Raaf"/>
    <x v="14"/>
    <x v="20"/>
    <x v="24"/>
    <n v="-18.28"/>
    <x v="1"/>
    <x v="2"/>
    <x v="0"/>
    <x v="0"/>
  </r>
  <r>
    <x v="1"/>
    <x v="4"/>
    <s v="De Bonte Raaf"/>
    <x v="14"/>
    <x v="20"/>
    <x v="25"/>
    <n v="18.28"/>
    <x v="1"/>
    <x v="2"/>
    <x v="0"/>
    <x v="0"/>
  </r>
  <r>
    <x v="1"/>
    <x v="4"/>
    <s v="De Bonte Raaf"/>
    <x v="14"/>
    <x v="11"/>
    <x v="7"/>
    <n v="-10.53"/>
    <x v="1"/>
    <x v="2"/>
    <x v="0"/>
    <x v="0"/>
  </r>
  <r>
    <x v="1"/>
    <x v="4"/>
    <s v="De Bonte Raaf"/>
    <x v="14"/>
    <x v="12"/>
    <x v="16"/>
    <n v="196.56"/>
    <x v="1"/>
    <x v="2"/>
    <x v="0"/>
    <x v="0"/>
  </r>
  <r>
    <x v="1"/>
    <x v="4"/>
    <s v="De Bonte Raaf"/>
    <x v="14"/>
    <x v="12"/>
    <x v="6"/>
    <n v="-56.16"/>
    <x v="1"/>
    <x v="2"/>
    <x v="0"/>
    <x v="0"/>
  </r>
  <r>
    <x v="1"/>
    <x v="4"/>
    <s v="De Bonte Raaf"/>
    <x v="14"/>
    <x v="13"/>
    <x v="8"/>
    <n v="-860.38"/>
    <x v="1"/>
    <x v="2"/>
    <x v="0"/>
    <x v="0"/>
  </r>
  <r>
    <x v="1"/>
    <x v="4"/>
    <s v="De Bonte Raaf"/>
    <x v="14"/>
    <x v="4"/>
    <x v="9"/>
    <n v="702.06"/>
    <x v="1"/>
    <x v="2"/>
    <x v="0"/>
    <x v="0"/>
  </r>
  <r>
    <x v="1"/>
    <x v="4"/>
    <s v="De Bonte Raaf"/>
    <x v="14"/>
    <x v="14"/>
    <x v="7"/>
    <n v="10.53"/>
    <x v="1"/>
    <x v="2"/>
    <x v="0"/>
    <x v="0"/>
  </r>
  <r>
    <x v="1"/>
    <x v="4"/>
    <s v="De Bonte Raaf"/>
    <x v="14"/>
    <x v="15"/>
    <x v="6"/>
    <n v="56.16"/>
    <x v="1"/>
    <x v="2"/>
    <x v="0"/>
    <x v="0"/>
  </r>
  <r>
    <x v="1"/>
    <x v="4"/>
    <s v="De Bonte Raaf"/>
    <x v="14"/>
    <x v="16"/>
    <x v="0"/>
    <n v="66.02"/>
    <x v="1"/>
    <x v="2"/>
    <x v="0"/>
    <x v="0"/>
  </r>
  <r>
    <x v="1"/>
    <x v="4"/>
    <s v="De Bonte Raaf"/>
    <x v="14"/>
    <x v="16"/>
    <x v="1"/>
    <n v="4.7300000000000004"/>
    <x v="1"/>
    <x v="2"/>
    <x v="0"/>
    <x v="0"/>
  </r>
  <r>
    <x v="1"/>
    <x v="4"/>
    <s v="De Bonte Raaf"/>
    <x v="14"/>
    <x v="16"/>
    <x v="10"/>
    <n v="67.510000000000005"/>
    <x v="1"/>
    <x v="2"/>
    <x v="0"/>
    <x v="0"/>
  </r>
  <r>
    <x v="1"/>
    <x v="4"/>
    <s v="De Bonte Raaf"/>
    <x v="14"/>
    <x v="16"/>
    <x v="3"/>
    <n v="3.24"/>
    <x v="1"/>
    <x v="2"/>
    <x v="0"/>
    <x v="0"/>
  </r>
  <r>
    <x v="1"/>
    <x v="4"/>
    <s v="De Bonte Raaf"/>
    <x v="14"/>
    <x v="16"/>
    <x v="4"/>
    <n v="61.37"/>
    <x v="1"/>
    <x v="2"/>
    <x v="0"/>
    <x v="0"/>
  </r>
  <r>
    <x v="1"/>
    <x v="4"/>
    <s v="De Bonte Raaf"/>
    <x v="14"/>
    <x v="21"/>
    <x v="25"/>
    <n v="-18.28"/>
    <x v="1"/>
    <x v="2"/>
    <x v="0"/>
    <x v="0"/>
  </r>
  <r>
    <x v="1"/>
    <x v="4"/>
    <s v="De Bonte Raaf"/>
    <x v="14"/>
    <x v="17"/>
    <x v="20"/>
    <n v="-3.59"/>
    <x v="4"/>
    <x v="0"/>
    <x v="0"/>
    <x v="0"/>
  </r>
  <r>
    <x v="1"/>
    <x v="4"/>
    <s v="De Bonte Raaf"/>
    <x v="15"/>
    <x v="10"/>
    <x v="0"/>
    <n v="-394.38"/>
    <x v="3"/>
    <x v="1"/>
    <x v="0"/>
    <x v="0"/>
  </r>
  <r>
    <x v="1"/>
    <x v="4"/>
    <s v="De Bonte Raaf"/>
    <x v="15"/>
    <x v="10"/>
    <x v="1"/>
    <n v="-28.28"/>
    <x v="3"/>
    <x v="1"/>
    <x v="0"/>
    <x v="0"/>
  </r>
  <r>
    <x v="1"/>
    <x v="4"/>
    <s v="De Bonte Raaf"/>
    <x v="15"/>
    <x v="10"/>
    <x v="2"/>
    <n v="-141.41"/>
    <x v="3"/>
    <x v="1"/>
    <x v="0"/>
    <x v="0"/>
  </r>
  <r>
    <x v="1"/>
    <x v="4"/>
    <s v="De Bonte Raaf"/>
    <x v="15"/>
    <x v="10"/>
    <x v="3"/>
    <n v="-19.38"/>
    <x v="3"/>
    <x v="1"/>
    <x v="0"/>
    <x v="0"/>
  </r>
  <r>
    <x v="1"/>
    <x v="4"/>
    <s v="De Bonte Raaf"/>
    <x v="15"/>
    <x v="10"/>
    <x v="4"/>
    <n v="-366.62"/>
    <x v="3"/>
    <x v="1"/>
    <x v="0"/>
    <x v="0"/>
  </r>
  <r>
    <x v="1"/>
    <x v="4"/>
    <s v="De Bonte Raaf"/>
    <x v="15"/>
    <x v="10"/>
    <x v="5"/>
    <n v="-1261"/>
    <x v="3"/>
    <x v="1"/>
    <x v="0"/>
    <x v="0"/>
  </r>
  <r>
    <x v="1"/>
    <x v="4"/>
    <s v="De Bonte Raaf"/>
    <x v="15"/>
    <x v="10"/>
    <x v="15"/>
    <n v="-437.29"/>
    <x v="3"/>
    <x v="1"/>
    <x v="0"/>
    <x v="0"/>
  </r>
  <r>
    <x v="1"/>
    <x v="4"/>
    <s v="De Bonte Raaf"/>
    <x v="15"/>
    <x v="20"/>
    <x v="24"/>
    <n v="-209.53"/>
    <x v="3"/>
    <x v="1"/>
    <x v="0"/>
    <x v="0"/>
  </r>
  <r>
    <x v="1"/>
    <x v="4"/>
    <s v="De Bonte Raaf"/>
    <x v="15"/>
    <x v="20"/>
    <x v="25"/>
    <n v="209.53"/>
    <x v="3"/>
    <x v="1"/>
    <x v="0"/>
    <x v="0"/>
  </r>
  <r>
    <x v="1"/>
    <x v="4"/>
    <s v="De Bonte Raaf"/>
    <x v="15"/>
    <x v="11"/>
    <x v="7"/>
    <n v="-54.75"/>
    <x v="3"/>
    <x v="1"/>
    <x v="0"/>
    <x v="0"/>
  </r>
  <r>
    <x v="1"/>
    <x v="4"/>
    <s v="De Bonte Raaf"/>
    <x v="15"/>
    <x v="12"/>
    <x v="16"/>
    <n v="890.98"/>
    <x v="3"/>
    <x v="1"/>
    <x v="0"/>
    <x v="0"/>
  </r>
  <r>
    <x v="1"/>
    <x v="4"/>
    <s v="De Bonte Raaf"/>
    <x v="15"/>
    <x v="12"/>
    <x v="6"/>
    <n v="-292"/>
    <x v="3"/>
    <x v="1"/>
    <x v="0"/>
    <x v="0"/>
  </r>
  <r>
    <x v="1"/>
    <x v="4"/>
    <s v="De Bonte Raaf"/>
    <x v="15"/>
    <x v="13"/>
    <x v="8"/>
    <n v="-2580"/>
    <x v="3"/>
    <x v="1"/>
    <x v="0"/>
    <x v="0"/>
  </r>
  <r>
    <x v="1"/>
    <x v="4"/>
    <s v="De Bonte Raaf"/>
    <x v="15"/>
    <x v="4"/>
    <x v="9"/>
    <n v="3650"/>
    <x v="3"/>
    <x v="1"/>
    <x v="0"/>
    <x v="0"/>
  </r>
  <r>
    <x v="1"/>
    <x v="4"/>
    <s v="De Bonte Raaf"/>
    <x v="15"/>
    <x v="14"/>
    <x v="7"/>
    <n v="54.75"/>
    <x v="3"/>
    <x v="1"/>
    <x v="0"/>
    <x v="0"/>
  </r>
  <r>
    <x v="1"/>
    <x v="4"/>
    <s v="De Bonte Raaf"/>
    <x v="15"/>
    <x v="15"/>
    <x v="6"/>
    <n v="292"/>
    <x v="3"/>
    <x v="1"/>
    <x v="0"/>
    <x v="0"/>
  </r>
  <r>
    <x v="1"/>
    <x v="4"/>
    <s v="De Bonte Raaf"/>
    <x v="15"/>
    <x v="16"/>
    <x v="0"/>
    <n v="394.38"/>
    <x v="3"/>
    <x v="1"/>
    <x v="0"/>
    <x v="0"/>
  </r>
  <r>
    <x v="1"/>
    <x v="4"/>
    <s v="De Bonte Raaf"/>
    <x v="15"/>
    <x v="16"/>
    <x v="1"/>
    <n v="28.28"/>
    <x v="3"/>
    <x v="1"/>
    <x v="0"/>
    <x v="0"/>
  </r>
  <r>
    <x v="1"/>
    <x v="4"/>
    <s v="De Bonte Raaf"/>
    <x v="15"/>
    <x v="16"/>
    <x v="2"/>
    <n v="141.41"/>
    <x v="3"/>
    <x v="1"/>
    <x v="0"/>
    <x v="0"/>
  </r>
  <r>
    <x v="1"/>
    <x v="4"/>
    <s v="De Bonte Raaf"/>
    <x v="15"/>
    <x v="16"/>
    <x v="3"/>
    <n v="19.38"/>
    <x v="3"/>
    <x v="1"/>
    <x v="0"/>
    <x v="0"/>
  </r>
  <r>
    <x v="1"/>
    <x v="4"/>
    <s v="De Bonte Raaf"/>
    <x v="15"/>
    <x v="16"/>
    <x v="4"/>
    <n v="366.62"/>
    <x v="3"/>
    <x v="1"/>
    <x v="0"/>
    <x v="0"/>
  </r>
  <r>
    <x v="1"/>
    <x v="4"/>
    <s v="De Bonte Raaf"/>
    <x v="15"/>
    <x v="21"/>
    <x v="25"/>
    <n v="-209.53"/>
    <x v="3"/>
    <x v="1"/>
    <x v="0"/>
    <x v="0"/>
  </r>
  <r>
    <x v="1"/>
    <x v="4"/>
    <s v="De Bonte Raaf"/>
    <x v="15"/>
    <x v="18"/>
    <x v="22"/>
    <n v="15"/>
    <x v="3"/>
    <x v="1"/>
    <x v="0"/>
    <x v="0"/>
  </r>
  <r>
    <x v="1"/>
    <x v="4"/>
    <s v="De Bonte Raaf"/>
    <x v="15"/>
    <x v="17"/>
    <x v="20"/>
    <n v="-68.16"/>
    <x v="4"/>
    <x v="0"/>
    <x v="0"/>
    <x v="0"/>
  </r>
  <r>
    <x v="1"/>
    <x v="4"/>
    <s v="De Bonte Raaf"/>
    <x v="16"/>
    <x v="10"/>
    <x v="0"/>
    <n v="-26.93"/>
    <x v="5"/>
    <x v="0"/>
    <x v="0"/>
    <x v="0"/>
  </r>
  <r>
    <x v="1"/>
    <x v="4"/>
    <s v="De Bonte Raaf"/>
    <x v="16"/>
    <x v="10"/>
    <x v="1"/>
    <n v="-1.93"/>
    <x v="5"/>
    <x v="0"/>
    <x v="0"/>
    <x v="0"/>
  </r>
  <r>
    <x v="1"/>
    <x v="4"/>
    <s v="De Bonte Raaf"/>
    <x v="16"/>
    <x v="10"/>
    <x v="2"/>
    <n v="-9.65"/>
    <x v="5"/>
    <x v="0"/>
    <x v="0"/>
    <x v="0"/>
  </r>
  <r>
    <x v="1"/>
    <x v="4"/>
    <s v="De Bonte Raaf"/>
    <x v="16"/>
    <x v="10"/>
    <x v="3"/>
    <n v="-1.32"/>
    <x v="5"/>
    <x v="0"/>
    <x v="0"/>
    <x v="0"/>
  </r>
  <r>
    <x v="1"/>
    <x v="4"/>
    <s v="De Bonte Raaf"/>
    <x v="16"/>
    <x v="10"/>
    <x v="4"/>
    <n v="-25.03"/>
    <x v="5"/>
    <x v="0"/>
    <x v="0"/>
    <x v="0"/>
  </r>
  <r>
    <x v="1"/>
    <x v="4"/>
    <s v="De Bonte Raaf"/>
    <x v="16"/>
    <x v="10"/>
    <x v="5"/>
    <n v="-116.83"/>
    <x v="5"/>
    <x v="0"/>
    <x v="0"/>
    <x v="0"/>
  </r>
  <r>
    <x v="1"/>
    <x v="4"/>
    <s v="De Bonte Raaf"/>
    <x v="16"/>
    <x v="10"/>
    <x v="15"/>
    <n v="-15.21"/>
    <x v="5"/>
    <x v="0"/>
    <x v="0"/>
    <x v="0"/>
  </r>
  <r>
    <x v="1"/>
    <x v="4"/>
    <s v="De Bonte Raaf"/>
    <x v="16"/>
    <x v="11"/>
    <x v="7"/>
    <n v="-4.7699999999999996"/>
    <x v="5"/>
    <x v="0"/>
    <x v="0"/>
    <x v="0"/>
  </r>
  <r>
    <x v="1"/>
    <x v="4"/>
    <s v="De Bonte Raaf"/>
    <x v="16"/>
    <x v="12"/>
    <x v="16"/>
    <n v="41.01"/>
    <x v="5"/>
    <x v="0"/>
    <x v="0"/>
    <x v="0"/>
  </r>
  <r>
    <x v="1"/>
    <x v="4"/>
    <s v="De Bonte Raaf"/>
    <x v="16"/>
    <x v="12"/>
    <x v="6"/>
    <n v="-25.44"/>
    <x v="5"/>
    <x v="0"/>
    <x v="0"/>
    <x v="0"/>
  </r>
  <r>
    <x v="1"/>
    <x v="4"/>
    <s v="De Bonte Raaf"/>
    <x v="16"/>
    <x v="13"/>
    <x v="8"/>
    <n v="-257.54000000000002"/>
    <x v="5"/>
    <x v="0"/>
    <x v="0"/>
    <x v="0"/>
  </r>
  <r>
    <x v="1"/>
    <x v="4"/>
    <s v="De Bonte Raaf"/>
    <x v="16"/>
    <x v="4"/>
    <x v="9"/>
    <n v="318.01"/>
    <x v="5"/>
    <x v="0"/>
    <x v="0"/>
    <x v="0"/>
  </r>
  <r>
    <x v="1"/>
    <x v="4"/>
    <s v="De Bonte Raaf"/>
    <x v="16"/>
    <x v="14"/>
    <x v="7"/>
    <n v="4.7699999999999996"/>
    <x v="5"/>
    <x v="0"/>
    <x v="0"/>
    <x v="0"/>
  </r>
  <r>
    <x v="1"/>
    <x v="4"/>
    <s v="De Bonte Raaf"/>
    <x v="16"/>
    <x v="15"/>
    <x v="6"/>
    <n v="25.44"/>
    <x v="5"/>
    <x v="0"/>
    <x v="0"/>
    <x v="0"/>
  </r>
  <r>
    <x v="1"/>
    <x v="4"/>
    <s v="De Bonte Raaf"/>
    <x v="16"/>
    <x v="16"/>
    <x v="0"/>
    <n v="26.93"/>
    <x v="5"/>
    <x v="0"/>
    <x v="0"/>
    <x v="0"/>
  </r>
  <r>
    <x v="1"/>
    <x v="4"/>
    <s v="De Bonte Raaf"/>
    <x v="16"/>
    <x v="16"/>
    <x v="1"/>
    <n v="1.93"/>
    <x v="5"/>
    <x v="0"/>
    <x v="0"/>
    <x v="0"/>
  </r>
  <r>
    <x v="1"/>
    <x v="4"/>
    <s v="De Bonte Raaf"/>
    <x v="16"/>
    <x v="16"/>
    <x v="2"/>
    <n v="9.65"/>
    <x v="5"/>
    <x v="0"/>
    <x v="0"/>
    <x v="0"/>
  </r>
  <r>
    <x v="1"/>
    <x v="4"/>
    <s v="De Bonte Raaf"/>
    <x v="16"/>
    <x v="16"/>
    <x v="3"/>
    <n v="1.32"/>
    <x v="5"/>
    <x v="0"/>
    <x v="0"/>
    <x v="0"/>
  </r>
  <r>
    <x v="1"/>
    <x v="4"/>
    <s v="De Bonte Raaf"/>
    <x v="16"/>
    <x v="16"/>
    <x v="4"/>
    <n v="25.03"/>
    <x v="5"/>
    <x v="0"/>
    <x v="0"/>
    <x v="0"/>
  </r>
  <r>
    <x v="1"/>
    <x v="4"/>
    <s v="De Bonte Raaf"/>
    <x v="16"/>
    <x v="19"/>
    <x v="21"/>
    <n v="32"/>
    <x v="5"/>
    <x v="0"/>
    <x v="0"/>
    <x v="0"/>
  </r>
  <r>
    <x v="1"/>
    <x v="4"/>
    <s v="De Bonte Raaf"/>
    <x v="16"/>
    <x v="17"/>
    <x v="20"/>
    <n v="-1.44"/>
    <x v="4"/>
    <x v="0"/>
    <x v="0"/>
    <x v="0"/>
  </r>
  <r>
    <x v="1"/>
    <x v="4"/>
    <s v="De Bonte Raaf"/>
    <x v="17"/>
    <x v="10"/>
    <x v="4"/>
    <n v="-6.97"/>
    <x v="1"/>
    <x v="0"/>
    <x v="0"/>
    <x v="2"/>
  </r>
  <r>
    <x v="1"/>
    <x v="4"/>
    <s v="De Bonte Raaf"/>
    <x v="17"/>
    <x v="10"/>
    <x v="5"/>
    <n v="-36.67"/>
    <x v="1"/>
    <x v="0"/>
    <x v="0"/>
    <x v="2"/>
  </r>
  <r>
    <x v="1"/>
    <x v="4"/>
    <s v="De Bonte Raaf"/>
    <x v="17"/>
    <x v="13"/>
    <x v="8"/>
    <n v="-62.93"/>
    <x v="1"/>
    <x v="0"/>
    <x v="0"/>
    <x v="2"/>
  </r>
  <r>
    <x v="1"/>
    <x v="4"/>
    <s v="De Bonte Raaf"/>
    <x v="17"/>
    <x v="4"/>
    <x v="23"/>
    <n v="100"/>
    <x v="1"/>
    <x v="0"/>
    <x v="0"/>
    <x v="2"/>
  </r>
  <r>
    <x v="1"/>
    <x v="4"/>
    <s v="De Bonte Raaf"/>
    <x v="17"/>
    <x v="16"/>
    <x v="4"/>
    <n v="6.97"/>
    <x v="1"/>
    <x v="0"/>
    <x v="0"/>
    <x v="2"/>
  </r>
  <r>
    <x v="1"/>
    <x v="4"/>
    <s v="De Bonte Raaf"/>
    <x v="17"/>
    <x v="17"/>
    <x v="20"/>
    <n v="-0.4"/>
    <x v="4"/>
    <x v="0"/>
    <x v="0"/>
    <x v="2"/>
  </r>
  <r>
    <x v="1"/>
    <x v="4"/>
    <s v="De Bonte Raaf"/>
    <x v="18"/>
    <x v="10"/>
    <x v="0"/>
    <n v="-237.09"/>
    <x v="5"/>
    <x v="3"/>
    <x v="0"/>
    <x v="0"/>
  </r>
  <r>
    <x v="1"/>
    <x v="4"/>
    <s v="De Bonte Raaf"/>
    <x v="18"/>
    <x v="10"/>
    <x v="1"/>
    <n v="-17"/>
    <x v="5"/>
    <x v="3"/>
    <x v="0"/>
    <x v="0"/>
  </r>
  <r>
    <x v="1"/>
    <x v="4"/>
    <s v="De Bonte Raaf"/>
    <x v="18"/>
    <x v="10"/>
    <x v="2"/>
    <n v="-85.01"/>
    <x v="5"/>
    <x v="3"/>
    <x v="0"/>
    <x v="0"/>
  </r>
  <r>
    <x v="1"/>
    <x v="4"/>
    <s v="De Bonte Raaf"/>
    <x v="18"/>
    <x v="10"/>
    <x v="3"/>
    <n v="-11.65"/>
    <x v="5"/>
    <x v="3"/>
    <x v="0"/>
    <x v="0"/>
  </r>
  <r>
    <x v="1"/>
    <x v="4"/>
    <s v="De Bonte Raaf"/>
    <x v="18"/>
    <x v="10"/>
    <x v="4"/>
    <n v="-220.4"/>
    <x v="5"/>
    <x v="3"/>
    <x v="0"/>
    <x v="0"/>
  </r>
  <r>
    <x v="1"/>
    <x v="4"/>
    <s v="De Bonte Raaf"/>
    <x v="18"/>
    <x v="10"/>
    <x v="5"/>
    <n v="-538.58000000000004"/>
    <x v="5"/>
    <x v="3"/>
    <x v="0"/>
    <x v="0"/>
  </r>
  <r>
    <x v="1"/>
    <x v="4"/>
    <s v="De Bonte Raaf"/>
    <x v="18"/>
    <x v="10"/>
    <x v="15"/>
    <n v="-120.36"/>
    <x v="5"/>
    <x v="3"/>
    <x v="0"/>
    <x v="0"/>
  </r>
  <r>
    <x v="1"/>
    <x v="4"/>
    <s v="De Bonte Raaf"/>
    <x v="18"/>
    <x v="20"/>
    <x v="24"/>
    <n v="-114.3"/>
    <x v="5"/>
    <x v="3"/>
    <x v="0"/>
    <x v="0"/>
  </r>
  <r>
    <x v="1"/>
    <x v="4"/>
    <s v="De Bonte Raaf"/>
    <x v="18"/>
    <x v="20"/>
    <x v="25"/>
    <n v="114.3"/>
    <x v="5"/>
    <x v="3"/>
    <x v="0"/>
    <x v="0"/>
  </r>
  <r>
    <x v="1"/>
    <x v="4"/>
    <s v="De Bonte Raaf"/>
    <x v="18"/>
    <x v="11"/>
    <x v="7"/>
    <n v="-31.1"/>
    <x v="5"/>
    <x v="3"/>
    <x v="0"/>
    <x v="0"/>
  </r>
  <r>
    <x v="1"/>
    <x v="4"/>
    <s v="De Bonte Raaf"/>
    <x v="18"/>
    <x v="12"/>
    <x v="16"/>
    <n v="297.83999999999997"/>
    <x v="5"/>
    <x v="3"/>
    <x v="0"/>
    <x v="0"/>
  </r>
  <r>
    <x v="1"/>
    <x v="4"/>
    <s v="De Bonte Raaf"/>
    <x v="18"/>
    <x v="12"/>
    <x v="6"/>
    <n v="-165.84"/>
    <x v="5"/>
    <x v="3"/>
    <x v="0"/>
    <x v="0"/>
  </r>
  <r>
    <x v="1"/>
    <x v="4"/>
    <s v="De Bonte Raaf"/>
    <x v="18"/>
    <x v="13"/>
    <x v="8"/>
    <n v="-1647.92"/>
    <x v="5"/>
    <x v="3"/>
    <x v="0"/>
    <x v="0"/>
  </r>
  <r>
    <x v="1"/>
    <x v="4"/>
    <s v="De Bonte Raaf"/>
    <x v="18"/>
    <x v="4"/>
    <x v="9"/>
    <n v="1650"/>
    <x v="5"/>
    <x v="3"/>
    <x v="0"/>
    <x v="0"/>
  </r>
  <r>
    <x v="1"/>
    <x v="4"/>
    <s v="De Bonte Raaf"/>
    <x v="18"/>
    <x v="4"/>
    <x v="26"/>
    <n v="50"/>
    <x v="5"/>
    <x v="3"/>
    <x v="0"/>
    <x v="0"/>
  </r>
  <r>
    <x v="1"/>
    <x v="4"/>
    <s v="De Bonte Raaf"/>
    <x v="18"/>
    <x v="4"/>
    <x v="27"/>
    <n v="423"/>
    <x v="5"/>
    <x v="3"/>
    <x v="0"/>
    <x v="0"/>
  </r>
  <r>
    <x v="1"/>
    <x v="4"/>
    <s v="De Bonte Raaf"/>
    <x v="18"/>
    <x v="14"/>
    <x v="7"/>
    <n v="31.1"/>
    <x v="5"/>
    <x v="3"/>
    <x v="0"/>
    <x v="0"/>
  </r>
  <r>
    <x v="1"/>
    <x v="4"/>
    <s v="De Bonte Raaf"/>
    <x v="18"/>
    <x v="15"/>
    <x v="6"/>
    <n v="165.84"/>
    <x v="5"/>
    <x v="3"/>
    <x v="0"/>
    <x v="0"/>
  </r>
  <r>
    <x v="1"/>
    <x v="4"/>
    <s v="De Bonte Raaf"/>
    <x v="18"/>
    <x v="16"/>
    <x v="0"/>
    <n v="237.09"/>
    <x v="5"/>
    <x v="3"/>
    <x v="0"/>
    <x v="0"/>
  </r>
  <r>
    <x v="1"/>
    <x v="4"/>
    <s v="De Bonte Raaf"/>
    <x v="18"/>
    <x v="16"/>
    <x v="1"/>
    <n v="17"/>
    <x v="5"/>
    <x v="3"/>
    <x v="0"/>
    <x v="0"/>
  </r>
  <r>
    <x v="1"/>
    <x v="4"/>
    <s v="De Bonte Raaf"/>
    <x v="18"/>
    <x v="16"/>
    <x v="2"/>
    <n v="85.01"/>
    <x v="5"/>
    <x v="3"/>
    <x v="0"/>
    <x v="0"/>
  </r>
  <r>
    <x v="1"/>
    <x v="4"/>
    <s v="De Bonte Raaf"/>
    <x v="18"/>
    <x v="16"/>
    <x v="3"/>
    <n v="11.65"/>
    <x v="5"/>
    <x v="3"/>
    <x v="0"/>
    <x v="0"/>
  </r>
  <r>
    <x v="1"/>
    <x v="4"/>
    <s v="De Bonte Raaf"/>
    <x v="18"/>
    <x v="16"/>
    <x v="4"/>
    <n v="220.4"/>
    <x v="5"/>
    <x v="3"/>
    <x v="0"/>
    <x v="0"/>
  </r>
  <r>
    <x v="1"/>
    <x v="4"/>
    <s v="De Bonte Raaf"/>
    <x v="18"/>
    <x v="21"/>
    <x v="25"/>
    <n v="-114.3"/>
    <x v="5"/>
    <x v="3"/>
    <x v="0"/>
    <x v="0"/>
  </r>
  <r>
    <x v="1"/>
    <x v="4"/>
    <s v="De Bonte Raaf"/>
    <x v="18"/>
    <x v="19"/>
    <x v="21"/>
    <n v="10"/>
    <x v="5"/>
    <x v="3"/>
    <x v="0"/>
    <x v="0"/>
  </r>
  <r>
    <x v="1"/>
    <x v="4"/>
    <s v="De Bonte Raaf"/>
    <x v="18"/>
    <x v="17"/>
    <x v="20"/>
    <n v="-9.68"/>
    <x v="4"/>
    <x v="0"/>
    <x v="0"/>
    <x v="0"/>
  </r>
  <r>
    <x v="1"/>
    <x v="4"/>
    <s v="De Bonte Raaf"/>
    <x v="1"/>
    <x v="10"/>
    <x v="0"/>
    <n v="-227.08"/>
    <x v="1"/>
    <x v="0"/>
    <x v="0"/>
    <x v="1"/>
  </r>
  <r>
    <x v="1"/>
    <x v="4"/>
    <s v="De Bonte Raaf"/>
    <x v="1"/>
    <x v="10"/>
    <x v="1"/>
    <n v="-16.28"/>
    <x v="1"/>
    <x v="0"/>
    <x v="0"/>
    <x v="1"/>
  </r>
  <r>
    <x v="1"/>
    <x v="4"/>
    <s v="De Bonte Raaf"/>
    <x v="1"/>
    <x v="10"/>
    <x v="10"/>
    <n v="-232.21"/>
    <x v="1"/>
    <x v="0"/>
    <x v="0"/>
    <x v="1"/>
  </r>
  <r>
    <x v="1"/>
    <x v="4"/>
    <s v="De Bonte Raaf"/>
    <x v="1"/>
    <x v="10"/>
    <x v="3"/>
    <n v="-11.16"/>
    <x v="1"/>
    <x v="0"/>
    <x v="0"/>
    <x v="1"/>
  </r>
  <r>
    <x v="1"/>
    <x v="4"/>
    <s v="De Bonte Raaf"/>
    <x v="1"/>
    <x v="10"/>
    <x v="4"/>
    <n v="-211.1"/>
    <x v="1"/>
    <x v="0"/>
    <x v="0"/>
    <x v="1"/>
  </r>
  <r>
    <x v="1"/>
    <x v="4"/>
    <s v="De Bonte Raaf"/>
    <x v="1"/>
    <x v="10"/>
    <x v="5"/>
    <n v="-87.58"/>
    <x v="1"/>
    <x v="0"/>
    <x v="0"/>
    <x v="1"/>
  </r>
  <r>
    <x v="1"/>
    <x v="4"/>
    <s v="De Bonte Raaf"/>
    <x v="1"/>
    <x v="10"/>
    <x v="15"/>
    <n v="-130.81"/>
    <x v="1"/>
    <x v="0"/>
    <x v="0"/>
    <x v="1"/>
  </r>
  <r>
    <x v="1"/>
    <x v="4"/>
    <s v="De Bonte Raaf"/>
    <x v="1"/>
    <x v="20"/>
    <x v="24"/>
    <n v="-34.67"/>
    <x v="1"/>
    <x v="0"/>
    <x v="0"/>
    <x v="1"/>
  </r>
  <r>
    <x v="1"/>
    <x v="4"/>
    <s v="De Bonte Raaf"/>
    <x v="1"/>
    <x v="20"/>
    <x v="25"/>
    <n v="34.67"/>
    <x v="1"/>
    <x v="0"/>
    <x v="0"/>
    <x v="1"/>
  </r>
  <r>
    <x v="1"/>
    <x v="4"/>
    <s v="De Bonte Raaf"/>
    <x v="1"/>
    <x v="11"/>
    <x v="7"/>
    <n v="-16.649999999999999"/>
    <x v="1"/>
    <x v="0"/>
    <x v="0"/>
    <x v="1"/>
  </r>
  <r>
    <x v="1"/>
    <x v="4"/>
    <s v="De Bonte Raaf"/>
    <x v="1"/>
    <x v="12"/>
    <x v="16"/>
    <n v="1070.3399999999999"/>
    <x v="1"/>
    <x v="0"/>
    <x v="0"/>
    <x v="1"/>
  </r>
  <r>
    <x v="1"/>
    <x v="4"/>
    <s v="De Bonte Raaf"/>
    <x v="1"/>
    <x v="12"/>
    <x v="6"/>
    <n v="-88.8"/>
    <x v="1"/>
    <x v="0"/>
    <x v="0"/>
    <x v="1"/>
  </r>
  <r>
    <x v="1"/>
    <x v="4"/>
    <s v="De Bonte Raaf"/>
    <x v="1"/>
    <x v="13"/>
    <x v="8"/>
    <n v="-2416.56"/>
    <x v="1"/>
    <x v="0"/>
    <x v="0"/>
    <x v="1"/>
  </r>
  <r>
    <x v="1"/>
    <x v="4"/>
    <s v="De Bonte Raaf"/>
    <x v="1"/>
    <x v="4"/>
    <x v="9"/>
    <n v="1110"/>
    <x v="1"/>
    <x v="0"/>
    <x v="0"/>
    <x v="1"/>
  </r>
  <r>
    <x v="1"/>
    <x v="4"/>
    <s v="De Bonte Raaf"/>
    <x v="1"/>
    <x v="14"/>
    <x v="7"/>
    <n v="16.649999999999999"/>
    <x v="1"/>
    <x v="0"/>
    <x v="0"/>
    <x v="1"/>
  </r>
  <r>
    <x v="1"/>
    <x v="4"/>
    <s v="De Bonte Raaf"/>
    <x v="1"/>
    <x v="15"/>
    <x v="6"/>
    <n v="88.8"/>
    <x v="1"/>
    <x v="0"/>
    <x v="0"/>
    <x v="1"/>
  </r>
  <r>
    <x v="1"/>
    <x v="4"/>
    <s v="De Bonte Raaf"/>
    <x v="1"/>
    <x v="16"/>
    <x v="0"/>
    <n v="227.08"/>
    <x v="1"/>
    <x v="0"/>
    <x v="0"/>
    <x v="1"/>
  </r>
  <r>
    <x v="1"/>
    <x v="4"/>
    <s v="De Bonte Raaf"/>
    <x v="1"/>
    <x v="16"/>
    <x v="1"/>
    <n v="16.28"/>
    <x v="1"/>
    <x v="0"/>
    <x v="0"/>
    <x v="1"/>
  </r>
  <r>
    <x v="1"/>
    <x v="4"/>
    <s v="De Bonte Raaf"/>
    <x v="1"/>
    <x v="16"/>
    <x v="10"/>
    <n v="232.21"/>
    <x v="1"/>
    <x v="0"/>
    <x v="0"/>
    <x v="1"/>
  </r>
  <r>
    <x v="1"/>
    <x v="4"/>
    <s v="De Bonte Raaf"/>
    <x v="1"/>
    <x v="16"/>
    <x v="3"/>
    <n v="11.16"/>
    <x v="1"/>
    <x v="0"/>
    <x v="0"/>
    <x v="1"/>
  </r>
  <r>
    <x v="1"/>
    <x v="4"/>
    <s v="De Bonte Raaf"/>
    <x v="1"/>
    <x v="16"/>
    <x v="4"/>
    <n v="211.1"/>
    <x v="1"/>
    <x v="0"/>
    <x v="0"/>
    <x v="1"/>
  </r>
  <r>
    <x v="1"/>
    <x v="4"/>
    <s v="De Bonte Raaf"/>
    <x v="1"/>
    <x v="21"/>
    <x v="25"/>
    <n v="-34.67"/>
    <x v="1"/>
    <x v="0"/>
    <x v="0"/>
    <x v="1"/>
  </r>
  <r>
    <x v="1"/>
    <x v="4"/>
    <s v="De Bonte Raaf"/>
    <x v="1"/>
    <x v="17"/>
    <x v="20"/>
    <n v="489.28"/>
    <x v="4"/>
    <x v="0"/>
    <x v="0"/>
    <x v="1"/>
  </r>
  <r>
    <x v="1"/>
    <x v="4"/>
    <s v="De Bonte Raaf"/>
    <x v="19"/>
    <x v="10"/>
    <x v="0"/>
    <n v="-239.4"/>
    <x v="1"/>
    <x v="2"/>
    <x v="0"/>
    <x v="0"/>
  </r>
  <r>
    <x v="1"/>
    <x v="4"/>
    <s v="De Bonte Raaf"/>
    <x v="19"/>
    <x v="10"/>
    <x v="1"/>
    <n v="-17.170000000000002"/>
    <x v="1"/>
    <x v="2"/>
    <x v="0"/>
    <x v="0"/>
  </r>
  <r>
    <x v="1"/>
    <x v="4"/>
    <s v="De Bonte Raaf"/>
    <x v="19"/>
    <x v="10"/>
    <x v="2"/>
    <n v="-85.84"/>
    <x v="1"/>
    <x v="2"/>
    <x v="0"/>
    <x v="0"/>
  </r>
  <r>
    <x v="1"/>
    <x v="4"/>
    <s v="De Bonte Raaf"/>
    <x v="19"/>
    <x v="10"/>
    <x v="3"/>
    <n v="-11.76"/>
    <x v="1"/>
    <x v="2"/>
    <x v="0"/>
    <x v="0"/>
  </r>
  <r>
    <x v="1"/>
    <x v="4"/>
    <s v="De Bonte Raaf"/>
    <x v="19"/>
    <x v="10"/>
    <x v="4"/>
    <n v="-222.55"/>
    <x v="1"/>
    <x v="2"/>
    <x v="0"/>
    <x v="0"/>
  </r>
  <r>
    <x v="1"/>
    <x v="4"/>
    <s v="De Bonte Raaf"/>
    <x v="19"/>
    <x v="10"/>
    <x v="5"/>
    <n v="-522.25"/>
    <x v="1"/>
    <x v="2"/>
    <x v="0"/>
    <x v="0"/>
  </r>
  <r>
    <x v="1"/>
    <x v="4"/>
    <s v="De Bonte Raaf"/>
    <x v="19"/>
    <x v="10"/>
    <x v="15"/>
    <n v="-148.33000000000001"/>
    <x v="1"/>
    <x v="2"/>
    <x v="0"/>
    <x v="0"/>
  </r>
  <r>
    <x v="1"/>
    <x v="4"/>
    <s v="De Bonte Raaf"/>
    <x v="19"/>
    <x v="20"/>
    <x v="24"/>
    <n v="-174.37"/>
    <x v="1"/>
    <x v="2"/>
    <x v="0"/>
    <x v="0"/>
  </r>
  <r>
    <x v="1"/>
    <x v="4"/>
    <s v="De Bonte Raaf"/>
    <x v="19"/>
    <x v="20"/>
    <x v="25"/>
    <n v="174.37"/>
    <x v="1"/>
    <x v="2"/>
    <x v="0"/>
    <x v="0"/>
  </r>
  <r>
    <x v="1"/>
    <x v="4"/>
    <s v="De Bonte Raaf"/>
    <x v="19"/>
    <x v="11"/>
    <x v="7"/>
    <n v="-45"/>
    <x v="1"/>
    <x v="2"/>
    <x v="0"/>
    <x v="0"/>
  </r>
  <r>
    <x v="1"/>
    <x v="4"/>
    <s v="De Bonte Raaf"/>
    <x v="19"/>
    <x v="12"/>
    <x v="16"/>
    <n v="367.06"/>
    <x v="1"/>
    <x v="2"/>
    <x v="0"/>
    <x v="0"/>
  </r>
  <r>
    <x v="1"/>
    <x v="4"/>
    <s v="De Bonte Raaf"/>
    <x v="19"/>
    <x v="12"/>
    <x v="6"/>
    <n v="-240"/>
    <x v="1"/>
    <x v="2"/>
    <x v="0"/>
    <x v="0"/>
  </r>
  <r>
    <x v="1"/>
    <x v="4"/>
    <s v="De Bonte Raaf"/>
    <x v="19"/>
    <x v="13"/>
    <x v="8"/>
    <n v="-2508.64"/>
    <x v="1"/>
    <x v="2"/>
    <x v="0"/>
    <x v="0"/>
  </r>
  <r>
    <x v="1"/>
    <x v="4"/>
    <s v="De Bonte Raaf"/>
    <x v="19"/>
    <x v="4"/>
    <x v="9"/>
    <n v="3000"/>
    <x v="1"/>
    <x v="2"/>
    <x v="0"/>
    <x v="0"/>
  </r>
  <r>
    <x v="1"/>
    <x v="4"/>
    <s v="De Bonte Raaf"/>
    <x v="19"/>
    <x v="14"/>
    <x v="7"/>
    <n v="45"/>
    <x v="1"/>
    <x v="2"/>
    <x v="0"/>
    <x v="0"/>
  </r>
  <r>
    <x v="1"/>
    <x v="4"/>
    <s v="De Bonte Raaf"/>
    <x v="19"/>
    <x v="15"/>
    <x v="6"/>
    <n v="240"/>
    <x v="1"/>
    <x v="2"/>
    <x v="0"/>
    <x v="0"/>
  </r>
  <r>
    <x v="1"/>
    <x v="4"/>
    <s v="De Bonte Raaf"/>
    <x v="19"/>
    <x v="16"/>
    <x v="0"/>
    <n v="239.4"/>
    <x v="1"/>
    <x v="2"/>
    <x v="0"/>
    <x v="0"/>
  </r>
  <r>
    <x v="1"/>
    <x v="4"/>
    <s v="De Bonte Raaf"/>
    <x v="19"/>
    <x v="16"/>
    <x v="1"/>
    <n v="17.170000000000002"/>
    <x v="1"/>
    <x v="2"/>
    <x v="0"/>
    <x v="0"/>
  </r>
  <r>
    <x v="1"/>
    <x v="4"/>
    <s v="De Bonte Raaf"/>
    <x v="19"/>
    <x v="16"/>
    <x v="2"/>
    <n v="85.84"/>
    <x v="1"/>
    <x v="2"/>
    <x v="0"/>
    <x v="0"/>
  </r>
  <r>
    <x v="1"/>
    <x v="4"/>
    <s v="De Bonte Raaf"/>
    <x v="19"/>
    <x v="16"/>
    <x v="3"/>
    <n v="11.76"/>
    <x v="1"/>
    <x v="2"/>
    <x v="0"/>
    <x v="0"/>
  </r>
  <r>
    <x v="1"/>
    <x v="4"/>
    <s v="De Bonte Raaf"/>
    <x v="19"/>
    <x v="16"/>
    <x v="4"/>
    <n v="222.55"/>
    <x v="1"/>
    <x v="2"/>
    <x v="0"/>
    <x v="0"/>
  </r>
  <r>
    <x v="1"/>
    <x v="4"/>
    <s v="De Bonte Raaf"/>
    <x v="19"/>
    <x v="21"/>
    <x v="25"/>
    <n v="-174.37"/>
    <x v="1"/>
    <x v="2"/>
    <x v="0"/>
    <x v="0"/>
  </r>
  <r>
    <x v="1"/>
    <x v="4"/>
    <s v="De Bonte Raaf"/>
    <x v="19"/>
    <x v="17"/>
    <x v="20"/>
    <n v="-13.47"/>
    <x v="4"/>
    <x v="0"/>
    <x v="0"/>
    <x v="0"/>
  </r>
  <r>
    <x v="1"/>
    <x v="4"/>
    <s v="De Bonte Raaf"/>
    <x v="20"/>
    <x v="10"/>
    <x v="0"/>
    <n v="-143.37"/>
    <x v="0"/>
    <x v="4"/>
    <x v="0"/>
    <x v="2"/>
  </r>
  <r>
    <x v="1"/>
    <x v="4"/>
    <s v="De Bonte Raaf"/>
    <x v="20"/>
    <x v="10"/>
    <x v="1"/>
    <n v="-10.28"/>
    <x v="0"/>
    <x v="4"/>
    <x v="0"/>
    <x v="2"/>
  </r>
  <r>
    <x v="1"/>
    <x v="4"/>
    <s v="De Bonte Raaf"/>
    <x v="20"/>
    <x v="10"/>
    <x v="10"/>
    <n v="-146.6"/>
    <x v="0"/>
    <x v="4"/>
    <x v="0"/>
    <x v="2"/>
  </r>
  <r>
    <x v="1"/>
    <x v="4"/>
    <s v="De Bonte Raaf"/>
    <x v="20"/>
    <x v="10"/>
    <x v="3"/>
    <n v="-7.04"/>
    <x v="0"/>
    <x v="4"/>
    <x v="0"/>
    <x v="2"/>
  </r>
  <r>
    <x v="1"/>
    <x v="4"/>
    <s v="De Bonte Raaf"/>
    <x v="20"/>
    <x v="10"/>
    <x v="4"/>
    <n v="-133.27000000000001"/>
    <x v="0"/>
    <x v="4"/>
    <x v="0"/>
    <x v="2"/>
  </r>
  <r>
    <x v="1"/>
    <x v="4"/>
    <s v="De Bonte Raaf"/>
    <x v="20"/>
    <x v="10"/>
    <x v="5"/>
    <n v="-108.5"/>
    <x v="0"/>
    <x v="4"/>
    <x v="0"/>
    <x v="2"/>
  </r>
  <r>
    <x v="1"/>
    <x v="4"/>
    <s v="De Bonte Raaf"/>
    <x v="20"/>
    <x v="10"/>
    <x v="15"/>
    <n v="-82.41"/>
    <x v="0"/>
    <x v="4"/>
    <x v="0"/>
    <x v="2"/>
  </r>
  <r>
    <x v="1"/>
    <x v="4"/>
    <s v="De Bonte Raaf"/>
    <x v="20"/>
    <x v="20"/>
    <x v="24"/>
    <n v="-97.68"/>
    <x v="0"/>
    <x v="4"/>
    <x v="0"/>
    <x v="2"/>
  </r>
  <r>
    <x v="1"/>
    <x v="4"/>
    <s v="De Bonte Raaf"/>
    <x v="20"/>
    <x v="20"/>
    <x v="25"/>
    <n v="97.68"/>
    <x v="0"/>
    <x v="4"/>
    <x v="0"/>
    <x v="2"/>
  </r>
  <r>
    <x v="1"/>
    <x v="4"/>
    <s v="De Bonte Raaf"/>
    <x v="20"/>
    <x v="11"/>
    <x v="7"/>
    <n v="-27.09"/>
    <x v="0"/>
    <x v="4"/>
    <x v="0"/>
    <x v="2"/>
  </r>
  <r>
    <x v="1"/>
    <x v="4"/>
    <s v="De Bonte Raaf"/>
    <x v="20"/>
    <x v="12"/>
    <x v="16"/>
    <n v="203.94"/>
    <x v="0"/>
    <x v="4"/>
    <x v="0"/>
    <x v="2"/>
  </r>
  <r>
    <x v="1"/>
    <x v="4"/>
    <s v="De Bonte Raaf"/>
    <x v="20"/>
    <x v="12"/>
    <x v="6"/>
    <n v="-144.46"/>
    <x v="0"/>
    <x v="4"/>
    <x v="0"/>
    <x v="2"/>
  </r>
  <r>
    <x v="1"/>
    <x v="4"/>
    <s v="De Bonte Raaf"/>
    <x v="20"/>
    <x v="13"/>
    <x v="8"/>
    <n v="-1713.01"/>
    <x v="0"/>
    <x v="4"/>
    <x v="0"/>
    <x v="2"/>
  </r>
  <r>
    <x v="1"/>
    <x v="4"/>
    <s v="De Bonte Raaf"/>
    <x v="20"/>
    <x v="4"/>
    <x v="9"/>
    <n v="1805.7"/>
    <x v="0"/>
    <x v="4"/>
    <x v="0"/>
    <x v="2"/>
  </r>
  <r>
    <x v="1"/>
    <x v="4"/>
    <s v="De Bonte Raaf"/>
    <x v="20"/>
    <x v="14"/>
    <x v="7"/>
    <n v="27.09"/>
    <x v="0"/>
    <x v="4"/>
    <x v="0"/>
    <x v="2"/>
  </r>
  <r>
    <x v="1"/>
    <x v="4"/>
    <s v="De Bonte Raaf"/>
    <x v="20"/>
    <x v="15"/>
    <x v="6"/>
    <n v="144.46"/>
    <x v="0"/>
    <x v="4"/>
    <x v="0"/>
    <x v="2"/>
  </r>
  <r>
    <x v="1"/>
    <x v="4"/>
    <s v="De Bonte Raaf"/>
    <x v="20"/>
    <x v="16"/>
    <x v="0"/>
    <n v="143.37"/>
    <x v="0"/>
    <x v="4"/>
    <x v="0"/>
    <x v="2"/>
  </r>
  <r>
    <x v="1"/>
    <x v="4"/>
    <s v="De Bonte Raaf"/>
    <x v="20"/>
    <x v="16"/>
    <x v="1"/>
    <n v="10.28"/>
    <x v="0"/>
    <x v="4"/>
    <x v="0"/>
    <x v="2"/>
  </r>
  <r>
    <x v="1"/>
    <x v="4"/>
    <s v="De Bonte Raaf"/>
    <x v="20"/>
    <x v="16"/>
    <x v="10"/>
    <n v="146.6"/>
    <x v="0"/>
    <x v="4"/>
    <x v="0"/>
    <x v="2"/>
  </r>
  <r>
    <x v="1"/>
    <x v="4"/>
    <s v="De Bonte Raaf"/>
    <x v="20"/>
    <x v="16"/>
    <x v="3"/>
    <n v="7.04"/>
    <x v="0"/>
    <x v="4"/>
    <x v="0"/>
    <x v="2"/>
  </r>
  <r>
    <x v="1"/>
    <x v="4"/>
    <s v="De Bonte Raaf"/>
    <x v="20"/>
    <x v="16"/>
    <x v="4"/>
    <n v="133.27000000000001"/>
    <x v="0"/>
    <x v="4"/>
    <x v="0"/>
    <x v="2"/>
  </r>
  <r>
    <x v="1"/>
    <x v="4"/>
    <s v="De Bonte Raaf"/>
    <x v="20"/>
    <x v="21"/>
    <x v="25"/>
    <n v="-97.68"/>
    <x v="0"/>
    <x v="4"/>
    <x v="0"/>
    <x v="2"/>
  </r>
  <r>
    <x v="1"/>
    <x v="4"/>
    <s v="De Bonte Raaf"/>
    <x v="20"/>
    <x v="17"/>
    <x v="20"/>
    <n v="-8.0399999999999991"/>
    <x v="4"/>
    <x v="0"/>
    <x v="0"/>
    <x v="2"/>
  </r>
  <r>
    <x v="1"/>
    <x v="4"/>
    <s v="De Bonte Raaf"/>
    <x v="22"/>
    <x v="10"/>
    <x v="0"/>
    <n v="-287.33"/>
    <x v="5"/>
    <x v="3"/>
    <x v="0"/>
    <x v="0"/>
  </r>
  <r>
    <x v="1"/>
    <x v="4"/>
    <s v="De Bonte Raaf"/>
    <x v="22"/>
    <x v="10"/>
    <x v="1"/>
    <n v="-20.61"/>
    <x v="5"/>
    <x v="3"/>
    <x v="0"/>
    <x v="0"/>
  </r>
  <r>
    <x v="1"/>
    <x v="4"/>
    <s v="De Bonte Raaf"/>
    <x v="22"/>
    <x v="10"/>
    <x v="10"/>
    <n v="-293.82"/>
    <x v="5"/>
    <x v="3"/>
    <x v="0"/>
    <x v="0"/>
  </r>
  <r>
    <x v="1"/>
    <x v="4"/>
    <s v="De Bonte Raaf"/>
    <x v="22"/>
    <x v="10"/>
    <x v="3"/>
    <n v="-14.12"/>
    <x v="5"/>
    <x v="3"/>
    <x v="0"/>
    <x v="0"/>
  </r>
  <r>
    <x v="1"/>
    <x v="4"/>
    <s v="De Bonte Raaf"/>
    <x v="22"/>
    <x v="10"/>
    <x v="4"/>
    <n v="-267.11"/>
    <x v="5"/>
    <x v="3"/>
    <x v="0"/>
    <x v="0"/>
  </r>
  <r>
    <x v="1"/>
    <x v="4"/>
    <s v="De Bonte Raaf"/>
    <x v="22"/>
    <x v="10"/>
    <x v="5"/>
    <n v="-854.67"/>
    <x v="5"/>
    <x v="3"/>
    <x v="0"/>
    <x v="0"/>
  </r>
  <r>
    <x v="1"/>
    <x v="4"/>
    <s v="De Bonte Raaf"/>
    <x v="22"/>
    <x v="10"/>
    <x v="15"/>
    <n v="-147.24"/>
    <x v="5"/>
    <x v="3"/>
    <x v="0"/>
    <x v="0"/>
  </r>
  <r>
    <x v="1"/>
    <x v="4"/>
    <s v="De Bonte Raaf"/>
    <x v="22"/>
    <x v="20"/>
    <x v="24"/>
    <n v="-217.96"/>
    <x v="5"/>
    <x v="3"/>
    <x v="0"/>
    <x v="0"/>
  </r>
  <r>
    <x v="1"/>
    <x v="4"/>
    <s v="De Bonte Raaf"/>
    <x v="22"/>
    <x v="20"/>
    <x v="25"/>
    <n v="217.96"/>
    <x v="5"/>
    <x v="3"/>
    <x v="0"/>
    <x v="0"/>
  </r>
  <r>
    <x v="1"/>
    <x v="4"/>
    <s v="De Bonte Raaf"/>
    <x v="22"/>
    <x v="11"/>
    <x v="7"/>
    <n v="-56.25"/>
    <x v="5"/>
    <x v="3"/>
    <x v="0"/>
    <x v="0"/>
  </r>
  <r>
    <x v="1"/>
    <x v="4"/>
    <s v="De Bonte Raaf"/>
    <x v="22"/>
    <x v="12"/>
    <x v="16"/>
    <n v="300"/>
    <x v="5"/>
    <x v="3"/>
    <x v="0"/>
    <x v="0"/>
  </r>
  <r>
    <x v="1"/>
    <x v="4"/>
    <s v="De Bonte Raaf"/>
    <x v="22"/>
    <x v="12"/>
    <x v="6"/>
    <n v="-300"/>
    <x v="5"/>
    <x v="3"/>
    <x v="0"/>
    <x v="0"/>
  </r>
  <r>
    <x v="1"/>
    <x v="4"/>
    <s v="De Bonte Raaf"/>
    <x v="22"/>
    <x v="13"/>
    <x v="8"/>
    <n v="-2813.93"/>
    <x v="5"/>
    <x v="3"/>
    <x v="0"/>
    <x v="0"/>
  </r>
  <r>
    <x v="1"/>
    <x v="4"/>
    <s v="De Bonte Raaf"/>
    <x v="22"/>
    <x v="4"/>
    <x v="9"/>
    <n v="3750"/>
    <x v="5"/>
    <x v="3"/>
    <x v="0"/>
    <x v="0"/>
  </r>
  <r>
    <x v="1"/>
    <x v="4"/>
    <s v="De Bonte Raaf"/>
    <x v="22"/>
    <x v="14"/>
    <x v="7"/>
    <n v="56.25"/>
    <x v="5"/>
    <x v="3"/>
    <x v="0"/>
    <x v="0"/>
  </r>
  <r>
    <x v="1"/>
    <x v="4"/>
    <s v="De Bonte Raaf"/>
    <x v="22"/>
    <x v="15"/>
    <x v="6"/>
    <n v="300"/>
    <x v="5"/>
    <x v="3"/>
    <x v="0"/>
    <x v="0"/>
  </r>
  <r>
    <x v="1"/>
    <x v="4"/>
    <s v="De Bonte Raaf"/>
    <x v="22"/>
    <x v="16"/>
    <x v="0"/>
    <n v="287.33"/>
    <x v="5"/>
    <x v="3"/>
    <x v="0"/>
    <x v="0"/>
  </r>
  <r>
    <x v="1"/>
    <x v="4"/>
    <s v="De Bonte Raaf"/>
    <x v="22"/>
    <x v="16"/>
    <x v="1"/>
    <n v="20.61"/>
    <x v="5"/>
    <x v="3"/>
    <x v="0"/>
    <x v="0"/>
  </r>
  <r>
    <x v="1"/>
    <x v="4"/>
    <s v="De Bonte Raaf"/>
    <x v="22"/>
    <x v="16"/>
    <x v="10"/>
    <n v="293.82"/>
    <x v="5"/>
    <x v="3"/>
    <x v="0"/>
    <x v="0"/>
  </r>
  <r>
    <x v="1"/>
    <x v="4"/>
    <s v="De Bonte Raaf"/>
    <x v="22"/>
    <x v="16"/>
    <x v="3"/>
    <n v="14.12"/>
    <x v="5"/>
    <x v="3"/>
    <x v="0"/>
    <x v="0"/>
  </r>
  <r>
    <x v="1"/>
    <x v="4"/>
    <s v="De Bonte Raaf"/>
    <x v="22"/>
    <x v="16"/>
    <x v="4"/>
    <n v="267.11"/>
    <x v="5"/>
    <x v="3"/>
    <x v="0"/>
    <x v="0"/>
  </r>
  <r>
    <x v="1"/>
    <x v="4"/>
    <s v="De Bonte Raaf"/>
    <x v="22"/>
    <x v="21"/>
    <x v="25"/>
    <n v="-217.96"/>
    <x v="5"/>
    <x v="3"/>
    <x v="0"/>
    <x v="0"/>
  </r>
  <r>
    <x v="1"/>
    <x v="4"/>
    <s v="De Bonte Raaf"/>
    <x v="22"/>
    <x v="17"/>
    <x v="20"/>
    <n v="-16.2"/>
    <x v="4"/>
    <x v="0"/>
    <x v="0"/>
    <x v="0"/>
  </r>
  <r>
    <x v="1"/>
    <x v="4"/>
    <s v="De Bonte Raaf"/>
    <x v="23"/>
    <x v="10"/>
    <x v="0"/>
    <n v="-6.82"/>
    <x v="1"/>
    <x v="4"/>
    <x v="0"/>
    <x v="0"/>
  </r>
  <r>
    <x v="1"/>
    <x v="4"/>
    <s v="De Bonte Raaf"/>
    <x v="23"/>
    <x v="10"/>
    <x v="1"/>
    <n v="-0.49"/>
    <x v="1"/>
    <x v="4"/>
    <x v="0"/>
    <x v="0"/>
  </r>
  <r>
    <x v="1"/>
    <x v="4"/>
    <s v="De Bonte Raaf"/>
    <x v="23"/>
    <x v="10"/>
    <x v="2"/>
    <n v="-2.4500000000000002"/>
    <x v="1"/>
    <x v="4"/>
    <x v="0"/>
    <x v="0"/>
  </r>
  <r>
    <x v="1"/>
    <x v="4"/>
    <s v="De Bonte Raaf"/>
    <x v="23"/>
    <x v="10"/>
    <x v="3"/>
    <n v="-0.34"/>
    <x v="1"/>
    <x v="4"/>
    <x v="0"/>
    <x v="0"/>
  </r>
  <r>
    <x v="1"/>
    <x v="4"/>
    <s v="De Bonte Raaf"/>
    <x v="23"/>
    <x v="10"/>
    <x v="4"/>
    <n v="-6.34"/>
    <x v="1"/>
    <x v="4"/>
    <x v="0"/>
    <x v="0"/>
  </r>
  <r>
    <x v="1"/>
    <x v="4"/>
    <s v="De Bonte Raaf"/>
    <x v="23"/>
    <x v="10"/>
    <x v="5"/>
    <n v="-30"/>
    <x v="1"/>
    <x v="4"/>
    <x v="0"/>
    <x v="0"/>
  </r>
  <r>
    <x v="1"/>
    <x v="4"/>
    <s v="De Bonte Raaf"/>
    <x v="23"/>
    <x v="10"/>
    <x v="15"/>
    <n v="-2.56"/>
    <x v="1"/>
    <x v="4"/>
    <x v="0"/>
    <x v="0"/>
  </r>
  <r>
    <x v="1"/>
    <x v="4"/>
    <s v="De Bonte Raaf"/>
    <x v="23"/>
    <x v="20"/>
    <x v="24"/>
    <n v="-2.3199999999999998"/>
    <x v="1"/>
    <x v="4"/>
    <x v="0"/>
    <x v="0"/>
  </r>
  <r>
    <x v="1"/>
    <x v="4"/>
    <s v="De Bonte Raaf"/>
    <x v="23"/>
    <x v="20"/>
    <x v="25"/>
    <n v="2.3199999999999998"/>
    <x v="1"/>
    <x v="4"/>
    <x v="0"/>
    <x v="0"/>
  </r>
  <r>
    <x v="1"/>
    <x v="4"/>
    <s v="De Bonte Raaf"/>
    <x v="23"/>
    <x v="11"/>
    <x v="7"/>
    <n v="-1.3"/>
    <x v="1"/>
    <x v="4"/>
    <x v="0"/>
    <x v="0"/>
  </r>
  <r>
    <x v="1"/>
    <x v="4"/>
    <s v="De Bonte Raaf"/>
    <x v="23"/>
    <x v="12"/>
    <x v="16"/>
    <n v="6.91"/>
    <x v="1"/>
    <x v="4"/>
    <x v="0"/>
    <x v="0"/>
  </r>
  <r>
    <x v="1"/>
    <x v="4"/>
    <s v="De Bonte Raaf"/>
    <x v="23"/>
    <x v="12"/>
    <x v="6"/>
    <n v="-6.91"/>
    <x v="1"/>
    <x v="4"/>
    <x v="0"/>
    <x v="0"/>
  </r>
  <r>
    <x v="1"/>
    <x v="4"/>
    <s v="De Bonte Raaf"/>
    <x v="23"/>
    <x v="13"/>
    <x v="8"/>
    <n v="-58.06"/>
    <x v="1"/>
    <x v="4"/>
    <x v="0"/>
    <x v="0"/>
  </r>
  <r>
    <x v="1"/>
    <x v="4"/>
    <s v="De Bonte Raaf"/>
    <x v="23"/>
    <x v="4"/>
    <x v="9"/>
    <n v="86.4"/>
    <x v="1"/>
    <x v="4"/>
    <x v="0"/>
    <x v="0"/>
  </r>
  <r>
    <x v="1"/>
    <x v="4"/>
    <s v="De Bonte Raaf"/>
    <x v="23"/>
    <x v="14"/>
    <x v="7"/>
    <n v="1.3"/>
    <x v="1"/>
    <x v="4"/>
    <x v="0"/>
    <x v="0"/>
  </r>
  <r>
    <x v="1"/>
    <x v="4"/>
    <s v="De Bonte Raaf"/>
    <x v="23"/>
    <x v="15"/>
    <x v="6"/>
    <n v="6.91"/>
    <x v="1"/>
    <x v="4"/>
    <x v="0"/>
    <x v="0"/>
  </r>
  <r>
    <x v="1"/>
    <x v="4"/>
    <s v="De Bonte Raaf"/>
    <x v="23"/>
    <x v="16"/>
    <x v="0"/>
    <n v="6.82"/>
    <x v="1"/>
    <x v="4"/>
    <x v="0"/>
    <x v="0"/>
  </r>
  <r>
    <x v="1"/>
    <x v="4"/>
    <s v="De Bonte Raaf"/>
    <x v="23"/>
    <x v="16"/>
    <x v="1"/>
    <n v="0.49"/>
    <x v="1"/>
    <x v="4"/>
    <x v="0"/>
    <x v="0"/>
  </r>
  <r>
    <x v="1"/>
    <x v="4"/>
    <s v="De Bonte Raaf"/>
    <x v="23"/>
    <x v="16"/>
    <x v="2"/>
    <n v="2.4500000000000002"/>
    <x v="1"/>
    <x v="4"/>
    <x v="0"/>
    <x v="0"/>
  </r>
  <r>
    <x v="1"/>
    <x v="4"/>
    <s v="De Bonte Raaf"/>
    <x v="23"/>
    <x v="16"/>
    <x v="3"/>
    <n v="0.34"/>
    <x v="1"/>
    <x v="4"/>
    <x v="0"/>
    <x v="0"/>
  </r>
  <r>
    <x v="1"/>
    <x v="4"/>
    <s v="De Bonte Raaf"/>
    <x v="23"/>
    <x v="16"/>
    <x v="4"/>
    <n v="6.34"/>
    <x v="1"/>
    <x v="4"/>
    <x v="0"/>
    <x v="0"/>
  </r>
  <r>
    <x v="1"/>
    <x v="4"/>
    <s v="De Bonte Raaf"/>
    <x v="23"/>
    <x v="21"/>
    <x v="25"/>
    <n v="-2.3199999999999998"/>
    <x v="1"/>
    <x v="4"/>
    <x v="0"/>
    <x v="0"/>
  </r>
  <r>
    <x v="1"/>
    <x v="4"/>
    <s v="De Bonte Raaf"/>
    <x v="23"/>
    <x v="17"/>
    <x v="20"/>
    <n v="-0.37"/>
    <x v="4"/>
    <x v="0"/>
    <x v="0"/>
    <x v="0"/>
  </r>
  <r>
    <x v="1"/>
    <x v="4"/>
    <s v="De Bonte Raaf"/>
    <x v="24"/>
    <x v="10"/>
    <x v="0"/>
    <n v="-159.6"/>
    <x v="2"/>
    <x v="2"/>
    <x v="0"/>
    <x v="0"/>
  </r>
  <r>
    <x v="1"/>
    <x v="4"/>
    <s v="De Bonte Raaf"/>
    <x v="24"/>
    <x v="10"/>
    <x v="1"/>
    <n v="-11.45"/>
    <x v="2"/>
    <x v="2"/>
    <x v="0"/>
    <x v="0"/>
  </r>
  <r>
    <x v="1"/>
    <x v="4"/>
    <s v="De Bonte Raaf"/>
    <x v="24"/>
    <x v="10"/>
    <x v="2"/>
    <n v="-57.23"/>
    <x v="2"/>
    <x v="2"/>
    <x v="0"/>
    <x v="0"/>
  </r>
  <r>
    <x v="1"/>
    <x v="4"/>
    <s v="De Bonte Raaf"/>
    <x v="24"/>
    <x v="10"/>
    <x v="3"/>
    <n v="-7.84"/>
    <x v="2"/>
    <x v="2"/>
    <x v="0"/>
    <x v="0"/>
  </r>
  <r>
    <x v="1"/>
    <x v="4"/>
    <s v="De Bonte Raaf"/>
    <x v="24"/>
    <x v="10"/>
    <x v="4"/>
    <n v="-148.37"/>
    <x v="2"/>
    <x v="2"/>
    <x v="0"/>
    <x v="0"/>
  </r>
  <r>
    <x v="1"/>
    <x v="4"/>
    <s v="De Bonte Raaf"/>
    <x v="24"/>
    <x v="10"/>
    <x v="5"/>
    <n v="-182.08"/>
    <x v="2"/>
    <x v="2"/>
    <x v="0"/>
    <x v="0"/>
  </r>
  <r>
    <x v="1"/>
    <x v="4"/>
    <s v="De Bonte Raaf"/>
    <x v="24"/>
    <x v="10"/>
    <x v="15"/>
    <n v="-12.73"/>
    <x v="2"/>
    <x v="2"/>
    <x v="0"/>
    <x v="0"/>
  </r>
  <r>
    <x v="1"/>
    <x v="4"/>
    <s v="De Bonte Raaf"/>
    <x v="24"/>
    <x v="20"/>
    <x v="24"/>
    <n v="-92.81"/>
    <x v="2"/>
    <x v="2"/>
    <x v="0"/>
    <x v="0"/>
  </r>
  <r>
    <x v="1"/>
    <x v="4"/>
    <s v="De Bonte Raaf"/>
    <x v="24"/>
    <x v="20"/>
    <x v="25"/>
    <n v="92.81"/>
    <x v="2"/>
    <x v="2"/>
    <x v="0"/>
    <x v="0"/>
  </r>
  <r>
    <x v="1"/>
    <x v="4"/>
    <s v="De Bonte Raaf"/>
    <x v="24"/>
    <x v="11"/>
    <x v="7"/>
    <n v="-28.64"/>
    <x v="2"/>
    <x v="2"/>
    <x v="0"/>
    <x v="0"/>
  </r>
  <r>
    <x v="1"/>
    <x v="4"/>
    <s v="De Bonte Raaf"/>
    <x v="24"/>
    <x v="12"/>
    <x v="16"/>
    <n v="152.77000000000001"/>
    <x v="2"/>
    <x v="2"/>
    <x v="0"/>
    <x v="0"/>
  </r>
  <r>
    <x v="1"/>
    <x v="4"/>
    <s v="De Bonte Raaf"/>
    <x v="24"/>
    <x v="12"/>
    <x v="6"/>
    <n v="-152.77000000000001"/>
    <x v="2"/>
    <x v="2"/>
    <x v="0"/>
    <x v="0"/>
  </r>
  <r>
    <x v="1"/>
    <x v="4"/>
    <s v="De Bonte Raaf"/>
    <x v="24"/>
    <x v="13"/>
    <x v="8"/>
    <n v="-1666.5"/>
    <x v="2"/>
    <x v="2"/>
    <x v="0"/>
    <x v="0"/>
  </r>
  <r>
    <x v="1"/>
    <x v="4"/>
    <s v="De Bonte Raaf"/>
    <x v="24"/>
    <x v="4"/>
    <x v="9"/>
    <n v="1909.6"/>
    <x v="2"/>
    <x v="2"/>
    <x v="0"/>
    <x v="0"/>
  </r>
  <r>
    <x v="1"/>
    <x v="4"/>
    <s v="De Bonte Raaf"/>
    <x v="24"/>
    <x v="14"/>
    <x v="7"/>
    <n v="28.64"/>
    <x v="2"/>
    <x v="2"/>
    <x v="0"/>
    <x v="0"/>
  </r>
  <r>
    <x v="1"/>
    <x v="4"/>
    <s v="De Bonte Raaf"/>
    <x v="24"/>
    <x v="15"/>
    <x v="6"/>
    <n v="152.77000000000001"/>
    <x v="2"/>
    <x v="2"/>
    <x v="0"/>
    <x v="0"/>
  </r>
  <r>
    <x v="1"/>
    <x v="4"/>
    <s v="De Bonte Raaf"/>
    <x v="24"/>
    <x v="16"/>
    <x v="0"/>
    <n v="159.6"/>
    <x v="2"/>
    <x v="2"/>
    <x v="0"/>
    <x v="0"/>
  </r>
  <r>
    <x v="1"/>
    <x v="4"/>
    <s v="De Bonte Raaf"/>
    <x v="24"/>
    <x v="16"/>
    <x v="1"/>
    <n v="11.45"/>
    <x v="2"/>
    <x v="2"/>
    <x v="0"/>
    <x v="0"/>
  </r>
  <r>
    <x v="1"/>
    <x v="4"/>
    <s v="De Bonte Raaf"/>
    <x v="24"/>
    <x v="16"/>
    <x v="2"/>
    <n v="57.23"/>
    <x v="2"/>
    <x v="2"/>
    <x v="0"/>
    <x v="0"/>
  </r>
  <r>
    <x v="1"/>
    <x v="4"/>
    <s v="De Bonte Raaf"/>
    <x v="24"/>
    <x v="16"/>
    <x v="3"/>
    <n v="7.84"/>
    <x v="2"/>
    <x v="2"/>
    <x v="0"/>
    <x v="0"/>
  </r>
  <r>
    <x v="1"/>
    <x v="4"/>
    <s v="De Bonte Raaf"/>
    <x v="24"/>
    <x v="16"/>
    <x v="4"/>
    <n v="148.37"/>
    <x v="2"/>
    <x v="2"/>
    <x v="0"/>
    <x v="0"/>
  </r>
  <r>
    <x v="1"/>
    <x v="4"/>
    <s v="De Bonte Raaf"/>
    <x v="24"/>
    <x v="21"/>
    <x v="25"/>
    <n v="-92.81"/>
    <x v="2"/>
    <x v="2"/>
    <x v="0"/>
    <x v="0"/>
  </r>
  <r>
    <x v="1"/>
    <x v="4"/>
    <s v="De Bonte Raaf"/>
    <x v="24"/>
    <x v="17"/>
    <x v="20"/>
    <n v="-108.25"/>
    <x v="4"/>
    <x v="0"/>
    <x v="0"/>
    <x v="0"/>
  </r>
  <r>
    <x v="1"/>
    <x v="4"/>
    <s v="De Bonte Raaf"/>
    <x v="21"/>
    <x v="10"/>
    <x v="28"/>
    <n v="-279.41000000000003"/>
    <x v="4"/>
    <x v="0"/>
    <x v="0"/>
    <x v="3"/>
  </r>
  <r>
    <x v="1"/>
    <x v="4"/>
    <s v="De Bonte Raaf"/>
    <x v="21"/>
    <x v="10"/>
    <x v="5"/>
    <n v="-3158.83"/>
    <x v="4"/>
    <x v="0"/>
    <x v="0"/>
    <x v="3"/>
  </r>
  <r>
    <x v="1"/>
    <x v="4"/>
    <s v="De Bonte Raaf"/>
    <x v="21"/>
    <x v="10"/>
    <x v="15"/>
    <n v="-577.20000000000005"/>
    <x v="4"/>
    <x v="0"/>
    <x v="0"/>
    <x v="3"/>
  </r>
  <r>
    <x v="1"/>
    <x v="4"/>
    <s v="De Bonte Raaf"/>
    <x v="21"/>
    <x v="11"/>
    <x v="7"/>
    <n v="-97.5"/>
    <x v="4"/>
    <x v="0"/>
    <x v="0"/>
    <x v="3"/>
  </r>
  <r>
    <x v="1"/>
    <x v="4"/>
    <s v="De Bonte Raaf"/>
    <x v="21"/>
    <x v="12"/>
    <x v="16"/>
    <n v="1040"/>
    <x v="4"/>
    <x v="0"/>
    <x v="0"/>
    <x v="3"/>
  </r>
  <r>
    <x v="1"/>
    <x v="4"/>
    <s v="De Bonte Raaf"/>
    <x v="21"/>
    <x v="12"/>
    <x v="6"/>
    <n v="-520"/>
    <x v="4"/>
    <x v="0"/>
    <x v="0"/>
    <x v="3"/>
  </r>
  <r>
    <x v="1"/>
    <x v="4"/>
    <s v="De Bonte Raaf"/>
    <x v="21"/>
    <x v="13"/>
    <x v="8"/>
    <n v="-3614.56"/>
    <x v="4"/>
    <x v="0"/>
    <x v="0"/>
    <x v="3"/>
  </r>
  <r>
    <x v="1"/>
    <x v="4"/>
    <s v="De Bonte Raaf"/>
    <x v="21"/>
    <x v="4"/>
    <x v="9"/>
    <n v="6500"/>
    <x v="4"/>
    <x v="0"/>
    <x v="0"/>
    <x v="3"/>
  </r>
  <r>
    <x v="1"/>
    <x v="4"/>
    <s v="De Bonte Raaf"/>
    <x v="21"/>
    <x v="14"/>
    <x v="7"/>
    <n v="97.5"/>
    <x v="4"/>
    <x v="0"/>
    <x v="0"/>
    <x v="3"/>
  </r>
  <r>
    <x v="1"/>
    <x v="4"/>
    <s v="De Bonte Raaf"/>
    <x v="21"/>
    <x v="15"/>
    <x v="6"/>
    <n v="520"/>
    <x v="4"/>
    <x v="0"/>
    <x v="0"/>
    <x v="3"/>
  </r>
  <r>
    <x v="1"/>
    <x v="4"/>
    <s v="De Bonte Raaf"/>
    <x v="21"/>
    <x v="22"/>
    <x v="29"/>
    <n v="15"/>
    <x v="4"/>
    <x v="0"/>
    <x v="0"/>
    <x v="3"/>
  </r>
  <r>
    <x v="1"/>
    <x v="4"/>
    <s v="De Bonte Raaf"/>
    <x v="21"/>
    <x v="18"/>
    <x v="22"/>
    <n v="75"/>
    <x v="4"/>
    <x v="0"/>
    <x v="0"/>
    <x v="3"/>
  </r>
  <r>
    <x v="1"/>
    <x v="4"/>
    <s v="De Bonte Raaf"/>
    <x v="2"/>
    <x v="10"/>
    <x v="0"/>
    <n v="-365.9"/>
    <x v="1"/>
    <x v="0"/>
    <x v="0"/>
    <x v="1"/>
  </r>
  <r>
    <x v="1"/>
    <x v="4"/>
    <s v="De Bonte Raaf"/>
    <x v="2"/>
    <x v="10"/>
    <x v="1"/>
    <n v="-26.24"/>
    <x v="1"/>
    <x v="0"/>
    <x v="0"/>
    <x v="1"/>
  </r>
  <r>
    <x v="1"/>
    <x v="4"/>
    <s v="De Bonte Raaf"/>
    <x v="2"/>
    <x v="10"/>
    <x v="2"/>
    <n v="-131.19999999999999"/>
    <x v="1"/>
    <x v="0"/>
    <x v="0"/>
    <x v="1"/>
  </r>
  <r>
    <x v="1"/>
    <x v="4"/>
    <s v="De Bonte Raaf"/>
    <x v="2"/>
    <x v="10"/>
    <x v="3"/>
    <n v="-17.98"/>
    <x v="1"/>
    <x v="0"/>
    <x v="0"/>
    <x v="1"/>
  </r>
  <r>
    <x v="1"/>
    <x v="4"/>
    <s v="De Bonte Raaf"/>
    <x v="2"/>
    <x v="10"/>
    <x v="4"/>
    <n v="-340.15"/>
    <x v="1"/>
    <x v="0"/>
    <x v="0"/>
    <x v="1"/>
  </r>
  <r>
    <x v="1"/>
    <x v="4"/>
    <s v="De Bonte Raaf"/>
    <x v="2"/>
    <x v="10"/>
    <x v="5"/>
    <n v="-1797.75"/>
    <x v="1"/>
    <x v="0"/>
    <x v="0"/>
    <x v="1"/>
  </r>
  <r>
    <x v="1"/>
    <x v="4"/>
    <s v="De Bonte Raaf"/>
    <x v="2"/>
    <x v="10"/>
    <x v="15"/>
    <n v="-3145.72"/>
    <x v="1"/>
    <x v="0"/>
    <x v="0"/>
    <x v="1"/>
  </r>
  <r>
    <x v="1"/>
    <x v="4"/>
    <s v="De Bonte Raaf"/>
    <x v="2"/>
    <x v="20"/>
    <x v="24"/>
    <n v="-392.97"/>
    <x v="1"/>
    <x v="0"/>
    <x v="0"/>
    <x v="1"/>
  </r>
  <r>
    <x v="1"/>
    <x v="4"/>
    <s v="De Bonte Raaf"/>
    <x v="2"/>
    <x v="20"/>
    <x v="25"/>
    <n v="392.97"/>
    <x v="1"/>
    <x v="0"/>
    <x v="0"/>
    <x v="1"/>
  </r>
  <r>
    <x v="1"/>
    <x v="4"/>
    <s v="De Bonte Raaf"/>
    <x v="2"/>
    <x v="11"/>
    <x v="7"/>
    <n v="-87.39"/>
    <x v="1"/>
    <x v="0"/>
    <x v="0"/>
    <x v="1"/>
  </r>
  <r>
    <x v="1"/>
    <x v="4"/>
    <s v="De Bonte Raaf"/>
    <x v="2"/>
    <x v="12"/>
    <x v="16"/>
    <n v="5592.96"/>
    <x v="1"/>
    <x v="0"/>
    <x v="0"/>
    <x v="1"/>
  </r>
  <r>
    <x v="1"/>
    <x v="4"/>
    <s v="De Bonte Raaf"/>
    <x v="2"/>
    <x v="12"/>
    <x v="6"/>
    <n v="-466.08"/>
    <x v="1"/>
    <x v="0"/>
    <x v="0"/>
    <x v="1"/>
  </r>
  <r>
    <x v="1"/>
    <x v="4"/>
    <s v="De Bonte Raaf"/>
    <x v="2"/>
    <x v="13"/>
    <x v="8"/>
    <n v="-6138.08"/>
    <x v="1"/>
    <x v="0"/>
    <x v="0"/>
    <x v="1"/>
  </r>
  <r>
    <x v="1"/>
    <x v="4"/>
    <s v="De Bonte Raaf"/>
    <x v="2"/>
    <x v="4"/>
    <x v="9"/>
    <n v="5826"/>
    <x v="1"/>
    <x v="0"/>
    <x v="0"/>
    <x v="1"/>
  </r>
  <r>
    <x v="1"/>
    <x v="4"/>
    <s v="De Bonte Raaf"/>
    <x v="2"/>
    <x v="14"/>
    <x v="7"/>
    <n v="87.39"/>
    <x v="1"/>
    <x v="0"/>
    <x v="0"/>
    <x v="1"/>
  </r>
  <r>
    <x v="1"/>
    <x v="4"/>
    <s v="De Bonte Raaf"/>
    <x v="2"/>
    <x v="15"/>
    <x v="6"/>
    <n v="466.08"/>
    <x v="1"/>
    <x v="0"/>
    <x v="0"/>
    <x v="1"/>
  </r>
  <r>
    <x v="1"/>
    <x v="4"/>
    <s v="De Bonte Raaf"/>
    <x v="2"/>
    <x v="16"/>
    <x v="0"/>
    <n v="365.9"/>
    <x v="1"/>
    <x v="0"/>
    <x v="0"/>
    <x v="1"/>
  </r>
  <r>
    <x v="1"/>
    <x v="4"/>
    <s v="De Bonte Raaf"/>
    <x v="2"/>
    <x v="16"/>
    <x v="1"/>
    <n v="26.24"/>
    <x v="1"/>
    <x v="0"/>
    <x v="0"/>
    <x v="1"/>
  </r>
  <r>
    <x v="1"/>
    <x v="4"/>
    <s v="De Bonte Raaf"/>
    <x v="2"/>
    <x v="16"/>
    <x v="2"/>
    <n v="131.19999999999999"/>
    <x v="1"/>
    <x v="0"/>
    <x v="0"/>
    <x v="1"/>
  </r>
  <r>
    <x v="1"/>
    <x v="4"/>
    <s v="De Bonte Raaf"/>
    <x v="2"/>
    <x v="16"/>
    <x v="3"/>
    <n v="17.98"/>
    <x v="1"/>
    <x v="0"/>
    <x v="0"/>
    <x v="1"/>
  </r>
  <r>
    <x v="1"/>
    <x v="4"/>
    <s v="De Bonte Raaf"/>
    <x v="2"/>
    <x v="16"/>
    <x v="4"/>
    <n v="340.15"/>
    <x v="1"/>
    <x v="0"/>
    <x v="0"/>
    <x v="1"/>
  </r>
  <r>
    <x v="1"/>
    <x v="4"/>
    <s v="De Bonte Raaf"/>
    <x v="2"/>
    <x v="21"/>
    <x v="25"/>
    <n v="-392.97"/>
    <x v="1"/>
    <x v="0"/>
    <x v="0"/>
    <x v="1"/>
  </r>
  <r>
    <x v="1"/>
    <x v="4"/>
    <s v="De Bonte Raaf"/>
    <x v="2"/>
    <x v="17"/>
    <x v="20"/>
    <n v="55.56"/>
    <x v="4"/>
    <x v="0"/>
    <x v="0"/>
    <x v="1"/>
  </r>
  <r>
    <x v="1"/>
    <x v="4"/>
    <s v="De Bonte Raaf"/>
    <x v="3"/>
    <x v="10"/>
    <x v="0"/>
    <n v="-185.33"/>
    <x v="2"/>
    <x v="0"/>
    <x v="0"/>
    <x v="0"/>
  </r>
  <r>
    <x v="1"/>
    <x v="4"/>
    <s v="De Bonte Raaf"/>
    <x v="3"/>
    <x v="10"/>
    <x v="1"/>
    <n v="-13.29"/>
    <x v="2"/>
    <x v="0"/>
    <x v="0"/>
    <x v="0"/>
  </r>
  <r>
    <x v="1"/>
    <x v="4"/>
    <s v="De Bonte Raaf"/>
    <x v="3"/>
    <x v="10"/>
    <x v="2"/>
    <n v="-66.45"/>
    <x v="2"/>
    <x v="0"/>
    <x v="0"/>
    <x v="0"/>
  </r>
  <r>
    <x v="1"/>
    <x v="4"/>
    <s v="De Bonte Raaf"/>
    <x v="3"/>
    <x v="10"/>
    <x v="3"/>
    <n v="-9.11"/>
    <x v="2"/>
    <x v="0"/>
    <x v="0"/>
    <x v="0"/>
  </r>
  <r>
    <x v="1"/>
    <x v="4"/>
    <s v="De Bonte Raaf"/>
    <x v="3"/>
    <x v="10"/>
    <x v="4"/>
    <n v="-172.29"/>
    <x v="2"/>
    <x v="0"/>
    <x v="0"/>
    <x v="0"/>
  </r>
  <r>
    <x v="1"/>
    <x v="4"/>
    <s v="De Bonte Raaf"/>
    <x v="3"/>
    <x v="10"/>
    <x v="5"/>
    <n v="-69.58"/>
    <x v="2"/>
    <x v="0"/>
    <x v="0"/>
    <x v="0"/>
  </r>
  <r>
    <x v="1"/>
    <x v="4"/>
    <s v="De Bonte Raaf"/>
    <x v="3"/>
    <x v="10"/>
    <x v="15"/>
    <n v="-102.49"/>
    <x v="2"/>
    <x v="0"/>
    <x v="0"/>
    <x v="0"/>
  </r>
  <r>
    <x v="1"/>
    <x v="4"/>
    <s v="De Bonte Raaf"/>
    <x v="3"/>
    <x v="20"/>
    <x v="24"/>
    <n v="-54.68"/>
    <x v="2"/>
    <x v="0"/>
    <x v="0"/>
    <x v="0"/>
  </r>
  <r>
    <x v="1"/>
    <x v="4"/>
    <s v="De Bonte Raaf"/>
    <x v="3"/>
    <x v="20"/>
    <x v="25"/>
    <n v="54.68"/>
    <x v="2"/>
    <x v="0"/>
    <x v="0"/>
    <x v="0"/>
  </r>
  <r>
    <x v="1"/>
    <x v="4"/>
    <s v="De Bonte Raaf"/>
    <x v="3"/>
    <x v="11"/>
    <x v="7"/>
    <n v="-19.43"/>
    <x v="2"/>
    <x v="0"/>
    <x v="0"/>
    <x v="0"/>
  </r>
  <r>
    <x v="1"/>
    <x v="4"/>
    <s v="De Bonte Raaf"/>
    <x v="3"/>
    <x v="12"/>
    <x v="16"/>
    <n v="1230.3900000000001"/>
    <x v="2"/>
    <x v="0"/>
    <x v="0"/>
    <x v="0"/>
  </r>
  <r>
    <x v="1"/>
    <x v="4"/>
    <s v="De Bonte Raaf"/>
    <x v="3"/>
    <x v="12"/>
    <x v="6"/>
    <n v="-103.65"/>
    <x v="2"/>
    <x v="0"/>
    <x v="0"/>
    <x v="0"/>
  </r>
  <r>
    <x v="1"/>
    <x v="4"/>
    <s v="De Bonte Raaf"/>
    <x v="3"/>
    <x v="13"/>
    <x v="8"/>
    <n v="-2289.1999999999998"/>
    <x v="2"/>
    <x v="0"/>
    <x v="0"/>
    <x v="0"/>
  </r>
  <r>
    <x v="1"/>
    <x v="4"/>
    <s v="De Bonte Raaf"/>
    <x v="3"/>
    <x v="4"/>
    <x v="9"/>
    <n v="1295.6600000000001"/>
    <x v="2"/>
    <x v="0"/>
    <x v="0"/>
    <x v="0"/>
  </r>
  <r>
    <x v="1"/>
    <x v="4"/>
    <s v="De Bonte Raaf"/>
    <x v="3"/>
    <x v="14"/>
    <x v="7"/>
    <n v="19.43"/>
    <x v="2"/>
    <x v="0"/>
    <x v="0"/>
    <x v="0"/>
  </r>
  <r>
    <x v="1"/>
    <x v="4"/>
    <s v="De Bonte Raaf"/>
    <x v="3"/>
    <x v="15"/>
    <x v="6"/>
    <n v="103.65"/>
    <x v="2"/>
    <x v="0"/>
    <x v="0"/>
    <x v="0"/>
  </r>
  <r>
    <x v="1"/>
    <x v="4"/>
    <s v="De Bonte Raaf"/>
    <x v="3"/>
    <x v="16"/>
    <x v="0"/>
    <n v="185.33"/>
    <x v="2"/>
    <x v="0"/>
    <x v="0"/>
    <x v="0"/>
  </r>
  <r>
    <x v="1"/>
    <x v="4"/>
    <s v="De Bonte Raaf"/>
    <x v="3"/>
    <x v="16"/>
    <x v="1"/>
    <n v="13.29"/>
    <x v="2"/>
    <x v="0"/>
    <x v="0"/>
    <x v="0"/>
  </r>
  <r>
    <x v="1"/>
    <x v="4"/>
    <s v="De Bonte Raaf"/>
    <x v="3"/>
    <x v="16"/>
    <x v="2"/>
    <n v="66.45"/>
    <x v="2"/>
    <x v="0"/>
    <x v="0"/>
    <x v="0"/>
  </r>
  <r>
    <x v="1"/>
    <x v="4"/>
    <s v="De Bonte Raaf"/>
    <x v="3"/>
    <x v="16"/>
    <x v="3"/>
    <n v="9.11"/>
    <x v="2"/>
    <x v="0"/>
    <x v="0"/>
    <x v="0"/>
  </r>
  <r>
    <x v="1"/>
    <x v="4"/>
    <s v="De Bonte Raaf"/>
    <x v="3"/>
    <x v="16"/>
    <x v="4"/>
    <n v="172.29"/>
    <x v="2"/>
    <x v="0"/>
    <x v="0"/>
    <x v="0"/>
  </r>
  <r>
    <x v="1"/>
    <x v="4"/>
    <s v="De Bonte Raaf"/>
    <x v="3"/>
    <x v="21"/>
    <x v="25"/>
    <n v="-54.68"/>
    <x v="2"/>
    <x v="0"/>
    <x v="0"/>
    <x v="0"/>
  </r>
  <r>
    <x v="1"/>
    <x v="4"/>
    <s v="De Bonte Raaf"/>
    <x v="3"/>
    <x v="17"/>
    <x v="20"/>
    <n v="-10.1"/>
    <x v="4"/>
    <x v="0"/>
    <x v="0"/>
    <x v="0"/>
  </r>
  <r>
    <x v="1"/>
    <x v="4"/>
    <s v="De Bonte Raaf"/>
    <x v="4"/>
    <x v="10"/>
    <x v="0"/>
    <n v="-306.89999999999998"/>
    <x v="3"/>
    <x v="0"/>
    <x v="0"/>
    <x v="1"/>
  </r>
  <r>
    <x v="1"/>
    <x v="4"/>
    <s v="De Bonte Raaf"/>
    <x v="4"/>
    <x v="10"/>
    <x v="1"/>
    <n v="-22.01"/>
    <x v="3"/>
    <x v="0"/>
    <x v="0"/>
    <x v="1"/>
  </r>
  <r>
    <x v="1"/>
    <x v="4"/>
    <s v="De Bonte Raaf"/>
    <x v="4"/>
    <x v="10"/>
    <x v="2"/>
    <n v="-110.04"/>
    <x v="3"/>
    <x v="0"/>
    <x v="0"/>
    <x v="1"/>
  </r>
  <r>
    <x v="1"/>
    <x v="4"/>
    <s v="De Bonte Raaf"/>
    <x v="4"/>
    <x v="10"/>
    <x v="3"/>
    <n v="-15.08"/>
    <x v="3"/>
    <x v="0"/>
    <x v="0"/>
    <x v="1"/>
  </r>
  <r>
    <x v="1"/>
    <x v="4"/>
    <s v="De Bonte Raaf"/>
    <x v="4"/>
    <x v="10"/>
    <x v="4"/>
    <n v="-285.3"/>
    <x v="3"/>
    <x v="0"/>
    <x v="0"/>
    <x v="1"/>
  </r>
  <r>
    <x v="1"/>
    <x v="4"/>
    <s v="De Bonte Raaf"/>
    <x v="4"/>
    <x v="10"/>
    <x v="5"/>
    <n v="-322.17"/>
    <x v="3"/>
    <x v="0"/>
    <x v="0"/>
    <x v="1"/>
  </r>
  <r>
    <x v="1"/>
    <x v="4"/>
    <s v="De Bonte Raaf"/>
    <x v="4"/>
    <x v="10"/>
    <x v="15"/>
    <n v="-711.41"/>
    <x v="3"/>
    <x v="0"/>
    <x v="0"/>
    <x v="1"/>
  </r>
  <r>
    <x v="1"/>
    <x v="4"/>
    <s v="De Bonte Raaf"/>
    <x v="4"/>
    <x v="20"/>
    <x v="24"/>
    <n v="-96.53"/>
    <x v="3"/>
    <x v="0"/>
    <x v="0"/>
    <x v="1"/>
  </r>
  <r>
    <x v="1"/>
    <x v="4"/>
    <s v="De Bonte Raaf"/>
    <x v="4"/>
    <x v="20"/>
    <x v="25"/>
    <n v="96.53"/>
    <x v="3"/>
    <x v="0"/>
    <x v="0"/>
    <x v="1"/>
  </r>
  <r>
    <x v="1"/>
    <x v="4"/>
    <s v="De Bonte Raaf"/>
    <x v="4"/>
    <x v="11"/>
    <x v="7"/>
    <n v="-29.79"/>
    <x v="3"/>
    <x v="0"/>
    <x v="0"/>
    <x v="1"/>
  </r>
  <r>
    <x v="1"/>
    <x v="4"/>
    <s v="De Bonte Raaf"/>
    <x v="4"/>
    <x v="12"/>
    <x v="16"/>
    <n v="1760.48"/>
    <x v="3"/>
    <x v="0"/>
    <x v="0"/>
    <x v="1"/>
  </r>
  <r>
    <x v="1"/>
    <x v="4"/>
    <s v="De Bonte Raaf"/>
    <x v="4"/>
    <x v="12"/>
    <x v="6"/>
    <n v="-158.88"/>
    <x v="3"/>
    <x v="0"/>
    <x v="0"/>
    <x v="1"/>
  </r>
  <r>
    <x v="1"/>
    <x v="4"/>
    <s v="De Bonte Raaf"/>
    <x v="4"/>
    <x v="13"/>
    <x v="8"/>
    <n v="-2611.4299999999998"/>
    <x v="3"/>
    <x v="0"/>
    <x v="0"/>
    <x v="1"/>
  </r>
  <r>
    <x v="1"/>
    <x v="4"/>
    <s v="De Bonte Raaf"/>
    <x v="4"/>
    <x v="4"/>
    <x v="9"/>
    <n v="1986.05"/>
    <x v="3"/>
    <x v="0"/>
    <x v="0"/>
    <x v="1"/>
  </r>
  <r>
    <x v="1"/>
    <x v="4"/>
    <s v="De Bonte Raaf"/>
    <x v="4"/>
    <x v="14"/>
    <x v="7"/>
    <n v="29.79"/>
    <x v="3"/>
    <x v="0"/>
    <x v="0"/>
    <x v="1"/>
  </r>
  <r>
    <x v="1"/>
    <x v="4"/>
    <s v="De Bonte Raaf"/>
    <x v="4"/>
    <x v="15"/>
    <x v="6"/>
    <n v="158.88"/>
    <x v="3"/>
    <x v="0"/>
    <x v="0"/>
    <x v="1"/>
  </r>
  <r>
    <x v="1"/>
    <x v="4"/>
    <s v="De Bonte Raaf"/>
    <x v="4"/>
    <x v="16"/>
    <x v="0"/>
    <n v="306.89999999999998"/>
    <x v="3"/>
    <x v="0"/>
    <x v="0"/>
    <x v="1"/>
  </r>
  <r>
    <x v="1"/>
    <x v="4"/>
    <s v="De Bonte Raaf"/>
    <x v="4"/>
    <x v="16"/>
    <x v="1"/>
    <n v="22.01"/>
    <x v="3"/>
    <x v="0"/>
    <x v="0"/>
    <x v="1"/>
  </r>
  <r>
    <x v="1"/>
    <x v="4"/>
    <s v="De Bonte Raaf"/>
    <x v="4"/>
    <x v="16"/>
    <x v="2"/>
    <n v="110.04"/>
    <x v="3"/>
    <x v="0"/>
    <x v="0"/>
    <x v="1"/>
  </r>
  <r>
    <x v="1"/>
    <x v="4"/>
    <s v="De Bonte Raaf"/>
    <x v="4"/>
    <x v="16"/>
    <x v="3"/>
    <n v="15.08"/>
    <x v="3"/>
    <x v="0"/>
    <x v="0"/>
    <x v="1"/>
  </r>
  <r>
    <x v="1"/>
    <x v="4"/>
    <s v="De Bonte Raaf"/>
    <x v="4"/>
    <x v="16"/>
    <x v="4"/>
    <n v="285.3"/>
    <x v="3"/>
    <x v="0"/>
    <x v="0"/>
    <x v="1"/>
  </r>
  <r>
    <x v="1"/>
    <x v="4"/>
    <s v="De Bonte Raaf"/>
    <x v="4"/>
    <x v="21"/>
    <x v="25"/>
    <n v="-96.53"/>
    <x v="3"/>
    <x v="0"/>
    <x v="0"/>
    <x v="1"/>
  </r>
  <r>
    <x v="1"/>
    <x v="4"/>
    <s v="De Bonte Raaf"/>
    <x v="4"/>
    <x v="18"/>
    <x v="22"/>
    <n v="10"/>
    <x v="3"/>
    <x v="0"/>
    <x v="0"/>
    <x v="1"/>
  </r>
  <r>
    <x v="1"/>
    <x v="4"/>
    <s v="De Bonte Raaf"/>
    <x v="4"/>
    <x v="17"/>
    <x v="20"/>
    <n v="-14.99"/>
    <x v="4"/>
    <x v="0"/>
    <x v="0"/>
    <x v="1"/>
  </r>
  <r>
    <x v="1"/>
    <x v="4"/>
    <s v="De Bonte Raaf"/>
    <x v="5"/>
    <x v="10"/>
    <x v="0"/>
    <n v="-236.61"/>
    <x v="2"/>
    <x v="0"/>
    <x v="0"/>
    <x v="2"/>
  </r>
  <r>
    <x v="1"/>
    <x v="4"/>
    <s v="De Bonte Raaf"/>
    <x v="5"/>
    <x v="10"/>
    <x v="1"/>
    <n v="-16.97"/>
    <x v="2"/>
    <x v="0"/>
    <x v="0"/>
    <x v="2"/>
  </r>
  <r>
    <x v="1"/>
    <x v="4"/>
    <s v="De Bonte Raaf"/>
    <x v="5"/>
    <x v="10"/>
    <x v="10"/>
    <n v="-241.95"/>
    <x v="2"/>
    <x v="0"/>
    <x v="0"/>
    <x v="2"/>
  </r>
  <r>
    <x v="1"/>
    <x v="4"/>
    <s v="De Bonte Raaf"/>
    <x v="5"/>
    <x v="10"/>
    <x v="3"/>
    <n v="-11.63"/>
    <x v="2"/>
    <x v="0"/>
    <x v="0"/>
    <x v="2"/>
  </r>
  <r>
    <x v="1"/>
    <x v="4"/>
    <s v="De Bonte Raaf"/>
    <x v="5"/>
    <x v="10"/>
    <x v="4"/>
    <n v="-219.95"/>
    <x v="2"/>
    <x v="0"/>
    <x v="0"/>
    <x v="2"/>
  </r>
  <r>
    <x v="1"/>
    <x v="4"/>
    <s v="De Bonte Raaf"/>
    <x v="5"/>
    <x v="10"/>
    <x v="5"/>
    <n v="-572.58000000000004"/>
    <x v="2"/>
    <x v="0"/>
    <x v="0"/>
    <x v="2"/>
  </r>
  <r>
    <x v="1"/>
    <x v="4"/>
    <s v="De Bonte Raaf"/>
    <x v="5"/>
    <x v="10"/>
    <x v="15"/>
    <n v="-592.44000000000005"/>
    <x v="2"/>
    <x v="0"/>
    <x v="0"/>
    <x v="2"/>
  </r>
  <r>
    <x v="1"/>
    <x v="4"/>
    <s v="De Bonte Raaf"/>
    <x v="5"/>
    <x v="20"/>
    <x v="24"/>
    <n v="-79.13"/>
    <x v="2"/>
    <x v="0"/>
    <x v="0"/>
    <x v="2"/>
  </r>
  <r>
    <x v="1"/>
    <x v="4"/>
    <s v="De Bonte Raaf"/>
    <x v="5"/>
    <x v="20"/>
    <x v="25"/>
    <n v="79.13"/>
    <x v="2"/>
    <x v="0"/>
    <x v="0"/>
    <x v="2"/>
  </r>
  <r>
    <x v="1"/>
    <x v="4"/>
    <s v="De Bonte Raaf"/>
    <x v="5"/>
    <x v="11"/>
    <x v="7"/>
    <n v="-24.56"/>
    <x v="2"/>
    <x v="0"/>
    <x v="0"/>
    <x v="2"/>
  </r>
  <r>
    <x v="1"/>
    <x v="4"/>
    <s v="De Bonte Raaf"/>
    <x v="5"/>
    <x v="12"/>
    <x v="16"/>
    <n v="1571.88"/>
    <x v="2"/>
    <x v="0"/>
    <x v="0"/>
    <x v="2"/>
  </r>
  <r>
    <x v="1"/>
    <x v="4"/>
    <s v="De Bonte Raaf"/>
    <x v="5"/>
    <x v="12"/>
    <x v="6"/>
    <n v="-130.99"/>
    <x v="2"/>
    <x v="0"/>
    <x v="0"/>
    <x v="2"/>
  </r>
  <r>
    <x v="1"/>
    <x v="4"/>
    <s v="De Bonte Raaf"/>
    <x v="5"/>
    <x v="13"/>
    <x v="8"/>
    <n v="-1977.19"/>
    <x v="2"/>
    <x v="0"/>
    <x v="0"/>
    <x v="2"/>
  </r>
  <r>
    <x v="1"/>
    <x v="4"/>
    <s v="De Bonte Raaf"/>
    <x v="5"/>
    <x v="4"/>
    <x v="9"/>
    <n v="1637.4"/>
    <x v="2"/>
    <x v="0"/>
    <x v="0"/>
    <x v="2"/>
  </r>
  <r>
    <x v="1"/>
    <x v="4"/>
    <s v="De Bonte Raaf"/>
    <x v="5"/>
    <x v="14"/>
    <x v="7"/>
    <n v="24.56"/>
    <x v="2"/>
    <x v="0"/>
    <x v="0"/>
    <x v="2"/>
  </r>
  <r>
    <x v="1"/>
    <x v="4"/>
    <s v="De Bonte Raaf"/>
    <x v="5"/>
    <x v="15"/>
    <x v="6"/>
    <n v="130.99"/>
    <x v="2"/>
    <x v="0"/>
    <x v="0"/>
    <x v="2"/>
  </r>
  <r>
    <x v="1"/>
    <x v="4"/>
    <s v="De Bonte Raaf"/>
    <x v="5"/>
    <x v="16"/>
    <x v="0"/>
    <n v="236.61"/>
    <x v="2"/>
    <x v="0"/>
    <x v="0"/>
    <x v="2"/>
  </r>
  <r>
    <x v="1"/>
    <x v="4"/>
    <s v="De Bonte Raaf"/>
    <x v="5"/>
    <x v="16"/>
    <x v="1"/>
    <n v="16.97"/>
    <x v="2"/>
    <x v="0"/>
    <x v="0"/>
    <x v="2"/>
  </r>
  <r>
    <x v="1"/>
    <x v="4"/>
    <s v="De Bonte Raaf"/>
    <x v="5"/>
    <x v="16"/>
    <x v="10"/>
    <n v="241.95"/>
    <x v="2"/>
    <x v="0"/>
    <x v="0"/>
    <x v="2"/>
  </r>
  <r>
    <x v="1"/>
    <x v="4"/>
    <s v="De Bonte Raaf"/>
    <x v="5"/>
    <x v="16"/>
    <x v="3"/>
    <n v="11.63"/>
    <x v="2"/>
    <x v="0"/>
    <x v="0"/>
    <x v="2"/>
  </r>
  <r>
    <x v="1"/>
    <x v="4"/>
    <s v="De Bonte Raaf"/>
    <x v="5"/>
    <x v="16"/>
    <x v="4"/>
    <n v="219.95"/>
    <x v="2"/>
    <x v="0"/>
    <x v="0"/>
    <x v="2"/>
  </r>
  <r>
    <x v="1"/>
    <x v="4"/>
    <s v="De Bonte Raaf"/>
    <x v="5"/>
    <x v="21"/>
    <x v="25"/>
    <n v="-79.13"/>
    <x v="2"/>
    <x v="0"/>
    <x v="0"/>
    <x v="2"/>
  </r>
  <r>
    <x v="1"/>
    <x v="4"/>
    <s v="De Bonte Raaf"/>
    <x v="5"/>
    <x v="17"/>
    <x v="20"/>
    <n v="12.06"/>
    <x v="4"/>
    <x v="0"/>
    <x v="0"/>
    <x v="2"/>
  </r>
  <r>
    <x v="1"/>
    <x v="4"/>
    <s v="De Bonte Raaf"/>
    <x v="6"/>
    <x v="10"/>
    <x v="0"/>
    <n v="-431.83"/>
    <x v="2"/>
    <x v="0"/>
    <x v="0"/>
    <x v="0"/>
  </r>
  <r>
    <x v="1"/>
    <x v="4"/>
    <s v="De Bonte Raaf"/>
    <x v="6"/>
    <x v="10"/>
    <x v="1"/>
    <n v="-30.97"/>
    <x v="2"/>
    <x v="0"/>
    <x v="0"/>
    <x v="0"/>
  </r>
  <r>
    <x v="1"/>
    <x v="4"/>
    <s v="De Bonte Raaf"/>
    <x v="6"/>
    <x v="10"/>
    <x v="2"/>
    <n v="-154.84"/>
    <x v="2"/>
    <x v="0"/>
    <x v="0"/>
    <x v="0"/>
  </r>
  <r>
    <x v="1"/>
    <x v="4"/>
    <s v="De Bonte Raaf"/>
    <x v="6"/>
    <x v="10"/>
    <x v="3"/>
    <n v="-21.22"/>
    <x v="2"/>
    <x v="0"/>
    <x v="0"/>
    <x v="0"/>
  </r>
  <r>
    <x v="1"/>
    <x v="4"/>
    <s v="De Bonte Raaf"/>
    <x v="6"/>
    <x v="10"/>
    <x v="4"/>
    <n v="-401.44"/>
    <x v="2"/>
    <x v="0"/>
    <x v="0"/>
    <x v="0"/>
  </r>
  <r>
    <x v="1"/>
    <x v="4"/>
    <s v="De Bonte Raaf"/>
    <x v="6"/>
    <x v="10"/>
    <x v="5"/>
    <n v="-518.58000000000004"/>
    <x v="2"/>
    <x v="0"/>
    <x v="0"/>
    <x v="0"/>
  </r>
  <r>
    <x v="1"/>
    <x v="4"/>
    <s v="De Bonte Raaf"/>
    <x v="6"/>
    <x v="10"/>
    <x v="15"/>
    <n v="-1026.54"/>
    <x v="2"/>
    <x v="0"/>
    <x v="0"/>
    <x v="0"/>
  </r>
  <r>
    <x v="1"/>
    <x v="4"/>
    <s v="De Bonte Raaf"/>
    <x v="6"/>
    <x v="20"/>
    <x v="24"/>
    <n v="-150.6"/>
    <x v="2"/>
    <x v="0"/>
    <x v="0"/>
    <x v="0"/>
  </r>
  <r>
    <x v="1"/>
    <x v="4"/>
    <s v="De Bonte Raaf"/>
    <x v="6"/>
    <x v="20"/>
    <x v="25"/>
    <n v="150.6"/>
    <x v="2"/>
    <x v="0"/>
    <x v="0"/>
    <x v="0"/>
  </r>
  <r>
    <x v="1"/>
    <x v="4"/>
    <s v="De Bonte Raaf"/>
    <x v="6"/>
    <x v="11"/>
    <x v="7"/>
    <n v="-44.26"/>
    <x v="2"/>
    <x v="0"/>
    <x v="0"/>
    <x v="0"/>
  </r>
  <r>
    <x v="1"/>
    <x v="4"/>
    <s v="De Bonte Raaf"/>
    <x v="6"/>
    <x v="12"/>
    <x v="16"/>
    <n v="2832.96"/>
    <x v="2"/>
    <x v="0"/>
    <x v="0"/>
    <x v="0"/>
  </r>
  <r>
    <x v="1"/>
    <x v="4"/>
    <s v="De Bonte Raaf"/>
    <x v="6"/>
    <x v="12"/>
    <x v="6"/>
    <n v="-236.08"/>
    <x v="2"/>
    <x v="0"/>
    <x v="0"/>
    <x v="0"/>
  </r>
  <r>
    <x v="1"/>
    <x v="4"/>
    <s v="De Bonte Raaf"/>
    <x v="6"/>
    <x v="13"/>
    <x v="8"/>
    <n v="-4109.7"/>
    <x v="2"/>
    <x v="0"/>
    <x v="0"/>
    <x v="0"/>
  </r>
  <r>
    <x v="1"/>
    <x v="4"/>
    <s v="De Bonte Raaf"/>
    <x v="6"/>
    <x v="4"/>
    <x v="9"/>
    <n v="2951"/>
    <x v="2"/>
    <x v="0"/>
    <x v="0"/>
    <x v="0"/>
  </r>
  <r>
    <x v="1"/>
    <x v="4"/>
    <s v="De Bonte Raaf"/>
    <x v="6"/>
    <x v="14"/>
    <x v="7"/>
    <n v="44.26"/>
    <x v="2"/>
    <x v="0"/>
    <x v="0"/>
    <x v="0"/>
  </r>
  <r>
    <x v="1"/>
    <x v="4"/>
    <s v="De Bonte Raaf"/>
    <x v="6"/>
    <x v="15"/>
    <x v="6"/>
    <n v="236.08"/>
    <x v="2"/>
    <x v="0"/>
    <x v="0"/>
    <x v="0"/>
  </r>
  <r>
    <x v="1"/>
    <x v="4"/>
    <s v="De Bonte Raaf"/>
    <x v="6"/>
    <x v="16"/>
    <x v="0"/>
    <n v="431.83"/>
    <x v="2"/>
    <x v="0"/>
    <x v="0"/>
    <x v="0"/>
  </r>
  <r>
    <x v="1"/>
    <x v="4"/>
    <s v="De Bonte Raaf"/>
    <x v="6"/>
    <x v="16"/>
    <x v="1"/>
    <n v="30.97"/>
    <x v="2"/>
    <x v="0"/>
    <x v="0"/>
    <x v="0"/>
  </r>
  <r>
    <x v="1"/>
    <x v="4"/>
    <s v="De Bonte Raaf"/>
    <x v="6"/>
    <x v="16"/>
    <x v="2"/>
    <n v="154.84"/>
    <x v="2"/>
    <x v="0"/>
    <x v="0"/>
    <x v="0"/>
  </r>
  <r>
    <x v="1"/>
    <x v="4"/>
    <s v="De Bonte Raaf"/>
    <x v="6"/>
    <x v="16"/>
    <x v="3"/>
    <n v="21.22"/>
    <x v="2"/>
    <x v="0"/>
    <x v="0"/>
    <x v="0"/>
  </r>
  <r>
    <x v="1"/>
    <x v="4"/>
    <s v="De Bonte Raaf"/>
    <x v="6"/>
    <x v="16"/>
    <x v="4"/>
    <n v="401.44"/>
    <x v="2"/>
    <x v="0"/>
    <x v="0"/>
    <x v="0"/>
  </r>
  <r>
    <x v="1"/>
    <x v="4"/>
    <s v="De Bonte Raaf"/>
    <x v="6"/>
    <x v="21"/>
    <x v="25"/>
    <n v="-150.6"/>
    <x v="2"/>
    <x v="0"/>
    <x v="0"/>
    <x v="0"/>
  </r>
  <r>
    <x v="1"/>
    <x v="4"/>
    <s v="De Bonte Raaf"/>
    <x v="6"/>
    <x v="17"/>
    <x v="20"/>
    <n v="21.46"/>
    <x v="4"/>
    <x v="0"/>
    <x v="0"/>
    <x v="0"/>
  </r>
  <r>
    <x v="1"/>
    <x v="4"/>
    <s v="De Bonte Raaf"/>
    <x v="7"/>
    <x v="10"/>
    <x v="0"/>
    <n v="-251.93"/>
    <x v="2"/>
    <x v="0"/>
    <x v="0"/>
    <x v="2"/>
  </r>
  <r>
    <x v="1"/>
    <x v="4"/>
    <s v="De Bonte Raaf"/>
    <x v="7"/>
    <x v="10"/>
    <x v="1"/>
    <n v="-18.07"/>
    <x v="2"/>
    <x v="0"/>
    <x v="0"/>
    <x v="2"/>
  </r>
  <r>
    <x v="1"/>
    <x v="4"/>
    <s v="De Bonte Raaf"/>
    <x v="7"/>
    <x v="10"/>
    <x v="2"/>
    <n v="-90.33"/>
    <x v="2"/>
    <x v="0"/>
    <x v="0"/>
    <x v="2"/>
  </r>
  <r>
    <x v="1"/>
    <x v="4"/>
    <s v="De Bonte Raaf"/>
    <x v="7"/>
    <x v="10"/>
    <x v="3"/>
    <n v="-12.38"/>
    <x v="2"/>
    <x v="0"/>
    <x v="0"/>
    <x v="2"/>
  </r>
  <r>
    <x v="1"/>
    <x v="4"/>
    <s v="De Bonte Raaf"/>
    <x v="7"/>
    <x v="10"/>
    <x v="4"/>
    <n v="-234.2"/>
    <x v="2"/>
    <x v="0"/>
    <x v="0"/>
    <x v="2"/>
  </r>
  <r>
    <x v="1"/>
    <x v="4"/>
    <s v="De Bonte Raaf"/>
    <x v="7"/>
    <x v="10"/>
    <x v="5"/>
    <n v="-89.83"/>
    <x v="2"/>
    <x v="0"/>
    <x v="0"/>
    <x v="2"/>
  </r>
  <r>
    <x v="1"/>
    <x v="4"/>
    <s v="De Bonte Raaf"/>
    <x v="7"/>
    <x v="10"/>
    <x v="15"/>
    <n v="-421.2"/>
    <x v="2"/>
    <x v="0"/>
    <x v="0"/>
    <x v="2"/>
  </r>
  <r>
    <x v="1"/>
    <x v="4"/>
    <s v="De Bonte Raaf"/>
    <x v="7"/>
    <x v="20"/>
    <x v="24"/>
    <n v="-72.61"/>
    <x v="2"/>
    <x v="0"/>
    <x v="0"/>
    <x v="2"/>
  </r>
  <r>
    <x v="1"/>
    <x v="4"/>
    <s v="De Bonte Raaf"/>
    <x v="7"/>
    <x v="20"/>
    <x v="25"/>
    <n v="72.61"/>
    <x v="2"/>
    <x v="0"/>
    <x v="0"/>
    <x v="2"/>
  </r>
  <r>
    <x v="1"/>
    <x v="4"/>
    <s v="De Bonte Raaf"/>
    <x v="7"/>
    <x v="11"/>
    <x v="7"/>
    <n v="-23.4"/>
    <x v="2"/>
    <x v="0"/>
    <x v="0"/>
    <x v="2"/>
  </r>
  <r>
    <x v="1"/>
    <x v="4"/>
    <s v="De Bonte Raaf"/>
    <x v="7"/>
    <x v="12"/>
    <x v="16"/>
    <n v="1872"/>
    <x v="2"/>
    <x v="0"/>
    <x v="0"/>
    <x v="2"/>
  </r>
  <r>
    <x v="1"/>
    <x v="4"/>
    <s v="De Bonte Raaf"/>
    <x v="7"/>
    <x v="12"/>
    <x v="6"/>
    <n v="-124.8"/>
    <x v="2"/>
    <x v="0"/>
    <x v="0"/>
    <x v="2"/>
  </r>
  <r>
    <x v="1"/>
    <x v="4"/>
    <s v="De Bonte Raaf"/>
    <x v="7"/>
    <x v="13"/>
    <x v="8"/>
    <n v="-2834.63"/>
    <x v="2"/>
    <x v="0"/>
    <x v="0"/>
    <x v="2"/>
  </r>
  <r>
    <x v="1"/>
    <x v="4"/>
    <s v="De Bonte Raaf"/>
    <x v="7"/>
    <x v="4"/>
    <x v="9"/>
    <n v="1560"/>
    <x v="2"/>
    <x v="0"/>
    <x v="0"/>
    <x v="2"/>
  </r>
  <r>
    <x v="1"/>
    <x v="4"/>
    <s v="De Bonte Raaf"/>
    <x v="7"/>
    <x v="14"/>
    <x v="7"/>
    <n v="23.4"/>
    <x v="2"/>
    <x v="0"/>
    <x v="0"/>
    <x v="2"/>
  </r>
  <r>
    <x v="1"/>
    <x v="4"/>
    <s v="De Bonte Raaf"/>
    <x v="7"/>
    <x v="15"/>
    <x v="6"/>
    <n v="124.8"/>
    <x v="2"/>
    <x v="0"/>
    <x v="0"/>
    <x v="2"/>
  </r>
  <r>
    <x v="1"/>
    <x v="4"/>
    <s v="De Bonte Raaf"/>
    <x v="7"/>
    <x v="16"/>
    <x v="0"/>
    <n v="251.93"/>
    <x v="2"/>
    <x v="0"/>
    <x v="0"/>
    <x v="2"/>
  </r>
  <r>
    <x v="1"/>
    <x v="4"/>
    <s v="De Bonte Raaf"/>
    <x v="7"/>
    <x v="16"/>
    <x v="1"/>
    <n v="18.07"/>
    <x v="2"/>
    <x v="0"/>
    <x v="0"/>
    <x v="2"/>
  </r>
  <r>
    <x v="1"/>
    <x v="4"/>
    <s v="De Bonte Raaf"/>
    <x v="7"/>
    <x v="16"/>
    <x v="2"/>
    <n v="90.33"/>
    <x v="2"/>
    <x v="0"/>
    <x v="0"/>
    <x v="2"/>
  </r>
  <r>
    <x v="1"/>
    <x v="4"/>
    <s v="De Bonte Raaf"/>
    <x v="7"/>
    <x v="16"/>
    <x v="3"/>
    <n v="12.38"/>
    <x v="2"/>
    <x v="0"/>
    <x v="0"/>
    <x v="2"/>
  </r>
  <r>
    <x v="1"/>
    <x v="4"/>
    <s v="De Bonte Raaf"/>
    <x v="7"/>
    <x v="16"/>
    <x v="4"/>
    <n v="234.2"/>
    <x v="2"/>
    <x v="0"/>
    <x v="0"/>
    <x v="2"/>
  </r>
  <r>
    <x v="1"/>
    <x v="4"/>
    <s v="De Bonte Raaf"/>
    <x v="7"/>
    <x v="21"/>
    <x v="25"/>
    <n v="-72.61"/>
    <x v="2"/>
    <x v="0"/>
    <x v="0"/>
    <x v="2"/>
  </r>
  <r>
    <x v="1"/>
    <x v="4"/>
    <s v="De Bonte Raaf"/>
    <x v="7"/>
    <x v="17"/>
    <x v="20"/>
    <n v="-27.46"/>
    <x v="4"/>
    <x v="0"/>
    <x v="0"/>
    <x v="2"/>
  </r>
  <r>
    <x v="1"/>
    <x v="4"/>
    <s v="De Bonte Raaf"/>
    <x v="8"/>
    <x v="10"/>
    <x v="0"/>
    <n v="-173.81"/>
    <x v="3"/>
    <x v="0"/>
    <x v="0"/>
    <x v="2"/>
  </r>
  <r>
    <x v="1"/>
    <x v="4"/>
    <s v="De Bonte Raaf"/>
    <x v="8"/>
    <x v="10"/>
    <x v="1"/>
    <n v="-12.46"/>
    <x v="3"/>
    <x v="0"/>
    <x v="0"/>
    <x v="2"/>
  </r>
  <r>
    <x v="1"/>
    <x v="4"/>
    <s v="De Bonte Raaf"/>
    <x v="8"/>
    <x v="10"/>
    <x v="2"/>
    <n v="-62.32"/>
    <x v="3"/>
    <x v="0"/>
    <x v="0"/>
    <x v="2"/>
  </r>
  <r>
    <x v="1"/>
    <x v="4"/>
    <s v="De Bonte Raaf"/>
    <x v="8"/>
    <x v="10"/>
    <x v="3"/>
    <n v="-8.5399999999999991"/>
    <x v="3"/>
    <x v="0"/>
    <x v="0"/>
    <x v="2"/>
  </r>
  <r>
    <x v="1"/>
    <x v="4"/>
    <s v="De Bonte Raaf"/>
    <x v="8"/>
    <x v="10"/>
    <x v="4"/>
    <n v="-161.57"/>
    <x v="3"/>
    <x v="0"/>
    <x v="0"/>
    <x v="2"/>
  </r>
  <r>
    <x v="1"/>
    <x v="4"/>
    <s v="De Bonte Raaf"/>
    <x v="8"/>
    <x v="10"/>
    <x v="5"/>
    <n v="-67.75"/>
    <x v="3"/>
    <x v="0"/>
    <x v="0"/>
    <x v="2"/>
  </r>
  <r>
    <x v="1"/>
    <x v="4"/>
    <s v="De Bonte Raaf"/>
    <x v="8"/>
    <x v="10"/>
    <x v="15"/>
    <n v="-91.49"/>
    <x v="3"/>
    <x v="0"/>
    <x v="0"/>
    <x v="2"/>
  </r>
  <r>
    <x v="1"/>
    <x v="4"/>
    <s v="De Bonte Raaf"/>
    <x v="8"/>
    <x v="20"/>
    <x v="24"/>
    <n v="-46.34"/>
    <x v="3"/>
    <x v="0"/>
    <x v="0"/>
    <x v="2"/>
  </r>
  <r>
    <x v="1"/>
    <x v="4"/>
    <s v="De Bonte Raaf"/>
    <x v="8"/>
    <x v="20"/>
    <x v="25"/>
    <n v="46.34"/>
    <x v="3"/>
    <x v="0"/>
    <x v="0"/>
    <x v="2"/>
  </r>
  <r>
    <x v="1"/>
    <x v="4"/>
    <s v="De Bonte Raaf"/>
    <x v="8"/>
    <x v="11"/>
    <x v="7"/>
    <n v="-16.98"/>
    <x v="3"/>
    <x v="0"/>
    <x v="0"/>
    <x v="2"/>
  </r>
  <r>
    <x v="1"/>
    <x v="4"/>
    <s v="De Bonte Raaf"/>
    <x v="8"/>
    <x v="12"/>
    <x v="16"/>
    <n v="1098.33"/>
    <x v="3"/>
    <x v="0"/>
    <x v="0"/>
    <x v="2"/>
  </r>
  <r>
    <x v="1"/>
    <x v="4"/>
    <s v="De Bonte Raaf"/>
    <x v="8"/>
    <x v="12"/>
    <x v="6"/>
    <n v="-90.56"/>
    <x v="3"/>
    <x v="0"/>
    <x v="0"/>
    <x v="2"/>
  </r>
  <r>
    <x v="1"/>
    <x v="4"/>
    <s v="De Bonte Raaf"/>
    <x v="8"/>
    <x v="13"/>
    <x v="30"/>
    <n v="-100"/>
    <x v="3"/>
    <x v="0"/>
    <x v="0"/>
    <x v="2"/>
  </r>
  <r>
    <x v="1"/>
    <x v="4"/>
    <s v="De Bonte Raaf"/>
    <x v="8"/>
    <x v="13"/>
    <x v="8"/>
    <n v="-2031.44"/>
    <x v="3"/>
    <x v="0"/>
    <x v="0"/>
    <x v="2"/>
  </r>
  <r>
    <x v="1"/>
    <x v="4"/>
    <s v="De Bonte Raaf"/>
    <x v="8"/>
    <x v="4"/>
    <x v="9"/>
    <n v="1132"/>
    <x v="3"/>
    <x v="0"/>
    <x v="0"/>
    <x v="2"/>
  </r>
  <r>
    <x v="1"/>
    <x v="4"/>
    <s v="De Bonte Raaf"/>
    <x v="8"/>
    <x v="23"/>
    <x v="31"/>
    <n v="116.08"/>
    <x v="3"/>
    <x v="0"/>
    <x v="0"/>
    <x v="2"/>
  </r>
  <r>
    <x v="1"/>
    <x v="4"/>
    <s v="De Bonte Raaf"/>
    <x v="8"/>
    <x v="14"/>
    <x v="7"/>
    <n v="16.98"/>
    <x v="3"/>
    <x v="0"/>
    <x v="0"/>
    <x v="2"/>
  </r>
  <r>
    <x v="1"/>
    <x v="4"/>
    <s v="De Bonte Raaf"/>
    <x v="8"/>
    <x v="15"/>
    <x v="6"/>
    <n v="90.56"/>
    <x v="3"/>
    <x v="0"/>
    <x v="0"/>
    <x v="2"/>
  </r>
  <r>
    <x v="1"/>
    <x v="4"/>
    <s v="De Bonte Raaf"/>
    <x v="8"/>
    <x v="16"/>
    <x v="0"/>
    <n v="173.81"/>
    <x v="3"/>
    <x v="0"/>
    <x v="0"/>
    <x v="2"/>
  </r>
  <r>
    <x v="1"/>
    <x v="4"/>
    <s v="De Bonte Raaf"/>
    <x v="8"/>
    <x v="16"/>
    <x v="1"/>
    <n v="12.46"/>
    <x v="3"/>
    <x v="0"/>
    <x v="0"/>
    <x v="2"/>
  </r>
  <r>
    <x v="1"/>
    <x v="4"/>
    <s v="De Bonte Raaf"/>
    <x v="8"/>
    <x v="16"/>
    <x v="2"/>
    <n v="62.32"/>
    <x v="3"/>
    <x v="0"/>
    <x v="0"/>
    <x v="2"/>
  </r>
  <r>
    <x v="1"/>
    <x v="4"/>
    <s v="De Bonte Raaf"/>
    <x v="8"/>
    <x v="16"/>
    <x v="3"/>
    <n v="8.5399999999999991"/>
    <x v="3"/>
    <x v="0"/>
    <x v="0"/>
    <x v="2"/>
  </r>
  <r>
    <x v="1"/>
    <x v="4"/>
    <s v="De Bonte Raaf"/>
    <x v="8"/>
    <x v="16"/>
    <x v="4"/>
    <n v="161.57"/>
    <x v="3"/>
    <x v="0"/>
    <x v="0"/>
    <x v="2"/>
  </r>
  <r>
    <x v="1"/>
    <x v="4"/>
    <s v="De Bonte Raaf"/>
    <x v="8"/>
    <x v="21"/>
    <x v="25"/>
    <n v="-46.34"/>
    <x v="3"/>
    <x v="0"/>
    <x v="0"/>
    <x v="2"/>
  </r>
  <r>
    <x v="1"/>
    <x v="4"/>
    <s v="De Bonte Raaf"/>
    <x v="8"/>
    <x v="17"/>
    <x v="20"/>
    <n v="-18.78"/>
    <x v="4"/>
    <x v="0"/>
    <x v="0"/>
    <x v="2"/>
  </r>
  <r>
    <x v="1"/>
    <x v="4"/>
    <s v="De Bonte Raaf"/>
    <x v="11"/>
    <x v="10"/>
    <x v="0"/>
    <n v="-82.79"/>
    <x v="3"/>
    <x v="0"/>
    <x v="0"/>
    <x v="2"/>
  </r>
  <r>
    <x v="1"/>
    <x v="4"/>
    <s v="De Bonte Raaf"/>
    <x v="11"/>
    <x v="10"/>
    <x v="1"/>
    <n v="-5.94"/>
    <x v="3"/>
    <x v="0"/>
    <x v="0"/>
    <x v="2"/>
  </r>
  <r>
    <x v="1"/>
    <x v="4"/>
    <s v="De Bonte Raaf"/>
    <x v="11"/>
    <x v="10"/>
    <x v="10"/>
    <n v="-84.66"/>
    <x v="3"/>
    <x v="0"/>
    <x v="0"/>
    <x v="2"/>
  </r>
  <r>
    <x v="1"/>
    <x v="4"/>
    <s v="De Bonte Raaf"/>
    <x v="11"/>
    <x v="10"/>
    <x v="3"/>
    <n v="-4.07"/>
    <x v="3"/>
    <x v="0"/>
    <x v="0"/>
    <x v="2"/>
  </r>
  <r>
    <x v="1"/>
    <x v="4"/>
    <s v="De Bonte Raaf"/>
    <x v="11"/>
    <x v="10"/>
    <x v="4"/>
    <n v="-76.959999999999994"/>
    <x v="3"/>
    <x v="0"/>
    <x v="0"/>
    <x v="2"/>
  </r>
  <r>
    <x v="1"/>
    <x v="4"/>
    <s v="De Bonte Raaf"/>
    <x v="11"/>
    <x v="10"/>
    <x v="5"/>
    <n v="-307.17"/>
    <x v="3"/>
    <x v="0"/>
    <x v="0"/>
    <x v="2"/>
  </r>
  <r>
    <x v="1"/>
    <x v="4"/>
    <s v="De Bonte Raaf"/>
    <x v="11"/>
    <x v="10"/>
    <x v="15"/>
    <n v="-100.26"/>
    <x v="3"/>
    <x v="0"/>
    <x v="0"/>
    <x v="2"/>
  </r>
  <r>
    <x v="1"/>
    <x v="4"/>
    <s v="De Bonte Raaf"/>
    <x v="11"/>
    <x v="20"/>
    <x v="24"/>
    <n v="-36.78"/>
    <x v="3"/>
    <x v="0"/>
    <x v="0"/>
    <x v="2"/>
  </r>
  <r>
    <x v="1"/>
    <x v="4"/>
    <s v="De Bonte Raaf"/>
    <x v="11"/>
    <x v="20"/>
    <x v="25"/>
    <n v="36.78"/>
    <x v="3"/>
    <x v="0"/>
    <x v="0"/>
    <x v="2"/>
  </r>
  <r>
    <x v="1"/>
    <x v="4"/>
    <s v="De Bonte Raaf"/>
    <x v="11"/>
    <x v="11"/>
    <x v="18"/>
    <n v="27.42"/>
    <x v="3"/>
    <x v="0"/>
    <x v="0"/>
    <x v="2"/>
  </r>
  <r>
    <x v="1"/>
    <x v="4"/>
    <s v="De Bonte Raaf"/>
    <x v="11"/>
    <x v="11"/>
    <x v="7"/>
    <n v="-13.06"/>
    <x v="3"/>
    <x v="0"/>
    <x v="0"/>
    <x v="2"/>
  </r>
  <r>
    <x v="1"/>
    <x v="4"/>
    <s v="De Bonte Raaf"/>
    <x v="11"/>
    <x v="12"/>
    <x v="16"/>
    <n v="169.54"/>
    <x v="3"/>
    <x v="0"/>
    <x v="0"/>
    <x v="2"/>
  </r>
  <r>
    <x v="1"/>
    <x v="4"/>
    <s v="De Bonte Raaf"/>
    <x v="11"/>
    <x v="12"/>
    <x v="6"/>
    <n v="-75.510000000000005"/>
    <x v="3"/>
    <x v="0"/>
    <x v="0"/>
    <x v="2"/>
  </r>
  <r>
    <x v="1"/>
    <x v="4"/>
    <s v="De Bonte Raaf"/>
    <x v="11"/>
    <x v="13"/>
    <x v="8"/>
    <n v="-717.07"/>
    <x v="3"/>
    <x v="0"/>
    <x v="0"/>
    <x v="2"/>
  </r>
  <r>
    <x v="1"/>
    <x v="4"/>
    <s v="De Bonte Raaf"/>
    <x v="11"/>
    <x v="4"/>
    <x v="9"/>
    <n v="870.6"/>
    <x v="3"/>
    <x v="0"/>
    <x v="0"/>
    <x v="2"/>
  </r>
  <r>
    <x v="1"/>
    <x v="4"/>
    <s v="De Bonte Raaf"/>
    <x v="11"/>
    <x v="4"/>
    <x v="19"/>
    <n v="73.28"/>
    <x v="3"/>
    <x v="0"/>
    <x v="0"/>
    <x v="2"/>
  </r>
  <r>
    <x v="1"/>
    <x v="4"/>
    <s v="De Bonte Raaf"/>
    <x v="11"/>
    <x v="14"/>
    <x v="7"/>
    <n v="13.06"/>
    <x v="3"/>
    <x v="0"/>
    <x v="0"/>
    <x v="2"/>
  </r>
  <r>
    <x v="1"/>
    <x v="4"/>
    <s v="De Bonte Raaf"/>
    <x v="11"/>
    <x v="15"/>
    <x v="6"/>
    <n v="75.510000000000005"/>
    <x v="3"/>
    <x v="0"/>
    <x v="0"/>
    <x v="2"/>
  </r>
  <r>
    <x v="1"/>
    <x v="4"/>
    <s v="De Bonte Raaf"/>
    <x v="11"/>
    <x v="16"/>
    <x v="0"/>
    <n v="82.79"/>
    <x v="3"/>
    <x v="0"/>
    <x v="0"/>
    <x v="2"/>
  </r>
  <r>
    <x v="1"/>
    <x v="4"/>
    <s v="De Bonte Raaf"/>
    <x v="11"/>
    <x v="16"/>
    <x v="1"/>
    <n v="5.94"/>
    <x v="3"/>
    <x v="0"/>
    <x v="0"/>
    <x v="2"/>
  </r>
  <r>
    <x v="1"/>
    <x v="4"/>
    <s v="De Bonte Raaf"/>
    <x v="11"/>
    <x v="16"/>
    <x v="10"/>
    <n v="84.66"/>
    <x v="3"/>
    <x v="0"/>
    <x v="0"/>
    <x v="2"/>
  </r>
  <r>
    <x v="1"/>
    <x v="4"/>
    <s v="De Bonte Raaf"/>
    <x v="11"/>
    <x v="16"/>
    <x v="3"/>
    <n v="4.07"/>
    <x v="3"/>
    <x v="0"/>
    <x v="0"/>
    <x v="2"/>
  </r>
  <r>
    <x v="1"/>
    <x v="4"/>
    <s v="De Bonte Raaf"/>
    <x v="11"/>
    <x v="16"/>
    <x v="4"/>
    <n v="76.959999999999994"/>
    <x v="3"/>
    <x v="0"/>
    <x v="0"/>
    <x v="2"/>
  </r>
  <r>
    <x v="1"/>
    <x v="4"/>
    <s v="De Bonte Raaf"/>
    <x v="11"/>
    <x v="21"/>
    <x v="25"/>
    <n v="-36.78"/>
    <x v="3"/>
    <x v="0"/>
    <x v="0"/>
    <x v="2"/>
  </r>
  <r>
    <x v="1"/>
    <x v="4"/>
    <s v="De Bonte Raaf"/>
    <x v="11"/>
    <x v="19"/>
    <x v="21"/>
    <n v="25"/>
    <x v="3"/>
    <x v="0"/>
    <x v="0"/>
    <x v="2"/>
  </r>
  <r>
    <x v="1"/>
    <x v="4"/>
    <s v="De Bonte Raaf"/>
    <x v="11"/>
    <x v="17"/>
    <x v="20"/>
    <n v="-4.5599999999999996"/>
    <x v="4"/>
    <x v="0"/>
    <x v="0"/>
    <x v="2"/>
  </r>
  <r>
    <x v="1"/>
    <x v="5"/>
    <s v="De Bonte Raaf"/>
    <x v="12"/>
    <x v="10"/>
    <x v="0"/>
    <n v="-27.05"/>
    <x v="1"/>
    <x v="0"/>
    <x v="0"/>
    <x v="0"/>
  </r>
  <r>
    <x v="1"/>
    <x v="5"/>
    <s v="De Bonte Raaf"/>
    <x v="12"/>
    <x v="10"/>
    <x v="1"/>
    <n v="-1.94"/>
    <x v="1"/>
    <x v="0"/>
    <x v="0"/>
    <x v="0"/>
  </r>
  <r>
    <x v="1"/>
    <x v="5"/>
    <s v="De Bonte Raaf"/>
    <x v="12"/>
    <x v="10"/>
    <x v="10"/>
    <n v="-27.66"/>
    <x v="1"/>
    <x v="0"/>
    <x v="0"/>
    <x v="0"/>
  </r>
  <r>
    <x v="1"/>
    <x v="5"/>
    <s v="De Bonte Raaf"/>
    <x v="12"/>
    <x v="10"/>
    <x v="3"/>
    <n v="-1.33"/>
    <x v="1"/>
    <x v="0"/>
    <x v="0"/>
    <x v="0"/>
  </r>
  <r>
    <x v="1"/>
    <x v="5"/>
    <s v="De Bonte Raaf"/>
    <x v="12"/>
    <x v="10"/>
    <x v="4"/>
    <n v="-25.15"/>
    <x v="1"/>
    <x v="0"/>
    <x v="0"/>
    <x v="0"/>
  </r>
  <r>
    <x v="1"/>
    <x v="5"/>
    <s v="De Bonte Raaf"/>
    <x v="12"/>
    <x v="10"/>
    <x v="5"/>
    <n v="-131.83000000000001"/>
    <x v="1"/>
    <x v="0"/>
    <x v="0"/>
    <x v="0"/>
  </r>
  <r>
    <x v="1"/>
    <x v="5"/>
    <s v="De Bonte Raaf"/>
    <x v="12"/>
    <x v="20"/>
    <x v="24"/>
    <n v="-15.77"/>
    <x v="1"/>
    <x v="0"/>
    <x v="0"/>
    <x v="0"/>
  </r>
  <r>
    <x v="1"/>
    <x v="5"/>
    <s v="De Bonte Raaf"/>
    <x v="12"/>
    <x v="20"/>
    <x v="25"/>
    <n v="15.77"/>
    <x v="1"/>
    <x v="0"/>
    <x v="0"/>
    <x v="0"/>
  </r>
  <r>
    <x v="1"/>
    <x v="5"/>
    <s v="De Bonte Raaf"/>
    <x v="12"/>
    <x v="11"/>
    <x v="7"/>
    <n v="-5.65"/>
    <x v="1"/>
    <x v="0"/>
    <x v="0"/>
    <x v="0"/>
  </r>
  <r>
    <x v="1"/>
    <x v="5"/>
    <s v="De Bonte Raaf"/>
    <x v="12"/>
    <x v="12"/>
    <x v="6"/>
    <n v="-30.12"/>
    <x v="1"/>
    <x v="0"/>
    <x v="0"/>
    <x v="0"/>
  </r>
  <r>
    <x v="1"/>
    <x v="5"/>
    <s v="De Bonte Raaf"/>
    <x v="12"/>
    <x v="13"/>
    <x v="8"/>
    <n v="-232.39"/>
    <x v="1"/>
    <x v="0"/>
    <x v="0"/>
    <x v="0"/>
  </r>
  <r>
    <x v="1"/>
    <x v="5"/>
    <s v="De Bonte Raaf"/>
    <x v="12"/>
    <x v="4"/>
    <x v="9"/>
    <n v="376.5"/>
    <x v="1"/>
    <x v="0"/>
    <x v="0"/>
    <x v="0"/>
  </r>
  <r>
    <x v="1"/>
    <x v="5"/>
    <s v="De Bonte Raaf"/>
    <x v="12"/>
    <x v="14"/>
    <x v="7"/>
    <n v="5.65"/>
    <x v="1"/>
    <x v="0"/>
    <x v="0"/>
    <x v="0"/>
  </r>
  <r>
    <x v="1"/>
    <x v="5"/>
    <s v="De Bonte Raaf"/>
    <x v="12"/>
    <x v="15"/>
    <x v="6"/>
    <n v="30.12"/>
    <x v="1"/>
    <x v="0"/>
    <x v="0"/>
    <x v="0"/>
  </r>
  <r>
    <x v="1"/>
    <x v="5"/>
    <s v="De Bonte Raaf"/>
    <x v="12"/>
    <x v="16"/>
    <x v="0"/>
    <n v="27.05"/>
    <x v="1"/>
    <x v="0"/>
    <x v="0"/>
    <x v="0"/>
  </r>
  <r>
    <x v="1"/>
    <x v="5"/>
    <s v="De Bonte Raaf"/>
    <x v="12"/>
    <x v="16"/>
    <x v="1"/>
    <n v="1.94"/>
    <x v="1"/>
    <x v="0"/>
    <x v="0"/>
    <x v="0"/>
  </r>
  <r>
    <x v="1"/>
    <x v="5"/>
    <s v="De Bonte Raaf"/>
    <x v="12"/>
    <x v="16"/>
    <x v="10"/>
    <n v="27.66"/>
    <x v="1"/>
    <x v="0"/>
    <x v="0"/>
    <x v="0"/>
  </r>
  <r>
    <x v="1"/>
    <x v="5"/>
    <s v="De Bonte Raaf"/>
    <x v="12"/>
    <x v="16"/>
    <x v="3"/>
    <n v="1.33"/>
    <x v="1"/>
    <x v="0"/>
    <x v="0"/>
    <x v="0"/>
  </r>
  <r>
    <x v="1"/>
    <x v="5"/>
    <s v="De Bonte Raaf"/>
    <x v="12"/>
    <x v="16"/>
    <x v="4"/>
    <n v="25.15"/>
    <x v="1"/>
    <x v="0"/>
    <x v="0"/>
    <x v="0"/>
  </r>
  <r>
    <x v="1"/>
    <x v="5"/>
    <s v="De Bonte Raaf"/>
    <x v="12"/>
    <x v="21"/>
    <x v="25"/>
    <n v="-15.77"/>
    <x v="1"/>
    <x v="0"/>
    <x v="0"/>
    <x v="0"/>
  </r>
  <r>
    <x v="1"/>
    <x v="5"/>
    <s v="De Bonte Raaf"/>
    <x v="12"/>
    <x v="19"/>
    <x v="21"/>
    <n v="5"/>
    <x v="1"/>
    <x v="0"/>
    <x v="0"/>
    <x v="0"/>
  </r>
  <r>
    <x v="1"/>
    <x v="5"/>
    <s v="De Bonte Raaf"/>
    <x v="12"/>
    <x v="17"/>
    <x v="20"/>
    <n v="-1.51"/>
    <x v="4"/>
    <x v="0"/>
    <x v="0"/>
    <x v="0"/>
  </r>
  <r>
    <x v="1"/>
    <x v="5"/>
    <s v="De Bonte Raaf"/>
    <x v="0"/>
    <x v="10"/>
    <x v="0"/>
    <n v="-160.47999999999999"/>
    <x v="0"/>
    <x v="0"/>
    <x v="0"/>
    <x v="0"/>
  </r>
  <r>
    <x v="1"/>
    <x v="5"/>
    <s v="De Bonte Raaf"/>
    <x v="0"/>
    <x v="10"/>
    <x v="1"/>
    <n v="-11.51"/>
    <x v="0"/>
    <x v="0"/>
    <x v="0"/>
    <x v="0"/>
  </r>
  <r>
    <x v="1"/>
    <x v="5"/>
    <s v="De Bonte Raaf"/>
    <x v="0"/>
    <x v="10"/>
    <x v="2"/>
    <n v="-57.54"/>
    <x v="0"/>
    <x v="0"/>
    <x v="0"/>
    <x v="0"/>
  </r>
  <r>
    <x v="1"/>
    <x v="5"/>
    <s v="De Bonte Raaf"/>
    <x v="0"/>
    <x v="10"/>
    <x v="3"/>
    <n v="-7.89"/>
    <x v="0"/>
    <x v="0"/>
    <x v="0"/>
    <x v="0"/>
  </r>
  <r>
    <x v="1"/>
    <x v="5"/>
    <s v="De Bonte Raaf"/>
    <x v="0"/>
    <x v="10"/>
    <x v="4"/>
    <n v="-149.19"/>
    <x v="0"/>
    <x v="0"/>
    <x v="0"/>
    <x v="0"/>
  </r>
  <r>
    <x v="1"/>
    <x v="5"/>
    <s v="De Bonte Raaf"/>
    <x v="0"/>
    <x v="10"/>
    <x v="5"/>
    <n v="-247.58"/>
    <x v="0"/>
    <x v="0"/>
    <x v="0"/>
    <x v="0"/>
  </r>
  <r>
    <x v="1"/>
    <x v="5"/>
    <s v="De Bonte Raaf"/>
    <x v="0"/>
    <x v="20"/>
    <x v="24"/>
    <n v="-89.82"/>
    <x v="0"/>
    <x v="0"/>
    <x v="0"/>
    <x v="0"/>
  </r>
  <r>
    <x v="1"/>
    <x v="5"/>
    <s v="De Bonte Raaf"/>
    <x v="0"/>
    <x v="20"/>
    <x v="25"/>
    <n v="89.82"/>
    <x v="0"/>
    <x v="0"/>
    <x v="0"/>
    <x v="0"/>
  </r>
  <r>
    <x v="1"/>
    <x v="5"/>
    <s v="De Bonte Raaf"/>
    <x v="0"/>
    <x v="11"/>
    <x v="7"/>
    <n v="-33.450000000000003"/>
    <x v="0"/>
    <x v="0"/>
    <x v="0"/>
    <x v="0"/>
  </r>
  <r>
    <x v="1"/>
    <x v="5"/>
    <s v="De Bonte Raaf"/>
    <x v="0"/>
    <x v="12"/>
    <x v="6"/>
    <n v="-178.4"/>
    <x v="0"/>
    <x v="0"/>
    <x v="0"/>
    <x v="0"/>
  </r>
  <r>
    <x v="1"/>
    <x v="5"/>
    <s v="De Bonte Raaf"/>
    <x v="0"/>
    <x v="13"/>
    <x v="8"/>
    <n v="-1883.68"/>
    <x v="0"/>
    <x v="0"/>
    <x v="0"/>
    <x v="0"/>
  </r>
  <r>
    <x v="1"/>
    <x v="5"/>
    <s v="De Bonte Raaf"/>
    <x v="0"/>
    <x v="4"/>
    <x v="9"/>
    <n v="2230"/>
    <x v="0"/>
    <x v="0"/>
    <x v="0"/>
    <x v="0"/>
  </r>
  <r>
    <x v="1"/>
    <x v="5"/>
    <s v="De Bonte Raaf"/>
    <x v="0"/>
    <x v="14"/>
    <x v="7"/>
    <n v="33.450000000000003"/>
    <x v="0"/>
    <x v="0"/>
    <x v="0"/>
    <x v="0"/>
  </r>
  <r>
    <x v="1"/>
    <x v="5"/>
    <s v="De Bonte Raaf"/>
    <x v="0"/>
    <x v="15"/>
    <x v="6"/>
    <n v="178.4"/>
    <x v="0"/>
    <x v="0"/>
    <x v="0"/>
    <x v="0"/>
  </r>
  <r>
    <x v="1"/>
    <x v="5"/>
    <s v="De Bonte Raaf"/>
    <x v="0"/>
    <x v="16"/>
    <x v="0"/>
    <n v="160.47999999999999"/>
    <x v="0"/>
    <x v="0"/>
    <x v="0"/>
    <x v="0"/>
  </r>
  <r>
    <x v="1"/>
    <x v="5"/>
    <s v="De Bonte Raaf"/>
    <x v="0"/>
    <x v="16"/>
    <x v="1"/>
    <n v="11.51"/>
    <x v="0"/>
    <x v="0"/>
    <x v="0"/>
    <x v="0"/>
  </r>
  <r>
    <x v="1"/>
    <x v="5"/>
    <s v="De Bonte Raaf"/>
    <x v="0"/>
    <x v="16"/>
    <x v="2"/>
    <n v="57.54"/>
    <x v="0"/>
    <x v="0"/>
    <x v="0"/>
    <x v="0"/>
  </r>
  <r>
    <x v="1"/>
    <x v="5"/>
    <s v="De Bonte Raaf"/>
    <x v="0"/>
    <x v="16"/>
    <x v="3"/>
    <n v="7.89"/>
    <x v="0"/>
    <x v="0"/>
    <x v="0"/>
    <x v="0"/>
  </r>
  <r>
    <x v="1"/>
    <x v="5"/>
    <s v="De Bonte Raaf"/>
    <x v="0"/>
    <x v="16"/>
    <x v="4"/>
    <n v="149.19"/>
    <x v="0"/>
    <x v="0"/>
    <x v="0"/>
    <x v="0"/>
  </r>
  <r>
    <x v="1"/>
    <x v="5"/>
    <s v="De Bonte Raaf"/>
    <x v="0"/>
    <x v="21"/>
    <x v="25"/>
    <n v="-89.82"/>
    <x v="0"/>
    <x v="0"/>
    <x v="0"/>
    <x v="0"/>
  </r>
  <r>
    <x v="1"/>
    <x v="5"/>
    <s v="De Bonte Raaf"/>
    <x v="0"/>
    <x v="17"/>
    <x v="20"/>
    <n v="-8.92"/>
    <x v="4"/>
    <x v="0"/>
    <x v="0"/>
    <x v="0"/>
  </r>
  <r>
    <x v="1"/>
    <x v="5"/>
    <s v="De Bonte Raaf"/>
    <x v="10"/>
    <x v="10"/>
    <x v="0"/>
    <n v="-86.17"/>
    <x v="3"/>
    <x v="0"/>
    <x v="0"/>
    <x v="0"/>
  </r>
  <r>
    <x v="1"/>
    <x v="5"/>
    <s v="De Bonte Raaf"/>
    <x v="10"/>
    <x v="10"/>
    <x v="1"/>
    <n v="-6.18"/>
    <x v="3"/>
    <x v="0"/>
    <x v="0"/>
    <x v="0"/>
  </r>
  <r>
    <x v="1"/>
    <x v="5"/>
    <s v="De Bonte Raaf"/>
    <x v="10"/>
    <x v="10"/>
    <x v="2"/>
    <n v="-30.9"/>
    <x v="3"/>
    <x v="0"/>
    <x v="0"/>
    <x v="0"/>
  </r>
  <r>
    <x v="1"/>
    <x v="5"/>
    <s v="De Bonte Raaf"/>
    <x v="10"/>
    <x v="10"/>
    <x v="3"/>
    <n v="-4.2300000000000004"/>
    <x v="3"/>
    <x v="0"/>
    <x v="0"/>
    <x v="0"/>
  </r>
  <r>
    <x v="1"/>
    <x v="5"/>
    <s v="De Bonte Raaf"/>
    <x v="10"/>
    <x v="10"/>
    <x v="4"/>
    <n v="-80.099999999999994"/>
    <x v="3"/>
    <x v="0"/>
    <x v="0"/>
    <x v="0"/>
  </r>
  <r>
    <x v="1"/>
    <x v="5"/>
    <s v="De Bonte Raaf"/>
    <x v="10"/>
    <x v="10"/>
    <x v="5"/>
    <n v="-62.42"/>
    <x v="3"/>
    <x v="0"/>
    <x v="0"/>
    <x v="0"/>
  </r>
  <r>
    <x v="1"/>
    <x v="5"/>
    <s v="De Bonte Raaf"/>
    <x v="10"/>
    <x v="20"/>
    <x v="24"/>
    <n v="-34.31"/>
    <x v="3"/>
    <x v="0"/>
    <x v="0"/>
    <x v="0"/>
  </r>
  <r>
    <x v="1"/>
    <x v="5"/>
    <s v="De Bonte Raaf"/>
    <x v="10"/>
    <x v="20"/>
    <x v="25"/>
    <n v="34.31"/>
    <x v="3"/>
    <x v="0"/>
    <x v="0"/>
    <x v="0"/>
  </r>
  <r>
    <x v="1"/>
    <x v="5"/>
    <s v="De Bonte Raaf"/>
    <x v="10"/>
    <x v="11"/>
    <x v="7"/>
    <n v="-17.75"/>
    <x v="3"/>
    <x v="0"/>
    <x v="0"/>
    <x v="0"/>
  </r>
  <r>
    <x v="1"/>
    <x v="5"/>
    <s v="De Bonte Raaf"/>
    <x v="10"/>
    <x v="12"/>
    <x v="6"/>
    <n v="-94.67"/>
    <x v="3"/>
    <x v="0"/>
    <x v="0"/>
    <x v="0"/>
  </r>
  <r>
    <x v="1"/>
    <x v="5"/>
    <s v="De Bonte Raaf"/>
    <x v="10"/>
    <x v="13"/>
    <x v="8"/>
    <n v="-1104.43"/>
    <x v="3"/>
    <x v="0"/>
    <x v="0"/>
    <x v="0"/>
  </r>
  <r>
    <x v="1"/>
    <x v="5"/>
    <s v="De Bonte Raaf"/>
    <x v="10"/>
    <x v="4"/>
    <x v="9"/>
    <n v="1183.3900000000001"/>
    <x v="3"/>
    <x v="0"/>
    <x v="0"/>
    <x v="0"/>
  </r>
  <r>
    <x v="1"/>
    <x v="5"/>
    <s v="De Bonte Raaf"/>
    <x v="10"/>
    <x v="14"/>
    <x v="7"/>
    <n v="17.75"/>
    <x v="3"/>
    <x v="0"/>
    <x v="0"/>
    <x v="0"/>
  </r>
  <r>
    <x v="1"/>
    <x v="5"/>
    <s v="De Bonte Raaf"/>
    <x v="10"/>
    <x v="15"/>
    <x v="6"/>
    <n v="94.67"/>
    <x v="3"/>
    <x v="0"/>
    <x v="0"/>
    <x v="0"/>
  </r>
  <r>
    <x v="1"/>
    <x v="5"/>
    <s v="De Bonte Raaf"/>
    <x v="10"/>
    <x v="16"/>
    <x v="0"/>
    <n v="86.17"/>
    <x v="3"/>
    <x v="0"/>
    <x v="0"/>
    <x v="0"/>
  </r>
  <r>
    <x v="1"/>
    <x v="5"/>
    <s v="De Bonte Raaf"/>
    <x v="10"/>
    <x v="16"/>
    <x v="1"/>
    <n v="6.18"/>
    <x v="3"/>
    <x v="0"/>
    <x v="0"/>
    <x v="0"/>
  </r>
  <r>
    <x v="1"/>
    <x v="5"/>
    <s v="De Bonte Raaf"/>
    <x v="10"/>
    <x v="16"/>
    <x v="2"/>
    <n v="30.9"/>
    <x v="3"/>
    <x v="0"/>
    <x v="0"/>
    <x v="0"/>
  </r>
  <r>
    <x v="1"/>
    <x v="5"/>
    <s v="De Bonte Raaf"/>
    <x v="10"/>
    <x v="16"/>
    <x v="3"/>
    <n v="4.2300000000000004"/>
    <x v="3"/>
    <x v="0"/>
    <x v="0"/>
    <x v="0"/>
  </r>
  <r>
    <x v="1"/>
    <x v="5"/>
    <s v="De Bonte Raaf"/>
    <x v="10"/>
    <x v="16"/>
    <x v="4"/>
    <n v="80.099999999999994"/>
    <x v="3"/>
    <x v="0"/>
    <x v="0"/>
    <x v="0"/>
  </r>
  <r>
    <x v="1"/>
    <x v="5"/>
    <s v="De Bonte Raaf"/>
    <x v="10"/>
    <x v="21"/>
    <x v="25"/>
    <n v="-34.31"/>
    <x v="3"/>
    <x v="0"/>
    <x v="0"/>
    <x v="0"/>
  </r>
  <r>
    <x v="1"/>
    <x v="5"/>
    <s v="De Bonte Raaf"/>
    <x v="10"/>
    <x v="18"/>
    <x v="22"/>
    <n v="17.5"/>
    <x v="3"/>
    <x v="0"/>
    <x v="0"/>
    <x v="0"/>
  </r>
  <r>
    <x v="1"/>
    <x v="5"/>
    <s v="De Bonte Raaf"/>
    <x v="10"/>
    <x v="18"/>
    <x v="13"/>
    <n v="5"/>
    <x v="3"/>
    <x v="0"/>
    <x v="0"/>
    <x v="0"/>
  </r>
  <r>
    <x v="1"/>
    <x v="5"/>
    <s v="De Bonte Raaf"/>
    <x v="10"/>
    <x v="17"/>
    <x v="20"/>
    <n v="-4.7300000000000004"/>
    <x v="4"/>
    <x v="0"/>
    <x v="0"/>
    <x v="0"/>
  </r>
  <r>
    <x v="1"/>
    <x v="5"/>
    <s v="De Bonte Raaf"/>
    <x v="14"/>
    <x v="10"/>
    <x v="0"/>
    <n v="-51.28"/>
    <x v="1"/>
    <x v="2"/>
    <x v="0"/>
    <x v="0"/>
  </r>
  <r>
    <x v="1"/>
    <x v="5"/>
    <s v="De Bonte Raaf"/>
    <x v="14"/>
    <x v="10"/>
    <x v="1"/>
    <n v="-3.68"/>
    <x v="1"/>
    <x v="2"/>
    <x v="0"/>
    <x v="0"/>
  </r>
  <r>
    <x v="1"/>
    <x v="5"/>
    <s v="De Bonte Raaf"/>
    <x v="14"/>
    <x v="10"/>
    <x v="10"/>
    <n v="-52.43"/>
    <x v="1"/>
    <x v="2"/>
    <x v="0"/>
    <x v="0"/>
  </r>
  <r>
    <x v="1"/>
    <x v="5"/>
    <s v="De Bonte Raaf"/>
    <x v="14"/>
    <x v="10"/>
    <x v="3"/>
    <n v="-2.52"/>
    <x v="1"/>
    <x v="2"/>
    <x v="0"/>
    <x v="0"/>
  </r>
  <r>
    <x v="1"/>
    <x v="5"/>
    <s v="De Bonte Raaf"/>
    <x v="14"/>
    <x v="10"/>
    <x v="4"/>
    <n v="-47.67"/>
    <x v="1"/>
    <x v="2"/>
    <x v="0"/>
    <x v="0"/>
  </r>
  <r>
    <x v="1"/>
    <x v="5"/>
    <s v="De Bonte Raaf"/>
    <x v="14"/>
    <x v="20"/>
    <x v="24"/>
    <n v="-18.28"/>
    <x v="1"/>
    <x v="2"/>
    <x v="0"/>
    <x v="0"/>
  </r>
  <r>
    <x v="1"/>
    <x v="5"/>
    <s v="De Bonte Raaf"/>
    <x v="14"/>
    <x v="20"/>
    <x v="25"/>
    <n v="18.28"/>
    <x v="1"/>
    <x v="2"/>
    <x v="0"/>
    <x v="0"/>
  </r>
  <r>
    <x v="1"/>
    <x v="5"/>
    <s v="De Bonte Raaf"/>
    <x v="14"/>
    <x v="11"/>
    <x v="7"/>
    <n v="-10.53"/>
    <x v="1"/>
    <x v="2"/>
    <x v="0"/>
    <x v="0"/>
  </r>
  <r>
    <x v="1"/>
    <x v="5"/>
    <s v="De Bonte Raaf"/>
    <x v="14"/>
    <x v="12"/>
    <x v="6"/>
    <n v="-56.16"/>
    <x v="1"/>
    <x v="2"/>
    <x v="0"/>
    <x v="0"/>
  </r>
  <r>
    <x v="1"/>
    <x v="5"/>
    <s v="De Bonte Raaf"/>
    <x v="14"/>
    <x v="13"/>
    <x v="8"/>
    <n v="-680.97"/>
    <x v="1"/>
    <x v="2"/>
    <x v="0"/>
    <x v="0"/>
  </r>
  <r>
    <x v="1"/>
    <x v="5"/>
    <s v="De Bonte Raaf"/>
    <x v="14"/>
    <x v="4"/>
    <x v="9"/>
    <n v="702.06"/>
    <x v="1"/>
    <x v="2"/>
    <x v="0"/>
    <x v="0"/>
  </r>
  <r>
    <x v="1"/>
    <x v="5"/>
    <s v="De Bonte Raaf"/>
    <x v="14"/>
    <x v="14"/>
    <x v="7"/>
    <n v="10.53"/>
    <x v="1"/>
    <x v="2"/>
    <x v="0"/>
    <x v="0"/>
  </r>
  <r>
    <x v="1"/>
    <x v="5"/>
    <s v="De Bonte Raaf"/>
    <x v="14"/>
    <x v="15"/>
    <x v="6"/>
    <n v="56.16"/>
    <x v="1"/>
    <x v="2"/>
    <x v="0"/>
    <x v="0"/>
  </r>
  <r>
    <x v="1"/>
    <x v="5"/>
    <s v="De Bonte Raaf"/>
    <x v="14"/>
    <x v="16"/>
    <x v="0"/>
    <n v="51.28"/>
    <x v="1"/>
    <x v="2"/>
    <x v="0"/>
    <x v="0"/>
  </r>
  <r>
    <x v="1"/>
    <x v="5"/>
    <s v="De Bonte Raaf"/>
    <x v="14"/>
    <x v="16"/>
    <x v="1"/>
    <n v="3.68"/>
    <x v="1"/>
    <x v="2"/>
    <x v="0"/>
    <x v="0"/>
  </r>
  <r>
    <x v="1"/>
    <x v="5"/>
    <s v="De Bonte Raaf"/>
    <x v="14"/>
    <x v="16"/>
    <x v="10"/>
    <n v="52.43"/>
    <x v="1"/>
    <x v="2"/>
    <x v="0"/>
    <x v="0"/>
  </r>
  <r>
    <x v="1"/>
    <x v="5"/>
    <s v="De Bonte Raaf"/>
    <x v="14"/>
    <x v="16"/>
    <x v="3"/>
    <n v="2.52"/>
    <x v="1"/>
    <x v="2"/>
    <x v="0"/>
    <x v="0"/>
  </r>
  <r>
    <x v="1"/>
    <x v="5"/>
    <s v="De Bonte Raaf"/>
    <x v="14"/>
    <x v="16"/>
    <x v="4"/>
    <n v="47.67"/>
    <x v="1"/>
    <x v="2"/>
    <x v="0"/>
    <x v="0"/>
  </r>
  <r>
    <x v="1"/>
    <x v="5"/>
    <s v="De Bonte Raaf"/>
    <x v="14"/>
    <x v="21"/>
    <x v="25"/>
    <n v="-18.28"/>
    <x v="1"/>
    <x v="2"/>
    <x v="0"/>
    <x v="0"/>
  </r>
  <r>
    <x v="1"/>
    <x v="5"/>
    <s v="De Bonte Raaf"/>
    <x v="14"/>
    <x v="17"/>
    <x v="20"/>
    <n v="-2.81"/>
    <x v="4"/>
    <x v="0"/>
    <x v="0"/>
    <x v="0"/>
  </r>
  <r>
    <x v="1"/>
    <x v="5"/>
    <s v="De Bonte Raaf"/>
    <x v="15"/>
    <x v="10"/>
    <x v="0"/>
    <n v="-334.57"/>
    <x v="3"/>
    <x v="1"/>
    <x v="0"/>
    <x v="0"/>
  </r>
  <r>
    <x v="1"/>
    <x v="5"/>
    <s v="De Bonte Raaf"/>
    <x v="15"/>
    <x v="10"/>
    <x v="1"/>
    <n v="-23.99"/>
    <x v="3"/>
    <x v="1"/>
    <x v="0"/>
    <x v="0"/>
  </r>
  <r>
    <x v="1"/>
    <x v="5"/>
    <s v="De Bonte Raaf"/>
    <x v="15"/>
    <x v="10"/>
    <x v="2"/>
    <n v="-119.97"/>
    <x v="3"/>
    <x v="1"/>
    <x v="0"/>
    <x v="0"/>
  </r>
  <r>
    <x v="1"/>
    <x v="5"/>
    <s v="De Bonte Raaf"/>
    <x v="15"/>
    <x v="10"/>
    <x v="3"/>
    <n v="-16.440000000000001"/>
    <x v="3"/>
    <x v="1"/>
    <x v="0"/>
    <x v="0"/>
  </r>
  <r>
    <x v="1"/>
    <x v="5"/>
    <s v="De Bonte Raaf"/>
    <x v="15"/>
    <x v="10"/>
    <x v="4"/>
    <n v="-311.02"/>
    <x v="3"/>
    <x v="1"/>
    <x v="0"/>
    <x v="0"/>
  </r>
  <r>
    <x v="1"/>
    <x v="5"/>
    <s v="De Bonte Raaf"/>
    <x v="15"/>
    <x v="10"/>
    <x v="5"/>
    <n v="-1309.58"/>
    <x v="3"/>
    <x v="1"/>
    <x v="0"/>
    <x v="0"/>
  </r>
  <r>
    <x v="1"/>
    <x v="5"/>
    <s v="De Bonte Raaf"/>
    <x v="15"/>
    <x v="20"/>
    <x v="24"/>
    <n v="-209.53"/>
    <x v="3"/>
    <x v="1"/>
    <x v="0"/>
    <x v="0"/>
  </r>
  <r>
    <x v="1"/>
    <x v="5"/>
    <s v="De Bonte Raaf"/>
    <x v="15"/>
    <x v="20"/>
    <x v="25"/>
    <n v="209.53"/>
    <x v="3"/>
    <x v="1"/>
    <x v="0"/>
    <x v="0"/>
  </r>
  <r>
    <x v="1"/>
    <x v="5"/>
    <s v="De Bonte Raaf"/>
    <x v="15"/>
    <x v="11"/>
    <x v="7"/>
    <n v="-56.15"/>
    <x v="3"/>
    <x v="1"/>
    <x v="0"/>
    <x v="0"/>
  </r>
  <r>
    <x v="1"/>
    <x v="5"/>
    <s v="De Bonte Raaf"/>
    <x v="15"/>
    <x v="12"/>
    <x v="6"/>
    <n v="-299.49"/>
    <x v="3"/>
    <x v="1"/>
    <x v="0"/>
    <x v="0"/>
  </r>
  <r>
    <x v="1"/>
    <x v="5"/>
    <s v="De Bonte Raaf"/>
    <x v="15"/>
    <x v="13"/>
    <x v="8"/>
    <n v="-2174.52"/>
    <x v="3"/>
    <x v="1"/>
    <x v="0"/>
    <x v="0"/>
  </r>
  <r>
    <x v="1"/>
    <x v="5"/>
    <s v="De Bonte Raaf"/>
    <x v="15"/>
    <x v="4"/>
    <x v="9"/>
    <n v="3650"/>
    <x v="3"/>
    <x v="1"/>
    <x v="0"/>
    <x v="0"/>
  </r>
  <r>
    <x v="1"/>
    <x v="5"/>
    <s v="De Bonte Raaf"/>
    <x v="15"/>
    <x v="4"/>
    <x v="27"/>
    <n v="93.6"/>
    <x v="3"/>
    <x v="1"/>
    <x v="0"/>
    <x v="0"/>
  </r>
  <r>
    <x v="1"/>
    <x v="5"/>
    <s v="De Bonte Raaf"/>
    <x v="15"/>
    <x v="14"/>
    <x v="7"/>
    <n v="56.15"/>
    <x v="3"/>
    <x v="1"/>
    <x v="0"/>
    <x v="0"/>
  </r>
  <r>
    <x v="1"/>
    <x v="5"/>
    <s v="De Bonte Raaf"/>
    <x v="15"/>
    <x v="15"/>
    <x v="6"/>
    <n v="299.49"/>
    <x v="3"/>
    <x v="1"/>
    <x v="0"/>
    <x v="0"/>
  </r>
  <r>
    <x v="1"/>
    <x v="5"/>
    <s v="De Bonte Raaf"/>
    <x v="15"/>
    <x v="16"/>
    <x v="0"/>
    <n v="334.57"/>
    <x v="3"/>
    <x v="1"/>
    <x v="0"/>
    <x v="0"/>
  </r>
  <r>
    <x v="1"/>
    <x v="5"/>
    <s v="De Bonte Raaf"/>
    <x v="15"/>
    <x v="16"/>
    <x v="1"/>
    <n v="23.99"/>
    <x v="3"/>
    <x v="1"/>
    <x v="0"/>
    <x v="0"/>
  </r>
  <r>
    <x v="1"/>
    <x v="5"/>
    <s v="De Bonte Raaf"/>
    <x v="15"/>
    <x v="16"/>
    <x v="2"/>
    <n v="119.97"/>
    <x v="3"/>
    <x v="1"/>
    <x v="0"/>
    <x v="0"/>
  </r>
  <r>
    <x v="1"/>
    <x v="5"/>
    <s v="De Bonte Raaf"/>
    <x v="15"/>
    <x v="16"/>
    <x v="3"/>
    <n v="16.440000000000001"/>
    <x v="3"/>
    <x v="1"/>
    <x v="0"/>
    <x v="0"/>
  </r>
  <r>
    <x v="1"/>
    <x v="5"/>
    <s v="De Bonte Raaf"/>
    <x v="15"/>
    <x v="16"/>
    <x v="4"/>
    <n v="311.02"/>
    <x v="3"/>
    <x v="1"/>
    <x v="0"/>
    <x v="0"/>
  </r>
  <r>
    <x v="1"/>
    <x v="5"/>
    <s v="De Bonte Raaf"/>
    <x v="15"/>
    <x v="21"/>
    <x v="25"/>
    <n v="-209.53"/>
    <x v="3"/>
    <x v="1"/>
    <x v="0"/>
    <x v="0"/>
  </r>
  <r>
    <x v="1"/>
    <x v="5"/>
    <s v="De Bonte Raaf"/>
    <x v="15"/>
    <x v="18"/>
    <x v="22"/>
    <n v="15"/>
    <x v="3"/>
    <x v="1"/>
    <x v="0"/>
    <x v="0"/>
  </r>
  <r>
    <x v="1"/>
    <x v="5"/>
    <s v="De Bonte Raaf"/>
    <x v="15"/>
    <x v="17"/>
    <x v="20"/>
    <n v="-64.97"/>
    <x v="4"/>
    <x v="0"/>
    <x v="0"/>
    <x v="0"/>
  </r>
  <r>
    <x v="1"/>
    <x v="5"/>
    <s v="De Bonte Raaf"/>
    <x v="17"/>
    <x v="10"/>
    <x v="4"/>
    <n v="-6.97"/>
    <x v="1"/>
    <x v="0"/>
    <x v="0"/>
    <x v="2"/>
  </r>
  <r>
    <x v="1"/>
    <x v="5"/>
    <s v="De Bonte Raaf"/>
    <x v="17"/>
    <x v="10"/>
    <x v="5"/>
    <n v="-36.67"/>
    <x v="1"/>
    <x v="0"/>
    <x v="0"/>
    <x v="2"/>
  </r>
  <r>
    <x v="1"/>
    <x v="5"/>
    <s v="De Bonte Raaf"/>
    <x v="17"/>
    <x v="13"/>
    <x v="8"/>
    <n v="-62.93"/>
    <x v="1"/>
    <x v="0"/>
    <x v="0"/>
    <x v="2"/>
  </r>
  <r>
    <x v="1"/>
    <x v="5"/>
    <s v="De Bonte Raaf"/>
    <x v="17"/>
    <x v="4"/>
    <x v="23"/>
    <n v="100"/>
    <x v="1"/>
    <x v="0"/>
    <x v="0"/>
    <x v="2"/>
  </r>
  <r>
    <x v="1"/>
    <x v="5"/>
    <s v="De Bonte Raaf"/>
    <x v="17"/>
    <x v="16"/>
    <x v="4"/>
    <n v="6.97"/>
    <x v="1"/>
    <x v="0"/>
    <x v="0"/>
    <x v="2"/>
  </r>
  <r>
    <x v="1"/>
    <x v="5"/>
    <s v="De Bonte Raaf"/>
    <x v="17"/>
    <x v="17"/>
    <x v="20"/>
    <n v="-0.4"/>
    <x v="4"/>
    <x v="0"/>
    <x v="0"/>
    <x v="2"/>
  </r>
  <r>
    <x v="1"/>
    <x v="5"/>
    <s v="De Bonte Raaf"/>
    <x v="18"/>
    <x v="10"/>
    <x v="0"/>
    <n v="-184.86"/>
    <x v="5"/>
    <x v="3"/>
    <x v="0"/>
    <x v="0"/>
  </r>
  <r>
    <x v="1"/>
    <x v="5"/>
    <s v="De Bonte Raaf"/>
    <x v="18"/>
    <x v="10"/>
    <x v="1"/>
    <n v="-13.26"/>
    <x v="5"/>
    <x v="3"/>
    <x v="0"/>
    <x v="0"/>
  </r>
  <r>
    <x v="1"/>
    <x v="5"/>
    <s v="De Bonte Raaf"/>
    <x v="18"/>
    <x v="10"/>
    <x v="2"/>
    <n v="-66.28"/>
    <x v="5"/>
    <x v="3"/>
    <x v="0"/>
    <x v="0"/>
  </r>
  <r>
    <x v="1"/>
    <x v="5"/>
    <s v="De Bonte Raaf"/>
    <x v="18"/>
    <x v="10"/>
    <x v="3"/>
    <n v="-9.08"/>
    <x v="5"/>
    <x v="3"/>
    <x v="0"/>
    <x v="0"/>
  </r>
  <r>
    <x v="1"/>
    <x v="5"/>
    <s v="De Bonte Raaf"/>
    <x v="18"/>
    <x v="10"/>
    <x v="4"/>
    <n v="-171.85"/>
    <x v="5"/>
    <x v="3"/>
    <x v="0"/>
    <x v="0"/>
  </r>
  <r>
    <x v="1"/>
    <x v="5"/>
    <s v="De Bonte Raaf"/>
    <x v="18"/>
    <x v="10"/>
    <x v="5"/>
    <n v="-378.5"/>
    <x v="5"/>
    <x v="3"/>
    <x v="0"/>
    <x v="0"/>
  </r>
  <r>
    <x v="1"/>
    <x v="5"/>
    <s v="De Bonte Raaf"/>
    <x v="18"/>
    <x v="20"/>
    <x v="24"/>
    <n v="-90.01"/>
    <x v="5"/>
    <x v="3"/>
    <x v="0"/>
    <x v="0"/>
  </r>
  <r>
    <x v="1"/>
    <x v="5"/>
    <s v="De Bonte Raaf"/>
    <x v="18"/>
    <x v="20"/>
    <x v="25"/>
    <n v="90.01"/>
    <x v="5"/>
    <x v="3"/>
    <x v="0"/>
    <x v="0"/>
  </r>
  <r>
    <x v="1"/>
    <x v="5"/>
    <s v="De Bonte Raaf"/>
    <x v="18"/>
    <x v="11"/>
    <x v="7"/>
    <n v="-24.75"/>
    <x v="5"/>
    <x v="3"/>
    <x v="0"/>
    <x v="0"/>
  </r>
  <r>
    <x v="1"/>
    <x v="5"/>
    <s v="De Bonte Raaf"/>
    <x v="18"/>
    <x v="12"/>
    <x v="6"/>
    <n v="-132"/>
    <x v="5"/>
    <x v="3"/>
    <x v="0"/>
    <x v="0"/>
  </r>
  <r>
    <x v="1"/>
    <x v="5"/>
    <s v="De Bonte Raaf"/>
    <x v="18"/>
    <x v="13"/>
    <x v="8"/>
    <n v="-1234.69"/>
    <x v="5"/>
    <x v="3"/>
    <x v="0"/>
    <x v="0"/>
  </r>
  <r>
    <x v="1"/>
    <x v="5"/>
    <s v="De Bonte Raaf"/>
    <x v="18"/>
    <x v="4"/>
    <x v="9"/>
    <n v="1650"/>
    <x v="5"/>
    <x v="3"/>
    <x v="0"/>
    <x v="0"/>
  </r>
  <r>
    <x v="1"/>
    <x v="5"/>
    <s v="De Bonte Raaf"/>
    <x v="18"/>
    <x v="4"/>
    <x v="26"/>
    <n v="50"/>
    <x v="5"/>
    <x v="3"/>
    <x v="0"/>
    <x v="0"/>
  </r>
  <r>
    <x v="1"/>
    <x v="5"/>
    <s v="De Bonte Raaf"/>
    <x v="18"/>
    <x v="14"/>
    <x v="7"/>
    <n v="24.75"/>
    <x v="5"/>
    <x v="3"/>
    <x v="0"/>
    <x v="0"/>
  </r>
  <r>
    <x v="1"/>
    <x v="5"/>
    <s v="De Bonte Raaf"/>
    <x v="18"/>
    <x v="15"/>
    <x v="6"/>
    <n v="132"/>
    <x v="5"/>
    <x v="3"/>
    <x v="0"/>
    <x v="0"/>
  </r>
  <r>
    <x v="1"/>
    <x v="5"/>
    <s v="De Bonte Raaf"/>
    <x v="18"/>
    <x v="16"/>
    <x v="0"/>
    <n v="184.86"/>
    <x v="5"/>
    <x v="3"/>
    <x v="0"/>
    <x v="0"/>
  </r>
  <r>
    <x v="1"/>
    <x v="5"/>
    <s v="De Bonte Raaf"/>
    <x v="18"/>
    <x v="16"/>
    <x v="1"/>
    <n v="13.26"/>
    <x v="5"/>
    <x v="3"/>
    <x v="0"/>
    <x v="0"/>
  </r>
  <r>
    <x v="1"/>
    <x v="5"/>
    <s v="De Bonte Raaf"/>
    <x v="18"/>
    <x v="16"/>
    <x v="2"/>
    <n v="66.28"/>
    <x v="5"/>
    <x v="3"/>
    <x v="0"/>
    <x v="0"/>
  </r>
  <r>
    <x v="1"/>
    <x v="5"/>
    <s v="De Bonte Raaf"/>
    <x v="18"/>
    <x v="16"/>
    <x v="3"/>
    <n v="9.08"/>
    <x v="5"/>
    <x v="3"/>
    <x v="0"/>
    <x v="0"/>
  </r>
  <r>
    <x v="1"/>
    <x v="5"/>
    <s v="De Bonte Raaf"/>
    <x v="18"/>
    <x v="16"/>
    <x v="4"/>
    <n v="171.85"/>
    <x v="5"/>
    <x v="3"/>
    <x v="0"/>
    <x v="0"/>
  </r>
  <r>
    <x v="1"/>
    <x v="5"/>
    <s v="De Bonte Raaf"/>
    <x v="18"/>
    <x v="21"/>
    <x v="25"/>
    <n v="-90.01"/>
    <x v="5"/>
    <x v="3"/>
    <x v="0"/>
    <x v="0"/>
  </r>
  <r>
    <x v="1"/>
    <x v="5"/>
    <s v="De Bonte Raaf"/>
    <x v="18"/>
    <x v="19"/>
    <x v="21"/>
    <n v="10"/>
    <x v="5"/>
    <x v="3"/>
    <x v="0"/>
    <x v="0"/>
  </r>
  <r>
    <x v="1"/>
    <x v="5"/>
    <s v="De Bonte Raaf"/>
    <x v="18"/>
    <x v="17"/>
    <x v="20"/>
    <n v="-6.8"/>
    <x v="4"/>
    <x v="0"/>
    <x v="0"/>
    <x v="0"/>
  </r>
  <r>
    <x v="1"/>
    <x v="5"/>
    <s v="De Bonte Raaf"/>
    <x v="1"/>
    <x v="10"/>
    <x v="0"/>
    <n v="-109.31"/>
    <x v="1"/>
    <x v="0"/>
    <x v="0"/>
    <x v="1"/>
  </r>
  <r>
    <x v="1"/>
    <x v="5"/>
    <s v="De Bonte Raaf"/>
    <x v="1"/>
    <x v="10"/>
    <x v="1"/>
    <n v="-7.84"/>
    <x v="1"/>
    <x v="0"/>
    <x v="0"/>
    <x v="1"/>
  </r>
  <r>
    <x v="1"/>
    <x v="5"/>
    <s v="De Bonte Raaf"/>
    <x v="1"/>
    <x v="10"/>
    <x v="10"/>
    <n v="-111.78"/>
    <x v="1"/>
    <x v="0"/>
    <x v="0"/>
    <x v="1"/>
  </r>
  <r>
    <x v="1"/>
    <x v="5"/>
    <s v="De Bonte Raaf"/>
    <x v="1"/>
    <x v="10"/>
    <x v="3"/>
    <n v="-5.37"/>
    <x v="1"/>
    <x v="0"/>
    <x v="0"/>
    <x v="1"/>
  </r>
  <r>
    <x v="1"/>
    <x v="5"/>
    <s v="De Bonte Raaf"/>
    <x v="1"/>
    <x v="10"/>
    <x v="4"/>
    <n v="-101.62"/>
    <x v="1"/>
    <x v="0"/>
    <x v="0"/>
    <x v="1"/>
  </r>
  <r>
    <x v="1"/>
    <x v="5"/>
    <s v="De Bonte Raaf"/>
    <x v="1"/>
    <x v="10"/>
    <x v="5"/>
    <n v="-87.92"/>
    <x v="1"/>
    <x v="0"/>
    <x v="0"/>
    <x v="1"/>
  </r>
  <r>
    <x v="1"/>
    <x v="5"/>
    <s v="De Bonte Raaf"/>
    <x v="1"/>
    <x v="20"/>
    <x v="24"/>
    <n v="-34.67"/>
    <x v="1"/>
    <x v="0"/>
    <x v="0"/>
    <x v="1"/>
  </r>
  <r>
    <x v="1"/>
    <x v="5"/>
    <s v="De Bonte Raaf"/>
    <x v="1"/>
    <x v="20"/>
    <x v="25"/>
    <n v="34.67"/>
    <x v="1"/>
    <x v="0"/>
    <x v="0"/>
    <x v="1"/>
  </r>
  <r>
    <x v="1"/>
    <x v="5"/>
    <s v="De Bonte Raaf"/>
    <x v="1"/>
    <x v="11"/>
    <x v="7"/>
    <n v="-16.649999999999999"/>
    <x v="1"/>
    <x v="0"/>
    <x v="0"/>
    <x v="1"/>
  </r>
  <r>
    <x v="1"/>
    <x v="5"/>
    <s v="De Bonte Raaf"/>
    <x v="1"/>
    <x v="12"/>
    <x v="6"/>
    <n v="-88.8"/>
    <x v="1"/>
    <x v="0"/>
    <x v="0"/>
    <x v="1"/>
  </r>
  <r>
    <x v="1"/>
    <x v="5"/>
    <s v="De Bonte Raaf"/>
    <x v="1"/>
    <x v="13"/>
    <x v="8"/>
    <n v="-982.97"/>
    <x v="1"/>
    <x v="0"/>
    <x v="0"/>
    <x v="1"/>
  </r>
  <r>
    <x v="1"/>
    <x v="5"/>
    <s v="De Bonte Raaf"/>
    <x v="1"/>
    <x v="4"/>
    <x v="9"/>
    <n v="1110"/>
    <x v="1"/>
    <x v="0"/>
    <x v="0"/>
    <x v="1"/>
  </r>
  <r>
    <x v="1"/>
    <x v="5"/>
    <s v="De Bonte Raaf"/>
    <x v="1"/>
    <x v="14"/>
    <x v="7"/>
    <n v="16.649999999999999"/>
    <x v="1"/>
    <x v="0"/>
    <x v="0"/>
    <x v="1"/>
  </r>
  <r>
    <x v="1"/>
    <x v="5"/>
    <s v="De Bonte Raaf"/>
    <x v="1"/>
    <x v="15"/>
    <x v="6"/>
    <n v="88.8"/>
    <x v="1"/>
    <x v="0"/>
    <x v="0"/>
    <x v="1"/>
  </r>
  <r>
    <x v="1"/>
    <x v="5"/>
    <s v="De Bonte Raaf"/>
    <x v="1"/>
    <x v="16"/>
    <x v="0"/>
    <n v="109.31"/>
    <x v="1"/>
    <x v="0"/>
    <x v="0"/>
    <x v="1"/>
  </r>
  <r>
    <x v="1"/>
    <x v="5"/>
    <s v="De Bonte Raaf"/>
    <x v="1"/>
    <x v="16"/>
    <x v="1"/>
    <n v="7.84"/>
    <x v="1"/>
    <x v="0"/>
    <x v="0"/>
    <x v="1"/>
  </r>
  <r>
    <x v="1"/>
    <x v="5"/>
    <s v="De Bonte Raaf"/>
    <x v="1"/>
    <x v="16"/>
    <x v="10"/>
    <n v="111.78"/>
    <x v="1"/>
    <x v="0"/>
    <x v="0"/>
    <x v="1"/>
  </r>
  <r>
    <x v="1"/>
    <x v="5"/>
    <s v="De Bonte Raaf"/>
    <x v="1"/>
    <x v="16"/>
    <x v="3"/>
    <n v="5.37"/>
    <x v="1"/>
    <x v="0"/>
    <x v="0"/>
    <x v="1"/>
  </r>
  <r>
    <x v="1"/>
    <x v="5"/>
    <s v="De Bonte Raaf"/>
    <x v="1"/>
    <x v="16"/>
    <x v="4"/>
    <n v="101.62"/>
    <x v="1"/>
    <x v="0"/>
    <x v="0"/>
    <x v="1"/>
  </r>
  <r>
    <x v="1"/>
    <x v="5"/>
    <s v="De Bonte Raaf"/>
    <x v="1"/>
    <x v="21"/>
    <x v="25"/>
    <n v="-34.67"/>
    <x v="1"/>
    <x v="0"/>
    <x v="0"/>
    <x v="1"/>
  </r>
  <r>
    <x v="1"/>
    <x v="5"/>
    <s v="De Bonte Raaf"/>
    <x v="1"/>
    <x v="17"/>
    <x v="20"/>
    <n v="-4.4400000000000004"/>
    <x v="4"/>
    <x v="0"/>
    <x v="0"/>
    <x v="1"/>
  </r>
  <r>
    <x v="1"/>
    <x v="5"/>
    <s v="De Bonte Raaf"/>
    <x v="19"/>
    <x v="10"/>
    <x v="0"/>
    <n v="-211.87"/>
    <x v="1"/>
    <x v="2"/>
    <x v="0"/>
    <x v="0"/>
  </r>
  <r>
    <x v="1"/>
    <x v="5"/>
    <s v="De Bonte Raaf"/>
    <x v="19"/>
    <x v="10"/>
    <x v="1"/>
    <n v="-15.19"/>
    <x v="1"/>
    <x v="2"/>
    <x v="0"/>
    <x v="0"/>
  </r>
  <r>
    <x v="1"/>
    <x v="5"/>
    <s v="De Bonte Raaf"/>
    <x v="19"/>
    <x v="10"/>
    <x v="2"/>
    <n v="-75.97"/>
    <x v="1"/>
    <x v="2"/>
    <x v="0"/>
    <x v="0"/>
  </r>
  <r>
    <x v="1"/>
    <x v="5"/>
    <s v="De Bonte Raaf"/>
    <x v="19"/>
    <x v="10"/>
    <x v="3"/>
    <n v="-10.41"/>
    <x v="1"/>
    <x v="2"/>
    <x v="0"/>
    <x v="0"/>
  </r>
  <r>
    <x v="1"/>
    <x v="5"/>
    <s v="De Bonte Raaf"/>
    <x v="19"/>
    <x v="10"/>
    <x v="4"/>
    <n v="-196.95"/>
    <x v="1"/>
    <x v="2"/>
    <x v="0"/>
    <x v="0"/>
  </r>
  <r>
    <x v="1"/>
    <x v="5"/>
    <s v="De Bonte Raaf"/>
    <x v="19"/>
    <x v="10"/>
    <x v="5"/>
    <n v="-524"/>
    <x v="1"/>
    <x v="2"/>
    <x v="0"/>
    <x v="0"/>
  </r>
  <r>
    <x v="1"/>
    <x v="5"/>
    <s v="De Bonte Raaf"/>
    <x v="19"/>
    <x v="20"/>
    <x v="24"/>
    <n v="-174.37"/>
    <x v="1"/>
    <x v="2"/>
    <x v="0"/>
    <x v="0"/>
  </r>
  <r>
    <x v="1"/>
    <x v="5"/>
    <s v="De Bonte Raaf"/>
    <x v="19"/>
    <x v="20"/>
    <x v="25"/>
    <n v="174.37"/>
    <x v="1"/>
    <x v="2"/>
    <x v="0"/>
    <x v="0"/>
  </r>
  <r>
    <x v="1"/>
    <x v="5"/>
    <s v="De Bonte Raaf"/>
    <x v="19"/>
    <x v="11"/>
    <x v="7"/>
    <n v="-45"/>
    <x v="1"/>
    <x v="2"/>
    <x v="0"/>
    <x v="0"/>
  </r>
  <r>
    <x v="1"/>
    <x v="5"/>
    <s v="De Bonte Raaf"/>
    <x v="19"/>
    <x v="12"/>
    <x v="6"/>
    <n v="-240"/>
    <x v="1"/>
    <x v="2"/>
    <x v="0"/>
    <x v="0"/>
  </r>
  <r>
    <x v="1"/>
    <x v="5"/>
    <s v="De Bonte Raaf"/>
    <x v="19"/>
    <x v="13"/>
    <x v="8"/>
    <n v="-2289.63"/>
    <x v="1"/>
    <x v="2"/>
    <x v="0"/>
    <x v="0"/>
  </r>
  <r>
    <x v="1"/>
    <x v="5"/>
    <s v="De Bonte Raaf"/>
    <x v="19"/>
    <x v="4"/>
    <x v="9"/>
    <n v="3000"/>
    <x v="1"/>
    <x v="2"/>
    <x v="0"/>
    <x v="0"/>
  </r>
  <r>
    <x v="1"/>
    <x v="5"/>
    <s v="De Bonte Raaf"/>
    <x v="19"/>
    <x v="14"/>
    <x v="7"/>
    <n v="45"/>
    <x v="1"/>
    <x v="2"/>
    <x v="0"/>
    <x v="0"/>
  </r>
  <r>
    <x v="1"/>
    <x v="5"/>
    <s v="De Bonte Raaf"/>
    <x v="19"/>
    <x v="15"/>
    <x v="6"/>
    <n v="240"/>
    <x v="1"/>
    <x v="2"/>
    <x v="0"/>
    <x v="0"/>
  </r>
  <r>
    <x v="1"/>
    <x v="5"/>
    <s v="De Bonte Raaf"/>
    <x v="19"/>
    <x v="16"/>
    <x v="0"/>
    <n v="211.87"/>
    <x v="1"/>
    <x v="2"/>
    <x v="0"/>
    <x v="0"/>
  </r>
  <r>
    <x v="1"/>
    <x v="5"/>
    <s v="De Bonte Raaf"/>
    <x v="19"/>
    <x v="16"/>
    <x v="1"/>
    <n v="15.19"/>
    <x v="1"/>
    <x v="2"/>
    <x v="0"/>
    <x v="0"/>
  </r>
  <r>
    <x v="1"/>
    <x v="5"/>
    <s v="De Bonte Raaf"/>
    <x v="19"/>
    <x v="16"/>
    <x v="2"/>
    <n v="75.97"/>
    <x v="1"/>
    <x v="2"/>
    <x v="0"/>
    <x v="0"/>
  </r>
  <r>
    <x v="1"/>
    <x v="5"/>
    <s v="De Bonte Raaf"/>
    <x v="19"/>
    <x v="16"/>
    <x v="3"/>
    <n v="10.41"/>
    <x v="1"/>
    <x v="2"/>
    <x v="0"/>
    <x v="0"/>
  </r>
  <r>
    <x v="1"/>
    <x v="5"/>
    <s v="De Bonte Raaf"/>
    <x v="19"/>
    <x v="16"/>
    <x v="4"/>
    <n v="196.95"/>
    <x v="1"/>
    <x v="2"/>
    <x v="0"/>
    <x v="0"/>
  </r>
  <r>
    <x v="1"/>
    <x v="5"/>
    <s v="De Bonte Raaf"/>
    <x v="19"/>
    <x v="21"/>
    <x v="25"/>
    <n v="-174.37"/>
    <x v="1"/>
    <x v="2"/>
    <x v="0"/>
    <x v="0"/>
  </r>
  <r>
    <x v="1"/>
    <x v="5"/>
    <s v="De Bonte Raaf"/>
    <x v="19"/>
    <x v="17"/>
    <x v="20"/>
    <n v="-12"/>
    <x v="4"/>
    <x v="0"/>
    <x v="0"/>
    <x v="0"/>
  </r>
  <r>
    <x v="1"/>
    <x v="5"/>
    <s v="De Bonte Raaf"/>
    <x v="20"/>
    <x v="10"/>
    <x v="0"/>
    <n v="-128.07"/>
    <x v="0"/>
    <x v="4"/>
    <x v="0"/>
    <x v="2"/>
  </r>
  <r>
    <x v="1"/>
    <x v="5"/>
    <s v="De Bonte Raaf"/>
    <x v="20"/>
    <x v="10"/>
    <x v="1"/>
    <n v="-9.18"/>
    <x v="0"/>
    <x v="4"/>
    <x v="0"/>
    <x v="2"/>
  </r>
  <r>
    <x v="1"/>
    <x v="5"/>
    <s v="De Bonte Raaf"/>
    <x v="20"/>
    <x v="10"/>
    <x v="10"/>
    <n v="-130.96"/>
    <x v="0"/>
    <x v="4"/>
    <x v="0"/>
    <x v="2"/>
  </r>
  <r>
    <x v="1"/>
    <x v="5"/>
    <s v="De Bonte Raaf"/>
    <x v="20"/>
    <x v="10"/>
    <x v="3"/>
    <n v="-6.29"/>
    <x v="0"/>
    <x v="4"/>
    <x v="0"/>
    <x v="2"/>
  </r>
  <r>
    <x v="1"/>
    <x v="5"/>
    <s v="De Bonte Raaf"/>
    <x v="20"/>
    <x v="10"/>
    <x v="4"/>
    <n v="-119.06"/>
    <x v="0"/>
    <x v="4"/>
    <x v="0"/>
    <x v="2"/>
  </r>
  <r>
    <x v="1"/>
    <x v="5"/>
    <s v="De Bonte Raaf"/>
    <x v="20"/>
    <x v="10"/>
    <x v="5"/>
    <n v="-108.5"/>
    <x v="0"/>
    <x v="4"/>
    <x v="0"/>
    <x v="2"/>
  </r>
  <r>
    <x v="1"/>
    <x v="5"/>
    <s v="De Bonte Raaf"/>
    <x v="20"/>
    <x v="20"/>
    <x v="24"/>
    <n v="-97.68"/>
    <x v="0"/>
    <x v="4"/>
    <x v="0"/>
    <x v="2"/>
  </r>
  <r>
    <x v="1"/>
    <x v="5"/>
    <s v="De Bonte Raaf"/>
    <x v="20"/>
    <x v="20"/>
    <x v="25"/>
    <n v="97.68"/>
    <x v="0"/>
    <x v="4"/>
    <x v="0"/>
    <x v="2"/>
  </r>
  <r>
    <x v="1"/>
    <x v="5"/>
    <s v="De Bonte Raaf"/>
    <x v="20"/>
    <x v="11"/>
    <x v="7"/>
    <n v="-27.09"/>
    <x v="0"/>
    <x v="4"/>
    <x v="0"/>
    <x v="2"/>
  </r>
  <r>
    <x v="1"/>
    <x v="5"/>
    <s v="De Bonte Raaf"/>
    <x v="20"/>
    <x v="12"/>
    <x v="6"/>
    <n v="-144.46"/>
    <x v="0"/>
    <x v="4"/>
    <x v="0"/>
    <x v="2"/>
  </r>
  <r>
    <x v="1"/>
    <x v="5"/>
    <s v="De Bonte Raaf"/>
    <x v="20"/>
    <x v="13"/>
    <x v="8"/>
    <n v="-1592.3"/>
    <x v="0"/>
    <x v="4"/>
    <x v="0"/>
    <x v="2"/>
  </r>
  <r>
    <x v="1"/>
    <x v="5"/>
    <s v="De Bonte Raaf"/>
    <x v="20"/>
    <x v="4"/>
    <x v="9"/>
    <n v="1805.7"/>
    <x v="0"/>
    <x v="4"/>
    <x v="0"/>
    <x v="2"/>
  </r>
  <r>
    <x v="1"/>
    <x v="5"/>
    <s v="De Bonte Raaf"/>
    <x v="20"/>
    <x v="14"/>
    <x v="7"/>
    <n v="27.09"/>
    <x v="0"/>
    <x v="4"/>
    <x v="0"/>
    <x v="2"/>
  </r>
  <r>
    <x v="1"/>
    <x v="5"/>
    <s v="De Bonte Raaf"/>
    <x v="20"/>
    <x v="15"/>
    <x v="6"/>
    <n v="144.46"/>
    <x v="0"/>
    <x v="4"/>
    <x v="0"/>
    <x v="2"/>
  </r>
  <r>
    <x v="1"/>
    <x v="5"/>
    <s v="De Bonte Raaf"/>
    <x v="20"/>
    <x v="16"/>
    <x v="0"/>
    <n v="128.07"/>
    <x v="0"/>
    <x v="4"/>
    <x v="0"/>
    <x v="2"/>
  </r>
  <r>
    <x v="1"/>
    <x v="5"/>
    <s v="De Bonte Raaf"/>
    <x v="20"/>
    <x v="16"/>
    <x v="1"/>
    <n v="9.18"/>
    <x v="0"/>
    <x v="4"/>
    <x v="0"/>
    <x v="2"/>
  </r>
  <r>
    <x v="1"/>
    <x v="5"/>
    <s v="De Bonte Raaf"/>
    <x v="20"/>
    <x v="16"/>
    <x v="10"/>
    <n v="130.96"/>
    <x v="0"/>
    <x v="4"/>
    <x v="0"/>
    <x v="2"/>
  </r>
  <r>
    <x v="1"/>
    <x v="5"/>
    <s v="De Bonte Raaf"/>
    <x v="20"/>
    <x v="16"/>
    <x v="3"/>
    <n v="6.29"/>
    <x v="0"/>
    <x v="4"/>
    <x v="0"/>
    <x v="2"/>
  </r>
  <r>
    <x v="1"/>
    <x v="5"/>
    <s v="De Bonte Raaf"/>
    <x v="20"/>
    <x v="16"/>
    <x v="4"/>
    <n v="119.06"/>
    <x v="0"/>
    <x v="4"/>
    <x v="0"/>
    <x v="2"/>
  </r>
  <r>
    <x v="1"/>
    <x v="5"/>
    <s v="De Bonte Raaf"/>
    <x v="20"/>
    <x v="21"/>
    <x v="25"/>
    <n v="-97.68"/>
    <x v="0"/>
    <x v="4"/>
    <x v="0"/>
    <x v="2"/>
  </r>
  <r>
    <x v="1"/>
    <x v="5"/>
    <s v="De Bonte Raaf"/>
    <x v="20"/>
    <x v="17"/>
    <x v="20"/>
    <n v="-7.22"/>
    <x v="4"/>
    <x v="0"/>
    <x v="0"/>
    <x v="2"/>
  </r>
  <r>
    <x v="1"/>
    <x v="5"/>
    <s v="De Bonte Raaf"/>
    <x v="22"/>
    <x v="10"/>
    <x v="0"/>
    <n v="-264.83"/>
    <x v="5"/>
    <x v="3"/>
    <x v="0"/>
    <x v="0"/>
  </r>
  <r>
    <x v="1"/>
    <x v="5"/>
    <s v="De Bonte Raaf"/>
    <x v="22"/>
    <x v="10"/>
    <x v="1"/>
    <n v="-18.989999999999998"/>
    <x v="5"/>
    <x v="3"/>
    <x v="0"/>
    <x v="0"/>
  </r>
  <r>
    <x v="1"/>
    <x v="5"/>
    <s v="De Bonte Raaf"/>
    <x v="22"/>
    <x v="10"/>
    <x v="10"/>
    <n v="-270.81"/>
    <x v="5"/>
    <x v="3"/>
    <x v="0"/>
    <x v="0"/>
  </r>
  <r>
    <x v="1"/>
    <x v="5"/>
    <s v="De Bonte Raaf"/>
    <x v="22"/>
    <x v="10"/>
    <x v="3"/>
    <n v="-13.01"/>
    <x v="5"/>
    <x v="3"/>
    <x v="0"/>
    <x v="0"/>
  </r>
  <r>
    <x v="1"/>
    <x v="5"/>
    <s v="De Bonte Raaf"/>
    <x v="22"/>
    <x v="10"/>
    <x v="4"/>
    <n v="-246.19"/>
    <x v="5"/>
    <x v="3"/>
    <x v="0"/>
    <x v="0"/>
  </r>
  <r>
    <x v="1"/>
    <x v="5"/>
    <s v="De Bonte Raaf"/>
    <x v="22"/>
    <x v="10"/>
    <x v="5"/>
    <n v="-854.67"/>
    <x v="5"/>
    <x v="3"/>
    <x v="0"/>
    <x v="0"/>
  </r>
  <r>
    <x v="1"/>
    <x v="5"/>
    <s v="De Bonte Raaf"/>
    <x v="22"/>
    <x v="20"/>
    <x v="24"/>
    <n v="-217.96"/>
    <x v="5"/>
    <x v="3"/>
    <x v="0"/>
    <x v="0"/>
  </r>
  <r>
    <x v="1"/>
    <x v="5"/>
    <s v="De Bonte Raaf"/>
    <x v="22"/>
    <x v="20"/>
    <x v="25"/>
    <n v="217.96"/>
    <x v="5"/>
    <x v="3"/>
    <x v="0"/>
    <x v="0"/>
  </r>
  <r>
    <x v="1"/>
    <x v="5"/>
    <s v="De Bonte Raaf"/>
    <x v="22"/>
    <x v="11"/>
    <x v="7"/>
    <n v="-56.25"/>
    <x v="5"/>
    <x v="3"/>
    <x v="0"/>
    <x v="0"/>
  </r>
  <r>
    <x v="1"/>
    <x v="5"/>
    <s v="De Bonte Raaf"/>
    <x v="22"/>
    <x v="12"/>
    <x v="6"/>
    <n v="-300"/>
    <x v="5"/>
    <x v="3"/>
    <x v="0"/>
    <x v="0"/>
  </r>
  <r>
    <x v="1"/>
    <x v="5"/>
    <s v="De Bonte Raaf"/>
    <x v="22"/>
    <x v="13"/>
    <x v="8"/>
    <n v="-2662.37"/>
    <x v="5"/>
    <x v="3"/>
    <x v="0"/>
    <x v="0"/>
  </r>
  <r>
    <x v="1"/>
    <x v="5"/>
    <s v="De Bonte Raaf"/>
    <x v="22"/>
    <x v="4"/>
    <x v="9"/>
    <n v="3750"/>
    <x v="5"/>
    <x v="3"/>
    <x v="0"/>
    <x v="0"/>
  </r>
  <r>
    <x v="1"/>
    <x v="5"/>
    <s v="De Bonte Raaf"/>
    <x v="22"/>
    <x v="14"/>
    <x v="7"/>
    <n v="56.25"/>
    <x v="5"/>
    <x v="3"/>
    <x v="0"/>
    <x v="0"/>
  </r>
  <r>
    <x v="1"/>
    <x v="5"/>
    <s v="De Bonte Raaf"/>
    <x v="22"/>
    <x v="15"/>
    <x v="6"/>
    <n v="300"/>
    <x v="5"/>
    <x v="3"/>
    <x v="0"/>
    <x v="0"/>
  </r>
  <r>
    <x v="1"/>
    <x v="5"/>
    <s v="De Bonte Raaf"/>
    <x v="22"/>
    <x v="16"/>
    <x v="0"/>
    <n v="264.83"/>
    <x v="5"/>
    <x v="3"/>
    <x v="0"/>
    <x v="0"/>
  </r>
  <r>
    <x v="1"/>
    <x v="5"/>
    <s v="De Bonte Raaf"/>
    <x v="22"/>
    <x v="16"/>
    <x v="1"/>
    <n v="18.989999999999998"/>
    <x v="5"/>
    <x v="3"/>
    <x v="0"/>
    <x v="0"/>
  </r>
  <r>
    <x v="1"/>
    <x v="5"/>
    <s v="De Bonte Raaf"/>
    <x v="22"/>
    <x v="16"/>
    <x v="10"/>
    <n v="270.81"/>
    <x v="5"/>
    <x v="3"/>
    <x v="0"/>
    <x v="0"/>
  </r>
  <r>
    <x v="1"/>
    <x v="5"/>
    <s v="De Bonte Raaf"/>
    <x v="22"/>
    <x v="16"/>
    <x v="3"/>
    <n v="13.01"/>
    <x v="5"/>
    <x v="3"/>
    <x v="0"/>
    <x v="0"/>
  </r>
  <r>
    <x v="1"/>
    <x v="5"/>
    <s v="De Bonte Raaf"/>
    <x v="22"/>
    <x v="16"/>
    <x v="4"/>
    <n v="246.19"/>
    <x v="5"/>
    <x v="3"/>
    <x v="0"/>
    <x v="0"/>
  </r>
  <r>
    <x v="1"/>
    <x v="5"/>
    <s v="De Bonte Raaf"/>
    <x v="22"/>
    <x v="21"/>
    <x v="25"/>
    <n v="-217.96"/>
    <x v="5"/>
    <x v="3"/>
    <x v="0"/>
    <x v="0"/>
  </r>
  <r>
    <x v="1"/>
    <x v="5"/>
    <s v="De Bonte Raaf"/>
    <x v="22"/>
    <x v="17"/>
    <x v="20"/>
    <n v="-15"/>
    <x v="4"/>
    <x v="0"/>
    <x v="0"/>
    <x v="0"/>
  </r>
  <r>
    <x v="1"/>
    <x v="5"/>
    <s v="De Bonte Raaf"/>
    <x v="23"/>
    <x v="10"/>
    <x v="0"/>
    <n v="-93.31"/>
    <x v="1"/>
    <x v="4"/>
    <x v="0"/>
    <x v="0"/>
  </r>
  <r>
    <x v="1"/>
    <x v="5"/>
    <s v="De Bonte Raaf"/>
    <x v="23"/>
    <x v="10"/>
    <x v="1"/>
    <n v="-6.69"/>
    <x v="1"/>
    <x v="4"/>
    <x v="0"/>
    <x v="0"/>
  </r>
  <r>
    <x v="1"/>
    <x v="5"/>
    <s v="De Bonte Raaf"/>
    <x v="23"/>
    <x v="10"/>
    <x v="10"/>
    <n v="-95.42"/>
    <x v="1"/>
    <x v="4"/>
    <x v="0"/>
    <x v="0"/>
  </r>
  <r>
    <x v="1"/>
    <x v="5"/>
    <s v="De Bonte Raaf"/>
    <x v="23"/>
    <x v="10"/>
    <x v="3"/>
    <n v="-4.58"/>
    <x v="1"/>
    <x v="4"/>
    <x v="0"/>
    <x v="0"/>
  </r>
  <r>
    <x v="1"/>
    <x v="5"/>
    <s v="De Bonte Raaf"/>
    <x v="23"/>
    <x v="10"/>
    <x v="4"/>
    <n v="-86.74"/>
    <x v="1"/>
    <x v="4"/>
    <x v="0"/>
    <x v="0"/>
  </r>
  <r>
    <x v="1"/>
    <x v="5"/>
    <s v="De Bonte Raaf"/>
    <x v="23"/>
    <x v="10"/>
    <x v="5"/>
    <n v="-383.92"/>
    <x v="1"/>
    <x v="4"/>
    <x v="0"/>
    <x v="0"/>
  </r>
  <r>
    <x v="1"/>
    <x v="5"/>
    <s v="De Bonte Raaf"/>
    <x v="23"/>
    <x v="10"/>
    <x v="15"/>
    <n v="-75.12"/>
    <x v="1"/>
    <x v="4"/>
    <x v="0"/>
    <x v="0"/>
  </r>
  <r>
    <x v="1"/>
    <x v="5"/>
    <s v="De Bonte Raaf"/>
    <x v="23"/>
    <x v="20"/>
    <x v="24"/>
    <n v="-27.41"/>
    <x v="1"/>
    <x v="4"/>
    <x v="0"/>
    <x v="0"/>
  </r>
  <r>
    <x v="1"/>
    <x v="5"/>
    <s v="De Bonte Raaf"/>
    <x v="23"/>
    <x v="20"/>
    <x v="25"/>
    <n v="27.41"/>
    <x v="1"/>
    <x v="4"/>
    <x v="0"/>
    <x v="0"/>
  </r>
  <r>
    <x v="1"/>
    <x v="5"/>
    <s v="De Bonte Raaf"/>
    <x v="23"/>
    <x v="11"/>
    <x v="18"/>
    <n v="17.34"/>
    <x v="1"/>
    <x v="4"/>
    <x v="0"/>
    <x v="0"/>
  </r>
  <r>
    <x v="1"/>
    <x v="5"/>
    <s v="De Bonte Raaf"/>
    <x v="23"/>
    <x v="11"/>
    <x v="7"/>
    <n v="-16.04"/>
    <x v="1"/>
    <x v="4"/>
    <x v="0"/>
    <x v="0"/>
  </r>
  <r>
    <x v="1"/>
    <x v="5"/>
    <s v="De Bonte Raaf"/>
    <x v="23"/>
    <x v="12"/>
    <x v="16"/>
    <n v="92.91"/>
    <x v="1"/>
    <x v="4"/>
    <x v="0"/>
    <x v="0"/>
  </r>
  <r>
    <x v="1"/>
    <x v="5"/>
    <s v="De Bonte Raaf"/>
    <x v="23"/>
    <x v="12"/>
    <x v="6"/>
    <n v="-92.91"/>
    <x v="1"/>
    <x v="4"/>
    <x v="0"/>
    <x v="0"/>
  </r>
  <r>
    <x v="1"/>
    <x v="5"/>
    <s v="De Bonte Raaf"/>
    <x v="23"/>
    <x v="13"/>
    <x v="8"/>
    <n v="-780.14"/>
    <x v="1"/>
    <x v="4"/>
    <x v="0"/>
    <x v="0"/>
  </r>
  <r>
    <x v="1"/>
    <x v="5"/>
    <s v="De Bonte Raaf"/>
    <x v="23"/>
    <x v="4"/>
    <x v="9"/>
    <n v="1069.2"/>
    <x v="1"/>
    <x v="4"/>
    <x v="0"/>
    <x v="0"/>
  </r>
  <r>
    <x v="1"/>
    <x v="5"/>
    <s v="De Bonte Raaf"/>
    <x v="23"/>
    <x v="4"/>
    <x v="19"/>
    <n v="92.23"/>
    <x v="1"/>
    <x v="4"/>
    <x v="0"/>
    <x v="0"/>
  </r>
  <r>
    <x v="1"/>
    <x v="5"/>
    <s v="De Bonte Raaf"/>
    <x v="23"/>
    <x v="14"/>
    <x v="7"/>
    <n v="16.04"/>
    <x v="1"/>
    <x v="4"/>
    <x v="0"/>
    <x v="0"/>
  </r>
  <r>
    <x v="1"/>
    <x v="5"/>
    <s v="De Bonte Raaf"/>
    <x v="23"/>
    <x v="15"/>
    <x v="6"/>
    <n v="92.91"/>
    <x v="1"/>
    <x v="4"/>
    <x v="0"/>
    <x v="0"/>
  </r>
  <r>
    <x v="1"/>
    <x v="5"/>
    <s v="De Bonte Raaf"/>
    <x v="23"/>
    <x v="16"/>
    <x v="0"/>
    <n v="93.31"/>
    <x v="1"/>
    <x v="4"/>
    <x v="0"/>
    <x v="0"/>
  </r>
  <r>
    <x v="1"/>
    <x v="5"/>
    <s v="De Bonte Raaf"/>
    <x v="23"/>
    <x v="16"/>
    <x v="1"/>
    <n v="6.69"/>
    <x v="1"/>
    <x v="4"/>
    <x v="0"/>
    <x v="0"/>
  </r>
  <r>
    <x v="1"/>
    <x v="5"/>
    <s v="De Bonte Raaf"/>
    <x v="23"/>
    <x v="16"/>
    <x v="10"/>
    <n v="95.42"/>
    <x v="1"/>
    <x v="4"/>
    <x v="0"/>
    <x v="0"/>
  </r>
  <r>
    <x v="1"/>
    <x v="5"/>
    <s v="De Bonte Raaf"/>
    <x v="23"/>
    <x v="16"/>
    <x v="3"/>
    <n v="4.58"/>
    <x v="1"/>
    <x v="4"/>
    <x v="0"/>
    <x v="0"/>
  </r>
  <r>
    <x v="1"/>
    <x v="5"/>
    <s v="De Bonte Raaf"/>
    <x v="23"/>
    <x v="16"/>
    <x v="4"/>
    <n v="86.74"/>
    <x v="1"/>
    <x v="4"/>
    <x v="0"/>
    <x v="0"/>
  </r>
  <r>
    <x v="1"/>
    <x v="5"/>
    <s v="De Bonte Raaf"/>
    <x v="23"/>
    <x v="21"/>
    <x v="25"/>
    <n v="-27.41"/>
    <x v="1"/>
    <x v="4"/>
    <x v="0"/>
    <x v="0"/>
  </r>
  <r>
    <x v="1"/>
    <x v="5"/>
    <s v="De Bonte Raaf"/>
    <x v="23"/>
    <x v="17"/>
    <x v="20"/>
    <n v="-5.09"/>
    <x v="4"/>
    <x v="0"/>
    <x v="0"/>
    <x v="0"/>
  </r>
  <r>
    <x v="1"/>
    <x v="5"/>
    <s v="De Bonte Raaf"/>
    <x v="24"/>
    <x v="10"/>
    <x v="0"/>
    <n v="-148.13999999999999"/>
    <x v="2"/>
    <x v="2"/>
    <x v="0"/>
    <x v="0"/>
  </r>
  <r>
    <x v="1"/>
    <x v="5"/>
    <s v="De Bonte Raaf"/>
    <x v="24"/>
    <x v="10"/>
    <x v="1"/>
    <n v="-10.62"/>
    <x v="2"/>
    <x v="2"/>
    <x v="0"/>
    <x v="0"/>
  </r>
  <r>
    <x v="1"/>
    <x v="5"/>
    <s v="De Bonte Raaf"/>
    <x v="24"/>
    <x v="10"/>
    <x v="2"/>
    <n v="-53.12"/>
    <x v="2"/>
    <x v="2"/>
    <x v="0"/>
    <x v="0"/>
  </r>
  <r>
    <x v="1"/>
    <x v="5"/>
    <s v="De Bonte Raaf"/>
    <x v="24"/>
    <x v="10"/>
    <x v="3"/>
    <n v="-7.28"/>
    <x v="2"/>
    <x v="2"/>
    <x v="0"/>
    <x v="0"/>
  </r>
  <r>
    <x v="1"/>
    <x v="5"/>
    <s v="De Bonte Raaf"/>
    <x v="24"/>
    <x v="10"/>
    <x v="4"/>
    <n v="-137.72"/>
    <x v="2"/>
    <x v="2"/>
    <x v="0"/>
    <x v="0"/>
  </r>
  <r>
    <x v="1"/>
    <x v="5"/>
    <s v="De Bonte Raaf"/>
    <x v="24"/>
    <x v="10"/>
    <x v="5"/>
    <n v="-182.08"/>
    <x v="2"/>
    <x v="2"/>
    <x v="0"/>
    <x v="0"/>
  </r>
  <r>
    <x v="1"/>
    <x v="5"/>
    <s v="De Bonte Raaf"/>
    <x v="24"/>
    <x v="20"/>
    <x v="24"/>
    <n v="-92.81"/>
    <x v="2"/>
    <x v="2"/>
    <x v="0"/>
    <x v="0"/>
  </r>
  <r>
    <x v="1"/>
    <x v="5"/>
    <s v="De Bonte Raaf"/>
    <x v="24"/>
    <x v="20"/>
    <x v="25"/>
    <n v="92.81"/>
    <x v="2"/>
    <x v="2"/>
    <x v="0"/>
    <x v="0"/>
  </r>
  <r>
    <x v="1"/>
    <x v="5"/>
    <s v="De Bonte Raaf"/>
    <x v="24"/>
    <x v="11"/>
    <x v="7"/>
    <n v="-28.64"/>
    <x v="2"/>
    <x v="2"/>
    <x v="0"/>
    <x v="0"/>
  </r>
  <r>
    <x v="1"/>
    <x v="5"/>
    <s v="De Bonte Raaf"/>
    <x v="24"/>
    <x v="12"/>
    <x v="6"/>
    <n v="-152.77000000000001"/>
    <x v="2"/>
    <x v="2"/>
    <x v="0"/>
    <x v="0"/>
  </r>
  <r>
    <x v="1"/>
    <x v="5"/>
    <s v="De Bonte Raaf"/>
    <x v="24"/>
    <x v="13"/>
    <x v="8"/>
    <n v="-1527.07"/>
    <x v="2"/>
    <x v="2"/>
    <x v="0"/>
    <x v="0"/>
  </r>
  <r>
    <x v="1"/>
    <x v="5"/>
    <s v="De Bonte Raaf"/>
    <x v="24"/>
    <x v="4"/>
    <x v="9"/>
    <n v="1909.6"/>
    <x v="2"/>
    <x v="2"/>
    <x v="0"/>
    <x v="0"/>
  </r>
  <r>
    <x v="1"/>
    <x v="5"/>
    <s v="De Bonte Raaf"/>
    <x v="24"/>
    <x v="14"/>
    <x v="7"/>
    <n v="28.64"/>
    <x v="2"/>
    <x v="2"/>
    <x v="0"/>
    <x v="0"/>
  </r>
  <r>
    <x v="1"/>
    <x v="5"/>
    <s v="De Bonte Raaf"/>
    <x v="24"/>
    <x v="15"/>
    <x v="6"/>
    <n v="152.77000000000001"/>
    <x v="2"/>
    <x v="2"/>
    <x v="0"/>
    <x v="0"/>
  </r>
  <r>
    <x v="1"/>
    <x v="5"/>
    <s v="De Bonte Raaf"/>
    <x v="24"/>
    <x v="16"/>
    <x v="0"/>
    <n v="148.13999999999999"/>
    <x v="2"/>
    <x v="2"/>
    <x v="0"/>
    <x v="0"/>
  </r>
  <r>
    <x v="1"/>
    <x v="5"/>
    <s v="De Bonte Raaf"/>
    <x v="24"/>
    <x v="16"/>
    <x v="1"/>
    <n v="10.62"/>
    <x v="2"/>
    <x v="2"/>
    <x v="0"/>
    <x v="0"/>
  </r>
  <r>
    <x v="1"/>
    <x v="5"/>
    <s v="De Bonte Raaf"/>
    <x v="24"/>
    <x v="16"/>
    <x v="2"/>
    <n v="53.12"/>
    <x v="2"/>
    <x v="2"/>
    <x v="0"/>
    <x v="0"/>
  </r>
  <r>
    <x v="1"/>
    <x v="5"/>
    <s v="De Bonte Raaf"/>
    <x v="24"/>
    <x v="16"/>
    <x v="3"/>
    <n v="7.28"/>
    <x v="2"/>
    <x v="2"/>
    <x v="0"/>
    <x v="0"/>
  </r>
  <r>
    <x v="1"/>
    <x v="5"/>
    <s v="De Bonte Raaf"/>
    <x v="24"/>
    <x v="16"/>
    <x v="4"/>
    <n v="137.72"/>
    <x v="2"/>
    <x v="2"/>
    <x v="0"/>
    <x v="0"/>
  </r>
  <r>
    <x v="1"/>
    <x v="5"/>
    <s v="De Bonte Raaf"/>
    <x v="24"/>
    <x v="21"/>
    <x v="25"/>
    <n v="-92.81"/>
    <x v="2"/>
    <x v="2"/>
    <x v="0"/>
    <x v="0"/>
  </r>
  <r>
    <x v="1"/>
    <x v="5"/>
    <s v="De Bonte Raaf"/>
    <x v="24"/>
    <x v="17"/>
    <x v="20"/>
    <n v="-107.64"/>
    <x v="4"/>
    <x v="0"/>
    <x v="0"/>
    <x v="0"/>
  </r>
  <r>
    <x v="1"/>
    <x v="5"/>
    <s v="De Bonte Raaf"/>
    <x v="21"/>
    <x v="10"/>
    <x v="28"/>
    <n v="-279.41000000000003"/>
    <x v="4"/>
    <x v="0"/>
    <x v="0"/>
    <x v="3"/>
  </r>
  <r>
    <x v="1"/>
    <x v="5"/>
    <s v="De Bonte Raaf"/>
    <x v="21"/>
    <x v="10"/>
    <x v="5"/>
    <n v="-3158.83"/>
    <x v="4"/>
    <x v="0"/>
    <x v="0"/>
    <x v="3"/>
  </r>
  <r>
    <x v="1"/>
    <x v="5"/>
    <s v="De Bonte Raaf"/>
    <x v="21"/>
    <x v="11"/>
    <x v="7"/>
    <n v="-97.5"/>
    <x v="4"/>
    <x v="0"/>
    <x v="0"/>
    <x v="3"/>
  </r>
  <r>
    <x v="1"/>
    <x v="5"/>
    <s v="De Bonte Raaf"/>
    <x v="21"/>
    <x v="12"/>
    <x v="6"/>
    <n v="-520"/>
    <x v="4"/>
    <x v="0"/>
    <x v="0"/>
    <x v="3"/>
  </r>
  <r>
    <x v="1"/>
    <x v="5"/>
    <s v="De Bonte Raaf"/>
    <x v="21"/>
    <x v="13"/>
    <x v="8"/>
    <n v="-3151.76"/>
    <x v="4"/>
    <x v="0"/>
    <x v="0"/>
    <x v="3"/>
  </r>
  <r>
    <x v="1"/>
    <x v="5"/>
    <s v="De Bonte Raaf"/>
    <x v="21"/>
    <x v="4"/>
    <x v="9"/>
    <n v="6500"/>
    <x v="4"/>
    <x v="0"/>
    <x v="0"/>
    <x v="3"/>
  </r>
  <r>
    <x v="1"/>
    <x v="5"/>
    <s v="De Bonte Raaf"/>
    <x v="21"/>
    <x v="14"/>
    <x v="7"/>
    <n v="97.5"/>
    <x v="4"/>
    <x v="0"/>
    <x v="0"/>
    <x v="3"/>
  </r>
  <r>
    <x v="1"/>
    <x v="5"/>
    <s v="De Bonte Raaf"/>
    <x v="21"/>
    <x v="15"/>
    <x v="6"/>
    <n v="520"/>
    <x v="4"/>
    <x v="0"/>
    <x v="0"/>
    <x v="3"/>
  </r>
  <r>
    <x v="1"/>
    <x v="5"/>
    <s v="De Bonte Raaf"/>
    <x v="21"/>
    <x v="22"/>
    <x v="29"/>
    <n v="15"/>
    <x v="4"/>
    <x v="0"/>
    <x v="0"/>
    <x v="3"/>
  </r>
  <r>
    <x v="1"/>
    <x v="5"/>
    <s v="De Bonte Raaf"/>
    <x v="21"/>
    <x v="18"/>
    <x v="22"/>
    <n v="75"/>
    <x v="4"/>
    <x v="0"/>
    <x v="0"/>
    <x v="3"/>
  </r>
  <r>
    <x v="1"/>
    <x v="5"/>
    <s v="De Bonte Raaf"/>
    <x v="25"/>
    <x v="10"/>
    <x v="0"/>
    <n v="-158.41999999999999"/>
    <x v="3"/>
    <x v="1"/>
    <x v="0"/>
    <x v="0"/>
  </r>
  <r>
    <x v="1"/>
    <x v="5"/>
    <s v="De Bonte Raaf"/>
    <x v="25"/>
    <x v="10"/>
    <x v="1"/>
    <n v="-11.36"/>
    <x v="3"/>
    <x v="1"/>
    <x v="0"/>
    <x v="0"/>
  </r>
  <r>
    <x v="1"/>
    <x v="5"/>
    <s v="De Bonte Raaf"/>
    <x v="25"/>
    <x v="10"/>
    <x v="10"/>
    <n v="-162"/>
    <x v="3"/>
    <x v="1"/>
    <x v="0"/>
    <x v="0"/>
  </r>
  <r>
    <x v="1"/>
    <x v="5"/>
    <s v="De Bonte Raaf"/>
    <x v="25"/>
    <x v="10"/>
    <x v="3"/>
    <n v="-7.78"/>
    <x v="3"/>
    <x v="1"/>
    <x v="0"/>
    <x v="0"/>
  </r>
  <r>
    <x v="1"/>
    <x v="5"/>
    <s v="De Bonte Raaf"/>
    <x v="25"/>
    <x v="10"/>
    <x v="4"/>
    <n v="-147.27000000000001"/>
    <x v="3"/>
    <x v="1"/>
    <x v="0"/>
    <x v="0"/>
  </r>
  <r>
    <x v="1"/>
    <x v="5"/>
    <s v="De Bonte Raaf"/>
    <x v="25"/>
    <x v="10"/>
    <x v="5"/>
    <n v="-236.58"/>
    <x v="3"/>
    <x v="1"/>
    <x v="0"/>
    <x v="0"/>
  </r>
  <r>
    <x v="1"/>
    <x v="5"/>
    <s v="De Bonte Raaf"/>
    <x v="25"/>
    <x v="20"/>
    <x v="24"/>
    <n v="-87.29"/>
    <x v="3"/>
    <x v="1"/>
    <x v="0"/>
    <x v="0"/>
  </r>
  <r>
    <x v="1"/>
    <x v="5"/>
    <s v="De Bonte Raaf"/>
    <x v="25"/>
    <x v="20"/>
    <x v="25"/>
    <n v="87.29"/>
    <x v="3"/>
    <x v="1"/>
    <x v="0"/>
    <x v="0"/>
  </r>
  <r>
    <x v="1"/>
    <x v="5"/>
    <s v="De Bonte Raaf"/>
    <x v="25"/>
    <x v="11"/>
    <x v="7"/>
    <n v="-33"/>
    <x v="3"/>
    <x v="1"/>
    <x v="0"/>
    <x v="0"/>
  </r>
  <r>
    <x v="1"/>
    <x v="5"/>
    <s v="De Bonte Raaf"/>
    <x v="25"/>
    <x v="12"/>
    <x v="6"/>
    <n v="-176"/>
    <x v="3"/>
    <x v="1"/>
    <x v="0"/>
    <x v="0"/>
  </r>
  <r>
    <x v="1"/>
    <x v="5"/>
    <s v="De Bonte Raaf"/>
    <x v="25"/>
    <x v="13"/>
    <x v="8"/>
    <n v="-1877.33"/>
    <x v="3"/>
    <x v="1"/>
    <x v="0"/>
    <x v="0"/>
  </r>
  <r>
    <x v="1"/>
    <x v="5"/>
    <s v="De Bonte Raaf"/>
    <x v="25"/>
    <x v="4"/>
    <x v="9"/>
    <n v="2200"/>
    <x v="3"/>
    <x v="1"/>
    <x v="0"/>
    <x v="0"/>
  </r>
  <r>
    <x v="1"/>
    <x v="5"/>
    <s v="De Bonte Raaf"/>
    <x v="25"/>
    <x v="14"/>
    <x v="7"/>
    <n v="33"/>
    <x v="3"/>
    <x v="1"/>
    <x v="0"/>
    <x v="0"/>
  </r>
  <r>
    <x v="1"/>
    <x v="5"/>
    <s v="De Bonte Raaf"/>
    <x v="25"/>
    <x v="15"/>
    <x v="6"/>
    <n v="176"/>
    <x v="3"/>
    <x v="1"/>
    <x v="0"/>
    <x v="0"/>
  </r>
  <r>
    <x v="1"/>
    <x v="5"/>
    <s v="De Bonte Raaf"/>
    <x v="25"/>
    <x v="16"/>
    <x v="0"/>
    <n v="158.41999999999999"/>
    <x v="3"/>
    <x v="1"/>
    <x v="0"/>
    <x v="0"/>
  </r>
  <r>
    <x v="1"/>
    <x v="5"/>
    <s v="De Bonte Raaf"/>
    <x v="25"/>
    <x v="16"/>
    <x v="1"/>
    <n v="11.36"/>
    <x v="3"/>
    <x v="1"/>
    <x v="0"/>
    <x v="0"/>
  </r>
  <r>
    <x v="1"/>
    <x v="5"/>
    <s v="De Bonte Raaf"/>
    <x v="25"/>
    <x v="16"/>
    <x v="10"/>
    <n v="162"/>
    <x v="3"/>
    <x v="1"/>
    <x v="0"/>
    <x v="0"/>
  </r>
  <r>
    <x v="1"/>
    <x v="5"/>
    <s v="De Bonte Raaf"/>
    <x v="25"/>
    <x v="16"/>
    <x v="3"/>
    <n v="7.78"/>
    <x v="3"/>
    <x v="1"/>
    <x v="0"/>
    <x v="0"/>
  </r>
  <r>
    <x v="1"/>
    <x v="5"/>
    <s v="De Bonte Raaf"/>
    <x v="25"/>
    <x v="16"/>
    <x v="4"/>
    <n v="147.27000000000001"/>
    <x v="3"/>
    <x v="1"/>
    <x v="0"/>
    <x v="0"/>
  </r>
  <r>
    <x v="1"/>
    <x v="5"/>
    <s v="De Bonte Raaf"/>
    <x v="25"/>
    <x v="21"/>
    <x v="25"/>
    <n v="-87.29"/>
    <x v="3"/>
    <x v="1"/>
    <x v="0"/>
    <x v="0"/>
  </r>
  <r>
    <x v="1"/>
    <x v="5"/>
    <s v="De Bonte Raaf"/>
    <x v="25"/>
    <x v="18"/>
    <x v="22"/>
    <n v="10"/>
    <x v="3"/>
    <x v="1"/>
    <x v="0"/>
    <x v="0"/>
  </r>
  <r>
    <x v="1"/>
    <x v="5"/>
    <s v="De Bonte Raaf"/>
    <x v="25"/>
    <x v="17"/>
    <x v="20"/>
    <n v="-8.8000000000000007"/>
    <x v="4"/>
    <x v="0"/>
    <x v="0"/>
    <x v="0"/>
  </r>
  <r>
    <x v="1"/>
    <x v="5"/>
    <s v="De Bonte Raaf"/>
    <x v="26"/>
    <x v="10"/>
    <x v="0"/>
    <n v="-20.83"/>
    <x v="1"/>
    <x v="3"/>
    <x v="0"/>
    <x v="2"/>
  </r>
  <r>
    <x v="1"/>
    <x v="5"/>
    <s v="De Bonte Raaf"/>
    <x v="26"/>
    <x v="10"/>
    <x v="1"/>
    <n v="-1.49"/>
    <x v="1"/>
    <x v="3"/>
    <x v="0"/>
    <x v="2"/>
  </r>
  <r>
    <x v="1"/>
    <x v="5"/>
    <s v="De Bonte Raaf"/>
    <x v="26"/>
    <x v="10"/>
    <x v="10"/>
    <n v="-21.3"/>
    <x v="1"/>
    <x v="3"/>
    <x v="0"/>
    <x v="2"/>
  </r>
  <r>
    <x v="1"/>
    <x v="5"/>
    <s v="De Bonte Raaf"/>
    <x v="26"/>
    <x v="10"/>
    <x v="3"/>
    <n v="-1.02"/>
    <x v="1"/>
    <x v="3"/>
    <x v="0"/>
    <x v="2"/>
  </r>
  <r>
    <x v="1"/>
    <x v="5"/>
    <s v="De Bonte Raaf"/>
    <x v="26"/>
    <x v="10"/>
    <x v="4"/>
    <n v="-19.36"/>
    <x v="1"/>
    <x v="3"/>
    <x v="0"/>
    <x v="2"/>
  </r>
  <r>
    <x v="1"/>
    <x v="5"/>
    <s v="De Bonte Raaf"/>
    <x v="26"/>
    <x v="10"/>
    <x v="5"/>
    <n v="-101.83"/>
    <x v="1"/>
    <x v="3"/>
    <x v="0"/>
    <x v="2"/>
  </r>
  <r>
    <x v="1"/>
    <x v="5"/>
    <s v="De Bonte Raaf"/>
    <x v="26"/>
    <x v="20"/>
    <x v="24"/>
    <n v="-12.34"/>
    <x v="1"/>
    <x v="3"/>
    <x v="0"/>
    <x v="2"/>
  </r>
  <r>
    <x v="1"/>
    <x v="5"/>
    <s v="De Bonte Raaf"/>
    <x v="26"/>
    <x v="20"/>
    <x v="25"/>
    <n v="12.34"/>
    <x v="1"/>
    <x v="3"/>
    <x v="0"/>
    <x v="2"/>
  </r>
  <r>
    <x v="1"/>
    <x v="5"/>
    <s v="De Bonte Raaf"/>
    <x v="26"/>
    <x v="11"/>
    <x v="7"/>
    <n v="-4.3499999999999996"/>
    <x v="1"/>
    <x v="3"/>
    <x v="0"/>
    <x v="2"/>
  </r>
  <r>
    <x v="1"/>
    <x v="5"/>
    <s v="De Bonte Raaf"/>
    <x v="26"/>
    <x v="12"/>
    <x v="6"/>
    <n v="-23.21"/>
    <x v="1"/>
    <x v="3"/>
    <x v="0"/>
    <x v="2"/>
  </r>
  <r>
    <x v="1"/>
    <x v="5"/>
    <s v="De Bonte Raaf"/>
    <x v="26"/>
    <x v="13"/>
    <x v="8"/>
    <n v="-174.76"/>
    <x v="1"/>
    <x v="3"/>
    <x v="0"/>
    <x v="2"/>
  </r>
  <r>
    <x v="1"/>
    <x v="5"/>
    <s v="De Bonte Raaf"/>
    <x v="26"/>
    <x v="4"/>
    <x v="9"/>
    <n v="290.08999999999997"/>
    <x v="1"/>
    <x v="3"/>
    <x v="0"/>
    <x v="2"/>
  </r>
  <r>
    <x v="1"/>
    <x v="5"/>
    <s v="De Bonte Raaf"/>
    <x v="26"/>
    <x v="14"/>
    <x v="7"/>
    <n v="4.3499999999999996"/>
    <x v="1"/>
    <x v="3"/>
    <x v="0"/>
    <x v="2"/>
  </r>
  <r>
    <x v="1"/>
    <x v="5"/>
    <s v="De Bonte Raaf"/>
    <x v="26"/>
    <x v="15"/>
    <x v="6"/>
    <n v="23.21"/>
    <x v="1"/>
    <x v="3"/>
    <x v="0"/>
    <x v="2"/>
  </r>
  <r>
    <x v="1"/>
    <x v="5"/>
    <s v="De Bonte Raaf"/>
    <x v="26"/>
    <x v="16"/>
    <x v="0"/>
    <n v="20.83"/>
    <x v="1"/>
    <x v="3"/>
    <x v="0"/>
    <x v="2"/>
  </r>
  <r>
    <x v="1"/>
    <x v="5"/>
    <s v="De Bonte Raaf"/>
    <x v="26"/>
    <x v="16"/>
    <x v="1"/>
    <n v="1.49"/>
    <x v="1"/>
    <x v="3"/>
    <x v="0"/>
    <x v="2"/>
  </r>
  <r>
    <x v="1"/>
    <x v="5"/>
    <s v="De Bonte Raaf"/>
    <x v="26"/>
    <x v="16"/>
    <x v="10"/>
    <n v="21.3"/>
    <x v="1"/>
    <x v="3"/>
    <x v="0"/>
    <x v="2"/>
  </r>
  <r>
    <x v="1"/>
    <x v="5"/>
    <s v="De Bonte Raaf"/>
    <x v="26"/>
    <x v="16"/>
    <x v="3"/>
    <n v="1.02"/>
    <x v="1"/>
    <x v="3"/>
    <x v="0"/>
    <x v="2"/>
  </r>
  <r>
    <x v="1"/>
    <x v="5"/>
    <s v="De Bonte Raaf"/>
    <x v="26"/>
    <x v="16"/>
    <x v="4"/>
    <n v="19.36"/>
    <x v="1"/>
    <x v="3"/>
    <x v="0"/>
    <x v="2"/>
  </r>
  <r>
    <x v="1"/>
    <x v="5"/>
    <s v="De Bonte Raaf"/>
    <x v="26"/>
    <x v="21"/>
    <x v="25"/>
    <n v="-12.34"/>
    <x v="1"/>
    <x v="3"/>
    <x v="0"/>
    <x v="2"/>
  </r>
  <r>
    <x v="1"/>
    <x v="5"/>
    <s v="De Bonte Raaf"/>
    <x v="26"/>
    <x v="17"/>
    <x v="20"/>
    <n v="-1.1599999999999999"/>
    <x v="4"/>
    <x v="0"/>
    <x v="0"/>
    <x v="2"/>
  </r>
  <r>
    <x v="1"/>
    <x v="5"/>
    <s v="De Bonte Raaf"/>
    <x v="27"/>
    <x v="10"/>
    <x v="0"/>
    <n v="-59.73"/>
    <x v="5"/>
    <x v="4"/>
    <x v="0"/>
    <x v="1"/>
  </r>
  <r>
    <x v="1"/>
    <x v="5"/>
    <s v="De Bonte Raaf"/>
    <x v="27"/>
    <x v="10"/>
    <x v="1"/>
    <n v="-4.28"/>
    <x v="5"/>
    <x v="4"/>
    <x v="0"/>
    <x v="1"/>
  </r>
  <r>
    <x v="1"/>
    <x v="5"/>
    <s v="De Bonte Raaf"/>
    <x v="27"/>
    <x v="10"/>
    <x v="2"/>
    <n v="-21.42"/>
    <x v="5"/>
    <x v="4"/>
    <x v="0"/>
    <x v="1"/>
  </r>
  <r>
    <x v="1"/>
    <x v="5"/>
    <s v="De Bonte Raaf"/>
    <x v="27"/>
    <x v="10"/>
    <x v="3"/>
    <n v="-2.93"/>
    <x v="5"/>
    <x v="4"/>
    <x v="0"/>
    <x v="1"/>
  </r>
  <r>
    <x v="1"/>
    <x v="5"/>
    <s v="De Bonte Raaf"/>
    <x v="27"/>
    <x v="10"/>
    <x v="4"/>
    <n v="-55.52"/>
    <x v="5"/>
    <x v="4"/>
    <x v="0"/>
    <x v="1"/>
  </r>
  <r>
    <x v="1"/>
    <x v="5"/>
    <s v="De Bonte Raaf"/>
    <x v="27"/>
    <x v="10"/>
    <x v="5"/>
    <n v="-21"/>
    <x v="5"/>
    <x v="4"/>
    <x v="0"/>
    <x v="1"/>
  </r>
  <r>
    <x v="1"/>
    <x v="5"/>
    <s v="De Bonte Raaf"/>
    <x v="27"/>
    <x v="20"/>
    <x v="24"/>
    <n v="-25.68"/>
    <x v="5"/>
    <x v="4"/>
    <x v="0"/>
    <x v="1"/>
  </r>
  <r>
    <x v="1"/>
    <x v="5"/>
    <s v="De Bonte Raaf"/>
    <x v="27"/>
    <x v="20"/>
    <x v="25"/>
    <n v="25.68"/>
    <x v="5"/>
    <x v="4"/>
    <x v="0"/>
    <x v="1"/>
  </r>
  <r>
    <x v="1"/>
    <x v="5"/>
    <s v="De Bonte Raaf"/>
    <x v="27"/>
    <x v="11"/>
    <x v="7"/>
    <n v="-12.33"/>
    <x v="5"/>
    <x v="4"/>
    <x v="0"/>
    <x v="1"/>
  </r>
  <r>
    <x v="1"/>
    <x v="5"/>
    <s v="De Bonte Raaf"/>
    <x v="27"/>
    <x v="12"/>
    <x v="6"/>
    <n v="-65.77"/>
    <x v="5"/>
    <x v="4"/>
    <x v="0"/>
    <x v="1"/>
  </r>
  <r>
    <x v="1"/>
    <x v="5"/>
    <s v="De Bonte Raaf"/>
    <x v="27"/>
    <x v="13"/>
    <x v="8"/>
    <n v="-772.17"/>
    <x v="5"/>
    <x v="4"/>
    <x v="0"/>
    <x v="1"/>
  </r>
  <r>
    <x v="1"/>
    <x v="5"/>
    <s v="De Bonte Raaf"/>
    <x v="27"/>
    <x v="4"/>
    <x v="9"/>
    <n v="822.14"/>
    <x v="5"/>
    <x v="4"/>
    <x v="0"/>
    <x v="1"/>
  </r>
  <r>
    <x v="1"/>
    <x v="5"/>
    <s v="De Bonte Raaf"/>
    <x v="27"/>
    <x v="14"/>
    <x v="7"/>
    <n v="12.33"/>
    <x v="5"/>
    <x v="4"/>
    <x v="0"/>
    <x v="1"/>
  </r>
  <r>
    <x v="1"/>
    <x v="5"/>
    <s v="De Bonte Raaf"/>
    <x v="27"/>
    <x v="15"/>
    <x v="6"/>
    <n v="65.77"/>
    <x v="5"/>
    <x v="4"/>
    <x v="0"/>
    <x v="1"/>
  </r>
  <r>
    <x v="1"/>
    <x v="5"/>
    <s v="De Bonte Raaf"/>
    <x v="27"/>
    <x v="16"/>
    <x v="0"/>
    <n v="59.73"/>
    <x v="5"/>
    <x v="4"/>
    <x v="0"/>
    <x v="1"/>
  </r>
  <r>
    <x v="1"/>
    <x v="5"/>
    <s v="De Bonte Raaf"/>
    <x v="27"/>
    <x v="16"/>
    <x v="1"/>
    <n v="4.28"/>
    <x v="5"/>
    <x v="4"/>
    <x v="0"/>
    <x v="1"/>
  </r>
  <r>
    <x v="1"/>
    <x v="5"/>
    <s v="De Bonte Raaf"/>
    <x v="27"/>
    <x v="16"/>
    <x v="2"/>
    <n v="21.42"/>
    <x v="5"/>
    <x v="4"/>
    <x v="0"/>
    <x v="1"/>
  </r>
  <r>
    <x v="1"/>
    <x v="5"/>
    <s v="De Bonte Raaf"/>
    <x v="27"/>
    <x v="16"/>
    <x v="3"/>
    <n v="2.93"/>
    <x v="5"/>
    <x v="4"/>
    <x v="0"/>
    <x v="1"/>
  </r>
  <r>
    <x v="1"/>
    <x v="5"/>
    <s v="De Bonte Raaf"/>
    <x v="27"/>
    <x v="16"/>
    <x v="4"/>
    <n v="55.52"/>
    <x v="5"/>
    <x v="4"/>
    <x v="0"/>
    <x v="1"/>
  </r>
  <r>
    <x v="1"/>
    <x v="5"/>
    <s v="De Bonte Raaf"/>
    <x v="27"/>
    <x v="21"/>
    <x v="25"/>
    <n v="-25.68"/>
    <x v="5"/>
    <x v="4"/>
    <x v="0"/>
    <x v="1"/>
  </r>
  <r>
    <x v="1"/>
    <x v="5"/>
    <s v="De Bonte Raaf"/>
    <x v="27"/>
    <x v="17"/>
    <x v="20"/>
    <n v="-3.29"/>
    <x v="4"/>
    <x v="0"/>
    <x v="0"/>
    <x v="1"/>
  </r>
  <r>
    <x v="1"/>
    <x v="5"/>
    <s v="De Bonte Raaf"/>
    <x v="28"/>
    <x v="10"/>
    <x v="0"/>
    <n v="-96.08"/>
    <x v="5"/>
    <x v="3"/>
    <x v="0"/>
    <x v="3"/>
  </r>
  <r>
    <x v="1"/>
    <x v="5"/>
    <s v="De Bonte Raaf"/>
    <x v="28"/>
    <x v="10"/>
    <x v="1"/>
    <n v="-6.89"/>
    <x v="5"/>
    <x v="3"/>
    <x v="0"/>
    <x v="3"/>
  </r>
  <r>
    <x v="1"/>
    <x v="5"/>
    <s v="De Bonte Raaf"/>
    <x v="28"/>
    <x v="10"/>
    <x v="10"/>
    <n v="-98.25"/>
    <x v="5"/>
    <x v="3"/>
    <x v="0"/>
    <x v="3"/>
  </r>
  <r>
    <x v="1"/>
    <x v="5"/>
    <s v="De Bonte Raaf"/>
    <x v="28"/>
    <x v="10"/>
    <x v="3"/>
    <n v="-4.72"/>
    <x v="5"/>
    <x v="3"/>
    <x v="0"/>
    <x v="3"/>
  </r>
  <r>
    <x v="1"/>
    <x v="5"/>
    <s v="De Bonte Raaf"/>
    <x v="28"/>
    <x v="10"/>
    <x v="4"/>
    <n v="-89.32"/>
    <x v="5"/>
    <x v="3"/>
    <x v="0"/>
    <x v="3"/>
  </r>
  <r>
    <x v="1"/>
    <x v="5"/>
    <s v="De Bonte Raaf"/>
    <x v="28"/>
    <x v="10"/>
    <x v="5"/>
    <n v="-73.33"/>
    <x v="5"/>
    <x v="3"/>
    <x v="0"/>
    <x v="3"/>
  </r>
  <r>
    <x v="1"/>
    <x v="5"/>
    <s v="De Bonte Raaf"/>
    <x v="28"/>
    <x v="20"/>
    <x v="24"/>
    <n v="-53.64"/>
    <x v="5"/>
    <x v="3"/>
    <x v="0"/>
    <x v="3"/>
  </r>
  <r>
    <x v="1"/>
    <x v="5"/>
    <s v="De Bonte Raaf"/>
    <x v="28"/>
    <x v="20"/>
    <x v="25"/>
    <n v="53.64"/>
    <x v="5"/>
    <x v="3"/>
    <x v="0"/>
    <x v="3"/>
  </r>
  <r>
    <x v="1"/>
    <x v="5"/>
    <s v="De Bonte Raaf"/>
    <x v="28"/>
    <x v="11"/>
    <x v="7"/>
    <n v="-20.02"/>
    <x v="5"/>
    <x v="3"/>
    <x v="0"/>
    <x v="3"/>
  </r>
  <r>
    <x v="1"/>
    <x v="5"/>
    <s v="De Bonte Raaf"/>
    <x v="28"/>
    <x v="12"/>
    <x v="6"/>
    <n v="-106.8"/>
    <x v="5"/>
    <x v="3"/>
    <x v="0"/>
    <x v="3"/>
  </r>
  <r>
    <x v="1"/>
    <x v="5"/>
    <s v="De Bonte Raaf"/>
    <x v="28"/>
    <x v="13"/>
    <x v="8"/>
    <n v="-1207.69"/>
    <x v="5"/>
    <x v="3"/>
    <x v="0"/>
    <x v="3"/>
  </r>
  <r>
    <x v="1"/>
    <x v="5"/>
    <s v="De Bonte Raaf"/>
    <x v="28"/>
    <x v="4"/>
    <x v="9"/>
    <n v="1335"/>
    <x v="5"/>
    <x v="3"/>
    <x v="0"/>
    <x v="3"/>
  </r>
  <r>
    <x v="1"/>
    <x v="5"/>
    <s v="De Bonte Raaf"/>
    <x v="28"/>
    <x v="14"/>
    <x v="7"/>
    <n v="20.02"/>
    <x v="5"/>
    <x v="3"/>
    <x v="0"/>
    <x v="3"/>
  </r>
  <r>
    <x v="1"/>
    <x v="5"/>
    <s v="De Bonte Raaf"/>
    <x v="28"/>
    <x v="15"/>
    <x v="6"/>
    <n v="106.8"/>
    <x v="5"/>
    <x v="3"/>
    <x v="0"/>
    <x v="3"/>
  </r>
  <r>
    <x v="1"/>
    <x v="5"/>
    <s v="De Bonte Raaf"/>
    <x v="28"/>
    <x v="16"/>
    <x v="0"/>
    <n v="96.08"/>
    <x v="5"/>
    <x v="3"/>
    <x v="0"/>
    <x v="3"/>
  </r>
  <r>
    <x v="1"/>
    <x v="5"/>
    <s v="De Bonte Raaf"/>
    <x v="28"/>
    <x v="16"/>
    <x v="1"/>
    <n v="6.89"/>
    <x v="5"/>
    <x v="3"/>
    <x v="0"/>
    <x v="3"/>
  </r>
  <r>
    <x v="1"/>
    <x v="5"/>
    <s v="De Bonte Raaf"/>
    <x v="28"/>
    <x v="16"/>
    <x v="10"/>
    <n v="98.25"/>
    <x v="5"/>
    <x v="3"/>
    <x v="0"/>
    <x v="3"/>
  </r>
  <r>
    <x v="1"/>
    <x v="5"/>
    <s v="De Bonte Raaf"/>
    <x v="28"/>
    <x v="16"/>
    <x v="3"/>
    <n v="4.72"/>
    <x v="5"/>
    <x v="3"/>
    <x v="0"/>
    <x v="3"/>
  </r>
  <r>
    <x v="1"/>
    <x v="5"/>
    <s v="De Bonte Raaf"/>
    <x v="28"/>
    <x v="16"/>
    <x v="4"/>
    <n v="89.32"/>
    <x v="5"/>
    <x v="3"/>
    <x v="0"/>
    <x v="3"/>
  </r>
  <r>
    <x v="1"/>
    <x v="5"/>
    <s v="De Bonte Raaf"/>
    <x v="28"/>
    <x v="21"/>
    <x v="25"/>
    <n v="-53.64"/>
    <x v="5"/>
    <x v="3"/>
    <x v="0"/>
    <x v="3"/>
  </r>
  <r>
    <x v="1"/>
    <x v="5"/>
    <s v="De Bonte Raaf"/>
    <x v="28"/>
    <x v="18"/>
    <x v="13"/>
    <n v="5"/>
    <x v="5"/>
    <x v="3"/>
    <x v="0"/>
    <x v="3"/>
  </r>
  <r>
    <x v="1"/>
    <x v="5"/>
    <s v="De Bonte Raaf"/>
    <x v="28"/>
    <x v="17"/>
    <x v="20"/>
    <n v="-5.34"/>
    <x v="4"/>
    <x v="0"/>
    <x v="0"/>
    <x v="3"/>
  </r>
  <r>
    <x v="1"/>
    <x v="5"/>
    <s v="De Bonte Raaf"/>
    <x v="2"/>
    <x v="10"/>
    <x v="0"/>
    <n v="-365.9"/>
    <x v="1"/>
    <x v="0"/>
    <x v="0"/>
    <x v="1"/>
  </r>
  <r>
    <x v="1"/>
    <x v="5"/>
    <s v="De Bonte Raaf"/>
    <x v="2"/>
    <x v="10"/>
    <x v="1"/>
    <n v="-26.24"/>
    <x v="1"/>
    <x v="0"/>
    <x v="0"/>
    <x v="1"/>
  </r>
  <r>
    <x v="1"/>
    <x v="5"/>
    <s v="De Bonte Raaf"/>
    <x v="2"/>
    <x v="10"/>
    <x v="2"/>
    <n v="-131.19999999999999"/>
    <x v="1"/>
    <x v="0"/>
    <x v="0"/>
    <x v="1"/>
  </r>
  <r>
    <x v="1"/>
    <x v="5"/>
    <s v="De Bonte Raaf"/>
    <x v="2"/>
    <x v="10"/>
    <x v="3"/>
    <n v="-17.98"/>
    <x v="1"/>
    <x v="0"/>
    <x v="0"/>
    <x v="1"/>
  </r>
  <r>
    <x v="1"/>
    <x v="5"/>
    <s v="De Bonte Raaf"/>
    <x v="2"/>
    <x v="10"/>
    <x v="4"/>
    <n v="-340.15"/>
    <x v="1"/>
    <x v="0"/>
    <x v="0"/>
    <x v="1"/>
  </r>
  <r>
    <x v="1"/>
    <x v="5"/>
    <s v="De Bonte Raaf"/>
    <x v="2"/>
    <x v="10"/>
    <x v="5"/>
    <n v="-1797.75"/>
    <x v="1"/>
    <x v="0"/>
    <x v="0"/>
    <x v="1"/>
  </r>
  <r>
    <x v="1"/>
    <x v="5"/>
    <s v="De Bonte Raaf"/>
    <x v="2"/>
    <x v="10"/>
    <x v="15"/>
    <n v="-352.56"/>
    <x v="1"/>
    <x v="0"/>
    <x v="0"/>
    <x v="1"/>
  </r>
  <r>
    <x v="1"/>
    <x v="5"/>
    <s v="De Bonte Raaf"/>
    <x v="2"/>
    <x v="20"/>
    <x v="24"/>
    <n v="-392.97"/>
    <x v="1"/>
    <x v="0"/>
    <x v="0"/>
    <x v="1"/>
  </r>
  <r>
    <x v="1"/>
    <x v="5"/>
    <s v="De Bonte Raaf"/>
    <x v="2"/>
    <x v="20"/>
    <x v="25"/>
    <n v="392.97"/>
    <x v="1"/>
    <x v="0"/>
    <x v="0"/>
    <x v="1"/>
  </r>
  <r>
    <x v="1"/>
    <x v="5"/>
    <s v="De Bonte Raaf"/>
    <x v="2"/>
    <x v="11"/>
    <x v="7"/>
    <n v="-87.39"/>
    <x v="1"/>
    <x v="0"/>
    <x v="0"/>
    <x v="1"/>
  </r>
  <r>
    <x v="1"/>
    <x v="5"/>
    <s v="De Bonte Raaf"/>
    <x v="2"/>
    <x v="12"/>
    <x v="6"/>
    <n v="-510.9"/>
    <x v="1"/>
    <x v="0"/>
    <x v="0"/>
    <x v="1"/>
  </r>
  <r>
    <x v="1"/>
    <x v="5"/>
    <s v="De Bonte Raaf"/>
    <x v="2"/>
    <x v="13"/>
    <x v="8"/>
    <n v="-3898.53"/>
    <x v="1"/>
    <x v="0"/>
    <x v="0"/>
    <x v="1"/>
  </r>
  <r>
    <x v="1"/>
    <x v="5"/>
    <s v="De Bonte Raaf"/>
    <x v="2"/>
    <x v="4"/>
    <x v="9"/>
    <n v="5826"/>
    <x v="1"/>
    <x v="0"/>
    <x v="0"/>
    <x v="1"/>
  </r>
  <r>
    <x v="1"/>
    <x v="5"/>
    <s v="De Bonte Raaf"/>
    <x v="2"/>
    <x v="4"/>
    <x v="19"/>
    <n v="560.25"/>
    <x v="1"/>
    <x v="0"/>
    <x v="0"/>
    <x v="1"/>
  </r>
  <r>
    <x v="1"/>
    <x v="5"/>
    <s v="De Bonte Raaf"/>
    <x v="2"/>
    <x v="14"/>
    <x v="7"/>
    <n v="87.39"/>
    <x v="1"/>
    <x v="0"/>
    <x v="0"/>
    <x v="1"/>
  </r>
  <r>
    <x v="1"/>
    <x v="5"/>
    <s v="De Bonte Raaf"/>
    <x v="2"/>
    <x v="15"/>
    <x v="6"/>
    <n v="510.9"/>
    <x v="1"/>
    <x v="0"/>
    <x v="0"/>
    <x v="1"/>
  </r>
  <r>
    <x v="1"/>
    <x v="5"/>
    <s v="De Bonte Raaf"/>
    <x v="2"/>
    <x v="16"/>
    <x v="0"/>
    <n v="365.9"/>
    <x v="1"/>
    <x v="0"/>
    <x v="0"/>
    <x v="1"/>
  </r>
  <r>
    <x v="1"/>
    <x v="5"/>
    <s v="De Bonte Raaf"/>
    <x v="2"/>
    <x v="16"/>
    <x v="1"/>
    <n v="26.24"/>
    <x v="1"/>
    <x v="0"/>
    <x v="0"/>
    <x v="1"/>
  </r>
  <r>
    <x v="1"/>
    <x v="5"/>
    <s v="De Bonte Raaf"/>
    <x v="2"/>
    <x v="16"/>
    <x v="2"/>
    <n v="131.19999999999999"/>
    <x v="1"/>
    <x v="0"/>
    <x v="0"/>
    <x v="1"/>
  </r>
  <r>
    <x v="1"/>
    <x v="5"/>
    <s v="De Bonte Raaf"/>
    <x v="2"/>
    <x v="16"/>
    <x v="3"/>
    <n v="17.98"/>
    <x v="1"/>
    <x v="0"/>
    <x v="0"/>
    <x v="1"/>
  </r>
  <r>
    <x v="1"/>
    <x v="5"/>
    <s v="De Bonte Raaf"/>
    <x v="2"/>
    <x v="16"/>
    <x v="4"/>
    <n v="340.15"/>
    <x v="1"/>
    <x v="0"/>
    <x v="0"/>
    <x v="1"/>
  </r>
  <r>
    <x v="1"/>
    <x v="5"/>
    <s v="De Bonte Raaf"/>
    <x v="2"/>
    <x v="21"/>
    <x v="25"/>
    <n v="-392.97"/>
    <x v="1"/>
    <x v="0"/>
    <x v="0"/>
    <x v="1"/>
  </r>
  <r>
    <x v="1"/>
    <x v="5"/>
    <s v="De Bonte Raaf"/>
    <x v="2"/>
    <x v="17"/>
    <x v="20"/>
    <n v="55.56"/>
    <x v="4"/>
    <x v="0"/>
    <x v="0"/>
    <x v="1"/>
  </r>
  <r>
    <x v="1"/>
    <x v="5"/>
    <s v="De Bonte Raaf"/>
    <x v="29"/>
    <x v="10"/>
    <x v="0"/>
    <n v="-196.18"/>
    <x v="2"/>
    <x v="3"/>
    <x v="0"/>
    <x v="3"/>
  </r>
  <r>
    <x v="1"/>
    <x v="5"/>
    <s v="De Bonte Raaf"/>
    <x v="29"/>
    <x v="10"/>
    <x v="1"/>
    <n v="-14.07"/>
    <x v="2"/>
    <x v="3"/>
    <x v="0"/>
    <x v="3"/>
  </r>
  <r>
    <x v="1"/>
    <x v="5"/>
    <s v="De Bonte Raaf"/>
    <x v="29"/>
    <x v="10"/>
    <x v="2"/>
    <n v="-70.34"/>
    <x v="2"/>
    <x v="3"/>
    <x v="0"/>
    <x v="3"/>
  </r>
  <r>
    <x v="1"/>
    <x v="5"/>
    <s v="De Bonte Raaf"/>
    <x v="29"/>
    <x v="10"/>
    <x v="3"/>
    <n v="-9.64"/>
    <x v="2"/>
    <x v="3"/>
    <x v="0"/>
    <x v="3"/>
  </r>
  <r>
    <x v="1"/>
    <x v="5"/>
    <s v="De Bonte Raaf"/>
    <x v="29"/>
    <x v="10"/>
    <x v="4"/>
    <n v="-182.37"/>
    <x v="2"/>
    <x v="3"/>
    <x v="0"/>
    <x v="3"/>
  </r>
  <r>
    <x v="1"/>
    <x v="5"/>
    <s v="De Bonte Raaf"/>
    <x v="29"/>
    <x v="10"/>
    <x v="5"/>
    <n v="-438.5"/>
    <x v="2"/>
    <x v="3"/>
    <x v="0"/>
    <x v="3"/>
  </r>
  <r>
    <x v="1"/>
    <x v="5"/>
    <s v="De Bonte Raaf"/>
    <x v="29"/>
    <x v="20"/>
    <x v="24"/>
    <n v="-133.66"/>
    <x v="2"/>
    <x v="3"/>
    <x v="0"/>
    <x v="3"/>
  </r>
  <r>
    <x v="1"/>
    <x v="5"/>
    <s v="De Bonte Raaf"/>
    <x v="29"/>
    <x v="20"/>
    <x v="25"/>
    <n v="133.66"/>
    <x v="2"/>
    <x v="3"/>
    <x v="0"/>
    <x v="3"/>
  </r>
  <r>
    <x v="1"/>
    <x v="5"/>
    <s v="De Bonte Raaf"/>
    <x v="29"/>
    <x v="11"/>
    <x v="7"/>
    <n v="-41.25"/>
    <x v="2"/>
    <x v="3"/>
    <x v="0"/>
    <x v="3"/>
  </r>
  <r>
    <x v="1"/>
    <x v="5"/>
    <s v="De Bonte Raaf"/>
    <x v="29"/>
    <x v="12"/>
    <x v="6"/>
    <n v="-220"/>
    <x v="2"/>
    <x v="3"/>
    <x v="0"/>
    <x v="3"/>
  </r>
  <r>
    <x v="1"/>
    <x v="5"/>
    <s v="De Bonte Raaf"/>
    <x v="29"/>
    <x v="13"/>
    <x v="8"/>
    <n v="-2166.84"/>
    <x v="2"/>
    <x v="3"/>
    <x v="0"/>
    <x v="3"/>
  </r>
  <r>
    <x v="1"/>
    <x v="5"/>
    <s v="De Bonte Raaf"/>
    <x v="29"/>
    <x v="4"/>
    <x v="9"/>
    <n v="2750"/>
    <x v="2"/>
    <x v="3"/>
    <x v="0"/>
    <x v="3"/>
  </r>
  <r>
    <x v="1"/>
    <x v="5"/>
    <s v="De Bonte Raaf"/>
    <x v="29"/>
    <x v="14"/>
    <x v="7"/>
    <n v="41.25"/>
    <x v="2"/>
    <x v="3"/>
    <x v="0"/>
    <x v="3"/>
  </r>
  <r>
    <x v="1"/>
    <x v="5"/>
    <s v="De Bonte Raaf"/>
    <x v="29"/>
    <x v="15"/>
    <x v="6"/>
    <n v="220"/>
    <x v="2"/>
    <x v="3"/>
    <x v="0"/>
    <x v="3"/>
  </r>
  <r>
    <x v="1"/>
    <x v="5"/>
    <s v="De Bonte Raaf"/>
    <x v="29"/>
    <x v="16"/>
    <x v="0"/>
    <n v="196.18"/>
    <x v="2"/>
    <x v="3"/>
    <x v="0"/>
    <x v="3"/>
  </r>
  <r>
    <x v="1"/>
    <x v="5"/>
    <s v="De Bonte Raaf"/>
    <x v="29"/>
    <x v="16"/>
    <x v="1"/>
    <n v="14.07"/>
    <x v="2"/>
    <x v="3"/>
    <x v="0"/>
    <x v="3"/>
  </r>
  <r>
    <x v="1"/>
    <x v="5"/>
    <s v="De Bonte Raaf"/>
    <x v="29"/>
    <x v="16"/>
    <x v="2"/>
    <n v="70.34"/>
    <x v="2"/>
    <x v="3"/>
    <x v="0"/>
    <x v="3"/>
  </r>
  <r>
    <x v="1"/>
    <x v="5"/>
    <s v="De Bonte Raaf"/>
    <x v="29"/>
    <x v="16"/>
    <x v="3"/>
    <n v="9.64"/>
    <x v="2"/>
    <x v="3"/>
    <x v="0"/>
    <x v="3"/>
  </r>
  <r>
    <x v="1"/>
    <x v="5"/>
    <s v="De Bonte Raaf"/>
    <x v="29"/>
    <x v="16"/>
    <x v="4"/>
    <n v="182.37"/>
    <x v="2"/>
    <x v="3"/>
    <x v="0"/>
    <x v="3"/>
  </r>
  <r>
    <x v="1"/>
    <x v="5"/>
    <s v="De Bonte Raaf"/>
    <x v="29"/>
    <x v="21"/>
    <x v="25"/>
    <n v="-133.66"/>
    <x v="2"/>
    <x v="3"/>
    <x v="0"/>
    <x v="3"/>
  </r>
  <r>
    <x v="1"/>
    <x v="5"/>
    <s v="De Bonte Raaf"/>
    <x v="29"/>
    <x v="17"/>
    <x v="20"/>
    <n v="-11"/>
    <x v="4"/>
    <x v="0"/>
    <x v="0"/>
    <x v="3"/>
  </r>
  <r>
    <x v="1"/>
    <x v="5"/>
    <s v="De Bonte Raaf"/>
    <x v="30"/>
    <x v="10"/>
    <x v="0"/>
    <n v="-55.03"/>
    <x v="2"/>
    <x v="2"/>
    <x v="0"/>
    <x v="3"/>
  </r>
  <r>
    <x v="1"/>
    <x v="5"/>
    <s v="De Bonte Raaf"/>
    <x v="30"/>
    <x v="10"/>
    <x v="1"/>
    <n v="-3.95"/>
    <x v="2"/>
    <x v="2"/>
    <x v="0"/>
    <x v="3"/>
  </r>
  <r>
    <x v="1"/>
    <x v="5"/>
    <s v="De Bonte Raaf"/>
    <x v="30"/>
    <x v="10"/>
    <x v="10"/>
    <n v="-56.27"/>
    <x v="2"/>
    <x v="2"/>
    <x v="0"/>
    <x v="3"/>
  </r>
  <r>
    <x v="1"/>
    <x v="5"/>
    <s v="De Bonte Raaf"/>
    <x v="30"/>
    <x v="10"/>
    <x v="3"/>
    <n v="-2.7"/>
    <x v="2"/>
    <x v="2"/>
    <x v="0"/>
    <x v="3"/>
  </r>
  <r>
    <x v="1"/>
    <x v="5"/>
    <s v="De Bonte Raaf"/>
    <x v="30"/>
    <x v="10"/>
    <x v="4"/>
    <n v="-51.16"/>
    <x v="2"/>
    <x v="2"/>
    <x v="0"/>
    <x v="3"/>
  </r>
  <r>
    <x v="1"/>
    <x v="5"/>
    <s v="De Bonte Raaf"/>
    <x v="30"/>
    <x v="10"/>
    <x v="5"/>
    <n v="-0.57999999999999996"/>
    <x v="2"/>
    <x v="2"/>
    <x v="0"/>
    <x v="3"/>
  </r>
  <r>
    <x v="1"/>
    <x v="5"/>
    <s v="De Bonte Raaf"/>
    <x v="30"/>
    <x v="20"/>
    <x v="24"/>
    <n v="-43.75"/>
    <x v="2"/>
    <x v="2"/>
    <x v="0"/>
    <x v="3"/>
  </r>
  <r>
    <x v="1"/>
    <x v="5"/>
    <s v="De Bonte Raaf"/>
    <x v="30"/>
    <x v="20"/>
    <x v="25"/>
    <n v="43.75"/>
    <x v="2"/>
    <x v="2"/>
    <x v="0"/>
    <x v="3"/>
  </r>
  <r>
    <x v="1"/>
    <x v="5"/>
    <s v="De Bonte Raaf"/>
    <x v="30"/>
    <x v="11"/>
    <x v="7"/>
    <n v="-11.67"/>
    <x v="2"/>
    <x v="2"/>
    <x v="0"/>
    <x v="3"/>
  </r>
  <r>
    <x v="1"/>
    <x v="5"/>
    <s v="De Bonte Raaf"/>
    <x v="30"/>
    <x v="12"/>
    <x v="6"/>
    <n v="-62.22"/>
    <x v="2"/>
    <x v="2"/>
    <x v="0"/>
    <x v="3"/>
  </r>
  <r>
    <x v="1"/>
    <x v="5"/>
    <s v="De Bonte Raaf"/>
    <x v="30"/>
    <x v="13"/>
    <x v="8"/>
    <n v="-730.26"/>
    <x v="2"/>
    <x v="2"/>
    <x v="0"/>
    <x v="3"/>
  </r>
  <r>
    <x v="1"/>
    <x v="5"/>
    <s v="De Bonte Raaf"/>
    <x v="30"/>
    <x v="4"/>
    <x v="9"/>
    <n v="777.7"/>
    <x v="2"/>
    <x v="2"/>
    <x v="0"/>
    <x v="3"/>
  </r>
  <r>
    <x v="1"/>
    <x v="5"/>
    <s v="De Bonte Raaf"/>
    <x v="30"/>
    <x v="14"/>
    <x v="7"/>
    <n v="11.67"/>
    <x v="2"/>
    <x v="2"/>
    <x v="0"/>
    <x v="3"/>
  </r>
  <r>
    <x v="1"/>
    <x v="5"/>
    <s v="De Bonte Raaf"/>
    <x v="30"/>
    <x v="15"/>
    <x v="6"/>
    <n v="62.22"/>
    <x v="2"/>
    <x v="2"/>
    <x v="0"/>
    <x v="3"/>
  </r>
  <r>
    <x v="1"/>
    <x v="5"/>
    <s v="De Bonte Raaf"/>
    <x v="30"/>
    <x v="16"/>
    <x v="0"/>
    <n v="55.03"/>
    <x v="2"/>
    <x v="2"/>
    <x v="0"/>
    <x v="3"/>
  </r>
  <r>
    <x v="1"/>
    <x v="5"/>
    <s v="De Bonte Raaf"/>
    <x v="30"/>
    <x v="16"/>
    <x v="1"/>
    <n v="3.95"/>
    <x v="2"/>
    <x v="2"/>
    <x v="0"/>
    <x v="3"/>
  </r>
  <r>
    <x v="1"/>
    <x v="5"/>
    <s v="De Bonte Raaf"/>
    <x v="30"/>
    <x v="16"/>
    <x v="10"/>
    <n v="56.27"/>
    <x v="2"/>
    <x v="2"/>
    <x v="0"/>
    <x v="3"/>
  </r>
  <r>
    <x v="1"/>
    <x v="5"/>
    <s v="De Bonte Raaf"/>
    <x v="30"/>
    <x v="16"/>
    <x v="3"/>
    <n v="2.7"/>
    <x v="2"/>
    <x v="2"/>
    <x v="0"/>
    <x v="3"/>
  </r>
  <r>
    <x v="1"/>
    <x v="5"/>
    <s v="De Bonte Raaf"/>
    <x v="30"/>
    <x v="16"/>
    <x v="4"/>
    <n v="51.16"/>
    <x v="2"/>
    <x v="2"/>
    <x v="0"/>
    <x v="3"/>
  </r>
  <r>
    <x v="1"/>
    <x v="5"/>
    <s v="De Bonte Raaf"/>
    <x v="30"/>
    <x v="21"/>
    <x v="25"/>
    <n v="-43.75"/>
    <x v="2"/>
    <x v="2"/>
    <x v="0"/>
    <x v="3"/>
  </r>
  <r>
    <x v="1"/>
    <x v="5"/>
    <s v="De Bonte Raaf"/>
    <x v="30"/>
    <x v="17"/>
    <x v="20"/>
    <n v="-3.11"/>
    <x v="4"/>
    <x v="0"/>
    <x v="0"/>
    <x v="3"/>
  </r>
  <r>
    <x v="1"/>
    <x v="5"/>
    <s v="De Bonte Raaf"/>
    <x v="3"/>
    <x v="10"/>
    <x v="0"/>
    <n v="-98.43"/>
    <x v="2"/>
    <x v="0"/>
    <x v="0"/>
    <x v="0"/>
  </r>
  <r>
    <x v="1"/>
    <x v="5"/>
    <s v="De Bonte Raaf"/>
    <x v="3"/>
    <x v="10"/>
    <x v="1"/>
    <n v="-7.06"/>
    <x v="2"/>
    <x v="0"/>
    <x v="0"/>
    <x v="0"/>
  </r>
  <r>
    <x v="1"/>
    <x v="5"/>
    <s v="De Bonte Raaf"/>
    <x v="3"/>
    <x v="10"/>
    <x v="2"/>
    <n v="-35.29"/>
    <x v="2"/>
    <x v="0"/>
    <x v="0"/>
    <x v="0"/>
  </r>
  <r>
    <x v="1"/>
    <x v="5"/>
    <s v="De Bonte Raaf"/>
    <x v="3"/>
    <x v="10"/>
    <x v="3"/>
    <n v="-4.84"/>
    <x v="2"/>
    <x v="0"/>
    <x v="0"/>
    <x v="0"/>
  </r>
  <r>
    <x v="1"/>
    <x v="5"/>
    <s v="De Bonte Raaf"/>
    <x v="3"/>
    <x v="10"/>
    <x v="4"/>
    <n v="-91.5"/>
    <x v="2"/>
    <x v="0"/>
    <x v="0"/>
    <x v="0"/>
  </r>
  <r>
    <x v="1"/>
    <x v="5"/>
    <s v="De Bonte Raaf"/>
    <x v="3"/>
    <x v="10"/>
    <x v="5"/>
    <n v="-75.92"/>
    <x v="2"/>
    <x v="0"/>
    <x v="0"/>
    <x v="0"/>
  </r>
  <r>
    <x v="1"/>
    <x v="5"/>
    <s v="De Bonte Raaf"/>
    <x v="3"/>
    <x v="20"/>
    <x v="24"/>
    <n v="-57.78"/>
    <x v="2"/>
    <x v="0"/>
    <x v="0"/>
    <x v="0"/>
  </r>
  <r>
    <x v="1"/>
    <x v="5"/>
    <s v="De Bonte Raaf"/>
    <x v="3"/>
    <x v="20"/>
    <x v="25"/>
    <n v="57.78"/>
    <x v="2"/>
    <x v="0"/>
    <x v="0"/>
    <x v="0"/>
  </r>
  <r>
    <x v="1"/>
    <x v="5"/>
    <s v="De Bonte Raaf"/>
    <x v="3"/>
    <x v="11"/>
    <x v="7"/>
    <n v="-20.56"/>
    <x v="2"/>
    <x v="0"/>
    <x v="0"/>
    <x v="0"/>
  </r>
  <r>
    <x v="1"/>
    <x v="5"/>
    <s v="De Bonte Raaf"/>
    <x v="3"/>
    <x v="12"/>
    <x v="6"/>
    <n v="-109.63"/>
    <x v="2"/>
    <x v="0"/>
    <x v="0"/>
    <x v="0"/>
  </r>
  <r>
    <x v="1"/>
    <x v="5"/>
    <s v="De Bonte Raaf"/>
    <x v="3"/>
    <x v="13"/>
    <x v="8"/>
    <n v="-1231.23"/>
    <x v="2"/>
    <x v="0"/>
    <x v="0"/>
    <x v="0"/>
  </r>
  <r>
    <x v="1"/>
    <x v="5"/>
    <s v="De Bonte Raaf"/>
    <x v="3"/>
    <x v="4"/>
    <x v="9"/>
    <n v="1295.6600000000001"/>
    <x v="2"/>
    <x v="0"/>
    <x v="0"/>
    <x v="0"/>
  </r>
  <r>
    <x v="1"/>
    <x v="5"/>
    <s v="De Bonte Raaf"/>
    <x v="3"/>
    <x v="4"/>
    <x v="27"/>
    <n v="74.75"/>
    <x v="2"/>
    <x v="0"/>
    <x v="0"/>
    <x v="0"/>
  </r>
  <r>
    <x v="1"/>
    <x v="5"/>
    <s v="De Bonte Raaf"/>
    <x v="3"/>
    <x v="14"/>
    <x v="7"/>
    <n v="20.56"/>
    <x v="2"/>
    <x v="0"/>
    <x v="0"/>
    <x v="0"/>
  </r>
  <r>
    <x v="1"/>
    <x v="5"/>
    <s v="De Bonte Raaf"/>
    <x v="3"/>
    <x v="15"/>
    <x v="6"/>
    <n v="109.63"/>
    <x v="2"/>
    <x v="0"/>
    <x v="0"/>
    <x v="0"/>
  </r>
  <r>
    <x v="1"/>
    <x v="5"/>
    <s v="De Bonte Raaf"/>
    <x v="3"/>
    <x v="16"/>
    <x v="0"/>
    <n v="98.43"/>
    <x v="2"/>
    <x v="0"/>
    <x v="0"/>
    <x v="0"/>
  </r>
  <r>
    <x v="1"/>
    <x v="5"/>
    <s v="De Bonte Raaf"/>
    <x v="3"/>
    <x v="16"/>
    <x v="1"/>
    <n v="7.06"/>
    <x v="2"/>
    <x v="0"/>
    <x v="0"/>
    <x v="0"/>
  </r>
  <r>
    <x v="1"/>
    <x v="5"/>
    <s v="De Bonte Raaf"/>
    <x v="3"/>
    <x v="16"/>
    <x v="2"/>
    <n v="35.29"/>
    <x v="2"/>
    <x v="0"/>
    <x v="0"/>
    <x v="0"/>
  </r>
  <r>
    <x v="1"/>
    <x v="5"/>
    <s v="De Bonte Raaf"/>
    <x v="3"/>
    <x v="16"/>
    <x v="3"/>
    <n v="4.84"/>
    <x v="2"/>
    <x v="0"/>
    <x v="0"/>
    <x v="0"/>
  </r>
  <r>
    <x v="1"/>
    <x v="5"/>
    <s v="De Bonte Raaf"/>
    <x v="3"/>
    <x v="16"/>
    <x v="4"/>
    <n v="91.5"/>
    <x v="2"/>
    <x v="0"/>
    <x v="0"/>
    <x v="0"/>
  </r>
  <r>
    <x v="1"/>
    <x v="5"/>
    <s v="De Bonte Raaf"/>
    <x v="3"/>
    <x v="21"/>
    <x v="25"/>
    <n v="-57.78"/>
    <x v="2"/>
    <x v="0"/>
    <x v="0"/>
    <x v="0"/>
  </r>
  <r>
    <x v="1"/>
    <x v="5"/>
    <s v="De Bonte Raaf"/>
    <x v="3"/>
    <x v="17"/>
    <x v="20"/>
    <n v="-5.48"/>
    <x v="4"/>
    <x v="0"/>
    <x v="0"/>
    <x v="0"/>
  </r>
  <r>
    <x v="1"/>
    <x v="5"/>
    <s v="De Bonte Raaf"/>
    <x v="4"/>
    <x v="10"/>
    <x v="0"/>
    <n v="-174.86"/>
    <x v="3"/>
    <x v="0"/>
    <x v="0"/>
    <x v="1"/>
  </r>
  <r>
    <x v="1"/>
    <x v="5"/>
    <s v="De Bonte Raaf"/>
    <x v="4"/>
    <x v="10"/>
    <x v="1"/>
    <n v="-12.54"/>
    <x v="3"/>
    <x v="0"/>
    <x v="0"/>
    <x v="1"/>
  </r>
  <r>
    <x v="1"/>
    <x v="5"/>
    <s v="De Bonte Raaf"/>
    <x v="4"/>
    <x v="10"/>
    <x v="2"/>
    <n v="-62.7"/>
    <x v="3"/>
    <x v="0"/>
    <x v="0"/>
    <x v="1"/>
  </r>
  <r>
    <x v="1"/>
    <x v="5"/>
    <s v="De Bonte Raaf"/>
    <x v="4"/>
    <x v="10"/>
    <x v="3"/>
    <n v="-8.59"/>
    <x v="3"/>
    <x v="0"/>
    <x v="0"/>
    <x v="1"/>
  </r>
  <r>
    <x v="1"/>
    <x v="5"/>
    <s v="De Bonte Raaf"/>
    <x v="4"/>
    <x v="10"/>
    <x v="4"/>
    <n v="-162.56"/>
    <x v="3"/>
    <x v="0"/>
    <x v="0"/>
    <x v="1"/>
  </r>
  <r>
    <x v="1"/>
    <x v="5"/>
    <s v="De Bonte Raaf"/>
    <x v="4"/>
    <x v="10"/>
    <x v="5"/>
    <n v="-325.75"/>
    <x v="3"/>
    <x v="0"/>
    <x v="0"/>
    <x v="1"/>
  </r>
  <r>
    <x v="1"/>
    <x v="5"/>
    <s v="De Bonte Raaf"/>
    <x v="4"/>
    <x v="20"/>
    <x v="24"/>
    <n v="-96.53"/>
    <x v="3"/>
    <x v="0"/>
    <x v="0"/>
    <x v="1"/>
  </r>
  <r>
    <x v="1"/>
    <x v="5"/>
    <s v="De Bonte Raaf"/>
    <x v="4"/>
    <x v="20"/>
    <x v="25"/>
    <n v="96.53"/>
    <x v="3"/>
    <x v="0"/>
    <x v="0"/>
    <x v="1"/>
  </r>
  <r>
    <x v="1"/>
    <x v="5"/>
    <s v="De Bonte Raaf"/>
    <x v="4"/>
    <x v="11"/>
    <x v="7"/>
    <n v="-29.79"/>
    <x v="3"/>
    <x v="0"/>
    <x v="0"/>
    <x v="1"/>
  </r>
  <r>
    <x v="1"/>
    <x v="5"/>
    <s v="De Bonte Raaf"/>
    <x v="4"/>
    <x v="12"/>
    <x v="6"/>
    <n v="-158.88"/>
    <x v="3"/>
    <x v="0"/>
    <x v="0"/>
    <x v="1"/>
  </r>
  <r>
    <x v="1"/>
    <x v="5"/>
    <s v="De Bonte Raaf"/>
    <x v="4"/>
    <x v="13"/>
    <x v="8"/>
    <n v="-1565.83"/>
    <x v="3"/>
    <x v="0"/>
    <x v="0"/>
    <x v="1"/>
  </r>
  <r>
    <x v="1"/>
    <x v="5"/>
    <s v="De Bonte Raaf"/>
    <x v="4"/>
    <x v="4"/>
    <x v="9"/>
    <n v="1986.05"/>
    <x v="3"/>
    <x v="0"/>
    <x v="0"/>
    <x v="1"/>
  </r>
  <r>
    <x v="1"/>
    <x v="5"/>
    <s v="De Bonte Raaf"/>
    <x v="4"/>
    <x v="14"/>
    <x v="7"/>
    <n v="29.79"/>
    <x v="3"/>
    <x v="0"/>
    <x v="0"/>
    <x v="1"/>
  </r>
  <r>
    <x v="1"/>
    <x v="5"/>
    <s v="De Bonte Raaf"/>
    <x v="4"/>
    <x v="15"/>
    <x v="6"/>
    <n v="158.88"/>
    <x v="3"/>
    <x v="0"/>
    <x v="0"/>
    <x v="1"/>
  </r>
  <r>
    <x v="1"/>
    <x v="5"/>
    <s v="De Bonte Raaf"/>
    <x v="4"/>
    <x v="16"/>
    <x v="0"/>
    <n v="174.86"/>
    <x v="3"/>
    <x v="0"/>
    <x v="0"/>
    <x v="1"/>
  </r>
  <r>
    <x v="1"/>
    <x v="5"/>
    <s v="De Bonte Raaf"/>
    <x v="4"/>
    <x v="16"/>
    <x v="1"/>
    <n v="12.54"/>
    <x v="3"/>
    <x v="0"/>
    <x v="0"/>
    <x v="1"/>
  </r>
  <r>
    <x v="1"/>
    <x v="5"/>
    <s v="De Bonte Raaf"/>
    <x v="4"/>
    <x v="16"/>
    <x v="2"/>
    <n v="62.7"/>
    <x v="3"/>
    <x v="0"/>
    <x v="0"/>
    <x v="1"/>
  </r>
  <r>
    <x v="1"/>
    <x v="5"/>
    <s v="De Bonte Raaf"/>
    <x v="4"/>
    <x v="16"/>
    <x v="3"/>
    <n v="8.59"/>
    <x v="3"/>
    <x v="0"/>
    <x v="0"/>
    <x v="1"/>
  </r>
  <r>
    <x v="1"/>
    <x v="5"/>
    <s v="De Bonte Raaf"/>
    <x v="4"/>
    <x v="16"/>
    <x v="4"/>
    <n v="162.56"/>
    <x v="3"/>
    <x v="0"/>
    <x v="0"/>
    <x v="1"/>
  </r>
  <r>
    <x v="1"/>
    <x v="5"/>
    <s v="De Bonte Raaf"/>
    <x v="4"/>
    <x v="21"/>
    <x v="25"/>
    <n v="-96.53"/>
    <x v="3"/>
    <x v="0"/>
    <x v="0"/>
    <x v="1"/>
  </r>
  <r>
    <x v="1"/>
    <x v="5"/>
    <s v="De Bonte Raaf"/>
    <x v="4"/>
    <x v="18"/>
    <x v="22"/>
    <n v="10"/>
    <x v="3"/>
    <x v="0"/>
    <x v="0"/>
    <x v="1"/>
  </r>
  <r>
    <x v="1"/>
    <x v="5"/>
    <s v="De Bonte Raaf"/>
    <x v="4"/>
    <x v="17"/>
    <x v="20"/>
    <n v="-7.94"/>
    <x v="4"/>
    <x v="0"/>
    <x v="0"/>
    <x v="1"/>
  </r>
  <r>
    <x v="1"/>
    <x v="5"/>
    <s v="De Bonte Raaf"/>
    <x v="5"/>
    <x v="10"/>
    <x v="0"/>
    <n v="-127.1"/>
    <x v="2"/>
    <x v="0"/>
    <x v="0"/>
    <x v="2"/>
  </r>
  <r>
    <x v="1"/>
    <x v="5"/>
    <s v="De Bonte Raaf"/>
    <x v="5"/>
    <x v="10"/>
    <x v="1"/>
    <n v="-9.11"/>
    <x v="2"/>
    <x v="0"/>
    <x v="0"/>
    <x v="2"/>
  </r>
  <r>
    <x v="1"/>
    <x v="5"/>
    <s v="De Bonte Raaf"/>
    <x v="5"/>
    <x v="10"/>
    <x v="10"/>
    <n v="-129.97"/>
    <x v="2"/>
    <x v="0"/>
    <x v="0"/>
    <x v="2"/>
  </r>
  <r>
    <x v="1"/>
    <x v="5"/>
    <s v="De Bonte Raaf"/>
    <x v="5"/>
    <x v="10"/>
    <x v="3"/>
    <n v="-6.25"/>
    <x v="2"/>
    <x v="0"/>
    <x v="0"/>
    <x v="2"/>
  </r>
  <r>
    <x v="1"/>
    <x v="5"/>
    <s v="De Bonte Raaf"/>
    <x v="5"/>
    <x v="10"/>
    <x v="4"/>
    <n v="-118.16"/>
    <x v="2"/>
    <x v="0"/>
    <x v="0"/>
    <x v="2"/>
  </r>
  <r>
    <x v="1"/>
    <x v="5"/>
    <s v="De Bonte Raaf"/>
    <x v="5"/>
    <x v="10"/>
    <x v="5"/>
    <n v="-616"/>
    <x v="2"/>
    <x v="0"/>
    <x v="0"/>
    <x v="2"/>
  </r>
  <r>
    <x v="1"/>
    <x v="5"/>
    <s v="De Bonte Raaf"/>
    <x v="5"/>
    <x v="10"/>
    <x v="15"/>
    <n v="-9.2799999999999994"/>
    <x v="2"/>
    <x v="0"/>
    <x v="0"/>
    <x v="2"/>
  </r>
  <r>
    <x v="1"/>
    <x v="5"/>
    <s v="De Bonte Raaf"/>
    <x v="5"/>
    <x v="20"/>
    <x v="24"/>
    <n v="-89.76"/>
    <x v="2"/>
    <x v="0"/>
    <x v="0"/>
    <x v="2"/>
  </r>
  <r>
    <x v="1"/>
    <x v="5"/>
    <s v="De Bonte Raaf"/>
    <x v="5"/>
    <x v="20"/>
    <x v="25"/>
    <n v="89.76"/>
    <x v="2"/>
    <x v="0"/>
    <x v="0"/>
    <x v="2"/>
  </r>
  <r>
    <x v="1"/>
    <x v="5"/>
    <s v="De Bonte Raaf"/>
    <x v="5"/>
    <x v="11"/>
    <x v="7"/>
    <n v="-26.4"/>
    <x v="2"/>
    <x v="0"/>
    <x v="0"/>
    <x v="2"/>
  </r>
  <r>
    <x v="1"/>
    <x v="5"/>
    <s v="De Bonte Raaf"/>
    <x v="5"/>
    <x v="12"/>
    <x v="6"/>
    <n v="-140.79"/>
    <x v="2"/>
    <x v="0"/>
    <x v="0"/>
    <x v="2"/>
  </r>
  <r>
    <x v="1"/>
    <x v="5"/>
    <s v="De Bonte Raaf"/>
    <x v="5"/>
    <x v="13"/>
    <x v="8"/>
    <n v="-1062.6500000000001"/>
    <x v="2"/>
    <x v="0"/>
    <x v="0"/>
    <x v="2"/>
  </r>
  <r>
    <x v="1"/>
    <x v="5"/>
    <s v="De Bonte Raaf"/>
    <x v="5"/>
    <x v="4"/>
    <x v="9"/>
    <n v="1637.4"/>
    <x v="2"/>
    <x v="0"/>
    <x v="0"/>
    <x v="2"/>
  </r>
  <r>
    <x v="1"/>
    <x v="5"/>
    <s v="De Bonte Raaf"/>
    <x v="5"/>
    <x v="4"/>
    <x v="27"/>
    <n v="122.43"/>
    <x v="2"/>
    <x v="0"/>
    <x v="0"/>
    <x v="2"/>
  </r>
  <r>
    <x v="1"/>
    <x v="5"/>
    <s v="De Bonte Raaf"/>
    <x v="5"/>
    <x v="14"/>
    <x v="7"/>
    <n v="26.4"/>
    <x v="2"/>
    <x v="0"/>
    <x v="0"/>
    <x v="2"/>
  </r>
  <r>
    <x v="1"/>
    <x v="5"/>
    <s v="De Bonte Raaf"/>
    <x v="5"/>
    <x v="15"/>
    <x v="6"/>
    <n v="140.79"/>
    <x v="2"/>
    <x v="0"/>
    <x v="0"/>
    <x v="2"/>
  </r>
  <r>
    <x v="1"/>
    <x v="5"/>
    <s v="De Bonte Raaf"/>
    <x v="5"/>
    <x v="16"/>
    <x v="0"/>
    <n v="127.1"/>
    <x v="2"/>
    <x v="0"/>
    <x v="0"/>
    <x v="2"/>
  </r>
  <r>
    <x v="1"/>
    <x v="5"/>
    <s v="De Bonte Raaf"/>
    <x v="5"/>
    <x v="16"/>
    <x v="1"/>
    <n v="9.11"/>
    <x v="2"/>
    <x v="0"/>
    <x v="0"/>
    <x v="2"/>
  </r>
  <r>
    <x v="1"/>
    <x v="5"/>
    <s v="De Bonte Raaf"/>
    <x v="5"/>
    <x v="16"/>
    <x v="10"/>
    <n v="129.97"/>
    <x v="2"/>
    <x v="0"/>
    <x v="0"/>
    <x v="2"/>
  </r>
  <r>
    <x v="1"/>
    <x v="5"/>
    <s v="De Bonte Raaf"/>
    <x v="5"/>
    <x v="16"/>
    <x v="3"/>
    <n v="6.25"/>
    <x v="2"/>
    <x v="0"/>
    <x v="0"/>
    <x v="2"/>
  </r>
  <r>
    <x v="1"/>
    <x v="5"/>
    <s v="De Bonte Raaf"/>
    <x v="5"/>
    <x v="16"/>
    <x v="4"/>
    <n v="118.16"/>
    <x v="2"/>
    <x v="0"/>
    <x v="0"/>
    <x v="2"/>
  </r>
  <r>
    <x v="1"/>
    <x v="5"/>
    <s v="De Bonte Raaf"/>
    <x v="5"/>
    <x v="21"/>
    <x v="25"/>
    <n v="-89.76"/>
    <x v="2"/>
    <x v="0"/>
    <x v="0"/>
    <x v="2"/>
  </r>
  <r>
    <x v="1"/>
    <x v="5"/>
    <s v="De Bonte Raaf"/>
    <x v="5"/>
    <x v="17"/>
    <x v="20"/>
    <n v="17.86"/>
    <x v="4"/>
    <x v="0"/>
    <x v="0"/>
    <x v="2"/>
  </r>
  <r>
    <x v="1"/>
    <x v="5"/>
    <s v="De Bonte Raaf"/>
    <x v="6"/>
    <x v="10"/>
    <x v="0"/>
    <n v="-211.86"/>
    <x v="2"/>
    <x v="0"/>
    <x v="0"/>
    <x v="0"/>
  </r>
  <r>
    <x v="1"/>
    <x v="5"/>
    <s v="De Bonte Raaf"/>
    <x v="6"/>
    <x v="10"/>
    <x v="1"/>
    <n v="-15.19"/>
    <x v="2"/>
    <x v="0"/>
    <x v="0"/>
    <x v="0"/>
  </r>
  <r>
    <x v="1"/>
    <x v="5"/>
    <s v="De Bonte Raaf"/>
    <x v="6"/>
    <x v="10"/>
    <x v="2"/>
    <n v="-75.97"/>
    <x v="2"/>
    <x v="0"/>
    <x v="0"/>
    <x v="0"/>
  </r>
  <r>
    <x v="1"/>
    <x v="5"/>
    <s v="De Bonte Raaf"/>
    <x v="6"/>
    <x v="10"/>
    <x v="3"/>
    <n v="-10.41"/>
    <x v="2"/>
    <x v="0"/>
    <x v="0"/>
    <x v="0"/>
  </r>
  <r>
    <x v="1"/>
    <x v="5"/>
    <s v="De Bonte Raaf"/>
    <x v="6"/>
    <x v="10"/>
    <x v="4"/>
    <n v="-196.95"/>
    <x v="2"/>
    <x v="0"/>
    <x v="0"/>
    <x v="0"/>
  </r>
  <r>
    <x v="1"/>
    <x v="5"/>
    <s v="De Bonte Raaf"/>
    <x v="6"/>
    <x v="10"/>
    <x v="5"/>
    <n v="-524"/>
    <x v="2"/>
    <x v="0"/>
    <x v="0"/>
    <x v="0"/>
  </r>
  <r>
    <x v="1"/>
    <x v="5"/>
    <s v="De Bonte Raaf"/>
    <x v="6"/>
    <x v="20"/>
    <x v="24"/>
    <n v="-150.6"/>
    <x v="2"/>
    <x v="0"/>
    <x v="0"/>
    <x v="0"/>
  </r>
  <r>
    <x v="1"/>
    <x v="5"/>
    <s v="De Bonte Raaf"/>
    <x v="6"/>
    <x v="20"/>
    <x v="25"/>
    <n v="150.6"/>
    <x v="2"/>
    <x v="0"/>
    <x v="0"/>
    <x v="0"/>
  </r>
  <r>
    <x v="1"/>
    <x v="5"/>
    <s v="De Bonte Raaf"/>
    <x v="6"/>
    <x v="11"/>
    <x v="7"/>
    <n v="-44.26"/>
    <x v="2"/>
    <x v="0"/>
    <x v="0"/>
    <x v="0"/>
  </r>
  <r>
    <x v="1"/>
    <x v="5"/>
    <s v="De Bonte Raaf"/>
    <x v="6"/>
    <x v="12"/>
    <x v="6"/>
    <n v="-236.08"/>
    <x v="2"/>
    <x v="0"/>
    <x v="0"/>
    <x v="0"/>
  </r>
  <r>
    <x v="1"/>
    <x v="5"/>
    <s v="De Bonte Raaf"/>
    <x v="6"/>
    <x v="13"/>
    <x v="8"/>
    <n v="-2209.6"/>
    <x v="2"/>
    <x v="0"/>
    <x v="0"/>
    <x v="0"/>
  </r>
  <r>
    <x v="1"/>
    <x v="5"/>
    <s v="De Bonte Raaf"/>
    <x v="6"/>
    <x v="4"/>
    <x v="9"/>
    <n v="2951"/>
    <x v="2"/>
    <x v="0"/>
    <x v="0"/>
    <x v="0"/>
  </r>
  <r>
    <x v="1"/>
    <x v="5"/>
    <s v="De Bonte Raaf"/>
    <x v="6"/>
    <x v="14"/>
    <x v="7"/>
    <n v="44.26"/>
    <x v="2"/>
    <x v="0"/>
    <x v="0"/>
    <x v="0"/>
  </r>
  <r>
    <x v="1"/>
    <x v="5"/>
    <s v="De Bonte Raaf"/>
    <x v="6"/>
    <x v="15"/>
    <x v="6"/>
    <n v="236.08"/>
    <x v="2"/>
    <x v="0"/>
    <x v="0"/>
    <x v="0"/>
  </r>
  <r>
    <x v="1"/>
    <x v="5"/>
    <s v="De Bonte Raaf"/>
    <x v="6"/>
    <x v="16"/>
    <x v="0"/>
    <n v="211.86"/>
    <x v="2"/>
    <x v="0"/>
    <x v="0"/>
    <x v="0"/>
  </r>
  <r>
    <x v="1"/>
    <x v="5"/>
    <s v="De Bonte Raaf"/>
    <x v="6"/>
    <x v="16"/>
    <x v="1"/>
    <n v="15.19"/>
    <x v="2"/>
    <x v="0"/>
    <x v="0"/>
    <x v="0"/>
  </r>
  <r>
    <x v="1"/>
    <x v="5"/>
    <s v="De Bonte Raaf"/>
    <x v="6"/>
    <x v="16"/>
    <x v="2"/>
    <n v="75.97"/>
    <x v="2"/>
    <x v="0"/>
    <x v="0"/>
    <x v="0"/>
  </r>
  <r>
    <x v="1"/>
    <x v="5"/>
    <s v="De Bonte Raaf"/>
    <x v="6"/>
    <x v="16"/>
    <x v="3"/>
    <n v="10.41"/>
    <x v="2"/>
    <x v="0"/>
    <x v="0"/>
    <x v="0"/>
  </r>
  <r>
    <x v="1"/>
    <x v="5"/>
    <s v="De Bonte Raaf"/>
    <x v="6"/>
    <x v="16"/>
    <x v="4"/>
    <n v="196.95"/>
    <x v="2"/>
    <x v="0"/>
    <x v="0"/>
    <x v="0"/>
  </r>
  <r>
    <x v="1"/>
    <x v="5"/>
    <s v="De Bonte Raaf"/>
    <x v="6"/>
    <x v="21"/>
    <x v="25"/>
    <n v="-150.6"/>
    <x v="2"/>
    <x v="0"/>
    <x v="0"/>
    <x v="0"/>
  </r>
  <r>
    <x v="1"/>
    <x v="5"/>
    <s v="De Bonte Raaf"/>
    <x v="6"/>
    <x v="17"/>
    <x v="20"/>
    <n v="-66.8"/>
    <x v="4"/>
    <x v="0"/>
    <x v="0"/>
    <x v="0"/>
  </r>
  <r>
    <x v="1"/>
    <x v="5"/>
    <s v="De Bonte Raaf"/>
    <x v="7"/>
    <x v="10"/>
    <x v="0"/>
    <n v="-111.53"/>
    <x v="2"/>
    <x v="0"/>
    <x v="0"/>
    <x v="2"/>
  </r>
  <r>
    <x v="1"/>
    <x v="5"/>
    <s v="De Bonte Raaf"/>
    <x v="7"/>
    <x v="10"/>
    <x v="1"/>
    <n v="-8"/>
    <x v="2"/>
    <x v="0"/>
    <x v="0"/>
    <x v="2"/>
  </r>
  <r>
    <x v="1"/>
    <x v="5"/>
    <s v="De Bonte Raaf"/>
    <x v="7"/>
    <x v="10"/>
    <x v="2"/>
    <n v="-39.99"/>
    <x v="2"/>
    <x v="0"/>
    <x v="0"/>
    <x v="2"/>
  </r>
  <r>
    <x v="1"/>
    <x v="5"/>
    <s v="De Bonte Raaf"/>
    <x v="7"/>
    <x v="10"/>
    <x v="3"/>
    <n v="-5.48"/>
    <x v="2"/>
    <x v="0"/>
    <x v="0"/>
    <x v="2"/>
  </r>
  <r>
    <x v="1"/>
    <x v="5"/>
    <s v="De Bonte Raaf"/>
    <x v="7"/>
    <x v="10"/>
    <x v="4"/>
    <n v="-103.68"/>
    <x v="2"/>
    <x v="0"/>
    <x v="0"/>
    <x v="2"/>
  </r>
  <r>
    <x v="1"/>
    <x v="5"/>
    <s v="De Bonte Raaf"/>
    <x v="7"/>
    <x v="10"/>
    <x v="5"/>
    <n v="-90.58"/>
    <x v="2"/>
    <x v="0"/>
    <x v="0"/>
    <x v="2"/>
  </r>
  <r>
    <x v="1"/>
    <x v="5"/>
    <s v="De Bonte Raaf"/>
    <x v="7"/>
    <x v="20"/>
    <x v="24"/>
    <n v="-72.61"/>
    <x v="2"/>
    <x v="0"/>
    <x v="0"/>
    <x v="2"/>
  </r>
  <r>
    <x v="1"/>
    <x v="5"/>
    <s v="De Bonte Raaf"/>
    <x v="7"/>
    <x v="20"/>
    <x v="25"/>
    <n v="72.61"/>
    <x v="2"/>
    <x v="0"/>
    <x v="0"/>
    <x v="2"/>
  </r>
  <r>
    <x v="1"/>
    <x v="5"/>
    <s v="De Bonte Raaf"/>
    <x v="7"/>
    <x v="11"/>
    <x v="7"/>
    <n v="-23.4"/>
    <x v="2"/>
    <x v="0"/>
    <x v="0"/>
    <x v="2"/>
  </r>
  <r>
    <x v="1"/>
    <x v="5"/>
    <s v="De Bonte Raaf"/>
    <x v="7"/>
    <x v="12"/>
    <x v="6"/>
    <n v="-124.8"/>
    <x v="2"/>
    <x v="0"/>
    <x v="0"/>
    <x v="2"/>
  </r>
  <r>
    <x v="1"/>
    <x v="5"/>
    <s v="De Bonte Raaf"/>
    <x v="7"/>
    <x v="13"/>
    <x v="8"/>
    <n v="-1390.57"/>
    <x v="2"/>
    <x v="0"/>
    <x v="0"/>
    <x v="2"/>
  </r>
  <r>
    <x v="1"/>
    <x v="5"/>
    <s v="De Bonte Raaf"/>
    <x v="7"/>
    <x v="4"/>
    <x v="9"/>
    <n v="1560"/>
    <x v="2"/>
    <x v="0"/>
    <x v="0"/>
    <x v="2"/>
  </r>
  <r>
    <x v="1"/>
    <x v="5"/>
    <s v="De Bonte Raaf"/>
    <x v="7"/>
    <x v="14"/>
    <x v="7"/>
    <n v="23.4"/>
    <x v="2"/>
    <x v="0"/>
    <x v="0"/>
    <x v="2"/>
  </r>
  <r>
    <x v="1"/>
    <x v="5"/>
    <s v="De Bonte Raaf"/>
    <x v="7"/>
    <x v="15"/>
    <x v="6"/>
    <n v="124.8"/>
    <x v="2"/>
    <x v="0"/>
    <x v="0"/>
    <x v="2"/>
  </r>
  <r>
    <x v="1"/>
    <x v="5"/>
    <s v="De Bonte Raaf"/>
    <x v="7"/>
    <x v="16"/>
    <x v="0"/>
    <n v="111.53"/>
    <x v="2"/>
    <x v="0"/>
    <x v="0"/>
    <x v="2"/>
  </r>
  <r>
    <x v="1"/>
    <x v="5"/>
    <s v="De Bonte Raaf"/>
    <x v="7"/>
    <x v="16"/>
    <x v="1"/>
    <n v="8"/>
    <x v="2"/>
    <x v="0"/>
    <x v="0"/>
    <x v="2"/>
  </r>
  <r>
    <x v="1"/>
    <x v="5"/>
    <s v="De Bonte Raaf"/>
    <x v="7"/>
    <x v="16"/>
    <x v="2"/>
    <n v="39.99"/>
    <x v="2"/>
    <x v="0"/>
    <x v="0"/>
    <x v="2"/>
  </r>
  <r>
    <x v="1"/>
    <x v="5"/>
    <s v="De Bonte Raaf"/>
    <x v="7"/>
    <x v="16"/>
    <x v="3"/>
    <n v="5.48"/>
    <x v="2"/>
    <x v="0"/>
    <x v="0"/>
    <x v="2"/>
  </r>
  <r>
    <x v="1"/>
    <x v="5"/>
    <s v="De Bonte Raaf"/>
    <x v="7"/>
    <x v="16"/>
    <x v="4"/>
    <n v="103.68"/>
    <x v="2"/>
    <x v="0"/>
    <x v="0"/>
    <x v="2"/>
  </r>
  <r>
    <x v="1"/>
    <x v="5"/>
    <s v="De Bonte Raaf"/>
    <x v="7"/>
    <x v="21"/>
    <x v="25"/>
    <n v="-72.61"/>
    <x v="2"/>
    <x v="0"/>
    <x v="0"/>
    <x v="2"/>
  </r>
  <r>
    <x v="1"/>
    <x v="5"/>
    <s v="De Bonte Raaf"/>
    <x v="7"/>
    <x v="17"/>
    <x v="20"/>
    <n v="-6.24"/>
    <x v="4"/>
    <x v="0"/>
    <x v="0"/>
    <x v="2"/>
  </r>
  <r>
    <x v="1"/>
    <x v="5"/>
    <s v="De Bonte Raaf"/>
    <x v="8"/>
    <x v="10"/>
    <x v="0"/>
    <n v="-107.62"/>
    <x v="3"/>
    <x v="0"/>
    <x v="0"/>
    <x v="2"/>
  </r>
  <r>
    <x v="1"/>
    <x v="5"/>
    <s v="De Bonte Raaf"/>
    <x v="8"/>
    <x v="10"/>
    <x v="1"/>
    <n v="-7.72"/>
    <x v="3"/>
    <x v="0"/>
    <x v="0"/>
    <x v="2"/>
  </r>
  <r>
    <x v="1"/>
    <x v="5"/>
    <s v="De Bonte Raaf"/>
    <x v="8"/>
    <x v="10"/>
    <x v="2"/>
    <n v="-38.590000000000003"/>
    <x v="3"/>
    <x v="0"/>
    <x v="0"/>
    <x v="2"/>
  </r>
  <r>
    <x v="1"/>
    <x v="5"/>
    <s v="De Bonte Raaf"/>
    <x v="8"/>
    <x v="10"/>
    <x v="3"/>
    <n v="-5.29"/>
    <x v="3"/>
    <x v="0"/>
    <x v="0"/>
    <x v="2"/>
  </r>
  <r>
    <x v="1"/>
    <x v="5"/>
    <s v="De Bonte Raaf"/>
    <x v="8"/>
    <x v="10"/>
    <x v="4"/>
    <n v="-100.05"/>
    <x v="3"/>
    <x v="0"/>
    <x v="0"/>
    <x v="2"/>
  </r>
  <r>
    <x v="1"/>
    <x v="5"/>
    <s v="De Bonte Raaf"/>
    <x v="8"/>
    <x v="10"/>
    <x v="5"/>
    <n v="-62.08"/>
    <x v="3"/>
    <x v="0"/>
    <x v="0"/>
    <x v="2"/>
  </r>
  <r>
    <x v="1"/>
    <x v="5"/>
    <s v="De Bonte Raaf"/>
    <x v="8"/>
    <x v="10"/>
    <x v="15"/>
    <n v="-24.17"/>
    <x v="3"/>
    <x v="0"/>
    <x v="0"/>
    <x v="2"/>
  </r>
  <r>
    <x v="1"/>
    <x v="5"/>
    <s v="De Bonte Raaf"/>
    <x v="8"/>
    <x v="20"/>
    <x v="24"/>
    <n v="-48.09"/>
    <x v="3"/>
    <x v="0"/>
    <x v="0"/>
    <x v="2"/>
  </r>
  <r>
    <x v="1"/>
    <x v="5"/>
    <s v="De Bonte Raaf"/>
    <x v="8"/>
    <x v="20"/>
    <x v="25"/>
    <n v="48.09"/>
    <x v="3"/>
    <x v="0"/>
    <x v="0"/>
    <x v="2"/>
  </r>
  <r>
    <x v="1"/>
    <x v="5"/>
    <s v="De Bonte Raaf"/>
    <x v="8"/>
    <x v="11"/>
    <x v="7"/>
    <n v="-17.63"/>
    <x v="3"/>
    <x v="0"/>
    <x v="0"/>
    <x v="2"/>
  </r>
  <r>
    <x v="1"/>
    <x v="5"/>
    <s v="De Bonte Raaf"/>
    <x v="8"/>
    <x v="12"/>
    <x v="6"/>
    <n v="-117.26"/>
    <x v="3"/>
    <x v="0"/>
    <x v="0"/>
    <x v="2"/>
  </r>
  <r>
    <x v="1"/>
    <x v="5"/>
    <s v="De Bonte Raaf"/>
    <x v="8"/>
    <x v="13"/>
    <x v="30"/>
    <n v="-100"/>
    <x v="3"/>
    <x v="0"/>
    <x v="0"/>
    <x v="2"/>
  </r>
  <r>
    <x v="1"/>
    <x v="5"/>
    <s v="De Bonte Raaf"/>
    <x v="8"/>
    <x v="13"/>
    <x v="8"/>
    <n v="-1225.53"/>
    <x v="3"/>
    <x v="0"/>
    <x v="0"/>
    <x v="2"/>
  </r>
  <r>
    <x v="1"/>
    <x v="5"/>
    <s v="De Bonte Raaf"/>
    <x v="8"/>
    <x v="4"/>
    <x v="9"/>
    <n v="1132"/>
    <x v="3"/>
    <x v="0"/>
    <x v="0"/>
    <x v="2"/>
  </r>
  <r>
    <x v="1"/>
    <x v="5"/>
    <s v="De Bonte Raaf"/>
    <x v="8"/>
    <x v="4"/>
    <x v="19"/>
    <n v="290.2"/>
    <x v="3"/>
    <x v="0"/>
    <x v="0"/>
    <x v="2"/>
  </r>
  <r>
    <x v="1"/>
    <x v="5"/>
    <s v="De Bonte Raaf"/>
    <x v="8"/>
    <x v="4"/>
    <x v="27"/>
    <n v="43.53"/>
    <x v="3"/>
    <x v="0"/>
    <x v="0"/>
    <x v="2"/>
  </r>
  <r>
    <x v="1"/>
    <x v="5"/>
    <s v="De Bonte Raaf"/>
    <x v="8"/>
    <x v="14"/>
    <x v="7"/>
    <n v="17.63"/>
    <x v="3"/>
    <x v="0"/>
    <x v="0"/>
    <x v="2"/>
  </r>
  <r>
    <x v="1"/>
    <x v="5"/>
    <s v="De Bonte Raaf"/>
    <x v="8"/>
    <x v="15"/>
    <x v="6"/>
    <n v="117.26"/>
    <x v="3"/>
    <x v="0"/>
    <x v="0"/>
    <x v="2"/>
  </r>
  <r>
    <x v="1"/>
    <x v="5"/>
    <s v="De Bonte Raaf"/>
    <x v="8"/>
    <x v="16"/>
    <x v="0"/>
    <n v="107.62"/>
    <x v="3"/>
    <x v="0"/>
    <x v="0"/>
    <x v="2"/>
  </r>
  <r>
    <x v="1"/>
    <x v="5"/>
    <s v="De Bonte Raaf"/>
    <x v="8"/>
    <x v="16"/>
    <x v="1"/>
    <n v="7.72"/>
    <x v="3"/>
    <x v="0"/>
    <x v="0"/>
    <x v="2"/>
  </r>
  <r>
    <x v="1"/>
    <x v="5"/>
    <s v="De Bonte Raaf"/>
    <x v="8"/>
    <x v="16"/>
    <x v="2"/>
    <n v="38.590000000000003"/>
    <x v="3"/>
    <x v="0"/>
    <x v="0"/>
    <x v="2"/>
  </r>
  <r>
    <x v="1"/>
    <x v="5"/>
    <s v="De Bonte Raaf"/>
    <x v="8"/>
    <x v="16"/>
    <x v="3"/>
    <n v="5.29"/>
    <x v="3"/>
    <x v="0"/>
    <x v="0"/>
    <x v="2"/>
  </r>
  <r>
    <x v="1"/>
    <x v="5"/>
    <s v="De Bonte Raaf"/>
    <x v="8"/>
    <x v="16"/>
    <x v="4"/>
    <n v="100.05"/>
    <x v="3"/>
    <x v="0"/>
    <x v="0"/>
    <x v="2"/>
  </r>
  <r>
    <x v="1"/>
    <x v="5"/>
    <s v="De Bonte Raaf"/>
    <x v="8"/>
    <x v="21"/>
    <x v="25"/>
    <n v="-48.09"/>
    <x v="3"/>
    <x v="0"/>
    <x v="0"/>
    <x v="2"/>
  </r>
  <r>
    <x v="1"/>
    <x v="5"/>
    <s v="De Bonte Raaf"/>
    <x v="8"/>
    <x v="17"/>
    <x v="20"/>
    <n v="-5.86"/>
    <x v="4"/>
    <x v="0"/>
    <x v="0"/>
    <x v="2"/>
  </r>
</pivotCacheRecords>
</file>

<file path=xl/pivotCache/pivotCacheRecords2.xml><?xml version="1.0" encoding="utf-8"?>
<pivotCacheRecords xmlns="http://schemas.openxmlformats.org/spreadsheetml/2006/main" xmlns:r="http://schemas.openxmlformats.org/officeDocument/2006/relationships" count="265">
  <r>
    <x v="0"/>
    <x v="0"/>
    <s v="De Bonte Raaf"/>
    <x v="0"/>
    <x v="0"/>
    <x v="0"/>
    <x v="0"/>
    <x v="0"/>
    <x v="0"/>
    <s v="36,00"/>
    <n v="0"/>
    <n v="0"/>
    <n v="0"/>
    <n v="23"/>
    <n v="262"/>
    <n v="0"/>
    <n v="0"/>
    <n v="1"/>
    <n v="1"/>
    <n v="0"/>
    <n v="0"/>
  </r>
  <r>
    <x v="0"/>
    <x v="1"/>
    <s v="De Bonte Raaf"/>
    <x v="0"/>
    <x v="0"/>
    <x v="0"/>
    <x v="0"/>
    <x v="0"/>
    <x v="0"/>
    <s v="36,00"/>
    <n v="0"/>
    <n v="0"/>
    <n v="0"/>
    <n v="20"/>
    <n v="262"/>
    <n v="0"/>
    <n v="0"/>
    <s v=""/>
    <n v="1"/>
    <n v="0"/>
    <n v="0"/>
  </r>
  <r>
    <x v="0"/>
    <x v="2"/>
    <s v="De Bonte Raaf"/>
    <x v="0"/>
    <x v="0"/>
    <x v="0"/>
    <x v="0"/>
    <x v="0"/>
    <x v="0"/>
    <s v="36,00"/>
    <n v="0"/>
    <n v="0"/>
    <n v="0"/>
    <n v="22"/>
    <n v="262"/>
    <n v="0"/>
    <n v="0"/>
    <s v=""/>
    <n v="1"/>
    <n v="0"/>
    <n v="0"/>
  </r>
  <r>
    <x v="0"/>
    <x v="3"/>
    <s v="De Bonte Raaf"/>
    <x v="0"/>
    <x v="0"/>
    <x v="0"/>
    <x v="1"/>
    <x v="0"/>
    <x v="0"/>
    <s v="36,00"/>
    <n v="0"/>
    <n v="0"/>
    <n v="0"/>
    <n v="22"/>
    <n v="262"/>
    <n v="0"/>
    <n v="0"/>
    <s v=""/>
    <n v="1"/>
    <n v="0"/>
    <n v="0"/>
  </r>
  <r>
    <x v="0"/>
    <x v="4"/>
    <s v="De Bonte Raaf"/>
    <x v="0"/>
    <x v="0"/>
    <x v="0"/>
    <x v="1"/>
    <x v="0"/>
    <x v="0"/>
    <s v="36,00"/>
    <n v="0"/>
    <n v="0"/>
    <n v="0"/>
    <n v="21"/>
    <n v="262"/>
    <n v="0"/>
    <n v="0"/>
    <s v=""/>
    <n v="1"/>
    <n v="0"/>
    <n v="0"/>
  </r>
  <r>
    <x v="0"/>
    <x v="5"/>
    <s v="De Bonte Raaf"/>
    <x v="0"/>
    <x v="0"/>
    <x v="0"/>
    <x v="1"/>
    <x v="0"/>
    <x v="0"/>
    <s v="36,00"/>
    <n v="0"/>
    <n v="0"/>
    <n v="0"/>
    <n v="22"/>
    <n v="262"/>
    <n v="0"/>
    <n v="0"/>
    <s v=""/>
    <n v="1"/>
    <n v="0"/>
    <n v="0"/>
  </r>
  <r>
    <x v="0"/>
    <x v="6"/>
    <s v="De Bonte Raaf"/>
    <x v="0"/>
    <x v="0"/>
    <x v="0"/>
    <x v="1"/>
    <x v="0"/>
    <x v="0"/>
    <s v="36,00"/>
    <n v="7"/>
    <n v="0"/>
    <n v="0"/>
    <n v="23"/>
    <n v="262"/>
    <n v="0.04"/>
    <n v="0"/>
    <s v=""/>
    <n v="1"/>
    <n v="0"/>
    <n v="0"/>
  </r>
  <r>
    <x v="0"/>
    <x v="7"/>
    <s v="De Bonte Raaf"/>
    <x v="0"/>
    <x v="0"/>
    <x v="0"/>
    <x v="1"/>
    <x v="0"/>
    <x v="0"/>
    <s v="36,00"/>
    <n v="0"/>
    <n v="0"/>
    <n v="0"/>
    <n v="21"/>
    <n v="262"/>
    <n v="0"/>
    <n v="0"/>
    <s v=""/>
    <n v="1"/>
    <n v="0"/>
    <n v="0"/>
  </r>
  <r>
    <x v="0"/>
    <x v="8"/>
    <s v="De Bonte Raaf"/>
    <x v="0"/>
    <x v="0"/>
    <x v="0"/>
    <x v="1"/>
    <x v="0"/>
    <x v="0"/>
    <s v="36,00"/>
    <n v="0"/>
    <n v="0"/>
    <n v="0"/>
    <n v="22"/>
    <n v="262"/>
    <n v="0"/>
    <n v="0"/>
    <s v=""/>
    <n v="1"/>
    <n v="0"/>
    <n v="0"/>
  </r>
  <r>
    <x v="0"/>
    <x v="9"/>
    <s v="De Bonte Raaf"/>
    <x v="0"/>
    <x v="0"/>
    <x v="0"/>
    <x v="1"/>
    <x v="0"/>
    <x v="0"/>
    <s v="36,00"/>
    <n v="0"/>
    <n v="0"/>
    <n v="0"/>
    <n v="22"/>
    <n v="262"/>
    <n v="0"/>
    <n v="0"/>
    <s v=""/>
    <n v="1"/>
    <n v="0"/>
    <n v="0"/>
  </r>
  <r>
    <x v="0"/>
    <x v="10"/>
    <s v="De Bonte Raaf"/>
    <x v="0"/>
    <x v="0"/>
    <x v="0"/>
    <x v="1"/>
    <x v="0"/>
    <x v="0"/>
    <s v="36,00"/>
    <n v="0"/>
    <n v="0"/>
    <n v="0"/>
    <n v="21"/>
    <n v="262"/>
    <n v="0"/>
    <n v="0"/>
    <s v=""/>
    <n v="1"/>
    <n v="0"/>
    <n v="0"/>
  </r>
  <r>
    <x v="0"/>
    <x v="11"/>
    <s v="De Bonte Raaf"/>
    <x v="0"/>
    <x v="0"/>
    <x v="0"/>
    <x v="1"/>
    <x v="0"/>
    <x v="0"/>
    <s v="36,00"/>
    <n v="0"/>
    <n v="0"/>
    <n v="0"/>
    <n v="23"/>
    <n v="262"/>
    <n v="0"/>
    <n v="0"/>
    <s v=""/>
    <n v="1"/>
    <n v="0"/>
    <n v="0"/>
  </r>
  <r>
    <x v="0"/>
    <x v="0"/>
    <s v="De Bonte Raaf"/>
    <x v="1"/>
    <x v="0"/>
    <x v="0"/>
    <x v="0"/>
    <x v="1"/>
    <x v="0"/>
    <s v="36,00"/>
    <n v="165.6"/>
    <n v="0"/>
    <n v="0"/>
    <n v="23"/>
    <n v="262"/>
    <n v="1"/>
    <n v="0.09"/>
    <n v="1"/>
    <n v="1"/>
    <n v="0"/>
    <n v="0"/>
  </r>
  <r>
    <x v="0"/>
    <x v="1"/>
    <s v="De Bonte Raaf"/>
    <x v="1"/>
    <x v="0"/>
    <x v="0"/>
    <x v="0"/>
    <x v="1"/>
    <x v="0"/>
    <s v="36,00"/>
    <n v="144"/>
    <n v="0"/>
    <n v="0"/>
    <n v="20"/>
    <n v="262"/>
    <n v="1"/>
    <n v="0.08"/>
    <s v=""/>
    <n v="1"/>
    <n v="0"/>
    <n v="0"/>
  </r>
  <r>
    <x v="0"/>
    <x v="2"/>
    <s v="De Bonte Raaf"/>
    <x v="1"/>
    <x v="0"/>
    <x v="0"/>
    <x v="0"/>
    <x v="1"/>
    <x v="0"/>
    <s v="36,00"/>
    <n v="158.4"/>
    <n v="0"/>
    <n v="0"/>
    <n v="22"/>
    <n v="262"/>
    <n v="1"/>
    <n v="0.08"/>
    <s v=""/>
    <n v="1"/>
    <n v="0"/>
    <n v="0"/>
  </r>
  <r>
    <x v="0"/>
    <x v="3"/>
    <s v="De Bonte Raaf"/>
    <x v="1"/>
    <x v="0"/>
    <x v="0"/>
    <x v="0"/>
    <x v="1"/>
    <x v="0"/>
    <s v="36,00"/>
    <n v="158.4"/>
    <n v="0"/>
    <n v="0"/>
    <n v="22"/>
    <n v="262"/>
    <n v="1"/>
    <n v="0.08"/>
    <s v=""/>
    <n v="1"/>
    <n v="0"/>
    <n v="0"/>
  </r>
  <r>
    <x v="0"/>
    <x v="4"/>
    <s v="De Bonte Raaf"/>
    <x v="1"/>
    <x v="0"/>
    <x v="0"/>
    <x v="0"/>
    <x v="1"/>
    <x v="0"/>
    <s v="36,00"/>
    <n v="151.19999999999999"/>
    <n v="0"/>
    <n v="0"/>
    <n v="21"/>
    <n v="262"/>
    <n v="1"/>
    <n v="0.08"/>
    <s v=""/>
    <n v="1"/>
    <n v="0"/>
    <n v="0"/>
  </r>
  <r>
    <x v="0"/>
    <x v="5"/>
    <s v="De Bonte Raaf"/>
    <x v="1"/>
    <x v="0"/>
    <x v="0"/>
    <x v="0"/>
    <x v="1"/>
    <x v="0"/>
    <s v="36,00"/>
    <n v="158.4"/>
    <n v="0"/>
    <n v="0"/>
    <n v="22"/>
    <n v="262"/>
    <n v="1"/>
    <n v="0.08"/>
    <s v=""/>
    <n v="1"/>
    <n v="0"/>
    <n v="0"/>
  </r>
  <r>
    <x v="0"/>
    <x v="6"/>
    <s v="De Bonte Raaf"/>
    <x v="1"/>
    <x v="0"/>
    <x v="0"/>
    <x v="0"/>
    <x v="1"/>
    <x v="0"/>
    <s v="36,00"/>
    <n v="165.6"/>
    <n v="0"/>
    <n v="0"/>
    <n v="23"/>
    <n v="262"/>
    <n v="1"/>
    <n v="0.09"/>
    <s v=""/>
    <n v="1"/>
    <n v="0"/>
    <n v="0"/>
  </r>
  <r>
    <x v="0"/>
    <x v="7"/>
    <s v="De Bonte Raaf"/>
    <x v="1"/>
    <x v="0"/>
    <x v="0"/>
    <x v="0"/>
    <x v="1"/>
    <x v="0"/>
    <s v="36,00"/>
    <n v="151.19999999999999"/>
    <n v="0"/>
    <n v="0"/>
    <n v="21"/>
    <n v="262"/>
    <n v="1"/>
    <n v="0.08"/>
    <s v=""/>
    <n v="1"/>
    <n v="0"/>
    <n v="0"/>
  </r>
  <r>
    <x v="0"/>
    <x v="8"/>
    <s v="De Bonte Raaf"/>
    <x v="1"/>
    <x v="0"/>
    <x v="0"/>
    <x v="0"/>
    <x v="1"/>
    <x v="0"/>
    <s v="36,00"/>
    <n v="158.4"/>
    <n v="0"/>
    <n v="0"/>
    <n v="22"/>
    <n v="262"/>
    <n v="1"/>
    <n v="0.08"/>
    <s v=""/>
    <n v="1"/>
    <n v="0"/>
    <n v="0"/>
  </r>
  <r>
    <x v="0"/>
    <x v="9"/>
    <s v="De Bonte Raaf"/>
    <x v="1"/>
    <x v="0"/>
    <x v="0"/>
    <x v="0"/>
    <x v="1"/>
    <x v="0"/>
    <s v="36,00"/>
    <n v="158.4"/>
    <n v="0"/>
    <n v="0"/>
    <n v="22"/>
    <n v="262"/>
    <n v="1"/>
    <n v="0.08"/>
    <s v=""/>
    <n v="1"/>
    <n v="0"/>
    <n v="0"/>
  </r>
  <r>
    <x v="0"/>
    <x v="10"/>
    <s v="De Bonte Raaf"/>
    <x v="1"/>
    <x v="0"/>
    <x v="0"/>
    <x v="0"/>
    <x v="1"/>
    <x v="0"/>
    <s v="36,00"/>
    <n v="151.19999999999999"/>
    <n v="0"/>
    <n v="0"/>
    <n v="21"/>
    <n v="262"/>
    <n v="1"/>
    <n v="0.08"/>
    <s v=""/>
    <n v="1"/>
    <n v="0"/>
    <n v="0"/>
  </r>
  <r>
    <x v="0"/>
    <x v="11"/>
    <s v="De Bonte Raaf"/>
    <x v="1"/>
    <x v="0"/>
    <x v="0"/>
    <x v="0"/>
    <x v="1"/>
    <x v="0"/>
    <s v="36,00"/>
    <n v="165.6"/>
    <n v="0"/>
    <n v="0"/>
    <n v="23"/>
    <n v="262"/>
    <n v="1"/>
    <n v="0.09"/>
    <s v=""/>
    <n v="1"/>
    <n v="0"/>
    <n v="0"/>
  </r>
  <r>
    <x v="0"/>
    <x v="3"/>
    <s v="De Bonte Raaf"/>
    <x v="2"/>
    <x v="1"/>
    <x v="0"/>
    <x v="0"/>
    <x v="0"/>
    <x v="0"/>
    <s v="36,00"/>
    <n v="158.4"/>
    <n v="0"/>
    <n v="0"/>
    <n v="22"/>
    <n v="262"/>
    <n v="1"/>
    <n v="0.08"/>
    <n v="1"/>
    <n v="1"/>
    <n v="1"/>
    <n v="0"/>
  </r>
  <r>
    <x v="0"/>
    <x v="4"/>
    <s v="De Bonte Raaf"/>
    <x v="2"/>
    <x v="1"/>
    <x v="0"/>
    <x v="0"/>
    <x v="0"/>
    <x v="0"/>
    <s v="36,00"/>
    <n v="151.19999999999999"/>
    <n v="0"/>
    <n v="0"/>
    <n v="21"/>
    <n v="262"/>
    <n v="1"/>
    <n v="0.08"/>
    <s v=""/>
    <n v="1"/>
    <n v="0"/>
    <n v="0"/>
  </r>
  <r>
    <x v="0"/>
    <x v="5"/>
    <s v="De Bonte Raaf"/>
    <x v="2"/>
    <x v="1"/>
    <x v="0"/>
    <x v="0"/>
    <x v="0"/>
    <x v="0"/>
    <s v="36,00"/>
    <n v="158.4"/>
    <n v="0"/>
    <n v="0"/>
    <n v="22"/>
    <n v="262"/>
    <n v="1"/>
    <n v="0.08"/>
    <s v=""/>
    <n v="1"/>
    <n v="0"/>
    <n v="0"/>
  </r>
  <r>
    <x v="0"/>
    <x v="6"/>
    <s v="De Bonte Raaf"/>
    <x v="2"/>
    <x v="1"/>
    <x v="0"/>
    <x v="0"/>
    <x v="0"/>
    <x v="0"/>
    <s v="36,00"/>
    <n v="165.6"/>
    <n v="0"/>
    <n v="0"/>
    <n v="23"/>
    <n v="262"/>
    <n v="1"/>
    <n v="0.09"/>
    <s v=""/>
    <n v="1"/>
    <n v="0"/>
    <n v="0"/>
  </r>
  <r>
    <x v="0"/>
    <x v="7"/>
    <s v="De Bonte Raaf"/>
    <x v="2"/>
    <x v="1"/>
    <x v="0"/>
    <x v="0"/>
    <x v="0"/>
    <x v="0"/>
    <s v="36,00"/>
    <n v="151.19999999999999"/>
    <n v="0"/>
    <n v="0"/>
    <n v="21"/>
    <n v="262"/>
    <n v="1"/>
    <n v="0.08"/>
    <s v=""/>
    <n v="1"/>
    <n v="0"/>
    <n v="0"/>
  </r>
  <r>
    <x v="0"/>
    <x v="8"/>
    <s v="De Bonte Raaf"/>
    <x v="2"/>
    <x v="1"/>
    <x v="0"/>
    <x v="0"/>
    <x v="0"/>
    <x v="0"/>
    <s v="36,00"/>
    <n v="158.4"/>
    <n v="0"/>
    <n v="0"/>
    <n v="22"/>
    <n v="262"/>
    <n v="1"/>
    <n v="0.08"/>
    <s v=""/>
    <n v="1"/>
    <n v="0"/>
    <n v="0"/>
  </r>
  <r>
    <x v="0"/>
    <x v="9"/>
    <s v="De Bonte Raaf"/>
    <x v="2"/>
    <x v="1"/>
    <x v="0"/>
    <x v="0"/>
    <x v="0"/>
    <x v="0"/>
    <s v="36,00"/>
    <n v="158.4"/>
    <n v="0"/>
    <n v="0"/>
    <n v="22"/>
    <n v="262"/>
    <n v="1"/>
    <n v="0.08"/>
    <s v=""/>
    <n v="1"/>
    <n v="0"/>
    <n v="0"/>
  </r>
  <r>
    <x v="0"/>
    <x v="10"/>
    <s v="De Bonte Raaf"/>
    <x v="2"/>
    <x v="1"/>
    <x v="0"/>
    <x v="0"/>
    <x v="0"/>
    <x v="0"/>
    <s v="36,00"/>
    <n v="151.19999999999999"/>
    <n v="0"/>
    <n v="0"/>
    <n v="21"/>
    <n v="262"/>
    <n v="1"/>
    <n v="0.08"/>
    <s v=""/>
    <n v="1"/>
    <n v="0"/>
    <n v="0"/>
  </r>
  <r>
    <x v="0"/>
    <x v="11"/>
    <s v="De Bonte Raaf"/>
    <x v="2"/>
    <x v="1"/>
    <x v="0"/>
    <x v="0"/>
    <x v="0"/>
    <x v="0"/>
    <s v="36,00"/>
    <n v="384.21"/>
    <n v="0"/>
    <n v="0"/>
    <n v="23"/>
    <n v="262"/>
    <n v="2.3199999999999998"/>
    <n v="0.2"/>
    <s v=""/>
    <n v="1"/>
    <n v="0"/>
    <n v="1"/>
  </r>
  <r>
    <x v="0"/>
    <x v="3"/>
    <s v="De Bonte Raaf"/>
    <x v="3"/>
    <x v="1"/>
    <x v="1"/>
    <x v="2"/>
    <x v="2"/>
    <x v="0"/>
    <s v="36,00"/>
    <n v="50.4"/>
    <n v="0"/>
    <n v="0"/>
    <n v="22"/>
    <n v="262"/>
    <n v="0.32"/>
    <n v="0.03"/>
    <n v="1"/>
    <n v="1"/>
    <n v="1"/>
    <n v="0"/>
  </r>
  <r>
    <x v="0"/>
    <x v="4"/>
    <s v="De Bonte Raaf"/>
    <x v="3"/>
    <x v="1"/>
    <x v="1"/>
    <x v="2"/>
    <x v="2"/>
    <x v="0"/>
    <s v="36,00"/>
    <n v="86.4"/>
    <n v="0"/>
    <n v="0"/>
    <n v="21"/>
    <n v="262"/>
    <n v="0.56999999999999995"/>
    <n v="0.05"/>
    <s v=""/>
    <n v="1"/>
    <n v="0"/>
    <n v="0"/>
  </r>
  <r>
    <x v="0"/>
    <x v="5"/>
    <s v="De Bonte Raaf"/>
    <x v="3"/>
    <x v="1"/>
    <x v="1"/>
    <x v="2"/>
    <x v="2"/>
    <x v="0"/>
    <s v="36,00"/>
    <n v="100.8"/>
    <n v="0"/>
    <n v="0"/>
    <n v="22"/>
    <n v="262"/>
    <n v="0.64"/>
    <n v="0.05"/>
    <s v=""/>
    <n v="1"/>
    <n v="0"/>
    <n v="0"/>
  </r>
  <r>
    <x v="0"/>
    <x v="6"/>
    <s v="De Bonte Raaf"/>
    <x v="3"/>
    <x v="1"/>
    <x v="1"/>
    <x v="2"/>
    <x v="2"/>
    <x v="0"/>
    <s v="36,00"/>
    <n v="93.6"/>
    <n v="0"/>
    <n v="0"/>
    <n v="23"/>
    <n v="262"/>
    <n v="0.56999999999999995"/>
    <n v="0.05"/>
    <s v=""/>
    <n v="1"/>
    <n v="0"/>
    <n v="0"/>
  </r>
  <r>
    <x v="0"/>
    <x v="7"/>
    <s v="De Bonte Raaf"/>
    <x v="3"/>
    <x v="1"/>
    <x v="1"/>
    <x v="2"/>
    <x v="2"/>
    <x v="0"/>
    <s v="36,00"/>
    <n v="93.6"/>
    <n v="0"/>
    <n v="0"/>
    <n v="21"/>
    <n v="262"/>
    <n v="0.62"/>
    <n v="0.05"/>
    <s v=""/>
    <n v="1"/>
    <n v="0"/>
    <n v="0"/>
  </r>
  <r>
    <x v="0"/>
    <x v="8"/>
    <s v="De Bonte Raaf"/>
    <x v="3"/>
    <x v="1"/>
    <x v="1"/>
    <x v="2"/>
    <x v="2"/>
    <x v="0"/>
    <s v="36,00"/>
    <n v="93.6"/>
    <n v="0"/>
    <n v="0"/>
    <n v="22"/>
    <n v="262"/>
    <n v="0.59"/>
    <n v="0.05"/>
    <s v=""/>
    <n v="1"/>
    <n v="0"/>
    <n v="0"/>
  </r>
  <r>
    <x v="0"/>
    <x v="9"/>
    <s v="De Bonte Raaf"/>
    <x v="3"/>
    <x v="1"/>
    <x v="1"/>
    <x v="2"/>
    <x v="2"/>
    <x v="0"/>
    <s v="36,00"/>
    <n v="93.6"/>
    <n v="0"/>
    <n v="0"/>
    <n v="22"/>
    <n v="262"/>
    <n v="0.59"/>
    <n v="0.05"/>
    <s v=""/>
    <n v="1"/>
    <n v="0"/>
    <n v="0"/>
  </r>
  <r>
    <x v="0"/>
    <x v="10"/>
    <s v="De Bonte Raaf"/>
    <x v="3"/>
    <x v="1"/>
    <x v="1"/>
    <x v="2"/>
    <x v="2"/>
    <x v="0"/>
    <s v="36,00"/>
    <n v="93.6"/>
    <n v="0"/>
    <n v="0"/>
    <n v="21"/>
    <n v="262"/>
    <n v="0.62"/>
    <n v="0.05"/>
    <s v=""/>
    <n v="1"/>
    <n v="0"/>
    <n v="0"/>
  </r>
  <r>
    <x v="0"/>
    <x v="11"/>
    <s v="De Bonte Raaf"/>
    <x v="3"/>
    <x v="1"/>
    <x v="1"/>
    <x v="2"/>
    <x v="2"/>
    <x v="0"/>
    <s v="36,00"/>
    <n v="100.8"/>
    <n v="0"/>
    <n v="0"/>
    <n v="23"/>
    <n v="262"/>
    <n v="0.61"/>
    <n v="0.05"/>
    <s v=""/>
    <n v="1"/>
    <n v="0"/>
    <n v="0"/>
  </r>
  <r>
    <x v="0"/>
    <x v="0"/>
    <s v="De Bonte Raaf"/>
    <x v="4"/>
    <x v="0"/>
    <x v="1"/>
    <x v="2"/>
    <x v="0"/>
    <x v="0"/>
    <s v="36,00"/>
    <n v="93.6"/>
    <n v="0"/>
    <n v="0"/>
    <n v="23"/>
    <n v="262"/>
    <n v="0.56999999999999995"/>
    <n v="0.05"/>
    <n v="1"/>
    <n v="1"/>
    <n v="1"/>
    <n v="0"/>
  </r>
  <r>
    <x v="0"/>
    <x v="1"/>
    <s v="De Bonte Raaf"/>
    <x v="4"/>
    <x v="0"/>
    <x v="1"/>
    <x v="2"/>
    <x v="0"/>
    <x v="0"/>
    <s v="36,00"/>
    <n v="86.4"/>
    <n v="0"/>
    <n v="0"/>
    <n v="20"/>
    <n v="262"/>
    <n v="0.6"/>
    <n v="0.05"/>
    <s v=""/>
    <n v="1"/>
    <n v="0"/>
    <n v="0"/>
  </r>
  <r>
    <x v="0"/>
    <x v="2"/>
    <s v="De Bonte Raaf"/>
    <x v="4"/>
    <x v="0"/>
    <x v="1"/>
    <x v="2"/>
    <x v="0"/>
    <x v="0"/>
    <s v="36,00"/>
    <n v="100.8"/>
    <n v="0"/>
    <n v="0"/>
    <n v="22"/>
    <n v="262"/>
    <n v="0.64"/>
    <n v="0.05"/>
    <s v=""/>
    <n v="1"/>
    <n v="0"/>
    <n v="0"/>
  </r>
  <r>
    <x v="0"/>
    <x v="3"/>
    <s v="De Bonte Raaf"/>
    <x v="4"/>
    <x v="0"/>
    <x v="1"/>
    <x v="2"/>
    <x v="0"/>
    <x v="0"/>
    <s v="36,00"/>
    <n v="93.6"/>
    <n v="0"/>
    <n v="0"/>
    <n v="22"/>
    <n v="262"/>
    <n v="0.59"/>
    <n v="0.05"/>
    <s v=""/>
    <n v="1"/>
    <n v="0"/>
    <n v="0"/>
  </r>
  <r>
    <x v="0"/>
    <x v="4"/>
    <s v="De Bonte Raaf"/>
    <x v="4"/>
    <x v="0"/>
    <x v="1"/>
    <x v="2"/>
    <x v="0"/>
    <x v="0"/>
    <s v="36,00"/>
    <n v="86.4"/>
    <n v="0"/>
    <n v="0"/>
    <n v="21"/>
    <n v="262"/>
    <n v="0.56999999999999995"/>
    <n v="0.05"/>
    <s v=""/>
    <n v="1"/>
    <n v="0"/>
    <n v="0"/>
  </r>
  <r>
    <x v="0"/>
    <x v="5"/>
    <s v="De Bonte Raaf"/>
    <x v="4"/>
    <x v="0"/>
    <x v="1"/>
    <x v="2"/>
    <x v="0"/>
    <x v="0"/>
    <s v="36,00"/>
    <n v="100.8"/>
    <n v="0"/>
    <n v="0"/>
    <n v="22"/>
    <n v="262"/>
    <n v="0.64"/>
    <n v="0.05"/>
    <s v=""/>
    <n v="1"/>
    <n v="0"/>
    <n v="0"/>
  </r>
  <r>
    <x v="0"/>
    <x v="6"/>
    <s v="De Bonte Raaf"/>
    <x v="4"/>
    <x v="0"/>
    <x v="1"/>
    <x v="2"/>
    <x v="0"/>
    <x v="0"/>
    <s v="36,00"/>
    <n v="93.6"/>
    <n v="0"/>
    <n v="0"/>
    <n v="23"/>
    <n v="262"/>
    <n v="0.56999999999999995"/>
    <n v="0.05"/>
    <s v=""/>
    <n v="1"/>
    <n v="0"/>
    <n v="0"/>
  </r>
  <r>
    <x v="0"/>
    <x v="7"/>
    <s v="De Bonte Raaf"/>
    <x v="4"/>
    <x v="0"/>
    <x v="1"/>
    <x v="2"/>
    <x v="0"/>
    <x v="0"/>
    <s v="36,00"/>
    <n v="93.6"/>
    <n v="0"/>
    <n v="0"/>
    <n v="21"/>
    <n v="262"/>
    <n v="0.62"/>
    <n v="0.05"/>
    <s v=""/>
    <n v="1"/>
    <n v="0"/>
    <n v="0"/>
  </r>
  <r>
    <x v="0"/>
    <x v="8"/>
    <s v="De Bonte Raaf"/>
    <x v="4"/>
    <x v="0"/>
    <x v="1"/>
    <x v="2"/>
    <x v="0"/>
    <x v="0"/>
    <s v="36,00"/>
    <n v="93.6"/>
    <n v="0"/>
    <n v="0"/>
    <n v="22"/>
    <n v="262"/>
    <n v="0.59"/>
    <n v="0.05"/>
    <s v=""/>
    <n v="1"/>
    <n v="0"/>
    <n v="0"/>
  </r>
  <r>
    <x v="0"/>
    <x v="9"/>
    <s v="De Bonte Raaf"/>
    <x v="4"/>
    <x v="0"/>
    <x v="1"/>
    <x v="2"/>
    <x v="0"/>
    <x v="0"/>
    <s v="36,00"/>
    <n v="93.6"/>
    <n v="0"/>
    <n v="0"/>
    <n v="22"/>
    <n v="262"/>
    <n v="0.59"/>
    <n v="0.05"/>
    <s v=""/>
    <n v="1"/>
    <n v="0"/>
    <n v="0"/>
  </r>
  <r>
    <x v="0"/>
    <x v="10"/>
    <s v="De Bonte Raaf"/>
    <x v="4"/>
    <x v="0"/>
    <x v="1"/>
    <x v="2"/>
    <x v="0"/>
    <x v="0"/>
    <s v="36,00"/>
    <n v="93.6"/>
    <n v="0"/>
    <n v="0"/>
    <n v="21"/>
    <n v="262"/>
    <n v="0.62"/>
    <n v="0.05"/>
    <s v=""/>
    <n v="1"/>
    <n v="0"/>
    <n v="0"/>
  </r>
  <r>
    <x v="0"/>
    <x v="11"/>
    <s v="De Bonte Raaf"/>
    <x v="4"/>
    <x v="0"/>
    <x v="1"/>
    <x v="2"/>
    <x v="0"/>
    <x v="0"/>
    <s v="36,00"/>
    <n v="100.8"/>
    <n v="0"/>
    <n v="0"/>
    <n v="23"/>
    <n v="262"/>
    <n v="0.61"/>
    <n v="0.05"/>
    <s v=""/>
    <n v="1"/>
    <n v="0"/>
    <n v="0"/>
  </r>
  <r>
    <x v="0"/>
    <x v="0"/>
    <s v="De Bonte Raaf"/>
    <x v="5"/>
    <x v="0"/>
    <x v="1"/>
    <x v="3"/>
    <x v="0"/>
    <x v="0"/>
    <s v="36,00"/>
    <n v="165.6"/>
    <n v="0"/>
    <n v="0"/>
    <n v="23"/>
    <n v="262"/>
    <n v="1"/>
    <n v="0.09"/>
    <n v="1"/>
    <n v="1"/>
    <n v="0"/>
    <n v="0"/>
  </r>
  <r>
    <x v="0"/>
    <x v="1"/>
    <s v="De Bonte Raaf"/>
    <x v="5"/>
    <x v="0"/>
    <x v="1"/>
    <x v="3"/>
    <x v="0"/>
    <x v="0"/>
    <s v="36,00"/>
    <n v="144"/>
    <n v="0"/>
    <n v="0"/>
    <n v="20"/>
    <n v="262"/>
    <n v="1"/>
    <n v="0.08"/>
    <s v=""/>
    <n v="1"/>
    <n v="0"/>
    <n v="0"/>
  </r>
  <r>
    <x v="0"/>
    <x v="2"/>
    <s v="De Bonte Raaf"/>
    <x v="5"/>
    <x v="0"/>
    <x v="1"/>
    <x v="3"/>
    <x v="0"/>
    <x v="0"/>
    <s v="36,00"/>
    <n v="158.4"/>
    <n v="0"/>
    <n v="0"/>
    <n v="22"/>
    <n v="262"/>
    <n v="1"/>
    <n v="0.08"/>
    <s v=""/>
    <n v="1"/>
    <n v="0"/>
    <n v="0"/>
  </r>
  <r>
    <x v="0"/>
    <x v="3"/>
    <s v="De Bonte Raaf"/>
    <x v="5"/>
    <x v="0"/>
    <x v="1"/>
    <x v="3"/>
    <x v="0"/>
    <x v="0"/>
    <s v="36,00"/>
    <n v="158.4"/>
    <n v="0"/>
    <n v="0"/>
    <n v="22"/>
    <n v="262"/>
    <n v="1"/>
    <n v="0.08"/>
    <s v=""/>
    <n v="1"/>
    <n v="0"/>
    <n v="0"/>
  </r>
  <r>
    <x v="0"/>
    <x v="4"/>
    <s v="De Bonte Raaf"/>
    <x v="5"/>
    <x v="0"/>
    <x v="1"/>
    <x v="3"/>
    <x v="0"/>
    <x v="0"/>
    <s v="36,00"/>
    <n v="151.19999999999999"/>
    <n v="0"/>
    <n v="0"/>
    <n v="21"/>
    <n v="262"/>
    <n v="1"/>
    <n v="0.08"/>
    <s v=""/>
    <n v="1"/>
    <n v="0"/>
    <n v="0"/>
  </r>
  <r>
    <x v="0"/>
    <x v="5"/>
    <s v="De Bonte Raaf"/>
    <x v="5"/>
    <x v="0"/>
    <x v="1"/>
    <x v="3"/>
    <x v="0"/>
    <x v="0"/>
    <s v="36,00"/>
    <n v="158.4"/>
    <n v="0"/>
    <n v="0"/>
    <n v="22"/>
    <n v="262"/>
    <n v="1"/>
    <n v="0.08"/>
    <s v=""/>
    <n v="1"/>
    <n v="0"/>
    <n v="0"/>
  </r>
  <r>
    <x v="0"/>
    <x v="6"/>
    <s v="De Bonte Raaf"/>
    <x v="5"/>
    <x v="0"/>
    <x v="1"/>
    <x v="3"/>
    <x v="0"/>
    <x v="0"/>
    <s v="36,00"/>
    <n v="165.6"/>
    <n v="0"/>
    <n v="0"/>
    <n v="23"/>
    <n v="262"/>
    <n v="1"/>
    <n v="0.09"/>
    <s v=""/>
    <n v="1"/>
    <n v="0"/>
    <n v="0"/>
  </r>
  <r>
    <x v="0"/>
    <x v="7"/>
    <s v="De Bonte Raaf"/>
    <x v="5"/>
    <x v="0"/>
    <x v="1"/>
    <x v="3"/>
    <x v="0"/>
    <x v="0"/>
    <s v="36,00"/>
    <n v="151.19999999999999"/>
    <n v="0"/>
    <n v="0"/>
    <n v="21"/>
    <n v="262"/>
    <n v="1"/>
    <n v="0.08"/>
    <s v=""/>
    <n v="1"/>
    <n v="0"/>
    <n v="0"/>
  </r>
  <r>
    <x v="0"/>
    <x v="8"/>
    <s v="De Bonte Raaf"/>
    <x v="5"/>
    <x v="0"/>
    <x v="1"/>
    <x v="3"/>
    <x v="0"/>
    <x v="0"/>
    <s v="36,00"/>
    <n v="158.4"/>
    <n v="0"/>
    <n v="0"/>
    <n v="22"/>
    <n v="262"/>
    <n v="1"/>
    <n v="0.08"/>
    <s v=""/>
    <n v="1"/>
    <n v="0"/>
    <n v="0"/>
  </r>
  <r>
    <x v="0"/>
    <x v="9"/>
    <s v="De Bonte Raaf"/>
    <x v="5"/>
    <x v="0"/>
    <x v="1"/>
    <x v="3"/>
    <x v="0"/>
    <x v="0"/>
    <s v="36,00"/>
    <n v="158.4"/>
    <n v="0"/>
    <n v="0"/>
    <n v="22"/>
    <n v="262"/>
    <n v="1"/>
    <n v="0.08"/>
    <s v=""/>
    <n v="1"/>
    <n v="0"/>
    <n v="0"/>
  </r>
  <r>
    <x v="0"/>
    <x v="10"/>
    <s v="De Bonte Raaf"/>
    <x v="5"/>
    <x v="0"/>
    <x v="1"/>
    <x v="3"/>
    <x v="0"/>
    <x v="0"/>
    <s v="36,00"/>
    <n v="151.19999999999999"/>
    <n v="0"/>
    <n v="0"/>
    <n v="21"/>
    <n v="262"/>
    <n v="1"/>
    <n v="0.08"/>
    <s v=""/>
    <n v="1"/>
    <n v="0"/>
    <n v="0"/>
  </r>
  <r>
    <x v="0"/>
    <x v="11"/>
    <s v="De Bonte Raaf"/>
    <x v="5"/>
    <x v="0"/>
    <x v="1"/>
    <x v="3"/>
    <x v="0"/>
    <x v="0"/>
    <s v="36,00"/>
    <n v="165.6"/>
    <n v="0"/>
    <n v="0"/>
    <n v="23"/>
    <n v="262"/>
    <n v="1"/>
    <n v="0.09"/>
    <s v=""/>
    <n v="1"/>
    <n v="0"/>
    <n v="0"/>
  </r>
  <r>
    <x v="0"/>
    <x v="0"/>
    <s v="De Bonte Raaf"/>
    <x v="6"/>
    <x v="0"/>
    <x v="1"/>
    <x v="1"/>
    <x v="1"/>
    <x v="0"/>
    <s v="36,00"/>
    <n v="92"/>
    <n v="0"/>
    <n v="0"/>
    <n v="23"/>
    <n v="262"/>
    <n v="0.56000000000000005"/>
    <n v="0.05"/>
    <n v="1"/>
    <n v="1"/>
    <n v="0"/>
    <n v="0"/>
  </r>
  <r>
    <x v="0"/>
    <x v="1"/>
    <s v="De Bonte Raaf"/>
    <x v="6"/>
    <x v="0"/>
    <x v="1"/>
    <x v="1"/>
    <x v="1"/>
    <x v="0"/>
    <s v="36,00"/>
    <n v="80"/>
    <n v="0"/>
    <n v="0"/>
    <n v="20"/>
    <n v="262"/>
    <n v="0.56000000000000005"/>
    <n v="0.04"/>
    <s v=""/>
    <n v="1"/>
    <n v="0"/>
    <n v="0"/>
  </r>
  <r>
    <x v="0"/>
    <x v="2"/>
    <s v="De Bonte Raaf"/>
    <x v="6"/>
    <x v="0"/>
    <x v="1"/>
    <x v="1"/>
    <x v="1"/>
    <x v="0"/>
    <s v="36,00"/>
    <n v="88"/>
    <n v="0"/>
    <n v="0"/>
    <n v="22"/>
    <n v="262"/>
    <n v="0.56000000000000005"/>
    <n v="0.05"/>
    <s v=""/>
    <n v="1"/>
    <n v="0"/>
    <n v="0"/>
  </r>
  <r>
    <x v="0"/>
    <x v="3"/>
    <s v="De Bonte Raaf"/>
    <x v="6"/>
    <x v="0"/>
    <x v="1"/>
    <x v="1"/>
    <x v="1"/>
    <x v="0"/>
    <s v="36,00"/>
    <n v="88"/>
    <n v="0"/>
    <n v="0"/>
    <n v="22"/>
    <n v="262"/>
    <n v="0.56000000000000005"/>
    <n v="0.05"/>
    <s v=""/>
    <n v="1"/>
    <n v="0"/>
    <n v="0"/>
  </r>
  <r>
    <x v="0"/>
    <x v="4"/>
    <s v="De Bonte Raaf"/>
    <x v="6"/>
    <x v="0"/>
    <x v="1"/>
    <x v="1"/>
    <x v="1"/>
    <x v="0"/>
    <s v="36,00"/>
    <n v="84"/>
    <n v="0"/>
    <n v="0"/>
    <n v="21"/>
    <n v="262"/>
    <n v="0.56000000000000005"/>
    <n v="0.04"/>
    <s v=""/>
    <n v="1"/>
    <n v="0"/>
    <n v="0"/>
  </r>
  <r>
    <x v="0"/>
    <x v="5"/>
    <s v="De Bonte Raaf"/>
    <x v="6"/>
    <x v="0"/>
    <x v="1"/>
    <x v="0"/>
    <x v="2"/>
    <x v="0"/>
    <s v="36,00"/>
    <n v="88"/>
    <n v="0"/>
    <n v="0"/>
    <n v="22"/>
    <n v="262"/>
    <n v="0.56000000000000005"/>
    <n v="0.05"/>
    <s v=""/>
    <n v="1"/>
    <n v="0"/>
    <n v="0"/>
  </r>
  <r>
    <x v="0"/>
    <x v="6"/>
    <s v="De Bonte Raaf"/>
    <x v="6"/>
    <x v="0"/>
    <x v="1"/>
    <x v="0"/>
    <x v="2"/>
    <x v="0"/>
    <s v="36,00"/>
    <n v="92"/>
    <n v="0"/>
    <n v="0"/>
    <n v="23"/>
    <n v="262"/>
    <n v="0.56000000000000005"/>
    <n v="0.05"/>
    <s v=""/>
    <n v="1"/>
    <n v="0"/>
    <n v="0"/>
  </r>
  <r>
    <x v="0"/>
    <x v="7"/>
    <s v="De Bonte Raaf"/>
    <x v="6"/>
    <x v="0"/>
    <x v="1"/>
    <x v="0"/>
    <x v="2"/>
    <x v="0"/>
    <s v="36,00"/>
    <n v="84"/>
    <n v="0"/>
    <n v="0"/>
    <n v="21"/>
    <n v="262"/>
    <n v="0.56000000000000005"/>
    <n v="0.04"/>
    <s v=""/>
    <n v="1"/>
    <n v="0"/>
    <n v="0"/>
  </r>
  <r>
    <x v="0"/>
    <x v="8"/>
    <s v="De Bonte Raaf"/>
    <x v="6"/>
    <x v="0"/>
    <x v="1"/>
    <x v="0"/>
    <x v="2"/>
    <x v="0"/>
    <s v="36,00"/>
    <n v="88"/>
    <n v="0"/>
    <n v="0"/>
    <n v="22"/>
    <n v="262"/>
    <n v="0.56000000000000005"/>
    <n v="0.05"/>
    <s v=""/>
    <n v="1"/>
    <n v="0"/>
    <n v="0"/>
  </r>
  <r>
    <x v="0"/>
    <x v="9"/>
    <s v="De Bonte Raaf"/>
    <x v="6"/>
    <x v="0"/>
    <x v="1"/>
    <x v="0"/>
    <x v="2"/>
    <x v="0"/>
    <s v="36,00"/>
    <n v="88"/>
    <n v="0"/>
    <n v="0"/>
    <n v="22"/>
    <n v="262"/>
    <n v="0.56000000000000005"/>
    <n v="0.05"/>
    <s v=""/>
    <n v="1"/>
    <n v="0"/>
    <n v="0"/>
  </r>
  <r>
    <x v="0"/>
    <x v="10"/>
    <s v="De Bonte Raaf"/>
    <x v="6"/>
    <x v="0"/>
    <x v="1"/>
    <x v="0"/>
    <x v="2"/>
    <x v="0"/>
    <s v="36,00"/>
    <n v="84"/>
    <n v="0"/>
    <n v="0"/>
    <n v="21"/>
    <n v="262"/>
    <n v="0.56000000000000005"/>
    <n v="0.04"/>
    <s v=""/>
    <n v="1"/>
    <n v="0"/>
    <n v="0"/>
  </r>
  <r>
    <x v="0"/>
    <x v="11"/>
    <s v="De Bonte Raaf"/>
    <x v="6"/>
    <x v="0"/>
    <x v="1"/>
    <x v="0"/>
    <x v="2"/>
    <x v="0"/>
    <s v="36,00"/>
    <n v="92"/>
    <n v="0"/>
    <n v="0"/>
    <n v="23"/>
    <n v="262"/>
    <n v="0.56000000000000005"/>
    <n v="0.05"/>
    <s v=""/>
    <n v="1"/>
    <n v="0"/>
    <n v="0"/>
  </r>
  <r>
    <x v="0"/>
    <x v="0"/>
    <s v="De Bonte Raaf"/>
    <x v="7"/>
    <x v="0"/>
    <x v="1"/>
    <x v="0"/>
    <x v="1"/>
    <x v="0"/>
    <s v="36,00"/>
    <n v="108"/>
    <n v="0"/>
    <n v="0"/>
    <n v="23"/>
    <n v="262"/>
    <n v="0.65"/>
    <n v="0.06"/>
    <n v="1"/>
    <n v="1"/>
    <n v="0"/>
    <n v="0"/>
  </r>
  <r>
    <x v="0"/>
    <x v="1"/>
    <s v="De Bonte Raaf"/>
    <x v="7"/>
    <x v="0"/>
    <x v="1"/>
    <x v="0"/>
    <x v="1"/>
    <x v="0"/>
    <s v="36,00"/>
    <n v="96"/>
    <n v="0"/>
    <n v="0"/>
    <n v="20"/>
    <n v="262"/>
    <n v="0.67"/>
    <n v="0.05"/>
    <s v=""/>
    <n v="1"/>
    <n v="0"/>
    <n v="0"/>
  </r>
  <r>
    <x v="0"/>
    <x v="2"/>
    <s v="De Bonte Raaf"/>
    <x v="7"/>
    <x v="0"/>
    <x v="1"/>
    <x v="0"/>
    <x v="1"/>
    <x v="0"/>
    <s v="36,00"/>
    <n v="108"/>
    <n v="0"/>
    <n v="0"/>
    <n v="22"/>
    <n v="262"/>
    <n v="0.68"/>
    <n v="0.06"/>
    <s v=""/>
    <n v="1"/>
    <n v="0"/>
    <n v="0"/>
  </r>
  <r>
    <x v="0"/>
    <x v="3"/>
    <s v="De Bonte Raaf"/>
    <x v="7"/>
    <x v="0"/>
    <x v="1"/>
    <x v="0"/>
    <x v="1"/>
    <x v="0"/>
    <s v="36,00"/>
    <n v="102"/>
    <n v="0"/>
    <n v="0"/>
    <n v="22"/>
    <n v="262"/>
    <n v="0.64"/>
    <n v="0.05"/>
    <s v=""/>
    <n v="1"/>
    <n v="0"/>
    <n v="0"/>
  </r>
  <r>
    <x v="0"/>
    <x v="4"/>
    <s v="De Bonte Raaf"/>
    <x v="7"/>
    <x v="0"/>
    <x v="1"/>
    <x v="0"/>
    <x v="1"/>
    <x v="0"/>
    <s v="36,00"/>
    <n v="102"/>
    <n v="0"/>
    <n v="0"/>
    <n v="21"/>
    <n v="262"/>
    <n v="0.67"/>
    <n v="0.05"/>
    <s v=""/>
    <n v="1"/>
    <n v="0"/>
    <n v="0"/>
  </r>
  <r>
    <x v="0"/>
    <x v="5"/>
    <s v="De Bonte Raaf"/>
    <x v="7"/>
    <x v="0"/>
    <x v="1"/>
    <x v="0"/>
    <x v="1"/>
    <x v="0"/>
    <s v="36,00"/>
    <n v="108"/>
    <n v="0"/>
    <n v="0"/>
    <n v="22"/>
    <n v="262"/>
    <n v="0.68"/>
    <n v="0.06"/>
    <s v=""/>
    <n v="1"/>
    <n v="0"/>
    <n v="0"/>
  </r>
  <r>
    <x v="0"/>
    <x v="6"/>
    <s v="De Bonte Raaf"/>
    <x v="7"/>
    <x v="0"/>
    <x v="1"/>
    <x v="0"/>
    <x v="1"/>
    <x v="0"/>
    <s v="36,00"/>
    <n v="108"/>
    <n v="0"/>
    <n v="0"/>
    <n v="23"/>
    <n v="262"/>
    <n v="0.65"/>
    <n v="0.06"/>
    <s v=""/>
    <n v="1"/>
    <n v="0"/>
    <n v="0"/>
  </r>
  <r>
    <x v="0"/>
    <x v="7"/>
    <s v="De Bonte Raaf"/>
    <x v="7"/>
    <x v="0"/>
    <x v="1"/>
    <x v="0"/>
    <x v="1"/>
    <x v="0"/>
    <s v="36,00"/>
    <n v="102"/>
    <n v="0"/>
    <n v="0"/>
    <n v="21"/>
    <n v="262"/>
    <n v="0.67"/>
    <n v="0.05"/>
    <s v=""/>
    <n v="1"/>
    <n v="0"/>
    <n v="0"/>
  </r>
  <r>
    <x v="0"/>
    <x v="8"/>
    <s v="De Bonte Raaf"/>
    <x v="7"/>
    <x v="0"/>
    <x v="1"/>
    <x v="0"/>
    <x v="1"/>
    <x v="0"/>
    <s v="36,00"/>
    <n v="102"/>
    <n v="0"/>
    <n v="0"/>
    <n v="22"/>
    <n v="262"/>
    <n v="0.64"/>
    <n v="0.05"/>
    <s v=""/>
    <n v="1"/>
    <n v="0"/>
    <n v="0"/>
  </r>
  <r>
    <x v="0"/>
    <x v="9"/>
    <s v="De Bonte Raaf"/>
    <x v="7"/>
    <x v="0"/>
    <x v="1"/>
    <x v="0"/>
    <x v="1"/>
    <x v="0"/>
    <s v="36,00"/>
    <n v="108"/>
    <n v="0"/>
    <n v="0"/>
    <n v="22"/>
    <n v="262"/>
    <n v="0.68"/>
    <n v="0.06"/>
    <s v=""/>
    <n v="1"/>
    <n v="0"/>
    <n v="0"/>
  </r>
  <r>
    <x v="0"/>
    <x v="10"/>
    <s v="De Bonte Raaf"/>
    <x v="7"/>
    <x v="0"/>
    <x v="1"/>
    <x v="0"/>
    <x v="1"/>
    <x v="0"/>
    <s v="36,00"/>
    <n v="102"/>
    <n v="0"/>
    <n v="0"/>
    <n v="21"/>
    <n v="262"/>
    <n v="0.67"/>
    <n v="0.05"/>
    <s v=""/>
    <n v="1"/>
    <n v="0"/>
    <n v="0"/>
  </r>
  <r>
    <x v="0"/>
    <x v="11"/>
    <s v="De Bonte Raaf"/>
    <x v="7"/>
    <x v="0"/>
    <x v="1"/>
    <x v="0"/>
    <x v="1"/>
    <x v="0"/>
    <s v="36,00"/>
    <n v="108"/>
    <n v="0"/>
    <n v="0"/>
    <n v="23"/>
    <n v="262"/>
    <n v="0.65"/>
    <n v="0.06"/>
    <s v=""/>
    <n v="1"/>
    <n v="0"/>
    <n v="0"/>
  </r>
  <r>
    <x v="0"/>
    <x v="0"/>
    <s v="De Bonte Raaf"/>
    <x v="8"/>
    <x v="0"/>
    <x v="1"/>
    <x v="0"/>
    <x v="2"/>
    <x v="0"/>
    <s v="36,00"/>
    <n v="100.8"/>
    <n v="0"/>
    <n v="0"/>
    <n v="23"/>
    <n v="262"/>
    <n v="0.61"/>
    <n v="0.05"/>
    <n v="1"/>
    <n v="1"/>
    <n v="1"/>
    <n v="0"/>
  </r>
  <r>
    <x v="0"/>
    <x v="1"/>
    <s v="De Bonte Raaf"/>
    <x v="8"/>
    <x v="0"/>
    <x v="1"/>
    <x v="0"/>
    <x v="2"/>
    <x v="0"/>
    <s v="36,00"/>
    <n v="86.4"/>
    <n v="0"/>
    <n v="0"/>
    <n v="20"/>
    <n v="262"/>
    <n v="0.6"/>
    <n v="0.05"/>
    <s v=""/>
    <n v="1"/>
    <n v="0"/>
    <n v="0"/>
  </r>
  <r>
    <x v="0"/>
    <x v="2"/>
    <s v="De Bonte Raaf"/>
    <x v="8"/>
    <x v="0"/>
    <x v="1"/>
    <x v="0"/>
    <x v="2"/>
    <x v="0"/>
    <s v="36,00"/>
    <n v="93.6"/>
    <n v="0"/>
    <n v="0"/>
    <n v="22"/>
    <n v="262"/>
    <n v="0.59"/>
    <n v="0.05"/>
    <s v=""/>
    <n v="1"/>
    <n v="0"/>
    <n v="0"/>
  </r>
  <r>
    <x v="0"/>
    <x v="3"/>
    <s v="De Bonte Raaf"/>
    <x v="8"/>
    <x v="0"/>
    <x v="1"/>
    <x v="0"/>
    <x v="2"/>
    <x v="0"/>
    <s v="36,00"/>
    <n v="93.6"/>
    <n v="0"/>
    <n v="0"/>
    <n v="22"/>
    <n v="262"/>
    <n v="0.59"/>
    <n v="0.05"/>
    <s v=""/>
    <n v="1"/>
    <n v="0"/>
    <n v="0"/>
  </r>
  <r>
    <x v="0"/>
    <x v="4"/>
    <s v="De Bonte Raaf"/>
    <x v="8"/>
    <x v="0"/>
    <x v="1"/>
    <x v="0"/>
    <x v="2"/>
    <x v="0"/>
    <s v="36,00"/>
    <n v="93.6"/>
    <n v="0"/>
    <n v="0"/>
    <n v="21"/>
    <n v="262"/>
    <n v="0.62"/>
    <n v="0.05"/>
    <s v=""/>
    <n v="1"/>
    <n v="0"/>
    <n v="0"/>
  </r>
  <r>
    <x v="0"/>
    <x v="5"/>
    <s v="De Bonte Raaf"/>
    <x v="8"/>
    <x v="0"/>
    <x v="1"/>
    <x v="0"/>
    <x v="2"/>
    <x v="0"/>
    <s v="36,00"/>
    <n v="93.6"/>
    <n v="0"/>
    <n v="0"/>
    <n v="22"/>
    <n v="262"/>
    <n v="0.59"/>
    <n v="0.05"/>
    <s v=""/>
    <n v="1"/>
    <n v="0"/>
    <n v="0"/>
  </r>
  <r>
    <x v="0"/>
    <x v="6"/>
    <s v="De Bonte Raaf"/>
    <x v="8"/>
    <x v="0"/>
    <x v="1"/>
    <x v="0"/>
    <x v="2"/>
    <x v="0"/>
    <s v="36,00"/>
    <n v="100.8"/>
    <n v="0"/>
    <n v="0"/>
    <n v="23"/>
    <n v="262"/>
    <n v="0.61"/>
    <n v="0.05"/>
    <s v=""/>
    <n v="1"/>
    <n v="0"/>
    <n v="0"/>
  </r>
  <r>
    <x v="0"/>
    <x v="7"/>
    <s v="De Bonte Raaf"/>
    <x v="8"/>
    <x v="0"/>
    <x v="1"/>
    <x v="0"/>
    <x v="2"/>
    <x v="0"/>
    <s v="36,00"/>
    <n v="86.4"/>
    <n v="0"/>
    <n v="0"/>
    <n v="21"/>
    <n v="262"/>
    <n v="0.56999999999999995"/>
    <n v="0.05"/>
    <s v=""/>
    <n v="1"/>
    <n v="0"/>
    <n v="0"/>
  </r>
  <r>
    <x v="0"/>
    <x v="8"/>
    <s v="De Bonte Raaf"/>
    <x v="8"/>
    <x v="0"/>
    <x v="1"/>
    <x v="0"/>
    <x v="2"/>
    <x v="0"/>
    <s v="36,00"/>
    <n v="100.8"/>
    <n v="0"/>
    <n v="0"/>
    <n v="22"/>
    <n v="262"/>
    <n v="0.64"/>
    <n v="0.05"/>
    <s v=""/>
    <n v="1"/>
    <n v="0"/>
    <n v="0"/>
  </r>
  <r>
    <x v="0"/>
    <x v="9"/>
    <s v="De Bonte Raaf"/>
    <x v="8"/>
    <x v="0"/>
    <x v="1"/>
    <x v="0"/>
    <x v="2"/>
    <x v="0"/>
    <s v="36,00"/>
    <n v="93.6"/>
    <n v="0"/>
    <n v="0"/>
    <n v="22"/>
    <n v="262"/>
    <n v="0.59"/>
    <n v="0.05"/>
    <s v=""/>
    <n v="1"/>
    <n v="0"/>
    <n v="0"/>
  </r>
  <r>
    <x v="0"/>
    <x v="10"/>
    <s v="De Bonte Raaf"/>
    <x v="8"/>
    <x v="0"/>
    <x v="1"/>
    <x v="0"/>
    <x v="2"/>
    <x v="0"/>
    <s v="36,00"/>
    <n v="86.4"/>
    <n v="0"/>
    <n v="0"/>
    <n v="21"/>
    <n v="262"/>
    <n v="0.56999999999999995"/>
    <n v="0.05"/>
    <s v=""/>
    <n v="1"/>
    <n v="0"/>
    <n v="0"/>
  </r>
  <r>
    <x v="0"/>
    <x v="11"/>
    <s v="De Bonte Raaf"/>
    <x v="8"/>
    <x v="0"/>
    <x v="1"/>
    <x v="0"/>
    <x v="2"/>
    <x v="0"/>
    <s v="36,00"/>
    <n v="100.8"/>
    <n v="0"/>
    <n v="0"/>
    <n v="23"/>
    <n v="262"/>
    <n v="0.61"/>
    <n v="0.05"/>
    <s v=""/>
    <n v="1"/>
    <n v="0"/>
    <n v="0"/>
  </r>
  <r>
    <x v="0"/>
    <x v="0"/>
    <s v="De Bonte Raaf"/>
    <x v="9"/>
    <x v="0"/>
    <x v="0"/>
    <x v="0"/>
    <x v="2"/>
    <x v="0"/>
    <s v="36,00"/>
    <n v="165.6"/>
    <n v="0"/>
    <n v="0"/>
    <n v="23"/>
    <n v="262"/>
    <n v="1"/>
    <n v="0.09"/>
    <n v="1"/>
    <n v="1"/>
    <n v="0"/>
    <n v="0"/>
  </r>
  <r>
    <x v="0"/>
    <x v="1"/>
    <s v="De Bonte Raaf"/>
    <x v="9"/>
    <x v="0"/>
    <x v="0"/>
    <x v="0"/>
    <x v="2"/>
    <x v="0"/>
    <s v="36,00"/>
    <n v="144"/>
    <n v="0"/>
    <n v="0"/>
    <n v="20"/>
    <n v="262"/>
    <n v="1"/>
    <n v="0.08"/>
    <s v=""/>
    <n v="1"/>
    <n v="0"/>
    <n v="0"/>
  </r>
  <r>
    <x v="0"/>
    <x v="2"/>
    <s v="De Bonte Raaf"/>
    <x v="9"/>
    <x v="0"/>
    <x v="0"/>
    <x v="0"/>
    <x v="2"/>
    <x v="0"/>
    <s v="36,00"/>
    <n v="158.4"/>
    <n v="0"/>
    <n v="0"/>
    <n v="22"/>
    <n v="262"/>
    <n v="1"/>
    <n v="0.08"/>
    <s v=""/>
    <n v="1"/>
    <n v="0"/>
    <n v="0"/>
  </r>
  <r>
    <x v="0"/>
    <x v="3"/>
    <s v="De Bonte Raaf"/>
    <x v="9"/>
    <x v="0"/>
    <x v="0"/>
    <x v="0"/>
    <x v="2"/>
    <x v="0"/>
    <s v="36,00"/>
    <n v="158.4"/>
    <n v="0"/>
    <n v="0"/>
    <n v="22"/>
    <n v="262"/>
    <n v="1"/>
    <n v="0.08"/>
    <s v=""/>
    <n v="1"/>
    <n v="0"/>
    <n v="0"/>
  </r>
  <r>
    <x v="0"/>
    <x v="4"/>
    <s v="De Bonte Raaf"/>
    <x v="9"/>
    <x v="0"/>
    <x v="0"/>
    <x v="0"/>
    <x v="2"/>
    <x v="0"/>
    <s v="36,00"/>
    <n v="151.19999999999999"/>
    <n v="0"/>
    <n v="0"/>
    <n v="21"/>
    <n v="262"/>
    <n v="1"/>
    <n v="0.08"/>
    <s v=""/>
    <n v="1"/>
    <n v="0"/>
    <n v="0"/>
  </r>
  <r>
    <x v="0"/>
    <x v="5"/>
    <s v="De Bonte Raaf"/>
    <x v="9"/>
    <x v="0"/>
    <x v="0"/>
    <x v="0"/>
    <x v="2"/>
    <x v="0"/>
    <s v="36,00"/>
    <n v="158.4"/>
    <n v="0"/>
    <n v="0"/>
    <n v="22"/>
    <n v="262"/>
    <n v="1"/>
    <n v="0.08"/>
    <s v=""/>
    <n v="1"/>
    <n v="0"/>
    <n v="0"/>
  </r>
  <r>
    <x v="0"/>
    <x v="6"/>
    <s v="De Bonte Raaf"/>
    <x v="9"/>
    <x v="0"/>
    <x v="0"/>
    <x v="0"/>
    <x v="2"/>
    <x v="0"/>
    <s v="36,00"/>
    <n v="165.6"/>
    <n v="0"/>
    <n v="0"/>
    <n v="23"/>
    <n v="262"/>
    <n v="1"/>
    <n v="0.09"/>
    <s v=""/>
    <n v="1"/>
    <n v="0"/>
    <n v="0"/>
  </r>
  <r>
    <x v="0"/>
    <x v="7"/>
    <s v="De Bonte Raaf"/>
    <x v="9"/>
    <x v="0"/>
    <x v="0"/>
    <x v="0"/>
    <x v="2"/>
    <x v="0"/>
    <s v="36,00"/>
    <n v="151.19999999999999"/>
    <n v="0"/>
    <n v="0"/>
    <n v="21"/>
    <n v="262"/>
    <n v="1"/>
    <n v="0.08"/>
    <s v=""/>
    <n v="1"/>
    <n v="0"/>
    <n v="0"/>
  </r>
  <r>
    <x v="0"/>
    <x v="8"/>
    <s v="De Bonte Raaf"/>
    <x v="9"/>
    <x v="0"/>
    <x v="0"/>
    <x v="0"/>
    <x v="2"/>
    <x v="0"/>
    <s v="36,00"/>
    <n v="158.4"/>
    <n v="0"/>
    <n v="0"/>
    <n v="22"/>
    <n v="262"/>
    <n v="1"/>
    <n v="0.08"/>
    <s v=""/>
    <n v="1"/>
    <n v="0"/>
    <n v="0"/>
  </r>
  <r>
    <x v="0"/>
    <x v="9"/>
    <s v="De Bonte Raaf"/>
    <x v="9"/>
    <x v="0"/>
    <x v="0"/>
    <x v="0"/>
    <x v="2"/>
    <x v="0"/>
    <s v="36,00"/>
    <n v="158.4"/>
    <n v="0"/>
    <n v="0"/>
    <n v="22"/>
    <n v="262"/>
    <n v="1"/>
    <n v="0.08"/>
    <s v=""/>
    <n v="1"/>
    <n v="0"/>
    <n v="0"/>
  </r>
  <r>
    <x v="0"/>
    <x v="10"/>
    <s v="De Bonte Raaf"/>
    <x v="9"/>
    <x v="0"/>
    <x v="0"/>
    <x v="0"/>
    <x v="2"/>
    <x v="0"/>
    <s v="36,00"/>
    <n v="151.19999999999999"/>
    <n v="0"/>
    <n v="0"/>
    <n v="21"/>
    <n v="262"/>
    <n v="1"/>
    <n v="0.08"/>
    <s v=""/>
    <n v="1"/>
    <n v="0"/>
    <n v="0"/>
  </r>
  <r>
    <x v="0"/>
    <x v="11"/>
    <s v="De Bonte Raaf"/>
    <x v="9"/>
    <x v="0"/>
    <x v="0"/>
    <x v="0"/>
    <x v="2"/>
    <x v="0"/>
    <s v="36,00"/>
    <n v="165.6"/>
    <n v="0"/>
    <n v="0"/>
    <n v="23"/>
    <n v="262"/>
    <n v="1"/>
    <n v="0.09"/>
    <s v=""/>
    <n v="1"/>
    <n v="0"/>
    <n v="0"/>
  </r>
  <r>
    <x v="0"/>
    <x v="0"/>
    <s v="De Bonte Raaf"/>
    <x v="10"/>
    <x v="0"/>
    <x v="0"/>
    <x v="0"/>
    <x v="2"/>
    <x v="0"/>
    <s v="36,00"/>
    <n v="129.6"/>
    <n v="0"/>
    <n v="0"/>
    <n v="23"/>
    <n v="262"/>
    <n v="0.78"/>
    <n v="7.0000000000000007E-2"/>
    <n v="1"/>
    <n v="1"/>
    <n v="0"/>
    <n v="0"/>
  </r>
  <r>
    <x v="0"/>
    <x v="1"/>
    <s v="De Bonte Raaf"/>
    <x v="10"/>
    <x v="0"/>
    <x v="0"/>
    <x v="0"/>
    <x v="2"/>
    <x v="0"/>
    <s v="36,00"/>
    <n v="115.2"/>
    <n v="0"/>
    <n v="0"/>
    <n v="20"/>
    <n v="262"/>
    <n v="0.8"/>
    <n v="0.06"/>
    <s v=""/>
    <n v="1"/>
    <n v="0"/>
    <n v="0"/>
  </r>
  <r>
    <x v="0"/>
    <x v="2"/>
    <s v="De Bonte Raaf"/>
    <x v="10"/>
    <x v="0"/>
    <x v="0"/>
    <x v="0"/>
    <x v="2"/>
    <x v="0"/>
    <s v="36,00"/>
    <n v="129.6"/>
    <n v="0"/>
    <n v="0"/>
    <n v="22"/>
    <n v="262"/>
    <n v="0.82"/>
    <n v="7.0000000000000007E-2"/>
    <s v=""/>
    <n v="1"/>
    <n v="0"/>
    <n v="0"/>
  </r>
  <r>
    <x v="0"/>
    <x v="3"/>
    <s v="De Bonte Raaf"/>
    <x v="10"/>
    <x v="0"/>
    <x v="0"/>
    <x v="0"/>
    <x v="2"/>
    <x v="0"/>
    <s v="36,00"/>
    <n v="129.6"/>
    <n v="0"/>
    <n v="0"/>
    <n v="22"/>
    <n v="262"/>
    <n v="0.82"/>
    <n v="7.0000000000000007E-2"/>
    <s v=""/>
    <n v="1"/>
    <n v="0"/>
    <n v="0"/>
  </r>
  <r>
    <x v="0"/>
    <x v="4"/>
    <s v="De Bonte Raaf"/>
    <x v="10"/>
    <x v="0"/>
    <x v="0"/>
    <x v="0"/>
    <x v="2"/>
    <x v="0"/>
    <s v="36,00"/>
    <n v="115.2"/>
    <n v="0"/>
    <n v="0"/>
    <n v="21"/>
    <n v="262"/>
    <n v="0.76"/>
    <n v="0.06"/>
    <s v=""/>
    <n v="1"/>
    <n v="0"/>
    <n v="0"/>
  </r>
  <r>
    <x v="0"/>
    <x v="5"/>
    <s v="De Bonte Raaf"/>
    <x v="10"/>
    <x v="0"/>
    <x v="0"/>
    <x v="4"/>
    <x v="2"/>
    <x v="0"/>
    <s v="36,00"/>
    <n v="129.6"/>
    <n v="0"/>
    <n v="0"/>
    <n v="22"/>
    <n v="262"/>
    <n v="0.82"/>
    <n v="7.0000000000000007E-2"/>
    <s v=""/>
    <n v="1"/>
    <n v="0"/>
    <n v="0"/>
  </r>
  <r>
    <x v="0"/>
    <x v="6"/>
    <s v="De Bonte Raaf"/>
    <x v="10"/>
    <x v="0"/>
    <x v="0"/>
    <x v="4"/>
    <x v="2"/>
    <x v="0"/>
    <s v="36,00"/>
    <n v="129.6"/>
    <n v="0"/>
    <n v="0"/>
    <n v="23"/>
    <n v="262"/>
    <n v="0.78"/>
    <n v="7.0000000000000007E-2"/>
    <s v=""/>
    <n v="1"/>
    <n v="0"/>
    <n v="0"/>
  </r>
  <r>
    <x v="0"/>
    <x v="7"/>
    <s v="De Bonte Raaf"/>
    <x v="10"/>
    <x v="0"/>
    <x v="0"/>
    <x v="4"/>
    <x v="2"/>
    <x v="0"/>
    <s v="36,00"/>
    <n v="122.4"/>
    <n v="0"/>
    <n v="0"/>
    <n v="21"/>
    <n v="262"/>
    <n v="0.81"/>
    <n v="0.06"/>
    <s v=""/>
    <n v="1"/>
    <n v="0"/>
    <n v="0"/>
  </r>
  <r>
    <x v="0"/>
    <x v="8"/>
    <s v="De Bonte Raaf"/>
    <x v="10"/>
    <x v="0"/>
    <x v="0"/>
    <x v="4"/>
    <x v="2"/>
    <x v="0"/>
    <s v="36,00"/>
    <n v="129.6"/>
    <n v="0"/>
    <n v="0"/>
    <n v="22"/>
    <n v="262"/>
    <n v="0.82"/>
    <n v="7.0000000000000007E-2"/>
    <s v=""/>
    <n v="1"/>
    <n v="0"/>
    <n v="0"/>
  </r>
  <r>
    <x v="0"/>
    <x v="9"/>
    <s v="De Bonte Raaf"/>
    <x v="10"/>
    <x v="0"/>
    <x v="0"/>
    <x v="4"/>
    <x v="2"/>
    <x v="0"/>
    <s v="36,00"/>
    <n v="122.4"/>
    <n v="0"/>
    <n v="0"/>
    <n v="22"/>
    <n v="262"/>
    <n v="0.77"/>
    <n v="0.06"/>
    <s v=""/>
    <n v="1"/>
    <n v="0"/>
    <n v="0"/>
  </r>
  <r>
    <x v="0"/>
    <x v="10"/>
    <s v="De Bonte Raaf"/>
    <x v="10"/>
    <x v="0"/>
    <x v="0"/>
    <x v="4"/>
    <x v="2"/>
    <x v="0"/>
    <s v="36,00"/>
    <n v="122.4"/>
    <n v="0"/>
    <n v="0"/>
    <n v="21"/>
    <n v="262"/>
    <n v="0.81"/>
    <n v="0.06"/>
    <s v=""/>
    <n v="1"/>
    <n v="0"/>
    <n v="0"/>
  </r>
  <r>
    <x v="0"/>
    <x v="11"/>
    <s v="De Bonte Raaf"/>
    <x v="10"/>
    <x v="0"/>
    <x v="0"/>
    <x v="4"/>
    <x v="2"/>
    <x v="0"/>
    <s v="36,00"/>
    <n v="136.80000000000001"/>
    <n v="0"/>
    <n v="0"/>
    <n v="23"/>
    <n v="262"/>
    <n v="0.83"/>
    <n v="7.0000000000000007E-2"/>
    <s v=""/>
    <n v="1"/>
    <n v="0"/>
    <n v="0"/>
  </r>
  <r>
    <x v="0"/>
    <x v="0"/>
    <s v="De Bonte Raaf"/>
    <x v="11"/>
    <x v="0"/>
    <x v="0"/>
    <x v="0"/>
    <x v="3"/>
    <x v="0"/>
    <s v="36,00"/>
    <n v="82.8"/>
    <n v="0"/>
    <n v="0"/>
    <n v="23"/>
    <n v="262"/>
    <n v="0.5"/>
    <n v="0.04"/>
    <n v="1"/>
    <n v="1"/>
    <n v="0"/>
    <n v="0"/>
  </r>
  <r>
    <x v="0"/>
    <x v="1"/>
    <s v="De Bonte Raaf"/>
    <x v="11"/>
    <x v="0"/>
    <x v="0"/>
    <x v="0"/>
    <x v="3"/>
    <x v="0"/>
    <s v="36,00"/>
    <n v="72"/>
    <n v="0"/>
    <n v="0"/>
    <n v="20"/>
    <n v="262"/>
    <n v="0.5"/>
    <n v="0.04"/>
    <s v=""/>
    <n v="1"/>
    <n v="0"/>
    <n v="0"/>
  </r>
  <r>
    <x v="0"/>
    <x v="2"/>
    <s v="De Bonte Raaf"/>
    <x v="11"/>
    <x v="0"/>
    <x v="0"/>
    <x v="0"/>
    <x v="3"/>
    <x v="0"/>
    <s v="36,00"/>
    <n v="79.2"/>
    <n v="0"/>
    <n v="0"/>
    <n v="22"/>
    <n v="262"/>
    <n v="0.5"/>
    <n v="0.04"/>
    <s v=""/>
    <n v="1"/>
    <n v="0"/>
    <n v="0"/>
  </r>
  <r>
    <x v="0"/>
    <x v="3"/>
    <s v="De Bonte Raaf"/>
    <x v="11"/>
    <x v="0"/>
    <x v="0"/>
    <x v="0"/>
    <x v="3"/>
    <x v="0"/>
    <s v="36,00"/>
    <n v="79.2"/>
    <n v="0"/>
    <n v="0"/>
    <n v="22"/>
    <n v="262"/>
    <n v="0.5"/>
    <n v="0.04"/>
    <s v=""/>
    <n v="1"/>
    <n v="0"/>
    <n v="0"/>
  </r>
  <r>
    <x v="0"/>
    <x v="4"/>
    <s v="De Bonte Raaf"/>
    <x v="11"/>
    <x v="0"/>
    <x v="0"/>
    <x v="0"/>
    <x v="3"/>
    <x v="0"/>
    <s v="36,00"/>
    <n v="75.599999999999994"/>
    <n v="0"/>
    <n v="0"/>
    <n v="21"/>
    <n v="262"/>
    <n v="0.5"/>
    <n v="0.04"/>
    <s v=""/>
    <n v="1"/>
    <n v="0"/>
    <n v="0"/>
  </r>
  <r>
    <x v="0"/>
    <x v="5"/>
    <s v="De Bonte Raaf"/>
    <x v="11"/>
    <x v="0"/>
    <x v="0"/>
    <x v="0"/>
    <x v="3"/>
    <x v="0"/>
    <s v="36,00"/>
    <n v="79.2"/>
    <n v="0"/>
    <n v="0"/>
    <n v="22"/>
    <n v="262"/>
    <n v="0.5"/>
    <n v="0.04"/>
    <s v=""/>
    <n v="1"/>
    <n v="0"/>
    <n v="0"/>
  </r>
  <r>
    <x v="0"/>
    <x v="6"/>
    <s v="De Bonte Raaf"/>
    <x v="11"/>
    <x v="0"/>
    <x v="0"/>
    <x v="0"/>
    <x v="3"/>
    <x v="0"/>
    <s v="36,00"/>
    <n v="82.8"/>
    <n v="0"/>
    <n v="0"/>
    <n v="23"/>
    <n v="262"/>
    <n v="0.5"/>
    <n v="0.04"/>
    <s v=""/>
    <n v="1"/>
    <n v="0"/>
    <n v="0"/>
  </r>
  <r>
    <x v="0"/>
    <x v="7"/>
    <s v="De Bonte Raaf"/>
    <x v="11"/>
    <x v="0"/>
    <x v="0"/>
    <x v="0"/>
    <x v="3"/>
    <x v="0"/>
    <s v="36,00"/>
    <n v="75.599999999999994"/>
    <n v="0"/>
    <n v="0"/>
    <n v="21"/>
    <n v="262"/>
    <n v="0.5"/>
    <n v="0.04"/>
    <s v=""/>
    <n v="1"/>
    <n v="0"/>
    <n v="0"/>
  </r>
  <r>
    <x v="0"/>
    <x v="8"/>
    <s v="De Bonte Raaf"/>
    <x v="11"/>
    <x v="0"/>
    <x v="0"/>
    <x v="0"/>
    <x v="3"/>
    <x v="0"/>
    <s v="36,00"/>
    <n v="79.2"/>
    <n v="0"/>
    <n v="0"/>
    <n v="22"/>
    <n v="262"/>
    <n v="0.5"/>
    <n v="0.04"/>
    <s v=""/>
    <n v="1"/>
    <n v="0"/>
    <n v="0"/>
  </r>
  <r>
    <x v="0"/>
    <x v="9"/>
    <s v="De Bonte Raaf"/>
    <x v="11"/>
    <x v="0"/>
    <x v="0"/>
    <x v="0"/>
    <x v="3"/>
    <x v="0"/>
    <s v="36,00"/>
    <n v="79.2"/>
    <n v="0"/>
    <n v="0"/>
    <n v="22"/>
    <n v="262"/>
    <n v="0.5"/>
    <n v="0.04"/>
    <s v=""/>
    <n v="1"/>
    <n v="0"/>
    <n v="0"/>
  </r>
  <r>
    <x v="0"/>
    <x v="10"/>
    <s v="De Bonte Raaf"/>
    <x v="11"/>
    <x v="0"/>
    <x v="0"/>
    <x v="0"/>
    <x v="3"/>
    <x v="0"/>
    <s v="36,00"/>
    <n v="75.599999999999994"/>
    <n v="0"/>
    <n v="0"/>
    <n v="21"/>
    <n v="262"/>
    <n v="0.5"/>
    <n v="0.04"/>
    <s v=""/>
    <n v="1"/>
    <n v="0"/>
    <n v="0"/>
  </r>
  <r>
    <x v="0"/>
    <x v="11"/>
    <s v="De Bonte Raaf"/>
    <x v="11"/>
    <x v="0"/>
    <x v="0"/>
    <x v="0"/>
    <x v="3"/>
    <x v="0"/>
    <s v="36,00"/>
    <n v="82.8"/>
    <n v="0"/>
    <n v="0"/>
    <n v="23"/>
    <n v="262"/>
    <n v="0.5"/>
    <n v="0.04"/>
    <s v=""/>
    <n v="1"/>
    <n v="0"/>
    <n v="0"/>
  </r>
  <r>
    <x v="0"/>
    <x v="0"/>
    <s v="De Bonte Raaf"/>
    <x v="12"/>
    <x v="0"/>
    <x v="0"/>
    <x v="0"/>
    <x v="3"/>
    <x v="0"/>
    <s v="36,00"/>
    <n v="0"/>
    <n v="0"/>
    <n v="0"/>
    <n v="23"/>
    <n v="262"/>
    <n v="0"/>
    <n v="0"/>
    <n v="1"/>
    <n v="1"/>
    <n v="0"/>
    <n v="0"/>
  </r>
  <r>
    <x v="0"/>
    <x v="1"/>
    <s v="De Bonte Raaf"/>
    <x v="12"/>
    <x v="0"/>
    <x v="0"/>
    <x v="0"/>
    <x v="3"/>
    <x v="0"/>
    <s v="36,00"/>
    <n v="0"/>
    <n v="0"/>
    <n v="0"/>
    <n v="20"/>
    <n v="262"/>
    <n v="0"/>
    <n v="0"/>
    <s v=""/>
    <n v="1"/>
    <n v="0"/>
    <n v="0"/>
  </r>
  <r>
    <x v="0"/>
    <x v="2"/>
    <s v="De Bonte Raaf"/>
    <x v="12"/>
    <x v="0"/>
    <x v="0"/>
    <x v="0"/>
    <x v="3"/>
    <x v="0"/>
    <s v="36,00"/>
    <n v="0"/>
    <n v="0"/>
    <n v="0"/>
    <n v="22"/>
    <n v="262"/>
    <n v="0"/>
    <n v="0"/>
    <s v=""/>
    <n v="1"/>
    <n v="0"/>
    <n v="0"/>
  </r>
  <r>
    <x v="0"/>
    <x v="3"/>
    <s v="De Bonte Raaf"/>
    <x v="12"/>
    <x v="0"/>
    <x v="0"/>
    <x v="0"/>
    <x v="3"/>
    <x v="0"/>
    <s v="36,00"/>
    <n v="0"/>
    <n v="0"/>
    <n v="0"/>
    <n v="22"/>
    <n v="262"/>
    <n v="0"/>
    <n v="0"/>
    <s v=""/>
    <n v="1"/>
    <n v="0"/>
    <n v="0"/>
  </r>
  <r>
    <x v="0"/>
    <x v="4"/>
    <s v="De Bonte Raaf"/>
    <x v="12"/>
    <x v="0"/>
    <x v="0"/>
    <x v="0"/>
    <x v="3"/>
    <x v="0"/>
    <s v="36,00"/>
    <n v="0"/>
    <n v="0"/>
    <n v="0"/>
    <n v="21"/>
    <n v="262"/>
    <n v="0"/>
    <n v="0"/>
    <s v=""/>
    <n v="1"/>
    <n v="0"/>
    <n v="0"/>
  </r>
  <r>
    <x v="0"/>
    <x v="5"/>
    <s v="De Bonte Raaf"/>
    <x v="12"/>
    <x v="0"/>
    <x v="0"/>
    <x v="0"/>
    <x v="3"/>
    <x v="0"/>
    <s v="36,00"/>
    <n v="15"/>
    <n v="0"/>
    <n v="0"/>
    <n v="22"/>
    <n v="262"/>
    <n v="0.09"/>
    <n v="0.01"/>
    <s v=""/>
    <n v="1"/>
    <n v="0"/>
    <n v="0"/>
  </r>
  <r>
    <x v="0"/>
    <x v="6"/>
    <s v="De Bonte Raaf"/>
    <x v="12"/>
    <x v="0"/>
    <x v="0"/>
    <x v="0"/>
    <x v="3"/>
    <x v="0"/>
    <s v="36,00"/>
    <n v="0"/>
    <n v="0"/>
    <n v="0"/>
    <n v="23"/>
    <n v="262"/>
    <n v="0"/>
    <n v="0"/>
    <s v=""/>
    <n v="1"/>
    <n v="0"/>
    <n v="0"/>
  </r>
  <r>
    <x v="0"/>
    <x v="7"/>
    <s v="De Bonte Raaf"/>
    <x v="12"/>
    <x v="0"/>
    <x v="0"/>
    <x v="0"/>
    <x v="3"/>
    <x v="0"/>
    <s v="36,00"/>
    <n v="0"/>
    <n v="0"/>
    <n v="0"/>
    <n v="21"/>
    <n v="262"/>
    <n v="0"/>
    <n v="0"/>
    <s v=""/>
    <n v="1"/>
    <n v="0"/>
    <n v="0"/>
  </r>
  <r>
    <x v="0"/>
    <x v="8"/>
    <s v="De Bonte Raaf"/>
    <x v="12"/>
    <x v="0"/>
    <x v="0"/>
    <x v="0"/>
    <x v="3"/>
    <x v="0"/>
    <s v="36,00"/>
    <n v="0"/>
    <n v="0"/>
    <n v="0"/>
    <n v="22"/>
    <n v="262"/>
    <n v="0"/>
    <n v="0"/>
    <s v=""/>
    <n v="1"/>
    <n v="0"/>
    <n v="0"/>
  </r>
  <r>
    <x v="0"/>
    <x v="9"/>
    <s v="De Bonte Raaf"/>
    <x v="12"/>
    <x v="0"/>
    <x v="0"/>
    <x v="0"/>
    <x v="3"/>
    <x v="0"/>
    <s v="36,00"/>
    <n v="0"/>
    <n v="0"/>
    <n v="0"/>
    <n v="22"/>
    <n v="262"/>
    <n v="0"/>
    <n v="0"/>
    <s v=""/>
    <n v="1"/>
    <n v="0"/>
    <n v="0"/>
  </r>
  <r>
    <x v="0"/>
    <x v="10"/>
    <s v="De Bonte Raaf"/>
    <x v="12"/>
    <x v="0"/>
    <x v="0"/>
    <x v="0"/>
    <x v="3"/>
    <x v="0"/>
    <s v="36,00"/>
    <n v="0"/>
    <n v="0"/>
    <n v="0"/>
    <n v="21"/>
    <n v="262"/>
    <n v="0"/>
    <n v="0"/>
    <s v=""/>
    <n v="1"/>
    <n v="0"/>
    <n v="0"/>
  </r>
  <r>
    <x v="0"/>
    <x v="11"/>
    <s v="De Bonte Raaf"/>
    <x v="12"/>
    <x v="0"/>
    <x v="0"/>
    <x v="0"/>
    <x v="3"/>
    <x v="0"/>
    <s v="36,00"/>
    <n v="0"/>
    <n v="0"/>
    <n v="0"/>
    <n v="23"/>
    <n v="262"/>
    <n v="0"/>
    <n v="0"/>
    <s v=""/>
    <n v="1"/>
    <n v="0"/>
    <n v="0"/>
  </r>
  <r>
    <x v="1"/>
    <x v="0"/>
    <s v="De Bonte Raaf"/>
    <x v="0"/>
    <x v="0"/>
    <x v="0"/>
    <x v="1"/>
    <x v="0"/>
    <x v="0"/>
    <s v="36,00"/>
    <n v="20"/>
    <n v="0"/>
    <n v="0"/>
    <n v="21"/>
    <n v="129"/>
    <n v="0.13"/>
    <n v="0.02"/>
    <n v="1"/>
    <n v="1"/>
    <n v="0"/>
    <n v="0"/>
  </r>
  <r>
    <x v="1"/>
    <x v="1"/>
    <s v="De Bonte Raaf"/>
    <x v="0"/>
    <x v="0"/>
    <x v="0"/>
    <x v="1"/>
    <x v="0"/>
    <x v="0"/>
    <s v="36,00"/>
    <n v="15"/>
    <n v="0"/>
    <n v="0"/>
    <n v="20"/>
    <n v="129"/>
    <n v="0.1"/>
    <n v="0.02"/>
    <s v=""/>
    <n v="1"/>
    <n v="0"/>
    <n v="0"/>
  </r>
  <r>
    <x v="1"/>
    <x v="2"/>
    <s v="De Bonte Raaf"/>
    <x v="0"/>
    <x v="1"/>
    <x v="0"/>
    <x v="1"/>
    <x v="0"/>
    <x v="0"/>
    <s v="36,00"/>
    <n v="120"/>
    <n v="0"/>
    <n v="0"/>
    <n v="23"/>
    <n v="129"/>
    <n v="0.72"/>
    <n v="0.13"/>
    <s v=""/>
    <n v="1"/>
    <n v="0"/>
    <n v="0"/>
  </r>
  <r>
    <x v="1"/>
    <x v="3"/>
    <s v="De Bonte Raaf"/>
    <x v="0"/>
    <x v="1"/>
    <x v="0"/>
    <x v="1"/>
    <x v="0"/>
    <x v="0"/>
    <s v="36,00"/>
    <n v="15"/>
    <n v="0"/>
    <n v="0"/>
    <n v="22"/>
    <n v="129"/>
    <n v="0.09"/>
    <n v="0.02"/>
    <s v=""/>
    <n v="1"/>
    <n v="0"/>
    <n v="0"/>
  </r>
  <r>
    <x v="1"/>
    <x v="4"/>
    <s v="De Bonte Raaf"/>
    <x v="0"/>
    <x v="1"/>
    <x v="0"/>
    <x v="1"/>
    <x v="0"/>
    <x v="0"/>
    <s v="36,00"/>
    <n v="48"/>
    <n v="0"/>
    <n v="0"/>
    <n v="21"/>
    <n v="129"/>
    <n v="0.32"/>
    <n v="0.05"/>
    <s v=""/>
    <n v="1"/>
    <n v="0"/>
    <n v="0"/>
  </r>
  <r>
    <x v="1"/>
    <x v="5"/>
    <s v="De Bonte Raaf"/>
    <x v="0"/>
    <x v="1"/>
    <x v="0"/>
    <x v="1"/>
    <x v="0"/>
    <x v="0"/>
    <s v="36,00"/>
    <n v="25"/>
    <n v="0"/>
    <n v="0"/>
    <n v="22"/>
    <n v="129"/>
    <n v="0.16"/>
    <n v="0.03"/>
    <s v=""/>
    <n v="1"/>
    <n v="0"/>
    <n v="0"/>
  </r>
  <r>
    <x v="1"/>
    <x v="0"/>
    <s v="De Bonte Raaf"/>
    <x v="1"/>
    <x v="0"/>
    <x v="0"/>
    <x v="0"/>
    <x v="1"/>
    <x v="0"/>
    <s v="36,00"/>
    <n v="151.19999999999999"/>
    <n v="0"/>
    <n v="0"/>
    <n v="21"/>
    <n v="129"/>
    <n v="1"/>
    <n v="0.16"/>
    <n v="1"/>
    <n v="1"/>
    <n v="0"/>
    <n v="0"/>
  </r>
  <r>
    <x v="1"/>
    <x v="1"/>
    <s v="De Bonte Raaf"/>
    <x v="1"/>
    <x v="0"/>
    <x v="0"/>
    <x v="0"/>
    <x v="1"/>
    <x v="0"/>
    <s v="36,00"/>
    <n v="144"/>
    <n v="0"/>
    <n v="0"/>
    <n v="20"/>
    <n v="129"/>
    <n v="1"/>
    <n v="0.16"/>
    <s v=""/>
    <n v="1"/>
    <n v="0"/>
    <n v="0"/>
  </r>
  <r>
    <x v="1"/>
    <x v="2"/>
    <s v="De Bonte Raaf"/>
    <x v="1"/>
    <x v="1"/>
    <x v="0"/>
    <x v="0"/>
    <x v="1"/>
    <x v="0"/>
    <s v="36,00"/>
    <n v="165.6"/>
    <n v="0"/>
    <n v="0"/>
    <n v="23"/>
    <n v="129"/>
    <n v="1"/>
    <n v="0.18"/>
    <s v=""/>
    <n v="1"/>
    <n v="0"/>
    <n v="0"/>
  </r>
  <r>
    <x v="1"/>
    <x v="3"/>
    <s v="De Bonte Raaf"/>
    <x v="1"/>
    <x v="1"/>
    <x v="0"/>
    <x v="0"/>
    <x v="1"/>
    <x v="0"/>
    <s v="36,00"/>
    <n v="158.4"/>
    <n v="0"/>
    <n v="0"/>
    <n v="22"/>
    <n v="129"/>
    <n v="1"/>
    <n v="0.17"/>
    <s v=""/>
    <n v="1"/>
    <n v="0"/>
    <n v="0"/>
  </r>
  <r>
    <x v="1"/>
    <x v="4"/>
    <s v="De Bonte Raaf"/>
    <x v="1"/>
    <x v="1"/>
    <x v="0"/>
    <x v="0"/>
    <x v="1"/>
    <x v="0"/>
    <s v="36,00"/>
    <n v="176.2"/>
    <n v="0"/>
    <n v="0"/>
    <n v="21"/>
    <n v="129"/>
    <n v="1.17"/>
    <n v="0.19"/>
    <s v=""/>
    <n v="1"/>
    <n v="0"/>
    <n v="0"/>
  </r>
  <r>
    <x v="1"/>
    <x v="5"/>
    <s v="De Bonte Raaf"/>
    <x v="1"/>
    <x v="1"/>
    <x v="0"/>
    <x v="0"/>
    <x v="1"/>
    <x v="0"/>
    <s v="36,00"/>
    <n v="158.4"/>
    <n v="0"/>
    <n v="0"/>
    <n v="22"/>
    <n v="129"/>
    <n v="1"/>
    <n v="0.17"/>
    <s v=""/>
    <n v="1"/>
    <n v="0"/>
    <n v="0"/>
  </r>
  <r>
    <x v="1"/>
    <x v="1"/>
    <s v="De Bonte Raaf"/>
    <x v="3"/>
    <x v="1"/>
    <x v="1"/>
    <x v="2"/>
    <x v="2"/>
    <x v="0"/>
    <s v="36,00"/>
    <n v="86.4"/>
    <n v="0"/>
    <n v="0"/>
    <n v="20"/>
    <n v="129"/>
    <n v="0.6"/>
    <n v="0.09"/>
    <n v="1"/>
    <n v="1"/>
    <n v="0"/>
    <n v="0"/>
  </r>
  <r>
    <x v="1"/>
    <x v="2"/>
    <s v="De Bonte Raaf"/>
    <x v="3"/>
    <x v="1"/>
    <x v="1"/>
    <x v="1"/>
    <x v="3"/>
    <x v="0"/>
    <s v="36,00"/>
    <n v="112"/>
    <n v="0"/>
    <n v="0"/>
    <n v="23"/>
    <n v="129"/>
    <n v="0.68"/>
    <n v="0.12"/>
    <s v=""/>
    <n v="1"/>
    <n v="0"/>
    <n v="0"/>
  </r>
  <r>
    <x v="1"/>
    <x v="3"/>
    <s v="De Bonte Raaf"/>
    <x v="3"/>
    <x v="1"/>
    <x v="1"/>
    <x v="1"/>
    <x v="3"/>
    <x v="0"/>
    <s v="36,00"/>
    <n v="104"/>
    <n v="0"/>
    <n v="0"/>
    <n v="22"/>
    <n v="129"/>
    <n v="0.66"/>
    <n v="0.11"/>
    <s v=""/>
    <n v="1"/>
    <n v="0"/>
    <n v="0"/>
  </r>
  <r>
    <x v="1"/>
    <x v="4"/>
    <s v="De Bonte Raaf"/>
    <x v="3"/>
    <x v="1"/>
    <x v="1"/>
    <x v="0"/>
    <x v="3"/>
    <x v="0"/>
    <s v="36,00"/>
    <n v="104"/>
    <n v="0"/>
    <n v="0"/>
    <n v="21"/>
    <n v="129"/>
    <n v="0.69"/>
    <n v="0.11"/>
    <s v=""/>
    <n v="1"/>
    <n v="0"/>
    <n v="0"/>
  </r>
  <r>
    <x v="1"/>
    <x v="5"/>
    <s v="De Bonte Raaf"/>
    <x v="3"/>
    <x v="1"/>
    <x v="1"/>
    <x v="0"/>
    <x v="3"/>
    <x v="0"/>
    <s v="36,00"/>
    <n v="104"/>
    <n v="0"/>
    <n v="0"/>
    <n v="22"/>
    <n v="129"/>
    <n v="0.66"/>
    <n v="0.11"/>
    <s v=""/>
    <n v="1"/>
    <n v="0"/>
    <n v="0"/>
  </r>
  <r>
    <x v="1"/>
    <x v="1"/>
    <s v="De Bonte Raaf"/>
    <x v="13"/>
    <x v="1"/>
    <x v="0"/>
    <x v="2"/>
    <x v="3"/>
    <x v="1"/>
    <s v="36,00"/>
    <n v="144"/>
    <n v="0"/>
    <n v="0"/>
    <n v="20"/>
    <n v="129"/>
    <n v="1"/>
    <n v="0.16"/>
    <n v="1"/>
    <n v="1"/>
    <n v="1"/>
    <n v="0"/>
  </r>
  <r>
    <x v="1"/>
    <x v="2"/>
    <s v="De Bonte Raaf"/>
    <x v="13"/>
    <x v="1"/>
    <x v="0"/>
    <x v="2"/>
    <x v="3"/>
    <x v="1"/>
    <s v="36,00"/>
    <n v="165.6"/>
    <n v="0"/>
    <n v="0"/>
    <n v="23"/>
    <n v="129"/>
    <n v="1"/>
    <n v="0.18"/>
    <s v=""/>
    <n v="1"/>
    <n v="0"/>
    <n v="0"/>
  </r>
  <r>
    <x v="1"/>
    <x v="3"/>
    <s v="De Bonte Raaf"/>
    <x v="13"/>
    <x v="1"/>
    <x v="0"/>
    <x v="2"/>
    <x v="3"/>
    <x v="1"/>
    <s v="36,00"/>
    <n v="158.4"/>
    <n v="0"/>
    <n v="0"/>
    <n v="22"/>
    <n v="129"/>
    <n v="1"/>
    <n v="0.17"/>
    <s v=""/>
    <n v="1"/>
    <n v="0"/>
    <n v="0"/>
  </r>
  <r>
    <x v="1"/>
    <x v="4"/>
    <s v="De Bonte Raaf"/>
    <x v="13"/>
    <x v="1"/>
    <x v="0"/>
    <x v="2"/>
    <x v="3"/>
    <x v="1"/>
    <s v="36,00"/>
    <n v="151.19999999999999"/>
    <n v="0"/>
    <n v="0"/>
    <n v="21"/>
    <n v="129"/>
    <n v="1"/>
    <n v="0.16"/>
    <s v=""/>
    <n v="1"/>
    <n v="0"/>
    <n v="1"/>
  </r>
  <r>
    <x v="1"/>
    <x v="1"/>
    <s v="De Bonte Raaf"/>
    <x v="14"/>
    <x v="1"/>
    <x v="1"/>
    <x v="2"/>
    <x v="0"/>
    <x v="2"/>
    <s v="36,00"/>
    <n v="30"/>
    <n v="0"/>
    <n v="0"/>
    <n v="20"/>
    <n v="129"/>
    <n v="0.21"/>
    <n v="0.03"/>
    <n v="1"/>
    <n v="1"/>
    <n v="1"/>
    <n v="0"/>
  </r>
  <r>
    <x v="1"/>
    <x v="2"/>
    <s v="De Bonte Raaf"/>
    <x v="14"/>
    <x v="1"/>
    <x v="1"/>
    <x v="2"/>
    <x v="0"/>
    <x v="2"/>
    <s v="36,00"/>
    <n v="69"/>
    <n v="0"/>
    <n v="0"/>
    <n v="23"/>
    <n v="129"/>
    <n v="0.42"/>
    <n v="7.0000000000000007E-2"/>
    <s v=""/>
    <n v="1"/>
    <n v="0"/>
    <n v="0"/>
  </r>
  <r>
    <x v="1"/>
    <x v="3"/>
    <s v="De Bonte Raaf"/>
    <x v="14"/>
    <x v="1"/>
    <x v="1"/>
    <x v="2"/>
    <x v="0"/>
    <x v="2"/>
    <s v="36,00"/>
    <n v="66"/>
    <n v="0"/>
    <n v="0"/>
    <n v="22"/>
    <n v="129"/>
    <n v="0.42"/>
    <n v="7.0000000000000007E-2"/>
    <s v=""/>
    <n v="1"/>
    <n v="0"/>
    <n v="0"/>
  </r>
  <r>
    <x v="1"/>
    <x v="4"/>
    <s v="De Bonte Raaf"/>
    <x v="14"/>
    <x v="1"/>
    <x v="1"/>
    <x v="2"/>
    <x v="0"/>
    <x v="2"/>
    <s v="36,00"/>
    <n v="63"/>
    <n v="0"/>
    <n v="0"/>
    <n v="21"/>
    <n v="129"/>
    <n v="0.42"/>
    <n v="7.0000000000000007E-2"/>
    <s v=""/>
    <n v="1"/>
    <n v="0"/>
    <n v="0"/>
  </r>
  <r>
    <x v="1"/>
    <x v="5"/>
    <s v="De Bonte Raaf"/>
    <x v="14"/>
    <x v="1"/>
    <x v="1"/>
    <x v="2"/>
    <x v="0"/>
    <x v="2"/>
    <s v="36,00"/>
    <n v="66"/>
    <n v="0"/>
    <n v="0"/>
    <n v="22"/>
    <n v="129"/>
    <n v="0.42"/>
    <n v="7.0000000000000007E-2"/>
    <s v=""/>
    <n v="1"/>
    <n v="0"/>
    <n v="0"/>
  </r>
  <r>
    <x v="1"/>
    <x v="2"/>
    <s v="De Bonte Raaf"/>
    <x v="15"/>
    <x v="1"/>
    <x v="0"/>
    <x v="5"/>
    <x v="3"/>
    <x v="1"/>
    <s v="36,00"/>
    <n v="165.6"/>
    <n v="0"/>
    <n v="0"/>
    <n v="23"/>
    <n v="129"/>
    <n v="1"/>
    <n v="0.18"/>
    <n v="1"/>
    <n v="1"/>
    <n v="1"/>
    <n v="0"/>
  </r>
  <r>
    <x v="1"/>
    <x v="3"/>
    <s v="De Bonte Raaf"/>
    <x v="15"/>
    <x v="1"/>
    <x v="0"/>
    <x v="5"/>
    <x v="3"/>
    <x v="1"/>
    <s v="36,00"/>
    <n v="166.4"/>
    <n v="0"/>
    <n v="0"/>
    <n v="22"/>
    <n v="129"/>
    <n v="1.05"/>
    <n v="0.18"/>
    <s v=""/>
    <n v="1"/>
    <n v="0"/>
    <n v="0"/>
  </r>
  <r>
    <x v="1"/>
    <x v="4"/>
    <s v="De Bonte Raaf"/>
    <x v="15"/>
    <x v="1"/>
    <x v="0"/>
    <x v="5"/>
    <x v="3"/>
    <x v="1"/>
    <s v="36,00"/>
    <n v="151.19999999999999"/>
    <n v="0"/>
    <n v="0"/>
    <n v="21"/>
    <n v="129"/>
    <n v="1"/>
    <n v="0.16"/>
    <s v=""/>
    <n v="1"/>
    <n v="0"/>
    <n v="0"/>
  </r>
  <r>
    <x v="1"/>
    <x v="5"/>
    <s v="De Bonte Raaf"/>
    <x v="15"/>
    <x v="1"/>
    <x v="0"/>
    <x v="5"/>
    <x v="3"/>
    <x v="1"/>
    <s v="36,00"/>
    <n v="162.4"/>
    <n v="4"/>
    <n v="4"/>
    <n v="22"/>
    <n v="129"/>
    <n v="1.03"/>
    <n v="0.17"/>
    <s v=""/>
    <n v="1"/>
    <n v="0"/>
    <n v="0"/>
  </r>
  <r>
    <x v="1"/>
    <x v="2"/>
    <s v="De Bonte Raaf"/>
    <x v="16"/>
    <x v="1"/>
    <x v="0"/>
    <x v="6"/>
    <x v="4"/>
    <x v="0"/>
    <s v="36,00"/>
    <n v="10"/>
    <n v="0"/>
    <n v="0"/>
    <n v="23"/>
    <n v="129"/>
    <n v="0.06"/>
    <n v="0.01"/>
    <n v="1"/>
    <n v="1"/>
    <n v="1"/>
    <n v="0"/>
  </r>
  <r>
    <x v="1"/>
    <x v="3"/>
    <s v="De Bonte Raaf"/>
    <x v="16"/>
    <x v="1"/>
    <x v="0"/>
    <x v="6"/>
    <x v="4"/>
    <x v="0"/>
    <s v="36,00"/>
    <n v="20"/>
    <n v="0"/>
    <n v="0"/>
    <n v="22"/>
    <n v="129"/>
    <n v="0.13"/>
    <n v="0.02"/>
    <s v=""/>
    <n v="1"/>
    <n v="0"/>
    <n v="0"/>
  </r>
  <r>
    <x v="1"/>
    <x v="4"/>
    <s v="De Bonte Raaf"/>
    <x v="16"/>
    <x v="1"/>
    <x v="0"/>
    <x v="6"/>
    <x v="4"/>
    <x v="0"/>
    <s v="36,00"/>
    <n v="49"/>
    <n v="0"/>
    <n v="0"/>
    <n v="21"/>
    <n v="129"/>
    <n v="0.32"/>
    <n v="0.05"/>
    <s v=""/>
    <n v="1"/>
    <n v="0"/>
    <n v="0"/>
  </r>
  <r>
    <x v="1"/>
    <x v="5"/>
    <s v="De Bonte Raaf"/>
    <x v="16"/>
    <x v="1"/>
    <x v="0"/>
    <x v="6"/>
    <x v="4"/>
    <x v="0"/>
    <s v="36,00"/>
    <n v="0"/>
    <n v="0"/>
    <n v="0"/>
    <n v="22"/>
    <n v="129"/>
    <n v="0"/>
    <n v="0"/>
    <s v=""/>
    <n v="1"/>
    <n v="0"/>
    <n v="0"/>
  </r>
  <r>
    <x v="1"/>
    <x v="2"/>
    <s v="De Bonte Raaf"/>
    <x v="17"/>
    <x v="2"/>
    <x v="1"/>
    <x v="7"/>
    <x v="0"/>
    <x v="0"/>
    <s v="36,00"/>
    <n v="165.6"/>
    <n v="0"/>
    <n v="0"/>
    <n v="23"/>
    <n v="129"/>
    <n v="1"/>
    <n v="0.18"/>
    <n v="1"/>
    <n v="1"/>
    <n v="1"/>
    <n v="0"/>
  </r>
  <r>
    <x v="1"/>
    <x v="3"/>
    <s v="De Bonte Raaf"/>
    <x v="17"/>
    <x v="2"/>
    <x v="1"/>
    <x v="7"/>
    <x v="0"/>
    <x v="0"/>
    <s v="36,00"/>
    <n v="158.4"/>
    <n v="0"/>
    <n v="0"/>
    <n v="22"/>
    <n v="129"/>
    <n v="1"/>
    <n v="0.17"/>
    <s v=""/>
    <n v="1"/>
    <n v="0"/>
    <n v="0"/>
  </r>
  <r>
    <x v="1"/>
    <x v="4"/>
    <s v="De Bonte Raaf"/>
    <x v="17"/>
    <x v="2"/>
    <x v="1"/>
    <x v="7"/>
    <x v="0"/>
    <x v="0"/>
    <s v="36,00"/>
    <n v="166.2"/>
    <n v="15"/>
    <n v="15"/>
    <n v="21"/>
    <n v="129"/>
    <n v="1.1000000000000001"/>
    <n v="0.18"/>
    <s v=""/>
    <n v="1"/>
    <n v="0"/>
    <n v="0"/>
  </r>
  <r>
    <x v="1"/>
    <x v="5"/>
    <s v="De Bonte Raaf"/>
    <x v="17"/>
    <x v="2"/>
    <x v="1"/>
    <x v="7"/>
    <x v="0"/>
    <x v="0"/>
    <s v="36,00"/>
    <n v="158.4"/>
    <n v="0"/>
    <n v="0"/>
    <n v="22"/>
    <n v="129"/>
    <n v="1"/>
    <n v="0.17"/>
    <s v=""/>
    <n v="1"/>
    <n v="0"/>
    <n v="0"/>
  </r>
  <r>
    <x v="1"/>
    <x v="3"/>
    <s v="De Bonte Raaf"/>
    <x v="18"/>
    <x v="1"/>
    <x v="1"/>
    <x v="5"/>
    <x v="4"/>
    <x v="3"/>
    <s v="36,00"/>
    <n v="81"/>
    <n v="0"/>
    <n v="0"/>
    <n v="22"/>
    <n v="129"/>
    <n v="0.51"/>
    <n v="0.09"/>
    <n v="1"/>
    <n v="1"/>
    <n v="1"/>
    <n v="0"/>
  </r>
  <r>
    <x v="1"/>
    <x v="4"/>
    <s v="De Bonte Raaf"/>
    <x v="18"/>
    <x v="1"/>
    <x v="1"/>
    <x v="5"/>
    <x v="4"/>
    <x v="3"/>
    <s v="36,00"/>
    <n v="96"/>
    <n v="20"/>
    <n v="20"/>
    <n v="21"/>
    <n v="129"/>
    <n v="0.63"/>
    <n v="0.1"/>
    <s v=""/>
    <n v="1"/>
    <n v="0"/>
    <n v="0"/>
  </r>
  <r>
    <x v="1"/>
    <x v="5"/>
    <s v="De Bonte Raaf"/>
    <x v="18"/>
    <x v="1"/>
    <x v="1"/>
    <x v="5"/>
    <x v="4"/>
    <x v="3"/>
    <s v="36,00"/>
    <n v="77"/>
    <n v="0"/>
    <n v="0"/>
    <n v="22"/>
    <n v="129"/>
    <n v="0.49"/>
    <n v="0.08"/>
    <s v=""/>
    <n v="1"/>
    <n v="0"/>
    <n v="0"/>
  </r>
  <r>
    <x v="1"/>
    <x v="0"/>
    <s v="De Bonte Raaf"/>
    <x v="4"/>
    <x v="0"/>
    <x v="1"/>
    <x v="2"/>
    <x v="0"/>
    <x v="0"/>
    <s v="36,00"/>
    <n v="86.4"/>
    <n v="0"/>
    <n v="0"/>
    <n v="21"/>
    <n v="129"/>
    <n v="0.56999999999999995"/>
    <n v="0.09"/>
    <n v="1"/>
    <n v="1"/>
    <n v="0"/>
    <n v="0"/>
  </r>
  <r>
    <x v="1"/>
    <x v="1"/>
    <s v="De Bonte Raaf"/>
    <x v="4"/>
    <x v="0"/>
    <x v="1"/>
    <x v="2"/>
    <x v="0"/>
    <x v="0"/>
    <s v="36,00"/>
    <n v="86.4"/>
    <n v="0"/>
    <n v="0"/>
    <n v="20"/>
    <n v="129"/>
    <n v="0.6"/>
    <n v="0.09"/>
    <s v=""/>
    <n v="1"/>
    <n v="0"/>
    <n v="0"/>
  </r>
  <r>
    <x v="1"/>
    <x v="2"/>
    <s v="De Bonte Raaf"/>
    <x v="4"/>
    <x v="3"/>
    <x v="1"/>
    <x v="2"/>
    <x v="0"/>
    <x v="0"/>
    <s v="36,00"/>
    <n v="100.8"/>
    <n v="0"/>
    <n v="0"/>
    <n v="23"/>
    <n v="129"/>
    <n v="0.61"/>
    <n v="0.11"/>
    <s v=""/>
    <n v="1"/>
    <n v="0"/>
    <n v="0"/>
  </r>
  <r>
    <x v="1"/>
    <x v="3"/>
    <s v="De Bonte Raaf"/>
    <x v="4"/>
    <x v="3"/>
    <x v="1"/>
    <x v="2"/>
    <x v="0"/>
    <x v="0"/>
    <s v="36,00"/>
    <n v="98.6"/>
    <n v="5"/>
    <n v="5"/>
    <n v="22"/>
    <n v="129"/>
    <n v="0.62"/>
    <n v="0.11"/>
    <s v=""/>
    <n v="1"/>
    <n v="0"/>
    <n v="0"/>
  </r>
  <r>
    <x v="1"/>
    <x v="4"/>
    <s v="De Bonte Raaf"/>
    <x v="4"/>
    <x v="3"/>
    <x v="1"/>
    <x v="2"/>
    <x v="0"/>
    <x v="0"/>
    <s v="36,00"/>
    <n v="93.6"/>
    <n v="0"/>
    <n v="0"/>
    <n v="21"/>
    <n v="129"/>
    <n v="0.62"/>
    <n v="0.1"/>
    <s v=""/>
    <n v="1"/>
    <n v="0"/>
    <n v="0"/>
  </r>
  <r>
    <x v="1"/>
    <x v="5"/>
    <s v="De Bonte Raaf"/>
    <x v="4"/>
    <x v="3"/>
    <x v="1"/>
    <x v="2"/>
    <x v="0"/>
    <x v="0"/>
    <s v="36,00"/>
    <n v="93.6"/>
    <n v="0"/>
    <n v="0"/>
    <n v="22"/>
    <n v="129"/>
    <n v="0.59"/>
    <n v="0.1"/>
    <s v=""/>
    <n v="1"/>
    <n v="0"/>
    <n v="0"/>
  </r>
  <r>
    <x v="1"/>
    <x v="3"/>
    <s v="De Bonte Raaf"/>
    <x v="19"/>
    <x v="1"/>
    <x v="0"/>
    <x v="4"/>
    <x v="0"/>
    <x v="2"/>
    <s v="36,00"/>
    <n v="64.8"/>
    <n v="0"/>
    <n v="0"/>
    <n v="22"/>
    <n v="129"/>
    <n v="0.41"/>
    <n v="7.0000000000000007E-2"/>
    <n v="1"/>
    <n v="1"/>
    <n v="1"/>
    <n v="0"/>
  </r>
  <r>
    <x v="1"/>
    <x v="4"/>
    <s v="De Bonte Raaf"/>
    <x v="19"/>
    <x v="1"/>
    <x v="0"/>
    <x v="4"/>
    <x v="0"/>
    <x v="2"/>
    <s v="36,00"/>
    <n v="122.4"/>
    <n v="0"/>
    <n v="0"/>
    <n v="21"/>
    <n v="129"/>
    <n v="0.81"/>
    <n v="0.13"/>
    <s v=""/>
    <n v="1"/>
    <n v="0"/>
    <n v="0"/>
  </r>
  <r>
    <x v="1"/>
    <x v="5"/>
    <s v="De Bonte Raaf"/>
    <x v="19"/>
    <x v="1"/>
    <x v="0"/>
    <x v="4"/>
    <x v="0"/>
    <x v="2"/>
    <s v="36,00"/>
    <n v="129.6"/>
    <n v="0"/>
    <n v="0"/>
    <n v="22"/>
    <n v="129"/>
    <n v="0.82"/>
    <n v="0.14000000000000001"/>
    <s v=""/>
    <n v="1"/>
    <n v="0"/>
    <n v="0"/>
  </r>
  <r>
    <x v="1"/>
    <x v="3"/>
    <s v="De Bonte Raaf"/>
    <x v="20"/>
    <x v="2"/>
    <x v="0"/>
    <x v="0"/>
    <x v="1"/>
    <x v="4"/>
    <s v="36,00"/>
    <n v="36"/>
    <n v="0"/>
    <n v="0"/>
    <n v="22"/>
    <n v="129"/>
    <n v="0.23"/>
    <n v="0.04"/>
    <n v="1"/>
    <n v="1"/>
    <n v="1"/>
    <n v="0"/>
  </r>
  <r>
    <x v="1"/>
    <x v="4"/>
    <s v="De Bonte Raaf"/>
    <x v="20"/>
    <x v="2"/>
    <x v="0"/>
    <x v="0"/>
    <x v="1"/>
    <x v="4"/>
    <s v="36,00"/>
    <n v="84"/>
    <n v="0"/>
    <n v="0"/>
    <n v="21"/>
    <n v="129"/>
    <n v="0.56000000000000005"/>
    <n v="0.09"/>
    <s v=""/>
    <n v="1"/>
    <n v="0"/>
    <n v="0"/>
  </r>
  <r>
    <x v="1"/>
    <x v="5"/>
    <s v="De Bonte Raaf"/>
    <x v="20"/>
    <x v="2"/>
    <x v="0"/>
    <x v="0"/>
    <x v="1"/>
    <x v="4"/>
    <s v="36,00"/>
    <n v="90"/>
    <n v="0"/>
    <n v="0"/>
    <n v="22"/>
    <n v="129"/>
    <n v="0.56999999999999995"/>
    <n v="0.1"/>
    <s v=""/>
    <n v="1"/>
    <n v="0"/>
    <n v="0"/>
  </r>
  <r>
    <x v="1"/>
    <x v="4"/>
    <s v="De Bonte Raaf"/>
    <x v="21"/>
    <x v="1"/>
    <x v="0"/>
    <x v="5"/>
    <x v="4"/>
    <x v="3"/>
    <s v="36,00"/>
    <n v="151.19999999999999"/>
    <n v="0"/>
    <n v="0"/>
    <n v="21"/>
    <n v="129"/>
    <n v="1"/>
    <n v="0.16"/>
    <n v="1"/>
    <n v="1"/>
    <n v="1"/>
    <n v="0"/>
  </r>
  <r>
    <x v="1"/>
    <x v="5"/>
    <s v="De Bonte Raaf"/>
    <x v="21"/>
    <x v="1"/>
    <x v="0"/>
    <x v="5"/>
    <x v="4"/>
    <x v="3"/>
    <s v="36,00"/>
    <n v="158.4"/>
    <n v="0"/>
    <n v="0"/>
    <n v="22"/>
    <n v="129"/>
    <n v="1"/>
    <n v="0.17"/>
    <s v=""/>
    <n v="1"/>
    <n v="0"/>
    <n v="0"/>
  </r>
  <r>
    <x v="1"/>
    <x v="4"/>
    <s v="De Bonte Raaf"/>
    <x v="22"/>
    <x v="1"/>
    <x v="1"/>
    <x v="6"/>
    <x v="0"/>
    <x v="4"/>
    <s v="36,00"/>
    <n v="8"/>
    <n v="0"/>
    <n v="0"/>
    <n v="21"/>
    <n v="129"/>
    <n v="0.05"/>
    <n v="0.01"/>
    <n v="1"/>
    <n v="1"/>
    <n v="1"/>
    <n v="0"/>
  </r>
  <r>
    <x v="1"/>
    <x v="5"/>
    <s v="De Bonte Raaf"/>
    <x v="22"/>
    <x v="1"/>
    <x v="1"/>
    <x v="6"/>
    <x v="0"/>
    <x v="4"/>
    <s v="36,00"/>
    <n v="107.54"/>
    <n v="0"/>
    <n v="0"/>
    <n v="22"/>
    <n v="129"/>
    <n v="0.68"/>
    <n v="0.12"/>
    <s v=""/>
    <n v="1"/>
    <n v="0"/>
    <n v="1"/>
  </r>
  <r>
    <x v="1"/>
    <x v="4"/>
    <s v="De Bonte Raaf"/>
    <x v="23"/>
    <x v="1"/>
    <x v="0"/>
    <x v="0"/>
    <x v="2"/>
    <x v="2"/>
    <s v="36,00"/>
    <n v="105"/>
    <n v="0"/>
    <n v="0"/>
    <n v="21"/>
    <n v="129"/>
    <n v="0.69"/>
    <n v="0.11"/>
    <n v="1"/>
    <n v="1"/>
    <n v="1"/>
    <n v="0"/>
  </r>
  <r>
    <x v="1"/>
    <x v="5"/>
    <s v="De Bonte Raaf"/>
    <x v="23"/>
    <x v="1"/>
    <x v="0"/>
    <x v="0"/>
    <x v="2"/>
    <x v="2"/>
    <s v="36,00"/>
    <n v="110"/>
    <n v="0"/>
    <n v="0"/>
    <n v="22"/>
    <n v="129"/>
    <n v="0.69"/>
    <n v="0.12"/>
    <s v=""/>
    <n v="1"/>
    <n v="0"/>
    <n v="0"/>
  </r>
  <r>
    <x v="1"/>
    <x v="3"/>
    <s v="De Bonte Raaf"/>
    <x v="24"/>
    <x v="0"/>
    <x v="0"/>
    <x v="3"/>
    <x v="5"/>
    <x v="0"/>
    <s v="36,00"/>
    <n v="158.4"/>
    <n v="0"/>
    <n v="0"/>
    <n v="22"/>
    <n v="129"/>
    <n v="1"/>
    <n v="0.17"/>
    <n v="1"/>
    <n v="1"/>
    <n v="1"/>
    <n v="0"/>
  </r>
  <r>
    <x v="1"/>
    <x v="4"/>
    <s v="De Bonte Raaf"/>
    <x v="24"/>
    <x v="0"/>
    <x v="0"/>
    <x v="3"/>
    <x v="5"/>
    <x v="0"/>
    <s v="36,00"/>
    <n v="151.19999999999999"/>
    <n v="0"/>
    <n v="0"/>
    <n v="21"/>
    <n v="129"/>
    <n v="1"/>
    <n v="0.16"/>
    <s v=""/>
    <n v="1"/>
    <n v="0"/>
    <n v="0"/>
  </r>
  <r>
    <x v="1"/>
    <x v="5"/>
    <s v="De Bonte Raaf"/>
    <x v="24"/>
    <x v="0"/>
    <x v="0"/>
    <x v="3"/>
    <x v="5"/>
    <x v="0"/>
    <s v="36,00"/>
    <n v="158.4"/>
    <n v="0"/>
    <n v="0"/>
    <n v="22"/>
    <n v="129"/>
    <n v="1"/>
    <n v="0.17"/>
    <s v=""/>
    <n v="1"/>
    <n v="0"/>
    <n v="0"/>
  </r>
  <r>
    <x v="1"/>
    <x v="5"/>
    <s v="De Bonte Raaf"/>
    <x v="25"/>
    <x v="1"/>
    <x v="1"/>
    <x v="0"/>
    <x v="3"/>
    <x v="1"/>
    <s v="36,00"/>
    <n v="158.4"/>
    <n v="0"/>
    <n v="0"/>
    <n v="22"/>
    <n v="129"/>
    <n v="1"/>
    <n v="0.17"/>
    <n v="1"/>
    <n v="1"/>
    <n v="1"/>
    <n v="0"/>
  </r>
  <r>
    <x v="1"/>
    <x v="5"/>
    <s v="De Bonte Raaf"/>
    <x v="26"/>
    <x v="2"/>
    <x v="0"/>
    <x v="1"/>
    <x v="0"/>
    <x v="3"/>
    <s v="36,00"/>
    <n v="20"/>
    <n v="0"/>
    <n v="0"/>
    <n v="22"/>
    <n v="129"/>
    <n v="0.13"/>
    <n v="0.02"/>
    <n v="1"/>
    <n v="1"/>
    <n v="1"/>
    <n v="0"/>
  </r>
  <r>
    <x v="1"/>
    <x v="5"/>
    <s v="De Bonte Raaf"/>
    <x v="27"/>
    <x v="3"/>
    <x v="1"/>
    <x v="2"/>
    <x v="4"/>
    <x v="4"/>
    <s v="36,00"/>
    <n v="68"/>
    <n v="0"/>
    <n v="0"/>
    <n v="22"/>
    <n v="129"/>
    <n v="0.43"/>
    <n v="7.0000000000000007E-2"/>
    <n v="1"/>
    <n v="1"/>
    <n v="1"/>
    <n v="0"/>
  </r>
  <r>
    <x v="1"/>
    <x v="5"/>
    <s v="De Bonte Raaf"/>
    <x v="28"/>
    <x v="0"/>
    <x v="1"/>
    <x v="2"/>
    <x v="4"/>
    <x v="3"/>
    <s v="36,00"/>
    <n v="100.8"/>
    <n v="0"/>
    <n v="0"/>
    <n v="22"/>
    <n v="129"/>
    <n v="0.64"/>
    <n v="0.11"/>
    <n v="1"/>
    <n v="1"/>
    <n v="1"/>
    <n v="0"/>
  </r>
  <r>
    <x v="1"/>
    <x v="0"/>
    <s v="De Bonte Raaf"/>
    <x v="5"/>
    <x v="0"/>
    <x v="1"/>
    <x v="3"/>
    <x v="0"/>
    <x v="0"/>
    <s v="36,00"/>
    <n v="151.19999999999999"/>
    <n v="0"/>
    <n v="0"/>
    <n v="21"/>
    <n v="129"/>
    <n v="1"/>
    <n v="0.16"/>
    <n v="1"/>
    <n v="1"/>
    <n v="0"/>
    <n v="0"/>
  </r>
  <r>
    <x v="1"/>
    <x v="1"/>
    <s v="De Bonte Raaf"/>
    <x v="5"/>
    <x v="0"/>
    <x v="1"/>
    <x v="3"/>
    <x v="0"/>
    <x v="0"/>
    <s v="36,00"/>
    <n v="144"/>
    <n v="0"/>
    <n v="0"/>
    <n v="20"/>
    <n v="129"/>
    <n v="1"/>
    <n v="0.16"/>
    <s v=""/>
    <n v="1"/>
    <n v="0"/>
    <n v="0"/>
  </r>
  <r>
    <x v="1"/>
    <x v="2"/>
    <s v="De Bonte Raaf"/>
    <x v="5"/>
    <x v="3"/>
    <x v="1"/>
    <x v="3"/>
    <x v="0"/>
    <x v="0"/>
    <s v="36,00"/>
    <n v="165.6"/>
    <n v="0"/>
    <n v="0"/>
    <n v="23"/>
    <n v="129"/>
    <n v="1"/>
    <n v="0.18"/>
    <s v=""/>
    <n v="1"/>
    <n v="0"/>
    <n v="0"/>
  </r>
  <r>
    <x v="1"/>
    <x v="3"/>
    <s v="De Bonte Raaf"/>
    <x v="5"/>
    <x v="3"/>
    <x v="1"/>
    <x v="3"/>
    <x v="0"/>
    <x v="0"/>
    <s v="36,00"/>
    <n v="158.4"/>
    <n v="0"/>
    <n v="0"/>
    <n v="22"/>
    <n v="129"/>
    <n v="1"/>
    <n v="0.17"/>
    <s v=""/>
    <n v="1"/>
    <n v="0"/>
    <n v="0"/>
  </r>
  <r>
    <x v="1"/>
    <x v="4"/>
    <s v="De Bonte Raaf"/>
    <x v="5"/>
    <x v="3"/>
    <x v="1"/>
    <x v="3"/>
    <x v="0"/>
    <x v="0"/>
    <s v="36,00"/>
    <n v="151.19999999999999"/>
    <n v="0"/>
    <n v="0"/>
    <n v="21"/>
    <n v="129"/>
    <n v="1"/>
    <n v="0.16"/>
    <s v=""/>
    <n v="1"/>
    <n v="0"/>
    <n v="0"/>
  </r>
  <r>
    <x v="1"/>
    <x v="5"/>
    <s v="De Bonte Raaf"/>
    <x v="5"/>
    <x v="3"/>
    <x v="1"/>
    <x v="3"/>
    <x v="0"/>
    <x v="0"/>
    <s v="36,00"/>
    <n v="173.4"/>
    <n v="0"/>
    <n v="0"/>
    <n v="22"/>
    <n v="129"/>
    <n v="1.0900000000000001"/>
    <n v="0.19"/>
    <s v=""/>
    <n v="1"/>
    <n v="0"/>
    <n v="0"/>
  </r>
  <r>
    <x v="1"/>
    <x v="5"/>
    <s v="De Bonte Raaf"/>
    <x v="29"/>
    <x v="0"/>
    <x v="1"/>
    <x v="0"/>
    <x v="2"/>
    <x v="3"/>
    <s v="36,00"/>
    <n v="158.4"/>
    <n v="0"/>
    <n v="0"/>
    <n v="22"/>
    <n v="129"/>
    <n v="1"/>
    <n v="0.17"/>
    <n v="1"/>
    <n v="1"/>
    <n v="1"/>
    <n v="0"/>
  </r>
  <r>
    <x v="1"/>
    <x v="5"/>
    <s v="De Bonte Raaf"/>
    <x v="30"/>
    <x v="0"/>
    <x v="1"/>
    <x v="4"/>
    <x v="2"/>
    <x v="2"/>
    <s v="36,00"/>
    <n v="32"/>
    <n v="0"/>
    <n v="0"/>
    <n v="22"/>
    <n v="129"/>
    <n v="0.2"/>
    <n v="0.03"/>
    <n v="1"/>
    <n v="1"/>
    <n v="1"/>
    <n v="0"/>
  </r>
  <r>
    <x v="1"/>
    <x v="0"/>
    <s v="De Bonte Raaf"/>
    <x v="6"/>
    <x v="0"/>
    <x v="1"/>
    <x v="0"/>
    <x v="2"/>
    <x v="0"/>
    <s v="36,00"/>
    <n v="84"/>
    <n v="0"/>
    <n v="0"/>
    <n v="21"/>
    <n v="129"/>
    <n v="0.56000000000000005"/>
    <n v="0.09"/>
    <n v="1"/>
    <n v="1"/>
    <n v="0"/>
    <n v="0"/>
  </r>
  <r>
    <x v="1"/>
    <x v="1"/>
    <s v="De Bonte Raaf"/>
    <x v="6"/>
    <x v="0"/>
    <x v="1"/>
    <x v="0"/>
    <x v="2"/>
    <x v="0"/>
    <s v="36,00"/>
    <n v="80"/>
    <n v="0"/>
    <n v="0"/>
    <n v="20"/>
    <n v="129"/>
    <n v="0.56000000000000005"/>
    <n v="0.09"/>
    <s v=""/>
    <n v="1"/>
    <n v="0"/>
    <n v="0"/>
  </r>
  <r>
    <x v="1"/>
    <x v="2"/>
    <s v="De Bonte Raaf"/>
    <x v="6"/>
    <x v="1"/>
    <x v="1"/>
    <x v="0"/>
    <x v="2"/>
    <x v="0"/>
    <s v="36,00"/>
    <n v="92"/>
    <n v="0"/>
    <n v="0"/>
    <n v="23"/>
    <n v="129"/>
    <n v="0.56000000000000005"/>
    <n v="0.1"/>
    <s v=""/>
    <n v="1"/>
    <n v="0"/>
    <n v="0"/>
  </r>
  <r>
    <x v="1"/>
    <x v="3"/>
    <s v="De Bonte Raaf"/>
    <x v="6"/>
    <x v="1"/>
    <x v="1"/>
    <x v="4"/>
    <x v="2"/>
    <x v="0"/>
    <s v="36,00"/>
    <n v="91"/>
    <n v="0"/>
    <n v="0"/>
    <n v="22"/>
    <n v="129"/>
    <n v="0.56999999999999995"/>
    <n v="0.1"/>
    <s v=""/>
    <n v="1"/>
    <n v="0"/>
    <n v="0"/>
  </r>
  <r>
    <x v="1"/>
    <x v="4"/>
    <s v="De Bonte Raaf"/>
    <x v="6"/>
    <x v="1"/>
    <x v="1"/>
    <x v="4"/>
    <x v="2"/>
    <x v="0"/>
    <s v="36,00"/>
    <n v="84"/>
    <n v="0"/>
    <n v="0"/>
    <n v="21"/>
    <n v="129"/>
    <n v="0.56000000000000005"/>
    <n v="0.09"/>
    <s v=""/>
    <n v="1"/>
    <n v="0"/>
    <n v="0"/>
  </r>
  <r>
    <x v="1"/>
    <x v="5"/>
    <s v="De Bonte Raaf"/>
    <x v="6"/>
    <x v="1"/>
    <x v="1"/>
    <x v="4"/>
    <x v="2"/>
    <x v="0"/>
    <s v="36,00"/>
    <n v="93"/>
    <n v="5"/>
    <n v="5"/>
    <n v="22"/>
    <n v="129"/>
    <n v="0.59"/>
    <n v="0.1"/>
    <s v=""/>
    <n v="1"/>
    <n v="0"/>
    <n v="0"/>
  </r>
  <r>
    <x v="1"/>
    <x v="0"/>
    <s v="De Bonte Raaf"/>
    <x v="7"/>
    <x v="0"/>
    <x v="1"/>
    <x v="0"/>
    <x v="1"/>
    <x v="0"/>
    <s v="36,00"/>
    <n v="102"/>
    <n v="0"/>
    <n v="0"/>
    <n v="21"/>
    <n v="129"/>
    <n v="0.67"/>
    <n v="0.11"/>
    <n v="1"/>
    <n v="1"/>
    <n v="0"/>
    <n v="0"/>
  </r>
  <r>
    <x v="1"/>
    <x v="1"/>
    <s v="De Bonte Raaf"/>
    <x v="7"/>
    <x v="0"/>
    <x v="1"/>
    <x v="4"/>
    <x v="3"/>
    <x v="0"/>
    <s v="36,00"/>
    <n v="104"/>
    <n v="0"/>
    <n v="0"/>
    <n v="20"/>
    <n v="129"/>
    <n v="0.72"/>
    <n v="0.11"/>
    <s v=""/>
    <n v="1"/>
    <n v="0"/>
    <n v="0"/>
  </r>
  <r>
    <x v="1"/>
    <x v="2"/>
    <s v="De Bonte Raaf"/>
    <x v="7"/>
    <x v="3"/>
    <x v="1"/>
    <x v="4"/>
    <x v="3"/>
    <x v="0"/>
    <s v="36,00"/>
    <n v="118"/>
    <n v="0"/>
    <n v="0"/>
    <n v="23"/>
    <n v="129"/>
    <n v="0.71"/>
    <n v="0.13"/>
    <s v=""/>
    <n v="1"/>
    <n v="0"/>
    <n v="0"/>
  </r>
  <r>
    <x v="1"/>
    <x v="3"/>
    <s v="De Bonte Raaf"/>
    <x v="7"/>
    <x v="3"/>
    <x v="1"/>
    <x v="4"/>
    <x v="3"/>
    <x v="0"/>
    <s v="36,00"/>
    <n v="116"/>
    <n v="0"/>
    <n v="0"/>
    <n v="22"/>
    <n v="129"/>
    <n v="0.73"/>
    <n v="0.12"/>
    <s v=""/>
    <n v="1"/>
    <n v="0"/>
    <n v="0"/>
  </r>
  <r>
    <x v="1"/>
    <x v="4"/>
    <s v="De Bonte Raaf"/>
    <x v="7"/>
    <x v="3"/>
    <x v="1"/>
    <x v="4"/>
    <x v="3"/>
    <x v="0"/>
    <s v="36,00"/>
    <n v="112"/>
    <n v="0"/>
    <n v="0"/>
    <n v="21"/>
    <n v="129"/>
    <n v="0.74"/>
    <n v="0.12"/>
    <s v=""/>
    <n v="1"/>
    <n v="0"/>
    <n v="0"/>
  </r>
  <r>
    <x v="1"/>
    <x v="5"/>
    <s v="De Bonte Raaf"/>
    <x v="7"/>
    <x v="3"/>
    <x v="1"/>
    <x v="4"/>
    <x v="3"/>
    <x v="0"/>
    <s v="36,00"/>
    <n v="110"/>
    <n v="0"/>
    <n v="0"/>
    <n v="22"/>
    <n v="129"/>
    <n v="0.69"/>
    <n v="0.12"/>
    <s v=""/>
    <n v="1"/>
    <n v="0"/>
    <n v="0"/>
  </r>
  <r>
    <x v="1"/>
    <x v="0"/>
    <s v="De Bonte Raaf"/>
    <x v="8"/>
    <x v="0"/>
    <x v="1"/>
    <x v="0"/>
    <x v="2"/>
    <x v="0"/>
    <s v="36,00"/>
    <n v="93.6"/>
    <n v="0"/>
    <n v="0"/>
    <n v="21"/>
    <n v="129"/>
    <n v="0.62"/>
    <n v="0.1"/>
    <n v="1"/>
    <n v="1"/>
    <n v="0"/>
    <n v="0"/>
  </r>
  <r>
    <x v="1"/>
    <x v="1"/>
    <s v="De Bonte Raaf"/>
    <x v="8"/>
    <x v="0"/>
    <x v="1"/>
    <x v="0"/>
    <x v="2"/>
    <x v="0"/>
    <s v="36,00"/>
    <n v="86.4"/>
    <n v="0"/>
    <n v="0"/>
    <n v="20"/>
    <n v="129"/>
    <n v="0.6"/>
    <n v="0.09"/>
    <s v=""/>
    <n v="1"/>
    <n v="0"/>
    <n v="0"/>
  </r>
  <r>
    <x v="1"/>
    <x v="2"/>
    <s v="De Bonte Raaf"/>
    <x v="8"/>
    <x v="2"/>
    <x v="1"/>
    <x v="0"/>
    <x v="2"/>
    <x v="0"/>
    <s v="36,00"/>
    <n v="100.8"/>
    <n v="0"/>
    <n v="0"/>
    <n v="23"/>
    <n v="129"/>
    <n v="0.61"/>
    <n v="0.11"/>
    <s v=""/>
    <n v="1"/>
    <n v="0"/>
    <n v="0"/>
  </r>
  <r>
    <x v="1"/>
    <x v="3"/>
    <s v="De Bonte Raaf"/>
    <x v="8"/>
    <x v="2"/>
    <x v="1"/>
    <x v="0"/>
    <x v="2"/>
    <x v="0"/>
    <s v="36,00"/>
    <n v="93.6"/>
    <n v="0"/>
    <n v="0"/>
    <n v="22"/>
    <n v="129"/>
    <n v="0.59"/>
    <n v="0.1"/>
    <s v=""/>
    <n v="1"/>
    <n v="0"/>
    <n v="0"/>
  </r>
  <r>
    <x v="1"/>
    <x v="4"/>
    <s v="De Bonte Raaf"/>
    <x v="8"/>
    <x v="2"/>
    <x v="1"/>
    <x v="0"/>
    <x v="2"/>
    <x v="0"/>
    <s v="36,00"/>
    <n v="86.4"/>
    <n v="0"/>
    <n v="0"/>
    <n v="21"/>
    <n v="129"/>
    <n v="0.56999999999999995"/>
    <n v="0.09"/>
    <s v=""/>
    <n v="1"/>
    <n v="0"/>
    <n v="0"/>
  </r>
  <r>
    <x v="1"/>
    <x v="5"/>
    <s v="De Bonte Raaf"/>
    <x v="8"/>
    <x v="2"/>
    <x v="1"/>
    <x v="0"/>
    <x v="2"/>
    <x v="0"/>
    <s v="36,00"/>
    <n v="107.8"/>
    <n v="7"/>
    <n v="7"/>
    <n v="22"/>
    <n v="129"/>
    <n v="0.68"/>
    <n v="0.12"/>
    <s v=""/>
    <n v="1"/>
    <n v="0"/>
    <n v="0"/>
  </r>
  <r>
    <x v="1"/>
    <x v="0"/>
    <s v="De Bonte Raaf"/>
    <x v="9"/>
    <x v="0"/>
    <x v="0"/>
    <x v="0"/>
    <x v="2"/>
    <x v="0"/>
    <s v="36,00"/>
    <n v="151.19999999999999"/>
    <n v="0"/>
    <n v="0"/>
    <n v="21"/>
    <n v="129"/>
    <n v="1"/>
    <n v="0.16"/>
    <n v="1"/>
    <n v="1"/>
    <n v="0"/>
    <n v="0"/>
  </r>
  <r>
    <x v="1"/>
    <x v="1"/>
    <s v="De Bonte Raaf"/>
    <x v="9"/>
    <x v="0"/>
    <x v="0"/>
    <x v="0"/>
    <x v="2"/>
    <x v="0"/>
    <s v="36,00"/>
    <n v="144"/>
    <n v="0"/>
    <n v="0"/>
    <n v="20"/>
    <n v="129"/>
    <n v="1"/>
    <n v="0.16"/>
    <s v=""/>
    <n v="1"/>
    <n v="0"/>
    <n v="0"/>
  </r>
  <r>
    <x v="1"/>
    <x v="2"/>
    <s v="De Bonte Raaf"/>
    <x v="9"/>
    <x v="1"/>
    <x v="0"/>
    <x v="0"/>
    <x v="2"/>
    <x v="0"/>
    <s v="36,00"/>
    <n v="165.6"/>
    <n v="0"/>
    <n v="0"/>
    <n v="23"/>
    <n v="129"/>
    <n v="1"/>
    <n v="0.18"/>
    <s v=""/>
    <n v="1"/>
    <n v="0"/>
    <n v="0"/>
  </r>
  <r>
    <x v="1"/>
    <x v="3"/>
    <s v="De Bonte Raaf"/>
    <x v="9"/>
    <x v="1"/>
    <x v="0"/>
    <x v="0"/>
    <x v="2"/>
    <x v="0"/>
    <s v="36,00"/>
    <n v="158.4"/>
    <n v="0"/>
    <n v="0"/>
    <n v="22"/>
    <n v="129"/>
    <n v="1"/>
    <n v="0.17"/>
    <s v=""/>
    <n v="1"/>
    <n v="0"/>
    <n v="0"/>
  </r>
  <r>
    <x v="1"/>
    <x v="4"/>
    <s v="De Bonte Raaf"/>
    <x v="9"/>
    <x v="1"/>
    <x v="0"/>
    <x v="0"/>
    <x v="2"/>
    <x v="0"/>
    <s v="36,00"/>
    <n v="151.19999999999999"/>
    <n v="0"/>
    <n v="0"/>
    <n v="21"/>
    <n v="129"/>
    <n v="1"/>
    <n v="0.16"/>
    <s v=""/>
    <n v="1"/>
    <n v="0"/>
    <n v="0"/>
  </r>
  <r>
    <x v="1"/>
    <x v="5"/>
    <s v="De Bonte Raaf"/>
    <x v="9"/>
    <x v="1"/>
    <x v="0"/>
    <x v="0"/>
    <x v="2"/>
    <x v="0"/>
    <s v="36,00"/>
    <n v="158.4"/>
    <n v="0"/>
    <n v="0"/>
    <n v="22"/>
    <n v="129"/>
    <n v="1"/>
    <n v="0.17"/>
    <s v=""/>
    <n v="1"/>
    <n v="0"/>
    <n v="0"/>
  </r>
  <r>
    <x v="1"/>
    <x v="0"/>
    <s v="De Bonte Raaf"/>
    <x v="10"/>
    <x v="0"/>
    <x v="0"/>
    <x v="4"/>
    <x v="2"/>
    <x v="0"/>
    <s v="36,00"/>
    <n v="115.2"/>
    <n v="0"/>
    <n v="0"/>
    <n v="21"/>
    <n v="129"/>
    <n v="0.76"/>
    <n v="0.12"/>
    <n v="1"/>
    <n v="1"/>
    <n v="0"/>
    <n v="0"/>
  </r>
  <r>
    <x v="1"/>
    <x v="1"/>
    <s v="De Bonte Raaf"/>
    <x v="10"/>
    <x v="0"/>
    <x v="0"/>
    <x v="4"/>
    <x v="2"/>
    <x v="0"/>
    <s v="36,00"/>
    <n v="115.2"/>
    <n v="0"/>
    <n v="0"/>
    <n v="20"/>
    <n v="129"/>
    <n v="0.8"/>
    <n v="0.12"/>
    <s v=""/>
    <n v="1"/>
    <n v="0"/>
    <n v="0"/>
  </r>
  <r>
    <x v="1"/>
    <x v="2"/>
    <s v="De Bonte Raaf"/>
    <x v="10"/>
    <x v="2"/>
    <x v="0"/>
    <x v="4"/>
    <x v="2"/>
    <x v="0"/>
    <s v="36,00"/>
    <n v="100.8"/>
    <n v="0"/>
    <n v="0"/>
    <n v="23"/>
    <n v="129"/>
    <n v="0.61"/>
    <n v="0.11"/>
    <s v=""/>
    <n v="1"/>
    <n v="0"/>
    <n v="0"/>
  </r>
  <r>
    <x v="1"/>
    <x v="3"/>
    <s v="De Bonte Raaf"/>
    <x v="10"/>
    <x v="2"/>
    <x v="0"/>
    <x v="4"/>
    <x v="2"/>
    <x v="0"/>
    <s v="36,00"/>
    <n v="93.6"/>
    <n v="0"/>
    <n v="0"/>
    <n v="22"/>
    <n v="129"/>
    <n v="0.59"/>
    <n v="0.1"/>
    <s v=""/>
    <n v="1"/>
    <n v="0"/>
    <n v="0"/>
  </r>
  <r>
    <x v="1"/>
    <x v="4"/>
    <s v="De Bonte Raaf"/>
    <x v="10"/>
    <x v="2"/>
    <x v="0"/>
    <x v="4"/>
    <x v="2"/>
    <x v="0"/>
    <s v="36,00"/>
    <n v="93.6"/>
    <n v="0"/>
    <n v="0"/>
    <n v="21"/>
    <n v="129"/>
    <n v="0.62"/>
    <n v="0.1"/>
    <s v=""/>
    <n v="1"/>
    <n v="0"/>
    <n v="0"/>
  </r>
  <r>
    <x v="1"/>
    <x v="5"/>
    <s v="De Bonte Raaf"/>
    <x v="10"/>
    <x v="2"/>
    <x v="0"/>
    <x v="4"/>
    <x v="2"/>
    <x v="0"/>
    <s v="36,00"/>
    <n v="93.6"/>
    <n v="0"/>
    <n v="0"/>
    <n v="22"/>
    <n v="129"/>
    <n v="0.59"/>
    <n v="0.1"/>
    <s v=""/>
    <n v="1"/>
    <n v="0"/>
    <n v="0"/>
  </r>
  <r>
    <x v="1"/>
    <x v="0"/>
    <s v="De Bonte Raaf"/>
    <x v="11"/>
    <x v="0"/>
    <x v="0"/>
    <x v="0"/>
    <x v="3"/>
    <x v="0"/>
    <s v="36,00"/>
    <n v="75.599999999999994"/>
    <n v="0"/>
    <n v="0"/>
    <n v="21"/>
    <n v="129"/>
    <n v="0.5"/>
    <n v="0.08"/>
    <n v="1"/>
    <n v="1"/>
    <n v="0"/>
    <n v="0"/>
  </r>
  <r>
    <x v="1"/>
    <x v="1"/>
    <s v="De Bonte Raaf"/>
    <x v="11"/>
    <x v="0"/>
    <x v="0"/>
    <x v="0"/>
    <x v="3"/>
    <x v="0"/>
    <s v="36,00"/>
    <n v="72"/>
    <n v="0"/>
    <n v="0"/>
    <n v="20"/>
    <n v="129"/>
    <n v="0.5"/>
    <n v="0.08"/>
    <s v=""/>
    <n v="1"/>
    <n v="0"/>
    <n v="0"/>
  </r>
  <r>
    <x v="1"/>
    <x v="2"/>
    <s v="De Bonte Raaf"/>
    <x v="11"/>
    <x v="2"/>
    <x v="0"/>
    <x v="0"/>
    <x v="3"/>
    <x v="0"/>
    <s v="36,00"/>
    <n v="82.8"/>
    <n v="0"/>
    <n v="0"/>
    <n v="23"/>
    <n v="129"/>
    <n v="0.5"/>
    <n v="0.09"/>
    <s v=""/>
    <n v="1"/>
    <n v="0"/>
    <n v="0"/>
  </r>
  <r>
    <x v="1"/>
    <x v="3"/>
    <s v="De Bonte Raaf"/>
    <x v="11"/>
    <x v="2"/>
    <x v="0"/>
    <x v="4"/>
    <x v="3"/>
    <x v="0"/>
    <s v="36,00"/>
    <n v="89.2"/>
    <n v="10"/>
    <n v="10"/>
    <n v="22"/>
    <n v="129"/>
    <n v="0.56000000000000005"/>
    <n v="0.1"/>
    <s v=""/>
    <n v="1"/>
    <n v="0"/>
    <n v="0"/>
  </r>
  <r>
    <x v="1"/>
    <x v="4"/>
    <s v="De Bonte Raaf"/>
    <x v="11"/>
    <x v="2"/>
    <x v="0"/>
    <x v="4"/>
    <x v="3"/>
    <x v="0"/>
    <s v="36,00"/>
    <n v="75.599999999999994"/>
    <n v="0"/>
    <n v="0"/>
    <n v="21"/>
    <n v="129"/>
    <n v="0.5"/>
    <n v="0.08"/>
    <s v=""/>
    <n v="1"/>
    <n v="0"/>
    <n v="0"/>
  </r>
  <r>
    <x v="1"/>
    <x v="5"/>
    <s v="De Bonte Raaf"/>
    <x v="11"/>
    <x v="2"/>
    <x v="0"/>
    <x v="4"/>
    <x v="3"/>
    <x v="0"/>
    <s v="36,00"/>
    <n v="102.2"/>
    <n v="3"/>
    <n v="3"/>
    <n v="22"/>
    <n v="129"/>
    <n v="0.65"/>
    <n v="0.11"/>
    <s v=""/>
    <n v="1"/>
    <n v="0"/>
    <n v="0"/>
  </r>
  <r>
    <x v="1"/>
    <x v="0"/>
    <s v="De Bonte Raaf"/>
    <x v="12"/>
    <x v="0"/>
    <x v="0"/>
    <x v="0"/>
    <x v="3"/>
    <x v="0"/>
    <s v="36,00"/>
    <n v="0"/>
    <n v="0"/>
    <n v="0"/>
    <n v="21"/>
    <n v="129"/>
    <n v="0"/>
    <n v="0"/>
    <n v="1"/>
    <n v="1"/>
    <n v="0"/>
    <n v="0"/>
  </r>
  <r>
    <x v="1"/>
    <x v="1"/>
    <s v="De Bonte Raaf"/>
    <x v="12"/>
    <x v="0"/>
    <x v="0"/>
    <x v="0"/>
    <x v="3"/>
    <x v="0"/>
    <s v="36,00"/>
    <n v="0"/>
    <n v="0"/>
    <n v="0"/>
    <n v="20"/>
    <n v="129"/>
    <n v="0"/>
    <n v="0"/>
    <s v=""/>
    <n v="1"/>
    <n v="0"/>
    <n v="0"/>
  </r>
  <r>
    <x v="1"/>
    <x v="2"/>
    <s v="De Bonte Raaf"/>
    <x v="12"/>
    <x v="2"/>
    <x v="0"/>
    <x v="0"/>
    <x v="3"/>
    <x v="0"/>
    <s v="36,00"/>
    <n v="20"/>
    <n v="0"/>
    <n v="0"/>
    <n v="23"/>
    <n v="129"/>
    <n v="0.12"/>
    <n v="0.02"/>
    <s v=""/>
    <n v="1"/>
    <n v="0"/>
    <n v="0"/>
  </r>
  <r>
    <x v="1"/>
    <x v="3"/>
    <s v="De Bonte Raaf"/>
    <x v="12"/>
    <x v="2"/>
    <x v="0"/>
    <x v="0"/>
    <x v="3"/>
    <x v="0"/>
    <s v="36,00"/>
    <n v="46"/>
    <n v="0"/>
    <n v="0"/>
    <n v="22"/>
    <n v="129"/>
    <n v="0.28999999999999998"/>
    <n v="0.05"/>
    <s v=""/>
    <n v="1"/>
    <n v="0"/>
    <n v="0"/>
  </r>
  <r>
    <x v="1"/>
    <x v="4"/>
    <s v="De Bonte Raaf"/>
    <x v="12"/>
    <x v="2"/>
    <x v="0"/>
    <x v="0"/>
    <x v="3"/>
    <x v="0"/>
    <s v="36,00"/>
    <n v="65.05"/>
    <n v="0"/>
    <n v="0"/>
    <n v="21"/>
    <n v="129"/>
    <n v="0.43"/>
    <n v="7.0000000000000007E-2"/>
    <s v=""/>
    <n v="1"/>
    <n v="0"/>
    <n v="1"/>
  </r>
</pivotCacheRecords>
</file>

<file path=xl/pivotCache/pivotCacheRecords3.xml><?xml version="1.0" encoding="utf-8"?>
<pivotCacheRecords xmlns="http://schemas.openxmlformats.org/spreadsheetml/2006/main" xmlns:r="http://schemas.openxmlformats.org/officeDocument/2006/relationships" count="25328">
  <r>
    <x v="0"/>
    <x v="0"/>
    <s v="De Bonte Raaf"/>
    <x v="0"/>
    <x v="0"/>
    <n v="0"/>
    <x v="0"/>
    <x v="0"/>
    <x v="0"/>
    <x v="0"/>
    <x v="0"/>
    <x v="0"/>
  </r>
  <r>
    <x v="0"/>
    <x v="0"/>
    <s v="De Bonte Raaf"/>
    <x v="0"/>
    <x v="1"/>
    <n v="0"/>
    <x v="0"/>
    <x v="0"/>
    <x v="0"/>
    <x v="0"/>
    <x v="0"/>
    <x v="0"/>
  </r>
  <r>
    <x v="0"/>
    <x v="0"/>
    <s v="De Bonte Raaf"/>
    <x v="0"/>
    <x v="2"/>
    <n v="0"/>
    <x v="0"/>
    <x v="0"/>
    <x v="0"/>
    <x v="0"/>
    <x v="0"/>
    <x v="0"/>
  </r>
  <r>
    <x v="0"/>
    <x v="0"/>
    <s v="De Bonte Raaf"/>
    <x v="0"/>
    <x v="3"/>
    <n v="0"/>
    <x v="0"/>
    <x v="0"/>
    <x v="0"/>
    <x v="0"/>
    <x v="0"/>
    <x v="0"/>
  </r>
  <r>
    <x v="0"/>
    <x v="0"/>
    <s v="De Bonte Raaf"/>
    <x v="0"/>
    <x v="4"/>
    <n v="0"/>
    <x v="0"/>
    <x v="0"/>
    <x v="0"/>
    <x v="1"/>
    <x v="0"/>
    <x v="0"/>
  </r>
  <r>
    <x v="0"/>
    <x v="0"/>
    <s v="De Bonte Raaf"/>
    <x v="0"/>
    <x v="5"/>
    <n v="0"/>
    <x v="0"/>
    <x v="0"/>
    <x v="0"/>
    <x v="0"/>
    <x v="0"/>
    <x v="0"/>
  </r>
  <r>
    <x v="0"/>
    <x v="0"/>
    <s v="De Bonte Raaf"/>
    <x v="0"/>
    <x v="6"/>
    <n v="0"/>
    <x v="0"/>
    <x v="0"/>
    <x v="0"/>
    <x v="0"/>
    <x v="0"/>
    <x v="0"/>
  </r>
  <r>
    <x v="0"/>
    <x v="0"/>
    <s v="De Bonte Raaf"/>
    <x v="0"/>
    <x v="7"/>
    <n v="0"/>
    <x v="0"/>
    <x v="0"/>
    <x v="0"/>
    <x v="0"/>
    <x v="0"/>
    <x v="0"/>
  </r>
  <r>
    <x v="0"/>
    <x v="0"/>
    <s v="De Bonte Raaf"/>
    <x v="0"/>
    <x v="8"/>
    <n v="0"/>
    <x v="0"/>
    <x v="0"/>
    <x v="0"/>
    <x v="1"/>
    <x v="0"/>
    <x v="0"/>
  </r>
  <r>
    <x v="0"/>
    <x v="0"/>
    <s v="De Bonte Raaf"/>
    <x v="0"/>
    <x v="9"/>
    <n v="0"/>
    <x v="0"/>
    <x v="0"/>
    <x v="0"/>
    <x v="0"/>
    <x v="0"/>
    <x v="0"/>
  </r>
  <r>
    <x v="0"/>
    <x v="0"/>
    <s v="De Bonte Raaf"/>
    <x v="0"/>
    <x v="10"/>
    <n v="0"/>
    <x v="0"/>
    <x v="0"/>
    <x v="0"/>
    <x v="0"/>
    <x v="0"/>
    <x v="0"/>
  </r>
  <r>
    <x v="0"/>
    <x v="0"/>
    <s v="De Bonte Raaf"/>
    <x v="0"/>
    <x v="11"/>
    <n v="0"/>
    <x v="0"/>
    <x v="0"/>
    <x v="0"/>
    <x v="0"/>
    <x v="0"/>
    <x v="0"/>
  </r>
  <r>
    <x v="0"/>
    <x v="0"/>
    <s v="De Bonte Raaf"/>
    <x v="0"/>
    <x v="12"/>
    <n v="0"/>
    <x v="0"/>
    <x v="0"/>
    <x v="0"/>
    <x v="0"/>
    <x v="0"/>
    <x v="0"/>
  </r>
  <r>
    <x v="0"/>
    <x v="0"/>
    <s v="De Bonte Raaf"/>
    <x v="0"/>
    <x v="13"/>
    <n v="0"/>
    <x v="0"/>
    <x v="0"/>
    <x v="0"/>
    <x v="0"/>
    <x v="0"/>
    <x v="0"/>
  </r>
  <r>
    <x v="0"/>
    <x v="0"/>
    <s v="De Bonte Raaf"/>
    <x v="0"/>
    <x v="14"/>
    <n v="0"/>
    <x v="0"/>
    <x v="0"/>
    <x v="0"/>
    <x v="0"/>
    <x v="0"/>
    <x v="0"/>
  </r>
  <r>
    <x v="0"/>
    <x v="0"/>
    <s v="De Bonte Raaf"/>
    <x v="0"/>
    <x v="15"/>
    <n v="0"/>
    <x v="0"/>
    <x v="0"/>
    <x v="0"/>
    <x v="0"/>
    <x v="0"/>
    <x v="0"/>
  </r>
  <r>
    <x v="0"/>
    <x v="0"/>
    <s v="De Bonte Raaf"/>
    <x v="0"/>
    <x v="16"/>
    <n v="0"/>
    <x v="0"/>
    <x v="0"/>
    <x v="0"/>
    <x v="0"/>
    <x v="0"/>
    <x v="0"/>
  </r>
  <r>
    <x v="0"/>
    <x v="0"/>
    <s v="De Bonte Raaf"/>
    <x v="0"/>
    <x v="17"/>
    <n v="0"/>
    <x v="0"/>
    <x v="0"/>
    <x v="0"/>
    <x v="0"/>
    <x v="0"/>
    <x v="0"/>
  </r>
  <r>
    <x v="0"/>
    <x v="0"/>
    <s v="De Bonte Raaf"/>
    <x v="0"/>
    <x v="18"/>
    <n v="0"/>
    <x v="0"/>
    <x v="0"/>
    <x v="0"/>
    <x v="0"/>
    <x v="0"/>
    <x v="0"/>
  </r>
  <r>
    <x v="0"/>
    <x v="0"/>
    <s v="De Bonte Raaf"/>
    <x v="0"/>
    <x v="19"/>
    <n v="0"/>
    <x v="0"/>
    <x v="0"/>
    <x v="0"/>
    <x v="0"/>
    <x v="0"/>
    <x v="0"/>
  </r>
  <r>
    <x v="0"/>
    <x v="0"/>
    <s v="De Bonte Raaf"/>
    <x v="0"/>
    <x v="20"/>
    <n v="0"/>
    <x v="0"/>
    <x v="0"/>
    <x v="0"/>
    <x v="0"/>
    <x v="0"/>
    <x v="0"/>
  </r>
  <r>
    <x v="0"/>
    <x v="0"/>
    <s v="De Bonte Raaf"/>
    <x v="0"/>
    <x v="21"/>
    <n v="0"/>
    <x v="0"/>
    <x v="0"/>
    <x v="0"/>
    <x v="0"/>
    <x v="0"/>
    <x v="0"/>
  </r>
  <r>
    <x v="0"/>
    <x v="0"/>
    <s v="De Bonte Raaf"/>
    <x v="0"/>
    <x v="22"/>
    <n v="0"/>
    <x v="0"/>
    <x v="0"/>
    <x v="0"/>
    <x v="0"/>
    <x v="0"/>
    <x v="0"/>
  </r>
  <r>
    <x v="0"/>
    <x v="0"/>
    <s v="De Bonte Raaf"/>
    <x v="0"/>
    <x v="23"/>
    <n v="0"/>
    <x v="0"/>
    <x v="0"/>
    <x v="0"/>
    <x v="0"/>
    <x v="0"/>
    <x v="0"/>
  </r>
  <r>
    <x v="0"/>
    <x v="0"/>
    <s v="De Bonte Raaf"/>
    <x v="0"/>
    <x v="24"/>
    <n v="0"/>
    <x v="0"/>
    <x v="0"/>
    <x v="0"/>
    <x v="0"/>
    <x v="0"/>
    <x v="0"/>
  </r>
  <r>
    <x v="0"/>
    <x v="0"/>
    <s v="De Bonte Raaf"/>
    <x v="0"/>
    <x v="25"/>
    <n v="0"/>
    <x v="0"/>
    <x v="0"/>
    <x v="0"/>
    <x v="0"/>
    <x v="0"/>
    <x v="0"/>
  </r>
  <r>
    <x v="0"/>
    <x v="0"/>
    <s v="De Bonte Raaf"/>
    <x v="0"/>
    <x v="26"/>
    <n v="0"/>
    <x v="0"/>
    <x v="0"/>
    <x v="0"/>
    <x v="0"/>
    <x v="0"/>
    <x v="0"/>
  </r>
  <r>
    <x v="0"/>
    <x v="0"/>
    <s v="De Bonte Raaf"/>
    <x v="0"/>
    <x v="27"/>
    <n v="0"/>
    <x v="0"/>
    <x v="0"/>
    <x v="0"/>
    <x v="0"/>
    <x v="0"/>
    <x v="0"/>
  </r>
  <r>
    <x v="0"/>
    <x v="0"/>
    <s v="De Bonte Raaf"/>
    <x v="0"/>
    <x v="28"/>
    <n v="0"/>
    <x v="0"/>
    <x v="0"/>
    <x v="0"/>
    <x v="0"/>
    <x v="0"/>
    <x v="0"/>
  </r>
  <r>
    <x v="0"/>
    <x v="0"/>
    <s v="De Bonte Raaf"/>
    <x v="0"/>
    <x v="29"/>
    <n v="0"/>
    <x v="0"/>
    <x v="0"/>
    <x v="0"/>
    <x v="0"/>
    <x v="0"/>
    <x v="0"/>
  </r>
  <r>
    <x v="0"/>
    <x v="0"/>
    <s v="De Bonte Raaf"/>
    <x v="0"/>
    <x v="30"/>
    <n v="2264"/>
    <x v="0"/>
    <x v="0"/>
    <x v="0"/>
    <x v="0"/>
    <x v="0"/>
    <x v="0"/>
  </r>
  <r>
    <x v="0"/>
    <x v="0"/>
    <s v="De Bonte Raaf"/>
    <x v="0"/>
    <x v="31"/>
    <n v="13.06"/>
    <x v="0"/>
    <x v="0"/>
    <x v="0"/>
    <x v="0"/>
    <x v="0"/>
    <x v="0"/>
  </r>
  <r>
    <x v="0"/>
    <x v="0"/>
    <s v="De Bonte Raaf"/>
    <x v="0"/>
    <x v="32"/>
    <n v="0"/>
    <x v="0"/>
    <x v="0"/>
    <x v="0"/>
    <x v="0"/>
    <x v="0"/>
    <x v="0"/>
  </r>
  <r>
    <x v="0"/>
    <x v="0"/>
    <s v="De Bonte Raaf"/>
    <x v="0"/>
    <x v="33"/>
    <n v="0"/>
    <x v="0"/>
    <x v="0"/>
    <x v="0"/>
    <x v="0"/>
    <x v="0"/>
    <x v="0"/>
  </r>
  <r>
    <x v="0"/>
    <x v="0"/>
    <s v="De Bonte Raaf"/>
    <x v="0"/>
    <x v="34"/>
    <n v="0"/>
    <x v="0"/>
    <x v="0"/>
    <x v="0"/>
    <x v="0"/>
    <x v="0"/>
    <x v="0"/>
  </r>
  <r>
    <x v="0"/>
    <x v="0"/>
    <s v="De Bonte Raaf"/>
    <x v="0"/>
    <x v="35"/>
    <n v="0"/>
    <x v="0"/>
    <x v="0"/>
    <x v="0"/>
    <x v="0"/>
    <x v="0"/>
    <x v="0"/>
  </r>
  <r>
    <x v="0"/>
    <x v="0"/>
    <s v="De Bonte Raaf"/>
    <x v="0"/>
    <x v="36"/>
    <n v="0"/>
    <x v="0"/>
    <x v="0"/>
    <x v="0"/>
    <x v="0"/>
    <x v="0"/>
    <x v="0"/>
  </r>
  <r>
    <x v="0"/>
    <x v="0"/>
    <s v="De Bonte Raaf"/>
    <x v="0"/>
    <x v="37"/>
    <n v="0"/>
    <x v="0"/>
    <x v="0"/>
    <x v="0"/>
    <x v="0"/>
    <x v="0"/>
    <x v="0"/>
  </r>
  <r>
    <x v="0"/>
    <x v="0"/>
    <s v="De Bonte Raaf"/>
    <x v="0"/>
    <x v="38"/>
    <n v="1.59"/>
    <x v="0"/>
    <x v="0"/>
    <x v="0"/>
    <x v="0"/>
    <x v="0"/>
    <x v="0"/>
  </r>
  <r>
    <x v="0"/>
    <x v="0"/>
    <s v="De Bonte Raaf"/>
    <x v="0"/>
    <x v="39"/>
    <n v="0"/>
    <x v="0"/>
    <x v="0"/>
    <x v="0"/>
    <x v="0"/>
    <x v="0"/>
    <x v="0"/>
  </r>
  <r>
    <x v="0"/>
    <x v="0"/>
    <s v="De Bonte Raaf"/>
    <x v="0"/>
    <x v="40"/>
    <n v="1.59"/>
    <x v="0"/>
    <x v="0"/>
    <x v="0"/>
    <x v="0"/>
    <x v="0"/>
    <x v="0"/>
  </r>
  <r>
    <x v="0"/>
    <x v="0"/>
    <s v="De Bonte Raaf"/>
    <x v="0"/>
    <x v="41"/>
    <n v="0"/>
    <x v="0"/>
    <x v="0"/>
    <x v="0"/>
    <x v="0"/>
    <x v="0"/>
    <x v="0"/>
  </r>
  <r>
    <x v="0"/>
    <x v="0"/>
    <s v="De Bonte Raaf"/>
    <x v="0"/>
    <x v="42"/>
    <n v="0"/>
    <x v="0"/>
    <x v="0"/>
    <x v="0"/>
    <x v="0"/>
    <x v="0"/>
    <x v="0"/>
  </r>
  <r>
    <x v="0"/>
    <x v="0"/>
    <s v="De Bonte Raaf"/>
    <x v="0"/>
    <x v="43"/>
    <n v="0"/>
    <x v="0"/>
    <x v="0"/>
    <x v="0"/>
    <x v="1"/>
    <x v="0"/>
    <x v="0"/>
  </r>
  <r>
    <x v="0"/>
    <x v="0"/>
    <s v="De Bonte Raaf"/>
    <x v="0"/>
    <x v="44"/>
    <n v="0"/>
    <x v="0"/>
    <x v="0"/>
    <x v="0"/>
    <x v="2"/>
    <x v="0"/>
    <x v="0"/>
  </r>
  <r>
    <x v="0"/>
    <x v="0"/>
    <s v="De Bonte Raaf"/>
    <x v="0"/>
    <x v="45"/>
    <n v="0"/>
    <x v="0"/>
    <x v="0"/>
    <x v="0"/>
    <x v="2"/>
    <x v="0"/>
    <x v="0"/>
  </r>
  <r>
    <x v="0"/>
    <x v="0"/>
    <s v="De Bonte Raaf"/>
    <x v="0"/>
    <x v="46"/>
    <n v="0"/>
    <x v="0"/>
    <x v="0"/>
    <x v="0"/>
    <x v="2"/>
    <x v="0"/>
    <x v="0"/>
  </r>
  <r>
    <x v="0"/>
    <x v="0"/>
    <s v="De Bonte Raaf"/>
    <x v="0"/>
    <x v="47"/>
    <n v="0"/>
    <x v="0"/>
    <x v="0"/>
    <x v="0"/>
    <x v="2"/>
    <x v="0"/>
    <x v="0"/>
  </r>
  <r>
    <x v="0"/>
    <x v="0"/>
    <s v="De Bonte Raaf"/>
    <x v="0"/>
    <x v="48"/>
    <n v="0"/>
    <x v="0"/>
    <x v="0"/>
    <x v="0"/>
    <x v="1"/>
    <x v="0"/>
    <x v="0"/>
  </r>
  <r>
    <x v="0"/>
    <x v="0"/>
    <s v="De Bonte Raaf"/>
    <x v="0"/>
    <x v="49"/>
    <n v="0"/>
    <x v="0"/>
    <x v="0"/>
    <x v="0"/>
    <x v="3"/>
    <x v="0"/>
    <x v="0"/>
  </r>
  <r>
    <x v="0"/>
    <x v="0"/>
    <s v="De Bonte Raaf"/>
    <x v="0"/>
    <x v="50"/>
    <n v="0"/>
    <x v="0"/>
    <x v="0"/>
    <x v="0"/>
    <x v="4"/>
    <x v="0"/>
    <x v="0"/>
  </r>
  <r>
    <x v="0"/>
    <x v="0"/>
    <s v="De Bonte Raaf"/>
    <x v="0"/>
    <x v="51"/>
    <n v="0"/>
    <x v="0"/>
    <x v="0"/>
    <x v="0"/>
    <x v="4"/>
    <x v="0"/>
    <x v="0"/>
  </r>
  <r>
    <x v="0"/>
    <x v="0"/>
    <s v="De Bonte Raaf"/>
    <x v="0"/>
    <x v="52"/>
    <n v="0"/>
    <x v="0"/>
    <x v="0"/>
    <x v="0"/>
    <x v="1"/>
    <x v="0"/>
    <x v="0"/>
  </r>
  <r>
    <x v="0"/>
    <x v="0"/>
    <s v="De Bonte Raaf"/>
    <x v="0"/>
    <x v="53"/>
    <n v="0"/>
    <x v="0"/>
    <x v="0"/>
    <x v="0"/>
    <x v="3"/>
    <x v="0"/>
    <x v="0"/>
  </r>
  <r>
    <x v="0"/>
    <x v="0"/>
    <s v="De Bonte Raaf"/>
    <x v="0"/>
    <x v="54"/>
    <n v="0"/>
    <x v="0"/>
    <x v="0"/>
    <x v="0"/>
    <x v="4"/>
    <x v="0"/>
    <x v="0"/>
  </r>
  <r>
    <x v="0"/>
    <x v="0"/>
    <s v="De Bonte Raaf"/>
    <x v="0"/>
    <x v="55"/>
    <n v="0"/>
    <x v="0"/>
    <x v="0"/>
    <x v="0"/>
    <x v="4"/>
    <x v="0"/>
    <x v="0"/>
  </r>
  <r>
    <x v="0"/>
    <x v="0"/>
    <s v="De Bonte Raaf"/>
    <x v="0"/>
    <x v="56"/>
    <n v="0"/>
    <x v="0"/>
    <x v="0"/>
    <x v="0"/>
    <x v="4"/>
    <x v="0"/>
    <x v="0"/>
  </r>
  <r>
    <x v="0"/>
    <x v="0"/>
    <s v="De Bonte Raaf"/>
    <x v="0"/>
    <x v="57"/>
    <n v="0"/>
    <x v="0"/>
    <x v="0"/>
    <x v="0"/>
    <x v="4"/>
    <x v="0"/>
    <x v="0"/>
  </r>
  <r>
    <x v="0"/>
    <x v="0"/>
    <s v="De Bonte Raaf"/>
    <x v="0"/>
    <x v="58"/>
    <n v="0"/>
    <x v="0"/>
    <x v="0"/>
    <x v="0"/>
    <x v="4"/>
    <x v="0"/>
    <x v="0"/>
  </r>
  <r>
    <x v="0"/>
    <x v="0"/>
    <s v="De Bonte Raaf"/>
    <x v="0"/>
    <x v="59"/>
    <n v="0"/>
    <x v="0"/>
    <x v="0"/>
    <x v="0"/>
    <x v="4"/>
    <x v="0"/>
    <x v="0"/>
  </r>
  <r>
    <x v="0"/>
    <x v="0"/>
    <s v="De Bonte Raaf"/>
    <x v="0"/>
    <x v="60"/>
    <n v="0"/>
    <x v="0"/>
    <x v="0"/>
    <x v="0"/>
    <x v="5"/>
    <x v="0"/>
    <x v="0"/>
  </r>
  <r>
    <x v="0"/>
    <x v="0"/>
    <s v="De Bonte Raaf"/>
    <x v="0"/>
    <x v="61"/>
    <n v="0"/>
    <x v="0"/>
    <x v="0"/>
    <x v="0"/>
    <x v="5"/>
    <x v="0"/>
    <x v="0"/>
  </r>
  <r>
    <x v="0"/>
    <x v="0"/>
    <s v="De Bonte Raaf"/>
    <x v="0"/>
    <x v="62"/>
    <n v="0"/>
    <x v="0"/>
    <x v="0"/>
    <x v="0"/>
    <x v="5"/>
    <x v="0"/>
    <x v="0"/>
  </r>
  <r>
    <x v="0"/>
    <x v="0"/>
    <s v="De Bonte Raaf"/>
    <x v="0"/>
    <x v="63"/>
    <n v="0"/>
    <x v="0"/>
    <x v="0"/>
    <x v="0"/>
    <x v="5"/>
    <x v="0"/>
    <x v="0"/>
  </r>
  <r>
    <x v="0"/>
    <x v="0"/>
    <s v="De Bonte Raaf"/>
    <x v="0"/>
    <x v="64"/>
    <n v="0"/>
    <x v="0"/>
    <x v="0"/>
    <x v="0"/>
    <x v="5"/>
    <x v="0"/>
    <x v="0"/>
  </r>
  <r>
    <x v="0"/>
    <x v="0"/>
    <s v="De Bonte Raaf"/>
    <x v="0"/>
    <x v="65"/>
    <n v="0"/>
    <x v="0"/>
    <x v="0"/>
    <x v="0"/>
    <x v="5"/>
    <x v="0"/>
    <x v="0"/>
  </r>
  <r>
    <x v="0"/>
    <x v="0"/>
    <s v="De Bonte Raaf"/>
    <x v="0"/>
    <x v="66"/>
    <n v="0"/>
    <x v="0"/>
    <x v="0"/>
    <x v="0"/>
    <x v="5"/>
    <x v="0"/>
    <x v="0"/>
  </r>
  <r>
    <x v="0"/>
    <x v="0"/>
    <s v="De Bonte Raaf"/>
    <x v="0"/>
    <x v="67"/>
    <n v="0"/>
    <x v="0"/>
    <x v="0"/>
    <x v="0"/>
    <x v="5"/>
    <x v="0"/>
    <x v="0"/>
  </r>
  <r>
    <x v="0"/>
    <x v="0"/>
    <s v="De Bonte Raaf"/>
    <x v="0"/>
    <x v="68"/>
    <n v="0"/>
    <x v="0"/>
    <x v="0"/>
    <x v="0"/>
    <x v="5"/>
    <x v="0"/>
    <x v="0"/>
  </r>
  <r>
    <x v="0"/>
    <x v="0"/>
    <s v="De Bonte Raaf"/>
    <x v="0"/>
    <x v="69"/>
    <n v="0"/>
    <x v="0"/>
    <x v="0"/>
    <x v="0"/>
    <x v="5"/>
    <x v="0"/>
    <x v="0"/>
  </r>
  <r>
    <x v="0"/>
    <x v="0"/>
    <s v="De Bonte Raaf"/>
    <x v="0"/>
    <x v="70"/>
    <n v="0"/>
    <x v="0"/>
    <x v="0"/>
    <x v="0"/>
    <x v="5"/>
    <x v="0"/>
    <x v="0"/>
  </r>
  <r>
    <x v="0"/>
    <x v="0"/>
    <s v="De Bonte Raaf"/>
    <x v="0"/>
    <x v="71"/>
    <n v="0"/>
    <x v="0"/>
    <x v="0"/>
    <x v="0"/>
    <x v="5"/>
    <x v="0"/>
    <x v="0"/>
  </r>
  <r>
    <x v="0"/>
    <x v="0"/>
    <s v="De Bonte Raaf"/>
    <x v="0"/>
    <x v="72"/>
    <n v="0"/>
    <x v="0"/>
    <x v="0"/>
    <x v="0"/>
    <x v="4"/>
    <x v="0"/>
    <x v="0"/>
  </r>
  <r>
    <x v="0"/>
    <x v="0"/>
    <s v="De Bonte Raaf"/>
    <x v="0"/>
    <x v="73"/>
    <n v="0"/>
    <x v="0"/>
    <x v="0"/>
    <x v="0"/>
    <x v="4"/>
    <x v="0"/>
    <x v="0"/>
  </r>
  <r>
    <x v="0"/>
    <x v="0"/>
    <s v="De Bonte Raaf"/>
    <x v="0"/>
    <x v="74"/>
    <n v="0"/>
    <x v="0"/>
    <x v="0"/>
    <x v="0"/>
    <x v="4"/>
    <x v="0"/>
    <x v="0"/>
  </r>
  <r>
    <x v="0"/>
    <x v="0"/>
    <s v="De Bonte Raaf"/>
    <x v="0"/>
    <x v="75"/>
    <n v="0"/>
    <x v="0"/>
    <x v="0"/>
    <x v="0"/>
    <x v="4"/>
    <x v="0"/>
    <x v="0"/>
  </r>
  <r>
    <x v="0"/>
    <x v="0"/>
    <s v="De Bonte Raaf"/>
    <x v="0"/>
    <x v="76"/>
    <n v="0"/>
    <x v="0"/>
    <x v="0"/>
    <x v="0"/>
    <x v="6"/>
    <x v="0"/>
    <x v="0"/>
  </r>
  <r>
    <x v="0"/>
    <x v="0"/>
    <s v="De Bonte Raaf"/>
    <x v="0"/>
    <x v="77"/>
    <n v="0"/>
    <x v="0"/>
    <x v="0"/>
    <x v="0"/>
    <x v="7"/>
    <x v="0"/>
    <x v="0"/>
  </r>
  <r>
    <x v="0"/>
    <x v="0"/>
    <s v="De Bonte Raaf"/>
    <x v="0"/>
    <x v="78"/>
    <n v="0"/>
    <x v="0"/>
    <x v="0"/>
    <x v="0"/>
    <x v="7"/>
    <x v="0"/>
    <x v="0"/>
  </r>
  <r>
    <x v="0"/>
    <x v="0"/>
    <s v="De Bonte Raaf"/>
    <x v="0"/>
    <x v="79"/>
    <n v="0"/>
    <x v="0"/>
    <x v="0"/>
    <x v="0"/>
    <x v="7"/>
    <x v="0"/>
    <x v="0"/>
  </r>
  <r>
    <x v="0"/>
    <x v="0"/>
    <s v="De Bonte Raaf"/>
    <x v="0"/>
    <x v="80"/>
    <n v="0"/>
    <x v="0"/>
    <x v="0"/>
    <x v="0"/>
    <x v="8"/>
    <x v="0"/>
    <x v="0"/>
  </r>
  <r>
    <x v="0"/>
    <x v="0"/>
    <s v="De Bonte Raaf"/>
    <x v="0"/>
    <x v="81"/>
    <n v="0"/>
    <x v="0"/>
    <x v="0"/>
    <x v="0"/>
    <x v="8"/>
    <x v="0"/>
    <x v="0"/>
  </r>
  <r>
    <x v="0"/>
    <x v="0"/>
    <s v="De Bonte Raaf"/>
    <x v="0"/>
    <x v="82"/>
    <n v="0"/>
    <x v="0"/>
    <x v="0"/>
    <x v="0"/>
    <x v="8"/>
    <x v="0"/>
    <x v="0"/>
  </r>
  <r>
    <x v="0"/>
    <x v="0"/>
    <s v="De Bonte Raaf"/>
    <x v="0"/>
    <x v="83"/>
    <n v="0"/>
    <x v="0"/>
    <x v="0"/>
    <x v="0"/>
    <x v="9"/>
    <x v="0"/>
    <x v="0"/>
  </r>
  <r>
    <x v="0"/>
    <x v="0"/>
    <s v="De Bonte Raaf"/>
    <x v="0"/>
    <x v="84"/>
    <n v="0"/>
    <x v="0"/>
    <x v="0"/>
    <x v="0"/>
    <x v="3"/>
    <x v="0"/>
    <x v="0"/>
  </r>
  <r>
    <x v="0"/>
    <x v="0"/>
    <s v="De Bonte Raaf"/>
    <x v="1"/>
    <x v="0"/>
    <n v="5251.71"/>
    <x v="1"/>
    <x v="0"/>
    <x v="0"/>
    <x v="0"/>
    <x v="0"/>
    <x v="0"/>
  </r>
  <r>
    <x v="0"/>
    <x v="0"/>
    <s v="De Bonte Raaf"/>
    <x v="1"/>
    <x v="85"/>
    <n v="1971.9"/>
    <x v="1"/>
    <x v="0"/>
    <x v="0"/>
    <x v="0"/>
    <x v="0"/>
    <x v="0"/>
  </r>
  <r>
    <x v="0"/>
    <x v="0"/>
    <s v="De Bonte Raaf"/>
    <x v="1"/>
    <x v="2"/>
    <n v="0"/>
    <x v="1"/>
    <x v="0"/>
    <x v="0"/>
    <x v="0"/>
    <x v="0"/>
    <x v="0"/>
  </r>
  <r>
    <x v="0"/>
    <x v="0"/>
    <s v="De Bonte Raaf"/>
    <x v="1"/>
    <x v="86"/>
    <n v="1971.9"/>
    <x v="1"/>
    <x v="0"/>
    <x v="0"/>
    <x v="0"/>
    <x v="0"/>
    <x v="0"/>
  </r>
  <r>
    <x v="0"/>
    <x v="0"/>
    <s v="De Bonte Raaf"/>
    <x v="1"/>
    <x v="4"/>
    <n v="1971.9"/>
    <x v="1"/>
    <x v="0"/>
    <x v="0"/>
    <x v="1"/>
    <x v="0"/>
    <x v="0"/>
  </r>
  <r>
    <x v="0"/>
    <x v="0"/>
    <s v="De Bonte Raaf"/>
    <x v="1"/>
    <x v="5"/>
    <n v="0"/>
    <x v="1"/>
    <x v="0"/>
    <x v="0"/>
    <x v="0"/>
    <x v="0"/>
    <x v="0"/>
  </r>
  <r>
    <x v="0"/>
    <x v="0"/>
    <s v="De Bonte Raaf"/>
    <x v="1"/>
    <x v="6"/>
    <n v="2510.0300000000002"/>
    <x v="1"/>
    <x v="0"/>
    <x v="0"/>
    <x v="0"/>
    <x v="0"/>
    <x v="0"/>
  </r>
  <r>
    <x v="0"/>
    <x v="0"/>
    <s v="De Bonte Raaf"/>
    <x v="1"/>
    <x v="7"/>
    <n v="0"/>
    <x v="1"/>
    <x v="0"/>
    <x v="0"/>
    <x v="0"/>
    <x v="0"/>
    <x v="0"/>
  </r>
  <r>
    <x v="0"/>
    <x v="0"/>
    <s v="De Bonte Raaf"/>
    <x v="1"/>
    <x v="8"/>
    <n v="0"/>
    <x v="1"/>
    <x v="0"/>
    <x v="0"/>
    <x v="1"/>
    <x v="0"/>
    <x v="0"/>
  </r>
  <r>
    <x v="0"/>
    <x v="0"/>
    <s v="De Bonte Raaf"/>
    <x v="1"/>
    <x v="9"/>
    <n v="0"/>
    <x v="1"/>
    <x v="0"/>
    <x v="0"/>
    <x v="0"/>
    <x v="0"/>
    <x v="0"/>
  </r>
  <r>
    <x v="0"/>
    <x v="0"/>
    <s v="De Bonte Raaf"/>
    <x v="1"/>
    <x v="87"/>
    <n v="1971.9"/>
    <x v="1"/>
    <x v="0"/>
    <x v="0"/>
    <x v="0"/>
    <x v="0"/>
    <x v="0"/>
  </r>
  <r>
    <x v="0"/>
    <x v="0"/>
    <s v="De Bonte Raaf"/>
    <x v="1"/>
    <x v="88"/>
    <n v="1971.9"/>
    <x v="1"/>
    <x v="0"/>
    <x v="0"/>
    <x v="0"/>
    <x v="0"/>
    <x v="0"/>
  </r>
  <r>
    <x v="0"/>
    <x v="0"/>
    <s v="De Bonte Raaf"/>
    <x v="1"/>
    <x v="89"/>
    <n v="1971.9"/>
    <x v="1"/>
    <x v="0"/>
    <x v="0"/>
    <x v="0"/>
    <x v="0"/>
    <x v="0"/>
  </r>
  <r>
    <x v="0"/>
    <x v="0"/>
    <s v="De Bonte Raaf"/>
    <x v="1"/>
    <x v="90"/>
    <n v="1971.9"/>
    <x v="1"/>
    <x v="0"/>
    <x v="0"/>
    <x v="0"/>
    <x v="0"/>
    <x v="0"/>
  </r>
  <r>
    <x v="0"/>
    <x v="0"/>
    <s v="De Bonte Raaf"/>
    <x v="1"/>
    <x v="91"/>
    <n v="1971.9"/>
    <x v="1"/>
    <x v="0"/>
    <x v="0"/>
    <x v="0"/>
    <x v="0"/>
    <x v="0"/>
  </r>
  <r>
    <x v="0"/>
    <x v="0"/>
    <s v="De Bonte Raaf"/>
    <x v="1"/>
    <x v="15"/>
    <n v="0"/>
    <x v="1"/>
    <x v="0"/>
    <x v="0"/>
    <x v="0"/>
    <x v="0"/>
    <x v="0"/>
  </r>
  <r>
    <x v="0"/>
    <x v="0"/>
    <s v="De Bonte Raaf"/>
    <x v="1"/>
    <x v="16"/>
    <n v="1971.9"/>
    <x v="1"/>
    <x v="0"/>
    <x v="0"/>
    <x v="0"/>
    <x v="0"/>
    <x v="0"/>
  </r>
  <r>
    <x v="0"/>
    <x v="0"/>
    <s v="De Bonte Raaf"/>
    <x v="1"/>
    <x v="17"/>
    <n v="0"/>
    <x v="1"/>
    <x v="0"/>
    <x v="0"/>
    <x v="0"/>
    <x v="0"/>
    <x v="0"/>
  </r>
  <r>
    <x v="0"/>
    <x v="0"/>
    <s v="De Bonte Raaf"/>
    <x v="1"/>
    <x v="18"/>
    <n v="1971.9"/>
    <x v="1"/>
    <x v="0"/>
    <x v="0"/>
    <x v="0"/>
    <x v="0"/>
    <x v="0"/>
  </r>
  <r>
    <x v="0"/>
    <x v="0"/>
    <s v="De Bonte Raaf"/>
    <x v="1"/>
    <x v="19"/>
    <n v="23"/>
    <x v="1"/>
    <x v="0"/>
    <x v="0"/>
    <x v="0"/>
    <x v="0"/>
    <x v="0"/>
  </r>
  <r>
    <x v="0"/>
    <x v="0"/>
    <s v="De Bonte Raaf"/>
    <x v="1"/>
    <x v="20"/>
    <n v="1971.9"/>
    <x v="1"/>
    <x v="0"/>
    <x v="0"/>
    <x v="0"/>
    <x v="0"/>
    <x v="0"/>
  </r>
  <r>
    <x v="0"/>
    <x v="0"/>
    <s v="De Bonte Raaf"/>
    <x v="1"/>
    <x v="21"/>
    <n v="-221.33"/>
    <x v="1"/>
    <x v="0"/>
    <x v="0"/>
    <x v="0"/>
    <x v="0"/>
    <x v="0"/>
  </r>
  <r>
    <x v="0"/>
    <x v="0"/>
    <s v="De Bonte Raaf"/>
    <x v="1"/>
    <x v="22"/>
    <n v="1971.9"/>
    <x v="1"/>
    <x v="0"/>
    <x v="0"/>
    <x v="0"/>
    <x v="0"/>
    <x v="0"/>
  </r>
  <r>
    <x v="0"/>
    <x v="0"/>
    <s v="De Bonte Raaf"/>
    <x v="1"/>
    <x v="23"/>
    <n v="1971.9"/>
    <x v="1"/>
    <x v="0"/>
    <x v="0"/>
    <x v="0"/>
    <x v="0"/>
    <x v="0"/>
  </r>
  <r>
    <x v="0"/>
    <x v="0"/>
    <s v="De Bonte Raaf"/>
    <x v="1"/>
    <x v="24"/>
    <n v="1971.9"/>
    <x v="1"/>
    <x v="0"/>
    <x v="0"/>
    <x v="0"/>
    <x v="0"/>
    <x v="0"/>
  </r>
  <r>
    <x v="0"/>
    <x v="0"/>
    <s v="De Bonte Raaf"/>
    <x v="1"/>
    <x v="25"/>
    <n v="21.67"/>
    <x v="1"/>
    <x v="0"/>
    <x v="0"/>
    <x v="0"/>
    <x v="0"/>
    <x v="0"/>
  </r>
  <r>
    <x v="0"/>
    <x v="0"/>
    <s v="De Bonte Raaf"/>
    <x v="1"/>
    <x v="26"/>
    <n v="165.6"/>
    <x v="1"/>
    <x v="0"/>
    <x v="0"/>
    <x v="0"/>
    <x v="0"/>
    <x v="0"/>
  </r>
  <r>
    <x v="0"/>
    <x v="0"/>
    <s v="De Bonte Raaf"/>
    <x v="1"/>
    <x v="27"/>
    <n v="302.67"/>
    <x v="1"/>
    <x v="0"/>
    <x v="0"/>
    <x v="0"/>
    <x v="0"/>
    <x v="0"/>
  </r>
  <r>
    <x v="0"/>
    <x v="0"/>
    <s v="De Bonte Raaf"/>
    <x v="1"/>
    <x v="28"/>
    <n v="1971.9"/>
    <x v="1"/>
    <x v="0"/>
    <x v="0"/>
    <x v="0"/>
    <x v="0"/>
    <x v="0"/>
  </r>
  <r>
    <x v="0"/>
    <x v="0"/>
    <s v="De Bonte Raaf"/>
    <x v="1"/>
    <x v="29"/>
    <n v="0"/>
    <x v="1"/>
    <x v="0"/>
    <x v="0"/>
    <x v="0"/>
    <x v="0"/>
    <x v="0"/>
  </r>
  <r>
    <x v="0"/>
    <x v="0"/>
    <s v="De Bonte Raaf"/>
    <x v="1"/>
    <x v="30"/>
    <n v="2191"/>
    <x v="1"/>
    <x v="0"/>
    <x v="0"/>
    <x v="0"/>
    <x v="0"/>
    <x v="0"/>
  </r>
  <r>
    <x v="0"/>
    <x v="0"/>
    <s v="De Bonte Raaf"/>
    <x v="1"/>
    <x v="31"/>
    <n v="12.64"/>
    <x v="1"/>
    <x v="0"/>
    <x v="0"/>
    <x v="0"/>
    <x v="0"/>
    <x v="0"/>
  </r>
  <r>
    <x v="0"/>
    <x v="0"/>
    <s v="De Bonte Raaf"/>
    <x v="1"/>
    <x v="32"/>
    <n v="156"/>
    <x v="1"/>
    <x v="0"/>
    <x v="0"/>
    <x v="0"/>
    <x v="0"/>
    <x v="0"/>
  </r>
  <r>
    <x v="0"/>
    <x v="0"/>
    <s v="De Bonte Raaf"/>
    <x v="1"/>
    <x v="33"/>
    <n v="90"/>
    <x v="1"/>
    <x v="0"/>
    <x v="0"/>
    <x v="0"/>
    <x v="0"/>
    <x v="0"/>
  </r>
  <r>
    <x v="0"/>
    <x v="0"/>
    <s v="De Bonte Raaf"/>
    <x v="1"/>
    <x v="34"/>
    <n v="90"/>
    <x v="1"/>
    <x v="0"/>
    <x v="0"/>
    <x v="0"/>
    <x v="0"/>
    <x v="0"/>
  </r>
  <r>
    <x v="0"/>
    <x v="0"/>
    <s v="De Bonte Raaf"/>
    <x v="1"/>
    <x v="35"/>
    <n v="100"/>
    <x v="1"/>
    <x v="0"/>
    <x v="0"/>
    <x v="0"/>
    <x v="0"/>
    <x v="0"/>
  </r>
  <r>
    <x v="0"/>
    <x v="0"/>
    <s v="De Bonte Raaf"/>
    <x v="1"/>
    <x v="36"/>
    <n v="156"/>
    <x v="1"/>
    <x v="0"/>
    <x v="0"/>
    <x v="0"/>
    <x v="0"/>
    <x v="0"/>
  </r>
  <r>
    <x v="0"/>
    <x v="0"/>
    <s v="De Bonte Raaf"/>
    <x v="1"/>
    <x v="37"/>
    <n v="132.12"/>
    <x v="1"/>
    <x v="0"/>
    <x v="0"/>
    <x v="0"/>
    <x v="0"/>
    <x v="0"/>
  </r>
  <r>
    <x v="0"/>
    <x v="0"/>
    <s v="De Bonte Raaf"/>
    <x v="1"/>
    <x v="38"/>
    <n v="432"/>
    <x v="1"/>
    <x v="0"/>
    <x v="0"/>
    <x v="0"/>
    <x v="0"/>
    <x v="0"/>
  </r>
  <r>
    <x v="0"/>
    <x v="0"/>
    <s v="De Bonte Raaf"/>
    <x v="1"/>
    <x v="39"/>
    <n v="0"/>
    <x v="1"/>
    <x v="0"/>
    <x v="0"/>
    <x v="0"/>
    <x v="0"/>
    <x v="0"/>
  </r>
  <r>
    <x v="0"/>
    <x v="0"/>
    <s v="De Bonte Raaf"/>
    <x v="1"/>
    <x v="40"/>
    <n v="432"/>
    <x v="1"/>
    <x v="0"/>
    <x v="0"/>
    <x v="0"/>
    <x v="0"/>
    <x v="0"/>
  </r>
  <r>
    <x v="0"/>
    <x v="0"/>
    <s v="De Bonte Raaf"/>
    <x v="1"/>
    <x v="41"/>
    <n v="0"/>
    <x v="1"/>
    <x v="0"/>
    <x v="0"/>
    <x v="0"/>
    <x v="0"/>
    <x v="0"/>
  </r>
  <r>
    <x v="0"/>
    <x v="0"/>
    <s v="De Bonte Raaf"/>
    <x v="1"/>
    <x v="92"/>
    <n v="1971.9"/>
    <x v="1"/>
    <x v="0"/>
    <x v="0"/>
    <x v="0"/>
    <x v="0"/>
    <x v="0"/>
  </r>
  <r>
    <x v="0"/>
    <x v="0"/>
    <s v="De Bonte Raaf"/>
    <x v="1"/>
    <x v="43"/>
    <n v="0"/>
    <x v="1"/>
    <x v="0"/>
    <x v="0"/>
    <x v="1"/>
    <x v="0"/>
    <x v="0"/>
  </r>
  <r>
    <x v="0"/>
    <x v="0"/>
    <s v="De Bonte Raaf"/>
    <x v="1"/>
    <x v="44"/>
    <n v="0"/>
    <x v="1"/>
    <x v="0"/>
    <x v="0"/>
    <x v="2"/>
    <x v="0"/>
    <x v="0"/>
  </r>
  <r>
    <x v="0"/>
    <x v="0"/>
    <s v="De Bonte Raaf"/>
    <x v="1"/>
    <x v="45"/>
    <n v="0"/>
    <x v="1"/>
    <x v="0"/>
    <x v="0"/>
    <x v="2"/>
    <x v="0"/>
    <x v="0"/>
  </r>
  <r>
    <x v="0"/>
    <x v="0"/>
    <s v="De Bonte Raaf"/>
    <x v="1"/>
    <x v="46"/>
    <n v="0"/>
    <x v="1"/>
    <x v="0"/>
    <x v="0"/>
    <x v="2"/>
    <x v="0"/>
    <x v="0"/>
  </r>
  <r>
    <x v="0"/>
    <x v="0"/>
    <s v="De Bonte Raaf"/>
    <x v="1"/>
    <x v="47"/>
    <n v="0"/>
    <x v="1"/>
    <x v="0"/>
    <x v="0"/>
    <x v="2"/>
    <x v="0"/>
    <x v="0"/>
  </r>
  <r>
    <x v="0"/>
    <x v="0"/>
    <s v="De Bonte Raaf"/>
    <x v="1"/>
    <x v="48"/>
    <n v="0"/>
    <x v="1"/>
    <x v="0"/>
    <x v="0"/>
    <x v="1"/>
    <x v="0"/>
    <x v="0"/>
  </r>
  <r>
    <x v="0"/>
    <x v="0"/>
    <s v="De Bonte Raaf"/>
    <x v="1"/>
    <x v="49"/>
    <n v="157.75"/>
    <x v="1"/>
    <x v="0"/>
    <x v="0"/>
    <x v="3"/>
    <x v="0"/>
    <x v="0"/>
  </r>
  <r>
    <x v="0"/>
    <x v="0"/>
    <s v="De Bonte Raaf"/>
    <x v="1"/>
    <x v="50"/>
    <n v="23.66"/>
    <x v="1"/>
    <x v="0"/>
    <x v="0"/>
    <x v="4"/>
    <x v="0"/>
    <x v="0"/>
  </r>
  <r>
    <x v="0"/>
    <x v="0"/>
    <s v="De Bonte Raaf"/>
    <x v="1"/>
    <x v="51"/>
    <n v="31.55"/>
    <x v="1"/>
    <x v="0"/>
    <x v="0"/>
    <x v="4"/>
    <x v="0"/>
    <x v="0"/>
  </r>
  <r>
    <x v="0"/>
    <x v="0"/>
    <s v="De Bonte Raaf"/>
    <x v="1"/>
    <x v="52"/>
    <n v="0"/>
    <x v="1"/>
    <x v="0"/>
    <x v="0"/>
    <x v="1"/>
    <x v="0"/>
    <x v="0"/>
  </r>
  <r>
    <x v="0"/>
    <x v="0"/>
    <s v="De Bonte Raaf"/>
    <x v="1"/>
    <x v="53"/>
    <n v="29.58"/>
    <x v="1"/>
    <x v="0"/>
    <x v="0"/>
    <x v="3"/>
    <x v="0"/>
    <x v="0"/>
  </r>
  <r>
    <x v="0"/>
    <x v="0"/>
    <s v="De Bonte Raaf"/>
    <x v="1"/>
    <x v="54"/>
    <n v="4.4400000000000004"/>
    <x v="1"/>
    <x v="0"/>
    <x v="0"/>
    <x v="4"/>
    <x v="0"/>
    <x v="0"/>
  </r>
  <r>
    <x v="0"/>
    <x v="0"/>
    <s v="De Bonte Raaf"/>
    <x v="1"/>
    <x v="55"/>
    <n v="5.92"/>
    <x v="1"/>
    <x v="0"/>
    <x v="0"/>
    <x v="4"/>
    <x v="0"/>
    <x v="0"/>
  </r>
  <r>
    <x v="0"/>
    <x v="0"/>
    <s v="De Bonte Raaf"/>
    <x v="1"/>
    <x v="56"/>
    <n v="0"/>
    <x v="1"/>
    <x v="0"/>
    <x v="0"/>
    <x v="4"/>
    <x v="0"/>
    <x v="0"/>
  </r>
  <r>
    <x v="0"/>
    <x v="0"/>
    <s v="De Bonte Raaf"/>
    <x v="1"/>
    <x v="57"/>
    <n v="0"/>
    <x v="1"/>
    <x v="0"/>
    <x v="0"/>
    <x v="4"/>
    <x v="0"/>
    <x v="0"/>
  </r>
  <r>
    <x v="0"/>
    <x v="0"/>
    <s v="De Bonte Raaf"/>
    <x v="1"/>
    <x v="58"/>
    <n v="0"/>
    <x v="1"/>
    <x v="0"/>
    <x v="0"/>
    <x v="4"/>
    <x v="0"/>
    <x v="0"/>
  </r>
  <r>
    <x v="0"/>
    <x v="0"/>
    <s v="De Bonte Raaf"/>
    <x v="1"/>
    <x v="59"/>
    <n v="0"/>
    <x v="1"/>
    <x v="0"/>
    <x v="0"/>
    <x v="4"/>
    <x v="0"/>
    <x v="0"/>
  </r>
  <r>
    <x v="0"/>
    <x v="0"/>
    <s v="De Bonte Raaf"/>
    <x v="1"/>
    <x v="60"/>
    <n v="143.36000000000001"/>
    <x v="1"/>
    <x v="0"/>
    <x v="0"/>
    <x v="5"/>
    <x v="0"/>
    <x v="0"/>
  </r>
  <r>
    <x v="0"/>
    <x v="0"/>
    <s v="De Bonte Raaf"/>
    <x v="1"/>
    <x v="61"/>
    <n v="0"/>
    <x v="1"/>
    <x v="0"/>
    <x v="0"/>
    <x v="5"/>
    <x v="0"/>
    <x v="0"/>
  </r>
  <r>
    <x v="0"/>
    <x v="0"/>
    <s v="De Bonte Raaf"/>
    <x v="1"/>
    <x v="62"/>
    <n v="0"/>
    <x v="1"/>
    <x v="0"/>
    <x v="0"/>
    <x v="5"/>
    <x v="0"/>
    <x v="0"/>
  </r>
  <r>
    <x v="0"/>
    <x v="0"/>
    <s v="De Bonte Raaf"/>
    <x v="1"/>
    <x v="63"/>
    <n v="0"/>
    <x v="1"/>
    <x v="0"/>
    <x v="0"/>
    <x v="5"/>
    <x v="0"/>
    <x v="0"/>
  </r>
  <r>
    <x v="0"/>
    <x v="0"/>
    <s v="De Bonte Raaf"/>
    <x v="1"/>
    <x v="64"/>
    <n v="10.45"/>
    <x v="1"/>
    <x v="0"/>
    <x v="0"/>
    <x v="5"/>
    <x v="0"/>
    <x v="0"/>
  </r>
  <r>
    <x v="0"/>
    <x v="0"/>
    <s v="De Bonte Raaf"/>
    <x v="1"/>
    <x v="65"/>
    <n v="0"/>
    <x v="1"/>
    <x v="0"/>
    <x v="0"/>
    <x v="5"/>
    <x v="0"/>
    <x v="0"/>
  </r>
  <r>
    <x v="0"/>
    <x v="0"/>
    <s v="De Bonte Raaf"/>
    <x v="1"/>
    <x v="66"/>
    <n v="57.97"/>
    <x v="1"/>
    <x v="0"/>
    <x v="0"/>
    <x v="5"/>
    <x v="0"/>
    <x v="0"/>
  </r>
  <r>
    <x v="0"/>
    <x v="0"/>
    <s v="De Bonte Raaf"/>
    <x v="1"/>
    <x v="67"/>
    <n v="0"/>
    <x v="1"/>
    <x v="0"/>
    <x v="0"/>
    <x v="5"/>
    <x v="0"/>
    <x v="0"/>
  </r>
  <r>
    <x v="0"/>
    <x v="0"/>
    <s v="De Bonte Raaf"/>
    <x v="1"/>
    <x v="68"/>
    <n v="0"/>
    <x v="1"/>
    <x v="0"/>
    <x v="0"/>
    <x v="5"/>
    <x v="0"/>
    <x v="0"/>
  </r>
  <r>
    <x v="0"/>
    <x v="0"/>
    <s v="De Bonte Raaf"/>
    <x v="1"/>
    <x v="69"/>
    <n v="0"/>
    <x v="1"/>
    <x v="0"/>
    <x v="0"/>
    <x v="5"/>
    <x v="0"/>
    <x v="0"/>
  </r>
  <r>
    <x v="0"/>
    <x v="0"/>
    <s v="De Bonte Raaf"/>
    <x v="1"/>
    <x v="70"/>
    <n v="6.9"/>
    <x v="1"/>
    <x v="0"/>
    <x v="0"/>
    <x v="5"/>
    <x v="0"/>
    <x v="0"/>
  </r>
  <r>
    <x v="0"/>
    <x v="0"/>
    <s v="De Bonte Raaf"/>
    <x v="1"/>
    <x v="71"/>
    <n v="0"/>
    <x v="1"/>
    <x v="0"/>
    <x v="0"/>
    <x v="5"/>
    <x v="0"/>
    <x v="0"/>
  </r>
  <r>
    <x v="0"/>
    <x v="0"/>
    <s v="De Bonte Raaf"/>
    <x v="1"/>
    <x v="72"/>
    <n v="0"/>
    <x v="1"/>
    <x v="0"/>
    <x v="0"/>
    <x v="4"/>
    <x v="0"/>
    <x v="0"/>
  </r>
  <r>
    <x v="0"/>
    <x v="0"/>
    <s v="De Bonte Raaf"/>
    <x v="1"/>
    <x v="73"/>
    <n v="0"/>
    <x v="1"/>
    <x v="0"/>
    <x v="0"/>
    <x v="4"/>
    <x v="0"/>
    <x v="0"/>
  </r>
  <r>
    <x v="0"/>
    <x v="0"/>
    <s v="De Bonte Raaf"/>
    <x v="1"/>
    <x v="74"/>
    <n v="0"/>
    <x v="1"/>
    <x v="0"/>
    <x v="0"/>
    <x v="4"/>
    <x v="0"/>
    <x v="0"/>
  </r>
  <r>
    <x v="0"/>
    <x v="0"/>
    <s v="De Bonte Raaf"/>
    <x v="1"/>
    <x v="75"/>
    <n v="0"/>
    <x v="1"/>
    <x v="0"/>
    <x v="0"/>
    <x v="4"/>
    <x v="0"/>
    <x v="0"/>
  </r>
  <r>
    <x v="0"/>
    <x v="0"/>
    <s v="De Bonte Raaf"/>
    <x v="1"/>
    <x v="76"/>
    <n v="132.12"/>
    <x v="1"/>
    <x v="0"/>
    <x v="0"/>
    <x v="6"/>
    <x v="0"/>
    <x v="0"/>
  </r>
  <r>
    <x v="0"/>
    <x v="0"/>
    <s v="De Bonte Raaf"/>
    <x v="1"/>
    <x v="77"/>
    <n v="-221.33"/>
    <x v="1"/>
    <x v="0"/>
    <x v="0"/>
    <x v="7"/>
    <x v="0"/>
    <x v="0"/>
  </r>
  <r>
    <x v="0"/>
    <x v="0"/>
    <s v="De Bonte Raaf"/>
    <x v="1"/>
    <x v="78"/>
    <n v="0"/>
    <x v="1"/>
    <x v="0"/>
    <x v="0"/>
    <x v="7"/>
    <x v="0"/>
    <x v="0"/>
  </r>
  <r>
    <x v="0"/>
    <x v="0"/>
    <s v="De Bonte Raaf"/>
    <x v="1"/>
    <x v="79"/>
    <n v="0"/>
    <x v="1"/>
    <x v="0"/>
    <x v="0"/>
    <x v="7"/>
    <x v="0"/>
    <x v="0"/>
  </r>
  <r>
    <x v="0"/>
    <x v="0"/>
    <s v="De Bonte Raaf"/>
    <x v="1"/>
    <x v="80"/>
    <n v="0"/>
    <x v="1"/>
    <x v="0"/>
    <x v="0"/>
    <x v="8"/>
    <x v="0"/>
    <x v="0"/>
  </r>
  <r>
    <x v="0"/>
    <x v="0"/>
    <s v="De Bonte Raaf"/>
    <x v="1"/>
    <x v="81"/>
    <n v="1750.57"/>
    <x v="1"/>
    <x v="0"/>
    <x v="0"/>
    <x v="8"/>
    <x v="0"/>
    <x v="0"/>
  </r>
  <r>
    <x v="0"/>
    <x v="0"/>
    <s v="De Bonte Raaf"/>
    <x v="1"/>
    <x v="82"/>
    <n v="0"/>
    <x v="1"/>
    <x v="0"/>
    <x v="0"/>
    <x v="8"/>
    <x v="0"/>
    <x v="0"/>
  </r>
  <r>
    <x v="0"/>
    <x v="0"/>
    <s v="De Bonte Raaf"/>
    <x v="1"/>
    <x v="83"/>
    <n v="1750.57"/>
    <x v="1"/>
    <x v="0"/>
    <x v="0"/>
    <x v="9"/>
    <x v="0"/>
    <x v="0"/>
  </r>
  <r>
    <x v="0"/>
    <x v="0"/>
    <s v="De Bonte Raaf"/>
    <x v="1"/>
    <x v="84"/>
    <n v="0"/>
    <x v="1"/>
    <x v="0"/>
    <x v="0"/>
    <x v="3"/>
    <x v="0"/>
    <x v="0"/>
  </r>
  <r>
    <x v="0"/>
    <x v="0"/>
    <s v="De Bonte Raaf"/>
    <x v="2"/>
    <x v="0"/>
    <n v="2774.25"/>
    <x v="0"/>
    <x v="1"/>
    <x v="0"/>
    <x v="0"/>
    <x v="1"/>
    <x v="1"/>
  </r>
  <r>
    <x v="0"/>
    <x v="0"/>
    <s v="De Bonte Raaf"/>
    <x v="2"/>
    <x v="85"/>
    <n v="999"/>
    <x v="0"/>
    <x v="1"/>
    <x v="0"/>
    <x v="0"/>
    <x v="1"/>
    <x v="1"/>
  </r>
  <r>
    <x v="0"/>
    <x v="0"/>
    <s v="De Bonte Raaf"/>
    <x v="2"/>
    <x v="2"/>
    <n v="0"/>
    <x v="0"/>
    <x v="1"/>
    <x v="0"/>
    <x v="0"/>
    <x v="1"/>
    <x v="1"/>
  </r>
  <r>
    <x v="0"/>
    <x v="0"/>
    <s v="De Bonte Raaf"/>
    <x v="2"/>
    <x v="86"/>
    <n v="999"/>
    <x v="0"/>
    <x v="1"/>
    <x v="0"/>
    <x v="0"/>
    <x v="1"/>
    <x v="1"/>
  </r>
  <r>
    <x v="0"/>
    <x v="0"/>
    <s v="De Bonte Raaf"/>
    <x v="2"/>
    <x v="4"/>
    <n v="999"/>
    <x v="0"/>
    <x v="1"/>
    <x v="0"/>
    <x v="1"/>
    <x v="1"/>
    <x v="1"/>
  </r>
  <r>
    <x v="0"/>
    <x v="0"/>
    <s v="De Bonte Raaf"/>
    <x v="2"/>
    <x v="5"/>
    <n v="0"/>
    <x v="0"/>
    <x v="1"/>
    <x v="0"/>
    <x v="0"/>
    <x v="1"/>
    <x v="1"/>
  </r>
  <r>
    <x v="0"/>
    <x v="0"/>
    <s v="De Bonte Raaf"/>
    <x v="2"/>
    <x v="6"/>
    <n v="1321.57"/>
    <x v="0"/>
    <x v="1"/>
    <x v="0"/>
    <x v="0"/>
    <x v="1"/>
    <x v="1"/>
  </r>
  <r>
    <x v="0"/>
    <x v="0"/>
    <s v="De Bonte Raaf"/>
    <x v="2"/>
    <x v="7"/>
    <n v="0"/>
    <x v="0"/>
    <x v="1"/>
    <x v="0"/>
    <x v="0"/>
    <x v="1"/>
    <x v="1"/>
  </r>
  <r>
    <x v="0"/>
    <x v="0"/>
    <s v="De Bonte Raaf"/>
    <x v="2"/>
    <x v="8"/>
    <n v="0"/>
    <x v="0"/>
    <x v="1"/>
    <x v="0"/>
    <x v="1"/>
    <x v="1"/>
    <x v="1"/>
  </r>
  <r>
    <x v="0"/>
    <x v="0"/>
    <s v="De Bonte Raaf"/>
    <x v="2"/>
    <x v="9"/>
    <n v="0"/>
    <x v="0"/>
    <x v="1"/>
    <x v="0"/>
    <x v="0"/>
    <x v="1"/>
    <x v="1"/>
  </r>
  <r>
    <x v="0"/>
    <x v="0"/>
    <s v="De Bonte Raaf"/>
    <x v="2"/>
    <x v="87"/>
    <n v="999"/>
    <x v="0"/>
    <x v="1"/>
    <x v="0"/>
    <x v="0"/>
    <x v="1"/>
    <x v="1"/>
  </r>
  <r>
    <x v="0"/>
    <x v="0"/>
    <s v="De Bonte Raaf"/>
    <x v="2"/>
    <x v="88"/>
    <n v="999"/>
    <x v="0"/>
    <x v="1"/>
    <x v="0"/>
    <x v="0"/>
    <x v="1"/>
    <x v="1"/>
  </r>
  <r>
    <x v="0"/>
    <x v="0"/>
    <s v="De Bonte Raaf"/>
    <x v="2"/>
    <x v="89"/>
    <n v="999"/>
    <x v="0"/>
    <x v="1"/>
    <x v="0"/>
    <x v="0"/>
    <x v="1"/>
    <x v="1"/>
  </r>
  <r>
    <x v="0"/>
    <x v="0"/>
    <s v="De Bonte Raaf"/>
    <x v="2"/>
    <x v="90"/>
    <n v="999"/>
    <x v="0"/>
    <x v="1"/>
    <x v="0"/>
    <x v="0"/>
    <x v="1"/>
    <x v="1"/>
  </r>
  <r>
    <x v="0"/>
    <x v="0"/>
    <s v="De Bonte Raaf"/>
    <x v="2"/>
    <x v="91"/>
    <n v="999"/>
    <x v="0"/>
    <x v="1"/>
    <x v="0"/>
    <x v="0"/>
    <x v="1"/>
    <x v="1"/>
  </r>
  <r>
    <x v="0"/>
    <x v="0"/>
    <s v="De Bonte Raaf"/>
    <x v="2"/>
    <x v="15"/>
    <n v="0"/>
    <x v="0"/>
    <x v="1"/>
    <x v="0"/>
    <x v="0"/>
    <x v="1"/>
    <x v="1"/>
  </r>
  <r>
    <x v="0"/>
    <x v="0"/>
    <s v="De Bonte Raaf"/>
    <x v="2"/>
    <x v="16"/>
    <n v="0"/>
    <x v="0"/>
    <x v="1"/>
    <x v="0"/>
    <x v="0"/>
    <x v="1"/>
    <x v="1"/>
  </r>
  <r>
    <x v="0"/>
    <x v="0"/>
    <s v="De Bonte Raaf"/>
    <x v="2"/>
    <x v="17"/>
    <n v="999"/>
    <x v="0"/>
    <x v="1"/>
    <x v="0"/>
    <x v="0"/>
    <x v="1"/>
    <x v="1"/>
  </r>
  <r>
    <x v="0"/>
    <x v="0"/>
    <s v="De Bonte Raaf"/>
    <x v="2"/>
    <x v="18"/>
    <n v="999"/>
    <x v="0"/>
    <x v="1"/>
    <x v="0"/>
    <x v="0"/>
    <x v="1"/>
    <x v="1"/>
  </r>
  <r>
    <x v="0"/>
    <x v="0"/>
    <s v="De Bonte Raaf"/>
    <x v="2"/>
    <x v="19"/>
    <n v="13"/>
    <x v="0"/>
    <x v="1"/>
    <x v="0"/>
    <x v="0"/>
    <x v="1"/>
    <x v="1"/>
  </r>
  <r>
    <x v="0"/>
    <x v="0"/>
    <s v="De Bonte Raaf"/>
    <x v="2"/>
    <x v="20"/>
    <n v="999"/>
    <x v="0"/>
    <x v="1"/>
    <x v="0"/>
    <x v="0"/>
    <x v="1"/>
    <x v="1"/>
  </r>
  <r>
    <x v="0"/>
    <x v="0"/>
    <s v="De Bonte Raaf"/>
    <x v="2"/>
    <x v="21"/>
    <n v="-74.25"/>
    <x v="0"/>
    <x v="1"/>
    <x v="0"/>
    <x v="0"/>
    <x v="1"/>
    <x v="1"/>
  </r>
  <r>
    <x v="0"/>
    <x v="0"/>
    <s v="De Bonte Raaf"/>
    <x v="2"/>
    <x v="22"/>
    <n v="999"/>
    <x v="0"/>
    <x v="1"/>
    <x v="0"/>
    <x v="0"/>
    <x v="1"/>
    <x v="1"/>
  </r>
  <r>
    <x v="0"/>
    <x v="0"/>
    <s v="De Bonte Raaf"/>
    <x v="2"/>
    <x v="23"/>
    <n v="999"/>
    <x v="0"/>
    <x v="1"/>
    <x v="0"/>
    <x v="0"/>
    <x v="1"/>
    <x v="1"/>
  </r>
  <r>
    <x v="0"/>
    <x v="0"/>
    <s v="De Bonte Raaf"/>
    <x v="2"/>
    <x v="24"/>
    <n v="999"/>
    <x v="0"/>
    <x v="1"/>
    <x v="0"/>
    <x v="0"/>
    <x v="1"/>
    <x v="1"/>
  </r>
  <r>
    <x v="0"/>
    <x v="0"/>
    <s v="De Bonte Raaf"/>
    <x v="2"/>
    <x v="25"/>
    <n v="21.67"/>
    <x v="0"/>
    <x v="1"/>
    <x v="0"/>
    <x v="0"/>
    <x v="1"/>
    <x v="1"/>
  </r>
  <r>
    <x v="0"/>
    <x v="0"/>
    <s v="De Bonte Raaf"/>
    <x v="2"/>
    <x v="26"/>
    <n v="93.6"/>
    <x v="0"/>
    <x v="1"/>
    <x v="0"/>
    <x v="0"/>
    <x v="1"/>
    <x v="1"/>
  </r>
  <r>
    <x v="0"/>
    <x v="0"/>
    <s v="De Bonte Raaf"/>
    <x v="2"/>
    <x v="27"/>
    <n v="72.92"/>
    <x v="0"/>
    <x v="1"/>
    <x v="0"/>
    <x v="0"/>
    <x v="1"/>
    <x v="1"/>
  </r>
  <r>
    <x v="0"/>
    <x v="0"/>
    <s v="De Bonte Raaf"/>
    <x v="2"/>
    <x v="28"/>
    <n v="999"/>
    <x v="0"/>
    <x v="1"/>
    <x v="0"/>
    <x v="0"/>
    <x v="1"/>
    <x v="1"/>
  </r>
  <r>
    <x v="0"/>
    <x v="0"/>
    <s v="De Bonte Raaf"/>
    <x v="2"/>
    <x v="29"/>
    <n v="0"/>
    <x v="0"/>
    <x v="1"/>
    <x v="0"/>
    <x v="0"/>
    <x v="1"/>
    <x v="1"/>
  </r>
  <r>
    <x v="0"/>
    <x v="0"/>
    <s v="De Bonte Raaf"/>
    <x v="2"/>
    <x v="30"/>
    <n v="1850"/>
    <x v="0"/>
    <x v="1"/>
    <x v="0"/>
    <x v="0"/>
    <x v="1"/>
    <x v="1"/>
  </r>
  <r>
    <x v="0"/>
    <x v="0"/>
    <s v="De Bonte Raaf"/>
    <x v="2"/>
    <x v="31"/>
    <n v="10.67"/>
    <x v="0"/>
    <x v="1"/>
    <x v="0"/>
    <x v="0"/>
    <x v="1"/>
    <x v="1"/>
  </r>
  <r>
    <x v="0"/>
    <x v="0"/>
    <s v="De Bonte Raaf"/>
    <x v="2"/>
    <x v="32"/>
    <n v="93.6"/>
    <x v="0"/>
    <x v="1"/>
    <x v="0"/>
    <x v="0"/>
    <x v="1"/>
    <x v="1"/>
  </r>
  <r>
    <x v="0"/>
    <x v="0"/>
    <s v="De Bonte Raaf"/>
    <x v="2"/>
    <x v="33"/>
    <n v="54"/>
    <x v="0"/>
    <x v="1"/>
    <x v="0"/>
    <x v="0"/>
    <x v="1"/>
    <x v="1"/>
  </r>
  <r>
    <x v="0"/>
    <x v="0"/>
    <s v="De Bonte Raaf"/>
    <x v="2"/>
    <x v="34"/>
    <n v="54"/>
    <x v="0"/>
    <x v="1"/>
    <x v="0"/>
    <x v="0"/>
    <x v="1"/>
    <x v="1"/>
  </r>
  <r>
    <x v="0"/>
    <x v="0"/>
    <s v="De Bonte Raaf"/>
    <x v="2"/>
    <x v="35"/>
    <n v="60"/>
    <x v="0"/>
    <x v="1"/>
    <x v="0"/>
    <x v="0"/>
    <x v="1"/>
    <x v="1"/>
  </r>
  <r>
    <x v="0"/>
    <x v="0"/>
    <s v="De Bonte Raaf"/>
    <x v="2"/>
    <x v="36"/>
    <n v="94"/>
    <x v="0"/>
    <x v="1"/>
    <x v="0"/>
    <x v="0"/>
    <x v="1"/>
    <x v="1"/>
  </r>
  <r>
    <x v="0"/>
    <x v="0"/>
    <s v="De Bonte Raaf"/>
    <x v="2"/>
    <x v="37"/>
    <n v="66.930000000000007"/>
    <x v="0"/>
    <x v="1"/>
    <x v="0"/>
    <x v="0"/>
    <x v="1"/>
    <x v="1"/>
  </r>
  <r>
    <x v="0"/>
    <x v="0"/>
    <s v="De Bonte Raaf"/>
    <x v="2"/>
    <x v="38"/>
    <n v="258.87"/>
    <x v="0"/>
    <x v="1"/>
    <x v="0"/>
    <x v="0"/>
    <x v="1"/>
    <x v="1"/>
  </r>
  <r>
    <x v="0"/>
    <x v="0"/>
    <s v="De Bonte Raaf"/>
    <x v="2"/>
    <x v="39"/>
    <n v="0"/>
    <x v="0"/>
    <x v="1"/>
    <x v="0"/>
    <x v="0"/>
    <x v="1"/>
    <x v="1"/>
  </r>
  <r>
    <x v="0"/>
    <x v="0"/>
    <s v="De Bonte Raaf"/>
    <x v="2"/>
    <x v="40"/>
    <n v="258.87"/>
    <x v="0"/>
    <x v="1"/>
    <x v="0"/>
    <x v="0"/>
    <x v="1"/>
    <x v="1"/>
  </r>
  <r>
    <x v="0"/>
    <x v="0"/>
    <s v="De Bonte Raaf"/>
    <x v="2"/>
    <x v="41"/>
    <n v="0"/>
    <x v="0"/>
    <x v="1"/>
    <x v="0"/>
    <x v="0"/>
    <x v="1"/>
    <x v="1"/>
  </r>
  <r>
    <x v="0"/>
    <x v="0"/>
    <s v="De Bonte Raaf"/>
    <x v="2"/>
    <x v="92"/>
    <n v="999"/>
    <x v="0"/>
    <x v="1"/>
    <x v="0"/>
    <x v="0"/>
    <x v="1"/>
    <x v="1"/>
  </r>
  <r>
    <x v="0"/>
    <x v="0"/>
    <s v="De Bonte Raaf"/>
    <x v="2"/>
    <x v="43"/>
    <n v="0"/>
    <x v="0"/>
    <x v="1"/>
    <x v="0"/>
    <x v="1"/>
    <x v="1"/>
    <x v="1"/>
  </r>
  <r>
    <x v="0"/>
    <x v="0"/>
    <s v="De Bonte Raaf"/>
    <x v="2"/>
    <x v="44"/>
    <n v="0"/>
    <x v="0"/>
    <x v="1"/>
    <x v="0"/>
    <x v="2"/>
    <x v="1"/>
    <x v="1"/>
  </r>
  <r>
    <x v="0"/>
    <x v="0"/>
    <s v="De Bonte Raaf"/>
    <x v="2"/>
    <x v="45"/>
    <n v="0"/>
    <x v="0"/>
    <x v="1"/>
    <x v="0"/>
    <x v="2"/>
    <x v="1"/>
    <x v="1"/>
  </r>
  <r>
    <x v="0"/>
    <x v="0"/>
    <s v="De Bonte Raaf"/>
    <x v="2"/>
    <x v="46"/>
    <n v="0"/>
    <x v="0"/>
    <x v="1"/>
    <x v="0"/>
    <x v="2"/>
    <x v="1"/>
    <x v="1"/>
  </r>
  <r>
    <x v="0"/>
    <x v="0"/>
    <s v="De Bonte Raaf"/>
    <x v="2"/>
    <x v="47"/>
    <n v="0"/>
    <x v="0"/>
    <x v="1"/>
    <x v="0"/>
    <x v="2"/>
    <x v="1"/>
    <x v="1"/>
  </r>
  <r>
    <x v="0"/>
    <x v="0"/>
    <s v="De Bonte Raaf"/>
    <x v="2"/>
    <x v="48"/>
    <n v="0"/>
    <x v="0"/>
    <x v="1"/>
    <x v="0"/>
    <x v="1"/>
    <x v="1"/>
    <x v="1"/>
  </r>
  <r>
    <x v="0"/>
    <x v="0"/>
    <s v="De Bonte Raaf"/>
    <x v="2"/>
    <x v="49"/>
    <n v="79.92"/>
    <x v="0"/>
    <x v="1"/>
    <x v="0"/>
    <x v="3"/>
    <x v="1"/>
    <x v="1"/>
  </r>
  <r>
    <x v="0"/>
    <x v="0"/>
    <s v="De Bonte Raaf"/>
    <x v="2"/>
    <x v="50"/>
    <n v="11.99"/>
    <x v="0"/>
    <x v="1"/>
    <x v="0"/>
    <x v="4"/>
    <x v="1"/>
    <x v="1"/>
  </r>
  <r>
    <x v="0"/>
    <x v="0"/>
    <s v="De Bonte Raaf"/>
    <x v="2"/>
    <x v="51"/>
    <n v="15.98"/>
    <x v="0"/>
    <x v="1"/>
    <x v="0"/>
    <x v="4"/>
    <x v="1"/>
    <x v="1"/>
  </r>
  <r>
    <x v="0"/>
    <x v="0"/>
    <s v="De Bonte Raaf"/>
    <x v="2"/>
    <x v="52"/>
    <n v="0"/>
    <x v="0"/>
    <x v="1"/>
    <x v="0"/>
    <x v="1"/>
    <x v="1"/>
    <x v="1"/>
  </r>
  <r>
    <x v="0"/>
    <x v="0"/>
    <s v="De Bonte Raaf"/>
    <x v="2"/>
    <x v="53"/>
    <n v="14.98"/>
    <x v="0"/>
    <x v="1"/>
    <x v="0"/>
    <x v="3"/>
    <x v="1"/>
    <x v="1"/>
  </r>
  <r>
    <x v="0"/>
    <x v="0"/>
    <s v="De Bonte Raaf"/>
    <x v="2"/>
    <x v="54"/>
    <n v="2.25"/>
    <x v="0"/>
    <x v="1"/>
    <x v="0"/>
    <x v="4"/>
    <x v="1"/>
    <x v="1"/>
  </r>
  <r>
    <x v="0"/>
    <x v="0"/>
    <s v="De Bonte Raaf"/>
    <x v="2"/>
    <x v="55"/>
    <n v="3"/>
    <x v="0"/>
    <x v="1"/>
    <x v="0"/>
    <x v="4"/>
    <x v="1"/>
    <x v="1"/>
  </r>
  <r>
    <x v="0"/>
    <x v="0"/>
    <s v="De Bonte Raaf"/>
    <x v="2"/>
    <x v="56"/>
    <n v="0"/>
    <x v="0"/>
    <x v="1"/>
    <x v="0"/>
    <x v="4"/>
    <x v="1"/>
    <x v="1"/>
  </r>
  <r>
    <x v="0"/>
    <x v="0"/>
    <s v="De Bonte Raaf"/>
    <x v="2"/>
    <x v="57"/>
    <n v="0"/>
    <x v="0"/>
    <x v="1"/>
    <x v="0"/>
    <x v="4"/>
    <x v="1"/>
    <x v="1"/>
  </r>
  <r>
    <x v="0"/>
    <x v="0"/>
    <s v="De Bonte Raaf"/>
    <x v="2"/>
    <x v="58"/>
    <n v="0"/>
    <x v="0"/>
    <x v="1"/>
    <x v="0"/>
    <x v="4"/>
    <x v="1"/>
    <x v="1"/>
  </r>
  <r>
    <x v="0"/>
    <x v="0"/>
    <s v="De Bonte Raaf"/>
    <x v="2"/>
    <x v="59"/>
    <n v="0"/>
    <x v="0"/>
    <x v="1"/>
    <x v="0"/>
    <x v="4"/>
    <x v="1"/>
    <x v="1"/>
  </r>
  <r>
    <x v="0"/>
    <x v="0"/>
    <s v="De Bonte Raaf"/>
    <x v="2"/>
    <x v="60"/>
    <n v="72.63"/>
    <x v="0"/>
    <x v="1"/>
    <x v="0"/>
    <x v="5"/>
    <x v="1"/>
    <x v="1"/>
  </r>
  <r>
    <x v="0"/>
    <x v="0"/>
    <s v="De Bonte Raaf"/>
    <x v="2"/>
    <x v="61"/>
    <n v="0"/>
    <x v="0"/>
    <x v="1"/>
    <x v="0"/>
    <x v="5"/>
    <x v="1"/>
    <x v="1"/>
  </r>
  <r>
    <x v="0"/>
    <x v="0"/>
    <s v="De Bonte Raaf"/>
    <x v="2"/>
    <x v="62"/>
    <n v="0"/>
    <x v="0"/>
    <x v="1"/>
    <x v="0"/>
    <x v="5"/>
    <x v="1"/>
    <x v="1"/>
  </r>
  <r>
    <x v="0"/>
    <x v="0"/>
    <s v="De Bonte Raaf"/>
    <x v="2"/>
    <x v="63"/>
    <n v="0"/>
    <x v="0"/>
    <x v="1"/>
    <x v="0"/>
    <x v="5"/>
    <x v="1"/>
    <x v="1"/>
  </r>
  <r>
    <x v="0"/>
    <x v="0"/>
    <s v="De Bonte Raaf"/>
    <x v="2"/>
    <x v="64"/>
    <n v="5.29"/>
    <x v="0"/>
    <x v="1"/>
    <x v="0"/>
    <x v="5"/>
    <x v="1"/>
    <x v="1"/>
  </r>
  <r>
    <x v="0"/>
    <x v="0"/>
    <s v="De Bonte Raaf"/>
    <x v="2"/>
    <x v="65"/>
    <n v="0"/>
    <x v="0"/>
    <x v="1"/>
    <x v="0"/>
    <x v="5"/>
    <x v="1"/>
    <x v="1"/>
  </r>
  <r>
    <x v="0"/>
    <x v="0"/>
    <s v="De Bonte Raaf"/>
    <x v="2"/>
    <x v="66"/>
    <n v="0"/>
    <x v="0"/>
    <x v="1"/>
    <x v="0"/>
    <x v="5"/>
    <x v="1"/>
    <x v="1"/>
  </r>
  <r>
    <x v="0"/>
    <x v="0"/>
    <s v="De Bonte Raaf"/>
    <x v="2"/>
    <x v="67"/>
    <n v="79.319999999999993"/>
    <x v="0"/>
    <x v="1"/>
    <x v="0"/>
    <x v="5"/>
    <x v="1"/>
    <x v="1"/>
  </r>
  <r>
    <x v="0"/>
    <x v="0"/>
    <s v="De Bonte Raaf"/>
    <x v="2"/>
    <x v="68"/>
    <n v="0"/>
    <x v="0"/>
    <x v="1"/>
    <x v="0"/>
    <x v="5"/>
    <x v="1"/>
    <x v="1"/>
  </r>
  <r>
    <x v="0"/>
    <x v="0"/>
    <s v="De Bonte Raaf"/>
    <x v="2"/>
    <x v="69"/>
    <n v="0"/>
    <x v="0"/>
    <x v="1"/>
    <x v="0"/>
    <x v="5"/>
    <x v="1"/>
    <x v="1"/>
  </r>
  <r>
    <x v="0"/>
    <x v="0"/>
    <s v="De Bonte Raaf"/>
    <x v="2"/>
    <x v="70"/>
    <n v="3.5"/>
    <x v="0"/>
    <x v="1"/>
    <x v="0"/>
    <x v="5"/>
    <x v="1"/>
    <x v="1"/>
  </r>
  <r>
    <x v="0"/>
    <x v="0"/>
    <s v="De Bonte Raaf"/>
    <x v="2"/>
    <x v="71"/>
    <n v="0"/>
    <x v="0"/>
    <x v="1"/>
    <x v="0"/>
    <x v="5"/>
    <x v="1"/>
    <x v="1"/>
  </r>
  <r>
    <x v="0"/>
    <x v="0"/>
    <s v="De Bonte Raaf"/>
    <x v="2"/>
    <x v="72"/>
    <n v="0"/>
    <x v="0"/>
    <x v="1"/>
    <x v="0"/>
    <x v="4"/>
    <x v="1"/>
    <x v="1"/>
  </r>
  <r>
    <x v="0"/>
    <x v="0"/>
    <s v="De Bonte Raaf"/>
    <x v="2"/>
    <x v="73"/>
    <n v="0"/>
    <x v="0"/>
    <x v="1"/>
    <x v="0"/>
    <x v="4"/>
    <x v="1"/>
    <x v="1"/>
  </r>
  <r>
    <x v="0"/>
    <x v="0"/>
    <s v="De Bonte Raaf"/>
    <x v="2"/>
    <x v="74"/>
    <n v="0"/>
    <x v="0"/>
    <x v="1"/>
    <x v="0"/>
    <x v="4"/>
    <x v="1"/>
    <x v="1"/>
  </r>
  <r>
    <x v="0"/>
    <x v="0"/>
    <s v="De Bonte Raaf"/>
    <x v="2"/>
    <x v="75"/>
    <n v="0"/>
    <x v="0"/>
    <x v="1"/>
    <x v="0"/>
    <x v="4"/>
    <x v="1"/>
    <x v="1"/>
  </r>
  <r>
    <x v="0"/>
    <x v="0"/>
    <s v="De Bonte Raaf"/>
    <x v="2"/>
    <x v="76"/>
    <n v="66.930000000000007"/>
    <x v="0"/>
    <x v="1"/>
    <x v="0"/>
    <x v="6"/>
    <x v="1"/>
    <x v="1"/>
  </r>
  <r>
    <x v="0"/>
    <x v="0"/>
    <s v="De Bonte Raaf"/>
    <x v="2"/>
    <x v="77"/>
    <n v="-74.25"/>
    <x v="0"/>
    <x v="1"/>
    <x v="0"/>
    <x v="7"/>
    <x v="1"/>
    <x v="1"/>
  </r>
  <r>
    <x v="0"/>
    <x v="0"/>
    <s v="De Bonte Raaf"/>
    <x v="2"/>
    <x v="78"/>
    <n v="0"/>
    <x v="0"/>
    <x v="1"/>
    <x v="0"/>
    <x v="7"/>
    <x v="1"/>
    <x v="1"/>
  </r>
  <r>
    <x v="0"/>
    <x v="0"/>
    <s v="De Bonte Raaf"/>
    <x v="2"/>
    <x v="79"/>
    <n v="0"/>
    <x v="0"/>
    <x v="1"/>
    <x v="0"/>
    <x v="7"/>
    <x v="1"/>
    <x v="1"/>
  </r>
  <r>
    <x v="0"/>
    <x v="0"/>
    <s v="De Bonte Raaf"/>
    <x v="2"/>
    <x v="80"/>
    <n v="0"/>
    <x v="0"/>
    <x v="1"/>
    <x v="0"/>
    <x v="8"/>
    <x v="1"/>
    <x v="1"/>
  </r>
  <r>
    <x v="0"/>
    <x v="0"/>
    <s v="De Bonte Raaf"/>
    <x v="2"/>
    <x v="81"/>
    <n v="924.75"/>
    <x v="0"/>
    <x v="1"/>
    <x v="0"/>
    <x v="8"/>
    <x v="1"/>
    <x v="1"/>
  </r>
  <r>
    <x v="0"/>
    <x v="0"/>
    <s v="De Bonte Raaf"/>
    <x v="2"/>
    <x v="82"/>
    <n v="0"/>
    <x v="0"/>
    <x v="1"/>
    <x v="0"/>
    <x v="8"/>
    <x v="1"/>
    <x v="1"/>
  </r>
  <r>
    <x v="0"/>
    <x v="0"/>
    <s v="De Bonte Raaf"/>
    <x v="2"/>
    <x v="83"/>
    <n v="924.75"/>
    <x v="0"/>
    <x v="1"/>
    <x v="0"/>
    <x v="9"/>
    <x v="1"/>
    <x v="1"/>
  </r>
  <r>
    <x v="0"/>
    <x v="0"/>
    <s v="De Bonte Raaf"/>
    <x v="2"/>
    <x v="84"/>
    <n v="0"/>
    <x v="0"/>
    <x v="1"/>
    <x v="0"/>
    <x v="3"/>
    <x v="1"/>
    <x v="1"/>
  </r>
  <r>
    <x v="0"/>
    <x v="0"/>
    <s v="De Bonte Raaf"/>
    <x v="3"/>
    <x v="0"/>
    <n v="10471.44"/>
    <x v="0"/>
    <x v="2"/>
    <x v="0"/>
    <x v="0"/>
    <x v="1"/>
    <x v="1"/>
  </r>
  <r>
    <x v="0"/>
    <x v="0"/>
    <s v="De Bonte Raaf"/>
    <x v="3"/>
    <x v="85"/>
    <n v="5243.4"/>
    <x v="0"/>
    <x v="2"/>
    <x v="0"/>
    <x v="0"/>
    <x v="1"/>
    <x v="1"/>
  </r>
  <r>
    <x v="0"/>
    <x v="0"/>
    <s v="De Bonte Raaf"/>
    <x v="3"/>
    <x v="2"/>
    <n v="0"/>
    <x v="0"/>
    <x v="2"/>
    <x v="0"/>
    <x v="0"/>
    <x v="1"/>
    <x v="1"/>
  </r>
  <r>
    <x v="0"/>
    <x v="0"/>
    <s v="De Bonte Raaf"/>
    <x v="3"/>
    <x v="86"/>
    <n v="5243.4"/>
    <x v="0"/>
    <x v="2"/>
    <x v="0"/>
    <x v="0"/>
    <x v="1"/>
    <x v="1"/>
  </r>
  <r>
    <x v="0"/>
    <x v="0"/>
    <s v="De Bonte Raaf"/>
    <x v="3"/>
    <x v="4"/>
    <n v="5243.4"/>
    <x v="0"/>
    <x v="2"/>
    <x v="0"/>
    <x v="1"/>
    <x v="1"/>
    <x v="1"/>
  </r>
  <r>
    <x v="0"/>
    <x v="0"/>
    <s v="De Bonte Raaf"/>
    <x v="3"/>
    <x v="5"/>
    <n v="0"/>
    <x v="0"/>
    <x v="2"/>
    <x v="0"/>
    <x v="0"/>
    <x v="1"/>
    <x v="1"/>
  </r>
  <r>
    <x v="0"/>
    <x v="0"/>
    <s v="De Bonte Raaf"/>
    <x v="3"/>
    <x v="6"/>
    <n v="6589.99"/>
    <x v="0"/>
    <x v="2"/>
    <x v="0"/>
    <x v="0"/>
    <x v="1"/>
    <x v="1"/>
  </r>
  <r>
    <x v="0"/>
    <x v="0"/>
    <s v="De Bonte Raaf"/>
    <x v="3"/>
    <x v="7"/>
    <n v="0"/>
    <x v="0"/>
    <x v="2"/>
    <x v="0"/>
    <x v="0"/>
    <x v="1"/>
    <x v="1"/>
  </r>
  <r>
    <x v="0"/>
    <x v="0"/>
    <s v="De Bonte Raaf"/>
    <x v="3"/>
    <x v="8"/>
    <n v="0"/>
    <x v="0"/>
    <x v="2"/>
    <x v="0"/>
    <x v="1"/>
    <x v="1"/>
    <x v="1"/>
  </r>
  <r>
    <x v="0"/>
    <x v="0"/>
    <s v="De Bonte Raaf"/>
    <x v="3"/>
    <x v="9"/>
    <n v="0"/>
    <x v="0"/>
    <x v="2"/>
    <x v="0"/>
    <x v="0"/>
    <x v="1"/>
    <x v="1"/>
  </r>
  <r>
    <x v="0"/>
    <x v="0"/>
    <s v="De Bonte Raaf"/>
    <x v="3"/>
    <x v="87"/>
    <n v="5243.4"/>
    <x v="0"/>
    <x v="2"/>
    <x v="0"/>
    <x v="0"/>
    <x v="1"/>
    <x v="1"/>
  </r>
  <r>
    <x v="0"/>
    <x v="0"/>
    <s v="De Bonte Raaf"/>
    <x v="3"/>
    <x v="88"/>
    <n v="5243.4"/>
    <x v="0"/>
    <x v="2"/>
    <x v="0"/>
    <x v="0"/>
    <x v="1"/>
    <x v="1"/>
  </r>
  <r>
    <x v="0"/>
    <x v="0"/>
    <s v="De Bonte Raaf"/>
    <x v="3"/>
    <x v="89"/>
    <n v="5243.4"/>
    <x v="0"/>
    <x v="2"/>
    <x v="0"/>
    <x v="0"/>
    <x v="1"/>
    <x v="1"/>
  </r>
  <r>
    <x v="0"/>
    <x v="0"/>
    <s v="De Bonte Raaf"/>
    <x v="3"/>
    <x v="90"/>
    <n v="5243.4"/>
    <x v="0"/>
    <x v="2"/>
    <x v="0"/>
    <x v="0"/>
    <x v="1"/>
    <x v="1"/>
  </r>
  <r>
    <x v="0"/>
    <x v="0"/>
    <s v="De Bonte Raaf"/>
    <x v="3"/>
    <x v="91"/>
    <n v="5243.4"/>
    <x v="0"/>
    <x v="2"/>
    <x v="0"/>
    <x v="0"/>
    <x v="1"/>
    <x v="1"/>
  </r>
  <r>
    <x v="0"/>
    <x v="0"/>
    <s v="De Bonte Raaf"/>
    <x v="3"/>
    <x v="15"/>
    <n v="0"/>
    <x v="0"/>
    <x v="2"/>
    <x v="0"/>
    <x v="0"/>
    <x v="1"/>
    <x v="1"/>
  </r>
  <r>
    <x v="0"/>
    <x v="0"/>
    <s v="De Bonte Raaf"/>
    <x v="3"/>
    <x v="16"/>
    <n v="4769.33"/>
    <x v="0"/>
    <x v="2"/>
    <x v="0"/>
    <x v="0"/>
    <x v="1"/>
    <x v="1"/>
  </r>
  <r>
    <x v="0"/>
    <x v="0"/>
    <s v="De Bonte Raaf"/>
    <x v="3"/>
    <x v="17"/>
    <n v="0"/>
    <x v="0"/>
    <x v="2"/>
    <x v="0"/>
    <x v="0"/>
    <x v="1"/>
    <x v="1"/>
  </r>
  <r>
    <x v="0"/>
    <x v="0"/>
    <s v="De Bonte Raaf"/>
    <x v="3"/>
    <x v="18"/>
    <n v="5243.4"/>
    <x v="0"/>
    <x v="2"/>
    <x v="0"/>
    <x v="0"/>
    <x v="1"/>
    <x v="1"/>
  </r>
  <r>
    <x v="0"/>
    <x v="0"/>
    <s v="De Bonte Raaf"/>
    <x v="3"/>
    <x v="19"/>
    <n v="23"/>
    <x v="0"/>
    <x v="2"/>
    <x v="0"/>
    <x v="0"/>
    <x v="1"/>
    <x v="1"/>
  </r>
  <r>
    <x v="0"/>
    <x v="0"/>
    <s v="De Bonte Raaf"/>
    <x v="3"/>
    <x v="20"/>
    <n v="5243.4"/>
    <x v="0"/>
    <x v="2"/>
    <x v="0"/>
    <x v="0"/>
    <x v="1"/>
    <x v="1"/>
  </r>
  <r>
    <x v="0"/>
    <x v="0"/>
    <s v="De Bonte Raaf"/>
    <x v="3"/>
    <x v="21"/>
    <n v="-1752.92"/>
    <x v="0"/>
    <x v="2"/>
    <x v="0"/>
    <x v="0"/>
    <x v="1"/>
    <x v="1"/>
  </r>
  <r>
    <x v="0"/>
    <x v="0"/>
    <s v="De Bonte Raaf"/>
    <x v="3"/>
    <x v="22"/>
    <n v="4769.33"/>
    <x v="0"/>
    <x v="2"/>
    <x v="0"/>
    <x v="0"/>
    <x v="1"/>
    <x v="1"/>
  </r>
  <r>
    <x v="0"/>
    <x v="0"/>
    <s v="De Bonte Raaf"/>
    <x v="3"/>
    <x v="23"/>
    <n v="4769.33"/>
    <x v="0"/>
    <x v="2"/>
    <x v="0"/>
    <x v="0"/>
    <x v="1"/>
    <x v="1"/>
  </r>
  <r>
    <x v="0"/>
    <x v="0"/>
    <s v="De Bonte Raaf"/>
    <x v="3"/>
    <x v="24"/>
    <n v="4769.33"/>
    <x v="0"/>
    <x v="2"/>
    <x v="0"/>
    <x v="0"/>
    <x v="1"/>
    <x v="1"/>
  </r>
  <r>
    <x v="0"/>
    <x v="0"/>
    <s v="De Bonte Raaf"/>
    <x v="3"/>
    <x v="25"/>
    <n v="21.67"/>
    <x v="0"/>
    <x v="2"/>
    <x v="0"/>
    <x v="0"/>
    <x v="1"/>
    <x v="1"/>
  </r>
  <r>
    <x v="0"/>
    <x v="0"/>
    <s v="De Bonte Raaf"/>
    <x v="3"/>
    <x v="26"/>
    <n v="165.6"/>
    <x v="0"/>
    <x v="2"/>
    <x v="0"/>
    <x v="0"/>
    <x v="1"/>
    <x v="1"/>
  </r>
  <r>
    <x v="0"/>
    <x v="0"/>
    <s v="De Bonte Raaf"/>
    <x v="3"/>
    <x v="27"/>
    <n v="178.5"/>
    <x v="0"/>
    <x v="2"/>
    <x v="0"/>
    <x v="0"/>
    <x v="1"/>
    <x v="1"/>
  </r>
  <r>
    <x v="0"/>
    <x v="0"/>
    <s v="De Bonte Raaf"/>
    <x v="3"/>
    <x v="28"/>
    <n v="5243.4"/>
    <x v="0"/>
    <x v="2"/>
    <x v="0"/>
    <x v="0"/>
    <x v="1"/>
    <x v="1"/>
  </r>
  <r>
    <x v="0"/>
    <x v="0"/>
    <s v="De Bonte Raaf"/>
    <x v="3"/>
    <x v="29"/>
    <n v="0"/>
    <x v="0"/>
    <x v="2"/>
    <x v="0"/>
    <x v="0"/>
    <x v="1"/>
    <x v="1"/>
  </r>
  <r>
    <x v="0"/>
    <x v="0"/>
    <s v="De Bonte Raaf"/>
    <x v="3"/>
    <x v="30"/>
    <n v="5826"/>
    <x v="0"/>
    <x v="2"/>
    <x v="0"/>
    <x v="0"/>
    <x v="1"/>
    <x v="1"/>
  </r>
  <r>
    <x v="0"/>
    <x v="0"/>
    <s v="De Bonte Raaf"/>
    <x v="3"/>
    <x v="31"/>
    <n v="33.61"/>
    <x v="0"/>
    <x v="2"/>
    <x v="0"/>
    <x v="0"/>
    <x v="1"/>
    <x v="1"/>
  </r>
  <r>
    <x v="0"/>
    <x v="0"/>
    <s v="De Bonte Raaf"/>
    <x v="3"/>
    <x v="32"/>
    <n v="156"/>
    <x v="0"/>
    <x v="2"/>
    <x v="0"/>
    <x v="0"/>
    <x v="1"/>
    <x v="1"/>
  </r>
  <r>
    <x v="0"/>
    <x v="0"/>
    <s v="De Bonte Raaf"/>
    <x v="3"/>
    <x v="33"/>
    <n v="90"/>
    <x v="0"/>
    <x v="2"/>
    <x v="0"/>
    <x v="0"/>
    <x v="1"/>
    <x v="1"/>
  </r>
  <r>
    <x v="0"/>
    <x v="0"/>
    <s v="De Bonte Raaf"/>
    <x v="3"/>
    <x v="34"/>
    <n v="90"/>
    <x v="0"/>
    <x v="2"/>
    <x v="0"/>
    <x v="0"/>
    <x v="1"/>
    <x v="1"/>
  </r>
  <r>
    <x v="0"/>
    <x v="0"/>
    <s v="De Bonte Raaf"/>
    <x v="3"/>
    <x v="35"/>
    <n v="100"/>
    <x v="0"/>
    <x v="2"/>
    <x v="0"/>
    <x v="0"/>
    <x v="1"/>
    <x v="1"/>
  </r>
  <r>
    <x v="0"/>
    <x v="0"/>
    <s v="De Bonte Raaf"/>
    <x v="3"/>
    <x v="36"/>
    <n v="156"/>
    <x v="0"/>
    <x v="2"/>
    <x v="0"/>
    <x v="0"/>
    <x v="1"/>
    <x v="1"/>
  </r>
  <r>
    <x v="0"/>
    <x v="0"/>
    <s v="De Bonte Raaf"/>
    <x v="3"/>
    <x v="37"/>
    <n v="319.55"/>
    <x v="0"/>
    <x v="2"/>
    <x v="0"/>
    <x v="0"/>
    <x v="1"/>
    <x v="1"/>
  </r>
  <r>
    <x v="0"/>
    <x v="0"/>
    <s v="De Bonte Raaf"/>
    <x v="3"/>
    <x v="38"/>
    <n v="432"/>
    <x v="0"/>
    <x v="2"/>
    <x v="0"/>
    <x v="0"/>
    <x v="1"/>
    <x v="1"/>
  </r>
  <r>
    <x v="0"/>
    <x v="0"/>
    <s v="De Bonte Raaf"/>
    <x v="3"/>
    <x v="39"/>
    <n v="0"/>
    <x v="0"/>
    <x v="2"/>
    <x v="0"/>
    <x v="0"/>
    <x v="1"/>
    <x v="1"/>
  </r>
  <r>
    <x v="0"/>
    <x v="0"/>
    <s v="De Bonte Raaf"/>
    <x v="3"/>
    <x v="40"/>
    <n v="432"/>
    <x v="0"/>
    <x v="2"/>
    <x v="0"/>
    <x v="0"/>
    <x v="1"/>
    <x v="1"/>
  </r>
  <r>
    <x v="0"/>
    <x v="0"/>
    <s v="De Bonte Raaf"/>
    <x v="3"/>
    <x v="41"/>
    <n v="0"/>
    <x v="0"/>
    <x v="2"/>
    <x v="0"/>
    <x v="0"/>
    <x v="1"/>
    <x v="1"/>
  </r>
  <r>
    <x v="0"/>
    <x v="0"/>
    <s v="De Bonte Raaf"/>
    <x v="3"/>
    <x v="92"/>
    <n v="5243.4"/>
    <x v="0"/>
    <x v="2"/>
    <x v="0"/>
    <x v="0"/>
    <x v="1"/>
    <x v="1"/>
  </r>
  <r>
    <x v="0"/>
    <x v="0"/>
    <s v="De Bonte Raaf"/>
    <x v="3"/>
    <x v="43"/>
    <n v="0"/>
    <x v="0"/>
    <x v="2"/>
    <x v="0"/>
    <x v="1"/>
    <x v="1"/>
    <x v="1"/>
  </r>
  <r>
    <x v="0"/>
    <x v="0"/>
    <s v="De Bonte Raaf"/>
    <x v="3"/>
    <x v="44"/>
    <n v="0"/>
    <x v="0"/>
    <x v="2"/>
    <x v="0"/>
    <x v="2"/>
    <x v="1"/>
    <x v="1"/>
  </r>
  <r>
    <x v="0"/>
    <x v="0"/>
    <s v="De Bonte Raaf"/>
    <x v="3"/>
    <x v="45"/>
    <n v="0"/>
    <x v="0"/>
    <x v="2"/>
    <x v="0"/>
    <x v="2"/>
    <x v="1"/>
    <x v="1"/>
  </r>
  <r>
    <x v="0"/>
    <x v="0"/>
    <s v="De Bonte Raaf"/>
    <x v="3"/>
    <x v="46"/>
    <n v="0"/>
    <x v="0"/>
    <x v="2"/>
    <x v="0"/>
    <x v="2"/>
    <x v="1"/>
    <x v="1"/>
  </r>
  <r>
    <x v="0"/>
    <x v="0"/>
    <s v="De Bonte Raaf"/>
    <x v="3"/>
    <x v="47"/>
    <n v="0"/>
    <x v="0"/>
    <x v="2"/>
    <x v="0"/>
    <x v="2"/>
    <x v="1"/>
    <x v="1"/>
  </r>
  <r>
    <x v="0"/>
    <x v="0"/>
    <s v="De Bonte Raaf"/>
    <x v="3"/>
    <x v="48"/>
    <n v="0"/>
    <x v="0"/>
    <x v="2"/>
    <x v="0"/>
    <x v="1"/>
    <x v="1"/>
    <x v="1"/>
  </r>
  <r>
    <x v="0"/>
    <x v="0"/>
    <s v="De Bonte Raaf"/>
    <x v="3"/>
    <x v="49"/>
    <n v="419.47"/>
    <x v="0"/>
    <x v="2"/>
    <x v="0"/>
    <x v="3"/>
    <x v="1"/>
    <x v="1"/>
  </r>
  <r>
    <x v="0"/>
    <x v="0"/>
    <s v="De Bonte Raaf"/>
    <x v="3"/>
    <x v="50"/>
    <n v="62.92"/>
    <x v="0"/>
    <x v="2"/>
    <x v="0"/>
    <x v="4"/>
    <x v="1"/>
    <x v="1"/>
  </r>
  <r>
    <x v="0"/>
    <x v="0"/>
    <s v="De Bonte Raaf"/>
    <x v="3"/>
    <x v="51"/>
    <n v="83.89"/>
    <x v="0"/>
    <x v="2"/>
    <x v="0"/>
    <x v="4"/>
    <x v="1"/>
    <x v="1"/>
  </r>
  <r>
    <x v="0"/>
    <x v="0"/>
    <s v="De Bonte Raaf"/>
    <x v="3"/>
    <x v="52"/>
    <n v="0"/>
    <x v="0"/>
    <x v="2"/>
    <x v="0"/>
    <x v="1"/>
    <x v="1"/>
    <x v="1"/>
  </r>
  <r>
    <x v="0"/>
    <x v="0"/>
    <s v="De Bonte Raaf"/>
    <x v="3"/>
    <x v="53"/>
    <n v="78.650000000000006"/>
    <x v="0"/>
    <x v="2"/>
    <x v="0"/>
    <x v="3"/>
    <x v="1"/>
    <x v="1"/>
  </r>
  <r>
    <x v="0"/>
    <x v="0"/>
    <s v="De Bonte Raaf"/>
    <x v="3"/>
    <x v="54"/>
    <n v="11.8"/>
    <x v="0"/>
    <x v="2"/>
    <x v="0"/>
    <x v="4"/>
    <x v="1"/>
    <x v="1"/>
  </r>
  <r>
    <x v="0"/>
    <x v="0"/>
    <s v="De Bonte Raaf"/>
    <x v="3"/>
    <x v="55"/>
    <n v="15.73"/>
    <x v="0"/>
    <x v="2"/>
    <x v="0"/>
    <x v="4"/>
    <x v="1"/>
    <x v="1"/>
  </r>
  <r>
    <x v="0"/>
    <x v="0"/>
    <s v="De Bonte Raaf"/>
    <x v="3"/>
    <x v="56"/>
    <n v="0"/>
    <x v="0"/>
    <x v="2"/>
    <x v="0"/>
    <x v="4"/>
    <x v="1"/>
    <x v="1"/>
  </r>
  <r>
    <x v="0"/>
    <x v="0"/>
    <s v="De Bonte Raaf"/>
    <x v="3"/>
    <x v="57"/>
    <n v="0"/>
    <x v="0"/>
    <x v="2"/>
    <x v="0"/>
    <x v="4"/>
    <x v="1"/>
    <x v="1"/>
  </r>
  <r>
    <x v="0"/>
    <x v="0"/>
    <s v="De Bonte Raaf"/>
    <x v="3"/>
    <x v="58"/>
    <n v="0"/>
    <x v="0"/>
    <x v="2"/>
    <x v="0"/>
    <x v="4"/>
    <x v="1"/>
    <x v="1"/>
  </r>
  <r>
    <x v="0"/>
    <x v="0"/>
    <s v="De Bonte Raaf"/>
    <x v="3"/>
    <x v="59"/>
    <n v="0"/>
    <x v="0"/>
    <x v="2"/>
    <x v="0"/>
    <x v="4"/>
    <x v="1"/>
    <x v="1"/>
  </r>
  <r>
    <x v="0"/>
    <x v="0"/>
    <s v="De Bonte Raaf"/>
    <x v="3"/>
    <x v="60"/>
    <n v="346.73"/>
    <x v="0"/>
    <x v="2"/>
    <x v="0"/>
    <x v="5"/>
    <x v="1"/>
    <x v="1"/>
  </r>
  <r>
    <x v="0"/>
    <x v="0"/>
    <s v="De Bonte Raaf"/>
    <x v="3"/>
    <x v="61"/>
    <n v="0"/>
    <x v="0"/>
    <x v="2"/>
    <x v="0"/>
    <x v="5"/>
    <x v="1"/>
    <x v="1"/>
  </r>
  <r>
    <x v="0"/>
    <x v="0"/>
    <s v="De Bonte Raaf"/>
    <x v="3"/>
    <x v="62"/>
    <n v="0"/>
    <x v="0"/>
    <x v="2"/>
    <x v="0"/>
    <x v="5"/>
    <x v="1"/>
    <x v="1"/>
  </r>
  <r>
    <x v="0"/>
    <x v="0"/>
    <s v="De Bonte Raaf"/>
    <x v="3"/>
    <x v="63"/>
    <n v="0"/>
    <x v="0"/>
    <x v="2"/>
    <x v="0"/>
    <x v="5"/>
    <x v="1"/>
    <x v="1"/>
  </r>
  <r>
    <x v="0"/>
    <x v="0"/>
    <s v="De Bonte Raaf"/>
    <x v="3"/>
    <x v="64"/>
    <n v="25.28"/>
    <x v="0"/>
    <x v="2"/>
    <x v="0"/>
    <x v="5"/>
    <x v="1"/>
    <x v="1"/>
  </r>
  <r>
    <x v="0"/>
    <x v="0"/>
    <s v="De Bonte Raaf"/>
    <x v="3"/>
    <x v="65"/>
    <n v="0"/>
    <x v="0"/>
    <x v="2"/>
    <x v="0"/>
    <x v="5"/>
    <x v="1"/>
    <x v="1"/>
  </r>
  <r>
    <x v="0"/>
    <x v="0"/>
    <s v="De Bonte Raaf"/>
    <x v="3"/>
    <x v="66"/>
    <n v="140.22"/>
    <x v="0"/>
    <x v="2"/>
    <x v="0"/>
    <x v="5"/>
    <x v="1"/>
    <x v="1"/>
  </r>
  <r>
    <x v="0"/>
    <x v="0"/>
    <s v="De Bonte Raaf"/>
    <x v="3"/>
    <x v="67"/>
    <n v="0"/>
    <x v="0"/>
    <x v="2"/>
    <x v="0"/>
    <x v="5"/>
    <x v="1"/>
    <x v="1"/>
  </r>
  <r>
    <x v="0"/>
    <x v="0"/>
    <s v="De Bonte Raaf"/>
    <x v="3"/>
    <x v="68"/>
    <n v="0"/>
    <x v="0"/>
    <x v="2"/>
    <x v="0"/>
    <x v="5"/>
    <x v="1"/>
    <x v="1"/>
  </r>
  <r>
    <x v="0"/>
    <x v="0"/>
    <s v="De Bonte Raaf"/>
    <x v="3"/>
    <x v="69"/>
    <n v="0"/>
    <x v="0"/>
    <x v="2"/>
    <x v="0"/>
    <x v="5"/>
    <x v="1"/>
    <x v="1"/>
  </r>
  <r>
    <x v="0"/>
    <x v="0"/>
    <s v="De Bonte Raaf"/>
    <x v="3"/>
    <x v="70"/>
    <n v="16.690000000000001"/>
    <x v="0"/>
    <x v="2"/>
    <x v="0"/>
    <x v="5"/>
    <x v="1"/>
    <x v="1"/>
  </r>
  <r>
    <x v="0"/>
    <x v="0"/>
    <s v="De Bonte Raaf"/>
    <x v="3"/>
    <x v="71"/>
    <n v="0"/>
    <x v="0"/>
    <x v="2"/>
    <x v="0"/>
    <x v="5"/>
    <x v="1"/>
    <x v="1"/>
  </r>
  <r>
    <x v="0"/>
    <x v="0"/>
    <s v="De Bonte Raaf"/>
    <x v="3"/>
    <x v="72"/>
    <n v="0"/>
    <x v="0"/>
    <x v="2"/>
    <x v="0"/>
    <x v="4"/>
    <x v="1"/>
    <x v="1"/>
  </r>
  <r>
    <x v="0"/>
    <x v="0"/>
    <s v="De Bonte Raaf"/>
    <x v="3"/>
    <x v="73"/>
    <n v="0"/>
    <x v="0"/>
    <x v="2"/>
    <x v="0"/>
    <x v="4"/>
    <x v="1"/>
    <x v="1"/>
  </r>
  <r>
    <x v="0"/>
    <x v="0"/>
    <s v="De Bonte Raaf"/>
    <x v="3"/>
    <x v="74"/>
    <n v="0"/>
    <x v="0"/>
    <x v="2"/>
    <x v="0"/>
    <x v="4"/>
    <x v="1"/>
    <x v="1"/>
  </r>
  <r>
    <x v="0"/>
    <x v="0"/>
    <s v="De Bonte Raaf"/>
    <x v="3"/>
    <x v="75"/>
    <n v="0"/>
    <x v="0"/>
    <x v="2"/>
    <x v="0"/>
    <x v="4"/>
    <x v="1"/>
    <x v="1"/>
  </r>
  <r>
    <x v="0"/>
    <x v="0"/>
    <s v="De Bonte Raaf"/>
    <x v="3"/>
    <x v="76"/>
    <n v="319.55"/>
    <x v="0"/>
    <x v="2"/>
    <x v="0"/>
    <x v="6"/>
    <x v="1"/>
    <x v="1"/>
  </r>
  <r>
    <x v="0"/>
    <x v="0"/>
    <s v="De Bonte Raaf"/>
    <x v="3"/>
    <x v="77"/>
    <n v="-1752.92"/>
    <x v="0"/>
    <x v="2"/>
    <x v="0"/>
    <x v="7"/>
    <x v="1"/>
    <x v="1"/>
  </r>
  <r>
    <x v="0"/>
    <x v="0"/>
    <s v="De Bonte Raaf"/>
    <x v="3"/>
    <x v="78"/>
    <n v="0"/>
    <x v="0"/>
    <x v="2"/>
    <x v="0"/>
    <x v="7"/>
    <x v="1"/>
    <x v="1"/>
  </r>
  <r>
    <x v="0"/>
    <x v="0"/>
    <s v="De Bonte Raaf"/>
    <x v="3"/>
    <x v="79"/>
    <n v="0"/>
    <x v="0"/>
    <x v="2"/>
    <x v="0"/>
    <x v="7"/>
    <x v="1"/>
    <x v="1"/>
  </r>
  <r>
    <x v="0"/>
    <x v="0"/>
    <s v="De Bonte Raaf"/>
    <x v="3"/>
    <x v="80"/>
    <n v="0"/>
    <x v="0"/>
    <x v="2"/>
    <x v="0"/>
    <x v="8"/>
    <x v="1"/>
    <x v="1"/>
  </r>
  <r>
    <x v="0"/>
    <x v="0"/>
    <s v="De Bonte Raaf"/>
    <x v="3"/>
    <x v="81"/>
    <n v="3490.48"/>
    <x v="0"/>
    <x v="2"/>
    <x v="0"/>
    <x v="8"/>
    <x v="1"/>
    <x v="1"/>
  </r>
  <r>
    <x v="0"/>
    <x v="0"/>
    <s v="De Bonte Raaf"/>
    <x v="3"/>
    <x v="82"/>
    <n v="0"/>
    <x v="0"/>
    <x v="2"/>
    <x v="0"/>
    <x v="8"/>
    <x v="1"/>
    <x v="1"/>
  </r>
  <r>
    <x v="0"/>
    <x v="0"/>
    <s v="De Bonte Raaf"/>
    <x v="3"/>
    <x v="83"/>
    <n v="3490.48"/>
    <x v="0"/>
    <x v="2"/>
    <x v="0"/>
    <x v="9"/>
    <x v="1"/>
    <x v="1"/>
  </r>
  <r>
    <x v="0"/>
    <x v="0"/>
    <s v="De Bonte Raaf"/>
    <x v="3"/>
    <x v="84"/>
    <n v="0"/>
    <x v="0"/>
    <x v="2"/>
    <x v="0"/>
    <x v="3"/>
    <x v="1"/>
    <x v="1"/>
  </r>
  <r>
    <x v="0"/>
    <x v="0"/>
    <s v="De Bonte Raaf"/>
    <x v="4"/>
    <x v="0"/>
    <n v="3139.74"/>
    <x v="1"/>
    <x v="3"/>
    <x v="0"/>
    <x v="0"/>
    <x v="0"/>
    <x v="1"/>
  </r>
  <r>
    <x v="0"/>
    <x v="0"/>
    <s v="De Bonte Raaf"/>
    <x v="4"/>
    <x v="85"/>
    <n v="1132"/>
    <x v="1"/>
    <x v="3"/>
    <x v="0"/>
    <x v="0"/>
    <x v="0"/>
    <x v="1"/>
  </r>
  <r>
    <x v="0"/>
    <x v="0"/>
    <s v="De Bonte Raaf"/>
    <x v="4"/>
    <x v="2"/>
    <n v="0"/>
    <x v="1"/>
    <x v="3"/>
    <x v="0"/>
    <x v="0"/>
    <x v="0"/>
    <x v="1"/>
  </r>
  <r>
    <x v="0"/>
    <x v="0"/>
    <s v="De Bonte Raaf"/>
    <x v="4"/>
    <x v="86"/>
    <n v="1132"/>
    <x v="1"/>
    <x v="3"/>
    <x v="0"/>
    <x v="0"/>
    <x v="0"/>
    <x v="1"/>
  </r>
  <r>
    <x v="0"/>
    <x v="0"/>
    <s v="De Bonte Raaf"/>
    <x v="4"/>
    <x v="4"/>
    <n v="1132"/>
    <x v="1"/>
    <x v="3"/>
    <x v="0"/>
    <x v="1"/>
    <x v="0"/>
    <x v="1"/>
  </r>
  <r>
    <x v="0"/>
    <x v="0"/>
    <s v="De Bonte Raaf"/>
    <x v="4"/>
    <x v="5"/>
    <n v="0"/>
    <x v="1"/>
    <x v="3"/>
    <x v="0"/>
    <x v="0"/>
    <x v="0"/>
    <x v="1"/>
  </r>
  <r>
    <x v="0"/>
    <x v="0"/>
    <s v="De Bonte Raaf"/>
    <x v="4"/>
    <x v="6"/>
    <n v="1440.92"/>
    <x v="1"/>
    <x v="3"/>
    <x v="0"/>
    <x v="0"/>
    <x v="0"/>
    <x v="1"/>
  </r>
  <r>
    <x v="0"/>
    <x v="0"/>
    <s v="De Bonte Raaf"/>
    <x v="4"/>
    <x v="7"/>
    <n v="0"/>
    <x v="1"/>
    <x v="3"/>
    <x v="0"/>
    <x v="0"/>
    <x v="0"/>
    <x v="1"/>
  </r>
  <r>
    <x v="0"/>
    <x v="0"/>
    <s v="De Bonte Raaf"/>
    <x v="4"/>
    <x v="8"/>
    <n v="0"/>
    <x v="1"/>
    <x v="3"/>
    <x v="0"/>
    <x v="1"/>
    <x v="0"/>
    <x v="1"/>
  </r>
  <r>
    <x v="0"/>
    <x v="0"/>
    <s v="De Bonte Raaf"/>
    <x v="4"/>
    <x v="9"/>
    <n v="0"/>
    <x v="1"/>
    <x v="3"/>
    <x v="0"/>
    <x v="0"/>
    <x v="0"/>
    <x v="1"/>
  </r>
  <r>
    <x v="0"/>
    <x v="0"/>
    <s v="De Bonte Raaf"/>
    <x v="4"/>
    <x v="87"/>
    <n v="1132"/>
    <x v="1"/>
    <x v="3"/>
    <x v="0"/>
    <x v="0"/>
    <x v="0"/>
    <x v="1"/>
  </r>
  <r>
    <x v="0"/>
    <x v="0"/>
    <s v="De Bonte Raaf"/>
    <x v="4"/>
    <x v="88"/>
    <n v="1132"/>
    <x v="1"/>
    <x v="3"/>
    <x v="0"/>
    <x v="0"/>
    <x v="0"/>
    <x v="1"/>
  </r>
  <r>
    <x v="0"/>
    <x v="0"/>
    <s v="De Bonte Raaf"/>
    <x v="4"/>
    <x v="89"/>
    <n v="1132"/>
    <x v="1"/>
    <x v="3"/>
    <x v="0"/>
    <x v="0"/>
    <x v="0"/>
    <x v="1"/>
  </r>
  <r>
    <x v="0"/>
    <x v="0"/>
    <s v="De Bonte Raaf"/>
    <x v="4"/>
    <x v="90"/>
    <n v="1132"/>
    <x v="1"/>
    <x v="3"/>
    <x v="0"/>
    <x v="0"/>
    <x v="0"/>
    <x v="1"/>
  </r>
  <r>
    <x v="0"/>
    <x v="0"/>
    <s v="De Bonte Raaf"/>
    <x v="4"/>
    <x v="91"/>
    <n v="1132"/>
    <x v="1"/>
    <x v="3"/>
    <x v="0"/>
    <x v="0"/>
    <x v="0"/>
    <x v="1"/>
  </r>
  <r>
    <x v="0"/>
    <x v="0"/>
    <s v="De Bonte Raaf"/>
    <x v="4"/>
    <x v="15"/>
    <n v="0"/>
    <x v="1"/>
    <x v="3"/>
    <x v="0"/>
    <x v="0"/>
    <x v="0"/>
    <x v="1"/>
  </r>
  <r>
    <x v="0"/>
    <x v="0"/>
    <s v="De Bonte Raaf"/>
    <x v="4"/>
    <x v="16"/>
    <n v="1132"/>
    <x v="1"/>
    <x v="3"/>
    <x v="0"/>
    <x v="0"/>
    <x v="0"/>
    <x v="1"/>
  </r>
  <r>
    <x v="0"/>
    <x v="0"/>
    <s v="De Bonte Raaf"/>
    <x v="4"/>
    <x v="17"/>
    <n v="0"/>
    <x v="1"/>
    <x v="3"/>
    <x v="0"/>
    <x v="0"/>
    <x v="0"/>
    <x v="1"/>
  </r>
  <r>
    <x v="0"/>
    <x v="0"/>
    <s v="De Bonte Raaf"/>
    <x v="4"/>
    <x v="18"/>
    <n v="1132"/>
    <x v="1"/>
    <x v="3"/>
    <x v="0"/>
    <x v="0"/>
    <x v="0"/>
    <x v="1"/>
  </r>
  <r>
    <x v="0"/>
    <x v="0"/>
    <s v="De Bonte Raaf"/>
    <x v="4"/>
    <x v="19"/>
    <n v="23"/>
    <x v="1"/>
    <x v="3"/>
    <x v="0"/>
    <x v="0"/>
    <x v="0"/>
    <x v="1"/>
  </r>
  <r>
    <x v="0"/>
    <x v="0"/>
    <s v="De Bonte Raaf"/>
    <x v="4"/>
    <x v="20"/>
    <n v="1132"/>
    <x v="1"/>
    <x v="3"/>
    <x v="0"/>
    <x v="0"/>
    <x v="0"/>
    <x v="1"/>
  </r>
  <r>
    <x v="0"/>
    <x v="0"/>
    <s v="De Bonte Raaf"/>
    <x v="4"/>
    <x v="21"/>
    <n v="-85.42"/>
    <x v="1"/>
    <x v="3"/>
    <x v="0"/>
    <x v="0"/>
    <x v="0"/>
    <x v="1"/>
  </r>
  <r>
    <x v="0"/>
    <x v="0"/>
    <s v="De Bonte Raaf"/>
    <x v="4"/>
    <x v="22"/>
    <n v="1132"/>
    <x v="1"/>
    <x v="3"/>
    <x v="0"/>
    <x v="0"/>
    <x v="0"/>
    <x v="1"/>
  </r>
  <r>
    <x v="0"/>
    <x v="0"/>
    <s v="De Bonte Raaf"/>
    <x v="4"/>
    <x v="23"/>
    <n v="1132"/>
    <x v="1"/>
    <x v="3"/>
    <x v="0"/>
    <x v="0"/>
    <x v="0"/>
    <x v="1"/>
  </r>
  <r>
    <x v="0"/>
    <x v="0"/>
    <s v="De Bonte Raaf"/>
    <x v="4"/>
    <x v="24"/>
    <n v="1132"/>
    <x v="1"/>
    <x v="3"/>
    <x v="0"/>
    <x v="0"/>
    <x v="0"/>
    <x v="1"/>
  </r>
  <r>
    <x v="0"/>
    <x v="0"/>
    <s v="De Bonte Raaf"/>
    <x v="4"/>
    <x v="25"/>
    <n v="21.67"/>
    <x v="1"/>
    <x v="3"/>
    <x v="0"/>
    <x v="0"/>
    <x v="0"/>
    <x v="1"/>
  </r>
  <r>
    <x v="0"/>
    <x v="0"/>
    <s v="De Bonte Raaf"/>
    <x v="4"/>
    <x v="26"/>
    <n v="92"/>
    <x v="1"/>
    <x v="3"/>
    <x v="0"/>
    <x v="0"/>
    <x v="0"/>
    <x v="1"/>
  </r>
  <r>
    <x v="0"/>
    <x v="0"/>
    <s v="De Bonte Raaf"/>
    <x v="4"/>
    <x v="27"/>
    <n v="110.5"/>
    <x v="1"/>
    <x v="3"/>
    <x v="0"/>
    <x v="0"/>
    <x v="0"/>
    <x v="1"/>
  </r>
  <r>
    <x v="0"/>
    <x v="0"/>
    <s v="De Bonte Raaf"/>
    <x v="4"/>
    <x v="28"/>
    <n v="1132"/>
    <x v="1"/>
    <x v="3"/>
    <x v="0"/>
    <x v="0"/>
    <x v="0"/>
    <x v="1"/>
  </r>
  <r>
    <x v="0"/>
    <x v="0"/>
    <s v="De Bonte Raaf"/>
    <x v="4"/>
    <x v="29"/>
    <n v="0"/>
    <x v="1"/>
    <x v="3"/>
    <x v="0"/>
    <x v="0"/>
    <x v="0"/>
    <x v="1"/>
  </r>
  <r>
    <x v="0"/>
    <x v="0"/>
    <s v="De Bonte Raaf"/>
    <x v="4"/>
    <x v="30"/>
    <n v="2264"/>
    <x v="1"/>
    <x v="3"/>
    <x v="0"/>
    <x v="0"/>
    <x v="0"/>
    <x v="1"/>
  </r>
  <r>
    <x v="0"/>
    <x v="0"/>
    <s v="De Bonte Raaf"/>
    <x v="4"/>
    <x v="31"/>
    <n v="13.06"/>
    <x v="1"/>
    <x v="3"/>
    <x v="0"/>
    <x v="0"/>
    <x v="0"/>
    <x v="1"/>
  </r>
  <r>
    <x v="0"/>
    <x v="0"/>
    <s v="De Bonte Raaf"/>
    <x v="4"/>
    <x v="32"/>
    <n v="86.67"/>
    <x v="1"/>
    <x v="3"/>
    <x v="0"/>
    <x v="0"/>
    <x v="0"/>
    <x v="1"/>
  </r>
  <r>
    <x v="0"/>
    <x v="0"/>
    <s v="De Bonte Raaf"/>
    <x v="4"/>
    <x v="33"/>
    <n v="50"/>
    <x v="1"/>
    <x v="3"/>
    <x v="0"/>
    <x v="0"/>
    <x v="0"/>
    <x v="1"/>
  </r>
  <r>
    <x v="0"/>
    <x v="0"/>
    <s v="De Bonte Raaf"/>
    <x v="4"/>
    <x v="34"/>
    <n v="50"/>
    <x v="1"/>
    <x v="3"/>
    <x v="0"/>
    <x v="0"/>
    <x v="0"/>
    <x v="1"/>
  </r>
  <r>
    <x v="0"/>
    <x v="0"/>
    <s v="De Bonte Raaf"/>
    <x v="4"/>
    <x v="35"/>
    <n v="100"/>
    <x v="1"/>
    <x v="3"/>
    <x v="0"/>
    <x v="0"/>
    <x v="0"/>
    <x v="1"/>
  </r>
  <r>
    <x v="0"/>
    <x v="0"/>
    <s v="De Bonte Raaf"/>
    <x v="4"/>
    <x v="36"/>
    <n v="87"/>
    <x v="1"/>
    <x v="3"/>
    <x v="0"/>
    <x v="0"/>
    <x v="0"/>
    <x v="1"/>
  </r>
  <r>
    <x v="0"/>
    <x v="0"/>
    <s v="De Bonte Raaf"/>
    <x v="4"/>
    <x v="37"/>
    <n v="75.84"/>
    <x v="1"/>
    <x v="3"/>
    <x v="0"/>
    <x v="0"/>
    <x v="0"/>
    <x v="1"/>
  </r>
  <r>
    <x v="0"/>
    <x v="0"/>
    <s v="De Bonte Raaf"/>
    <x v="4"/>
    <x v="38"/>
    <n v="148"/>
    <x v="1"/>
    <x v="3"/>
    <x v="0"/>
    <x v="0"/>
    <x v="0"/>
    <x v="1"/>
  </r>
  <r>
    <x v="0"/>
    <x v="0"/>
    <s v="De Bonte Raaf"/>
    <x v="4"/>
    <x v="39"/>
    <n v="0"/>
    <x v="1"/>
    <x v="3"/>
    <x v="0"/>
    <x v="0"/>
    <x v="0"/>
    <x v="1"/>
  </r>
  <r>
    <x v="0"/>
    <x v="0"/>
    <s v="De Bonte Raaf"/>
    <x v="4"/>
    <x v="93"/>
    <n v="92"/>
    <x v="1"/>
    <x v="3"/>
    <x v="0"/>
    <x v="0"/>
    <x v="0"/>
    <x v="1"/>
  </r>
  <r>
    <x v="0"/>
    <x v="0"/>
    <s v="De Bonte Raaf"/>
    <x v="4"/>
    <x v="40"/>
    <n v="240"/>
    <x v="1"/>
    <x v="3"/>
    <x v="0"/>
    <x v="0"/>
    <x v="0"/>
    <x v="1"/>
  </r>
  <r>
    <x v="0"/>
    <x v="0"/>
    <s v="De Bonte Raaf"/>
    <x v="4"/>
    <x v="41"/>
    <n v="0"/>
    <x v="1"/>
    <x v="3"/>
    <x v="0"/>
    <x v="0"/>
    <x v="0"/>
    <x v="1"/>
  </r>
  <r>
    <x v="0"/>
    <x v="0"/>
    <s v="De Bonte Raaf"/>
    <x v="4"/>
    <x v="94"/>
    <n v="92"/>
    <x v="1"/>
    <x v="3"/>
    <x v="0"/>
    <x v="0"/>
    <x v="0"/>
    <x v="1"/>
  </r>
  <r>
    <x v="0"/>
    <x v="0"/>
    <s v="De Bonte Raaf"/>
    <x v="4"/>
    <x v="92"/>
    <n v="1132"/>
    <x v="1"/>
    <x v="3"/>
    <x v="0"/>
    <x v="0"/>
    <x v="0"/>
    <x v="1"/>
  </r>
  <r>
    <x v="0"/>
    <x v="0"/>
    <s v="De Bonte Raaf"/>
    <x v="4"/>
    <x v="43"/>
    <n v="0"/>
    <x v="1"/>
    <x v="3"/>
    <x v="0"/>
    <x v="1"/>
    <x v="0"/>
    <x v="1"/>
  </r>
  <r>
    <x v="0"/>
    <x v="0"/>
    <s v="De Bonte Raaf"/>
    <x v="4"/>
    <x v="44"/>
    <n v="0"/>
    <x v="1"/>
    <x v="3"/>
    <x v="0"/>
    <x v="2"/>
    <x v="0"/>
    <x v="1"/>
  </r>
  <r>
    <x v="0"/>
    <x v="0"/>
    <s v="De Bonte Raaf"/>
    <x v="4"/>
    <x v="45"/>
    <n v="0"/>
    <x v="1"/>
    <x v="3"/>
    <x v="0"/>
    <x v="2"/>
    <x v="0"/>
    <x v="1"/>
  </r>
  <r>
    <x v="0"/>
    <x v="0"/>
    <s v="De Bonte Raaf"/>
    <x v="4"/>
    <x v="46"/>
    <n v="0"/>
    <x v="1"/>
    <x v="3"/>
    <x v="0"/>
    <x v="2"/>
    <x v="0"/>
    <x v="1"/>
  </r>
  <r>
    <x v="0"/>
    <x v="0"/>
    <s v="De Bonte Raaf"/>
    <x v="4"/>
    <x v="47"/>
    <n v="0"/>
    <x v="1"/>
    <x v="3"/>
    <x v="0"/>
    <x v="2"/>
    <x v="0"/>
    <x v="1"/>
  </r>
  <r>
    <x v="0"/>
    <x v="0"/>
    <s v="De Bonte Raaf"/>
    <x v="4"/>
    <x v="48"/>
    <n v="0"/>
    <x v="1"/>
    <x v="3"/>
    <x v="0"/>
    <x v="1"/>
    <x v="0"/>
    <x v="1"/>
  </r>
  <r>
    <x v="0"/>
    <x v="0"/>
    <s v="De Bonte Raaf"/>
    <x v="4"/>
    <x v="49"/>
    <n v="90.56"/>
    <x v="1"/>
    <x v="3"/>
    <x v="0"/>
    <x v="3"/>
    <x v="0"/>
    <x v="1"/>
  </r>
  <r>
    <x v="0"/>
    <x v="0"/>
    <s v="De Bonte Raaf"/>
    <x v="4"/>
    <x v="50"/>
    <n v="13.58"/>
    <x v="1"/>
    <x v="3"/>
    <x v="0"/>
    <x v="4"/>
    <x v="0"/>
    <x v="1"/>
  </r>
  <r>
    <x v="0"/>
    <x v="0"/>
    <s v="De Bonte Raaf"/>
    <x v="4"/>
    <x v="51"/>
    <n v="18.11"/>
    <x v="1"/>
    <x v="3"/>
    <x v="0"/>
    <x v="4"/>
    <x v="0"/>
    <x v="1"/>
  </r>
  <r>
    <x v="0"/>
    <x v="0"/>
    <s v="De Bonte Raaf"/>
    <x v="4"/>
    <x v="52"/>
    <n v="0"/>
    <x v="1"/>
    <x v="3"/>
    <x v="0"/>
    <x v="1"/>
    <x v="0"/>
    <x v="1"/>
  </r>
  <r>
    <x v="0"/>
    <x v="0"/>
    <s v="De Bonte Raaf"/>
    <x v="4"/>
    <x v="53"/>
    <n v="16.98"/>
    <x v="1"/>
    <x v="3"/>
    <x v="0"/>
    <x v="3"/>
    <x v="0"/>
    <x v="1"/>
  </r>
  <r>
    <x v="0"/>
    <x v="0"/>
    <s v="De Bonte Raaf"/>
    <x v="4"/>
    <x v="54"/>
    <n v="2.5499999999999998"/>
    <x v="1"/>
    <x v="3"/>
    <x v="0"/>
    <x v="4"/>
    <x v="0"/>
    <x v="1"/>
  </r>
  <r>
    <x v="0"/>
    <x v="0"/>
    <s v="De Bonte Raaf"/>
    <x v="4"/>
    <x v="55"/>
    <n v="3.4"/>
    <x v="1"/>
    <x v="3"/>
    <x v="0"/>
    <x v="4"/>
    <x v="0"/>
    <x v="1"/>
  </r>
  <r>
    <x v="0"/>
    <x v="0"/>
    <s v="De Bonte Raaf"/>
    <x v="4"/>
    <x v="56"/>
    <n v="0"/>
    <x v="1"/>
    <x v="3"/>
    <x v="0"/>
    <x v="4"/>
    <x v="0"/>
    <x v="1"/>
  </r>
  <r>
    <x v="0"/>
    <x v="0"/>
    <s v="De Bonte Raaf"/>
    <x v="4"/>
    <x v="57"/>
    <n v="0"/>
    <x v="1"/>
    <x v="3"/>
    <x v="0"/>
    <x v="4"/>
    <x v="0"/>
    <x v="1"/>
  </r>
  <r>
    <x v="0"/>
    <x v="0"/>
    <s v="De Bonte Raaf"/>
    <x v="4"/>
    <x v="58"/>
    <n v="0"/>
    <x v="1"/>
    <x v="3"/>
    <x v="0"/>
    <x v="4"/>
    <x v="0"/>
    <x v="1"/>
  </r>
  <r>
    <x v="0"/>
    <x v="0"/>
    <s v="De Bonte Raaf"/>
    <x v="4"/>
    <x v="59"/>
    <n v="0"/>
    <x v="1"/>
    <x v="3"/>
    <x v="0"/>
    <x v="4"/>
    <x v="0"/>
    <x v="1"/>
  </r>
  <r>
    <x v="0"/>
    <x v="0"/>
    <s v="De Bonte Raaf"/>
    <x v="4"/>
    <x v="60"/>
    <n v="82.3"/>
    <x v="1"/>
    <x v="3"/>
    <x v="0"/>
    <x v="5"/>
    <x v="0"/>
    <x v="1"/>
  </r>
  <r>
    <x v="0"/>
    <x v="0"/>
    <s v="De Bonte Raaf"/>
    <x v="4"/>
    <x v="61"/>
    <n v="0"/>
    <x v="1"/>
    <x v="3"/>
    <x v="0"/>
    <x v="5"/>
    <x v="0"/>
    <x v="1"/>
  </r>
  <r>
    <x v="0"/>
    <x v="0"/>
    <s v="De Bonte Raaf"/>
    <x v="4"/>
    <x v="62"/>
    <n v="0"/>
    <x v="1"/>
    <x v="3"/>
    <x v="0"/>
    <x v="5"/>
    <x v="0"/>
    <x v="1"/>
  </r>
  <r>
    <x v="0"/>
    <x v="0"/>
    <s v="De Bonte Raaf"/>
    <x v="4"/>
    <x v="63"/>
    <n v="0"/>
    <x v="1"/>
    <x v="3"/>
    <x v="0"/>
    <x v="5"/>
    <x v="0"/>
    <x v="1"/>
  </r>
  <r>
    <x v="0"/>
    <x v="0"/>
    <s v="De Bonte Raaf"/>
    <x v="4"/>
    <x v="64"/>
    <n v="6"/>
    <x v="1"/>
    <x v="3"/>
    <x v="0"/>
    <x v="5"/>
    <x v="0"/>
    <x v="1"/>
  </r>
  <r>
    <x v="0"/>
    <x v="0"/>
    <s v="De Bonte Raaf"/>
    <x v="4"/>
    <x v="65"/>
    <n v="0"/>
    <x v="1"/>
    <x v="3"/>
    <x v="0"/>
    <x v="5"/>
    <x v="0"/>
    <x v="1"/>
  </r>
  <r>
    <x v="0"/>
    <x v="0"/>
    <s v="De Bonte Raaf"/>
    <x v="4"/>
    <x v="66"/>
    <n v="33.28"/>
    <x v="1"/>
    <x v="3"/>
    <x v="0"/>
    <x v="5"/>
    <x v="0"/>
    <x v="1"/>
  </r>
  <r>
    <x v="0"/>
    <x v="0"/>
    <s v="De Bonte Raaf"/>
    <x v="4"/>
    <x v="67"/>
    <n v="0"/>
    <x v="1"/>
    <x v="3"/>
    <x v="0"/>
    <x v="5"/>
    <x v="0"/>
    <x v="1"/>
  </r>
  <r>
    <x v="0"/>
    <x v="0"/>
    <s v="De Bonte Raaf"/>
    <x v="4"/>
    <x v="68"/>
    <n v="0"/>
    <x v="1"/>
    <x v="3"/>
    <x v="0"/>
    <x v="5"/>
    <x v="0"/>
    <x v="1"/>
  </r>
  <r>
    <x v="0"/>
    <x v="0"/>
    <s v="De Bonte Raaf"/>
    <x v="4"/>
    <x v="69"/>
    <n v="0"/>
    <x v="1"/>
    <x v="3"/>
    <x v="0"/>
    <x v="5"/>
    <x v="0"/>
    <x v="1"/>
  </r>
  <r>
    <x v="0"/>
    <x v="0"/>
    <s v="De Bonte Raaf"/>
    <x v="4"/>
    <x v="70"/>
    <n v="3.96"/>
    <x v="1"/>
    <x v="3"/>
    <x v="0"/>
    <x v="5"/>
    <x v="0"/>
    <x v="1"/>
  </r>
  <r>
    <x v="0"/>
    <x v="0"/>
    <s v="De Bonte Raaf"/>
    <x v="4"/>
    <x v="71"/>
    <n v="0"/>
    <x v="1"/>
    <x v="3"/>
    <x v="0"/>
    <x v="5"/>
    <x v="0"/>
    <x v="1"/>
  </r>
  <r>
    <x v="0"/>
    <x v="0"/>
    <s v="De Bonte Raaf"/>
    <x v="4"/>
    <x v="72"/>
    <n v="0"/>
    <x v="1"/>
    <x v="3"/>
    <x v="0"/>
    <x v="4"/>
    <x v="0"/>
    <x v="1"/>
  </r>
  <r>
    <x v="0"/>
    <x v="0"/>
    <s v="De Bonte Raaf"/>
    <x v="4"/>
    <x v="73"/>
    <n v="0"/>
    <x v="1"/>
    <x v="3"/>
    <x v="0"/>
    <x v="4"/>
    <x v="0"/>
    <x v="1"/>
  </r>
  <r>
    <x v="0"/>
    <x v="0"/>
    <s v="De Bonte Raaf"/>
    <x v="4"/>
    <x v="74"/>
    <n v="0"/>
    <x v="1"/>
    <x v="3"/>
    <x v="0"/>
    <x v="4"/>
    <x v="0"/>
    <x v="1"/>
  </r>
  <r>
    <x v="0"/>
    <x v="0"/>
    <s v="De Bonte Raaf"/>
    <x v="4"/>
    <x v="75"/>
    <n v="0"/>
    <x v="1"/>
    <x v="3"/>
    <x v="0"/>
    <x v="4"/>
    <x v="0"/>
    <x v="1"/>
  </r>
  <r>
    <x v="0"/>
    <x v="0"/>
    <s v="De Bonte Raaf"/>
    <x v="4"/>
    <x v="76"/>
    <n v="75.84"/>
    <x v="1"/>
    <x v="3"/>
    <x v="0"/>
    <x v="6"/>
    <x v="0"/>
    <x v="1"/>
  </r>
  <r>
    <x v="0"/>
    <x v="0"/>
    <s v="De Bonte Raaf"/>
    <x v="4"/>
    <x v="77"/>
    <n v="-85.42"/>
    <x v="1"/>
    <x v="3"/>
    <x v="0"/>
    <x v="7"/>
    <x v="0"/>
    <x v="1"/>
  </r>
  <r>
    <x v="0"/>
    <x v="0"/>
    <s v="De Bonte Raaf"/>
    <x v="4"/>
    <x v="78"/>
    <n v="0"/>
    <x v="1"/>
    <x v="3"/>
    <x v="0"/>
    <x v="7"/>
    <x v="0"/>
    <x v="1"/>
  </r>
  <r>
    <x v="0"/>
    <x v="0"/>
    <s v="De Bonte Raaf"/>
    <x v="4"/>
    <x v="79"/>
    <n v="0"/>
    <x v="1"/>
    <x v="3"/>
    <x v="0"/>
    <x v="7"/>
    <x v="0"/>
    <x v="1"/>
  </r>
  <r>
    <x v="0"/>
    <x v="0"/>
    <s v="De Bonte Raaf"/>
    <x v="4"/>
    <x v="80"/>
    <n v="0"/>
    <x v="1"/>
    <x v="3"/>
    <x v="0"/>
    <x v="8"/>
    <x v="0"/>
    <x v="1"/>
  </r>
  <r>
    <x v="0"/>
    <x v="0"/>
    <s v="De Bonte Raaf"/>
    <x v="4"/>
    <x v="81"/>
    <n v="1046.58"/>
    <x v="1"/>
    <x v="3"/>
    <x v="0"/>
    <x v="8"/>
    <x v="0"/>
    <x v="1"/>
  </r>
  <r>
    <x v="0"/>
    <x v="0"/>
    <s v="De Bonte Raaf"/>
    <x v="4"/>
    <x v="82"/>
    <n v="0"/>
    <x v="1"/>
    <x v="3"/>
    <x v="0"/>
    <x v="8"/>
    <x v="0"/>
    <x v="1"/>
  </r>
  <r>
    <x v="0"/>
    <x v="0"/>
    <s v="De Bonte Raaf"/>
    <x v="4"/>
    <x v="83"/>
    <n v="1046.58"/>
    <x v="1"/>
    <x v="3"/>
    <x v="0"/>
    <x v="9"/>
    <x v="0"/>
    <x v="1"/>
  </r>
  <r>
    <x v="0"/>
    <x v="0"/>
    <s v="De Bonte Raaf"/>
    <x v="4"/>
    <x v="84"/>
    <n v="0"/>
    <x v="1"/>
    <x v="3"/>
    <x v="0"/>
    <x v="3"/>
    <x v="0"/>
    <x v="1"/>
  </r>
  <r>
    <x v="0"/>
    <x v="0"/>
    <s v="De Bonte Raaf"/>
    <x v="5"/>
    <x v="0"/>
    <n v="4329.45"/>
    <x v="1"/>
    <x v="0"/>
    <x v="0"/>
    <x v="0"/>
    <x v="1"/>
    <x v="1"/>
  </r>
  <r>
    <x v="0"/>
    <x v="0"/>
    <s v="De Bonte Raaf"/>
    <x v="5"/>
    <x v="85"/>
    <n v="1565.4"/>
    <x v="1"/>
    <x v="0"/>
    <x v="0"/>
    <x v="0"/>
    <x v="1"/>
    <x v="1"/>
  </r>
  <r>
    <x v="0"/>
    <x v="0"/>
    <s v="De Bonte Raaf"/>
    <x v="5"/>
    <x v="2"/>
    <n v="0"/>
    <x v="1"/>
    <x v="0"/>
    <x v="0"/>
    <x v="0"/>
    <x v="1"/>
    <x v="1"/>
  </r>
  <r>
    <x v="0"/>
    <x v="0"/>
    <s v="De Bonte Raaf"/>
    <x v="5"/>
    <x v="86"/>
    <n v="1565.4"/>
    <x v="1"/>
    <x v="0"/>
    <x v="0"/>
    <x v="0"/>
    <x v="1"/>
    <x v="1"/>
  </r>
  <r>
    <x v="0"/>
    <x v="0"/>
    <s v="De Bonte Raaf"/>
    <x v="5"/>
    <x v="4"/>
    <n v="1565.4"/>
    <x v="1"/>
    <x v="0"/>
    <x v="0"/>
    <x v="1"/>
    <x v="1"/>
    <x v="1"/>
  </r>
  <r>
    <x v="0"/>
    <x v="0"/>
    <s v="De Bonte Raaf"/>
    <x v="5"/>
    <x v="5"/>
    <n v="0"/>
    <x v="1"/>
    <x v="0"/>
    <x v="0"/>
    <x v="0"/>
    <x v="1"/>
    <x v="1"/>
  </r>
  <r>
    <x v="0"/>
    <x v="0"/>
    <s v="De Bonte Raaf"/>
    <x v="5"/>
    <x v="6"/>
    <n v="1992.59"/>
    <x v="1"/>
    <x v="0"/>
    <x v="0"/>
    <x v="0"/>
    <x v="1"/>
    <x v="1"/>
  </r>
  <r>
    <x v="0"/>
    <x v="0"/>
    <s v="De Bonte Raaf"/>
    <x v="5"/>
    <x v="7"/>
    <n v="0"/>
    <x v="1"/>
    <x v="0"/>
    <x v="0"/>
    <x v="0"/>
    <x v="1"/>
    <x v="1"/>
  </r>
  <r>
    <x v="0"/>
    <x v="0"/>
    <s v="De Bonte Raaf"/>
    <x v="5"/>
    <x v="8"/>
    <n v="0"/>
    <x v="1"/>
    <x v="0"/>
    <x v="0"/>
    <x v="1"/>
    <x v="1"/>
    <x v="1"/>
  </r>
  <r>
    <x v="0"/>
    <x v="0"/>
    <s v="De Bonte Raaf"/>
    <x v="5"/>
    <x v="9"/>
    <n v="0"/>
    <x v="1"/>
    <x v="0"/>
    <x v="0"/>
    <x v="0"/>
    <x v="1"/>
    <x v="1"/>
  </r>
  <r>
    <x v="0"/>
    <x v="0"/>
    <s v="De Bonte Raaf"/>
    <x v="5"/>
    <x v="87"/>
    <n v="1565.4"/>
    <x v="1"/>
    <x v="0"/>
    <x v="0"/>
    <x v="0"/>
    <x v="1"/>
    <x v="1"/>
  </r>
  <r>
    <x v="0"/>
    <x v="0"/>
    <s v="De Bonte Raaf"/>
    <x v="5"/>
    <x v="88"/>
    <n v="1565.4"/>
    <x v="1"/>
    <x v="0"/>
    <x v="0"/>
    <x v="0"/>
    <x v="1"/>
    <x v="1"/>
  </r>
  <r>
    <x v="0"/>
    <x v="0"/>
    <s v="De Bonte Raaf"/>
    <x v="5"/>
    <x v="89"/>
    <n v="1565.4"/>
    <x v="1"/>
    <x v="0"/>
    <x v="0"/>
    <x v="0"/>
    <x v="1"/>
    <x v="1"/>
  </r>
  <r>
    <x v="0"/>
    <x v="0"/>
    <s v="De Bonte Raaf"/>
    <x v="5"/>
    <x v="90"/>
    <n v="1565.4"/>
    <x v="1"/>
    <x v="0"/>
    <x v="0"/>
    <x v="0"/>
    <x v="1"/>
    <x v="1"/>
  </r>
  <r>
    <x v="0"/>
    <x v="0"/>
    <s v="De Bonte Raaf"/>
    <x v="5"/>
    <x v="91"/>
    <n v="1565.4"/>
    <x v="1"/>
    <x v="0"/>
    <x v="0"/>
    <x v="0"/>
    <x v="1"/>
    <x v="1"/>
  </r>
  <r>
    <x v="0"/>
    <x v="0"/>
    <s v="De Bonte Raaf"/>
    <x v="5"/>
    <x v="15"/>
    <n v="0"/>
    <x v="1"/>
    <x v="0"/>
    <x v="0"/>
    <x v="0"/>
    <x v="1"/>
    <x v="1"/>
  </r>
  <r>
    <x v="0"/>
    <x v="0"/>
    <s v="De Bonte Raaf"/>
    <x v="5"/>
    <x v="16"/>
    <n v="1565.4"/>
    <x v="1"/>
    <x v="0"/>
    <x v="0"/>
    <x v="0"/>
    <x v="1"/>
    <x v="1"/>
  </r>
  <r>
    <x v="0"/>
    <x v="0"/>
    <s v="De Bonte Raaf"/>
    <x v="5"/>
    <x v="17"/>
    <n v="0"/>
    <x v="1"/>
    <x v="0"/>
    <x v="0"/>
    <x v="0"/>
    <x v="1"/>
    <x v="1"/>
  </r>
  <r>
    <x v="0"/>
    <x v="0"/>
    <s v="De Bonte Raaf"/>
    <x v="5"/>
    <x v="18"/>
    <n v="1565.4"/>
    <x v="1"/>
    <x v="0"/>
    <x v="0"/>
    <x v="0"/>
    <x v="1"/>
    <x v="1"/>
  </r>
  <r>
    <x v="0"/>
    <x v="0"/>
    <s v="De Bonte Raaf"/>
    <x v="5"/>
    <x v="19"/>
    <n v="18"/>
    <x v="1"/>
    <x v="0"/>
    <x v="0"/>
    <x v="0"/>
    <x v="1"/>
    <x v="1"/>
  </r>
  <r>
    <x v="0"/>
    <x v="0"/>
    <s v="De Bonte Raaf"/>
    <x v="5"/>
    <x v="20"/>
    <n v="1565.4"/>
    <x v="1"/>
    <x v="0"/>
    <x v="0"/>
    <x v="0"/>
    <x v="1"/>
    <x v="1"/>
  </r>
  <r>
    <x v="0"/>
    <x v="0"/>
    <s v="De Bonte Raaf"/>
    <x v="5"/>
    <x v="21"/>
    <n v="-122.25"/>
    <x v="1"/>
    <x v="0"/>
    <x v="0"/>
    <x v="0"/>
    <x v="1"/>
    <x v="1"/>
  </r>
  <r>
    <x v="0"/>
    <x v="0"/>
    <s v="De Bonte Raaf"/>
    <x v="5"/>
    <x v="22"/>
    <n v="1565.4"/>
    <x v="1"/>
    <x v="0"/>
    <x v="0"/>
    <x v="0"/>
    <x v="1"/>
    <x v="1"/>
  </r>
  <r>
    <x v="0"/>
    <x v="0"/>
    <s v="De Bonte Raaf"/>
    <x v="5"/>
    <x v="23"/>
    <n v="1565.4"/>
    <x v="1"/>
    <x v="0"/>
    <x v="0"/>
    <x v="0"/>
    <x v="1"/>
    <x v="1"/>
  </r>
  <r>
    <x v="0"/>
    <x v="0"/>
    <s v="De Bonte Raaf"/>
    <x v="5"/>
    <x v="24"/>
    <n v="1565.4"/>
    <x v="1"/>
    <x v="0"/>
    <x v="0"/>
    <x v="0"/>
    <x v="1"/>
    <x v="1"/>
  </r>
  <r>
    <x v="0"/>
    <x v="0"/>
    <s v="De Bonte Raaf"/>
    <x v="5"/>
    <x v="25"/>
    <n v="21.67"/>
    <x v="1"/>
    <x v="0"/>
    <x v="0"/>
    <x v="0"/>
    <x v="1"/>
    <x v="1"/>
  </r>
  <r>
    <x v="0"/>
    <x v="0"/>
    <s v="De Bonte Raaf"/>
    <x v="5"/>
    <x v="26"/>
    <n v="108"/>
    <x v="1"/>
    <x v="0"/>
    <x v="0"/>
    <x v="0"/>
    <x v="1"/>
    <x v="1"/>
  </r>
  <r>
    <x v="0"/>
    <x v="0"/>
    <s v="De Bonte Raaf"/>
    <x v="5"/>
    <x v="27"/>
    <n v="235"/>
    <x v="1"/>
    <x v="0"/>
    <x v="0"/>
    <x v="0"/>
    <x v="1"/>
    <x v="1"/>
  </r>
  <r>
    <x v="0"/>
    <x v="0"/>
    <s v="De Bonte Raaf"/>
    <x v="5"/>
    <x v="28"/>
    <n v="1565.4"/>
    <x v="1"/>
    <x v="0"/>
    <x v="0"/>
    <x v="0"/>
    <x v="1"/>
    <x v="1"/>
  </r>
  <r>
    <x v="0"/>
    <x v="0"/>
    <s v="De Bonte Raaf"/>
    <x v="5"/>
    <x v="29"/>
    <n v="0"/>
    <x v="1"/>
    <x v="0"/>
    <x v="0"/>
    <x v="0"/>
    <x v="1"/>
    <x v="1"/>
  </r>
  <r>
    <x v="0"/>
    <x v="0"/>
    <s v="De Bonte Raaf"/>
    <x v="5"/>
    <x v="30"/>
    <n v="2609"/>
    <x v="1"/>
    <x v="0"/>
    <x v="0"/>
    <x v="0"/>
    <x v="1"/>
    <x v="1"/>
  </r>
  <r>
    <x v="0"/>
    <x v="0"/>
    <s v="De Bonte Raaf"/>
    <x v="5"/>
    <x v="31"/>
    <n v="15.05"/>
    <x v="1"/>
    <x v="0"/>
    <x v="0"/>
    <x v="0"/>
    <x v="1"/>
    <x v="1"/>
  </r>
  <r>
    <x v="0"/>
    <x v="0"/>
    <s v="De Bonte Raaf"/>
    <x v="5"/>
    <x v="32"/>
    <n v="104"/>
    <x v="1"/>
    <x v="0"/>
    <x v="0"/>
    <x v="0"/>
    <x v="1"/>
    <x v="1"/>
  </r>
  <r>
    <x v="0"/>
    <x v="0"/>
    <s v="De Bonte Raaf"/>
    <x v="5"/>
    <x v="33"/>
    <n v="60"/>
    <x v="1"/>
    <x v="0"/>
    <x v="0"/>
    <x v="0"/>
    <x v="1"/>
    <x v="1"/>
  </r>
  <r>
    <x v="0"/>
    <x v="0"/>
    <s v="De Bonte Raaf"/>
    <x v="5"/>
    <x v="34"/>
    <n v="60"/>
    <x v="1"/>
    <x v="0"/>
    <x v="0"/>
    <x v="0"/>
    <x v="1"/>
    <x v="1"/>
  </r>
  <r>
    <x v="0"/>
    <x v="0"/>
    <s v="De Bonte Raaf"/>
    <x v="5"/>
    <x v="35"/>
    <n v="80"/>
    <x v="1"/>
    <x v="0"/>
    <x v="0"/>
    <x v="0"/>
    <x v="1"/>
    <x v="1"/>
  </r>
  <r>
    <x v="0"/>
    <x v="0"/>
    <s v="De Bonte Raaf"/>
    <x v="5"/>
    <x v="36"/>
    <n v="104"/>
    <x v="1"/>
    <x v="0"/>
    <x v="0"/>
    <x v="0"/>
    <x v="1"/>
    <x v="1"/>
  </r>
  <r>
    <x v="0"/>
    <x v="0"/>
    <s v="De Bonte Raaf"/>
    <x v="5"/>
    <x v="37"/>
    <n v="104.88"/>
    <x v="1"/>
    <x v="0"/>
    <x v="0"/>
    <x v="0"/>
    <x v="1"/>
    <x v="1"/>
  </r>
  <r>
    <x v="0"/>
    <x v="0"/>
    <s v="De Bonte Raaf"/>
    <x v="5"/>
    <x v="38"/>
    <n v="143.16"/>
    <x v="1"/>
    <x v="0"/>
    <x v="0"/>
    <x v="0"/>
    <x v="1"/>
    <x v="1"/>
  </r>
  <r>
    <x v="0"/>
    <x v="0"/>
    <s v="De Bonte Raaf"/>
    <x v="5"/>
    <x v="39"/>
    <n v="0"/>
    <x v="1"/>
    <x v="0"/>
    <x v="0"/>
    <x v="0"/>
    <x v="1"/>
    <x v="1"/>
  </r>
  <r>
    <x v="0"/>
    <x v="0"/>
    <s v="De Bonte Raaf"/>
    <x v="5"/>
    <x v="93"/>
    <n v="144"/>
    <x v="1"/>
    <x v="0"/>
    <x v="0"/>
    <x v="0"/>
    <x v="1"/>
    <x v="1"/>
  </r>
  <r>
    <x v="0"/>
    <x v="0"/>
    <s v="De Bonte Raaf"/>
    <x v="5"/>
    <x v="40"/>
    <n v="287.16000000000003"/>
    <x v="1"/>
    <x v="0"/>
    <x v="0"/>
    <x v="0"/>
    <x v="1"/>
    <x v="1"/>
  </r>
  <r>
    <x v="0"/>
    <x v="0"/>
    <s v="De Bonte Raaf"/>
    <x v="5"/>
    <x v="41"/>
    <n v="0"/>
    <x v="1"/>
    <x v="0"/>
    <x v="0"/>
    <x v="0"/>
    <x v="1"/>
    <x v="1"/>
  </r>
  <r>
    <x v="0"/>
    <x v="0"/>
    <s v="De Bonte Raaf"/>
    <x v="5"/>
    <x v="94"/>
    <n v="144"/>
    <x v="1"/>
    <x v="0"/>
    <x v="0"/>
    <x v="0"/>
    <x v="1"/>
    <x v="1"/>
  </r>
  <r>
    <x v="0"/>
    <x v="0"/>
    <s v="De Bonte Raaf"/>
    <x v="5"/>
    <x v="92"/>
    <n v="1565.4"/>
    <x v="1"/>
    <x v="0"/>
    <x v="0"/>
    <x v="0"/>
    <x v="1"/>
    <x v="1"/>
  </r>
  <r>
    <x v="0"/>
    <x v="0"/>
    <s v="De Bonte Raaf"/>
    <x v="5"/>
    <x v="43"/>
    <n v="0"/>
    <x v="1"/>
    <x v="0"/>
    <x v="0"/>
    <x v="1"/>
    <x v="1"/>
    <x v="1"/>
  </r>
  <r>
    <x v="0"/>
    <x v="0"/>
    <s v="De Bonte Raaf"/>
    <x v="5"/>
    <x v="44"/>
    <n v="0"/>
    <x v="1"/>
    <x v="0"/>
    <x v="0"/>
    <x v="2"/>
    <x v="1"/>
    <x v="1"/>
  </r>
  <r>
    <x v="0"/>
    <x v="0"/>
    <s v="De Bonte Raaf"/>
    <x v="5"/>
    <x v="45"/>
    <n v="0"/>
    <x v="1"/>
    <x v="0"/>
    <x v="0"/>
    <x v="2"/>
    <x v="1"/>
    <x v="1"/>
  </r>
  <r>
    <x v="0"/>
    <x v="0"/>
    <s v="De Bonte Raaf"/>
    <x v="5"/>
    <x v="46"/>
    <n v="0"/>
    <x v="1"/>
    <x v="0"/>
    <x v="0"/>
    <x v="2"/>
    <x v="1"/>
    <x v="1"/>
  </r>
  <r>
    <x v="0"/>
    <x v="0"/>
    <s v="De Bonte Raaf"/>
    <x v="5"/>
    <x v="47"/>
    <n v="0"/>
    <x v="1"/>
    <x v="0"/>
    <x v="0"/>
    <x v="2"/>
    <x v="1"/>
    <x v="1"/>
  </r>
  <r>
    <x v="0"/>
    <x v="0"/>
    <s v="De Bonte Raaf"/>
    <x v="5"/>
    <x v="48"/>
    <n v="0"/>
    <x v="1"/>
    <x v="0"/>
    <x v="0"/>
    <x v="1"/>
    <x v="1"/>
    <x v="1"/>
  </r>
  <r>
    <x v="0"/>
    <x v="0"/>
    <s v="De Bonte Raaf"/>
    <x v="5"/>
    <x v="49"/>
    <n v="125.23"/>
    <x v="1"/>
    <x v="0"/>
    <x v="0"/>
    <x v="3"/>
    <x v="1"/>
    <x v="1"/>
  </r>
  <r>
    <x v="0"/>
    <x v="0"/>
    <s v="De Bonte Raaf"/>
    <x v="5"/>
    <x v="50"/>
    <n v="18.78"/>
    <x v="1"/>
    <x v="0"/>
    <x v="0"/>
    <x v="4"/>
    <x v="1"/>
    <x v="1"/>
  </r>
  <r>
    <x v="0"/>
    <x v="0"/>
    <s v="De Bonte Raaf"/>
    <x v="5"/>
    <x v="51"/>
    <n v="25.05"/>
    <x v="1"/>
    <x v="0"/>
    <x v="0"/>
    <x v="4"/>
    <x v="1"/>
    <x v="1"/>
  </r>
  <r>
    <x v="0"/>
    <x v="0"/>
    <s v="De Bonte Raaf"/>
    <x v="5"/>
    <x v="52"/>
    <n v="0"/>
    <x v="1"/>
    <x v="0"/>
    <x v="0"/>
    <x v="1"/>
    <x v="1"/>
    <x v="1"/>
  </r>
  <r>
    <x v="0"/>
    <x v="0"/>
    <s v="De Bonte Raaf"/>
    <x v="5"/>
    <x v="53"/>
    <n v="23.48"/>
    <x v="1"/>
    <x v="0"/>
    <x v="0"/>
    <x v="3"/>
    <x v="1"/>
    <x v="1"/>
  </r>
  <r>
    <x v="0"/>
    <x v="0"/>
    <s v="De Bonte Raaf"/>
    <x v="5"/>
    <x v="54"/>
    <n v="3.52"/>
    <x v="1"/>
    <x v="0"/>
    <x v="0"/>
    <x v="4"/>
    <x v="1"/>
    <x v="1"/>
  </r>
  <r>
    <x v="0"/>
    <x v="0"/>
    <s v="De Bonte Raaf"/>
    <x v="5"/>
    <x v="55"/>
    <n v="4.7"/>
    <x v="1"/>
    <x v="0"/>
    <x v="0"/>
    <x v="4"/>
    <x v="1"/>
    <x v="1"/>
  </r>
  <r>
    <x v="0"/>
    <x v="0"/>
    <s v="De Bonte Raaf"/>
    <x v="5"/>
    <x v="56"/>
    <n v="0"/>
    <x v="1"/>
    <x v="0"/>
    <x v="0"/>
    <x v="4"/>
    <x v="1"/>
    <x v="1"/>
  </r>
  <r>
    <x v="0"/>
    <x v="0"/>
    <s v="De Bonte Raaf"/>
    <x v="5"/>
    <x v="57"/>
    <n v="0"/>
    <x v="1"/>
    <x v="0"/>
    <x v="0"/>
    <x v="4"/>
    <x v="1"/>
    <x v="1"/>
  </r>
  <r>
    <x v="0"/>
    <x v="0"/>
    <s v="De Bonte Raaf"/>
    <x v="5"/>
    <x v="58"/>
    <n v="0"/>
    <x v="1"/>
    <x v="0"/>
    <x v="0"/>
    <x v="4"/>
    <x v="1"/>
    <x v="1"/>
  </r>
  <r>
    <x v="0"/>
    <x v="0"/>
    <s v="De Bonte Raaf"/>
    <x v="5"/>
    <x v="59"/>
    <n v="0"/>
    <x v="1"/>
    <x v="0"/>
    <x v="0"/>
    <x v="4"/>
    <x v="1"/>
    <x v="1"/>
  </r>
  <r>
    <x v="0"/>
    <x v="0"/>
    <s v="De Bonte Raaf"/>
    <x v="5"/>
    <x v="60"/>
    <n v="113.8"/>
    <x v="1"/>
    <x v="0"/>
    <x v="0"/>
    <x v="5"/>
    <x v="1"/>
    <x v="1"/>
  </r>
  <r>
    <x v="0"/>
    <x v="0"/>
    <s v="De Bonte Raaf"/>
    <x v="5"/>
    <x v="61"/>
    <n v="0"/>
    <x v="1"/>
    <x v="0"/>
    <x v="0"/>
    <x v="5"/>
    <x v="1"/>
    <x v="1"/>
  </r>
  <r>
    <x v="0"/>
    <x v="0"/>
    <s v="De Bonte Raaf"/>
    <x v="5"/>
    <x v="62"/>
    <n v="0"/>
    <x v="1"/>
    <x v="0"/>
    <x v="0"/>
    <x v="5"/>
    <x v="1"/>
    <x v="1"/>
  </r>
  <r>
    <x v="0"/>
    <x v="0"/>
    <s v="De Bonte Raaf"/>
    <x v="5"/>
    <x v="63"/>
    <n v="0"/>
    <x v="1"/>
    <x v="0"/>
    <x v="0"/>
    <x v="5"/>
    <x v="1"/>
    <x v="1"/>
  </r>
  <r>
    <x v="0"/>
    <x v="0"/>
    <s v="De Bonte Raaf"/>
    <x v="5"/>
    <x v="64"/>
    <n v="8.3000000000000007"/>
    <x v="1"/>
    <x v="0"/>
    <x v="0"/>
    <x v="5"/>
    <x v="1"/>
    <x v="1"/>
  </r>
  <r>
    <x v="0"/>
    <x v="0"/>
    <s v="De Bonte Raaf"/>
    <x v="5"/>
    <x v="65"/>
    <n v="0"/>
    <x v="1"/>
    <x v="0"/>
    <x v="0"/>
    <x v="5"/>
    <x v="1"/>
    <x v="1"/>
  </r>
  <r>
    <x v="0"/>
    <x v="0"/>
    <s v="De Bonte Raaf"/>
    <x v="5"/>
    <x v="66"/>
    <n v="46.02"/>
    <x v="1"/>
    <x v="0"/>
    <x v="0"/>
    <x v="5"/>
    <x v="1"/>
    <x v="1"/>
  </r>
  <r>
    <x v="0"/>
    <x v="0"/>
    <s v="De Bonte Raaf"/>
    <x v="5"/>
    <x v="67"/>
    <n v="0"/>
    <x v="1"/>
    <x v="0"/>
    <x v="0"/>
    <x v="5"/>
    <x v="1"/>
    <x v="1"/>
  </r>
  <r>
    <x v="0"/>
    <x v="0"/>
    <s v="De Bonte Raaf"/>
    <x v="5"/>
    <x v="68"/>
    <n v="0"/>
    <x v="1"/>
    <x v="0"/>
    <x v="0"/>
    <x v="5"/>
    <x v="1"/>
    <x v="1"/>
  </r>
  <r>
    <x v="0"/>
    <x v="0"/>
    <s v="De Bonte Raaf"/>
    <x v="5"/>
    <x v="69"/>
    <n v="0"/>
    <x v="1"/>
    <x v="0"/>
    <x v="0"/>
    <x v="5"/>
    <x v="1"/>
    <x v="1"/>
  </r>
  <r>
    <x v="0"/>
    <x v="0"/>
    <s v="De Bonte Raaf"/>
    <x v="5"/>
    <x v="70"/>
    <n v="5.48"/>
    <x v="1"/>
    <x v="0"/>
    <x v="0"/>
    <x v="5"/>
    <x v="1"/>
    <x v="1"/>
  </r>
  <r>
    <x v="0"/>
    <x v="0"/>
    <s v="De Bonte Raaf"/>
    <x v="5"/>
    <x v="71"/>
    <n v="0"/>
    <x v="1"/>
    <x v="0"/>
    <x v="0"/>
    <x v="5"/>
    <x v="1"/>
    <x v="1"/>
  </r>
  <r>
    <x v="0"/>
    <x v="0"/>
    <s v="De Bonte Raaf"/>
    <x v="5"/>
    <x v="72"/>
    <n v="0"/>
    <x v="1"/>
    <x v="0"/>
    <x v="0"/>
    <x v="4"/>
    <x v="1"/>
    <x v="1"/>
  </r>
  <r>
    <x v="0"/>
    <x v="0"/>
    <s v="De Bonte Raaf"/>
    <x v="5"/>
    <x v="73"/>
    <n v="0"/>
    <x v="1"/>
    <x v="0"/>
    <x v="0"/>
    <x v="4"/>
    <x v="1"/>
    <x v="1"/>
  </r>
  <r>
    <x v="0"/>
    <x v="0"/>
    <s v="De Bonte Raaf"/>
    <x v="5"/>
    <x v="74"/>
    <n v="0"/>
    <x v="1"/>
    <x v="0"/>
    <x v="0"/>
    <x v="4"/>
    <x v="1"/>
    <x v="1"/>
  </r>
  <r>
    <x v="0"/>
    <x v="0"/>
    <s v="De Bonte Raaf"/>
    <x v="5"/>
    <x v="75"/>
    <n v="0"/>
    <x v="1"/>
    <x v="0"/>
    <x v="0"/>
    <x v="4"/>
    <x v="1"/>
    <x v="1"/>
  </r>
  <r>
    <x v="0"/>
    <x v="0"/>
    <s v="De Bonte Raaf"/>
    <x v="5"/>
    <x v="76"/>
    <n v="104.88"/>
    <x v="1"/>
    <x v="0"/>
    <x v="0"/>
    <x v="6"/>
    <x v="1"/>
    <x v="1"/>
  </r>
  <r>
    <x v="0"/>
    <x v="0"/>
    <s v="De Bonte Raaf"/>
    <x v="5"/>
    <x v="77"/>
    <n v="-122.25"/>
    <x v="1"/>
    <x v="0"/>
    <x v="0"/>
    <x v="7"/>
    <x v="1"/>
    <x v="1"/>
  </r>
  <r>
    <x v="0"/>
    <x v="0"/>
    <s v="De Bonte Raaf"/>
    <x v="5"/>
    <x v="78"/>
    <n v="0"/>
    <x v="1"/>
    <x v="0"/>
    <x v="0"/>
    <x v="7"/>
    <x v="1"/>
    <x v="1"/>
  </r>
  <r>
    <x v="0"/>
    <x v="0"/>
    <s v="De Bonte Raaf"/>
    <x v="5"/>
    <x v="79"/>
    <n v="0"/>
    <x v="1"/>
    <x v="0"/>
    <x v="0"/>
    <x v="7"/>
    <x v="1"/>
    <x v="1"/>
  </r>
  <r>
    <x v="0"/>
    <x v="0"/>
    <s v="De Bonte Raaf"/>
    <x v="5"/>
    <x v="80"/>
    <n v="0"/>
    <x v="1"/>
    <x v="0"/>
    <x v="0"/>
    <x v="8"/>
    <x v="1"/>
    <x v="1"/>
  </r>
  <r>
    <x v="0"/>
    <x v="0"/>
    <s v="De Bonte Raaf"/>
    <x v="5"/>
    <x v="81"/>
    <n v="1443.15"/>
    <x v="1"/>
    <x v="0"/>
    <x v="0"/>
    <x v="8"/>
    <x v="1"/>
    <x v="1"/>
  </r>
  <r>
    <x v="0"/>
    <x v="0"/>
    <s v="De Bonte Raaf"/>
    <x v="5"/>
    <x v="82"/>
    <n v="0"/>
    <x v="1"/>
    <x v="0"/>
    <x v="0"/>
    <x v="8"/>
    <x v="1"/>
    <x v="1"/>
  </r>
  <r>
    <x v="0"/>
    <x v="0"/>
    <s v="De Bonte Raaf"/>
    <x v="5"/>
    <x v="83"/>
    <n v="1443.15"/>
    <x v="1"/>
    <x v="0"/>
    <x v="0"/>
    <x v="9"/>
    <x v="1"/>
    <x v="1"/>
  </r>
  <r>
    <x v="0"/>
    <x v="0"/>
    <s v="De Bonte Raaf"/>
    <x v="5"/>
    <x v="84"/>
    <n v="0"/>
    <x v="1"/>
    <x v="0"/>
    <x v="0"/>
    <x v="3"/>
    <x v="1"/>
    <x v="1"/>
  </r>
  <r>
    <x v="0"/>
    <x v="0"/>
    <s v="De Bonte Raaf"/>
    <x v="6"/>
    <x v="0"/>
    <n v="4077.24"/>
    <x v="2"/>
    <x v="0"/>
    <x v="0"/>
    <x v="0"/>
    <x v="2"/>
    <x v="1"/>
  </r>
  <r>
    <x v="0"/>
    <x v="0"/>
    <s v="De Bonte Raaf"/>
    <x v="6"/>
    <x v="85"/>
    <n v="1473.66"/>
    <x v="2"/>
    <x v="0"/>
    <x v="0"/>
    <x v="0"/>
    <x v="2"/>
    <x v="1"/>
  </r>
  <r>
    <x v="0"/>
    <x v="0"/>
    <s v="De Bonte Raaf"/>
    <x v="6"/>
    <x v="2"/>
    <n v="0"/>
    <x v="2"/>
    <x v="0"/>
    <x v="0"/>
    <x v="0"/>
    <x v="2"/>
    <x v="1"/>
  </r>
  <r>
    <x v="0"/>
    <x v="0"/>
    <s v="De Bonte Raaf"/>
    <x v="6"/>
    <x v="86"/>
    <n v="1473.66"/>
    <x v="2"/>
    <x v="0"/>
    <x v="0"/>
    <x v="0"/>
    <x v="2"/>
    <x v="1"/>
  </r>
  <r>
    <x v="0"/>
    <x v="0"/>
    <s v="De Bonte Raaf"/>
    <x v="6"/>
    <x v="4"/>
    <n v="1473.66"/>
    <x v="2"/>
    <x v="0"/>
    <x v="0"/>
    <x v="1"/>
    <x v="2"/>
    <x v="1"/>
  </r>
  <r>
    <x v="0"/>
    <x v="0"/>
    <s v="De Bonte Raaf"/>
    <x v="6"/>
    <x v="5"/>
    <n v="0"/>
    <x v="2"/>
    <x v="0"/>
    <x v="0"/>
    <x v="0"/>
    <x v="2"/>
    <x v="1"/>
  </r>
  <r>
    <x v="0"/>
    <x v="0"/>
    <s v="De Bonte Raaf"/>
    <x v="6"/>
    <x v="6"/>
    <n v="1949.51"/>
    <x v="2"/>
    <x v="0"/>
    <x v="0"/>
    <x v="0"/>
    <x v="2"/>
    <x v="1"/>
  </r>
  <r>
    <x v="0"/>
    <x v="0"/>
    <s v="De Bonte Raaf"/>
    <x v="6"/>
    <x v="7"/>
    <n v="0"/>
    <x v="2"/>
    <x v="0"/>
    <x v="0"/>
    <x v="0"/>
    <x v="2"/>
    <x v="1"/>
  </r>
  <r>
    <x v="0"/>
    <x v="0"/>
    <s v="De Bonte Raaf"/>
    <x v="6"/>
    <x v="8"/>
    <n v="0"/>
    <x v="2"/>
    <x v="0"/>
    <x v="0"/>
    <x v="1"/>
    <x v="2"/>
    <x v="1"/>
  </r>
  <r>
    <x v="0"/>
    <x v="0"/>
    <s v="De Bonte Raaf"/>
    <x v="6"/>
    <x v="9"/>
    <n v="0"/>
    <x v="2"/>
    <x v="0"/>
    <x v="0"/>
    <x v="0"/>
    <x v="2"/>
    <x v="1"/>
  </r>
  <r>
    <x v="0"/>
    <x v="0"/>
    <s v="De Bonte Raaf"/>
    <x v="6"/>
    <x v="87"/>
    <n v="1473.66"/>
    <x v="2"/>
    <x v="0"/>
    <x v="0"/>
    <x v="0"/>
    <x v="2"/>
    <x v="1"/>
  </r>
  <r>
    <x v="0"/>
    <x v="0"/>
    <s v="De Bonte Raaf"/>
    <x v="6"/>
    <x v="88"/>
    <n v="1473.66"/>
    <x v="2"/>
    <x v="0"/>
    <x v="0"/>
    <x v="0"/>
    <x v="2"/>
    <x v="1"/>
  </r>
  <r>
    <x v="0"/>
    <x v="0"/>
    <s v="De Bonte Raaf"/>
    <x v="6"/>
    <x v="89"/>
    <n v="1473.66"/>
    <x v="2"/>
    <x v="0"/>
    <x v="0"/>
    <x v="0"/>
    <x v="2"/>
    <x v="1"/>
  </r>
  <r>
    <x v="0"/>
    <x v="0"/>
    <s v="De Bonte Raaf"/>
    <x v="6"/>
    <x v="90"/>
    <n v="1473.66"/>
    <x v="2"/>
    <x v="0"/>
    <x v="0"/>
    <x v="0"/>
    <x v="2"/>
    <x v="1"/>
  </r>
  <r>
    <x v="0"/>
    <x v="0"/>
    <s v="De Bonte Raaf"/>
    <x v="6"/>
    <x v="91"/>
    <n v="1473.66"/>
    <x v="2"/>
    <x v="0"/>
    <x v="0"/>
    <x v="0"/>
    <x v="2"/>
    <x v="1"/>
  </r>
  <r>
    <x v="0"/>
    <x v="0"/>
    <s v="De Bonte Raaf"/>
    <x v="6"/>
    <x v="15"/>
    <n v="0"/>
    <x v="2"/>
    <x v="0"/>
    <x v="0"/>
    <x v="0"/>
    <x v="2"/>
    <x v="1"/>
  </r>
  <r>
    <x v="0"/>
    <x v="0"/>
    <s v="De Bonte Raaf"/>
    <x v="6"/>
    <x v="16"/>
    <n v="0"/>
    <x v="2"/>
    <x v="0"/>
    <x v="0"/>
    <x v="0"/>
    <x v="2"/>
    <x v="1"/>
  </r>
  <r>
    <x v="0"/>
    <x v="0"/>
    <s v="De Bonte Raaf"/>
    <x v="6"/>
    <x v="17"/>
    <n v="1473.66"/>
    <x v="2"/>
    <x v="0"/>
    <x v="0"/>
    <x v="0"/>
    <x v="2"/>
    <x v="1"/>
  </r>
  <r>
    <x v="0"/>
    <x v="0"/>
    <s v="De Bonte Raaf"/>
    <x v="6"/>
    <x v="18"/>
    <n v="1473.66"/>
    <x v="2"/>
    <x v="0"/>
    <x v="0"/>
    <x v="0"/>
    <x v="2"/>
    <x v="1"/>
  </r>
  <r>
    <x v="0"/>
    <x v="0"/>
    <s v="De Bonte Raaf"/>
    <x v="6"/>
    <x v="19"/>
    <n v="14"/>
    <x v="2"/>
    <x v="0"/>
    <x v="0"/>
    <x v="0"/>
    <x v="2"/>
    <x v="1"/>
  </r>
  <r>
    <x v="0"/>
    <x v="0"/>
    <s v="De Bonte Raaf"/>
    <x v="6"/>
    <x v="20"/>
    <n v="1473.66"/>
    <x v="2"/>
    <x v="0"/>
    <x v="0"/>
    <x v="0"/>
    <x v="2"/>
    <x v="1"/>
  </r>
  <r>
    <x v="0"/>
    <x v="0"/>
    <s v="De Bonte Raaf"/>
    <x v="6"/>
    <x v="21"/>
    <n v="-114.58"/>
    <x v="2"/>
    <x v="0"/>
    <x v="0"/>
    <x v="0"/>
    <x v="2"/>
    <x v="1"/>
  </r>
  <r>
    <x v="0"/>
    <x v="0"/>
    <s v="De Bonte Raaf"/>
    <x v="6"/>
    <x v="22"/>
    <n v="1473.66"/>
    <x v="2"/>
    <x v="0"/>
    <x v="0"/>
    <x v="0"/>
    <x v="2"/>
    <x v="1"/>
  </r>
  <r>
    <x v="0"/>
    <x v="0"/>
    <s v="De Bonte Raaf"/>
    <x v="6"/>
    <x v="23"/>
    <n v="1473.66"/>
    <x v="2"/>
    <x v="0"/>
    <x v="0"/>
    <x v="0"/>
    <x v="2"/>
    <x v="1"/>
  </r>
  <r>
    <x v="0"/>
    <x v="0"/>
    <s v="De Bonte Raaf"/>
    <x v="6"/>
    <x v="24"/>
    <n v="1473.66"/>
    <x v="2"/>
    <x v="0"/>
    <x v="0"/>
    <x v="0"/>
    <x v="2"/>
    <x v="1"/>
  </r>
  <r>
    <x v="0"/>
    <x v="0"/>
    <s v="De Bonte Raaf"/>
    <x v="6"/>
    <x v="25"/>
    <n v="21.67"/>
    <x v="2"/>
    <x v="0"/>
    <x v="0"/>
    <x v="0"/>
    <x v="2"/>
    <x v="1"/>
  </r>
  <r>
    <x v="0"/>
    <x v="0"/>
    <s v="De Bonte Raaf"/>
    <x v="6"/>
    <x v="26"/>
    <n v="100.8"/>
    <x v="2"/>
    <x v="0"/>
    <x v="0"/>
    <x v="0"/>
    <x v="2"/>
    <x v="1"/>
  </r>
  <r>
    <x v="0"/>
    <x v="0"/>
    <s v="De Bonte Raaf"/>
    <x v="6"/>
    <x v="27"/>
    <n v="209.08"/>
    <x v="2"/>
    <x v="0"/>
    <x v="0"/>
    <x v="0"/>
    <x v="2"/>
    <x v="1"/>
  </r>
  <r>
    <x v="0"/>
    <x v="0"/>
    <s v="De Bonte Raaf"/>
    <x v="6"/>
    <x v="28"/>
    <n v="1473.66"/>
    <x v="2"/>
    <x v="0"/>
    <x v="0"/>
    <x v="0"/>
    <x v="2"/>
    <x v="1"/>
  </r>
  <r>
    <x v="0"/>
    <x v="0"/>
    <s v="De Bonte Raaf"/>
    <x v="6"/>
    <x v="29"/>
    <n v="0"/>
    <x v="2"/>
    <x v="0"/>
    <x v="0"/>
    <x v="0"/>
    <x v="2"/>
    <x v="1"/>
  </r>
  <r>
    <x v="0"/>
    <x v="0"/>
    <s v="De Bonte Raaf"/>
    <x v="6"/>
    <x v="30"/>
    <n v="2729"/>
    <x v="2"/>
    <x v="0"/>
    <x v="0"/>
    <x v="0"/>
    <x v="2"/>
    <x v="1"/>
  </r>
  <r>
    <x v="0"/>
    <x v="0"/>
    <s v="De Bonte Raaf"/>
    <x v="6"/>
    <x v="31"/>
    <n v="15.74"/>
    <x v="2"/>
    <x v="0"/>
    <x v="0"/>
    <x v="0"/>
    <x v="2"/>
    <x v="1"/>
  </r>
  <r>
    <x v="0"/>
    <x v="0"/>
    <s v="De Bonte Raaf"/>
    <x v="6"/>
    <x v="32"/>
    <n v="93.6"/>
    <x v="2"/>
    <x v="0"/>
    <x v="0"/>
    <x v="0"/>
    <x v="2"/>
    <x v="1"/>
  </r>
  <r>
    <x v="0"/>
    <x v="0"/>
    <s v="De Bonte Raaf"/>
    <x v="6"/>
    <x v="33"/>
    <n v="54"/>
    <x v="2"/>
    <x v="0"/>
    <x v="0"/>
    <x v="0"/>
    <x v="2"/>
    <x v="1"/>
  </r>
  <r>
    <x v="0"/>
    <x v="0"/>
    <s v="De Bonte Raaf"/>
    <x v="6"/>
    <x v="34"/>
    <n v="54"/>
    <x v="2"/>
    <x v="0"/>
    <x v="0"/>
    <x v="0"/>
    <x v="2"/>
    <x v="1"/>
  </r>
  <r>
    <x v="0"/>
    <x v="0"/>
    <s v="De Bonte Raaf"/>
    <x v="6"/>
    <x v="35"/>
    <n v="60"/>
    <x v="2"/>
    <x v="0"/>
    <x v="0"/>
    <x v="0"/>
    <x v="2"/>
    <x v="1"/>
  </r>
  <r>
    <x v="0"/>
    <x v="0"/>
    <s v="De Bonte Raaf"/>
    <x v="6"/>
    <x v="36"/>
    <n v="94"/>
    <x v="2"/>
    <x v="0"/>
    <x v="0"/>
    <x v="0"/>
    <x v="2"/>
    <x v="1"/>
  </r>
  <r>
    <x v="0"/>
    <x v="0"/>
    <s v="De Bonte Raaf"/>
    <x v="6"/>
    <x v="37"/>
    <n v="98.74"/>
    <x v="2"/>
    <x v="0"/>
    <x v="0"/>
    <x v="0"/>
    <x v="2"/>
    <x v="1"/>
  </r>
  <r>
    <x v="0"/>
    <x v="0"/>
    <s v="De Bonte Raaf"/>
    <x v="6"/>
    <x v="38"/>
    <n v="258.87"/>
    <x v="2"/>
    <x v="0"/>
    <x v="0"/>
    <x v="0"/>
    <x v="2"/>
    <x v="1"/>
  </r>
  <r>
    <x v="0"/>
    <x v="0"/>
    <s v="De Bonte Raaf"/>
    <x v="6"/>
    <x v="39"/>
    <n v="0"/>
    <x v="2"/>
    <x v="0"/>
    <x v="0"/>
    <x v="0"/>
    <x v="2"/>
    <x v="1"/>
  </r>
  <r>
    <x v="0"/>
    <x v="0"/>
    <s v="De Bonte Raaf"/>
    <x v="6"/>
    <x v="40"/>
    <n v="258.87"/>
    <x v="2"/>
    <x v="0"/>
    <x v="0"/>
    <x v="0"/>
    <x v="2"/>
    <x v="1"/>
  </r>
  <r>
    <x v="0"/>
    <x v="0"/>
    <s v="De Bonte Raaf"/>
    <x v="6"/>
    <x v="41"/>
    <n v="0"/>
    <x v="2"/>
    <x v="0"/>
    <x v="0"/>
    <x v="0"/>
    <x v="2"/>
    <x v="1"/>
  </r>
  <r>
    <x v="0"/>
    <x v="0"/>
    <s v="De Bonte Raaf"/>
    <x v="6"/>
    <x v="92"/>
    <n v="1473.66"/>
    <x v="2"/>
    <x v="0"/>
    <x v="0"/>
    <x v="0"/>
    <x v="2"/>
    <x v="1"/>
  </r>
  <r>
    <x v="0"/>
    <x v="0"/>
    <s v="De Bonte Raaf"/>
    <x v="6"/>
    <x v="43"/>
    <n v="0"/>
    <x v="2"/>
    <x v="0"/>
    <x v="0"/>
    <x v="1"/>
    <x v="2"/>
    <x v="1"/>
  </r>
  <r>
    <x v="0"/>
    <x v="0"/>
    <s v="De Bonte Raaf"/>
    <x v="6"/>
    <x v="44"/>
    <n v="0"/>
    <x v="2"/>
    <x v="0"/>
    <x v="0"/>
    <x v="2"/>
    <x v="2"/>
    <x v="1"/>
  </r>
  <r>
    <x v="0"/>
    <x v="0"/>
    <s v="De Bonte Raaf"/>
    <x v="6"/>
    <x v="45"/>
    <n v="0"/>
    <x v="2"/>
    <x v="0"/>
    <x v="0"/>
    <x v="2"/>
    <x v="2"/>
    <x v="1"/>
  </r>
  <r>
    <x v="0"/>
    <x v="0"/>
    <s v="De Bonte Raaf"/>
    <x v="6"/>
    <x v="46"/>
    <n v="0"/>
    <x v="2"/>
    <x v="0"/>
    <x v="0"/>
    <x v="2"/>
    <x v="2"/>
    <x v="1"/>
  </r>
  <r>
    <x v="0"/>
    <x v="0"/>
    <s v="De Bonte Raaf"/>
    <x v="6"/>
    <x v="47"/>
    <n v="0"/>
    <x v="2"/>
    <x v="0"/>
    <x v="0"/>
    <x v="2"/>
    <x v="2"/>
    <x v="1"/>
  </r>
  <r>
    <x v="0"/>
    <x v="0"/>
    <s v="De Bonte Raaf"/>
    <x v="6"/>
    <x v="48"/>
    <n v="0"/>
    <x v="2"/>
    <x v="0"/>
    <x v="0"/>
    <x v="1"/>
    <x v="2"/>
    <x v="1"/>
  </r>
  <r>
    <x v="0"/>
    <x v="0"/>
    <s v="De Bonte Raaf"/>
    <x v="6"/>
    <x v="49"/>
    <n v="117.89"/>
    <x v="2"/>
    <x v="0"/>
    <x v="0"/>
    <x v="3"/>
    <x v="2"/>
    <x v="1"/>
  </r>
  <r>
    <x v="0"/>
    <x v="0"/>
    <s v="De Bonte Raaf"/>
    <x v="6"/>
    <x v="50"/>
    <n v="17.68"/>
    <x v="2"/>
    <x v="0"/>
    <x v="0"/>
    <x v="4"/>
    <x v="2"/>
    <x v="1"/>
  </r>
  <r>
    <x v="0"/>
    <x v="0"/>
    <s v="De Bonte Raaf"/>
    <x v="6"/>
    <x v="51"/>
    <n v="23.58"/>
    <x v="2"/>
    <x v="0"/>
    <x v="0"/>
    <x v="4"/>
    <x v="2"/>
    <x v="1"/>
  </r>
  <r>
    <x v="0"/>
    <x v="0"/>
    <s v="De Bonte Raaf"/>
    <x v="6"/>
    <x v="52"/>
    <n v="0"/>
    <x v="2"/>
    <x v="0"/>
    <x v="0"/>
    <x v="1"/>
    <x v="2"/>
    <x v="1"/>
  </r>
  <r>
    <x v="0"/>
    <x v="0"/>
    <s v="De Bonte Raaf"/>
    <x v="6"/>
    <x v="53"/>
    <n v="22.1"/>
    <x v="2"/>
    <x v="0"/>
    <x v="0"/>
    <x v="3"/>
    <x v="2"/>
    <x v="1"/>
  </r>
  <r>
    <x v="0"/>
    <x v="0"/>
    <s v="De Bonte Raaf"/>
    <x v="6"/>
    <x v="54"/>
    <n v="3.32"/>
    <x v="2"/>
    <x v="0"/>
    <x v="0"/>
    <x v="4"/>
    <x v="2"/>
    <x v="1"/>
  </r>
  <r>
    <x v="0"/>
    <x v="0"/>
    <s v="De Bonte Raaf"/>
    <x v="6"/>
    <x v="55"/>
    <n v="4.42"/>
    <x v="2"/>
    <x v="0"/>
    <x v="0"/>
    <x v="4"/>
    <x v="2"/>
    <x v="1"/>
  </r>
  <r>
    <x v="0"/>
    <x v="0"/>
    <s v="De Bonte Raaf"/>
    <x v="6"/>
    <x v="56"/>
    <n v="0"/>
    <x v="2"/>
    <x v="0"/>
    <x v="0"/>
    <x v="4"/>
    <x v="2"/>
    <x v="1"/>
  </r>
  <r>
    <x v="0"/>
    <x v="0"/>
    <s v="De Bonte Raaf"/>
    <x v="6"/>
    <x v="57"/>
    <n v="0"/>
    <x v="2"/>
    <x v="0"/>
    <x v="0"/>
    <x v="4"/>
    <x v="2"/>
    <x v="1"/>
  </r>
  <r>
    <x v="0"/>
    <x v="0"/>
    <s v="De Bonte Raaf"/>
    <x v="6"/>
    <x v="58"/>
    <n v="0"/>
    <x v="2"/>
    <x v="0"/>
    <x v="0"/>
    <x v="4"/>
    <x v="2"/>
    <x v="1"/>
  </r>
  <r>
    <x v="0"/>
    <x v="0"/>
    <s v="De Bonte Raaf"/>
    <x v="6"/>
    <x v="59"/>
    <n v="0"/>
    <x v="2"/>
    <x v="0"/>
    <x v="0"/>
    <x v="4"/>
    <x v="2"/>
    <x v="1"/>
  </r>
  <r>
    <x v="0"/>
    <x v="0"/>
    <s v="De Bonte Raaf"/>
    <x v="6"/>
    <x v="60"/>
    <n v="107.14"/>
    <x v="2"/>
    <x v="0"/>
    <x v="0"/>
    <x v="5"/>
    <x v="2"/>
    <x v="1"/>
  </r>
  <r>
    <x v="0"/>
    <x v="0"/>
    <s v="De Bonte Raaf"/>
    <x v="6"/>
    <x v="61"/>
    <n v="0"/>
    <x v="2"/>
    <x v="0"/>
    <x v="0"/>
    <x v="5"/>
    <x v="2"/>
    <x v="1"/>
  </r>
  <r>
    <x v="0"/>
    <x v="0"/>
    <s v="De Bonte Raaf"/>
    <x v="6"/>
    <x v="62"/>
    <n v="0"/>
    <x v="2"/>
    <x v="0"/>
    <x v="0"/>
    <x v="5"/>
    <x v="2"/>
    <x v="1"/>
  </r>
  <r>
    <x v="0"/>
    <x v="0"/>
    <s v="De Bonte Raaf"/>
    <x v="6"/>
    <x v="63"/>
    <n v="0"/>
    <x v="2"/>
    <x v="0"/>
    <x v="0"/>
    <x v="5"/>
    <x v="2"/>
    <x v="1"/>
  </r>
  <r>
    <x v="0"/>
    <x v="0"/>
    <s v="De Bonte Raaf"/>
    <x v="6"/>
    <x v="64"/>
    <n v="7.81"/>
    <x v="2"/>
    <x v="0"/>
    <x v="0"/>
    <x v="5"/>
    <x v="2"/>
    <x v="1"/>
  </r>
  <r>
    <x v="0"/>
    <x v="0"/>
    <s v="De Bonte Raaf"/>
    <x v="6"/>
    <x v="65"/>
    <n v="0"/>
    <x v="2"/>
    <x v="0"/>
    <x v="0"/>
    <x v="5"/>
    <x v="2"/>
    <x v="1"/>
  </r>
  <r>
    <x v="0"/>
    <x v="0"/>
    <s v="De Bonte Raaf"/>
    <x v="6"/>
    <x v="66"/>
    <n v="0"/>
    <x v="2"/>
    <x v="0"/>
    <x v="0"/>
    <x v="5"/>
    <x v="2"/>
    <x v="1"/>
  </r>
  <r>
    <x v="0"/>
    <x v="0"/>
    <s v="De Bonte Raaf"/>
    <x v="6"/>
    <x v="67"/>
    <n v="117.01"/>
    <x v="2"/>
    <x v="0"/>
    <x v="0"/>
    <x v="5"/>
    <x v="2"/>
    <x v="1"/>
  </r>
  <r>
    <x v="0"/>
    <x v="0"/>
    <s v="De Bonte Raaf"/>
    <x v="6"/>
    <x v="68"/>
    <n v="0"/>
    <x v="2"/>
    <x v="0"/>
    <x v="0"/>
    <x v="5"/>
    <x v="2"/>
    <x v="1"/>
  </r>
  <r>
    <x v="0"/>
    <x v="0"/>
    <s v="De Bonte Raaf"/>
    <x v="6"/>
    <x v="69"/>
    <n v="0"/>
    <x v="2"/>
    <x v="0"/>
    <x v="0"/>
    <x v="5"/>
    <x v="2"/>
    <x v="1"/>
  </r>
  <r>
    <x v="0"/>
    <x v="0"/>
    <s v="De Bonte Raaf"/>
    <x v="6"/>
    <x v="70"/>
    <n v="5.16"/>
    <x v="2"/>
    <x v="0"/>
    <x v="0"/>
    <x v="5"/>
    <x v="2"/>
    <x v="1"/>
  </r>
  <r>
    <x v="0"/>
    <x v="0"/>
    <s v="De Bonte Raaf"/>
    <x v="6"/>
    <x v="71"/>
    <n v="0"/>
    <x v="2"/>
    <x v="0"/>
    <x v="0"/>
    <x v="5"/>
    <x v="2"/>
    <x v="1"/>
  </r>
  <r>
    <x v="0"/>
    <x v="0"/>
    <s v="De Bonte Raaf"/>
    <x v="6"/>
    <x v="72"/>
    <n v="0"/>
    <x v="2"/>
    <x v="0"/>
    <x v="0"/>
    <x v="4"/>
    <x v="2"/>
    <x v="1"/>
  </r>
  <r>
    <x v="0"/>
    <x v="0"/>
    <s v="De Bonte Raaf"/>
    <x v="6"/>
    <x v="73"/>
    <n v="0"/>
    <x v="2"/>
    <x v="0"/>
    <x v="0"/>
    <x v="4"/>
    <x v="2"/>
    <x v="1"/>
  </r>
  <r>
    <x v="0"/>
    <x v="0"/>
    <s v="De Bonte Raaf"/>
    <x v="6"/>
    <x v="74"/>
    <n v="0"/>
    <x v="2"/>
    <x v="0"/>
    <x v="0"/>
    <x v="4"/>
    <x v="2"/>
    <x v="1"/>
  </r>
  <r>
    <x v="0"/>
    <x v="0"/>
    <s v="De Bonte Raaf"/>
    <x v="6"/>
    <x v="75"/>
    <n v="0"/>
    <x v="2"/>
    <x v="0"/>
    <x v="0"/>
    <x v="4"/>
    <x v="2"/>
    <x v="1"/>
  </r>
  <r>
    <x v="0"/>
    <x v="0"/>
    <s v="De Bonte Raaf"/>
    <x v="6"/>
    <x v="76"/>
    <n v="98.74"/>
    <x v="2"/>
    <x v="0"/>
    <x v="0"/>
    <x v="6"/>
    <x v="2"/>
    <x v="1"/>
  </r>
  <r>
    <x v="0"/>
    <x v="0"/>
    <s v="De Bonte Raaf"/>
    <x v="6"/>
    <x v="77"/>
    <n v="-114.58"/>
    <x v="2"/>
    <x v="0"/>
    <x v="0"/>
    <x v="7"/>
    <x v="2"/>
    <x v="1"/>
  </r>
  <r>
    <x v="0"/>
    <x v="0"/>
    <s v="De Bonte Raaf"/>
    <x v="6"/>
    <x v="78"/>
    <n v="0"/>
    <x v="2"/>
    <x v="0"/>
    <x v="0"/>
    <x v="7"/>
    <x v="2"/>
    <x v="1"/>
  </r>
  <r>
    <x v="0"/>
    <x v="0"/>
    <s v="De Bonte Raaf"/>
    <x v="6"/>
    <x v="79"/>
    <n v="0"/>
    <x v="2"/>
    <x v="0"/>
    <x v="0"/>
    <x v="7"/>
    <x v="2"/>
    <x v="1"/>
  </r>
  <r>
    <x v="0"/>
    <x v="0"/>
    <s v="De Bonte Raaf"/>
    <x v="6"/>
    <x v="80"/>
    <n v="0"/>
    <x v="2"/>
    <x v="0"/>
    <x v="0"/>
    <x v="8"/>
    <x v="2"/>
    <x v="1"/>
  </r>
  <r>
    <x v="0"/>
    <x v="0"/>
    <s v="De Bonte Raaf"/>
    <x v="6"/>
    <x v="81"/>
    <n v="1359.08"/>
    <x v="2"/>
    <x v="0"/>
    <x v="0"/>
    <x v="8"/>
    <x v="2"/>
    <x v="1"/>
  </r>
  <r>
    <x v="0"/>
    <x v="0"/>
    <s v="De Bonte Raaf"/>
    <x v="6"/>
    <x v="82"/>
    <n v="0"/>
    <x v="2"/>
    <x v="0"/>
    <x v="0"/>
    <x v="8"/>
    <x v="2"/>
    <x v="1"/>
  </r>
  <r>
    <x v="0"/>
    <x v="0"/>
    <s v="De Bonte Raaf"/>
    <x v="6"/>
    <x v="83"/>
    <n v="1359.08"/>
    <x v="2"/>
    <x v="0"/>
    <x v="0"/>
    <x v="9"/>
    <x v="2"/>
    <x v="1"/>
  </r>
  <r>
    <x v="0"/>
    <x v="0"/>
    <s v="De Bonte Raaf"/>
    <x v="6"/>
    <x v="84"/>
    <n v="0"/>
    <x v="2"/>
    <x v="0"/>
    <x v="0"/>
    <x v="3"/>
    <x v="2"/>
    <x v="1"/>
  </r>
  <r>
    <x v="0"/>
    <x v="0"/>
    <s v="De Bonte Raaf"/>
    <x v="7"/>
    <x v="0"/>
    <n v="6454.71"/>
    <x v="2"/>
    <x v="0"/>
    <x v="0"/>
    <x v="0"/>
    <x v="0"/>
    <x v="0"/>
  </r>
  <r>
    <x v="0"/>
    <x v="0"/>
    <s v="De Bonte Raaf"/>
    <x v="7"/>
    <x v="85"/>
    <n v="2655.9"/>
    <x v="2"/>
    <x v="0"/>
    <x v="0"/>
    <x v="0"/>
    <x v="0"/>
    <x v="0"/>
  </r>
  <r>
    <x v="0"/>
    <x v="0"/>
    <s v="De Bonte Raaf"/>
    <x v="7"/>
    <x v="2"/>
    <n v="0"/>
    <x v="2"/>
    <x v="0"/>
    <x v="0"/>
    <x v="0"/>
    <x v="0"/>
    <x v="0"/>
  </r>
  <r>
    <x v="0"/>
    <x v="0"/>
    <s v="De Bonte Raaf"/>
    <x v="7"/>
    <x v="86"/>
    <n v="2655.9"/>
    <x v="2"/>
    <x v="0"/>
    <x v="0"/>
    <x v="0"/>
    <x v="0"/>
    <x v="0"/>
  </r>
  <r>
    <x v="0"/>
    <x v="0"/>
    <s v="De Bonte Raaf"/>
    <x v="7"/>
    <x v="4"/>
    <n v="2655.9"/>
    <x v="2"/>
    <x v="0"/>
    <x v="0"/>
    <x v="1"/>
    <x v="0"/>
    <x v="0"/>
  </r>
  <r>
    <x v="0"/>
    <x v="0"/>
    <s v="De Bonte Raaf"/>
    <x v="7"/>
    <x v="5"/>
    <n v="0"/>
    <x v="2"/>
    <x v="0"/>
    <x v="0"/>
    <x v="0"/>
    <x v="0"/>
    <x v="0"/>
  </r>
  <r>
    <x v="0"/>
    <x v="0"/>
    <s v="De Bonte Raaf"/>
    <x v="7"/>
    <x v="6"/>
    <n v="3380.7"/>
    <x v="2"/>
    <x v="0"/>
    <x v="0"/>
    <x v="0"/>
    <x v="0"/>
    <x v="0"/>
  </r>
  <r>
    <x v="0"/>
    <x v="0"/>
    <s v="De Bonte Raaf"/>
    <x v="7"/>
    <x v="7"/>
    <n v="0"/>
    <x v="2"/>
    <x v="0"/>
    <x v="0"/>
    <x v="0"/>
    <x v="0"/>
    <x v="0"/>
  </r>
  <r>
    <x v="0"/>
    <x v="0"/>
    <s v="De Bonte Raaf"/>
    <x v="7"/>
    <x v="8"/>
    <n v="0"/>
    <x v="2"/>
    <x v="0"/>
    <x v="0"/>
    <x v="1"/>
    <x v="0"/>
    <x v="0"/>
  </r>
  <r>
    <x v="0"/>
    <x v="0"/>
    <s v="De Bonte Raaf"/>
    <x v="7"/>
    <x v="9"/>
    <n v="0"/>
    <x v="2"/>
    <x v="0"/>
    <x v="0"/>
    <x v="0"/>
    <x v="0"/>
    <x v="0"/>
  </r>
  <r>
    <x v="0"/>
    <x v="0"/>
    <s v="De Bonte Raaf"/>
    <x v="7"/>
    <x v="87"/>
    <n v="2655.9"/>
    <x v="2"/>
    <x v="0"/>
    <x v="0"/>
    <x v="0"/>
    <x v="0"/>
    <x v="0"/>
  </r>
  <r>
    <x v="0"/>
    <x v="0"/>
    <s v="De Bonte Raaf"/>
    <x v="7"/>
    <x v="88"/>
    <n v="2655.9"/>
    <x v="2"/>
    <x v="0"/>
    <x v="0"/>
    <x v="0"/>
    <x v="0"/>
    <x v="0"/>
  </r>
  <r>
    <x v="0"/>
    <x v="0"/>
    <s v="De Bonte Raaf"/>
    <x v="7"/>
    <x v="89"/>
    <n v="2655.9"/>
    <x v="2"/>
    <x v="0"/>
    <x v="0"/>
    <x v="0"/>
    <x v="0"/>
    <x v="0"/>
  </r>
  <r>
    <x v="0"/>
    <x v="0"/>
    <s v="De Bonte Raaf"/>
    <x v="7"/>
    <x v="90"/>
    <n v="2655.9"/>
    <x v="2"/>
    <x v="0"/>
    <x v="0"/>
    <x v="0"/>
    <x v="0"/>
    <x v="0"/>
  </r>
  <r>
    <x v="0"/>
    <x v="0"/>
    <s v="De Bonte Raaf"/>
    <x v="7"/>
    <x v="91"/>
    <n v="2655.9"/>
    <x v="2"/>
    <x v="0"/>
    <x v="0"/>
    <x v="0"/>
    <x v="0"/>
    <x v="0"/>
  </r>
  <r>
    <x v="0"/>
    <x v="0"/>
    <s v="De Bonte Raaf"/>
    <x v="7"/>
    <x v="15"/>
    <n v="0"/>
    <x v="2"/>
    <x v="0"/>
    <x v="0"/>
    <x v="0"/>
    <x v="0"/>
    <x v="0"/>
  </r>
  <r>
    <x v="0"/>
    <x v="0"/>
    <s v="De Bonte Raaf"/>
    <x v="7"/>
    <x v="16"/>
    <n v="2655.9"/>
    <x v="2"/>
    <x v="0"/>
    <x v="0"/>
    <x v="0"/>
    <x v="0"/>
    <x v="0"/>
  </r>
  <r>
    <x v="0"/>
    <x v="0"/>
    <s v="De Bonte Raaf"/>
    <x v="7"/>
    <x v="17"/>
    <n v="0"/>
    <x v="2"/>
    <x v="0"/>
    <x v="0"/>
    <x v="0"/>
    <x v="0"/>
    <x v="0"/>
  </r>
  <r>
    <x v="0"/>
    <x v="0"/>
    <s v="De Bonte Raaf"/>
    <x v="7"/>
    <x v="18"/>
    <n v="2655.9"/>
    <x v="2"/>
    <x v="0"/>
    <x v="0"/>
    <x v="0"/>
    <x v="0"/>
    <x v="0"/>
  </r>
  <r>
    <x v="0"/>
    <x v="0"/>
    <s v="De Bonte Raaf"/>
    <x v="7"/>
    <x v="19"/>
    <n v="23"/>
    <x v="2"/>
    <x v="0"/>
    <x v="0"/>
    <x v="0"/>
    <x v="0"/>
    <x v="0"/>
  </r>
  <r>
    <x v="0"/>
    <x v="0"/>
    <s v="De Bonte Raaf"/>
    <x v="7"/>
    <x v="20"/>
    <n v="2655.9"/>
    <x v="2"/>
    <x v="0"/>
    <x v="0"/>
    <x v="0"/>
    <x v="0"/>
    <x v="0"/>
  </r>
  <r>
    <x v="0"/>
    <x v="0"/>
    <s v="De Bonte Raaf"/>
    <x v="7"/>
    <x v="21"/>
    <n v="-504.33"/>
    <x v="2"/>
    <x v="0"/>
    <x v="0"/>
    <x v="0"/>
    <x v="0"/>
    <x v="0"/>
  </r>
  <r>
    <x v="0"/>
    <x v="0"/>
    <s v="De Bonte Raaf"/>
    <x v="7"/>
    <x v="22"/>
    <n v="2655.9"/>
    <x v="2"/>
    <x v="0"/>
    <x v="0"/>
    <x v="0"/>
    <x v="0"/>
    <x v="0"/>
  </r>
  <r>
    <x v="0"/>
    <x v="0"/>
    <s v="De Bonte Raaf"/>
    <x v="7"/>
    <x v="23"/>
    <n v="2655.9"/>
    <x v="2"/>
    <x v="0"/>
    <x v="0"/>
    <x v="0"/>
    <x v="0"/>
    <x v="0"/>
  </r>
  <r>
    <x v="0"/>
    <x v="0"/>
    <s v="De Bonte Raaf"/>
    <x v="7"/>
    <x v="24"/>
    <n v="2655.9"/>
    <x v="2"/>
    <x v="0"/>
    <x v="0"/>
    <x v="0"/>
    <x v="0"/>
    <x v="0"/>
  </r>
  <r>
    <x v="0"/>
    <x v="0"/>
    <s v="De Bonte Raaf"/>
    <x v="7"/>
    <x v="25"/>
    <n v="21.67"/>
    <x v="2"/>
    <x v="0"/>
    <x v="0"/>
    <x v="0"/>
    <x v="0"/>
    <x v="0"/>
  </r>
  <r>
    <x v="0"/>
    <x v="0"/>
    <s v="De Bonte Raaf"/>
    <x v="7"/>
    <x v="26"/>
    <n v="165.6"/>
    <x v="2"/>
    <x v="0"/>
    <x v="0"/>
    <x v="0"/>
    <x v="0"/>
    <x v="0"/>
  </r>
  <r>
    <x v="0"/>
    <x v="0"/>
    <s v="De Bonte Raaf"/>
    <x v="7"/>
    <x v="27"/>
    <n v="314"/>
    <x v="2"/>
    <x v="0"/>
    <x v="0"/>
    <x v="0"/>
    <x v="0"/>
    <x v="0"/>
  </r>
  <r>
    <x v="0"/>
    <x v="0"/>
    <s v="De Bonte Raaf"/>
    <x v="7"/>
    <x v="28"/>
    <n v="2655.9"/>
    <x v="2"/>
    <x v="0"/>
    <x v="0"/>
    <x v="0"/>
    <x v="0"/>
    <x v="0"/>
  </r>
  <r>
    <x v="0"/>
    <x v="0"/>
    <s v="De Bonte Raaf"/>
    <x v="7"/>
    <x v="29"/>
    <n v="0"/>
    <x v="2"/>
    <x v="0"/>
    <x v="0"/>
    <x v="0"/>
    <x v="0"/>
    <x v="0"/>
  </r>
  <r>
    <x v="0"/>
    <x v="0"/>
    <s v="De Bonte Raaf"/>
    <x v="7"/>
    <x v="30"/>
    <n v="2951"/>
    <x v="2"/>
    <x v="0"/>
    <x v="0"/>
    <x v="0"/>
    <x v="0"/>
    <x v="0"/>
  </r>
  <r>
    <x v="0"/>
    <x v="0"/>
    <s v="De Bonte Raaf"/>
    <x v="7"/>
    <x v="31"/>
    <n v="17.03"/>
    <x v="2"/>
    <x v="0"/>
    <x v="0"/>
    <x v="0"/>
    <x v="0"/>
    <x v="0"/>
  </r>
  <r>
    <x v="0"/>
    <x v="0"/>
    <s v="De Bonte Raaf"/>
    <x v="7"/>
    <x v="32"/>
    <n v="156"/>
    <x v="2"/>
    <x v="0"/>
    <x v="0"/>
    <x v="0"/>
    <x v="0"/>
    <x v="0"/>
  </r>
  <r>
    <x v="0"/>
    <x v="0"/>
    <s v="De Bonte Raaf"/>
    <x v="7"/>
    <x v="33"/>
    <n v="90"/>
    <x v="2"/>
    <x v="0"/>
    <x v="0"/>
    <x v="0"/>
    <x v="0"/>
    <x v="0"/>
  </r>
  <r>
    <x v="0"/>
    <x v="0"/>
    <s v="De Bonte Raaf"/>
    <x v="7"/>
    <x v="34"/>
    <n v="90"/>
    <x v="2"/>
    <x v="0"/>
    <x v="0"/>
    <x v="0"/>
    <x v="0"/>
    <x v="0"/>
  </r>
  <r>
    <x v="0"/>
    <x v="0"/>
    <s v="De Bonte Raaf"/>
    <x v="7"/>
    <x v="35"/>
    <n v="100"/>
    <x v="2"/>
    <x v="0"/>
    <x v="0"/>
    <x v="0"/>
    <x v="0"/>
    <x v="0"/>
  </r>
  <r>
    <x v="0"/>
    <x v="0"/>
    <s v="De Bonte Raaf"/>
    <x v="7"/>
    <x v="36"/>
    <n v="156"/>
    <x v="2"/>
    <x v="0"/>
    <x v="0"/>
    <x v="0"/>
    <x v="0"/>
    <x v="0"/>
  </r>
  <r>
    <x v="0"/>
    <x v="0"/>
    <s v="De Bonte Raaf"/>
    <x v="7"/>
    <x v="37"/>
    <n v="177.95"/>
    <x v="2"/>
    <x v="0"/>
    <x v="0"/>
    <x v="0"/>
    <x v="0"/>
    <x v="0"/>
  </r>
  <r>
    <x v="0"/>
    <x v="0"/>
    <s v="De Bonte Raaf"/>
    <x v="7"/>
    <x v="38"/>
    <n v="432"/>
    <x v="2"/>
    <x v="0"/>
    <x v="0"/>
    <x v="0"/>
    <x v="0"/>
    <x v="0"/>
  </r>
  <r>
    <x v="0"/>
    <x v="0"/>
    <s v="De Bonte Raaf"/>
    <x v="7"/>
    <x v="39"/>
    <n v="0"/>
    <x v="2"/>
    <x v="0"/>
    <x v="0"/>
    <x v="0"/>
    <x v="0"/>
    <x v="0"/>
  </r>
  <r>
    <x v="0"/>
    <x v="0"/>
    <s v="De Bonte Raaf"/>
    <x v="7"/>
    <x v="40"/>
    <n v="432"/>
    <x v="2"/>
    <x v="0"/>
    <x v="0"/>
    <x v="0"/>
    <x v="0"/>
    <x v="0"/>
  </r>
  <r>
    <x v="0"/>
    <x v="0"/>
    <s v="De Bonte Raaf"/>
    <x v="7"/>
    <x v="41"/>
    <n v="0"/>
    <x v="2"/>
    <x v="0"/>
    <x v="0"/>
    <x v="0"/>
    <x v="0"/>
    <x v="0"/>
  </r>
  <r>
    <x v="0"/>
    <x v="0"/>
    <s v="De Bonte Raaf"/>
    <x v="7"/>
    <x v="92"/>
    <n v="2655.9"/>
    <x v="2"/>
    <x v="0"/>
    <x v="0"/>
    <x v="0"/>
    <x v="0"/>
    <x v="0"/>
  </r>
  <r>
    <x v="0"/>
    <x v="0"/>
    <s v="De Bonte Raaf"/>
    <x v="7"/>
    <x v="43"/>
    <n v="0"/>
    <x v="2"/>
    <x v="0"/>
    <x v="0"/>
    <x v="1"/>
    <x v="0"/>
    <x v="0"/>
  </r>
  <r>
    <x v="0"/>
    <x v="0"/>
    <s v="De Bonte Raaf"/>
    <x v="7"/>
    <x v="44"/>
    <n v="0"/>
    <x v="2"/>
    <x v="0"/>
    <x v="0"/>
    <x v="2"/>
    <x v="0"/>
    <x v="0"/>
  </r>
  <r>
    <x v="0"/>
    <x v="0"/>
    <s v="De Bonte Raaf"/>
    <x v="7"/>
    <x v="45"/>
    <n v="0"/>
    <x v="2"/>
    <x v="0"/>
    <x v="0"/>
    <x v="2"/>
    <x v="0"/>
    <x v="0"/>
  </r>
  <r>
    <x v="0"/>
    <x v="0"/>
    <s v="De Bonte Raaf"/>
    <x v="7"/>
    <x v="46"/>
    <n v="0"/>
    <x v="2"/>
    <x v="0"/>
    <x v="0"/>
    <x v="2"/>
    <x v="0"/>
    <x v="0"/>
  </r>
  <r>
    <x v="0"/>
    <x v="0"/>
    <s v="De Bonte Raaf"/>
    <x v="7"/>
    <x v="47"/>
    <n v="0"/>
    <x v="2"/>
    <x v="0"/>
    <x v="0"/>
    <x v="2"/>
    <x v="0"/>
    <x v="0"/>
  </r>
  <r>
    <x v="0"/>
    <x v="0"/>
    <s v="De Bonte Raaf"/>
    <x v="7"/>
    <x v="48"/>
    <n v="0"/>
    <x v="2"/>
    <x v="0"/>
    <x v="0"/>
    <x v="1"/>
    <x v="0"/>
    <x v="0"/>
  </r>
  <r>
    <x v="0"/>
    <x v="0"/>
    <s v="De Bonte Raaf"/>
    <x v="7"/>
    <x v="49"/>
    <n v="212.47"/>
    <x v="2"/>
    <x v="0"/>
    <x v="0"/>
    <x v="3"/>
    <x v="0"/>
    <x v="0"/>
  </r>
  <r>
    <x v="0"/>
    <x v="0"/>
    <s v="De Bonte Raaf"/>
    <x v="7"/>
    <x v="50"/>
    <n v="31.87"/>
    <x v="2"/>
    <x v="0"/>
    <x v="0"/>
    <x v="4"/>
    <x v="0"/>
    <x v="0"/>
  </r>
  <r>
    <x v="0"/>
    <x v="0"/>
    <s v="De Bonte Raaf"/>
    <x v="7"/>
    <x v="51"/>
    <n v="42.49"/>
    <x v="2"/>
    <x v="0"/>
    <x v="0"/>
    <x v="4"/>
    <x v="0"/>
    <x v="0"/>
  </r>
  <r>
    <x v="0"/>
    <x v="0"/>
    <s v="De Bonte Raaf"/>
    <x v="7"/>
    <x v="52"/>
    <n v="0"/>
    <x v="2"/>
    <x v="0"/>
    <x v="0"/>
    <x v="1"/>
    <x v="0"/>
    <x v="0"/>
  </r>
  <r>
    <x v="0"/>
    <x v="0"/>
    <s v="De Bonte Raaf"/>
    <x v="7"/>
    <x v="53"/>
    <n v="39.840000000000003"/>
    <x v="2"/>
    <x v="0"/>
    <x v="0"/>
    <x v="3"/>
    <x v="0"/>
    <x v="0"/>
  </r>
  <r>
    <x v="0"/>
    <x v="0"/>
    <s v="De Bonte Raaf"/>
    <x v="7"/>
    <x v="54"/>
    <n v="5.98"/>
    <x v="2"/>
    <x v="0"/>
    <x v="0"/>
    <x v="4"/>
    <x v="0"/>
    <x v="0"/>
  </r>
  <r>
    <x v="0"/>
    <x v="0"/>
    <s v="De Bonte Raaf"/>
    <x v="7"/>
    <x v="55"/>
    <n v="7.97"/>
    <x v="2"/>
    <x v="0"/>
    <x v="0"/>
    <x v="4"/>
    <x v="0"/>
    <x v="0"/>
  </r>
  <r>
    <x v="0"/>
    <x v="0"/>
    <s v="De Bonte Raaf"/>
    <x v="7"/>
    <x v="56"/>
    <n v="0"/>
    <x v="2"/>
    <x v="0"/>
    <x v="0"/>
    <x v="4"/>
    <x v="0"/>
    <x v="0"/>
  </r>
  <r>
    <x v="0"/>
    <x v="0"/>
    <s v="De Bonte Raaf"/>
    <x v="7"/>
    <x v="57"/>
    <n v="0"/>
    <x v="2"/>
    <x v="0"/>
    <x v="0"/>
    <x v="4"/>
    <x v="0"/>
    <x v="0"/>
  </r>
  <r>
    <x v="0"/>
    <x v="0"/>
    <s v="De Bonte Raaf"/>
    <x v="7"/>
    <x v="58"/>
    <n v="0"/>
    <x v="2"/>
    <x v="0"/>
    <x v="0"/>
    <x v="4"/>
    <x v="0"/>
    <x v="0"/>
  </r>
  <r>
    <x v="0"/>
    <x v="0"/>
    <s v="De Bonte Raaf"/>
    <x v="7"/>
    <x v="59"/>
    <n v="0"/>
    <x v="2"/>
    <x v="0"/>
    <x v="0"/>
    <x v="4"/>
    <x v="0"/>
    <x v="0"/>
  </r>
  <r>
    <x v="0"/>
    <x v="0"/>
    <s v="De Bonte Raaf"/>
    <x v="7"/>
    <x v="60"/>
    <n v="193.08"/>
    <x v="2"/>
    <x v="0"/>
    <x v="0"/>
    <x v="5"/>
    <x v="0"/>
    <x v="0"/>
  </r>
  <r>
    <x v="0"/>
    <x v="0"/>
    <s v="De Bonte Raaf"/>
    <x v="7"/>
    <x v="61"/>
    <n v="0"/>
    <x v="2"/>
    <x v="0"/>
    <x v="0"/>
    <x v="5"/>
    <x v="0"/>
    <x v="0"/>
  </r>
  <r>
    <x v="0"/>
    <x v="0"/>
    <s v="De Bonte Raaf"/>
    <x v="7"/>
    <x v="62"/>
    <n v="0"/>
    <x v="2"/>
    <x v="0"/>
    <x v="0"/>
    <x v="5"/>
    <x v="0"/>
    <x v="0"/>
  </r>
  <r>
    <x v="0"/>
    <x v="0"/>
    <s v="De Bonte Raaf"/>
    <x v="7"/>
    <x v="63"/>
    <n v="0"/>
    <x v="2"/>
    <x v="0"/>
    <x v="0"/>
    <x v="5"/>
    <x v="0"/>
    <x v="0"/>
  </r>
  <r>
    <x v="0"/>
    <x v="0"/>
    <s v="De Bonte Raaf"/>
    <x v="7"/>
    <x v="64"/>
    <n v="14.08"/>
    <x v="2"/>
    <x v="0"/>
    <x v="0"/>
    <x v="5"/>
    <x v="0"/>
    <x v="0"/>
  </r>
  <r>
    <x v="0"/>
    <x v="0"/>
    <s v="De Bonte Raaf"/>
    <x v="7"/>
    <x v="65"/>
    <n v="0"/>
    <x v="2"/>
    <x v="0"/>
    <x v="0"/>
    <x v="5"/>
    <x v="0"/>
    <x v="0"/>
  </r>
  <r>
    <x v="0"/>
    <x v="0"/>
    <s v="De Bonte Raaf"/>
    <x v="7"/>
    <x v="66"/>
    <n v="78.08"/>
    <x v="2"/>
    <x v="0"/>
    <x v="0"/>
    <x v="5"/>
    <x v="0"/>
    <x v="0"/>
  </r>
  <r>
    <x v="0"/>
    <x v="0"/>
    <s v="De Bonte Raaf"/>
    <x v="7"/>
    <x v="67"/>
    <n v="0"/>
    <x v="2"/>
    <x v="0"/>
    <x v="0"/>
    <x v="5"/>
    <x v="0"/>
    <x v="0"/>
  </r>
  <r>
    <x v="0"/>
    <x v="0"/>
    <s v="De Bonte Raaf"/>
    <x v="7"/>
    <x v="68"/>
    <n v="0"/>
    <x v="2"/>
    <x v="0"/>
    <x v="0"/>
    <x v="5"/>
    <x v="0"/>
    <x v="0"/>
  </r>
  <r>
    <x v="0"/>
    <x v="0"/>
    <s v="De Bonte Raaf"/>
    <x v="7"/>
    <x v="69"/>
    <n v="0"/>
    <x v="2"/>
    <x v="0"/>
    <x v="0"/>
    <x v="5"/>
    <x v="0"/>
    <x v="0"/>
  </r>
  <r>
    <x v="0"/>
    <x v="0"/>
    <s v="De Bonte Raaf"/>
    <x v="7"/>
    <x v="70"/>
    <n v="9.3000000000000007"/>
    <x v="2"/>
    <x v="0"/>
    <x v="0"/>
    <x v="5"/>
    <x v="0"/>
    <x v="0"/>
  </r>
  <r>
    <x v="0"/>
    <x v="0"/>
    <s v="De Bonte Raaf"/>
    <x v="7"/>
    <x v="71"/>
    <n v="0"/>
    <x v="2"/>
    <x v="0"/>
    <x v="0"/>
    <x v="5"/>
    <x v="0"/>
    <x v="0"/>
  </r>
  <r>
    <x v="0"/>
    <x v="0"/>
    <s v="De Bonte Raaf"/>
    <x v="7"/>
    <x v="72"/>
    <n v="0"/>
    <x v="2"/>
    <x v="0"/>
    <x v="0"/>
    <x v="4"/>
    <x v="0"/>
    <x v="0"/>
  </r>
  <r>
    <x v="0"/>
    <x v="0"/>
    <s v="De Bonte Raaf"/>
    <x v="7"/>
    <x v="73"/>
    <n v="0"/>
    <x v="2"/>
    <x v="0"/>
    <x v="0"/>
    <x v="4"/>
    <x v="0"/>
    <x v="0"/>
  </r>
  <r>
    <x v="0"/>
    <x v="0"/>
    <s v="De Bonte Raaf"/>
    <x v="7"/>
    <x v="74"/>
    <n v="0"/>
    <x v="2"/>
    <x v="0"/>
    <x v="0"/>
    <x v="4"/>
    <x v="0"/>
    <x v="0"/>
  </r>
  <r>
    <x v="0"/>
    <x v="0"/>
    <s v="De Bonte Raaf"/>
    <x v="7"/>
    <x v="75"/>
    <n v="0"/>
    <x v="2"/>
    <x v="0"/>
    <x v="0"/>
    <x v="4"/>
    <x v="0"/>
    <x v="0"/>
  </r>
  <r>
    <x v="0"/>
    <x v="0"/>
    <s v="De Bonte Raaf"/>
    <x v="7"/>
    <x v="76"/>
    <n v="177.95"/>
    <x v="2"/>
    <x v="0"/>
    <x v="0"/>
    <x v="6"/>
    <x v="0"/>
    <x v="0"/>
  </r>
  <r>
    <x v="0"/>
    <x v="0"/>
    <s v="De Bonte Raaf"/>
    <x v="7"/>
    <x v="77"/>
    <n v="-504.33"/>
    <x v="2"/>
    <x v="0"/>
    <x v="0"/>
    <x v="7"/>
    <x v="0"/>
    <x v="0"/>
  </r>
  <r>
    <x v="0"/>
    <x v="0"/>
    <s v="De Bonte Raaf"/>
    <x v="7"/>
    <x v="78"/>
    <n v="0"/>
    <x v="2"/>
    <x v="0"/>
    <x v="0"/>
    <x v="7"/>
    <x v="0"/>
    <x v="0"/>
  </r>
  <r>
    <x v="0"/>
    <x v="0"/>
    <s v="De Bonte Raaf"/>
    <x v="7"/>
    <x v="79"/>
    <n v="0"/>
    <x v="2"/>
    <x v="0"/>
    <x v="0"/>
    <x v="7"/>
    <x v="0"/>
    <x v="0"/>
  </r>
  <r>
    <x v="0"/>
    <x v="0"/>
    <s v="De Bonte Raaf"/>
    <x v="7"/>
    <x v="80"/>
    <n v="0"/>
    <x v="2"/>
    <x v="0"/>
    <x v="0"/>
    <x v="8"/>
    <x v="0"/>
    <x v="0"/>
  </r>
  <r>
    <x v="0"/>
    <x v="0"/>
    <s v="De Bonte Raaf"/>
    <x v="7"/>
    <x v="81"/>
    <n v="2151.5700000000002"/>
    <x v="2"/>
    <x v="0"/>
    <x v="0"/>
    <x v="8"/>
    <x v="0"/>
    <x v="0"/>
  </r>
  <r>
    <x v="0"/>
    <x v="0"/>
    <s v="De Bonte Raaf"/>
    <x v="7"/>
    <x v="82"/>
    <n v="0"/>
    <x v="2"/>
    <x v="0"/>
    <x v="0"/>
    <x v="8"/>
    <x v="0"/>
    <x v="0"/>
  </r>
  <r>
    <x v="0"/>
    <x v="0"/>
    <s v="De Bonte Raaf"/>
    <x v="7"/>
    <x v="83"/>
    <n v="2151.5700000000002"/>
    <x v="2"/>
    <x v="0"/>
    <x v="0"/>
    <x v="9"/>
    <x v="0"/>
    <x v="0"/>
  </r>
  <r>
    <x v="0"/>
    <x v="0"/>
    <s v="De Bonte Raaf"/>
    <x v="7"/>
    <x v="84"/>
    <n v="0"/>
    <x v="2"/>
    <x v="0"/>
    <x v="0"/>
    <x v="3"/>
    <x v="0"/>
    <x v="0"/>
  </r>
  <r>
    <x v="0"/>
    <x v="0"/>
    <s v="De Bonte Raaf"/>
    <x v="8"/>
    <x v="0"/>
    <n v="5004.3"/>
    <x v="2"/>
    <x v="0"/>
    <x v="0"/>
    <x v="0"/>
    <x v="2"/>
    <x v="0"/>
  </r>
  <r>
    <x v="0"/>
    <x v="0"/>
    <s v="De Bonte Raaf"/>
    <x v="8"/>
    <x v="85"/>
    <n v="1831.68"/>
    <x v="2"/>
    <x v="0"/>
    <x v="0"/>
    <x v="0"/>
    <x v="2"/>
    <x v="0"/>
  </r>
  <r>
    <x v="0"/>
    <x v="0"/>
    <s v="De Bonte Raaf"/>
    <x v="8"/>
    <x v="2"/>
    <n v="0"/>
    <x v="2"/>
    <x v="0"/>
    <x v="0"/>
    <x v="0"/>
    <x v="2"/>
    <x v="0"/>
  </r>
  <r>
    <x v="0"/>
    <x v="0"/>
    <s v="De Bonte Raaf"/>
    <x v="8"/>
    <x v="86"/>
    <n v="1831.68"/>
    <x v="2"/>
    <x v="0"/>
    <x v="0"/>
    <x v="0"/>
    <x v="2"/>
    <x v="0"/>
  </r>
  <r>
    <x v="0"/>
    <x v="0"/>
    <s v="De Bonte Raaf"/>
    <x v="8"/>
    <x v="4"/>
    <n v="1831.68"/>
    <x v="2"/>
    <x v="0"/>
    <x v="0"/>
    <x v="1"/>
    <x v="2"/>
    <x v="0"/>
  </r>
  <r>
    <x v="0"/>
    <x v="0"/>
    <s v="De Bonte Raaf"/>
    <x v="8"/>
    <x v="5"/>
    <n v="0"/>
    <x v="2"/>
    <x v="0"/>
    <x v="0"/>
    <x v="0"/>
    <x v="2"/>
    <x v="0"/>
  </r>
  <r>
    <x v="0"/>
    <x v="0"/>
    <s v="De Bonte Raaf"/>
    <x v="8"/>
    <x v="6"/>
    <n v="2331.54"/>
    <x v="2"/>
    <x v="0"/>
    <x v="0"/>
    <x v="0"/>
    <x v="2"/>
    <x v="0"/>
  </r>
  <r>
    <x v="0"/>
    <x v="0"/>
    <s v="De Bonte Raaf"/>
    <x v="8"/>
    <x v="7"/>
    <n v="0"/>
    <x v="2"/>
    <x v="0"/>
    <x v="0"/>
    <x v="0"/>
    <x v="2"/>
    <x v="0"/>
  </r>
  <r>
    <x v="0"/>
    <x v="0"/>
    <s v="De Bonte Raaf"/>
    <x v="8"/>
    <x v="8"/>
    <n v="0"/>
    <x v="2"/>
    <x v="0"/>
    <x v="0"/>
    <x v="1"/>
    <x v="2"/>
    <x v="0"/>
  </r>
  <r>
    <x v="0"/>
    <x v="0"/>
    <s v="De Bonte Raaf"/>
    <x v="8"/>
    <x v="9"/>
    <n v="0"/>
    <x v="2"/>
    <x v="0"/>
    <x v="0"/>
    <x v="0"/>
    <x v="2"/>
    <x v="0"/>
  </r>
  <r>
    <x v="0"/>
    <x v="0"/>
    <s v="De Bonte Raaf"/>
    <x v="8"/>
    <x v="87"/>
    <n v="1831.68"/>
    <x v="2"/>
    <x v="0"/>
    <x v="0"/>
    <x v="0"/>
    <x v="2"/>
    <x v="0"/>
  </r>
  <r>
    <x v="0"/>
    <x v="0"/>
    <s v="De Bonte Raaf"/>
    <x v="8"/>
    <x v="88"/>
    <n v="1831.68"/>
    <x v="2"/>
    <x v="0"/>
    <x v="0"/>
    <x v="0"/>
    <x v="2"/>
    <x v="0"/>
  </r>
  <r>
    <x v="0"/>
    <x v="0"/>
    <s v="De Bonte Raaf"/>
    <x v="8"/>
    <x v="89"/>
    <n v="1831.68"/>
    <x v="2"/>
    <x v="0"/>
    <x v="0"/>
    <x v="0"/>
    <x v="2"/>
    <x v="0"/>
  </r>
  <r>
    <x v="0"/>
    <x v="0"/>
    <s v="De Bonte Raaf"/>
    <x v="8"/>
    <x v="90"/>
    <n v="1831.68"/>
    <x v="2"/>
    <x v="0"/>
    <x v="0"/>
    <x v="0"/>
    <x v="2"/>
    <x v="0"/>
  </r>
  <r>
    <x v="0"/>
    <x v="0"/>
    <s v="De Bonte Raaf"/>
    <x v="8"/>
    <x v="91"/>
    <n v="1831.68"/>
    <x v="2"/>
    <x v="0"/>
    <x v="0"/>
    <x v="0"/>
    <x v="2"/>
    <x v="0"/>
  </r>
  <r>
    <x v="0"/>
    <x v="0"/>
    <s v="De Bonte Raaf"/>
    <x v="8"/>
    <x v="15"/>
    <n v="0"/>
    <x v="2"/>
    <x v="0"/>
    <x v="0"/>
    <x v="0"/>
    <x v="2"/>
    <x v="0"/>
  </r>
  <r>
    <x v="0"/>
    <x v="0"/>
    <s v="De Bonte Raaf"/>
    <x v="8"/>
    <x v="16"/>
    <n v="1831.68"/>
    <x v="2"/>
    <x v="0"/>
    <x v="0"/>
    <x v="0"/>
    <x v="2"/>
    <x v="0"/>
  </r>
  <r>
    <x v="0"/>
    <x v="0"/>
    <s v="De Bonte Raaf"/>
    <x v="8"/>
    <x v="17"/>
    <n v="0"/>
    <x v="2"/>
    <x v="0"/>
    <x v="0"/>
    <x v="0"/>
    <x v="2"/>
    <x v="0"/>
  </r>
  <r>
    <x v="0"/>
    <x v="0"/>
    <s v="De Bonte Raaf"/>
    <x v="8"/>
    <x v="18"/>
    <n v="1831.68"/>
    <x v="2"/>
    <x v="0"/>
    <x v="0"/>
    <x v="0"/>
    <x v="2"/>
    <x v="0"/>
  </r>
  <r>
    <x v="0"/>
    <x v="0"/>
    <s v="De Bonte Raaf"/>
    <x v="8"/>
    <x v="19"/>
    <n v="18"/>
    <x v="2"/>
    <x v="0"/>
    <x v="0"/>
    <x v="0"/>
    <x v="2"/>
    <x v="0"/>
  </r>
  <r>
    <x v="0"/>
    <x v="0"/>
    <s v="De Bonte Raaf"/>
    <x v="8"/>
    <x v="20"/>
    <n v="1831.68"/>
    <x v="2"/>
    <x v="0"/>
    <x v="0"/>
    <x v="0"/>
    <x v="2"/>
    <x v="0"/>
  </r>
  <r>
    <x v="0"/>
    <x v="0"/>
    <s v="De Bonte Raaf"/>
    <x v="8"/>
    <x v="21"/>
    <n v="-163.58000000000001"/>
    <x v="2"/>
    <x v="0"/>
    <x v="0"/>
    <x v="0"/>
    <x v="2"/>
    <x v="0"/>
  </r>
  <r>
    <x v="0"/>
    <x v="0"/>
    <s v="De Bonte Raaf"/>
    <x v="8"/>
    <x v="22"/>
    <n v="1831.68"/>
    <x v="2"/>
    <x v="0"/>
    <x v="0"/>
    <x v="0"/>
    <x v="2"/>
    <x v="0"/>
  </r>
  <r>
    <x v="0"/>
    <x v="0"/>
    <s v="De Bonte Raaf"/>
    <x v="8"/>
    <x v="23"/>
    <n v="1831.68"/>
    <x v="2"/>
    <x v="0"/>
    <x v="0"/>
    <x v="0"/>
    <x v="2"/>
    <x v="0"/>
  </r>
  <r>
    <x v="0"/>
    <x v="0"/>
    <s v="De Bonte Raaf"/>
    <x v="8"/>
    <x v="24"/>
    <n v="1831.68"/>
    <x v="2"/>
    <x v="0"/>
    <x v="0"/>
    <x v="0"/>
    <x v="2"/>
    <x v="0"/>
  </r>
  <r>
    <x v="0"/>
    <x v="0"/>
    <s v="De Bonte Raaf"/>
    <x v="8"/>
    <x v="25"/>
    <n v="21.67"/>
    <x v="2"/>
    <x v="0"/>
    <x v="0"/>
    <x v="0"/>
    <x v="2"/>
    <x v="0"/>
  </r>
  <r>
    <x v="0"/>
    <x v="0"/>
    <s v="De Bonte Raaf"/>
    <x v="8"/>
    <x v="26"/>
    <n v="129.6"/>
    <x v="2"/>
    <x v="0"/>
    <x v="0"/>
    <x v="0"/>
    <x v="2"/>
    <x v="0"/>
  </r>
  <r>
    <x v="0"/>
    <x v="0"/>
    <s v="De Bonte Raaf"/>
    <x v="8"/>
    <x v="27"/>
    <n v="300.42"/>
    <x v="2"/>
    <x v="0"/>
    <x v="0"/>
    <x v="0"/>
    <x v="2"/>
    <x v="0"/>
  </r>
  <r>
    <x v="0"/>
    <x v="0"/>
    <s v="De Bonte Raaf"/>
    <x v="8"/>
    <x v="28"/>
    <n v="1831.68"/>
    <x v="2"/>
    <x v="0"/>
    <x v="0"/>
    <x v="0"/>
    <x v="2"/>
    <x v="0"/>
  </r>
  <r>
    <x v="0"/>
    <x v="0"/>
    <s v="De Bonte Raaf"/>
    <x v="8"/>
    <x v="29"/>
    <n v="0"/>
    <x v="2"/>
    <x v="0"/>
    <x v="0"/>
    <x v="0"/>
    <x v="2"/>
    <x v="0"/>
  </r>
  <r>
    <x v="0"/>
    <x v="0"/>
    <s v="De Bonte Raaf"/>
    <x v="8"/>
    <x v="30"/>
    <n v="2544"/>
    <x v="2"/>
    <x v="0"/>
    <x v="0"/>
    <x v="0"/>
    <x v="2"/>
    <x v="0"/>
  </r>
  <r>
    <x v="0"/>
    <x v="0"/>
    <s v="De Bonte Raaf"/>
    <x v="8"/>
    <x v="31"/>
    <n v="14.68"/>
    <x v="2"/>
    <x v="0"/>
    <x v="0"/>
    <x v="0"/>
    <x v="2"/>
    <x v="0"/>
  </r>
  <r>
    <x v="0"/>
    <x v="0"/>
    <s v="De Bonte Raaf"/>
    <x v="8"/>
    <x v="32"/>
    <n v="124.8"/>
    <x v="2"/>
    <x v="0"/>
    <x v="0"/>
    <x v="0"/>
    <x v="2"/>
    <x v="0"/>
  </r>
  <r>
    <x v="0"/>
    <x v="0"/>
    <s v="De Bonte Raaf"/>
    <x v="8"/>
    <x v="33"/>
    <n v="72"/>
    <x v="2"/>
    <x v="0"/>
    <x v="0"/>
    <x v="0"/>
    <x v="2"/>
    <x v="0"/>
  </r>
  <r>
    <x v="0"/>
    <x v="0"/>
    <s v="De Bonte Raaf"/>
    <x v="8"/>
    <x v="34"/>
    <n v="72"/>
    <x v="2"/>
    <x v="0"/>
    <x v="0"/>
    <x v="0"/>
    <x v="2"/>
    <x v="0"/>
  </r>
  <r>
    <x v="0"/>
    <x v="0"/>
    <s v="De Bonte Raaf"/>
    <x v="8"/>
    <x v="35"/>
    <n v="80"/>
    <x v="2"/>
    <x v="0"/>
    <x v="0"/>
    <x v="0"/>
    <x v="2"/>
    <x v="0"/>
  </r>
  <r>
    <x v="0"/>
    <x v="0"/>
    <s v="De Bonte Raaf"/>
    <x v="8"/>
    <x v="36"/>
    <n v="125"/>
    <x v="2"/>
    <x v="0"/>
    <x v="0"/>
    <x v="0"/>
    <x v="2"/>
    <x v="0"/>
  </r>
  <r>
    <x v="0"/>
    <x v="0"/>
    <s v="De Bonte Raaf"/>
    <x v="8"/>
    <x v="37"/>
    <n v="122.72"/>
    <x v="2"/>
    <x v="0"/>
    <x v="0"/>
    <x v="0"/>
    <x v="2"/>
    <x v="0"/>
  </r>
  <r>
    <x v="0"/>
    <x v="0"/>
    <s v="De Bonte Raaf"/>
    <x v="8"/>
    <x v="38"/>
    <n v="346.23"/>
    <x v="2"/>
    <x v="0"/>
    <x v="0"/>
    <x v="0"/>
    <x v="2"/>
    <x v="0"/>
  </r>
  <r>
    <x v="0"/>
    <x v="0"/>
    <s v="De Bonte Raaf"/>
    <x v="8"/>
    <x v="39"/>
    <n v="0"/>
    <x v="2"/>
    <x v="0"/>
    <x v="0"/>
    <x v="0"/>
    <x v="2"/>
    <x v="0"/>
  </r>
  <r>
    <x v="0"/>
    <x v="0"/>
    <s v="De Bonte Raaf"/>
    <x v="8"/>
    <x v="40"/>
    <n v="346.23"/>
    <x v="2"/>
    <x v="0"/>
    <x v="0"/>
    <x v="0"/>
    <x v="2"/>
    <x v="0"/>
  </r>
  <r>
    <x v="0"/>
    <x v="0"/>
    <s v="De Bonte Raaf"/>
    <x v="8"/>
    <x v="41"/>
    <n v="0"/>
    <x v="2"/>
    <x v="0"/>
    <x v="0"/>
    <x v="0"/>
    <x v="2"/>
    <x v="0"/>
  </r>
  <r>
    <x v="0"/>
    <x v="0"/>
    <s v="De Bonte Raaf"/>
    <x v="8"/>
    <x v="92"/>
    <n v="1831.68"/>
    <x v="2"/>
    <x v="0"/>
    <x v="0"/>
    <x v="0"/>
    <x v="2"/>
    <x v="0"/>
  </r>
  <r>
    <x v="0"/>
    <x v="0"/>
    <s v="De Bonte Raaf"/>
    <x v="8"/>
    <x v="43"/>
    <n v="0"/>
    <x v="2"/>
    <x v="0"/>
    <x v="0"/>
    <x v="1"/>
    <x v="2"/>
    <x v="0"/>
  </r>
  <r>
    <x v="0"/>
    <x v="0"/>
    <s v="De Bonte Raaf"/>
    <x v="8"/>
    <x v="44"/>
    <n v="0"/>
    <x v="2"/>
    <x v="0"/>
    <x v="0"/>
    <x v="2"/>
    <x v="2"/>
    <x v="0"/>
  </r>
  <r>
    <x v="0"/>
    <x v="0"/>
    <s v="De Bonte Raaf"/>
    <x v="8"/>
    <x v="45"/>
    <n v="0"/>
    <x v="2"/>
    <x v="0"/>
    <x v="0"/>
    <x v="2"/>
    <x v="2"/>
    <x v="0"/>
  </r>
  <r>
    <x v="0"/>
    <x v="0"/>
    <s v="De Bonte Raaf"/>
    <x v="8"/>
    <x v="46"/>
    <n v="0"/>
    <x v="2"/>
    <x v="0"/>
    <x v="0"/>
    <x v="2"/>
    <x v="2"/>
    <x v="0"/>
  </r>
  <r>
    <x v="0"/>
    <x v="0"/>
    <s v="De Bonte Raaf"/>
    <x v="8"/>
    <x v="47"/>
    <n v="0"/>
    <x v="2"/>
    <x v="0"/>
    <x v="0"/>
    <x v="2"/>
    <x v="2"/>
    <x v="0"/>
  </r>
  <r>
    <x v="0"/>
    <x v="0"/>
    <s v="De Bonte Raaf"/>
    <x v="8"/>
    <x v="48"/>
    <n v="0"/>
    <x v="2"/>
    <x v="0"/>
    <x v="0"/>
    <x v="1"/>
    <x v="2"/>
    <x v="0"/>
  </r>
  <r>
    <x v="0"/>
    <x v="0"/>
    <s v="De Bonte Raaf"/>
    <x v="8"/>
    <x v="49"/>
    <n v="146.53"/>
    <x v="2"/>
    <x v="0"/>
    <x v="0"/>
    <x v="3"/>
    <x v="2"/>
    <x v="0"/>
  </r>
  <r>
    <x v="0"/>
    <x v="0"/>
    <s v="De Bonte Raaf"/>
    <x v="8"/>
    <x v="50"/>
    <n v="21.98"/>
    <x v="2"/>
    <x v="0"/>
    <x v="0"/>
    <x v="4"/>
    <x v="2"/>
    <x v="0"/>
  </r>
  <r>
    <x v="0"/>
    <x v="0"/>
    <s v="De Bonte Raaf"/>
    <x v="8"/>
    <x v="51"/>
    <n v="29.31"/>
    <x v="2"/>
    <x v="0"/>
    <x v="0"/>
    <x v="4"/>
    <x v="2"/>
    <x v="0"/>
  </r>
  <r>
    <x v="0"/>
    <x v="0"/>
    <s v="De Bonte Raaf"/>
    <x v="8"/>
    <x v="52"/>
    <n v="0"/>
    <x v="2"/>
    <x v="0"/>
    <x v="0"/>
    <x v="1"/>
    <x v="2"/>
    <x v="0"/>
  </r>
  <r>
    <x v="0"/>
    <x v="0"/>
    <s v="De Bonte Raaf"/>
    <x v="8"/>
    <x v="53"/>
    <n v="27.48"/>
    <x v="2"/>
    <x v="0"/>
    <x v="0"/>
    <x v="3"/>
    <x v="2"/>
    <x v="0"/>
  </r>
  <r>
    <x v="0"/>
    <x v="0"/>
    <s v="De Bonte Raaf"/>
    <x v="8"/>
    <x v="54"/>
    <n v="4.12"/>
    <x v="2"/>
    <x v="0"/>
    <x v="0"/>
    <x v="4"/>
    <x v="2"/>
    <x v="0"/>
  </r>
  <r>
    <x v="0"/>
    <x v="0"/>
    <s v="De Bonte Raaf"/>
    <x v="8"/>
    <x v="55"/>
    <n v="5.5"/>
    <x v="2"/>
    <x v="0"/>
    <x v="0"/>
    <x v="4"/>
    <x v="2"/>
    <x v="0"/>
  </r>
  <r>
    <x v="0"/>
    <x v="0"/>
    <s v="De Bonte Raaf"/>
    <x v="8"/>
    <x v="56"/>
    <n v="0"/>
    <x v="2"/>
    <x v="0"/>
    <x v="0"/>
    <x v="4"/>
    <x v="2"/>
    <x v="0"/>
  </r>
  <r>
    <x v="0"/>
    <x v="0"/>
    <s v="De Bonte Raaf"/>
    <x v="8"/>
    <x v="57"/>
    <n v="0"/>
    <x v="2"/>
    <x v="0"/>
    <x v="0"/>
    <x v="4"/>
    <x v="2"/>
    <x v="0"/>
  </r>
  <r>
    <x v="0"/>
    <x v="0"/>
    <s v="De Bonte Raaf"/>
    <x v="8"/>
    <x v="58"/>
    <n v="0"/>
    <x v="2"/>
    <x v="0"/>
    <x v="0"/>
    <x v="4"/>
    <x v="2"/>
    <x v="0"/>
  </r>
  <r>
    <x v="0"/>
    <x v="0"/>
    <s v="De Bonte Raaf"/>
    <x v="8"/>
    <x v="59"/>
    <n v="0"/>
    <x v="2"/>
    <x v="0"/>
    <x v="0"/>
    <x v="4"/>
    <x v="2"/>
    <x v="0"/>
  </r>
  <r>
    <x v="0"/>
    <x v="0"/>
    <s v="De Bonte Raaf"/>
    <x v="8"/>
    <x v="60"/>
    <n v="133.16"/>
    <x v="2"/>
    <x v="0"/>
    <x v="0"/>
    <x v="5"/>
    <x v="2"/>
    <x v="0"/>
  </r>
  <r>
    <x v="0"/>
    <x v="0"/>
    <s v="De Bonte Raaf"/>
    <x v="8"/>
    <x v="61"/>
    <n v="0"/>
    <x v="2"/>
    <x v="0"/>
    <x v="0"/>
    <x v="5"/>
    <x v="2"/>
    <x v="0"/>
  </r>
  <r>
    <x v="0"/>
    <x v="0"/>
    <s v="De Bonte Raaf"/>
    <x v="8"/>
    <x v="62"/>
    <n v="0"/>
    <x v="2"/>
    <x v="0"/>
    <x v="0"/>
    <x v="5"/>
    <x v="2"/>
    <x v="0"/>
  </r>
  <r>
    <x v="0"/>
    <x v="0"/>
    <s v="De Bonte Raaf"/>
    <x v="8"/>
    <x v="63"/>
    <n v="0"/>
    <x v="2"/>
    <x v="0"/>
    <x v="0"/>
    <x v="5"/>
    <x v="2"/>
    <x v="0"/>
  </r>
  <r>
    <x v="0"/>
    <x v="0"/>
    <s v="De Bonte Raaf"/>
    <x v="8"/>
    <x v="64"/>
    <n v="9.7100000000000009"/>
    <x v="2"/>
    <x v="0"/>
    <x v="0"/>
    <x v="5"/>
    <x v="2"/>
    <x v="0"/>
  </r>
  <r>
    <x v="0"/>
    <x v="0"/>
    <s v="De Bonte Raaf"/>
    <x v="8"/>
    <x v="65"/>
    <n v="0"/>
    <x v="2"/>
    <x v="0"/>
    <x v="0"/>
    <x v="5"/>
    <x v="2"/>
    <x v="0"/>
  </r>
  <r>
    <x v="0"/>
    <x v="0"/>
    <s v="De Bonte Raaf"/>
    <x v="8"/>
    <x v="66"/>
    <n v="53.85"/>
    <x v="2"/>
    <x v="0"/>
    <x v="0"/>
    <x v="5"/>
    <x v="2"/>
    <x v="0"/>
  </r>
  <r>
    <x v="0"/>
    <x v="0"/>
    <s v="De Bonte Raaf"/>
    <x v="8"/>
    <x v="67"/>
    <n v="0"/>
    <x v="2"/>
    <x v="0"/>
    <x v="0"/>
    <x v="5"/>
    <x v="2"/>
    <x v="0"/>
  </r>
  <r>
    <x v="0"/>
    <x v="0"/>
    <s v="De Bonte Raaf"/>
    <x v="8"/>
    <x v="68"/>
    <n v="0"/>
    <x v="2"/>
    <x v="0"/>
    <x v="0"/>
    <x v="5"/>
    <x v="2"/>
    <x v="0"/>
  </r>
  <r>
    <x v="0"/>
    <x v="0"/>
    <s v="De Bonte Raaf"/>
    <x v="8"/>
    <x v="69"/>
    <n v="0"/>
    <x v="2"/>
    <x v="0"/>
    <x v="0"/>
    <x v="5"/>
    <x v="2"/>
    <x v="0"/>
  </r>
  <r>
    <x v="0"/>
    <x v="0"/>
    <s v="De Bonte Raaf"/>
    <x v="8"/>
    <x v="70"/>
    <n v="6.41"/>
    <x v="2"/>
    <x v="0"/>
    <x v="0"/>
    <x v="5"/>
    <x v="2"/>
    <x v="0"/>
  </r>
  <r>
    <x v="0"/>
    <x v="0"/>
    <s v="De Bonte Raaf"/>
    <x v="8"/>
    <x v="71"/>
    <n v="0"/>
    <x v="2"/>
    <x v="0"/>
    <x v="0"/>
    <x v="5"/>
    <x v="2"/>
    <x v="0"/>
  </r>
  <r>
    <x v="0"/>
    <x v="0"/>
    <s v="De Bonte Raaf"/>
    <x v="8"/>
    <x v="72"/>
    <n v="0"/>
    <x v="2"/>
    <x v="0"/>
    <x v="0"/>
    <x v="4"/>
    <x v="2"/>
    <x v="0"/>
  </r>
  <r>
    <x v="0"/>
    <x v="0"/>
    <s v="De Bonte Raaf"/>
    <x v="8"/>
    <x v="73"/>
    <n v="0"/>
    <x v="2"/>
    <x v="0"/>
    <x v="0"/>
    <x v="4"/>
    <x v="2"/>
    <x v="0"/>
  </r>
  <r>
    <x v="0"/>
    <x v="0"/>
    <s v="De Bonte Raaf"/>
    <x v="8"/>
    <x v="74"/>
    <n v="0"/>
    <x v="2"/>
    <x v="0"/>
    <x v="0"/>
    <x v="4"/>
    <x v="2"/>
    <x v="0"/>
  </r>
  <r>
    <x v="0"/>
    <x v="0"/>
    <s v="De Bonte Raaf"/>
    <x v="8"/>
    <x v="75"/>
    <n v="0"/>
    <x v="2"/>
    <x v="0"/>
    <x v="0"/>
    <x v="4"/>
    <x v="2"/>
    <x v="0"/>
  </r>
  <r>
    <x v="0"/>
    <x v="0"/>
    <s v="De Bonte Raaf"/>
    <x v="8"/>
    <x v="76"/>
    <n v="122.72"/>
    <x v="2"/>
    <x v="0"/>
    <x v="0"/>
    <x v="6"/>
    <x v="2"/>
    <x v="0"/>
  </r>
  <r>
    <x v="0"/>
    <x v="0"/>
    <s v="De Bonte Raaf"/>
    <x v="8"/>
    <x v="77"/>
    <n v="-163.58000000000001"/>
    <x v="2"/>
    <x v="0"/>
    <x v="0"/>
    <x v="7"/>
    <x v="2"/>
    <x v="0"/>
  </r>
  <r>
    <x v="0"/>
    <x v="0"/>
    <s v="De Bonte Raaf"/>
    <x v="8"/>
    <x v="78"/>
    <n v="0"/>
    <x v="2"/>
    <x v="0"/>
    <x v="0"/>
    <x v="7"/>
    <x v="2"/>
    <x v="0"/>
  </r>
  <r>
    <x v="0"/>
    <x v="0"/>
    <s v="De Bonte Raaf"/>
    <x v="8"/>
    <x v="79"/>
    <n v="0"/>
    <x v="2"/>
    <x v="0"/>
    <x v="0"/>
    <x v="7"/>
    <x v="2"/>
    <x v="0"/>
  </r>
  <r>
    <x v="0"/>
    <x v="0"/>
    <s v="De Bonte Raaf"/>
    <x v="8"/>
    <x v="80"/>
    <n v="0"/>
    <x v="2"/>
    <x v="0"/>
    <x v="0"/>
    <x v="8"/>
    <x v="2"/>
    <x v="0"/>
  </r>
  <r>
    <x v="0"/>
    <x v="0"/>
    <s v="De Bonte Raaf"/>
    <x v="8"/>
    <x v="81"/>
    <n v="1668.1"/>
    <x v="2"/>
    <x v="0"/>
    <x v="0"/>
    <x v="8"/>
    <x v="2"/>
    <x v="0"/>
  </r>
  <r>
    <x v="0"/>
    <x v="0"/>
    <s v="De Bonte Raaf"/>
    <x v="8"/>
    <x v="82"/>
    <n v="0"/>
    <x v="2"/>
    <x v="0"/>
    <x v="0"/>
    <x v="8"/>
    <x v="2"/>
    <x v="0"/>
  </r>
  <r>
    <x v="0"/>
    <x v="0"/>
    <s v="De Bonte Raaf"/>
    <x v="8"/>
    <x v="83"/>
    <n v="1668.1"/>
    <x v="2"/>
    <x v="0"/>
    <x v="0"/>
    <x v="9"/>
    <x v="2"/>
    <x v="0"/>
  </r>
  <r>
    <x v="0"/>
    <x v="0"/>
    <s v="De Bonte Raaf"/>
    <x v="8"/>
    <x v="84"/>
    <n v="0"/>
    <x v="2"/>
    <x v="0"/>
    <x v="0"/>
    <x v="3"/>
    <x v="2"/>
    <x v="0"/>
  </r>
  <r>
    <x v="0"/>
    <x v="0"/>
    <s v="De Bonte Raaf"/>
    <x v="9"/>
    <x v="0"/>
    <n v="2828.91"/>
    <x v="3"/>
    <x v="0"/>
    <x v="0"/>
    <x v="0"/>
    <x v="2"/>
    <x v="0"/>
  </r>
  <r>
    <x v="0"/>
    <x v="0"/>
    <s v="De Bonte Raaf"/>
    <x v="9"/>
    <x v="85"/>
    <n v="1018.8"/>
    <x v="3"/>
    <x v="0"/>
    <x v="0"/>
    <x v="0"/>
    <x v="2"/>
    <x v="0"/>
  </r>
  <r>
    <x v="0"/>
    <x v="0"/>
    <s v="De Bonte Raaf"/>
    <x v="9"/>
    <x v="2"/>
    <n v="0"/>
    <x v="3"/>
    <x v="0"/>
    <x v="0"/>
    <x v="0"/>
    <x v="2"/>
    <x v="0"/>
  </r>
  <r>
    <x v="0"/>
    <x v="0"/>
    <s v="De Bonte Raaf"/>
    <x v="9"/>
    <x v="86"/>
    <n v="1018.8"/>
    <x v="3"/>
    <x v="0"/>
    <x v="0"/>
    <x v="0"/>
    <x v="2"/>
    <x v="0"/>
  </r>
  <r>
    <x v="0"/>
    <x v="0"/>
    <s v="De Bonte Raaf"/>
    <x v="9"/>
    <x v="4"/>
    <n v="1018.8"/>
    <x v="3"/>
    <x v="0"/>
    <x v="0"/>
    <x v="1"/>
    <x v="2"/>
    <x v="0"/>
  </r>
  <r>
    <x v="0"/>
    <x v="0"/>
    <s v="De Bonte Raaf"/>
    <x v="9"/>
    <x v="5"/>
    <n v="0"/>
    <x v="3"/>
    <x v="0"/>
    <x v="0"/>
    <x v="0"/>
    <x v="2"/>
    <x v="0"/>
  </r>
  <r>
    <x v="0"/>
    <x v="0"/>
    <s v="De Bonte Raaf"/>
    <x v="9"/>
    <x v="6"/>
    <n v="1296.83"/>
    <x v="3"/>
    <x v="0"/>
    <x v="0"/>
    <x v="0"/>
    <x v="2"/>
    <x v="0"/>
  </r>
  <r>
    <x v="0"/>
    <x v="0"/>
    <s v="De Bonte Raaf"/>
    <x v="9"/>
    <x v="7"/>
    <n v="0"/>
    <x v="3"/>
    <x v="0"/>
    <x v="0"/>
    <x v="0"/>
    <x v="2"/>
    <x v="0"/>
  </r>
  <r>
    <x v="0"/>
    <x v="0"/>
    <s v="De Bonte Raaf"/>
    <x v="9"/>
    <x v="8"/>
    <n v="0"/>
    <x v="3"/>
    <x v="0"/>
    <x v="0"/>
    <x v="1"/>
    <x v="2"/>
    <x v="0"/>
  </r>
  <r>
    <x v="0"/>
    <x v="0"/>
    <s v="De Bonte Raaf"/>
    <x v="9"/>
    <x v="9"/>
    <n v="0"/>
    <x v="3"/>
    <x v="0"/>
    <x v="0"/>
    <x v="0"/>
    <x v="2"/>
    <x v="0"/>
  </r>
  <r>
    <x v="0"/>
    <x v="0"/>
    <s v="De Bonte Raaf"/>
    <x v="9"/>
    <x v="87"/>
    <n v="1018.8"/>
    <x v="3"/>
    <x v="0"/>
    <x v="0"/>
    <x v="0"/>
    <x v="2"/>
    <x v="0"/>
  </r>
  <r>
    <x v="0"/>
    <x v="0"/>
    <s v="De Bonte Raaf"/>
    <x v="9"/>
    <x v="88"/>
    <n v="1018.8"/>
    <x v="3"/>
    <x v="0"/>
    <x v="0"/>
    <x v="0"/>
    <x v="2"/>
    <x v="0"/>
  </r>
  <r>
    <x v="0"/>
    <x v="0"/>
    <s v="De Bonte Raaf"/>
    <x v="9"/>
    <x v="89"/>
    <n v="1018.8"/>
    <x v="3"/>
    <x v="0"/>
    <x v="0"/>
    <x v="0"/>
    <x v="2"/>
    <x v="0"/>
  </r>
  <r>
    <x v="0"/>
    <x v="0"/>
    <s v="De Bonte Raaf"/>
    <x v="9"/>
    <x v="90"/>
    <n v="1018.8"/>
    <x v="3"/>
    <x v="0"/>
    <x v="0"/>
    <x v="0"/>
    <x v="2"/>
    <x v="0"/>
  </r>
  <r>
    <x v="0"/>
    <x v="0"/>
    <s v="De Bonte Raaf"/>
    <x v="9"/>
    <x v="91"/>
    <n v="1018.8"/>
    <x v="3"/>
    <x v="0"/>
    <x v="0"/>
    <x v="0"/>
    <x v="2"/>
    <x v="0"/>
  </r>
  <r>
    <x v="0"/>
    <x v="0"/>
    <s v="De Bonte Raaf"/>
    <x v="9"/>
    <x v="15"/>
    <n v="0"/>
    <x v="3"/>
    <x v="0"/>
    <x v="0"/>
    <x v="0"/>
    <x v="2"/>
    <x v="0"/>
  </r>
  <r>
    <x v="0"/>
    <x v="0"/>
    <s v="De Bonte Raaf"/>
    <x v="9"/>
    <x v="16"/>
    <n v="1018.8"/>
    <x v="3"/>
    <x v="0"/>
    <x v="0"/>
    <x v="0"/>
    <x v="2"/>
    <x v="0"/>
  </r>
  <r>
    <x v="0"/>
    <x v="0"/>
    <s v="De Bonte Raaf"/>
    <x v="9"/>
    <x v="17"/>
    <n v="0"/>
    <x v="3"/>
    <x v="0"/>
    <x v="0"/>
    <x v="0"/>
    <x v="2"/>
    <x v="0"/>
  </r>
  <r>
    <x v="0"/>
    <x v="0"/>
    <s v="De Bonte Raaf"/>
    <x v="9"/>
    <x v="18"/>
    <n v="1018.8"/>
    <x v="3"/>
    <x v="0"/>
    <x v="0"/>
    <x v="0"/>
    <x v="2"/>
    <x v="0"/>
  </r>
  <r>
    <x v="0"/>
    <x v="0"/>
    <s v="De Bonte Raaf"/>
    <x v="9"/>
    <x v="19"/>
    <n v="23"/>
    <x v="3"/>
    <x v="0"/>
    <x v="0"/>
    <x v="0"/>
    <x v="2"/>
    <x v="0"/>
  </r>
  <r>
    <x v="0"/>
    <x v="0"/>
    <s v="De Bonte Raaf"/>
    <x v="9"/>
    <x v="20"/>
    <n v="1018.8"/>
    <x v="3"/>
    <x v="0"/>
    <x v="0"/>
    <x v="0"/>
    <x v="2"/>
    <x v="0"/>
  </r>
  <r>
    <x v="0"/>
    <x v="0"/>
    <s v="De Bonte Raaf"/>
    <x v="9"/>
    <x v="21"/>
    <n v="-75.83"/>
    <x v="3"/>
    <x v="0"/>
    <x v="0"/>
    <x v="0"/>
    <x v="2"/>
    <x v="0"/>
  </r>
  <r>
    <x v="0"/>
    <x v="0"/>
    <s v="De Bonte Raaf"/>
    <x v="9"/>
    <x v="22"/>
    <n v="1018.8"/>
    <x v="3"/>
    <x v="0"/>
    <x v="0"/>
    <x v="0"/>
    <x v="2"/>
    <x v="0"/>
  </r>
  <r>
    <x v="0"/>
    <x v="0"/>
    <s v="De Bonte Raaf"/>
    <x v="9"/>
    <x v="23"/>
    <n v="1018.8"/>
    <x v="3"/>
    <x v="0"/>
    <x v="0"/>
    <x v="0"/>
    <x v="2"/>
    <x v="0"/>
  </r>
  <r>
    <x v="0"/>
    <x v="0"/>
    <s v="De Bonte Raaf"/>
    <x v="9"/>
    <x v="24"/>
    <n v="1018.8"/>
    <x v="3"/>
    <x v="0"/>
    <x v="0"/>
    <x v="0"/>
    <x v="2"/>
    <x v="0"/>
  </r>
  <r>
    <x v="0"/>
    <x v="0"/>
    <s v="De Bonte Raaf"/>
    <x v="9"/>
    <x v="25"/>
    <n v="21.67"/>
    <x v="3"/>
    <x v="0"/>
    <x v="0"/>
    <x v="0"/>
    <x v="2"/>
    <x v="0"/>
  </r>
  <r>
    <x v="0"/>
    <x v="0"/>
    <s v="De Bonte Raaf"/>
    <x v="9"/>
    <x v="26"/>
    <n v="82.8"/>
    <x v="3"/>
    <x v="0"/>
    <x v="0"/>
    <x v="0"/>
    <x v="2"/>
    <x v="0"/>
  </r>
  <r>
    <x v="0"/>
    <x v="0"/>
    <s v="De Bonte Raaf"/>
    <x v="9"/>
    <x v="27"/>
    <n v="78.08"/>
    <x v="3"/>
    <x v="0"/>
    <x v="0"/>
    <x v="0"/>
    <x v="2"/>
    <x v="0"/>
  </r>
  <r>
    <x v="0"/>
    <x v="0"/>
    <s v="De Bonte Raaf"/>
    <x v="9"/>
    <x v="28"/>
    <n v="1018.8"/>
    <x v="3"/>
    <x v="0"/>
    <x v="0"/>
    <x v="0"/>
    <x v="2"/>
    <x v="0"/>
  </r>
  <r>
    <x v="0"/>
    <x v="0"/>
    <s v="De Bonte Raaf"/>
    <x v="9"/>
    <x v="29"/>
    <n v="0"/>
    <x v="3"/>
    <x v="0"/>
    <x v="0"/>
    <x v="0"/>
    <x v="2"/>
    <x v="0"/>
  </r>
  <r>
    <x v="0"/>
    <x v="0"/>
    <s v="De Bonte Raaf"/>
    <x v="9"/>
    <x v="30"/>
    <n v="2264"/>
    <x v="3"/>
    <x v="0"/>
    <x v="0"/>
    <x v="0"/>
    <x v="2"/>
    <x v="0"/>
  </r>
  <r>
    <x v="0"/>
    <x v="0"/>
    <s v="De Bonte Raaf"/>
    <x v="9"/>
    <x v="31"/>
    <n v="13.06"/>
    <x v="3"/>
    <x v="0"/>
    <x v="0"/>
    <x v="0"/>
    <x v="2"/>
    <x v="0"/>
  </r>
  <r>
    <x v="0"/>
    <x v="0"/>
    <s v="De Bonte Raaf"/>
    <x v="9"/>
    <x v="32"/>
    <n v="78"/>
    <x v="3"/>
    <x v="0"/>
    <x v="0"/>
    <x v="0"/>
    <x v="2"/>
    <x v="0"/>
  </r>
  <r>
    <x v="0"/>
    <x v="0"/>
    <s v="De Bonte Raaf"/>
    <x v="9"/>
    <x v="33"/>
    <n v="45"/>
    <x v="3"/>
    <x v="0"/>
    <x v="0"/>
    <x v="0"/>
    <x v="2"/>
    <x v="0"/>
  </r>
  <r>
    <x v="0"/>
    <x v="0"/>
    <s v="De Bonte Raaf"/>
    <x v="9"/>
    <x v="34"/>
    <n v="45"/>
    <x v="3"/>
    <x v="0"/>
    <x v="0"/>
    <x v="0"/>
    <x v="2"/>
    <x v="0"/>
  </r>
  <r>
    <x v="0"/>
    <x v="0"/>
    <s v="De Bonte Raaf"/>
    <x v="9"/>
    <x v="35"/>
    <n v="100"/>
    <x v="3"/>
    <x v="0"/>
    <x v="0"/>
    <x v="0"/>
    <x v="2"/>
    <x v="0"/>
  </r>
  <r>
    <x v="0"/>
    <x v="0"/>
    <s v="De Bonte Raaf"/>
    <x v="9"/>
    <x v="36"/>
    <n v="78"/>
    <x v="3"/>
    <x v="0"/>
    <x v="0"/>
    <x v="0"/>
    <x v="2"/>
    <x v="0"/>
  </r>
  <r>
    <x v="0"/>
    <x v="0"/>
    <s v="De Bonte Raaf"/>
    <x v="9"/>
    <x v="37"/>
    <n v="68.260000000000005"/>
    <x v="3"/>
    <x v="0"/>
    <x v="0"/>
    <x v="0"/>
    <x v="2"/>
    <x v="0"/>
  </r>
  <r>
    <x v="0"/>
    <x v="0"/>
    <s v="De Bonte Raaf"/>
    <x v="9"/>
    <x v="38"/>
    <n v="50.4"/>
    <x v="3"/>
    <x v="0"/>
    <x v="0"/>
    <x v="0"/>
    <x v="2"/>
    <x v="0"/>
  </r>
  <r>
    <x v="0"/>
    <x v="0"/>
    <s v="De Bonte Raaf"/>
    <x v="9"/>
    <x v="39"/>
    <n v="0"/>
    <x v="3"/>
    <x v="0"/>
    <x v="0"/>
    <x v="0"/>
    <x v="2"/>
    <x v="0"/>
  </r>
  <r>
    <x v="0"/>
    <x v="0"/>
    <s v="De Bonte Raaf"/>
    <x v="9"/>
    <x v="93"/>
    <n v="165.6"/>
    <x v="3"/>
    <x v="0"/>
    <x v="0"/>
    <x v="0"/>
    <x v="2"/>
    <x v="0"/>
  </r>
  <r>
    <x v="0"/>
    <x v="0"/>
    <s v="De Bonte Raaf"/>
    <x v="9"/>
    <x v="40"/>
    <n v="216"/>
    <x v="3"/>
    <x v="0"/>
    <x v="0"/>
    <x v="0"/>
    <x v="2"/>
    <x v="0"/>
  </r>
  <r>
    <x v="0"/>
    <x v="0"/>
    <s v="De Bonte Raaf"/>
    <x v="9"/>
    <x v="41"/>
    <n v="0"/>
    <x v="3"/>
    <x v="0"/>
    <x v="0"/>
    <x v="0"/>
    <x v="2"/>
    <x v="0"/>
  </r>
  <r>
    <x v="0"/>
    <x v="0"/>
    <s v="De Bonte Raaf"/>
    <x v="9"/>
    <x v="94"/>
    <n v="165.6"/>
    <x v="3"/>
    <x v="0"/>
    <x v="0"/>
    <x v="0"/>
    <x v="2"/>
    <x v="0"/>
  </r>
  <r>
    <x v="0"/>
    <x v="0"/>
    <s v="De Bonte Raaf"/>
    <x v="9"/>
    <x v="92"/>
    <n v="1018.8"/>
    <x v="3"/>
    <x v="0"/>
    <x v="0"/>
    <x v="0"/>
    <x v="2"/>
    <x v="0"/>
  </r>
  <r>
    <x v="0"/>
    <x v="0"/>
    <s v="De Bonte Raaf"/>
    <x v="9"/>
    <x v="43"/>
    <n v="0"/>
    <x v="3"/>
    <x v="0"/>
    <x v="0"/>
    <x v="1"/>
    <x v="2"/>
    <x v="0"/>
  </r>
  <r>
    <x v="0"/>
    <x v="0"/>
    <s v="De Bonte Raaf"/>
    <x v="9"/>
    <x v="44"/>
    <n v="0"/>
    <x v="3"/>
    <x v="0"/>
    <x v="0"/>
    <x v="2"/>
    <x v="2"/>
    <x v="0"/>
  </r>
  <r>
    <x v="0"/>
    <x v="0"/>
    <s v="De Bonte Raaf"/>
    <x v="9"/>
    <x v="45"/>
    <n v="0"/>
    <x v="3"/>
    <x v="0"/>
    <x v="0"/>
    <x v="2"/>
    <x v="2"/>
    <x v="0"/>
  </r>
  <r>
    <x v="0"/>
    <x v="0"/>
    <s v="De Bonte Raaf"/>
    <x v="9"/>
    <x v="46"/>
    <n v="0"/>
    <x v="3"/>
    <x v="0"/>
    <x v="0"/>
    <x v="2"/>
    <x v="2"/>
    <x v="0"/>
  </r>
  <r>
    <x v="0"/>
    <x v="0"/>
    <s v="De Bonte Raaf"/>
    <x v="9"/>
    <x v="47"/>
    <n v="0"/>
    <x v="3"/>
    <x v="0"/>
    <x v="0"/>
    <x v="2"/>
    <x v="2"/>
    <x v="0"/>
  </r>
  <r>
    <x v="0"/>
    <x v="0"/>
    <s v="De Bonte Raaf"/>
    <x v="9"/>
    <x v="48"/>
    <n v="0"/>
    <x v="3"/>
    <x v="0"/>
    <x v="0"/>
    <x v="1"/>
    <x v="2"/>
    <x v="0"/>
  </r>
  <r>
    <x v="0"/>
    <x v="0"/>
    <s v="De Bonte Raaf"/>
    <x v="9"/>
    <x v="49"/>
    <n v="81.5"/>
    <x v="3"/>
    <x v="0"/>
    <x v="0"/>
    <x v="3"/>
    <x v="2"/>
    <x v="0"/>
  </r>
  <r>
    <x v="0"/>
    <x v="0"/>
    <s v="De Bonte Raaf"/>
    <x v="9"/>
    <x v="50"/>
    <n v="12.23"/>
    <x v="3"/>
    <x v="0"/>
    <x v="0"/>
    <x v="4"/>
    <x v="2"/>
    <x v="0"/>
  </r>
  <r>
    <x v="0"/>
    <x v="0"/>
    <s v="De Bonte Raaf"/>
    <x v="9"/>
    <x v="51"/>
    <n v="16.3"/>
    <x v="3"/>
    <x v="0"/>
    <x v="0"/>
    <x v="4"/>
    <x v="2"/>
    <x v="0"/>
  </r>
  <r>
    <x v="0"/>
    <x v="0"/>
    <s v="De Bonte Raaf"/>
    <x v="9"/>
    <x v="52"/>
    <n v="0"/>
    <x v="3"/>
    <x v="0"/>
    <x v="0"/>
    <x v="1"/>
    <x v="2"/>
    <x v="0"/>
  </r>
  <r>
    <x v="0"/>
    <x v="0"/>
    <s v="De Bonte Raaf"/>
    <x v="9"/>
    <x v="53"/>
    <n v="15.28"/>
    <x v="3"/>
    <x v="0"/>
    <x v="0"/>
    <x v="3"/>
    <x v="2"/>
    <x v="0"/>
  </r>
  <r>
    <x v="0"/>
    <x v="0"/>
    <s v="De Bonte Raaf"/>
    <x v="9"/>
    <x v="54"/>
    <n v="2.29"/>
    <x v="3"/>
    <x v="0"/>
    <x v="0"/>
    <x v="4"/>
    <x v="2"/>
    <x v="0"/>
  </r>
  <r>
    <x v="0"/>
    <x v="0"/>
    <s v="De Bonte Raaf"/>
    <x v="9"/>
    <x v="55"/>
    <n v="3.06"/>
    <x v="3"/>
    <x v="0"/>
    <x v="0"/>
    <x v="4"/>
    <x v="2"/>
    <x v="0"/>
  </r>
  <r>
    <x v="0"/>
    <x v="0"/>
    <s v="De Bonte Raaf"/>
    <x v="9"/>
    <x v="56"/>
    <n v="0"/>
    <x v="3"/>
    <x v="0"/>
    <x v="0"/>
    <x v="4"/>
    <x v="2"/>
    <x v="0"/>
  </r>
  <r>
    <x v="0"/>
    <x v="0"/>
    <s v="De Bonte Raaf"/>
    <x v="9"/>
    <x v="57"/>
    <n v="0"/>
    <x v="3"/>
    <x v="0"/>
    <x v="0"/>
    <x v="4"/>
    <x v="2"/>
    <x v="0"/>
  </r>
  <r>
    <x v="0"/>
    <x v="0"/>
    <s v="De Bonte Raaf"/>
    <x v="9"/>
    <x v="58"/>
    <n v="0"/>
    <x v="3"/>
    <x v="0"/>
    <x v="0"/>
    <x v="4"/>
    <x v="2"/>
    <x v="0"/>
  </r>
  <r>
    <x v="0"/>
    <x v="0"/>
    <s v="De Bonte Raaf"/>
    <x v="9"/>
    <x v="59"/>
    <n v="0"/>
    <x v="3"/>
    <x v="0"/>
    <x v="0"/>
    <x v="4"/>
    <x v="2"/>
    <x v="0"/>
  </r>
  <r>
    <x v="0"/>
    <x v="0"/>
    <s v="De Bonte Raaf"/>
    <x v="9"/>
    <x v="60"/>
    <n v="74.069999999999993"/>
    <x v="3"/>
    <x v="0"/>
    <x v="0"/>
    <x v="5"/>
    <x v="2"/>
    <x v="0"/>
  </r>
  <r>
    <x v="0"/>
    <x v="0"/>
    <s v="De Bonte Raaf"/>
    <x v="9"/>
    <x v="61"/>
    <n v="0"/>
    <x v="3"/>
    <x v="0"/>
    <x v="0"/>
    <x v="5"/>
    <x v="2"/>
    <x v="0"/>
  </r>
  <r>
    <x v="0"/>
    <x v="0"/>
    <s v="De Bonte Raaf"/>
    <x v="9"/>
    <x v="62"/>
    <n v="0"/>
    <x v="3"/>
    <x v="0"/>
    <x v="0"/>
    <x v="5"/>
    <x v="2"/>
    <x v="0"/>
  </r>
  <r>
    <x v="0"/>
    <x v="0"/>
    <s v="De Bonte Raaf"/>
    <x v="9"/>
    <x v="63"/>
    <n v="0"/>
    <x v="3"/>
    <x v="0"/>
    <x v="0"/>
    <x v="5"/>
    <x v="2"/>
    <x v="0"/>
  </r>
  <r>
    <x v="0"/>
    <x v="0"/>
    <s v="De Bonte Raaf"/>
    <x v="9"/>
    <x v="64"/>
    <n v="5.4"/>
    <x v="3"/>
    <x v="0"/>
    <x v="0"/>
    <x v="5"/>
    <x v="2"/>
    <x v="0"/>
  </r>
  <r>
    <x v="0"/>
    <x v="0"/>
    <s v="De Bonte Raaf"/>
    <x v="9"/>
    <x v="65"/>
    <n v="0"/>
    <x v="3"/>
    <x v="0"/>
    <x v="0"/>
    <x v="5"/>
    <x v="2"/>
    <x v="0"/>
  </r>
  <r>
    <x v="0"/>
    <x v="0"/>
    <s v="De Bonte Raaf"/>
    <x v="9"/>
    <x v="66"/>
    <n v="29.95"/>
    <x v="3"/>
    <x v="0"/>
    <x v="0"/>
    <x v="5"/>
    <x v="2"/>
    <x v="0"/>
  </r>
  <r>
    <x v="0"/>
    <x v="0"/>
    <s v="De Bonte Raaf"/>
    <x v="9"/>
    <x v="67"/>
    <n v="0"/>
    <x v="3"/>
    <x v="0"/>
    <x v="0"/>
    <x v="5"/>
    <x v="2"/>
    <x v="0"/>
  </r>
  <r>
    <x v="0"/>
    <x v="0"/>
    <s v="De Bonte Raaf"/>
    <x v="9"/>
    <x v="68"/>
    <n v="0"/>
    <x v="3"/>
    <x v="0"/>
    <x v="0"/>
    <x v="5"/>
    <x v="2"/>
    <x v="0"/>
  </r>
  <r>
    <x v="0"/>
    <x v="0"/>
    <s v="De Bonte Raaf"/>
    <x v="9"/>
    <x v="69"/>
    <n v="0"/>
    <x v="3"/>
    <x v="0"/>
    <x v="0"/>
    <x v="5"/>
    <x v="2"/>
    <x v="0"/>
  </r>
  <r>
    <x v="0"/>
    <x v="0"/>
    <s v="De Bonte Raaf"/>
    <x v="9"/>
    <x v="70"/>
    <n v="3.57"/>
    <x v="3"/>
    <x v="0"/>
    <x v="0"/>
    <x v="5"/>
    <x v="2"/>
    <x v="0"/>
  </r>
  <r>
    <x v="0"/>
    <x v="0"/>
    <s v="De Bonte Raaf"/>
    <x v="9"/>
    <x v="71"/>
    <n v="0"/>
    <x v="3"/>
    <x v="0"/>
    <x v="0"/>
    <x v="5"/>
    <x v="2"/>
    <x v="0"/>
  </r>
  <r>
    <x v="0"/>
    <x v="0"/>
    <s v="De Bonte Raaf"/>
    <x v="9"/>
    <x v="72"/>
    <n v="0"/>
    <x v="3"/>
    <x v="0"/>
    <x v="0"/>
    <x v="4"/>
    <x v="2"/>
    <x v="0"/>
  </r>
  <r>
    <x v="0"/>
    <x v="0"/>
    <s v="De Bonte Raaf"/>
    <x v="9"/>
    <x v="73"/>
    <n v="0"/>
    <x v="3"/>
    <x v="0"/>
    <x v="0"/>
    <x v="4"/>
    <x v="2"/>
    <x v="0"/>
  </r>
  <r>
    <x v="0"/>
    <x v="0"/>
    <s v="De Bonte Raaf"/>
    <x v="9"/>
    <x v="74"/>
    <n v="0"/>
    <x v="3"/>
    <x v="0"/>
    <x v="0"/>
    <x v="4"/>
    <x v="2"/>
    <x v="0"/>
  </r>
  <r>
    <x v="0"/>
    <x v="0"/>
    <s v="De Bonte Raaf"/>
    <x v="9"/>
    <x v="75"/>
    <n v="0"/>
    <x v="3"/>
    <x v="0"/>
    <x v="0"/>
    <x v="4"/>
    <x v="2"/>
    <x v="0"/>
  </r>
  <r>
    <x v="0"/>
    <x v="0"/>
    <s v="De Bonte Raaf"/>
    <x v="9"/>
    <x v="76"/>
    <n v="68.260000000000005"/>
    <x v="3"/>
    <x v="0"/>
    <x v="0"/>
    <x v="6"/>
    <x v="2"/>
    <x v="0"/>
  </r>
  <r>
    <x v="0"/>
    <x v="0"/>
    <s v="De Bonte Raaf"/>
    <x v="9"/>
    <x v="77"/>
    <n v="-75.83"/>
    <x v="3"/>
    <x v="0"/>
    <x v="0"/>
    <x v="7"/>
    <x v="2"/>
    <x v="0"/>
  </r>
  <r>
    <x v="0"/>
    <x v="0"/>
    <s v="De Bonte Raaf"/>
    <x v="9"/>
    <x v="78"/>
    <n v="0"/>
    <x v="3"/>
    <x v="0"/>
    <x v="0"/>
    <x v="7"/>
    <x v="2"/>
    <x v="0"/>
  </r>
  <r>
    <x v="0"/>
    <x v="0"/>
    <s v="De Bonte Raaf"/>
    <x v="9"/>
    <x v="79"/>
    <n v="0"/>
    <x v="3"/>
    <x v="0"/>
    <x v="0"/>
    <x v="7"/>
    <x v="2"/>
    <x v="0"/>
  </r>
  <r>
    <x v="0"/>
    <x v="0"/>
    <s v="De Bonte Raaf"/>
    <x v="9"/>
    <x v="80"/>
    <n v="0"/>
    <x v="3"/>
    <x v="0"/>
    <x v="0"/>
    <x v="8"/>
    <x v="2"/>
    <x v="0"/>
  </r>
  <r>
    <x v="0"/>
    <x v="0"/>
    <s v="De Bonte Raaf"/>
    <x v="9"/>
    <x v="81"/>
    <n v="942.97"/>
    <x v="3"/>
    <x v="0"/>
    <x v="0"/>
    <x v="8"/>
    <x v="2"/>
    <x v="0"/>
  </r>
  <r>
    <x v="0"/>
    <x v="0"/>
    <s v="De Bonte Raaf"/>
    <x v="9"/>
    <x v="82"/>
    <n v="0"/>
    <x v="3"/>
    <x v="0"/>
    <x v="0"/>
    <x v="8"/>
    <x v="2"/>
    <x v="0"/>
  </r>
  <r>
    <x v="0"/>
    <x v="0"/>
    <s v="De Bonte Raaf"/>
    <x v="9"/>
    <x v="83"/>
    <n v="942.97"/>
    <x v="3"/>
    <x v="0"/>
    <x v="0"/>
    <x v="9"/>
    <x v="2"/>
    <x v="0"/>
  </r>
  <r>
    <x v="0"/>
    <x v="0"/>
    <s v="De Bonte Raaf"/>
    <x v="9"/>
    <x v="84"/>
    <n v="0"/>
    <x v="3"/>
    <x v="0"/>
    <x v="0"/>
    <x v="3"/>
    <x v="2"/>
    <x v="0"/>
  </r>
  <r>
    <x v="0"/>
    <x v="0"/>
    <s v="De Bonte Raaf"/>
    <x v="10"/>
    <x v="0"/>
    <n v="0"/>
    <x v="3"/>
    <x v="0"/>
    <x v="0"/>
    <x v="0"/>
    <x v="2"/>
    <x v="0"/>
  </r>
  <r>
    <x v="0"/>
    <x v="0"/>
    <s v="De Bonte Raaf"/>
    <x v="10"/>
    <x v="1"/>
    <n v="0"/>
    <x v="3"/>
    <x v="0"/>
    <x v="0"/>
    <x v="0"/>
    <x v="2"/>
    <x v="0"/>
  </r>
  <r>
    <x v="0"/>
    <x v="0"/>
    <s v="De Bonte Raaf"/>
    <x v="10"/>
    <x v="2"/>
    <n v="0"/>
    <x v="3"/>
    <x v="0"/>
    <x v="0"/>
    <x v="0"/>
    <x v="2"/>
    <x v="0"/>
  </r>
  <r>
    <x v="0"/>
    <x v="0"/>
    <s v="De Bonte Raaf"/>
    <x v="10"/>
    <x v="3"/>
    <n v="0"/>
    <x v="3"/>
    <x v="0"/>
    <x v="0"/>
    <x v="0"/>
    <x v="2"/>
    <x v="0"/>
  </r>
  <r>
    <x v="0"/>
    <x v="0"/>
    <s v="De Bonte Raaf"/>
    <x v="10"/>
    <x v="4"/>
    <n v="0"/>
    <x v="3"/>
    <x v="0"/>
    <x v="0"/>
    <x v="1"/>
    <x v="2"/>
    <x v="0"/>
  </r>
  <r>
    <x v="0"/>
    <x v="0"/>
    <s v="De Bonte Raaf"/>
    <x v="10"/>
    <x v="5"/>
    <n v="0"/>
    <x v="3"/>
    <x v="0"/>
    <x v="0"/>
    <x v="0"/>
    <x v="2"/>
    <x v="0"/>
  </r>
  <r>
    <x v="0"/>
    <x v="0"/>
    <s v="De Bonte Raaf"/>
    <x v="10"/>
    <x v="6"/>
    <n v="0"/>
    <x v="3"/>
    <x v="0"/>
    <x v="0"/>
    <x v="0"/>
    <x v="2"/>
    <x v="0"/>
  </r>
  <r>
    <x v="0"/>
    <x v="0"/>
    <s v="De Bonte Raaf"/>
    <x v="10"/>
    <x v="7"/>
    <n v="0"/>
    <x v="3"/>
    <x v="0"/>
    <x v="0"/>
    <x v="0"/>
    <x v="2"/>
    <x v="0"/>
  </r>
  <r>
    <x v="0"/>
    <x v="0"/>
    <s v="De Bonte Raaf"/>
    <x v="10"/>
    <x v="8"/>
    <n v="0"/>
    <x v="3"/>
    <x v="0"/>
    <x v="0"/>
    <x v="1"/>
    <x v="2"/>
    <x v="0"/>
  </r>
  <r>
    <x v="0"/>
    <x v="0"/>
    <s v="De Bonte Raaf"/>
    <x v="10"/>
    <x v="9"/>
    <n v="0"/>
    <x v="3"/>
    <x v="0"/>
    <x v="0"/>
    <x v="0"/>
    <x v="2"/>
    <x v="0"/>
  </r>
  <r>
    <x v="0"/>
    <x v="0"/>
    <s v="De Bonte Raaf"/>
    <x v="10"/>
    <x v="10"/>
    <n v="0"/>
    <x v="3"/>
    <x v="0"/>
    <x v="0"/>
    <x v="0"/>
    <x v="2"/>
    <x v="0"/>
  </r>
  <r>
    <x v="0"/>
    <x v="0"/>
    <s v="De Bonte Raaf"/>
    <x v="10"/>
    <x v="11"/>
    <n v="0"/>
    <x v="3"/>
    <x v="0"/>
    <x v="0"/>
    <x v="0"/>
    <x v="2"/>
    <x v="0"/>
  </r>
  <r>
    <x v="0"/>
    <x v="0"/>
    <s v="De Bonte Raaf"/>
    <x v="10"/>
    <x v="12"/>
    <n v="0"/>
    <x v="3"/>
    <x v="0"/>
    <x v="0"/>
    <x v="0"/>
    <x v="2"/>
    <x v="0"/>
  </r>
  <r>
    <x v="0"/>
    <x v="0"/>
    <s v="De Bonte Raaf"/>
    <x v="10"/>
    <x v="13"/>
    <n v="0"/>
    <x v="3"/>
    <x v="0"/>
    <x v="0"/>
    <x v="0"/>
    <x v="2"/>
    <x v="0"/>
  </r>
  <r>
    <x v="0"/>
    <x v="0"/>
    <s v="De Bonte Raaf"/>
    <x v="10"/>
    <x v="14"/>
    <n v="0"/>
    <x v="3"/>
    <x v="0"/>
    <x v="0"/>
    <x v="0"/>
    <x v="2"/>
    <x v="0"/>
  </r>
  <r>
    <x v="0"/>
    <x v="0"/>
    <s v="De Bonte Raaf"/>
    <x v="10"/>
    <x v="15"/>
    <n v="0"/>
    <x v="3"/>
    <x v="0"/>
    <x v="0"/>
    <x v="0"/>
    <x v="2"/>
    <x v="0"/>
  </r>
  <r>
    <x v="0"/>
    <x v="0"/>
    <s v="De Bonte Raaf"/>
    <x v="10"/>
    <x v="16"/>
    <n v="0"/>
    <x v="3"/>
    <x v="0"/>
    <x v="0"/>
    <x v="0"/>
    <x v="2"/>
    <x v="0"/>
  </r>
  <r>
    <x v="0"/>
    <x v="0"/>
    <s v="De Bonte Raaf"/>
    <x v="10"/>
    <x v="17"/>
    <n v="0"/>
    <x v="3"/>
    <x v="0"/>
    <x v="0"/>
    <x v="0"/>
    <x v="2"/>
    <x v="0"/>
  </r>
  <r>
    <x v="0"/>
    <x v="0"/>
    <s v="De Bonte Raaf"/>
    <x v="10"/>
    <x v="18"/>
    <n v="0"/>
    <x v="3"/>
    <x v="0"/>
    <x v="0"/>
    <x v="0"/>
    <x v="2"/>
    <x v="0"/>
  </r>
  <r>
    <x v="0"/>
    <x v="0"/>
    <s v="De Bonte Raaf"/>
    <x v="10"/>
    <x v="19"/>
    <n v="0"/>
    <x v="3"/>
    <x v="0"/>
    <x v="0"/>
    <x v="0"/>
    <x v="2"/>
    <x v="0"/>
  </r>
  <r>
    <x v="0"/>
    <x v="0"/>
    <s v="De Bonte Raaf"/>
    <x v="10"/>
    <x v="20"/>
    <n v="0"/>
    <x v="3"/>
    <x v="0"/>
    <x v="0"/>
    <x v="0"/>
    <x v="2"/>
    <x v="0"/>
  </r>
  <r>
    <x v="0"/>
    <x v="0"/>
    <s v="De Bonte Raaf"/>
    <x v="10"/>
    <x v="21"/>
    <n v="0"/>
    <x v="3"/>
    <x v="0"/>
    <x v="0"/>
    <x v="0"/>
    <x v="2"/>
    <x v="0"/>
  </r>
  <r>
    <x v="0"/>
    <x v="0"/>
    <s v="De Bonte Raaf"/>
    <x v="10"/>
    <x v="22"/>
    <n v="0"/>
    <x v="3"/>
    <x v="0"/>
    <x v="0"/>
    <x v="0"/>
    <x v="2"/>
    <x v="0"/>
  </r>
  <r>
    <x v="0"/>
    <x v="0"/>
    <s v="De Bonte Raaf"/>
    <x v="10"/>
    <x v="23"/>
    <n v="0"/>
    <x v="3"/>
    <x v="0"/>
    <x v="0"/>
    <x v="0"/>
    <x v="2"/>
    <x v="0"/>
  </r>
  <r>
    <x v="0"/>
    <x v="0"/>
    <s v="De Bonte Raaf"/>
    <x v="10"/>
    <x v="24"/>
    <n v="0"/>
    <x v="3"/>
    <x v="0"/>
    <x v="0"/>
    <x v="0"/>
    <x v="2"/>
    <x v="0"/>
  </r>
  <r>
    <x v="0"/>
    <x v="0"/>
    <s v="De Bonte Raaf"/>
    <x v="10"/>
    <x v="25"/>
    <n v="0"/>
    <x v="3"/>
    <x v="0"/>
    <x v="0"/>
    <x v="0"/>
    <x v="2"/>
    <x v="0"/>
  </r>
  <r>
    <x v="0"/>
    <x v="0"/>
    <s v="De Bonte Raaf"/>
    <x v="10"/>
    <x v="26"/>
    <n v="0"/>
    <x v="3"/>
    <x v="0"/>
    <x v="0"/>
    <x v="0"/>
    <x v="2"/>
    <x v="0"/>
  </r>
  <r>
    <x v="0"/>
    <x v="0"/>
    <s v="De Bonte Raaf"/>
    <x v="10"/>
    <x v="27"/>
    <n v="0"/>
    <x v="3"/>
    <x v="0"/>
    <x v="0"/>
    <x v="0"/>
    <x v="2"/>
    <x v="0"/>
  </r>
  <r>
    <x v="0"/>
    <x v="0"/>
    <s v="De Bonte Raaf"/>
    <x v="10"/>
    <x v="28"/>
    <n v="0"/>
    <x v="3"/>
    <x v="0"/>
    <x v="0"/>
    <x v="0"/>
    <x v="2"/>
    <x v="0"/>
  </r>
  <r>
    <x v="0"/>
    <x v="0"/>
    <s v="De Bonte Raaf"/>
    <x v="10"/>
    <x v="29"/>
    <n v="0"/>
    <x v="3"/>
    <x v="0"/>
    <x v="0"/>
    <x v="0"/>
    <x v="2"/>
    <x v="0"/>
  </r>
  <r>
    <x v="0"/>
    <x v="0"/>
    <s v="De Bonte Raaf"/>
    <x v="10"/>
    <x v="30"/>
    <n v="2264"/>
    <x v="3"/>
    <x v="0"/>
    <x v="0"/>
    <x v="0"/>
    <x v="2"/>
    <x v="0"/>
  </r>
  <r>
    <x v="0"/>
    <x v="0"/>
    <s v="De Bonte Raaf"/>
    <x v="10"/>
    <x v="31"/>
    <n v="13.06"/>
    <x v="3"/>
    <x v="0"/>
    <x v="0"/>
    <x v="0"/>
    <x v="2"/>
    <x v="0"/>
  </r>
  <r>
    <x v="0"/>
    <x v="0"/>
    <s v="De Bonte Raaf"/>
    <x v="10"/>
    <x v="32"/>
    <n v="0"/>
    <x v="3"/>
    <x v="0"/>
    <x v="0"/>
    <x v="0"/>
    <x v="2"/>
    <x v="0"/>
  </r>
  <r>
    <x v="0"/>
    <x v="0"/>
    <s v="De Bonte Raaf"/>
    <x v="10"/>
    <x v="33"/>
    <n v="0"/>
    <x v="3"/>
    <x v="0"/>
    <x v="0"/>
    <x v="0"/>
    <x v="2"/>
    <x v="0"/>
  </r>
  <r>
    <x v="0"/>
    <x v="0"/>
    <s v="De Bonte Raaf"/>
    <x v="10"/>
    <x v="34"/>
    <n v="0"/>
    <x v="3"/>
    <x v="0"/>
    <x v="0"/>
    <x v="0"/>
    <x v="2"/>
    <x v="0"/>
  </r>
  <r>
    <x v="0"/>
    <x v="0"/>
    <s v="De Bonte Raaf"/>
    <x v="10"/>
    <x v="35"/>
    <n v="0"/>
    <x v="3"/>
    <x v="0"/>
    <x v="0"/>
    <x v="0"/>
    <x v="2"/>
    <x v="0"/>
  </r>
  <r>
    <x v="0"/>
    <x v="0"/>
    <s v="De Bonte Raaf"/>
    <x v="10"/>
    <x v="36"/>
    <n v="0"/>
    <x v="3"/>
    <x v="0"/>
    <x v="0"/>
    <x v="0"/>
    <x v="2"/>
    <x v="0"/>
  </r>
  <r>
    <x v="0"/>
    <x v="0"/>
    <s v="De Bonte Raaf"/>
    <x v="10"/>
    <x v="37"/>
    <n v="0"/>
    <x v="3"/>
    <x v="0"/>
    <x v="0"/>
    <x v="0"/>
    <x v="2"/>
    <x v="0"/>
  </r>
  <r>
    <x v="0"/>
    <x v="0"/>
    <s v="De Bonte Raaf"/>
    <x v="10"/>
    <x v="38"/>
    <n v="3.42"/>
    <x v="3"/>
    <x v="0"/>
    <x v="0"/>
    <x v="0"/>
    <x v="2"/>
    <x v="0"/>
  </r>
  <r>
    <x v="0"/>
    <x v="0"/>
    <s v="De Bonte Raaf"/>
    <x v="10"/>
    <x v="39"/>
    <n v="0"/>
    <x v="3"/>
    <x v="0"/>
    <x v="0"/>
    <x v="0"/>
    <x v="2"/>
    <x v="0"/>
  </r>
  <r>
    <x v="0"/>
    <x v="0"/>
    <s v="De Bonte Raaf"/>
    <x v="10"/>
    <x v="40"/>
    <n v="3.42"/>
    <x v="3"/>
    <x v="0"/>
    <x v="0"/>
    <x v="0"/>
    <x v="2"/>
    <x v="0"/>
  </r>
  <r>
    <x v="0"/>
    <x v="0"/>
    <s v="De Bonte Raaf"/>
    <x v="10"/>
    <x v="41"/>
    <n v="0"/>
    <x v="3"/>
    <x v="0"/>
    <x v="0"/>
    <x v="0"/>
    <x v="2"/>
    <x v="0"/>
  </r>
  <r>
    <x v="0"/>
    <x v="0"/>
    <s v="De Bonte Raaf"/>
    <x v="10"/>
    <x v="42"/>
    <n v="0"/>
    <x v="3"/>
    <x v="0"/>
    <x v="0"/>
    <x v="0"/>
    <x v="2"/>
    <x v="0"/>
  </r>
  <r>
    <x v="0"/>
    <x v="0"/>
    <s v="De Bonte Raaf"/>
    <x v="10"/>
    <x v="43"/>
    <n v="0"/>
    <x v="3"/>
    <x v="0"/>
    <x v="0"/>
    <x v="1"/>
    <x v="2"/>
    <x v="0"/>
  </r>
  <r>
    <x v="0"/>
    <x v="0"/>
    <s v="De Bonte Raaf"/>
    <x v="10"/>
    <x v="44"/>
    <n v="0"/>
    <x v="3"/>
    <x v="0"/>
    <x v="0"/>
    <x v="2"/>
    <x v="2"/>
    <x v="0"/>
  </r>
  <r>
    <x v="0"/>
    <x v="0"/>
    <s v="De Bonte Raaf"/>
    <x v="10"/>
    <x v="45"/>
    <n v="0"/>
    <x v="3"/>
    <x v="0"/>
    <x v="0"/>
    <x v="2"/>
    <x v="2"/>
    <x v="0"/>
  </r>
  <r>
    <x v="0"/>
    <x v="0"/>
    <s v="De Bonte Raaf"/>
    <x v="10"/>
    <x v="46"/>
    <n v="0"/>
    <x v="3"/>
    <x v="0"/>
    <x v="0"/>
    <x v="2"/>
    <x v="2"/>
    <x v="0"/>
  </r>
  <r>
    <x v="0"/>
    <x v="0"/>
    <s v="De Bonte Raaf"/>
    <x v="10"/>
    <x v="47"/>
    <n v="0"/>
    <x v="3"/>
    <x v="0"/>
    <x v="0"/>
    <x v="2"/>
    <x v="2"/>
    <x v="0"/>
  </r>
  <r>
    <x v="0"/>
    <x v="0"/>
    <s v="De Bonte Raaf"/>
    <x v="10"/>
    <x v="48"/>
    <n v="0"/>
    <x v="3"/>
    <x v="0"/>
    <x v="0"/>
    <x v="1"/>
    <x v="2"/>
    <x v="0"/>
  </r>
  <r>
    <x v="0"/>
    <x v="0"/>
    <s v="De Bonte Raaf"/>
    <x v="10"/>
    <x v="49"/>
    <n v="0"/>
    <x v="3"/>
    <x v="0"/>
    <x v="0"/>
    <x v="3"/>
    <x v="2"/>
    <x v="0"/>
  </r>
  <r>
    <x v="0"/>
    <x v="0"/>
    <s v="De Bonte Raaf"/>
    <x v="10"/>
    <x v="50"/>
    <n v="0"/>
    <x v="3"/>
    <x v="0"/>
    <x v="0"/>
    <x v="4"/>
    <x v="2"/>
    <x v="0"/>
  </r>
  <r>
    <x v="0"/>
    <x v="0"/>
    <s v="De Bonte Raaf"/>
    <x v="10"/>
    <x v="51"/>
    <n v="0"/>
    <x v="3"/>
    <x v="0"/>
    <x v="0"/>
    <x v="4"/>
    <x v="2"/>
    <x v="0"/>
  </r>
  <r>
    <x v="0"/>
    <x v="0"/>
    <s v="De Bonte Raaf"/>
    <x v="10"/>
    <x v="52"/>
    <n v="0"/>
    <x v="3"/>
    <x v="0"/>
    <x v="0"/>
    <x v="1"/>
    <x v="2"/>
    <x v="0"/>
  </r>
  <r>
    <x v="0"/>
    <x v="0"/>
    <s v="De Bonte Raaf"/>
    <x v="10"/>
    <x v="53"/>
    <n v="0"/>
    <x v="3"/>
    <x v="0"/>
    <x v="0"/>
    <x v="3"/>
    <x v="2"/>
    <x v="0"/>
  </r>
  <r>
    <x v="0"/>
    <x v="0"/>
    <s v="De Bonte Raaf"/>
    <x v="10"/>
    <x v="54"/>
    <n v="0"/>
    <x v="3"/>
    <x v="0"/>
    <x v="0"/>
    <x v="4"/>
    <x v="2"/>
    <x v="0"/>
  </r>
  <r>
    <x v="0"/>
    <x v="0"/>
    <s v="De Bonte Raaf"/>
    <x v="10"/>
    <x v="55"/>
    <n v="0"/>
    <x v="3"/>
    <x v="0"/>
    <x v="0"/>
    <x v="4"/>
    <x v="2"/>
    <x v="0"/>
  </r>
  <r>
    <x v="0"/>
    <x v="0"/>
    <s v="De Bonte Raaf"/>
    <x v="10"/>
    <x v="56"/>
    <n v="0"/>
    <x v="3"/>
    <x v="0"/>
    <x v="0"/>
    <x v="4"/>
    <x v="2"/>
    <x v="0"/>
  </r>
  <r>
    <x v="0"/>
    <x v="0"/>
    <s v="De Bonte Raaf"/>
    <x v="10"/>
    <x v="57"/>
    <n v="0"/>
    <x v="3"/>
    <x v="0"/>
    <x v="0"/>
    <x v="4"/>
    <x v="2"/>
    <x v="0"/>
  </r>
  <r>
    <x v="0"/>
    <x v="0"/>
    <s v="De Bonte Raaf"/>
    <x v="10"/>
    <x v="58"/>
    <n v="0"/>
    <x v="3"/>
    <x v="0"/>
    <x v="0"/>
    <x v="4"/>
    <x v="2"/>
    <x v="0"/>
  </r>
  <r>
    <x v="0"/>
    <x v="0"/>
    <s v="De Bonte Raaf"/>
    <x v="10"/>
    <x v="59"/>
    <n v="0"/>
    <x v="3"/>
    <x v="0"/>
    <x v="0"/>
    <x v="4"/>
    <x v="2"/>
    <x v="0"/>
  </r>
  <r>
    <x v="0"/>
    <x v="0"/>
    <s v="De Bonte Raaf"/>
    <x v="10"/>
    <x v="60"/>
    <n v="0"/>
    <x v="3"/>
    <x v="0"/>
    <x v="0"/>
    <x v="5"/>
    <x v="2"/>
    <x v="0"/>
  </r>
  <r>
    <x v="0"/>
    <x v="0"/>
    <s v="De Bonte Raaf"/>
    <x v="10"/>
    <x v="61"/>
    <n v="0"/>
    <x v="3"/>
    <x v="0"/>
    <x v="0"/>
    <x v="5"/>
    <x v="2"/>
    <x v="0"/>
  </r>
  <r>
    <x v="0"/>
    <x v="0"/>
    <s v="De Bonte Raaf"/>
    <x v="10"/>
    <x v="62"/>
    <n v="0"/>
    <x v="3"/>
    <x v="0"/>
    <x v="0"/>
    <x v="5"/>
    <x v="2"/>
    <x v="0"/>
  </r>
  <r>
    <x v="0"/>
    <x v="0"/>
    <s v="De Bonte Raaf"/>
    <x v="10"/>
    <x v="63"/>
    <n v="0"/>
    <x v="3"/>
    <x v="0"/>
    <x v="0"/>
    <x v="5"/>
    <x v="2"/>
    <x v="0"/>
  </r>
  <r>
    <x v="0"/>
    <x v="0"/>
    <s v="De Bonte Raaf"/>
    <x v="10"/>
    <x v="64"/>
    <n v="0"/>
    <x v="3"/>
    <x v="0"/>
    <x v="0"/>
    <x v="5"/>
    <x v="2"/>
    <x v="0"/>
  </r>
  <r>
    <x v="0"/>
    <x v="0"/>
    <s v="De Bonte Raaf"/>
    <x v="10"/>
    <x v="65"/>
    <n v="0"/>
    <x v="3"/>
    <x v="0"/>
    <x v="0"/>
    <x v="5"/>
    <x v="2"/>
    <x v="0"/>
  </r>
  <r>
    <x v="0"/>
    <x v="0"/>
    <s v="De Bonte Raaf"/>
    <x v="10"/>
    <x v="66"/>
    <n v="0"/>
    <x v="3"/>
    <x v="0"/>
    <x v="0"/>
    <x v="5"/>
    <x v="2"/>
    <x v="0"/>
  </r>
  <r>
    <x v="0"/>
    <x v="0"/>
    <s v="De Bonte Raaf"/>
    <x v="10"/>
    <x v="67"/>
    <n v="0"/>
    <x v="3"/>
    <x v="0"/>
    <x v="0"/>
    <x v="5"/>
    <x v="2"/>
    <x v="0"/>
  </r>
  <r>
    <x v="0"/>
    <x v="0"/>
    <s v="De Bonte Raaf"/>
    <x v="10"/>
    <x v="68"/>
    <n v="0"/>
    <x v="3"/>
    <x v="0"/>
    <x v="0"/>
    <x v="5"/>
    <x v="2"/>
    <x v="0"/>
  </r>
  <r>
    <x v="0"/>
    <x v="0"/>
    <s v="De Bonte Raaf"/>
    <x v="10"/>
    <x v="69"/>
    <n v="0"/>
    <x v="3"/>
    <x v="0"/>
    <x v="0"/>
    <x v="5"/>
    <x v="2"/>
    <x v="0"/>
  </r>
  <r>
    <x v="0"/>
    <x v="0"/>
    <s v="De Bonte Raaf"/>
    <x v="10"/>
    <x v="70"/>
    <n v="0"/>
    <x v="3"/>
    <x v="0"/>
    <x v="0"/>
    <x v="5"/>
    <x v="2"/>
    <x v="0"/>
  </r>
  <r>
    <x v="0"/>
    <x v="0"/>
    <s v="De Bonte Raaf"/>
    <x v="10"/>
    <x v="71"/>
    <n v="0"/>
    <x v="3"/>
    <x v="0"/>
    <x v="0"/>
    <x v="5"/>
    <x v="2"/>
    <x v="0"/>
  </r>
  <r>
    <x v="0"/>
    <x v="0"/>
    <s v="De Bonte Raaf"/>
    <x v="10"/>
    <x v="72"/>
    <n v="0"/>
    <x v="3"/>
    <x v="0"/>
    <x v="0"/>
    <x v="4"/>
    <x v="2"/>
    <x v="0"/>
  </r>
  <r>
    <x v="0"/>
    <x v="0"/>
    <s v="De Bonte Raaf"/>
    <x v="10"/>
    <x v="73"/>
    <n v="0"/>
    <x v="3"/>
    <x v="0"/>
    <x v="0"/>
    <x v="4"/>
    <x v="2"/>
    <x v="0"/>
  </r>
  <r>
    <x v="0"/>
    <x v="0"/>
    <s v="De Bonte Raaf"/>
    <x v="10"/>
    <x v="74"/>
    <n v="0"/>
    <x v="3"/>
    <x v="0"/>
    <x v="0"/>
    <x v="4"/>
    <x v="2"/>
    <x v="0"/>
  </r>
  <r>
    <x v="0"/>
    <x v="0"/>
    <s v="De Bonte Raaf"/>
    <x v="10"/>
    <x v="75"/>
    <n v="0"/>
    <x v="3"/>
    <x v="0"/>
    <x v="0"/>
    <x v="4"/>
    <x v="2"/>
    <x v="0"/>
  </r>
  <r>
    <x v="0"/>
    <x v="0"/>
    <s v="De Bonte Raaf"/>
    <x v="10"/>
    <x v="76"/>
    <n v="0"/>
    <x v="3"/>
    <x v="0"/>
    <x v="0"/>
    <x v="6"/>
    <x v="2"/>
    <x v="0"/>
  </r>
  <r>
    <x v="0"/>
    <x v="0"/>
    <s v="De Bonte Raaf"/>
    <x v="10"/>
    <x v="77"/>
    <n v="0"/>
    <x v="3"/>
    <x v="0"/>
    <x v="0"/>
    <x v="7"/>
    <x v="2"/>
    <x v="0"/>
  </r>
  <r>
    <x v="0"/>
    <x v="0"/>
    <s v="De Bonte Raaf"/>
    <x v="10"/>
    <x v="78"/>
    <n v="0"/>
    <x v="3"/>
    <x v="0"/>
    <x v="0"/>
    <x v="7"/>
    <x v="2"/>
    <x v="0"/>
  </r>
  <r>
    <x v="0"/>
    <x v="0"/>
    <s v="De Bonte Raaf"/>
    <x v="10"/>
    <x v="79"/>
    <n v="0"/>
    <x v="3"/>
    <x v="0"/>
    <x v="0"/>
    <x v="7"/>
    <x v="2"/>
    <x v="0"/>
  </r>
  <r>
    <x v="0"/>
    <x v="0"/>
    <s v="De Bonte Raaf"/>
    <x v="10"/>
    <x v="80"/>
    <n v="0"/>
    <x v="3"/>
    <x v="0"/>
    <x v="0"/>
    <x v="8"/>
    <x v="2"/>
    <x v="0"/>
  </r>
  <r>
    <x v="0"/>
    <x v="0"/>
    <s v="De Bonte Raaf"/>
    <x v="10"/>
    <x v="81"/>
    <n v="0"/>
    <x v="3"/>
    <x v="0"/>
    <x v="0"/>
    <x v="8"/>
    <x v="2"/>
    <x v="0"/>
  </r>
  <r>
    <x v="0"/>
    <x v="0"/>
    <s v="De Bonte Raaf"/>
    <x v="10"/>
    <x v="82"/>
    <n v="0"/>
    <x v="3"/>
    <x v="0"/>
    <x v="0"/>
    <x v="8"/>
    <x v="2"/>
    <x v="0"/>
  </r>
  <r>
    <x v="0"/>
    <x v="0"/>
    <s v="De Bonte Raaf"/>
    <x v="10"/>
    <x v="83"/>
    <n v="0"/>
    <x v="3"/>
    <x v="0"/>
    <x v="0"/>
    <x v="9"/>
    <x v="2"/>
    <x v="0"/>
  </r>
  <r>
    <x v="0"/>
    <x v="0"/>
    <s v="De Bonte Raaf"/>
    <x v="10"/>
    <x v="84"/>
    <n v="0"/>
    <x v="3"/>
    <x v="0"/>
    <x v="0"/>
    <x v="3"/>
    <x v="2"/>
    <x v="0"/>
  </r>
  <r>
    <x v="0"/>
    <x v="1"/>
    <s v="De Bonte Raaf"/>
    <x v="0"/>
    <x v="0"/>
    <n v="0"/>
    <x v="0"/>
    <x v="0"/>
    <x v="0"/>
    <x v="0"/>
    <x v="0"/>
    <x v="0"/>
  </r>
  <r>
    <x v="0"/>
    <x v="1"/>
    <s v="De Bonte Raaf"/>
    <x v="0"/>
    <x v="1"/>
    <n v="0"/>
    <x v="0"/>
    <x v="0"/>
    <x v="0"/>
    <x v="0"/>
    <x v="0"/>
    <x v="0"/>
  </r>
  <r>
    <x v="0"/>
    <x v="1"/>
    <s v="De Bonte Raaf"/>
    <x v="0"/>
    <x v="2"/>
    <n v="0"/>
    <x v="0"/>
    <x v="0"/>
    <x v="0"/>
    <x v="0"/>
    <x v="0"/>
    <x v="0"/>
  </r>
  <r>
    <x v="0"/>
    <x v="1"/>
    <s v="De Bonte Raaf"/>
    <x v="0"/>
    <x v="3"/>
    <n v="0"/>
    <x v="0"/>
    <x v="0"/>
    <x v="0"/>
    <x v="0"/>
    <x v="0"/>
    <x v="0"/>
  </r>
  <r>
    <x v="0"/>
    <x v="1"/>
    <s v="De Bonte Raaf"/>
    <x v="0"/>
    <x v="4"/>
    <n v="0"/>
    <x v="0"/>
    <x v="0"/>
    <x v="0"/>
    <x v="1"/>
    <x v="0"/>
    <x v="0"/>
  </r>
  <r>
    <x v="0"/>
    <x v="1"/>
    <s v="De Bonte Raaf"/>
    <x v="0"/>
    <x v="5"/>
    <n v="0"/>
    <x v="0"/>
    <x v="0"/>
    <x v="0"/>
    <x v="0"/>
    <x v="0"/>
    <x v="0"/>
  </r>
  <r>
    <x v="0"/>
    <x v="1"/>
    <s v="De Bonte Raaf"/>
    <x v="0"/>
    <x v="6"/>
    <n v="0"/>
    <x v="0"/>
    <x v="0"/>
    <x v="0"/>
    <x v="0"/>
    <x v="0"/>
    <x v="0"/>
  </r>
  <r>
    <x v="0"/>
    <x v="1"/>
    <s v="De Bonte Raaf"/>
    <x v="0"/>
    <x v="7"/>
    <n v="0"/>
    <x v="0"/>
    <x v="0"/>
    <x v="0"/>
    <x v="0"/>
    <x v="0"/>
    <x v="0"/>
  </r>
  <r>
    <x v="0"/>
    <x v="1"/>
    <s v="De Bonte Raaf"/>
    <x v="0"/>
    <x v="8"/>
    <n v="0"/>
    <x v="0"/>
    <x v="0"/>
    <x v="0"/>
    <x v="1"/>
    <x v="0"/>
    <x v="0"/>
  </r>
  <r>
    <x v="0"/>
    <x v="1"/>
    <s v="De Bonte Raaf"/>
    <x v="0"/>
    <x v="9"/>
    <n v="0"/>
    <x v="0"/>
    <x v="0"/>
    <x v="0"/>
    <x v="0"/>
    <x v="0"/>
    <x v="0"/>
  </r>
  <r>
    <x v="0"/>
    <x v="1"/>
    <s v="De Bonte Raaf"/>
    <x v="0"/>
    <x v="10"/>
    <n v="0"/>
    <x v="0"/>
    <x v="0"/>
    <x v="0"/>
    <x v="0"/>
    <x v="0"/>
    <x v="0"/>
  </r>
  <r>
    <x v="0"/>
    <x v="1"/>
    <s v="De Bonte Raaf"/>
    <x v="0"/>
    <x v="11"/>
    <n v="0"/>
    <x v="0"/>
    <x v="0"/>
    <x v="0"/>
    <x v="0"/>
    <x v="0"/>
    <x v="0"/>
  </r>
  <r>
    <x v="0"/>
    <x v="1"/>
    <s v="De Bonte Raaf"/>
    <x v="0"/>
    <x v="12"/>
    <n v="0"/>
    <x v="0"/>
    <x v="0"/>
    <x v="0"/>
    <x v="0"/>
    <x v="0"/>
    <x v="0"/>
  </r>
  <r>
    <x v="0"/>
    <x v="1"/>
    <s v="De Bonte Raaf"/>
    <x v="0"/>
    <x v="13"/>
    <n v="0"/>
    <x v="0"/>
    <x v="0"/>
    <x v="0"/>
    <x v="0"/>
    <x v="0"/>
    <x v="0"/>
  </r>
  <r>
    <x v="0"/>
    <x v="1"/>
    <s v="De Bonte Raaf"/>
    <x v="0"/>
    <x v="14"/>
    <n v="0"/>
    <x v="0"/>
    <x v="0"/>
    <x v="0"/>
    <x v="0"/>
    <x v="0"/>
    <x v="0"/>
  </r>
  <r>
    <x v="0"/>
    <x v="1"/>
    <s v="De Bonte Raaf"/>
    <x v="0"/>
    <x v="15"/>
    <n v="0"/>
    <x v="0"/>
    <x v="0"/>
    <x v="0"/>
    <x v="0"/>
    <x v="0"/>
    <x v="0"/>
  </r>
  <r>
    <x v="0"/>
    <x v="1"/>
    <s v="De Bonte Raaf"/>
    <x v="0"/>
    <x v="16"/>
    <n v="0"/>
    <x v="0"/>
    <x v="0"/>
    <x v="0"/>
    <x v="0"/>
    <x v="0"/>
    <x v="0"/>
  </r>
  <r>
    <x v="0"/>
    <x v="1"/>
    <s v="De Bonte Raaf"/>
    <x v="0"/>
    <x v="17"/>
    <n v="0"/>
    <x v="0"/>
    <x v="0"/>
    <x v="0"/>
    <x v="0"/>
    <x v="0"/>
    <x v="0"/>
  </r>
  <r>
    <x v="0"/>
    <x v="1"/>
    <s v="De Bonte Raaf"/>
    <x v="0"/>
    <x v="18"/>
    <n v="0"/>
    <x v="0"/>
    <x v="0"/>
    <x v="0"/>
    <x v="0"/>
    <x v="0"/>
    <x v="0"/>
  </r>
  <r>
    <x v="0"/>
    <x v="1"/>
    <s v="De Bonte Raaf"/>
    <x v="0"/>
    <x v="19"/>
    <n v="0"/>
    <x v="0"/>
    <x v="0"/>
    <x v="0"/>
    <x v="0"/>
    <x v="0"/>
    <x v="0"/>
  </r>
  <r>
    <x v="0"/>
    <x v="1"/>
    <s v="De Bonte Raaf"/>
    <x v="0"/>
    <x v="20"/>
    <n v="0"/>
    <x v="0"/>
    <x v="0"/>
    <x v="0"/>
    <x v="0"/>
    <x v="0"/>
    <x v="0"/>
  </r>
  <r>
    <x v="0"/>
    <x v="1"/>
    <s v="De Bonte Raaf"/>
    <x v="0"/>
    <x v="21"/>
    <n v="0"/>
    <x v="0"/>
    <x v="0"/>
    <x v="0"/>
    <x v="0"/>
    <x v="0"/>
    <x v="0"/>
  </r>
  <r>
    <x v="0"/>
    <x v="1"/>
    <s v="De Bonte Raaf"/>
    <x v="0"/>
    <x v="22"/>
    <n v="0"/>
    <x v="0"/>
    <x v="0"/>
    <x v="0"/>
    <x v="0"/>
    <x v="0"/>
    <x v="0"/>
  </r>
  <r>
    <x v="0"/>
    <x v="1"/>
    <s v="De Bonte Raaf"/>
    <x v="0"/>
    <x v="23"/>
    <n v="0"/>
    <x v="0"/>
    <x v="0"/>
    <x v="0"/>
    <x v="0"/>
    <x v="0"/>
    <x v="0"/>
  </r>
  <r>
    <x v="0"/>
    <x v="1"/>
    <s v="De Bonte Raaf"/>
    <x v="0"/>
    <x v="24"/>
    <n v="0"/>
    <x v="0"/>
    <x v="0"/>
    <x v="0"/>
    <x v="0"/>
    <x v="0"/>
    <x v="0"/>
  </r>
  <r>
    <x v="0"/>
    <x v="1"/>
    <s v="De Bonte Raaf"/>
    <x v="0"/>
    <x v="25"/>
    <n v="0"/>
    <x v="0"/>
    <x v="0"/>
    <x v="0"/>
    <x v="0"/>
    <x v="0"/>
    <x v="0"/>
  </r>
  <r>
    <x v="0"/>
    <x v="1"/>
    <s v="De Bonte Raaf"/>
    <x v="0"/>
    <x v="26"/>
    <n v="0"/>
    <x v="0"/>
    <x v="0"/>
    <x v="0"/>
    <x v="0"/>
    <x v="0"/>
    <x v="0"/>
  </r>
  <r>
    <x v="0"/>
    <x v="1"/>
    <s v="De Bonte Raaf"/>
    <x v="0"/>
    <x v="27"/>
    <n v="0"/>
    <x v="0"/>
    <x v="0"/>
    <x v="0"/>
    <x v="0"/>
    <x v="0"/>
    <x v="0"/>
  </r>
  <r>
    <x v="0"/>
    <x v="1"/>
    <s v="De Bonte Raaf"/>
    <x v="0"/>
    <x v="28"/>
    <n v="0"/>
    <x v="0"/>
    <x v="0"/>
    <x v="0"/>
    <x v="0"/>
    <x v="0"/>
    <x v="0"/>
  </r>
  <r>
    <x v="0"/>
    <x v="1"/>
    <s v="De Bonte Raaf"/>
    <x v="0"/>
    <x v="29"/>
    <n v="0"/>
    <x v="0"/>
    <x v="0"/>
    <x v="0"/>
    <x v="0"/>
    <x v="0"/>
    <x v="0"/>
  </r>
  <r>
    <x v="0"/>
    <x v="1"/>
    <s v="De Bonte Raaf"/>
    <x v="0"/>
    <x v="30"/>
    <n v="2264"/>
    <x v="0"/>
    <x v="0"/>
    <x v="0"/>
    <x v="0"/>
    <x v="0"/>
    <x v="0"/>
  </r>
  <r>
    <x v="0"/>
    <x v="1"/>
    <s v="De Bonte Raaf"/>
    <x v="0"/>
    <x v="31"/>
    <n v="13.06"/>
    <x v="0"/>
    <x v="0"/>
    <x v="0"/>
    <x v="0"/>
    <x v="0"/>
    <x v="0"/>
  </r>
  <r>
    <x v="0"/>
    <x v="1"/>
    <s v="De Bonte Raaf"/>
    <x v="0"/>
    <x v="32"/>
    <n v="0"/>
    <x v="0"/>
    <x v="0"/>
    <x v="0"/>
    <x v="0"/>
    <x v="0"/>
    <x v="0"/>
  </r>
  <r>
    <x v="0"/>
    <x v="1"/>
    <s v="De Bonte Raaf"/>
    <x v="0"/>
    <x v="33"/>
    <n v="0"/>
    <x v="0"/>
    <x v="0"/>
    <x v="0"/>
    <x v="0"/>
    <x v="0"/>
    <x v="0"/>
  </r>
  <r>
    <x v="0"/>
    <x v="1"/>
    <s v="De Bonte Raaf"/>
    <x v="0"/>
    <x v="34"/>
    <n v="0"/>
    <x v="0"/>
    <x v="0"/>
    <x v="0"/>
    <x v="0"/>
    <x v="0"/>
    <x v="0"/>
  </r>
  <r>
    <x v="0"/>
    <x v="1"/>
    <s v="De Bonte Raaf"/>
    <x v="0"/>
    <x v="35"/>
    <n v="0"/>
    <x v="0"/>
    <x v="0"/>
    <x v="0"/>
    <x v="0"/>
    <x v="0"/>
    <x v="0"/>
  </r>
  <r>
    <x v="0"/>
    <x v="1"/>
    <s v="De Bonte Raaf"/>
    <x v="0"/>
    <x v="36"/>
    <n v="0"/>
    <x v="0"/>
    <x v="0"/>
    <x v="0"/>
    <x v="0"/>
    <x v="0"/>
    <x v="0"/>
  </r>
  <r>
    <x v="0"/>
    <x v="1"/>
    <s v="De Bonte Raaf"/>
    <x v="0"/>
    <x v="37"/>
    <n v="0"/>
    <x v="0"/>
    <x v="0"/>
    <x v="0"/>
    <x v="0"/>
    <x v="0"/>
    <x v="0"/>
  </r>
  <r>
    <x v="0"/>
    <x v="1"/>
    <s v="De Bonte Raaf"/>
    <x v="0"/>
    <x v="38"/>
    <n v="1.59"/>
    <x v="0"/>
    <x v="0"/>
    <x v="0"/>
    <x v="0"/>
    <x v="0"/>
    <x v="0"/>
  </r>
  <r>
    <x v="0"/>
    <x v="1"/>
    <s v="De Bonte Raaf"/>
    <x v="0"/>
    <x v="39"/>
    <n v="0"/>
    <x v="0"/>
    <x v="0"/>
    <x v="0"/>
    <x v="0"/>
    <x v="0"/>
    <x v="0"/>
  </r>
  <r>
    <x v="0"/>
    <x v="1"/>
    <s v="De Bonte Raaf"/>
    <x v="0"/>
    <x v="40"/>
    <n v="1.59"/>
    <x v="0"/>
    <x v="0"/>
    <x v="0"/>
    <x v="0"/>
    <x v="0"/>
    <x v="0"/>
  </r>
  <r>
    <x v="0"/>
    <x v="1"/>
    <s v="De Bonte Raaf"/>
    <x v="0"/>
    <x v="41"/>
    <n v="0"/>
    <x v="0"/>
    <x v="0"/>
    <x v="0"/>
    <x v="0"/>
    <x v="0"/>
    <x v="0"/>
  </r>
  <r>
    <x v="0"/>
    <x v="1"/>
    <s v="De Bonte Raaf"/>
    <x v="0"/>
    <x v="42"/>
    <n v="0"/>
    <x v="0"/>
    <x v="0"/>
    <x v="0"/>
    <x v="0"/>
    <x v="0"/>
    <x v="0"/>
  </r>
  <r>
    <x v="0"/>
    <x v="1"/>
    <s v="De Bonte Raaf"/>
    <x v="0"/>
    <x v="43"/>
    <n v="0"/>
    <x v="0"/>
    <x v="0"/>
    <x v="0"/>
    <x v="1"/>
    <x v="0"/>
    <x v="0"/>
  </r>
  <r>
    <x v="0"/>
    <x v="1"/>
    <s v="De Bonte Raaf"/>
    <x v="0"/>
    <x v="44"/>
    <n v="0"/>
    <x v="0"/>
    <x v="0"/>
    <x v="0"/>
    <x v="2"/>
    <x v="0"/>
    <x v="0"/>
  </r>
  <r>
    <x v="0"/>
    <x v="1"/>
    <s v="De Bonte Raaf"/>
    <x v="0"/>
    <x v="45"/>
    <n v="0"/>
    <x v="0"/>
    <x v="0"/>
    <x v="0"/>
    <x v="2"/>
    <x v="0"/>
    <x v="0"/>
  </r>
  <r>
    <x v="0"/>
    <x v="1"/>
    <s v="De Bonte Raaf"/>
    <x v="0"/>
    <x v="46"/>
    <n v="0"/>
    <x v="0"/>
    <x v="0"/>
    <x v="0"/>
    <x v="2"/>
    <x v="0"/>
    <x v="0"/>
  </r>
  <r>
    <x v="0"/>
    <x v="1"/>
    <s v="De Bonte Raaf"/>
    <x v="0"/>
    <x v="47"/>
    <n v="0"/>
    <x v="0"/>
    <x v="0"/>
    <x v="0"/>
    <x v="2"/>
    <x v="0"/>
    <x v="0"/>
  </r>
  <r>
    <x v="0"/>
    <x v="1"/>
    <s v="De Bonte Raaf"/>
    <x v="0"/>
    <x v="48"/>
    <n v="0"/>
    <x v="0"/>
    <x v="0"/>
    <x v="0"/>
    <x v="1"/>
    <x v="0"/>
    <x v="0"/>
  </r>
  <r>
    <x v="0"/>
    <x v="1"/>
    <s v="De Bonte Raaf"/>
    <x v="0"/>
    <x v="49"/>
    <n v="0"/>
    <x v="0"/>
    <x v="0"/>
    <x v="0"/>
    <x v="3"/>
    <x v="0"/>
    <x v="0"/>
  </r>
  <r>
    <x v="0"/>
    <x v="1"/>
    <s v="De Bonte Raaf"/>
    <x v="0"/>
    <x v="50"/>
    <n v="0"/>
    <x v="0"/>
    <x v="0"/>
    <x v="0"/>
    <x v="4"/>
    <x v="0"/>
    <x v="0"/>
  </r>
  <r>
    <x v="0"/>
    <x v="1"/>
    <s v="De Bonte Raaf"/>
    <x v="0"/>
    <x v="51"/>
    <n v="0"/>
    <x v="0"/>
    <x v="0"/>
    <x v="0"/>
    <x v="4"/>
    <x v="0"/>
    <x v="0"/>
  </r>
  <r>
    <x v="0"/>
    <x v="1"/>
    <s v="De Bonte Raaf"/>
    <x v="0"/>
    <x v="52"/>
    <n v="0"/>
    <x v="0"/>
    <x v="0"/>
    <x v="0"/>
    <x v="1"/>
    <x v="0"/>
    <x v="0"/>
  </r>
  <r>
    <x v="0"/>
    <x v="1"/>
    <s v="De Bonte Raaf"/>
    <x v="0"/>
    <x v="53"/>
    <n v="0"/>
    <x v="0"/>
    <x v="0"/>
    <x v="0"/>
    <x v="3"/>
    <x v="0"/>
    <x v="0"/>
  </r>
  <r>
    <x v="0"/>
    <x v="1"/>
    <s v="De Bonte Raaf"/>
    <x v="0"/>
    <x v="54"/>
    <n v="0"/>
    <x v="0"/>
    <x v="0"/>
    <x v="0"/>
    <x v="4"/>
    <x v="0"/>
    <x v="0"/>
  </r>
  <r>
    <x v="0"/>
    <x v="1"/>
    <s v="De Bonte Raaf"/>
    <x v="0"/>
    <x v="55"/>
    <n v="0"/>
    <x v="0"/>
    <x v="0"/>
    <x v="0"/>
    <x v="4"/>
    <x v="0"/>
    <x v="0"/>
  </r>
  <r>
    <x v="0"/>
    <x v="1"/>
    <s v="De Bonte Raaf"/>
    <x v="0"/>
    <x v="56"/>
    <n v="0"/>
    <x v="0"/>
    <x v="0"/>
    <x v="0"/>
    <x v="4"/>
    <x v="0"/>
    <x v="0"/>
  </r>
  <r>
    <x v="0"/>
    <x v="1"/>
    <s v="De Bonte Raaf"/>
    <x v="0"/>
    <x v="57"/>
    <n v="0"/>
    <x v="0"/>
    <x v="0"/>
    <x v="0"/>
    <x v="4"/>
    <x v="0"/>
    <x v="0"/>
  </r>
  <r>
    <x v="0"/>
    <x v="1"/>
    <s v="De Bonte Raaf"/>
    <x v="0"/>
    <x v="58"/>
    <n v="0"/>
    <x v="0"/>
    <x v="0"/>
    <x v="0"/>
    <x v="4"/>
    <x v="0"/>
    <x v="0"/>
  </r>
  <r>
    <x v="0"/>
    <x v="1"/>
    <s v="De Bonte Raaf"/>
    <x v="0"/>
    <x v="59"/>
    <n v="0"/>
    <x v="0"/>
    <x v="0"/>
    <x v="0"/>
    <x v="4"/>
    <x v="0"/>
    <x v="0"/>
  </r>
  <r>
    <x v="0"/>
    <x v="1"/>
    <s v="De Bonte Raaf"/>
    <x v="0"/>
    <x v="60"/>
    <n v="0"/>
    <x v="0"/>
    <x v="0"/>
    <x v="0"/>
    <x v="5"/>
    <x v="0"/>
    <x v="0"/>
  </r>
  <r>
    <x v="0"/>
    <x v="1"/>
    <s v="De Bonte Raaf"/>
    <x v="0"/>
    <x v="61"/>
    <n v="0"/>
    <x v="0"/>
    <x v="0"/>
    <x v="0"/>
    <x v="5"/>
    <x v="0"/>
    <x v="0"/>
  </r>
  <r>
    <x v="0"/>
    <x v="1"/>
    <s v="De Bonte Raaf"/>
    <x v="0"/>
    <x v="62"/>
    <n v="0"/>
    <x v="0"/>
    <x v="0"/>
    <x v="0"/>
    <x v="5"/>
    <x v="0"/>
    <x v="0"/>
  </r>
  <r>
    <x v="0"/>
    <x v="1"/>
    <s v="De Bonte Raaf"/>
    <x v="0"/>
    <x v="63"/>
    <n v="0"/>
    <x v="0"/>
    <x v="0"/>
    <x v="0"/>
    <x v="5"/>
    <x v="0"/>
    <x v="0"/>
  </r>
  <r>
    <x v="0"/>
    <x v="1"/>
    <s v="De Bonte Raaf"/>
    <x v="0"/>
    <x v="64"/>
    <n v="0"/>
    <x v="0"/>
    <x v="0"/>
    <x v="0"/>
    <x v="5"/>
    <x v="0"/>
    <x v="0"/>
  </r>
  <r>
    <x v="0"/>
    <x v="1"/>
    <s v="De Bonte Raaf"/>
    <x v="0"/>
    <x v="65"/>
    <n v="0"/>
    <x v="0"/>
    <x v="0"/>
    <x v="0"/>
    <x v="5"/>
    <x v="0"/>
    <x v="0"/>
  </r>
  <r>
    <x v="0"/>
    <x v="1"/>
    <s v="De Bonte Raaf"/>
    <x v="0"/>
    <x v="66"/>
    <n v="0"/>
    <x v="0"/>
    <x v="0"/>
    <x v="0"/>
    <x v="5"/>
    <x v="0"/>
    <x v="0"/>
  </r>
  <r>
    <x v="0"/>
    <x v="1"/>
    <s v="De Bonte Raaf"/>
    <x v="0"/>
    <x v="67"/>
    <n v="0"/>
    <x v="0"/>
    <x v="0"/>
    <x v="0"/>
    <x v="5"/>
    <x v="0"/>
    <x v="0"/>
  </r>
  <r>
    <x v="0"/>
    <x v="1"/>
    <s v="De Bonte Raaf"/>
    <x v="0"/>
    <x v="68"/>
    <n v="0"/>
    <x v="0"/>
    <x v="0"/>
    <x v="0"/>
    <x v="5"/>
    <x v="0"/>
    <x v="0"/>
  </r>
  <r>
    <x v="0"/>
    <x v="1"/>
    <s v="De Bonte Raaf"/>
    <x v="0"/>
    <x v="69"/>
    <n v="0"/>
    <x v="0"/>
    <x v="0"/>
    <x v="0"/>
    <x v="5"/>
    <x v="0"/>
    <x v="0"/>
  </r>
  <r>
    <x v="0"/>
    <x v="1"/>
    <s v="De Bonte Raaf"/>
    <x v="0"/>
    <x v="70"/>
    <n v="0"/>
    <x v="0"/>
    <x v="0"/>
    <x v="0"/>
    <x v="5"/>
    <x v="0"/>
    <x v="0"/>
  </r>
  <r>
    <x v="0"/>
    <x v="1"/>
    <s v="De Bonte Raaf"/>
    <x v="0"/>
    <x v="71"/>
    <n v="0"/>
    <x v="0"/>
    <x v="0"/>
    <x v="0"/>
    <x v="5"/>
    <x v="0"/>
    <x v="0"/>
  </r>
  <r>
    <x v="0"/>
    <x v="1"/>
    <s v="De Bonte Raaf"/>
    <x v="0"/>
    <x v="72"/>
    <n v="0"/>
    <x v="0"/>
    <x v="0"/>
    <x v="0"/>
    <x v="4"/>
    <x v="0"/>
    <x v="0"/>
  </r>
  <r>
    <x v="0"/>
    <x v="1"/>
    <s v="De Bonte Raaf"/>
    <x v="0"/>
    <x v="73"/>
    <n v="0"/>
    <x v="0"/>
    <x v="0"/>
    <x v="0"/>
    <x v="4"/>
    <x v="0"/>
    <x v="0"/>
  </r>
  <r>
    <x v="0"/>
    <x v="1"/>
    <s v="De Bonte Raaf"/>
    <x v="0"/>
    <x v="74"/>
    <n v="0"/>
    <x v="0"/>
    <x v="0"/>
    <x v="0"/>
    <x v="4"/>
    <x v="0"/>
    <x v="0"/>
  </r>
  <r>
    <x v="0"/>
    <x v="1"/>
    <s v="De Bonte Raaf"/>
    <x v="0"/>
    <x v="75"/>
    <n v="0"/>
    <x v="0"/>
    <x v="0"/>
    <x v="0"/>
    <x v="4"/>
    <x v="0"/>
    <x v="0"/>
  </r>
  <r>
    <x v="0"/>
    <x v="1"/>
    <s v="De Bonte Raaf"/>
    <x v="0"/>
    <x v="76"/>
    <n v="0"/>
    <x v="0"/>
    <x v="0"/>
    <x v="0"/>
    <x v="6"/>
    <x v="0"/>
    <x v="0"/>
  </r>
  <r>
    <x v="0"/>
    <x v="1"/>
    <s v="De Bonte Raaf"/>
    <x v="0"/>
    <x v="77"/>
    <n v="0"/>
    <x v="0"/>
    <x v="0"/>
    <x v="0"/>
    <x v="7"/>
    <x v="0"/>
    <x v="0"/>
  </r>
  <r>
    <x v="0"/>
    <x v="1"/>
    <s v="De Bonte Raaf"/>
    <x v="0"/>
    <x v="78"/>
    <n v="0"/>
    <x v="0"/>
    <x v="0"/>
    <x v="0"/>
    <x v="7"/>
    <x v="0"/>
    <x v="0"/>
  </r>
  <r>
    <x v="0"/>
    <x v="1"/>
    <s v="De Bonte Raaf"/>
    <x v="0"/>
    <x v="79"/>
    <n v="0"/>
    <x v="0"/>
    <x v="0"/>
    <x v="0"/>
    <x v="7"/>
    <x v="0"/>
    <x v="0"/>
  </r>
  <r>
    <x v="0"/>
    <x v="1"/>
    <s v="De Bonte Raaf"/>
    <x v="0"/>
    <x v="80"/>
    <n v="0"/>
    <x v="0"/>
    <x v="0"/>
    <x v="0"/>
    <x v="8"/>
    <x v="0"/>
    <x v="0"/>
  </r>
  <r>
    <x v="0"/>
    <x v="1"/>
    <s v="De Bonte Raaf"/>
    <x v="0"/>
    <x v="81"/>
    <n v="0"/>
    <x v="0"/>
    <x v="0"/>
    <x v="0"/>
    <x v="8"/>
    <x v="0"/>
    <x v="0"/>
  </r>
  <r>
    <x v="0"/>
    <x v="1"/>
    <s v="De Bonte Raaf"/>
    <x v="0"/>
    <x v="82"/>
    <n v="0"/>
    <x v="0"/>
    <x v="0"/>
    <x v="0"/>
    <x v="8"/>
    <x v="0"/>
    <x v="0"/>
  </r>
  <r>
    <x v="0"/>
    <x v="1"/>
    <s v="De Bonte Raaf"/>
    <x v="0"/>
    <x v="83"/>
    <n v="0"/>
    <x v="0"/>
    <x v="0"/>
    <x v="0"/>
    <x v="9"/>
    <x v="0"/>
    <x v="0"/>
  </r>
  <r>
    <x v="0"/>
    <x v="1"/>
    <s v="De Bonte Raaf"/>
    <x v="0"/>
    <x v="84"/>
    <n v="0"/>
    <x v="0"/>
    <x v="0"/>
    <x v="0"/>
    <x v="3"/>
    <x v="0"/>
    <x v="0"/>
  </r>
  <r>
    <x v="0"/>
    <x v="1"/>
    <s v="De Bonte Raaf"/>
    <x v="1"/>
    <x v="0"/>
    <n v="5251.71"/>
    <x v="1"/>
    <x v="0"/>
    <x v="0"/>
    <x v="0"/>
    <x v="0"/>
    <x v="0"/>
  </r>
  <r>
    <x v="0"/>
    <x v="1"/>
    <s v="De Bonte Raaf"/>
    <x v="1"/>
    <x v="85"/>
    <n v="1971.9"/>
    <x v="1"/>
    <x v="0"/>
    <x v="0"/>
    <x v="0"/>
    <x v="0"/>
    <x v="0"/>
  </r>
  <r>
    <x v="0"/>
    <x v="1"/>
    <s v="De Bonte Raaf"/>
    <x v="1"/>
    <x v="2"/>
    <n v="0"/>
    <x v="1"/>
    <x v="0"/>
    <x v="0"/>
    <x v="0"/>
    <x v="0"/>
    <x v="0"/>
  </r>
  <r>
    <x v="0"/>
    <x v="1"/>
    <s v="De Bonte Raaf"/>
    <x v="1"/>
    <x v="86"/>
    <n v="1971.9"/>
    <x v="1"/>
    <x v="0"/>
    <x v="0"/>
    <x v="0"/>
    <x v="0"/>
    <x v="0"/>
  </r>
  <r>
    <x v="0"/>
    <x v="1"/>
    <s v="De Bonte Raaf"/>
    <x v="1"/>
    <x v="4"/>
    <n v="1971.9"/>
    <x v="1"/>
    <x v="0"/>
    <x v="0"/>
    <x v="1"/>
    <x v="0"/>
    <x v="0"/>
  </r>
  <r>
    <x v="0"/>
    <x v="1"/>
    <s v="De Bonte Raaf"/>
    <x v="1"/>
    <x v="5"/>
    <n v="0"/>
    <x v="1"/>
    <x v="0"/>
    <x v="0"/>
    <x v="0"/>
    <x v="0"/>
    <x v="0"/>
  </r>
  <r>
    <x v="0"/>
    <x v="1"/>
    <s v="De Bonte Raaf"/>
    <x v="1"/>
    <x v="6"/>
    <n v="2510.0300000000002"/>
    <x v="1"/>
    <x v="0"/>
    <x v="0"/>
    <x v="0"/>
    <x v="0"/>
    <x v="0"/>
  </r>
  <r>
    <x v="0"/>
    <x v="1"/>
    <s v="De Bonte Raaf"/>
    <x v="1"/>
    <x v="7"/>
    <n v="0"/>
    <x v="1"/>
    <x v="0"/>
    <x v="0"/>
    <x v="0"/>
    <x v="0"/>
    <x v="0"/>
  </r>
  <r>
    <x v="0"/>
    <x v="1"/>
    <s v="De Bonte Raaf"/>
    <x v="1"/>
    <x v="8"/>
    <n v="0"/>
    <x v="1"/>
    <x v="0"/>
    <x v="0"/>
    <x v="1"/>
    <x v="0"/>
    <x v="0"/>
  </r>
  <r>
    <x v="0"/>
    <x v="1"/>
    <s v="De Bonte Raaf"/>
    <x v="1"/>
    <x v="9"/>
    <n v="0"/>
    <x v="1"/>
    <x v="0"/>
    <x v="0"/>
    <x v="0"/>
    <x v="0"/>
    <x v="0"/>
  </r>
  <r>
    <x v="0"/>
    <x v="1"/>
    <s v="De Bonte Raaf"/>
    <x v="1"/>
    <x v="87"/>
    <n v="1971.9"/>
    <x v="1"/>
    <x v="0"/>
    <x v="0"/>
    <x v="0"/>
    <x v="0"/>
    <x v="0"/>
  </r>
  <r>
    <x v="0"/>
    <x v="1"/>
    <s v="De Bonte Raaf"/>
    <x v="1"/>
    <x v="88"/>
    <n v="1971.9"/>
    <x v="1"/>
    <x v="0"/>
    <x v="0"/>
    <x v="0"/>
    <x v="0"/>
    <x v="0"/>
  </r>
  <r>
    <x v="0"/>
    <x v="1"/>
    <s v="De Bonte Raaf"/>
    <x v="1"/>
    <x v="89"/>
    <n v="1971.9"/>
    <x v="1"/>
    <x v="0"/>
    <x v="0"/>
    <x v="0"/>
    <x v="0"/>
    <x v="0"/>
  </r>
  <r>
    <x v="0"/>
    <x v="1"/>
    <s v="De Bonte Raaf"/>
    <x v="1"/>
    <x v="90"/>
    <n v="1971.9"/>
    <x v="1"/>
    <x v="0"/>
    <x v="0"/>
    <x v="0"/>
    <x v="0"/>
    <x v="0"/>
  </r>
  <r>
    <x v="0"/>
    <x v="1"/>
    <s v="De Bonte Raaf"/>
    <x v="1"/>
    <x v="91"/>
    <n v="1971.9"/>
    <x v="1"/>
    <x v="0"/>
    <x v="0"/>
    <x v="0"/>
    <x v="0"/>
    <x v="0"/>
  </r>
  <r>
    <x v="0"/>
    <x v="1"/>
    <s v="De Bonte Raaf"/>
    <x v="1"/>
    <x v="15"/>
    <n v="0"/>
    <x v="1"/>
    <x v="0"/>
    <x v="0"/>
    <x v="0"/>
    <x v="0"/>
    <x v="0"/>
  </r>
  <r>
    <x v="0"/>
    <x v="1"/>
    <s v="De Bonte Raaf"/>
    <x v="1"/>
    <x v="16"/>
    <n v="1971.9"/>
    <x v="1"/>
    <x v="0"/>
    <x v="0"/>
    <x v="0"/>
    <x v="0"/>
    <x v="0"/>
  </r>
  <r>
    <x v="0"/>
    <x v="1"/>
    <s v="De Bonte Raaf"/>
    <x v="1"/>
    <x v="17"/>
    <n v="0"/>
    <x v="1"/>
    <x v="0"/>
    <x v="0"/>
    <x v="0"/>
    <x v="0"/>
    <x v="0"/>
  </r>
  <r>
    <x v="0"/>
    <x v="1"/>
    <s v="De Bonte Raaf"/>
    <x v="1"/>
    <x v="18"/>
    <n v="1971.9"/>
    <x v="1"/>
    <x v="0"/>
    <x v="0"/>
    <x v="0"/>
    <x v="0"/>
    <x v="0"/>
  </r>
  <r>
    <x v="0"/>
    <x v="1"/>
    <s v="De Bonte Raaf"/>
    <x v="1"/>
    <x v="19"/>
    <n v="20"/>
    <x v="1"/>
    <x v="0"/>
    <x v="0"/>
    <x v="0"/>
    <x v="0"/>
    <x v="0"/>
  </r>
  <r>
    <x v="0"/>
    <x v="1"/>
    <s v="De Bonte Raaf"/>
    <x v="1"/>
    <x v="20"/>
    <n v="1971.9"/>
    <x v="1"/>
    <x v="0"/>
    <x v="0"/>
    <x v="0"/>
    <x v="0"/>
    <x v="0"/>
  </r>
  <r>
    <x v="0"/>
    <x v="1"/>
    <s v="De Bonte Raaf"/>
    <x v="1"/>
    <x v="21"/>
    <n v="-221.33"/>
    <x v="1"/>
    <x v="0"/>
    <x v="0"/>
    <x v="0"/>
    <x v="0"/>
    <x v="0"/>
  </r>
  <r>
    <x v="0"/>
    <x v="1"/>
    <s v="De Bonte Raaf"/>
    <x v="1"/>
    <x v="22"/>
    <n v="1971.9"/>
    <x v="1"/>
    <x v="0"/>
    <x v="0"/>
    <x v="0"/>
    <x v="0"/>
    <x v="0"/>
  </r>
  <r>
    <x v="0"/>
    <x v="1"/>
    <s v="De Bonte Raaf"/>
    <x v="1"/>
    <x v="23"/>
    <n v="1971.9"/>
    <x v="1"/>
    <x v="0"/>
    <x v="0"/>
    <x v="0"/>
    <x v="0"/>
    <x v="0"/>
  </r>
  <r>
    <x v="0"/>
    <x v="1"/>
    <s v="De Bonte Raaf"/>
    <x v="1"/>
    <x v="24"/>
    <n v="1971.9"/>
    <x v="1"/>
    <x v="0"/>
    <x v="0"/>
    <x v="0"/>
    <x v="0"/>
    <x v="0"/>
  </r>
  <r>
    <x v="0"/>
    <x v="1"/>
    <s v="De Bonte Raaf"/>
    <x v="1"/>
    <x v="25"/>
    <n v="21.67"/>
    <x v="1"/>
    <x v="0"/>
    <x v="0"/>
    <x v="0"/>
    <x v="0"/>
    <x v="0"/>
  </r>
  <r>
    <x v="0"/>
    <x v="1"/>
    <s v="De Bonte Raaf"/>
    <x v="1"/>
    <x v="26"/>
    <n v="144"/>
    <x v="1"/>
    <x v="0"/>
    <x v="0"/>
    <x v="0"/>
    <x v="0"/>
    <x v="0"/>
  </r>
  <r>
    <x v="0"/>
    <x v="1"/>
    <s v="De Bonte Raaf"/>
    <x v="1"/>
    <x v="27"/>
    <n v="302.67"/>
    <x v="1"/>
    <x v="0"/>
    <x v="0"/>
    <x v="0"/>
    <x v="0"/>
    <x v="0"/>
  </r>
  <r>
    <x v="0"/>
    <x v="1"/>
    <s v="De Bonte Raaf"/>
    <x v="1"/>
    <x v="28"/>
    <n v="1971.9"/>
    <x v="1"/>
    <x v="0"/>
    <x v="0"/>
    <x v="0"/>
    <x v="0"/>
    <x v="0"/>
  </r>
  <r>
    <x v="0"/>
    <x v="1"/>
    <s v="De Bonte Raaf"/>
    <x v="1"/>
    <x v="29"/>
    <n v="0"/>
    <x v="1"/>
    <x v="0"/>
    <x v="0"/>
    <x v="0"/>
    <x v="0"/>
    <x v="0"/>
  </r>
  <r>
    <x v="0"/>
    <x v="1"/>
    <s v="De Bonte Raaf"/>
    <x v="1"/>
    <x v="30"/>
    <n v="2191"/>
    <x v="1"/>
    <x v="0"/>
    <x v="0"/>
    <x v="0"/>
    <x v="0"/>
    <x v="0"/>
  </r>
  <r>
    <x v="0"/>
    <x v="1"/>
    <s v="De Bonte Raaf"/>
    <x v="1"/>
    <x v="31"/>
    <n v="12.64"/>
    <x v="1"/>
    <x v="0"/>
    <x v="0"/>
    <x v="0"/>
    <x v="0"/>
    <x v="0"/>
  </r>
  <r>
    <x v="0"/>
    <x v="1"/>
    <s v="De Bonte Raaf"/>
    <x v="1"/>
    <x v="32"/>
    <n v="156"/>
    <x v="1"/>
    <x v="0"/>
    <x v="0"/>
    <x v="0"/>
    <x v="0"/>
    <x v="0"/>
  </r>
  <r>
    <x v="0"/>
    <x v="1"/>
    <s v="De Bonte Raaf"/>
    <x v="1"/>
    <x v="33"/>
    <n v="90"/>
    <x v="1"/>
    <x v="0"/>
    <x v="0"/>
    <x v="0"/>
    <x v="0"/>
    <x v="0"/>
  </r>
  <r>
    <x v="0"/>
    <x v="1"/>
    <s v="De Bonte Raaf"/>
    <x v="1"/>
    <x v="34"/>
    <n v="90"/>
    <x v="1"/>
    <x v="0"/>
    <x v="0"/>
    <x v="0"/>
    <x v="0"/>
    <x v="0"/>
  </r>
  <r>
    <x v="0"/>
    <x v="1"/>
    <s v="De Bonte Raaf"/>
    <x v="1"/>
    <x v="35"/>
    <n v="100"/>
    <x v="1"/>
    <x v="0"/>
    <x v="0"/>
    <x v="0"/>
    <x v="0"/>
    <x v="0"/>
  </r>
  <r>
    <x v="0"/>
    <x v="1"/>
    <s v="De Bonte Raaf"/>
    <x v="1"/>
    <x v="36"/>
    <n v="156"/>
    <x v="1"/>
    <x v="0"/>
    <x v="0"/>
    <x v="0"/>
    <x v="0"/>
    <x v="0"/>
  </r>
  <r>
    <x v="0"/>
    <x v="1"/>
    <s v="De Bonte Raaf"/>
    <x v="1"/>
    <x v="37"/>
    <n v="132.12"/>
    <x v="1"/>
    <x v="0"/>
    <x v="0"/>
    <x v="0"/>
    <x v="0"/>
    <x v="0"/>
  </r>
  <r>
    <x v="0"/>
    <x v="1"/>
    <s v="De Bonte Raaf"/>
    <x v="1"/>
    <x v="38"/>
    <n v="432"/>
    <x v="1"/>
    <x v="0"/>
    <x v="0"/>
    <x v="0"/>
    <x v="0"/>
    <x v="0"/>
  </r>
  <r>
    <x v="0"/>
    <x v="1"/>
    <s v="De Bonte Raaf"/>
    <x v="1"/>
    <x v="39"/>
    <n v="0"/>
    <x v="1"/>
    <x v="0"/>
    <x v="0"/>
    <x v="0"/>
    <x v="0"/>
    <x v="0"/>
  </r>
  <r>
    <x v="0"/>
    <x v="1"/>
    <s v="De Bonte Raaf"/>
    <x v="1"/>
    <x v="40"/>
    <n v="432"/>
    <x v="1"/>
    <x v="0"/>
    <x v="0"/>
    <x v="0"/>
    <x v="0"/>
    <x v="0"/>
  </r>
  <r>
    <x v="0"/>
    <x v="1"/>
    <s v="De Bonte Raaf"/>
    <x v="1"/>
    <x v="41"/>
    <n v="0"/>
    <x v="1"/>
    <x v="0"/>
    <x v="0"/>
    <x v="0"/>
    <x v="0"/>
    <x v="0"/>
  </r>
  <r>
    <x v="0"/>
    <x v="1"/>
    <s v="De Bonte Raaf"/>
    <x v="1"/>
    <x v="92"/>
    <n v="1971.9"/>
    <x v="1"/>
    <x v="0"/>
    <x v="0"/>
    <x v="0"/>
    <x v="0"/>
    <x v="0"/>
  </r>
  <r>
    <x v="0"/>
    <x v="1"/>
    <s v="De Bonte Raaf"/>
    <x v="1"/>
    <x v="43"/>
    <n v="0"/>
    <x v="1"/>
    <x v="0"/>
    <x v="0"/>
    <x v="1"/>
    <x v="0"/>
    <x v="0"/>
  </r>
  <r>
    <x v="0"/>
    <x v="1"/>
    <s v="De Bonte Raaf"/>
    <x v="1"/>
    <x v="44"/>
    <n v="0"/>
    <x v="1"/>
    <x v="0"/>
    <x v="0"/>
    <x v="2"/>
    <x v="0"/>
    <x v="0"/>
  </r>
  <r>
    <x v="0"/>
    <x v="1"/>
    <s v="De Bonte Raaf"/>
    <x v="1"/>
    <x v="45"/>
    <n v="0"/>
    <x v="1"/>
    <x v="0"/>
    <x v="0"/>
    <x v="2"/>
    <x v="0"/>
    <x v="0"/>
  </r>
  <r>
    <x v="0"/>
    <x v="1"/>
    <s v="De Bonte Raaf"/>
    <x v="1"/>
    <x v="46"/>
    <n v="0"/>
    <x v="1"/>
    <x v="0"/>
    <x v="0"/>
    <x v="2"/>
    <x v="0"/>
    <x v="0"/>
  </r>
  <r>
    <x v="0"/>
    <x v="1"/>
    <s v="De Bonte Raaf"/>
    <x v="1"/>
    <x v="47"/>
    <n v="0"/>
    <x v="1"/>
    <x v="0"/>
    <x v="0"/>
    <x v="2"/>
    <x v="0"/>
    <x v="0"/>
  </r>
  <r>
    <x v="0"/>
    <x v="1"/>
    <s v="De Bonte Raaf"/>
    <x v="1"/>
    <x v="48"/>
    <n v="0"/>
    <x v="1"/>
    <x v="0"/>
    <x v="0"/>
    <x v="1"/>
    <x v="0"/>
    <x v="0"/>
  </r>
  <r>
    <x v="0"/>
    <x v="1"/>
    <s v="De Bonte Raaf"/>
    <x v="1"/>
    <x v="49"/>
    <n v="157.75"/>
    <x v="1"/>
    <x v="0"/>
    <x v="0"/>
    <x v="3"/>
    <x v="0"/>
    <x v="0"/>
  </r>
  <r>
    <x v="0"/>
    <x v="1"/>
    <s v="De Bonte Raaf"/>
    <x v="1"/>
    <x v="50"/>
    <n v="23.66"/>
    <x v="1"/>
    <x v="0"/>
    <x v="0"/>
    <x v="4"/>
    <x v="0"/>
    <x v="0"/>
  </r>
  <r>
    <x v="0"/>
    <x v="1"/>
    <s v="De Bonte Raaf"/>
    <x v="1"/>
    <x v="51"/>
    <n v="31.55"/>
    <x v="1"/>
    <x v="0"/>
    <x v="0"/>
    <x v="4"/>
    <x v="0"/>
    <x v="0"/>
  </r>
  <r>
    <x v="0"/>
    <x v="1"/>
    <s v="De Bonte Raaf"/>
    <x v="1"/>
    <x v="52"/>
    <n v="0"/>
    <x v="1"/>
    <x v="0"/>
    <x v="0"/>
    <x v="1"/>
    <x v="0"/>
    <x v="0"/>
  </r>
  <r>
    <x v="0"/>
    <x v="1"/>
    <s v="De Bonte Raaf"/>
    <x v="1"/>
    <x v="53"/>
    <n v="29.58"/>
    <x v="1"/>
    <x v="0"/>
    <x v="0"/>
    <x v="3"/>
    <x v="0"/>
    <x v="0"/>
  </r>
  <r>
    <x v="0"/>
    <x v="1"/>
    <s v="De Bonte Raaf"/>
    <x v="1"/>
    <x v="54"/>
    <n v="4.4400000000000004"/>
    <x v="1"/>
    <x v="0"/>
    <x v="0"/>
    <x v="4"/>
    <x v="0"/>
    <x v="0"/>
  </r>
  <r>
    <x v="0"/>
    <x v="1"/>
    <s v="De Bonte Raaf"/>
    <x v="1"/>
    <x v="55"/>
    <n v="5.92"/>
    <x v="1"/>
    <x v="0"/>
    <x v="0"/>
    <x v="4"/>
    <x v="0"/>
    <x v="0"/>
  </r>
  <r>
    <x v="0"/>
    <x v="1"/>
    <s v="De Bonte Raaf"/>
    <x v="1"/>
    <x v="56"/>
    <n v="0"/>
    <x v="1"/>
    <x v="0"/>
    <x v="0"/>
    <x v="4"/>
    <x v="0"/>
    <x v="0"/>
  </r>
  <r>
    <x v="0"/>
    <x v="1"/>
    <s v="De Bonte Raaf"/>
    <x v="1"/>
    <x v="57"/>
    <n v="0"/>
    <x v="1"/>
    <x v="0"/>
    <x v="0"/>
    <x v="4"/>
    <x v="0"/>
    <x v="0"/>
  </r>
  <r>
    <x v="0"/>
    <x v="1"/>
    <s v="De Bonte Raaf"/>
    <x v="1"/>
    <x v="58"/>
    <n v="0"/>
    <x v="1"/>
    <x v="0"/>
    <x v="0"/>
    <x v="4"/>
    <x v="0"/>
    <x v="0"/>
  </r>
  <r>
    <x v="0"/>
    <x v="1"/>
    <s v="De Bonte Raaf"/>
    <x v="1"/>
    <x v="59"/>
    <n v="0"/>
    <x v="1"/>
    <x v="0"/>
    <x v="0"/>
    <x v="4"/>
    <x v="0"/>
    <x v="0"/>
  </r>
  <r>
    <x v="0"/>
    <x v="1"/>
    <s v="De Bonte Raaf"/>
    <x v="1"/>
    <x v="60"/>
    <n v="143.36000000000001"/>
    <x v="1"/>
    <x v="0"/>
    <x v="0"/>
    <x v="5"/>
    <x v="0"/>
    <x v="0"/>
  </r>
  <r>
    <x v="0"/>
    <x v="1"/>
    <s v="De Bonte Raaf"/>
    <x v="1"/>
    <x v="61"/>
    <n v="0"/>
    <x v="1"/>
    <x v="0"/>
    <x v="0"/>
    <x v="5"/>
    <x v="0"/>
    <x v="0"/>
  </r>
  <r>
    <x v="0"/>
    <x v="1"/>
    <s v="De Bonte Raaf"/>
    <x v="1"/>
    <x v="62"/>
    <n v="0"/>
    <x v="1"/>
    <x v="0"/>
    <x v="0"/>
    <x v="5"/>
    <x v="0"/>
    <x v="0"/>
  </r>
  <r>
    <x v="0"/>
    <x v="1"/>
    <s v="De Bonte Raaf"/>
    <x v="1"/>
    <x v="63"/>
    <n v="0"/>
    <x v="1"/>
    <x v="0"/>
    <x v="0"/>
    <x v="5"/>
    <x v="0"/>
    <x v="0"/>
  </r>
  <r>
    <x v="0"/>
    <x v="1"/>
    <s v="De Bonte Raaf"/>
    <x v="1"/>
    <x v="64"/>
    <n v="10.45"/>
    <x v="1"/>
    <x v="0"/>
    <x v="0"/>
    <x v="5"/>
    <x v="0"/>
    <x v="0"/>
  </r>
  <r>
    <x v="0"/>
    <x v="1"/>
    <s v="De Bonte Raaf"/>
    <x v="1"/>
    <x v="65"/>
    <n v="0"/>
    <x v="1"/>
    <x v="0"/>
    <x v="0"/>
    <x v="5"/>
    <x v="0"/>
    <x v="0"/>
  </r>
  <r>
    <x v="0"/>
    <x v="1"/>
    <s v="De Bonte Raaf"/>
    <x v="1"/>
    <x v="66"/>
    <n v="57.97"/>
    <x v="1"/>
    <x v="0"/>
    <x v="0"/>
    <x v="5"/>
    <x v="0"/>
    <x v="0"/>
  </r>
  <r>
    <x v="0"/>
    <x v="1"/>
    <s v="De Bonte Raaf"/>
    <x v="1"/>
    <x v="67"/>
    <n v="0"/>
    <x v="1"/>
    <x v="0"/>
    <x v="0"/>
    <x v="5"/>
    <x v="0"/>
    <x v="0"/>
  </r>
  <r>
    <x v="0"/>
    <x v="1"/>
    <s v="De Bonte Raaf"/>
    <x v="1"/>
    <x v="68"/>
    <n v="0"/>
    <x v="1"/>
    <x v="0"/>
    <x v="0"/>
    <x v="5"/>
    <x v="0"/>
    <x v="0"/>
  </r>
  <r>
    <x v="0"/>
    <x v="1"/>
    <s v="De Bonte Raaf"/>
    <x v="1"/>
    <x v="69"/>
    <n v="0"/>
    <x v="1"/>
    <x v="0"/>
    <x v="0"/>
    <x v="5"/>
    <x v="0"/>
    <x v="0"/>
  </r>
  <r>
    <x v="0"/>
    <x v="1"/>
    <s v="De Bonte Raaf"/>
    <x v="1"/>
    <x v="70"/>
    <n v="6.9"/>
    <x v="1"/>
    <x v="0"/>
    <x v="0"/>
    <x v="5"/>
    <x v="0"/>
    <x v="0"/>
  </r>
  <r>
    <x v="0"/>
    <x v="1"/>
    <s v="De Bonte Raaf"/>
    <x v="1"/>
    <x v="71"/>
    <n v="0"/>
    <x v="1"/>
    <x v="0"/>
    <x v="0"/>
    <x v="5"/>
    <x v="0"/>
    <x v="0"/>
  </r>
  <r>
    <x v="0"/>
    <x v="1"/>
    <s v="De Bonte Raaf"/>
    <x v="1"/>
    <x v="72"/>
    <n v="0"/>
    <x v="1"/>
    <x v="0"/>
    <x v="0"/>
    <x v="4"/>
    <x v="0"/>
    <x v="0"/>
  </r>
  <r>
    <x v="0"/>
    <x v="1"/>
    <s v="De Bonte Raaf"/>
    <x v="1"/>
    <x v="73"/>
    <n v="0"/>
    <x v="1"/>
    <x v="0"/>
    <x v="0"/>
    <x v="4"/>
    <x v="0"/>
    <x v="0"/>
  </r>
  <r>
    <x v="0"/>
    <x v="1"/>
    <s v="De Bonte Raaf"/>
    <x v="1"/>
    <x v="74"/>
    <n v="0"/>
    <x v="1"/>
    <x v="0"/>
    <x v="0"/>
    <x v="4"/>
    <x v="0"/>
    <x v="0"/>
  </r>
  <r>
    <x v="0"/>
    <x v="1"/>
    <s v="De Bonte Raaf"/>
    <x v="1"/>
    <x v="75"/>
    <n v="0"/>
    <x v="1"/>
    <x v="0"/>
    <x v="0"/>
    <x v="4"/>
    <x v="0"/>
    <x v="0"/>
  </r>
  <r>
    <x v="0"/>
    <x v="1"/>
    <s v="De Bonte Raaf"/>
    <x v="1"/>
    <x v="76"/>
    <n v="132.12"/>
    <x v="1"/>
    <x v="0"/>
    <x v="0"/>
    <x v="6"/>
    <x v="0"/>
    <x v="0"/>
  </r>
  <r>
    <x v="0"/>
    <x v="1"/>
    <s v="De Bonte Raaf"/>
    <x v="1"/>
    <x v="77"/>
    <n v="-221.33"/>
    <x v="1"/>
    <x v="0"/>
    <x v="0"/>
    <x v="7"/>
    <x v="0"/>
    <x v="0"/>
  </r>
  <r>
    <x v="0"/>
    <x v="1"/>
    <s v="De Bonte Raaf"/>
    <x v="1"/>
    <x v="78"/>
    <n v="0"/>
    <x v="1"/>
    <x v="0"/>
    <x v="0"/>
    <x v="7"/>
    <x v="0"/>
    <x v="0"/>
  </r>
  <r>
    <x v="0"/>
    <x v="1"/>
    <s v="De Bonte Raaf"/>
    <x v="1"/>
    <x v="79"/>
    <n v="0"/>
    <x v="1"/>
    <x v="0"/>
    <x v="0"/>
    <x v="7"/>
    <x v="0"/>
    <x v="0"/>
  </r>
  <r>
    <x v="0"/>
    <x v="1"/>
    <s v="De Bonte Raaf"/>
    <x v="1"/>
    <x v="80"/>
    <n v="0"/>
    <x v="1"/>
    <x v="0"/>
    <x v="0"/>
    <x v="8"/>
    <x v="0"/>
    <x v="0"/>
  </r>
  <r>
    <x v="0"/>
    <x v="1"/>
    <s v="De Bonte Raaf"/>
    <x v="1"/>
    <x v="81"/>
    <n v="1750.57"/>
    <x v="1"/>
    <x v="0"/>
    <x v="0"/>
    <x v="8"/>
    <x v="0"/>
    <x v="0"/>
  </r>
  <r>
    <x v="0"/>
    <x v="1"/>
    <s v="De Bonte Raaf"/>
    <x v="1"/>
    <x v="82"/>
    <n v="0"/>
    <x v="1"/>
    <x v="0"/>
    <x v="0"/>
    <x v="8"/>
    <x v="0"/>
    <x v="0"/>
  </r>
  <r>
    <x v="0"/>
    <x v="1"/>
    <s v="De Bonte Raaf"/>
    <x v="1"/>
    <x v="83"/>
    <n v="1750.57"/>
    <x v="1"/>
    <x v="0"/>
    <x v="0"/>
    <x v="9"/>
    <x v="0"/>
    <x v="0"/>
  </r>
  <r>
    <x v="0"/>
    <x v="1"/>
    <s v="De Bonte Raaf"/>
    <x v="1"/>
    <x v="84"/>
    <n v="0"/>
    <x v="1"/>
    <x v="0"/>
    <x v="0"/>
    <x v="3"/>
    <x v="0"/>
    <x v="0"/>
  </r>
  <r>
    <x v="0"/>
    <x v="1"/>
    <s v="De Bonte Raaf"/>
    <x v="2"/>
    <x v="0"/>
    <n v="2774.25"/>
    <x v="0"/>
    <x v="1"/>
    <x v="0"/>
    <x v="0"/>
    <x v="1"/>
    <x v="1"/>
  </r>
  <r>
    <x v="0"/>
    <x v="1"/>
    <s v="De Bonte Raaf"/>
    <x v="2"/>
    <x v="85"/>
    <n v="999"/>
    <x v="0"/>
    <x v="1"/>
    <x v="0"/>
    <x v="0"/>
    <x v="1"/>
    <x v="1"/>
  </r>
  <r>
    <x v="0"/>
    <x v="1"/>
    <s v="De Bonte Raaf"/>
    <x v="2"/>
    <x v="2"/>
    <n v="0"/>
    <x v="0"/>
    <x v="1"/>
    <x v="0"/>
    <x v="0"/>
    <x v="1"/>
    <x v="1"/>
  </r>
  <r>
    <x v="0"/>
    <x v="1"/>
    <s v="De Bonte Raaf"/>
    <x v="2"/>
    <x v="86"/>
    <n v="999"/>
    <x v="0"/>
    <x v="1"/>
    <x v="0"/>
    <x v="0"/>
    <x v="1"/>
    <x v="1"/>
  </r>
  <r>
    <x v="0"/>
    <x v="1"/>
    <s v="De Bonte Raaf"/>
    <x v="2"/>
    <x v="4"/>
    <n v="999"/>
    <x v="0"/>
    <x v="1"/>
    <x v="0"/>
    <x v="1"/>
    <x v="1"/>
    <x v="1"/>
  </r>
  <r>
    <x v="0"/>
    <x v="1"/>
    <s v="De Bonte Raaf"/>
    <x v="2"/>
    <x v="5"/>
    <n v="0"/>
    <x v="0"/>
    <x v="1"/>
    <x v="0"/>
    <x v="0"/>
    <x v="1"/>
    <x v="1"/>
  </r>
  <r>
    <x v="0"/>
    <x v="1"/>
    <s v="De Bonte Raaf"/>
    <x v="2"/>
    <x v="6"/>
    <n v="1321.57"/>
    <x v="0"/>
    <x v="1"/>
    <x v="0"/>
    <x v="0"/>
    <x v="1"/>
    <x v="1"/>
  </r>
  <r>
    <x v="0"/>
    <x v="1"/>
    <s v="De Bonte Raaf"/>
    <x v="2"/>
    <x v="7"/>
    <n v="0"/>
    <x v="0"/>
    <x v="1"/>
    <x v="0"/>
    <x v="0"/>
    <x v="1"/>
    <x v="1"/>
  </r>
  <r>
    <x v="0"/>
    <x v="1"/>
    <s v="De Bonte Raaf"/>
    <x v="2"/>
    <x v="8"/>
    <n v="0"/>
    <x v="0"/>
    <x v="1"/>
    <x v="0"/>
    <x v="1"/>
    <x v="1"/>
    <x v="1"/>
  </r>
  <r>
    <x v="0"/>
    <x v="1"/>
    <s v="De Bonte Raaf"/>
    <x v="2"/>
    <x v="9"/>
    <n v="0"/>
    <x v="0"/>
    <x v="1"/>
    <x v="0"/>
    <x v="0"/>
    <x v="1"/>
    <x v="1"/>
  </r>
  <r>
    <x v="0"/>
    <x v="1"/>
    <s v="De Bonte Raaf"/>
    <x v="2"/>
    <x v="87"/>
    <n v="999"/>
    <x v="0"/>
    <x v="1"/>
    <x v="0"/>
    <x v="0"/>
    <x v="1"/>
    <x v="1"/>
  </r>
  <r>
    <x v="0"/>
    <x v="1"/>
    <s v="De Bonte Raaf"/>
    <x v="2"/>
    <x v="88"/>
    <n v="999"/>
    <x v="0"/>
    <x v="1"/>
    <x v="0"/>
    <x v="0"/>
    <x v="1"/>
    <x v="1"/>
  </r>
  <r>
    <x v="0"/>
    <x v="1"/>
    <s v="De Bonte Raaf"/>
    <x v="2"/>
    <x v="89"/>
    <n v="999"/>
    <x v="0"/>
    <x v="1"/>
    <x v="0"/>
    <x v="0"/>
    <x v="1"/>
    <x v="1"/>
  </r>
  <r>
    <x v="0"/>
    <x v="1"/>
    <s v="De Bonte Raaf"/>
    <x v="2"/>
    <x v="90"/>
    <n v="999"/>
    <x v="0"/>
    <x v="1"/>
    <x v="0"/>
    <x v="0"/>
    <x v="1"/>
    <x v="1"/>
  </r>
  <r>
    <x v="0"/>
    <x v="1"/>
    <s v="De Bonte Raaf"/>
    <x v="2"/>
    <x v="91"/>
    <n v="999"/>
    <x v="0"/>
    <x v="1"/>
    <x v="0"/>
    <x v="0"/>
    <x v="1"/>
    <x v="1"/>
  </r>
  <r>
    <x v="0"/>
    <x v="1"/>
    <s v="De Bonte Raaf"/>
    <x v="2"/>
    <x v="15"/>
    <n v="0"/>
    <x v="0"/>
    <x v="1"/>
    <x v="0"/>
    <x v="0"/>
    <x v="1"/>
    <x v="1"/>
  </r>
  <r>
    <x v="0"/>
    <x v="1"/>
    <s v="De Bonte Raaf"/>
    <x v="2"/>
    <x v="16"/>
    <n v="0"/>
    <x v="0"/>
    <x v="1"/>
    <x v="0"/>
    <x v="0"/>
    <x v="1"/>
    <x v="1"/>
  </r>
  <r>
    <x v="0"/>
    <x v="1"/>
    <s v="De Bonte Raaf"/>
    <x v="2"/>
    <x v="17"/>
    <n v="999"/>
    <x v="0"/>
    <x v="1"/>
    <x v="0"/>
    <x v="0"/>
    <x v="1"/>
    <x v="1"/>
  </r>
  <r>
    <x v="0"/>
    <x v="1"/>
    <s v="De Bonte Raaf"/>
    <x v="2"/>
    <x v="18"/>
    <n v="999"/>
    <x v="0"/>
    <x v="1"/>
    <x v="0"/>
    <x v="0"/>
    <x v="1"/>
    <x v="1"/>
  </r>
  <r>
    <x v="0"/>
    <x v="1"/>
    <s v="De Bonte Raaf"/>
    <x v="2"/>
    <x v="19"/>
    <n v="12"/>
    <x v="0"/>
    <x v="1"/>
    <x v="0"/>
    <x v="0"/>
    <x v="1"/>
    <x v="1"/>
  </r>
  <r>
    <x v="0"/>
    <x v="1"/>
    <s v="De Bonte Raaf"/>
    <x v="2"/>
    <x v="20"/>
    <n v="999"/>
    <x v="0"/>
    <x v="1"/>
    <x v="0"/>
    <x v="0"/>
    <x v="1"/>
    <x v="1"/>
  </r>
  <r>
    <x v="0"/>
    <x v="1"/>
    <s v="De Bonte Raaf"/>
    <x v="2"/>
    <x v="21"/>
    <n v="-74.25"/>
    <x v="0"/>
    <x v="1"/>
    <x v="0"/>
    <x v="0"/>
    <x v="1"/>
    <x v="1"/>
  </r>
  <r>
    <x v="0"/>
    <x v="1"/>
    <s v="De Bonte Raaf"/>
    <x v="2"/>
    <x v="22"/>
    <n v="999"/>
    <x v="0"/>
    <x v="1"/>
    <x v="0"/>
    <x v="0"/>
    <x v="1"/>
    <x v="1"/>
  </r>
  <r>
    <x v="0"/>
    <x v="1"/>
    <s v="De Bonte Raaf"/>
    <x v="2"/>
    <x v="23"/>
    <n v="999"/>
    <x v="0"/>
    <x v="1"/>
    <x v="0"/>
    <x v="0"/>
    <x v="1"/>
    <x v="1"/>
  </r>
  <r>
    <x v="0"/>
    <x v="1"/>
    <s v="De Bonte Raaf"/>
    <x v="2"/>
    <x v="24"/>
    <n v="999"/>
    <x v="0"/>
    <x v="1"/>
    <x v="0"/>
    <x v="0"/>
    <x v="1"/>
    <x v="1"/>
  </r>
  <r>
    <x v="0"/>
    <x v="1"/>
    <s v="De Bonte Raaf"/>
    <x v="2"/>
    <x v="25"/>
    <n v="21.67"/>
    <x v="0"/>
    <x v="1"/>
    <x v="0"/>
    <x v="0"/>
    <x v="1"/>
    <x v="1"/>
  </r>
  <r>
    <x v="0"/>
    <x v="1"/>
    <s v="De Bonte Raaf"/>
    <x v="2"/>
    <x v="26"/>
    <n v="86.4"/>
    <x v="0"/>
    <x v="1"/>
    <x v="0"/>
    <x v="0"/>
    <x v="1"/>
    <x v="1"/>
  </r>
  <r>
    <x v="0"/>
    <x v="1"/>
    <s v="De Bonte Raaf"/>
    <x v="2"/>
    <x v="27"/>
    <n v="72.92"/>
    <x v="0"/>
    <x v="1"/>
    <x v="0"/>
    <x v="0"/>
    <x v="1"/>
    <x v="1"/>
  </r>
  <r>
    <x v="0"/>
    <x v="1"/>
    <s v="De Bonte Raaf"/>
    <x v="2"/>
    <x v="28"/>
    <n v="999"/>
    <x v="0"/>
    <x v="1"/>
    <x v="0"/>
    <x v="0"/>
    <x v="1"/>
    <x v="1"/>
  </r>
  <r>
    <x v="0"/>
    <x v="1"/>
    <s v="De Bonte Raaf"/>
    <x v="2"/>
    <x v="29"/>
    <n v="0"/>
    <x v="0"/>
    <x v="1"/>
    <x v="0"/>
    <x v="0"/>
    <x v="1"/>
    <x v="1"/>
  </r>
  <r>
    <x v="0"/>
    <x v="1"/>
    <s v="De Bonte Raaf"/>
    <x v="2"/>
    <x v="30"/>
    <n v="1850"/>
    <x v="0"/>
    <x v="1"/>
    <x v="0"/>
    <x v="0"/>
    <x v="1"/>
    <x v="1"/>
  </r>
  <r>
    <x v="0"/>
    <x v="1"/>
    <s v="De Bonte Raaf"/>
    <x v="2"/>
    <x v="31"/>
    <n v="10.67"/>
    <x v="0"/>
    <x v="1"/>
    <x v="0"/>
    <x v="0"/>
    <x v="1"/>
    <x v="1"/>
  </r>
  <r>
    <x v="0"/>
    <x v="1"/>
    <s v="De Bonte Raaf"/>
    <x v="2"/>
    <x v="32"/>
    <n v="93.6"/>
    <x v="0"/>
    <x v="1"/>
    <x v="0"/>
    <x v="0"/>
    <x v="1"/>
    <x v="1"/>
  </r>
  <r>
    <x v="0"/>
    <x v="1"/>
    <s v="De Bonte Raaf"/>
    <x v="2"/>
    <x v="33"/>
    <n v="54"/>
    <x v="0"/>
    <x v="1"/>
    <x v="0"/>
    <x v="0"/>
    <x v="1"/>
    <x v="1"/>
  </r>
  <r>
    <x v="0"/>
    <x v="1"/>
    <s v="De Bonte Raaf"/>
    <x v="2"/>
    <x v="34"/>
    <n v="54"/>
    <x v="0"/>
    <x v="1"/>
    <x v="0"/>
    <x v="0"/>
    <x v="1"/>
    <x v="1"/>
  </r>
  <r>
    <x v="0"/>
    <x v="1"/>
    <s v="De Bonte Raaf"/>
    <x v="2"/>
    <x v="35"/>
    <n v="60"/>
    <x v="0"/>
    <x v="1"/>
    <x v="0"/>
    <x v="0"/>
    <x v="1"/>
    <x v="1"/>
  </r>
  <r>
    <x v="0"/>
    <x v="1"/>
    <s v="De Bonte Raaf"/>
    <x v="2"/>
    <x v="36"/>
    <n v="94"/>
    <x v="0"/>
    <x v="1"/>
    <x v="0"/>
    <x v="0"/>
    <x v="1"/>
    <x v="1"/>
  </r>
  <r>
    <x v="0"/>
    <x v="1"/>
    <s v="De Bonte Raaf"/>
    <x v="2"/>
    <x v="37"/>
    <n v="66.930000000000007"/>
    <x v="0"/>
    <x v="1"/>
    <x v="0"/>
    <x v="0"/>
    <x v="1"/>
    <x v="1"/>
  </r>
  <r>
    <x v="0"/>
    <x v="1"/>
    <s v="De Bonte Raaf"/>
    <x v="2"/>
    <x v="38"/>
    <n v="258.87"/>
    <x v="0"/>
    <x v="1"/>
    <x v="0"/>
    <x v="0"/>
    <x v="1"/>
    <x v="1"/>
  </r>
  <r>
    <x v="0"/>
    <x v="1"/>
    <s v="De Bonte Raaf"/>
    <x v="2"/>
    <x v="39"/>
    <n v="0"/>
    <x v="0"/>
    <x v="1"/>
    <x v="0"/>
    <x v="0"/>
    <x v="1"/>
    <x v="1"/>
  </r>
  <r>
    <x v="0"/>
    <x v="1"/>
    <s v="De Bonte Raaf"/>
    <x v="2"/>
    <x v="40"/>
    <n v="258.87"/>
    <x v="0"/>
    <x v="1"/>
    <x v="0"/>
    <x v="0"/>
    <x v="1"/>
    <x v="1"/>
  </r>
  <r>
    <x v="0"/>
    <x v="1"/>
    <s v="De Bonte Raaf"/>
    <x v="2"/>
    <x v="41"/>
    <n v="0"/>
    <x v="0"/>
    <x v="1"/>
    <x v="0"/>
    <x v="0"/>
    <x v="1"/>
    <x v="1"/>
  </r>
  <r>
    <x v="0"/>
    <x v="1"/>
    <s v="De Bonte Raaf"/>
    <x v="2"/>
    <x v="92"/>
    <n v="999"/>
    <x v="0"/>
    <x v="1"/>
    <x v="0"/>
    <x v="0"/>
    <x v="1"/>
    <x v="1"/>
  </r>
  <r>
    <x v="0"/>
    <x v="1"/>
    <s v="De Bonte Raaf"/>
    <x v="2"/>
    <x v="43"/>
    <n v="0"/>
    <x v="0"/>
    <x v="1"/>
    <x v="0"/>
    <x v="1"/>
    <x v="1"/>
    <x v="1"/>
  </r>
  <r>
    <x v="0"/>
    <x v="1"/>
    <s v="De Bonte Raaf"/>
    <x v="2"/>
    <x v="44"/>
    <n v="0"/>
    <x v="0"/>
    <x v="1"/>
    <x v="0"/>
    <x v="2"/>
    <x v="1"/>
    <x v="1"/>
  </r>
  <r>
    <x v="0"/>
    <x v="1"/>
    <s v="De Bonte Raaf"/>
    <x v="2"/>
    <x v="45"/>
    <n v="0"/>
    <x v="0"/>
    <x v="1"/>
    <x v="0"/>
    <x v="2"/>
    <x v="1"/>
    <x v="1"/>
  </r>
  <r>
    <x v="0"/>
    <x v="1"/>
    <s v="De Bonte Raaf"/>
    <x v="2"/>
    <x v="46"/>
    <n v="0"/>
    <x v="0"/>
    <x v="1"/>
    <x v="0"/>
    <x v="2"/>
    <x v="1"/>
    <x v="1"/>
  </r>
  <r>
    <x v="0"/>
    <x v="1"/>
    <s v="De Bonte Raaf"/>
    <x v="2"/>
    <x v="47"/>
    <n v="0"/>
    <x v="0"/>
    <x v="1"/>
    <x v="0"/>
    <x v="2"/>
    <x v="1"/>
    <x v="1"/>
  </r>
  <r>
    <x v="0"/>
    <x v="1"/>
    <s v="De Bonte Raaf"/>
    <x v="2"/>
    <x v="48"/>
    <n v="0"/>
    <x v="0"/>
    <x v="1"/>
    <x v="0"/>
    <x v="1"/>
    <x v="1"/>
    <x v="1"/>
  </r>
  <r>
    <x v="0"/>
    <x v="1"/>
    <s v="De Bonte Raaf"/>
    <x v="2"/>
    <x v="49"/>
    <n v="79.92"/>
    <x v="0"/>
    <x v="1"/>
    <x v="0"/>
    <x v="3"/>
    <x v="1"/>
    <x v="1"/>
  </r>
  <r>
    <x v="0"/>
    <x v="1"/>
    <s v="De Bonte Raaf"/>
    <x v="2"/>
    <x v="50"/>
    <n v="11.99"/>
    <x v="0"/>
    <x v="1"/>
    <x v="0"/>
    <x v="4"/>
    <x v="1"/>
    <x v="1"/>
  </r>
  <r>
    <x v="0"/>
    <x v="1"/>
    <s v="De Bonte Raaf"/>
    <x v="2"/>
    <x v="51"/>
    <n v="15.98"/>
    <x v="0"/>
    <x v="1"/>
    <x v="0"/>
    <x v="4"/>
    <x v="1"/>
    <x v="1"/>
  </r>
  <r>
    <x v="0"/>
    <x v="1"/>
    <s v="De Bonte Raaf"/>
    <x v="2"/>
    <x v="52"/>
    <n v="0"/>
    <x v="0"/>
    <x v="1"/>
    <x v="0"/>
    <x v="1"/>
    <x v="1"/>
    <x v="1"/>
  </r>
  <r>
    <x v="0"/>
    <x v="1"/>
    <s v="De Bonte Raaf"/>
    <x v="2"/>
    <x v="53"/>
    <n v="14.98"/>
    <x v="0"/>
    <x v="1"/>
    <x v="0"/>
    <x v="3"/>
    <x v="1"/>
    <x v="1"/>
  </r>
  <r>
    <x v="0"/>
    <x v="1"/>
    <s v="De Bonte Raaf"/>
    <x v="2"/>
    <x v="54"/>
    <n v="2.25"/>
    <x v="0"/>
    <x v="1"/>
    <x v="0"/>
    <x v="4"/>
    <x v="1"/>
    <x v="1"/>
  </r>
  <r>
    <x v="0"/>
    <x v="1"/>
    <s v="De Bonte Raaf"/>
    <x v="2"/>
    <x v="55"/>
    <n v="3"/>
    <x v="0"/>
    <x v="1"/>
    <x v="0"/>
    <x v="4"/>
    <x v="1"/>
    <x v="1"/>
  </r>
  <r>
    <x v="0"/>
    <x v="1"/>
    <s v="De Bonte Raaf"/>
    <x v="2"/>
    <x v="56"/>
    <n v="0"/>
    <x v="0"/>
    <x v="1"/>
    <x v="0"/>
    <x v="4"/>
    <x v="1"/>
    <x v="1"/>
  </r>
  <r>
    <x v="0"/>
    <x v="1"/>
    <s v="De Bonte Raaf"/>
    <x v="2"/>
    <x v="57"/>
    <n v="0"/>
    <x v="0"/>
    <x v="1"/>
    <x v="0"/>
    <x v="4"/>
    <x v="1"/>
    <x v="1"/>
  </r>
  <r>
    <x v="0"/>
    <x v="1"/>
    <s v="De Bonte Raaf"/>
    <x v="2"/>
    <x v="58"/>
    <n v="0"/>
    <x v="0"/>
    <x v="1"/>
    <x v="0"/>
    <x v="4"/>
    <x v="1"/>
    <x v="1"/>
  </r>
  <r>
    <x v="0"/>
    <x v="1"/>
    <s v="De Bonte Raaf"/>
    <x v="2"/>
    <x v="59"/>
    <n v="0"/>
    <x v="0"/>
    <x v="1"/>
    <x v="0"/>
    <x v="4"/>
    <x v="1"/>
    <x v="1"/>
  </r>
  <r>
    <x v="0"/>
    <x v="1"/>
    <s v="De Bonte Raaf"/>
    <x v="2"/>
    <x v="60"/>
    <n v="72.63"/>
    <x v="0"/>
    <x v="1"/>
    <x v="0"/>
    <x v="5"/>
    <x v="1"/>
    <x v="1"/>
  </r>
  <r>
    <x v="0"/>
    <x v="1"/>
    <s v="De Bonte Raaf"/>
    <x v="2"/>
    <x v="61"/>
    <n v="0"/>
    <x v="0"/>
    <x v="1"/>
    <x v="0"/>
    <x v="5"/>
    <x v="1"/>
    <x v="1"/>
  </r>
  <r>
    <x v="0"/>
    <x v="1"/>
    <s v="De Bonte Raaf"/>
    <x v="2"/>
    <x v="62"/>
    <n v="0"/>
    <x v="0"/>
    <x v="1"/>
    <x v="0"/>
    <x v="5"/>
    <x v="1"/>
    <x v="1"/>
  </r>
  <r>
    <x v="0"/>
    <x v="1"/>
    <s v="De Bonte Raaf"/>
    <x v="2"/>
    <x v="63"/>
    <n v="0"/>
    <x v="0"/>
    <x v="1"/>
    <x v="0"/>
    <x v="5"/>
    <x v="1"/>
    <x v="1"/>
  </r>
  <r>
    <x v="0"/>
    <x v="1"/>
    <s v="De Bonte Raaf"/>
    <x v="2"/>
    <x v="64"/>
    <n v="5.29"/>
    <x v="0"/>
    <x v="1"/>
    <x v="0"/>
    <x v="5"/>
    <x v="1"/>
    <x v="1"/>
  </r>
  <r>
    <x v="0"/>
    <x v="1"/>
    <s v="De Bonte Raaf"/>
    <x v="2"/>
    <x v="65"/>
    <n v="0"/>
    <x v="0"/>
    <x v="1"/>
    <x v="0"/>
    <x v="5"/>
    <x v="1"/>
    <x v="1"/>
  </r>
  <r>
    <x v="0"/>
    <x v="1"/>
    <s v="De Bonte Raaf"/>
    <x v="2"/>
    <x v="66"/>
    <n v="0"/>
    <x v="0"/>
    <x v="1"/>
    <x v="0"/>
    <x v="5"/>
    <x v="1"/>
    <x v="1"/>
  </r>
  <r>
    <x v="0"/>
    <x v="1"/>
    <s v="De Bonte Raaf"/>
    <x v="2"/>
    <x v="67"/>
    <n v="79.319999999999993"/>
    <x v="0"/>
    <x v="1"/>
    <x v="0"/>
    <x v="5"/>
    <x v="1"/>
    <x v="1"/>
  </r>
  <r>
    <x v="0"/>
    <x v="1"/>
    <s v="De Bonte Raaf"/>
    <x v="2"/>
    <x v="68"/>
    <n v="0"/>
    <x v="0"/>
    <x v="1"/>
    <x v="0"/>
    <x v="5"/>
    <x v="1"/>
    <x v="1"/>
  </r>
  <r>
    <x v="0"/>
    <x v="1"/>
    <s v="De Bonte Raaf"/>
    <x v="2"/>
    <x v="69"/>
    <n v="0"/>
    <x v="0"/>
    <x v="1"/>
    <x v="0"/>
    <x v="5"/>
    <x v="1"/>
    <x v="1"/>
  </r>
  <r>
    <x v="0"/>
    <x v="1"/>
    <s v="De Bonte Raaf"/>
    <x v="2"/>
    <x v="70"/>
    <n v="3.5"/>
    <x v="0"/>
    <x v="1"/>
    <x v="0"/>
    <x v="5"/>
    <x v="1"/>
    <x v="1"/>
  </r>
  <r>
    <x v="0"/>
    <x v="1"/>
    <s v="De Bonte Raaf"/>
    <x v="2"/>
    <x v="71"/>
    <n v="0"/>
    <x v="0"/>
    <x v="1"/>
    <x v="0"/>
    <x v="5"/>
    <x v="1"/>
    <x v="1"/>
  </r>
  <r>
    <x v="0"/>
    <x v="1"/>
    <s v="De Bonte Raaf"/>
    <x v="2"/>
    <x v="72"/>
    <n v="0"/>
    <x v="0"/>
    <x v="1"/>
    <x v="0"/>
    <x v="4"/>
    <x v="1"/>
    <x v="1"/>
  </r>
  <r>
    <x v="0"/>
    <x v="1"/>
    <s v="De Bonte Raaf"/>
    <x v="2"/>
    <x v="73"/>
    <n v="0"/>
    <x v="0"/>
    <x v="1"/>
    <x v="0"/>
    <x v="4"/>
    <x v="1"/>
    <x v="1"/>
  </r>
  <r>
    <x v="0"/>
    <x v="1"/>
    <s v="De Bonte Raaf"/>
    <x v="2"/>
    <x v="74"/>
    <n v="0"/>
    <x v="0"/>
    <x v="1"/>
    <x v="0"/>
    <x v="4"/>
    <x v="1"/>
    <x v="1"/>
  </r>
  <r>
    <x v="0"/>
    <x v="1"/>
    <s v="De Bonte Raaf"/>
    <x v="2"/>
    <x v="75"/>
    <n v="0"/>
    <x v="0"/>
    <x v="1"/>
    <x v="0"/>
    <x v="4"/>
    <x v="1"/>
    <x v="1"/>
  </r>
  <r>
    <x v="0"/>
    <x v="1"/>
    <s v="De Bonte Raaf"/>
    <x v="2"/>
    <x v="76"/>
    <n v="66.930000000000007"/>
    <x v="0"/>
    <x v="1"/>
    <x v="0"/>
    <x v="6"/>
    <x v="1"/>
    <x v="1"/>
  </r>
  <r>
    <x v="0"/>
    <x v="1"/>
    <s v="De Bonte Raaf"/>
    <x v="2"/>
    <x v="77"/>
    <n v="-74.25"/>
    <x v="0"/>
    <x v="1"/>
    <x v="0"/>
    <x v="7"/>
    <x v="1"/>
    <x v="1"/>
  </r>
  <r>
    <x v="0"/>
    <x v="1"/>
    <s v="De Bonte Raaf"/>
    <x v="2"/>
    <x v="78"/>
    <n v="0"/>
    <x v="0"/>
    <x v="1"/>
    <x v="0"/>
    <x v="7"/>
    <x v="1"/>
    <x v="1"/>
  </r>
  <r>
    <x v="0"/>
    <x v="1"/>
    <s v="De Bonte Raaf"/>
    <x v="2"/>
    <x v="79"/>
    <n v="0"/>
    <x v="0"/>
    <x v="1"/>
    <x v="0"/>
    <x v="7"/>
    <x v="1"/>
    <x v="1"/>
  </r>
  <r>
    <x v="0"/>
    <x v="1"/>
    <s v="De Bonte Raaf"/>
    <x v="2"/>
    <x v="80"/>
    <n v="0"/>
    <x v="0"/>
    <x v="1"/>
    <x v="0"/>
    <x v="8"/>
    <x v="1"/>
    <x v="1"/>
  </r>
  <r>
    <x v="0"/>
    <x v="1"/>
    <s v="De Bonte Raaf"/>
    <x v="2"/>
    <x v="81"/>
    <n v="924.75"/>
    <x v="0"/>
    <x v="1"/>
    <x v="0"/>
    <x v="8"/>
    <x v="1"/>
    <x v="1"/>
  </r>
  <r>
    <x v="0"/>
    <x v="1"/>
    <s v="De Bonte Raaf"/>
    <x v="2"/>
    <x v="82"/>
    <n v="0"/>
    <x v="0"/>
    <x v="1"/>
    <x v="0"/>
    <x v="8"/>
    <x v="1"/>
    <x v="1"/>
  </r>
  <r>
    <x v="0"/>
    <x v="1"/>
    <s v="De Bonte Raaf"/>
    <x v="2"/>
    <x v="83"/>
    <n v="924.75"/>
    <x v="0"/>
    <x v="1"/>
    <x v="0"/>
    <x v="9"/>
    <x v="1"/>
    <x v="1"/>
  </r>
  <r>
    <x v="0"/>
    <x v="1"/>
    <s v="De Bonte Raaf"/>
    <x v="2"/>
    <x v="84"/>
    <n v="0"/>
    <x v="0"/>
    <x v="1"/>
    <x v="0"/>
    <x v="3"/>
    <x v="1"/>
    <x v="1"/>
  </r>
  <r>
    <x v="0"/>
    <x v="1"/>
    <s v="De Bonte Raaf"/>
    <x v="3"/>
    <x v="0"/>
    <n v="10471.44"/>
    <x v="0"/>
    <x v="2"/>
    <x v="0"/>
    <x v="0"/>
    <x v="1"/>
    <x v="1"/>
  </r>
  <r>
    <x v="0"/>
    <x v="1"/>
    <s v="De Bonte Raaf"/>
    <x v="3"/>
    <x v="85"/>
    <n v="5243.4"/>
    <x v="0"/>
    <x v="2"/>
    <x v="0"/>
    <x v="0"/>
    <x v="1"/>
    <x v="1"/>
  </r>
  <r>
    <x v="0"/>
    <x v="1"/>
    <s v="De Bonte Raaf"/>
    <x v="3"/>
    <x v="2"/>
    <n v="0"/>
    <x v="0"/>
    <x v="2"/>
    <x v="0"/>
    <x v="0"/>
    <x v="1"/>
    <x v="1"/>
  </r>
  <r>
    <x v="0"/>
    <x v="1"/>
    <s v="De Bonte Raaf"/>
    <x v="3"/>
    <x v="86"/>
    <n v="5243.4"/>
    <x v="0"/>
    <x v="2"/>
    <x v="0"/>
    <x v="0"/>
    <x v="1"/>
    <x v="1"/>
  </r>
  <r>
    <x v="0"/>
    <x v="1"/>
    <s v="De Bonte Raaf"/>
    <x v="3"/>
    <x v="4"/>
    <n v="5243.4"/>
    <x v="0"/>
    <x v="2"/>
    <x v="0"/>
    <x v="1"/>
    <x v="1"/>
    <x v="1"/>
  </r>
  <r>
    <x v="0"/>
    <x v="1"/>
    <s v="De Bonte Raaf"/>
    <x v="3"/>
    <x v="5"/>
    <n v="0"/>
    <x v="0"/>
    <x v="2"/>
    <x v="0"/>
    <x v="0"/>
    <x v="1"/>
    <x v="1"/>
  </r>
  <r>
    <x v="0"/>
    <x v="1"/>
    <s v="De Bonte Raaf"/>
    <x v="3"/>
    <x v="6"/>
    <n v="6589.99"/>
    <x v="0"/>
    <x v="2"/>
    <x v="0"/>
    <x v="0"/>
    <x v="1"/>
    <x v="1"/>
  </r>
  <r>
    <x v="0"/>
    <x v="1"/>
    <s v="De Bonte Raaf"/>
    <x v="3"/>
    <x v="7"/>
    <n v="0"/>
    <x v="0"/>
    <x v="2"/>
    <x v="0"/>
    <x v="0"/>
    <x v="1"/>
    <x v="1"/>
  </r>
  <r>
    <x v="0"/>
    <x v="1"/>
    <s v="De Bonte Raaf"/>
    <x v="3"/>
    <x v="8"/>
    <n v="0"/>
    <x v="0"/>
    <x v="2"/>
    <x v="0"/>
    <x v="1"/>
    <x v="1"/>
    <x v="1"/>
  </r>
  <r>
    <x v="0"/>
    <x v="1"/>
    <s v="De Bonte Raaf"/>
    <x v="3"/>
    <x v="9"/>
    <n v="0"/>
    <x v="0"/>
    <x v="2"/>
    <x v="0"/>
    <x v="0"/>
    <x v="1"/>
    <x v="1"/>
  </r>
  <r>
    <x v="0"/>
    <x v="1"/>
    <s v="De Bonte Raaf"/>
    <x v="3"/>
    <x v="87"/>
    <n v="5243.4"/>
    <x v="0"/>
    <x v="2"/>
    <x v="0"/>
    <x v="0"/>
    <x v="1"/>
    <x v="1"/>
  </r>
  <r>
    <x v="0"/>
    <x v="1"/>
    <s v="De Bonte Raaf"/>
    <x v="3"/>
    <x v="88"/>
    <n v="5243.4"/>
    <x v="0"/>
    <x v="2"/>
    <x v="0"/>
    <x v="0"/>
    <x v="1"/>
    <x v="1"/>
  </r>
  <r>
    <x v="0"/>
    <x v="1"/>
    <s v="De Bonte Raaf"/>
    <x v="3"/>
    <x v="89"/>
    <n v="5243.4"/>
    <x v="0"/>
    <x v="2"/>
    <x v="0"/>
    <x v="0"/>
    <x v="1"/>
    <x v="1"/>
  </r>
  <r>
    <x v="0"/>
    <x v="1"/>
    <s v="De Bonte Raaf"/>
    <x v="3"/>
    <x v="90"/>
    <n v="5243.4"/>
    <x v="0"/>
    <x v="2"/>
    <x v="0"/>
    <x v="0"/>
    <x v="1"/>
    <x v="1"/>
  </r>
  <r>
    <x v="0"/>
    <x v="1"/>
    <s v="De Bonte Raaf"/>
    <x v="3"/>
    <x v="91"/>
    <n v="5243.4"/>
    <x v="0"/>
    <x v="2"/>
    <x v="0"/>
    <x v="0"/>
    <x v="1"/>
    <x v="1"/>
  </r>
  <r>
    <x v="0"/>
    <x v="1"/>
    <s v="De Bonte Raaf"/>
    <x v="3"/>
    <x v="15"/>
    <n v="0"/>
    <x v="0"/>
    <x v="2"/>
    <x v="0"/>
    <x v="0"/>
    <x v="1"/>
    <x v="1"/>
  </r>
  <r>
    <x v="0"/>
    <x v="1"/>
    <s v="De Bonte Raaf"/>
    <x v="3"/>
    <x v="16"/>
    <n v="4769.33"/>
    <x v="0"/>
    <x v="2"/>
    <x v="0"/>
    <x v="0"/>
    <x v="1"/>
    <x v="1"/>
  </r>
  <r>
    <x v="0"/>
    <x v="1"/>
    <s v="De Bonte Raaf"/>
    <x v="3"/>
    <x v="17"/>
    <n v="0"/>
    <x v="0"/>
    <x v="2"/>
    <x v="0"/>
    <x v="0"/>
    <x v="1"/>
    <x v="1"/>
  </r>
  <r>
    <x v="0"/>
    <x v="1"/>
    <s v="De Bonte Raaf"/>
    <x v="3"/>
    <x v="18"/>
    <n v="5243.4"/>
    <x v="0"/>
    <x v="2"/>
    <x v="0"/>
    <x v="0"/>
    <x v="1"/>
    <x v="1"/>
  </r>
  <r>
    <x v="0"/>
    <x v="1"/>
    <s v="De Bonte Raaf"/>
    <x v="3"/>
    <x v="19"/>
    <n v="20"/>
    <x v="0"/>
    <x v="2"/>
    <x v="0"/>
    <x v="0"/>
    <x v="1"/>
    <x v="1"/>
  </r>
  <r>
    <x v="0"/>
    <x v="1"/>
    <s v="De Bonte Raaf"/>
    <x v="3"/>
    <x v="20"/>
    <n v="5243.4"/>
    <x v="0"/>
    <x v="2"/>
    <x v="0"/>
    <x v="0"/>
    <x v="1"/>
    <x v="1"/>
  </r>
  <r>
    <x v="0"/>
    <x v="1"/>
    <s v="De Bonte Raaf"/>
    <x v="3"/>
    <x v="21"/>
    <n v="-1752.92"/>
    <x v="0"/>
    <x v="2"/>
    <x v="0"/>
    <x v="0"/>
    <x v="1"/>
    <x v="1"/>
  </r>
  <r>
    <x v="0"/>
    <x v="1"/>
    <s v="De Bonte Raaf"/>
    <x v="3"/>
    <x v="22"/>
    <n v="4769.33"/>
    <x v="0"/>
    <x v="2"/>
    <x v="0"/>
    <x v="0"/>
    <x v="1"/>
    <x v="1"/>
  </r>
  <r>
    <x v="0"/>
    <x v="1"/>
    <s v="De Bonte Raaf"/>
    <x v="3"/>
    <x v="23"/>
    <n v="4769.33"/>
    <x v="0"/>
    <x v="2"/>
    <x v="0"/>
    <x v="0"/>
    <x v="1"/>
    <x v="1"/>
  </r>
  <r>
    <x v="0"/>
    <x v="1"/>
    <s v="De Bonte Raaf"/>
    <x v="3"/>
    <x v="24"/>
    <n v="4769.33"/>
    <x v="0"/>
    <x v="2"/>
    <x v="0"/>
    <x v="0"/>
    <x v="1"/>
    <x v="1"/>
  </r>
  <r>
    <x v="0"/>
    <x v="1"/>
    <s v="De Bonte Raaf"/>
    <x v="3"/>
    <x v="25"/>
    <n v="21.67"/>
    <x v="0"/>
    <x v="2"/>
    <x v="0"/>
    <x v="0"/>
    <x v="1"/>
    <x v="1"/>
  </r>
  <r>
    <x v="0"/>
    <x v="1"/>
    <s v="De Bonte Raaf"/>
    <x v="3"/>
    <x v="26"/>
    <n v="144"/>
    <x v="0"/>
    <x v="2"/>
    <x v="0"/>
    <x v="0"/>
    <x v="1"/>
    <x v="1"/>
  </r>
  <r>
    <x v="0"/>
    <x v="1"/>
    <s v="De Bonte Raaf"/>
    <x v="3"/>
    <x v="27"/>
    <n v="178.5"/>
    <x v="0"/>
    <x v="2"/>
    <x v="0"/>
    <x v="0"/>
    <x v="1"/>
    <x v="1"/>
  </r>
  <r>
    <x v="0"/>
    <x v="1"/>
    <s v="De Bonte Raaf"/>
    <x v="3"/>
    <x v="28"/>
    <n v="5243.4"/>
    <x v="0"/>
    <x v="2"/>
    <x v="0"/>
    <x v="0"/>
    <x v="1"/>
    <x v="1"/>
  </r>
  <r>
    <x v="0"/>
    <x v="1"/>
    <s v="De Bonte Raaf"/>
    <x v="3"/>
    <x v="29"/>
    <n v="0"/>
    <x v="0"/>
    <x v="2"/>
    <x v="0"/>
    <x v="0"/>
    <x v="1"/>
    <x v="1"/>
  </r>
  <r>
    <x v="0"/>
    <x v="1"/>
    <s v="De Bonte Raaf"/>
    <x v="3"/>
    <x v="30"/>
    <n v="5826"/>
    <x v="0"/>
    <x v="2"/>
    <x v="0"/>
    <x v="0"/>
    <x v="1"/>
    <x v="1"/>
  </r>
  <r>
    <x v="0"/>
    <x v="1"/>
    <s v="De Bonte Raaf"/>
    <x v="3"/>
    <x v="31"/>
    <n v="33.61"/>
    <x v="0"/>
    <x v="2"/>
    <x v="0"/>
    <x v="0"/>
    <x v="1"/>
    <x v="1"/>
  </r>
  <r>
    <x v="0"/>
    <x v="1"/>
    <s v="De Bonte Raaf"/>
    <x v="3"/>
    <x v="32"/>
    <n v="156"/>
    <x v="0"/>
    <x v="2"/>
    <x v="0"/>
    <x v="0"/>
    <x v="1"/>
    <x v="1"/>
  </r>
  <r>
    <x v="0"/>
    <x v="1"/>
    <s v="De Bonte Raaf"/>
    <x v="3"/>
    <x v="33"/>
    <n v="90"/>
    <x v="0"/>
    <x v="2"/>
    <x v="0"/>
    <x v="0"/>
    <x v="1"/>
    <x v="1"/>
  </r>
  <r>
    <x v="0"/>
    <x v="1"/>
    <s v="De Bonte Raaf"/>
    <x v="3"/>
    <x v="34"/>
    <n v="90"/>
    <x v="0"/>
    <x v="2"/>
    <x v="0"/>
    <x v="0"/>
    <x v="1"/>
    <x v="1"/>
  </r>
  <r>
    <x v="0"/>
    <x v="1"/>
    <s v="De Bonte Raaf"/>
    <x v="3"/>
    <x v="35"/>
    <n v="100"/>
    <x v="0"/>
    <x v="2"/>
    <x v="0"/>
    <x v="0"/>
    <x v="1"/>
    <x v="1"/>
  </r>
  <r>
    <x v="0"/>
    <x v="1"/>
    <s v="De Bonte Raaf"/>
    <x v="3"/>
    <x v="36"/>
    <n v="156"/>
    <x v="0"/>
    <x v="2"/>
    <x v="0"/>
    <x v="0"/>
    <x v="1"/>
    <x v="1"/>
  </r>
  <r>
    <x v="0"/>
    <x v="1"/>
    <s v="De Bonte Raaf"/>
    <x v="3"/>
    <x v="37"/>
    <n v="319.55"/>
    <x v="0"/>
    <x v="2"/>
    <x v="0"/>
    <x v="0"/>
    <x v="1"/>
    <x v="1"/>
  </r>
  <r>
    <x v="0"/>
    <x v="1"/>
    <s v="De Bonte Raaf"/>
    <x v="3"/>
    <x v="38"/>
    <n v="432"/>
    <x v="0"/>
    <x v="2"/>
    <x v="0"/>
    <x v="0"/>
    <x v="1"/>
    <x v="1"/>
  </r>
  <r>
    <x v="0"/>
    <x v="1"/>
    <s v="De Bonte Raaf"/>
    <x v="3"/>
    <x v="39"/>
    <n v="0"/>
    <x v="0"/>
    <x v="2"/>
    <x v="0"/>
    <x v="0"/>
    <x v="1"/>
    <x v="1"/>
  </r>
  <r>
    <x v="0"/>
    <x v="1"/>
    <s v="De Bonte Raaf"/>
    <x v="3"/>
    <x v="40"/>
    <n v="432"/>
    <x v="0"/>
    <x v="2"/>
    <x v="0"/>
    <x v="0"/>
    <x v="1"/>
    <x v="1"/>
  </r>
  <r>
    <x v="0"/>
    <x v="1"/>
    <s v="De Bonte Raaf"/>
    <x v="3"/>
    <x v="41"/>
    <n v="0"/>
    <x v="0"/>
    <x v="2"/>
    <x v="0"/>
    <x v="0"/>
    <x v="1"/>
    <x v="1"/>
  </r>
  <r>
    <x v="0"/>
    <x v="1"/>
    <s v="De Bonte Raaf"/>
    <x v="3"/>
    <x v="92"/>
    <n v="5243.4"/>
    <x v="0"/>
    <x v="2"/>
    <x v="0"/>
    <x v="0"/>
    <x v="1"/>
    <x v="1"/>
  </r>
  <r>
    <x v="0"/>
    <x v="1"/>
    <s v="De Bonte Raaf"/>
    <x v="3"/>
    <x v="43"/>
    <n v="0"/>
    <x v="0"/>
    <x v="2"/>
    <x v="0"/>
    <x v="1"/>
    <x v="1"/>
    <x v="1"/>
  </r>
  <r>
    <x v="0"/>
    <x v="1"/>
    <s v="De Bonte Raaf"/>
    <x v="3"/>
    <x v="44"/>
    <n v="0"/>
    <x v="0"/>
    <x v="2"/>
    <x v="0"/>
    <x v="2"/>
    <x v="1"/>
    <x v="1"/>
  </r>
  <r>
    <x v="0"/>
    <x v="1"/>
    <s v="De Bonte Raaf"/>
    <x v="3"/>
    <x v="45"/>
    <n v="0"/>
    <x v="0"/>
    <x v="2"/>
    <x v="0"/>
    <x v="2"/>
    <x v="1"/>
    <x v="1"/>
  </r>
  <r>
    <x v="0"/>
    <x v="1"/>
    <s v="De Bonte Raaf"/>
    <x v="3"/>
    <x v="46"/>
    <n v="0"/>
    <x v="0"/>
    <x v="2"/>
    <x v="0"/>
    <x v="2"/>
    <x v="1"/>
    <x v="1"/>
  </r>
  <r>
    <x v="0"/>
    <x v="1"/>
    <s v="De Bonte Raaf"/>
    <x v="3"/>
    <x v="47"/>
    <n v="0"/>
    <x v="0"/>
    <x v="2"/>
    <x v="0"/>
    <x v="2"/>
    <x v="1"/>
    <x v="1"/>
  </r>
  <r>
    <x v="0"/>
    <x v="1"/>
    <s v="De Bonte Raaf"/>
    <x v="3"/>
    <x v="48"/>
    <n v="0"/>
    <x v="0"/>
    <x v="2"/>
    <x v="0"/>
    <x v="1"/>
    <x v="1"/>
    <x v="1"/>
  </r>
  <r>
    <x v="0"/>
    <x v="1"/>
    <s v="De Bonte Raaf"/>
    <x v="3"/>
    <x v="49"/>
    <n v="419.47"/>
    <x v="0"/>
    <x v="2"/>
    <x v="0"/>
    <x v="3"/>
    <x v="1"/>
    <x v="1"/>
  </r>
  <r>
    <x v="0"/>
    <x v="1"/>
    <s v="De Bonte Raaf"/>
    <x v="3"/>
    <x v="50"/>
    <n v="62.92"/>
    <x v="0"/>
    <x v="2"/>
    <x v="0"/>
    <x v="4"/>
    <x v="1"/>
    <x v="1"/>
  </r>
  <r>
    <x v="0"/>
    <x v="1"/>
    <s v="De Bonte Raaf"/>
    <x v="3"/>
    <x v="51"/>
    <n v="83.89"/>
    <x v="0"/>
    <x v="2"/>
    <x v="0"/>
    <x v="4"/>
    <x v="1"/>
    <x v="1"/>
  </r>
  <r>
    <x v="0"/>
    <x v="1"/>
    <s v="De Bonte Raaf"/>
    <x v="3"/>
    <x v="52"/>
    <n v="0"/>
    <x v="0"/>
    <x v="2"/>
    <x v="0"/>
    <x v="1"/>
    <x v="1"/>
    <x v="1"/>
  </r>
  <r>
    <x v="0"/>
    <x v="1"/>
    <s v="De Bonte Raaf"/>
    <x v="3"/>
    <x v="53"/>
    <n v="78.650000000000006"/>
    <x v="0"/>
    <x v="2"/>
    <x v="0"/>
    <x v="3"/>
    <x v="1"/>
    <x v="1"/>
  </r>
  <r>
    <x v="0"/>
    <x v="1"/>
    <s v="De Bonte Raaf"/>
    <x v="3"/>
    <x v="54"/>
    <n v="11.8"/>
    <x v="0"/>
    <x v="2"/>
    <x v="0"/>
    <x v="4"/>
    <x v="1"/>
    <x v="1"/>
  </r>
  <r>
    <x v="0"/>
    <x v="1"/>
    <s v="De Bonte Raaf"/>
    <x v="3"/>
    <x v="55"/>
    <n v="15.73"/>
    <x v="0"/>
    <x v="2"/>
    <x v="0"/>
    <x v="4"/>
    <x v="1"/>
    <x v="1"/>
  </r>
  <r>
    <x v="0"/>
    <x v="1"/>
    <s v="De Bonte Raaf"/>
    <x v="3"/>
    <x v="56"/>
    <n v="0"/>
    <x v="0"/>
    <x v="2"/>
    <x v="0"/>
    <x v="4"/>
    <x v="1"/>
    <x v="1"/>
  </r>
  <r>
    <x v="0"/>
    <x v="1"/>
    <s v="De Bonte Raaf"/>
    <x v="3"/>
    <x v="57"/>
    <n v="0"/>
    <x v="0"/>
    <x v="2"/>
    <x v="0"/>
    <x v="4"/>
    <x v="1"/>
    <x v="1"/>
  </r>
  <r>
    <x v="0"/>
    <x v="1"/>
    <s v="De Bonte Raaf"/>
    <x v="3"/>
    <x v="58"/>
    <n v="0"/>
    <x v="0"/>
    <x v="2"/>
    <x v="0"/>
    <x v="4"/>
    <x v="1"/>
    <x v="1"/>
  </r>
  <r>
    <x v="0"/>
    <x v="1"/>
    <s v="De Bonte Raaf"/>
    <x v="3"/>
    <x v="59"/>
    <n v="0"/>
    <x v="0"/>
    <x v="2"/>
    <x v="0"/>
    <x v="4"/>
    <x v="1"/>
    <x v="1"/>
  </r>
  <r>
    <x v="0"/>
    <x v="1"/>
    <s v="De Bonte Raaf"/>
    <x v="3"/>
    <x v="60"/>
    <n v="346.73"/>
    <x v="0"/>
    <x v="2"/>
    <x v="0"/>
    <x v="5"/>
    <x v="1"/>
    <x v="1"/>
  </r>
  <r>
    <x v="0"/>
    <x v="1"/>
    <s v="De Bonte Raaf"/>
    <x v="3"/>
    <x v="61"/>
    <n v="0"/>
    <x v="0"/>
    <x v="2"/>
    <x v="0"/>
    <x v="5"/>
    <x v="1"/>
    <x v="1"/>
  </r>
  <r>
    <x v="0"/>
    <x v="1"/>
    <s v="De Bonte Raaf"/>
    <x v="3"/>
    <x v="62"/>
    <n v="0"/>
    <x v="0"/>
    <x v="2"/>
    <x v="0"/>
    <x v="5"/>
    <x v="1"/>
    <x v="1"/>
  </r>
  <r>
    <x v="0"/>
    <x v="1"/>
    <s v="De Bonte Raaf"/>
    <x v="3"/>
    <x v="63"/>
    <n v="0"/>
    <x v="0"/>
    <x v="2"/>
    <x v="0"/>
    <x v="5"/>
    <x v="1"/>
    <x v="1"/>
  </r>
  <r>
    <x v="0"/>
    <x v="1"/>
    <s v="De Bonte Raaf"/>
    <x v="3"/>
    <x v="64"/>
    <n v="25.28"/>
    <x v="0"/>
    <x v="2"/>
    <x v="0"/>
    <x v="5"/>
    <x v="1"/>
    <x v="1"/>
  </r>
  <r>
    <x v="0"/>
    <x v="1"/>
    <s v="De Bonte Raaf"/>
    <x v="3"/>
    <x v="65"/>
    <n v="0"/>
    <x v="0"/>
    <x v="2"/>
    <x v="0"/>
    <x v="5"/>
    <x v="1"/>
    <x v="1"/>
  </r>
  <r>
    <x v="0"/>
    <x v="1"/>
    <s v="De Bonte Raaf"/>
    <x v="3"/>
    <x v="66"/>
    <n v="140.22"/>
    <x v="0"/>
    <x v="2"/>
    <x v="0"/>
    <x v="5"/>
    <x v="1"/>
    <x v="1"/>
  </r>
  <r>
    <x v="0"/>
    <x v="1"/>
    <s v="De Bonte Raaf"/>
    <x v="3"/>
    <x v="67"/>
    <n v="0"/>
    <x v="0"/>
    <x v="2"/>
    <x v="0"/>
    <x v="5"/>
    <x v="1"/>
    <x v="1"/>
  </r>
  <r>
    <x v="0"/>
    <x v="1"/>
    <s v="De Bonte Raaf"/>
    <x v="3"/>
    <x v="68"/>
    <n v="0"/>
    <x v="0"/>
    <x v="2"/>
    <x v="0"/>
    <x v="5"/>
    <x v="1"/>
    <x v="1"/>
  </r>
  <r>
    <x v="0"/>
    <x v="1"/>
    <s v="De Bonte Raaf"/>
    <x v="3"/>
    <x v="69"/>
    <n v="0"/>
    <x v="0"/>
    <x v="2"/>
    <x v="0"/>
    <x v="5"/>
    <x v="1"/>
    <x v="1"/>
  </r>
  <r>
    <x v="0"/>
    <x v="1"/>
    <s v="De Bonte Raaf"/>
    <x v="3"/>
    <x v="70"/>
    <n v="16.690000000000001"/>
    <x v="0"/>
    <x v="2"/>
    <x v="0"/>
    <x v="5"/>
    <x v="1"/>
    <x v="1"/>
  </r>
  <r>
    <x v="0"/>
    <x v="1"/>
    <s v="De Bonte Raaf"/>
    <x v="3"/>
    <x v="71"/>
    <n v="0"/>
    <x v="0"/>
    <x v="2"/>
    <x v="0"/>
    <x v="5"/>
    <x v="1"/>
    <x v="1"/>
  </r>
  <r>
    <x v="0"/>
    <x v="1"/>
    <s v="De Bonte Raaf"/>
    <x v="3"/>
    <x v="72"/>
    <n v="0"/>
    <x v="0"/>
    <x v="2"/>
    <x v="0"/>
    <x v="4"/>
    <x v="1"/>
    <x v="1"/>
  </r>
  <r>
    <x v="0"/>
    <x v="1"/>
    <s v="De Bonte Raaf"/>
    <x v="3"/>
    <x v="73"/>
    <n v="0"/>
    <x v="0"/>
    <x v="2"/>
    <x v="0"/>
    <x v="4"/>
    <x v="1"/>
    <x v="1"/>
  </r>
  <r>
    <x v="0"/>
    <x v="1"/>
    <s v="De Bonte Raaf"/>
    <x v="3"/>
    <x v="74"/>
    <n v="0"/>
    <x v="0"/>
    <x v="2"/>
    <x v="0"/>
    <x v="4"/>
    <x v="1"/>
    <x v="1"/>
  </r>
  <r>
    <x v="0"/>
    <x v="1"/>
    <s v="De Bonte Raaf"/>
    <x v="3"/>
    <x v="75"/>
    <n v="0"/>
    <x v="0"/>
    <x v="2"/>
    <x v="0"/>
    <x v="4"/>
    <x v="1"/>
    <x v="1"/>
  </r>
  <r>
    <x v="0"/>
    <x v="1"/>
    <s v="De Bonte Raaf"/>
    <x v="3"/>
    <x v="76"/>
    <n v="319.55"/>
    <x v="0"/>
    <x v="2"/>
    <x v="0"/>
    <x v="6"/>
    <x v="1"/>
    <x v="1"/>
  </r>
  <r>
    <x v="0"/>
    <x v="1"/>
    <s v="De Bonte Raaf"/>
    <x v="3"/>
    <x v="77"/>
    <n v="-1752.92"/>
    <x v="0"/>
    <x v="2"/>
    <x v="0"/>
    <x v="7"/>
    <x v="1"/>
    <x v="1"/>
  </r>
  <r>
    <x v="0"/>
    <x v="1"/>
    <s v="De Bonte Raaf"/>
    <x v="3"/>
    <x v="78"/>
    <n v="0"/>
    <x v="0"/>
    <x v="2"/>
    <x v="0"/>
    <x v="7"/>
    <x v="1"/>
    <x v="1"/>
  </r>
  <r>
    <x v="0"/>
    <x v="1"/>
    <s v="De Bonte Raaf"/>
    <x v="3"/>
    <x v="79"/>
    <n v="0"/>
    <x v="0"/>
    <x v="2"/>
    <x v="0"/>
    <x v="7"/>
    <x v="1"/>
    <x v="1"/>
  </r>
  <r>
    <x v="0"/>
    <x v="1"/>
    <s v="De Bonte Raaf"/>
    <x v="3"/>
    <x v="80"/>
    <n v="0"/>
    <x v="0"/>
    <x v="2"/>
    <x v="0"/>
    <x v="8"/>
    <x v="1"/>
    <x v="1"/>
  </r>
  <r>
    <x v="0"/>
    <x v="1"/>
    <s v="De Bonte Raaf"/>
    <x v="3"/>
    <x v="81"/>
    <n v="3490.48"/>
    <x v="0"/>
    <x v="2"/>
    <x v="0"/>
    <x v="8"/>
    <x v="1"/>
    <x v="1"/>
  </r>
  <r>
    <x v="0"/>
    <x v="1"/>
    <s v="De Bonte Raaf"/>
    <x v="3"/>
    <x v="82"/>
    <n v="0"/>
    <x v="0"/>
    <x v="2"/>
    <x v="0"/>
    <x v="8"/>
    <x v="1"/>
    <x v="1"/>
  </r>
  <r>
    <x v="0"/>
    <x v="1"/>
    <s v="De Bonte Raaf"/>
    <x v="3"/>
    <x v="83"/>
    <n v="3490.48"/>
    <x v="0"/>
    <x v="2"/>
    <x v="0"/>
    <x v="9"/>
    <x v="1"/>
    <x v="1"/>
  </r>
  <r>
    <x v="0"/>
    <x v="1"/>
    <s v="De Bonte Raaf"/>
    <x v="3"/>
    <x v="84"/>
    <n v="0"/>
    <x v="0"/>
    <x v="2"/>
    <x v="0"/>
    <x v="3"/>
    <x v="1"/>
    <x v="1"/>
  </r>
  <r>
    <x v="0"/>
    <x v="1"/>
    <s v="De Bonte Raaf"/>
    <x v="4"/>
    <x v="0"/>
    <n v="3139.74"/>
    <x v="1"/>
    <x v="3"/>
    <x v="0"/>
    <x v="0"/>
    <x v="0"/>
    <x v="1"/>
  </r>
  <r>
    <x v="0"/>
    <x v="1"/>
    <s v="De Bonte Raaf"/>
    <x v="4"/>
    <x v="85"/>
    <n v="1132"/>
    <x v="1"/>
    <x v="3"/>
    <x v="0"/>
    <x v="0"/>
    <x v="0"/>
    <x v="1"/>
  </r>
  <r>
    <x v="0"/>
    <x v="1"/>
    <s v="De Bonte Raaf"/>
    <x v="4"/>
    <x v="2"/>
    <n v="0"/>
    <x v="1"/>
    <x v="3"/>
    <x v="0"/>
    <x v="0"/>
    <x v="0"/>
    <x v="1"/>
  </r>
  <r>
    <x v="0"/>
    <x v="1"/>
    <s v="De Bonte Raaf"/>
    <x v="4"/>
    <x v="86"/>
    <n v="1132"/>
    <x v="1"/>
    <x v="3"/>
    <x v="0"/>
    <x v="0"/>
    <x v="0"/>
    <x v="1"/>
  </r>
  <r>
    <x v="0"/>
    <x v="1"/>
    <s v="De Bonte Raaf"/>
    <x v="4"/>
    <x v="4"/>
    <n v="1132"/>
    <x v="1"/>
    <x v="3"/>
    <x v="0"/>
    <x v="1"/>
    <x v="0"/>
    <x v="1"/>
  </r>
  <r>
    <x v="0"/>
    <x v="1"/>
    <s v="De Bonte Raaf"/>
    <x v="4"/>
    <x v="5"/>
    <n v="0"/>
    <x v="1"/>
    <x v="3"/>
    <x v="0"/>
    <x v="0"/>
    <x v="0"/>
    <x v="1"/>
  </r>
  <r>
    <x v="0"/>
    <x v="1"/>
    <s v="De Bonte Raaf"/>
    <x v="4"/>
    <x v="6"/>
    <n v="1440.92"/>
    <x v="1"/>
    <x v="3"/>
    <x v="0"/>
    <x v="0"/>
    <x v="0"/>
    <x v="1"/>
  </r>
  <r>
    <x v="0"/>
    <x v="1"/>
    <s v="De Bonte Raaf"/>
    <x v="4"/>
    <x v="7"/>
    <n v="0"/>
    <x v="1"/>
    <x v="3"/>
    <x v="0"/>
    <x v="0"/>
    <x v="0"/>
    <x v="1"/>
  </r>
  <r>
    <x v="0"/>
    <x v="1"/>
    <s v="De Bonte Raaf"/>
    <x v="4"/>
    <x v="8"/>
    <n v="0"/>
    <x v="1"/>
    <x v="3"/>
    <x v="0"/>
    <x v="1"/>
    <x v="0"/>
    <x v="1"/>
  </r>
  <r>
    <x v="0"/>
    <x v="1"/>
    <s v="De Bonte Raaf"/>
    <x v="4"/>
    <x v="9"/>
    <n v="0"/>
    <x v="1"/>
    <x v="3"/>
    <x v="0"/>
    <x v="0"/>
    <x v="0"/>
    <x v="1"/>
  </r>
  <r>
    <x v="0"/>
    <x v="1"/>
    <s v="De Bonte Raaf"/>
    <x v="4"/>
    <x v="87"/>
    <n v="1132"/>
    <x v="1"/>
    <x v="3"/>
    <x v="0"/>
    <x v="0"/>
    <x v="0"/>
    <x v="1"/>
  </r>
  <r>
    <x v="0"/>
    <x v="1"/>
    <s v="De Bonte Raaf"/>
    <x v="4"/>
    <x v="88"/>
    <n v="1132"/>
    <x v="1"/>
    <x v="3"/>
    <x v="0"/>
    <x v="0"/>
    <x v="0"/>
    <x v="1"/>
  </r>
  <r>
    <x v="0"/>
    <x v="1"/>
    <s v="De Bonte Raaf"/>
    <x v="4"/>
    <x v="89"/>
    <n v="1132"/>
    <x v="1"/>
    <x v="3"/>
    <x v="0"/>
    <x v="0"/>
    <x v="0"/>
    <x v="1"/>
  </r>
  <r>
    <x v="0"/>
    <x v="1"/>
    <s v="De Bonte Raaf"/>
    <x v="4"/>
    <x v="90"/>
    <n v="1132"/>
    <x v="1"/>
    <x v="3"/>
    <x v="0"/>
    <x v="0"/>
    <x v="0"/>
    <x v="1"/>
  </r>
  <r>
    <x v="0"/>
    <x v="1"/>
    <s v="De Bonte Raaf"/>
    <x v="4"/>
    <x v="91"/>
    <n v="1132"/>
    <x v="1"/>
    <x v="3"/>
    <x v="0"/>
    <x v="0"/>
    <x v="0"/>
    <x v="1"/>
  </r>
  <r>
    <x v="0"/>
    <x v="1"/>
    <s v="De Bonte Raaf"/>
    <x v="4"/>
    <x v="15"/>
    <n v="0"/>
    <x v="1"/>
    <x v="3"/>
    <x v="0"/>
    <x v="0"/>
    <x v="0"/>
    <x v="1"/>
  </r>
  <r>
    <x v="0"/>
    <x v="1"/>
    <s v="De Bonte Raaf"/>
    <x v="4"/>
    <x v="16"/>
    <n v="1132"/>
    <x v="1"/>
    <x v="3"/>
    <x v="0"/>
    <x v="0"/>
    <x v="0"/>
    <x v="1"/>
  </r>
  <r>
    <x v="0"/>
    <x v="1"/>
    <s v="De Bonte Raaf"/>
    <x v="4"/>
    <x v="17"/>
    <n v="0"/>
    <x v="1"/>
    <x v="3"/>
    <x v="0"/>
    <x v="0"/>
    <x v="0"/>
    <x v="1"/>
  </r>
  <r>
    <x v="0"/>
    <x v="1"/>
    <s v="De Bonte Raaf"/>
    <x v="4"/>
    <x v="18"/>
    <n v="1132"/>
    <x v="1"/>
    <x v="3"/>
    <x v="0"/>
    <x v="0"/>
    <x v="0"/>
    <x v="1"/>
  </r>
  <r>
    <x v="0"/>
    <x v="1"/>
    <s v="De Bonte Raaf"/>
    <x v="4"/>
    <x v="19"/>
    <n v="20"/>
    <x v="1"/>
    <x v="3"/>
    <x v="0"/>
    <x v="0"/>
    <x v="0"/>
    <x v="1"/>
  </r>
  <r>
    <x v="0"/>
    <x v="1"/>
    <s v="De Bonte Raaf"/>
    <x v="4"/>
    <x v="20"/>
    <n v="1132"/>
    <x v="1"/>
    <x v="3"/>
    <x v="0"/>
    <x v="0"/>
    <x v="0"/>
    <x v="1"/>
  </r>
  <r>
    <x v="0"/>
    <x v="1"/>
    <s v="De Bonte Raaf"/>
    <x v="4"/>
    <x v="21"/>
    <n v="-85.42"/>
    <x v="1"/>
    <x v="3"/>
    <x v="0"/>
    <x v="0"/>
    <x v="0"/>
    <x v="1"/>
  </r>
  <r>
    <x v="0"/>
    <x v="1"/>
    <s v="De Bonte Raaf"/>
    <x v="4"/>
    <x v="22"/>
    <n v="1132"/>
    <x v="1"/>
    <x v="3"/>
    <x v="0"/>
    <x v="0"/>
    <x v="0"/>
    <x v="1"/>
  </r>
  <r>
    <x v="0"/>
    <x v="1"/>
    <s v="De Bonte Raaf"/>
    <x v="4"/>
    <x v="23"/>
    <n v="1132"/>
    <x v="1"/>
    <x v="3"/>
    <x v="0"/>
    <x v="0"/>
    <x v="0"/>
    <x v="1"/>
  </r>
  <r>
    <x v="0"/>
    <x v="1"/>
    <s v="De Bonte Raaf"/>
    <x v="4"/>
    <x v="24"/>
    <n v="1132"/>
    <x v="1"/>
    <x v="3"/>
    <x v="0"/>
    <x v="0"/>
    <x v="0"/>
    <x v="1"/>
  </r>
  <r>
    <x v="0"/>
    <x v="1"/>
    <s v="De Bonte Raaf"/>
    <x v="4"/>
    <x v="25"/>
    <n v="21.67"/>
    <x v="1"/>
    <x v="3"/>
    <x v="0"/>
    <x v="0"/>
    <x v="0"/>
    <x v="1"/>
  </r>
  <r>
    <x v="0"/>
    <x v="1"/>
    <s v="De Bonte Raaf"/>
    <x v="4"/>
    <x v="26"/>
    <n v="80"/>
    <x v="1"/>
    <x v="3"/>
    <x v="0"/>
    <x v="0"/>
    <x v="0"/>
    <x v="1"/>
  </r>
  <r>
    <x v="0"/>
    <x v="1"/>
    <s v="De Bonte Raaf"/>
    <x v="4"/>
    <x v="27"/>
    <n v="110.5"/>
    <x v="1"/>
    <x v="3"/>
    <x v="0"/>
    <x v="0"/>
    <x v="0"/>
    <x v="1"/>
  </r>
  <r>
    <x v="0"/>
    <x v="1"/>
    <s v="De Bonte Raaf"/>
    <x v="4"/>
    <x v="28"/>
    <n v="1132"/>
    <x v="1"/>
    <x v="3"/>
    <x v="0"/>
    <x v="0"/>
    <x v="0"/>
    <x v="1"/>
  </r>
  <r>
    <x v="0"/>
    <x v="1"/>
    <s v="De Bonte Raaf"/>
    <x v="4"/>
    <x v="29"/>
    <n v="0"/>
    <x v="1"/>
    <x v="3"/>
    <x v="0"/>
    <x v="0"/>
    <x v="0"/>
    <x v="1"/>
  </r>
  <r>
    <x v="0"/>
    <x v="1"/>
    <s v="De Bonte Raaf"/>
    <x v="4"/>
    <x v="30"/>
    <n v="2264"/>
    <x v="1"/>
    <x v="3"/>
    <x v="0"/>
    <x v="0"/>
    <x v="0"/>
    <x v="1"/>
  </r>
  <r>
    <x v="0"/>
    <x v="1"/>
    <s v="De Bonte Raaf"/>
    <x v="4"/>
    <x v="31"/>
    <n v="13.06"/>
    <x v="1"/>
    <x v="3"/>
    <x v="0"/>
    <x v="0"/>
    <x v="0"/>
    <x v="1"/>
  </r>
  <r>
    <x v="0"/>
    <x v="1"/>
    <s v="De Bonte Raaf"/>
    <x v="4"/>
    <x v="32"/>
    <n v="86.67"/>
    <x v="1"/>
    <x v="3"/>
    <x v="0"/>
    <x v="0"/>
    <x v="0"/>
    <x v="1"/>
  </r>
  <r>
    <x v="0"/>
    <x v="1"/>
    <s v="De Bonte Raaf"/>
    <x v="4"/>
    <x v="33"/>
    <n v="50"/>
    <x v="1"/>
    <x v="3"/>
    <x v="0"/>
    <x v="0"/>
    <x v="0"/>
    <x v="1"/>
  </r>
  <r>
    <x v="0"/>
    <x v="1"/>
    <s v="De Bonte Raaf"/>
    <x v="4"/>
    <x v="34"/>
    <n v="50"/>
    <x v="1"/>
    <x v="3"/>
    <x v="0"/>
    <x v="0"/>
    <x v="0"/>
    <x v="1"/>
  </r>
  <r>
    <x v="0"/>
    <x v="1"/>
    <s v="De Bonte Raaf"/>
    <x v="4"/>
    <x v="35"/>
    <n v="100"/>
    <x v="1"/>
    <x v="3"/>
    <x v="0"/>
    <x v="0"/>
    <x v="0"/>
    <x v="1"/>
  </r>
  <r>
    <x v="0"/>
    <x v="1"/>
    <s v="De Bonte Raaf"/>
    <x v="4"/>
    <x v="36"/>
    <n v="87"/>
    <x v="1"/>
    <x v="3"/>
    <x v="0"/>
    <x v="0"/>
    <x v="0"/>
    <x v="1"/>
  </r>
  <r>
    <x v="0"/>
    <x v="1"/>
    <s v="De Bonte Raaf"/>
    <x v="4"/>
    <x v="37"/>
    <n v="75.84"/>
    <x v="1"/>
    <x v="3"/>
    <x v="0"/>
    <x v="0"/>
    <x v="0"/>
    <x v="1"/>
  </r>
  <r>
    <x v="0"/>
    <x v="1"/>
    <s v="De Bonte Raaf"/>
    <x v="4"/>
    <x v="38"/>
    <n v="148"/>
    <x v="1"/>
    <x v="3"/>
    <x v="0"/>
    <x v="0"/>
    <x v="0"/>
    <x v="1"/>
  </r>
  <r>
    <x v="0"/>
    <x v="1"/>
    <s v="De Bonte Raaf"/>
    <x v="4"/>
    <x v="39"/>
    <n v="0"/>
    <x v="1"/>
    <x v="3"/>
    <x v="0"/>
    <x v="0"/>
    <x v="0"/>
    <x v="1"/>
  </r>
  <r>
    <x v="0"/>
    <x v="1"/>
    <s v="De Bonte Raaf"/>
    <x v="4"/>
    <x v="93"/>
    <n v="92"/>
    <x v="1"/>
    <x v="3"/>
    <x v="0"/>
    <x v="0"/>
    <x v="0"/>
    <x v="1"/>
  </r>
  <r>
    <x v="0"/>
    <x v="1"/>
    <s v="De Bonte Raaf"/>
    <x v="4"/>
    <x v="40"/>
    <n v="240"/>
    <x v="1"/>
    <x v="3"/>
    <x v="0"/>
    <x v="0"/>
    <x v="0"/>
    <x v="1"/>
  </r>
  <r>
    <x v="0"/>
    <x v="1"/>
    <s v="De Bonte Raaf"/>
    <x v="4"/>
    <x v="41"/>
    <n v="0"/>
    <x v="1"/>
    <x v="3"/>
    <x v="0"/>
    <x v="0"/>
    <x v="0"/>
    <x v="1"/>
  </r>
  <r>
    <x v="0"/>
    <x v="1"/>
    <s v="De Bonte Raaf"/>
    <x v="4"/>
    <x v="92"/>
    <n v="1132"/>
    <x v="1"/>
    <x v="3"/>
    <x v="0"/>
    <x v="0"/>
    <x v="0"/>
    <x v="1"/>
  </r>
  <r>
    <x v="0"/>
    <x v="1"/>
    <s v="De Bonte Raaf"/>
    <x v="4"/>
    <x v="43"/>
    <n v="0"/>
    <x v="1"/>
    <x v="3"/>
    <x v="0"/>
    <x v="1"/>
    <x v="0"/>
    <x v="1"/>
  </r>
  <r>
    <x v="0"/>
    <x v="1"/>
    <s v="De Bonte Raaf"/>
    <x v="4"/>
    <x v="44"/>
    <n v="0"/>
    <x v="1"/>
    <x v="3"/>
    <x v="0"/>
    <x v="2"/>
    <x v="0"/>
    <x v="1"/>
  </r>
  <r>
    <x v="0"/>
    <x v="1"/>
    <s v="De Bonte Raaf"/>
    <x v="4"/>
    <x v="45"/>
    <n v="0"/>
    <x v="1"/>
    <x v="3"/>
    <x v="0"/>
    <x v="2"/>
    <x v="0"/>
    <x v="1"/>
  </r>
  <r>
    <x v="0"/>
    <x v="1"/>
    <s v="De Bonte Raaf"/>
    <x v="4"/>
    <x v="46"/>
    <n v="0"/>
    <x v="1"/>
    <x v="3"/>
    <x v="0"/>
    <x v="2"/>
    <x v="0"/>
    <x v="1"/>
  </r>
  <r>
    <x v="0"/>
    <x v="1"/>
    <s v="De Bonte Raaf"/>
    <x v="4"/>
    <x v="47"/>
    <n v="0"/>
    <x v="1"/>
    <x v="3"/>
    <x v="0"/>
    <x v="2"/>
    <x v="0"/>
    <x v="1"/>
  </r>
  <r>
    <x v="0"/>
    <x v="1"/>
    <s v="De Bonte Raaf"/>
    <x v="4"/>
    <x v="48"/>
    <n v="0"/>
    <x v="1"/>
    <x v="3"/>
    <x v="0"/>
    <x v="1"/>
    <x v="0"/>
    <x v="1"/>
  </r>
  <r>
    <x v="0"/>
    <x v="1"/>
    <s v="De Bonte Raaf"/>
    <x v="4"/>
    <x v="49"/>
    <n v="90.56"/>
    <x v="1"/>
    <x v="3"/>
    <x v="0"/>
    <x v="3"/>
    <x v="0"/>
    <x v="1"/>
  </r>
  <r>
    <x v="0"/>
    <x v="1"/>
    <s v="De Bonte Raaf"/>
    <x v="4"/>
    <x v="50"/>
    <n v="13.58"/>
    <x v="1"/>
    <x v="3"/>
    <x v="0"/>
    <x v="4"/>
    <x v="0"/>
    <x v="1"/>
  </r>
  <r>
    <x v="0"/>
    <x v="1"/>
    <s v="De Bonte Raaf"/>
    <x v="4"/>
    <x v="51"/>
    <n v="18.11"/>
    <x v="1"/>
    <x v="3"/>
    <x v="0"/>
    <x v="4"/>
    <x v="0"/>
    <x v="1"/>
  </r>
  <r>
    <x v="0"/>
    <x v="1"/>
    <s v="De Bonte Raaf"/>
    <x v="4"/>
    <x v="52"/>
    <n v="0"/>
    <x v="1"/>
    <x v="3"/>
    <x v="0"/>
    <x v="1"/>
    <x v="0"/>
    <x v="1"/>
  </r>
  <r>
    <x v="0"/>
    <x v="1"/>
    <s v="De Bonte Raaf"/>
    <x v="4"/>
    <x v="53"/>
    <n v="16.98"/>
    <x v="1"/>
    <x v="3"/>
    <x v="0"/>
    <x v="3"/>
    <x v="0"/>
    <x v="1"/>
  </r>
  <r>
    <x v="0"/>
    <x v="1"/>
    <s v="De Bonte Raaf"/>
    <x v="4"/>
    <x v="54"/>
    <n v="2.5499999999999998"/>
    <x v="1"/>
    <x v="3"/>
    <x v="0"/>
    <x v="4"/>
    <x v="0"/>
    <x v="1"/>
  </r>
  <r>
    <x v="0"/>
    <x v="1"/>
    <s v="De Bonte Raaf"/>
    <x v="4"/>
    <x v="55"/>
    <n v="3.4"/>
    <x v="1"/>
    <x v="3"/>
    <x v="0"/>
    <x v="4"/>
    <x v="0"/>
    <x v="1"/>
  </r>
  <r>
    <x v="0"/>
    <x v="1"/>
    <s v="De Bonte Raaf"/>
    <x v="4"/>
    <x v="56"/>
    <n v="0"/>
    <x v="1"/>
    <x v="3"/>
    <x v="0"/>
    <x v="4"/>
    <x v="0"/>
    <x v="1"/>
  </r>
  <r>
    <x v="0"/>
    <x v="1"/>
    <s v="De Bonte Raaf"/>
    <x v="4"/>
    <x v="57"/>
    <n v="0"/>
    <x v="1"/>
    <x v="3"/>
    <x v="0"/>
    <x v="4"/>
    <x v="0"/>
    <x v="1"/>
  </r>
  <r>
    <x v="0"/>
    <x v="1"/>
    <s v="De Bonte Raaf"/>
    <x v="4"/>
    <x v="58"/>
    <n v="0"/>
    <x v="1"/>
    <x v="3"/>
    <x v="0"/>
    <x v="4"/>
    <x v="0"/>
    <x v="1"/>
  </r>
  <r>
    <x v="0"/>
    <x v="1"/>
    <s v="De Bonte Raaf"/>
    <x v="4"/>
    <x v="59"/>
    <n v="0"/>
    <x v="1"/>
    <x v="3"/>
    <x v="0"/>
    <x v="4"/>
    <x v="0"/>
    <x v="1"/>
  </r>
  <r>
    <x v="0"/>
    <x v="1"/>
    <s v="De Bonte Raaf"/>
    <x v="4"/>
    <x v="60"/>
    <n v="82.3"/>
    <x v="1"/>
    <x v="3"/>
    <x v="0"/>
    <x v="5"/>
    <x v="0"/>
    <x v="1"/>
  </r>
  <r>
    <x v="0"/>
    <x v="1"/>
    <s v="De Bonte Raaf"/>
    <x v="4"/>
    <x v="61"/>
    <n v="0"/>
    <x v="1"/>
    <x v="3"/>
    <x v="0"/>
    <x v="5"/>
    <x v="0"/>
    <x v="1"/>
  </r>
  <r>
    <x v="0"/>
    <x v="1"/>
    <s v="De Bonte Raaf"/>
    <x v="4"/>
    <x v="62"/>
    <n v="0"/>
    <x v="1"/>
    <x v="3"/>
    <x v="0"/>
    <x v="5"/>
    <x v="0"/>
    <x v="1"/>
  </r>
  <r>
    <x v="0"/>
    <x v="1"/>
    <s v="De Bonte Raaf"/>
    <x v="4"/>
    <x v="63"/>
    <n v="0"/>
    <x v="1"/>
    <x v="3"/>
    <x v="0"/>
    <x v="5"/>
    <x v="0"/>
    <x v="1"/>
  </r>
  <r>
    <x v="0"/>
    <x v="1"/>
    <s v="De Bonte Raaf"/>
    <x v="4"/>
    <x v="64"/>
    <n v="6"/>
    <x v="1"/>
    <x v="3"/>
    <x v="0"/>
    <x v="5"/>
    <x v="0"/>
    <x v="1"/>
  </r>
  <r>
    <x v="0"/>
    <x v="1"/>
    <s v="De Bonte Raaf"/>
    <x v="4"/>
    <x v="65"/>
    <n v="0"/>
    <x v="1"/>
    <x v="3"/>
    <x v="0"/>
    <x v="5"/>
    <x v="0"/>
    <x v="1"/>
  </r>
  <r>
    <x v="0"/>
    <x v="1"/>
    <s v="De Bonte Raaf"/>
    <x v="4"/>
    <x v="66"/>
    <n v="33.28"/>
    <x v="1"/>
    <x v="3"/>
    <x v="0"/>
    <x v="5"/>
    <x v="0"/>
    <x v="1"/>
  </r>
  <r>
    <x v="0"/>
    <x v="1"/>
    <s v="De Bonte Raaf"/>
    <x v="4"/>
    <x v="67"/>
    <n v="0"/>
    <x v="1"/>
    <x v="3"/>
    <x v="0"/>
    <x v="5"/>
    <x v="0"/>
    <x v="1"/>
  </r>
  <r>
    <x v="0"/>
    <x v="1"/>
    <s v="De Bonte Raaf"/>
    <x v="4"/>
    <x v="68"/>
    <n v="0"/>
    <x v="1"/>
    <x v="3"/>
    <x v="0"/>
    <x v="5"/>
    <x v="0"/>
    <x v="1"/>
  </r>
  <r>
    <x v="0"/>
    <x v="1"/>
    <s v="De Bonte Raaf"/>
    <x v="4"/>
    <x v="69"/>
    <n v="0"/>
    <x v="1"/>
    <x v="3"/>
    <x v="0"/>
    <x v="5"/>
    <x v="0"/>
    <x v="1"/>
  </r>
  <r>
    <x v="0"/>
    <x v="1"/>
    <s v="De Bonte Raaf"/>
    <x v="4"/>
    <x v="70"/>
    <n v="3.96"/>
    <x v="1"/>
    <x v="3"/>
    <x v="0"/>
    <x v="5"/>
    <x v="0"/>
    <x v="1"/>
  </r>
  <r>
    <x v="0"/>
    <x v="1"/>
    <s v="De Bonte Raaf"/>
    <x v="4"/>
    <x v="71"/>
    <n v="0"/>
    <x v="1"/>
    <x v="3"/>
    <x v="0"/>
    <x v="5"/>
    <x v="0"/>
    <x v="1"/>
  </r>
  <r>
    <x v="0"/>
    <x v="1"/>
    <s v="De Bonte Raaf"/>
    <x v="4"/>
    <x v="72"/>
    <n v="0"/>
    <x v="1"/>
    <x v="3"/>
    <x v="0"/>
    <x v="4"/>
    <x v="0"/>
    <x v="1"/>
  </r>
  <r>
    <x v="0"/>
    <x v="1"/>
    <s v="De Bonte Raaf"/>
    <x v="4"/>
    <x v="73"/>
    <n v="0"/>
    <x v="1"/>
    <x v="3"/>
    <x v="0"/>
    <x v="4"/>
    <x v="0"/>
    <x v="1"/>
  </r>
  <r>
    <x v="0"/>
    <x v="1"/>
    <s v="De Bonte Raaf"/>
    <x v="4"/>
    <x v="74"/>
    <n v="0"/>
    <x v="1"/>
    <x v="3"/>
    <x v="0"/>
    <x v="4"/>
    <x v="0"/>
    <x v="1"/>
  </r>
  <r>
    <x v="0"/>
    <x v="1"/>
    <s v="De Bonte Raaf"/>
    <x v="4"/>
    <x v="75"/>
    <n v="0"/>
    <x v="1"/>
    <x v="3"/>
    <x v="0"/>
    <x v="4"/>
    <x v="0"/>
    <x v="1"/>
  </r>
  <r>
    <x v="0"/>
    <x v="1"/>
    <s v="De Bonte Raaf"/>
    <x v="4"/>
    <x v="76"/>
    <n v="75.84"/>
    <x v="1"/>
    <x v="3"/>
    <x v="0"/>
    <x v="6"/>
    <x v="0"/>
    <x v="1"/>
  </r>
  <r>
    <x v="0"/>
    <x v="1"/>
    <s v="De Bonte Raaf"/>
    <x v="4"/>
    <x v="77"/>
    <n v="-85.42"/>
    <x v="1"/>
    <x v="3"/>
    <x v="0"/>
    <x v="7"/>
    <x v="0"/>
    <x v="1"/>
  </r>
  <r>
    <x v="0"/>
    <x v="1"/>
    <s v="De Bonte Raaf"/>
    <x v="4"/>
    <x v="78"/>
    <n v="0"/>
    <x v="1"/>
    <x v="3"/>
    <x v="0"/>
    <x v="7"/>
    <x v="0"/>
    <x v="1"/>
  </r>
  <r>
    <x v="0"/>
    <x v="1"/>
    <s v="De Bonte Raaf"/>
    <x v="4"/>
    <x v="79"/>
    <n v="0"/>
    <x v="1"/>
    <x v="3"/>
    <x v="0"/>
    <x v="7"/>
    <x v="0"/>
    <x v="1"/>
  </r>
  <r>
    <x v="0"/>
    <x v="1"/>
    <s v="De Bonte Raaf"/>
    <x v="4"/>
    <x v="80"/>
    <n v="0"/>
    <x v="1"/>
    <x v="3"/>
    <x v="0"/>
    <x v="8"/>
    <x v="0"/>
    <x v="1"/>
  </r>
  <r>
    <x v="0"/>
    <x v="1"/>
    <s v="De Bonte Raaf"/>
    <x v="4"/>
    <x v="81"/>
    <n v="1046.58"/>
    <x v="1"/>
    <x v="3"/>
    <x v="0"/>
    <x v="8"/>
    <x v="0"/>
    <x v="1"/>
  </r>
  <r>
    <x v="0"/>
    <x v="1"/>
    <s v="De Bonte Raaf"/>
    <x v="4"/>
    <x v="82"/>
    <n v="0"/>
    <x v="1"/>
    <x v="3"/>
    <x v="0"/>
    <x v="8"/>
    <x v="0"/>
    <x v="1"/>
  </r>
  <r>
    <x v="0"/>
    <x v="1"/>
    <s v="De Bonte Raaf"/>
    <x v="4"/>
    <x v="83"/>
    <n v="1046.58"/>
    <x v="1"/>
    <x v="3"/>
    <x v="0"/>
    <x v="9"/>
    <x v="0"/>
    <x v="1"/>
  </r>
  <r>
    <x v="0"/>
    <x v="1"/>
    <s v="De Bonte Raaf"/>
    <x v="4"/>
    <x v="84"/>
    <n v="0"/>
    <x v="1"/>
    <x v="3"/>
    <x v="0"/>
    <x v="3"/>
    <x v="0"/>
    <x v="1"/>
  </r>
  <r>
    <x v="0"/>
    <x v="1"/>
    <s v="De Bonte Raaf"/>
    <x v="5"/>
    <x v="0"/>
    <n v="4329.45"/>
    <x v="1"/>
    <x v="0"/>
    <x v="0"/>
    <x v="0"/>
    <x v="1"/>
    <x v="1"/>
  </r>
  <r>
    <x v="0"/>
    <x v="1"/>
    <s v="De Bonte Raaf"/>
    <x v="5"/>
    <x v="85"/>
    <n v="1565.4"/>
    <x v="1"/>
    <x v="0"/>
    <x v="0"/>
    <x v="0"/>
    <x v="1"/>
    <x v="1"/>
  </r>
  <r>
    <x v="0"/>
    <x v="1"/>
    <s v="De Bonte Raaf"/>
    <x v="5"/>
    <x v="2"/>
    <n v="0"/>
    <x v="1"/>
    <x v="0"/>
    <x v="0"/>
    <x v="0"/>
    <x v="1"/>
    <x v="1"/>
  </r>
  <r>
    <x v="0"/>
    <x v="1"/>
    <s v="De Bonte Raaf"/>
    <x v="5"/>
    <x v="86"/>
    <n v="1565.4"/>
    <x v="1"/>
    <x v="0"/>
    <x v="0"/>
    <x v="0"/>
    <x v="1"/>
    <x v="1"/>
  </r>
  <r>
    <x v="0"/>
    <x v="1"/>
    <s v="De Bonte Raaf"/>
    <x v="5"/>
    <x v="4"/>
    <n v="1565.4"/>
    <x v="1"/>
    <x v="0"/>
    <x v="0"/>
    <x v="1"/>
    <x v="1"/>
    <x v="1"/>
  </r>
  <r>
    <x v="0"/>
    <x v="1"/>
    <s v="De Bonte Raaf"/>
    <x v="5"/>
    <x v="5"/>
    <n v="0"/>
    <x v="1"/>
    <x v="0"/>
    <x v="0"/>
    <x v="0"/>
    <x v="1"/>
    <x v="1"/>
  </r>
  <r>
    <x v="0"/>
    <x v="1"/>
    <s v="De Bonte Raaf"/>
    <x v="5"/>
    <x v="6"/>
    <n v="1992.59"/>
    <x v="1"/>
    <x v="0"/>
    <x v="0"/>
    <x v="0"/>
    <x v="1"/>
    <x v="1"/>
  </r>
  <r>
    <x v="0"/>
    <x v="1"/>
    <s v="De Bonte Raaf"/>
    <x v="5"/>
    <x v="7"/>
    <n v="0"/>
    <x v="1"/>
    <x v="0"/>
    <x v="0"/>
    <x v="0"/>
    <x v="1"/>
    <x v="1"/>
  </r>
  <r>
    <x v="0"/>
    <x v="1"/>
    <s v="De Bonte Raaf"/>
    <x v="5"/>
    <x v="8"/>
    <n v="0"/>
    <x v="1"/>
    <x v="0"/>
    <x v="0"/>
    <x v="1"/>
    <x v="1"/>
    <x v="1"/>
  </r>
  <r>
    <x v="0"/>
    <x v="1"/>
    <s v="De Bonte Raaf"/>
    <x v="5"/>
    <x v="9"/>
    <n v="0"/>
    <x v="1"/>
    <x v="0"/>
    <x v="0"/>
    <x v="0"/>
    <x v="1"/>
    <x v="1"/>
  </r>
  <r>
    <x v="0"/>
    <x v="1"/>
    <s v="De Bonte Raaf"/>
    <x v="5"/>
    <x v="87"/>
    <n v="1565.4"/>
    <x v="1"/>
    <x v="0"/>
    <x v="0"/>
    <x v="0"/>
    <x v="1"/>
    <x v="1"/>
  </r>
  <r>
    <x v="0"/>
    <x v="1"/>
    <s v="De Bonte Raaf"/>
    <x v="5"/>
    <x v="88"/>
    <n v="1565.4"/>
    <x v="1"/>
    <x v="0"/>
    <x v="0"/>
    <x v="0"/>
    <x v="1"/>
    <x v="1"/>
  </r>
  <r>
    <x v="0"/>
    <x v="1"/>
    <s v="De Bonte Raaf"/>
    <x v="5"/>
    <x v="89"/>
    <n v="1565.4"/>
    <x v="1"/>
    <x v="0"/>
    <x v="0"/>
    <x v="0"/>
    <x v="1"/>
    <x v="1"/>
  </r>
  <r>
    <x v="0"/>
    <x v="1"/>
    <s v="De Bonte Raaf"/>
    <x v="5"/>
    <x v="90"/>
    <n v="1565.4"/>
    <x v="1"/>
    <x v="0"/>
    <x v="0"/>
    <x v="0"/>
    <x v="1"/>
    <x v="1"/>
  </r>
  <r>
    <x v="0"/>
    <x v="1"/>
    <s v="De Bonte Raaf"/>
    <x v="5"/>
    <x v="91"/>
    <n v="1565.4"/>
    <x v="1"/>
    <x v="0"/>
    <x v="0"/>
    <x v="0"/>
    <x v="1"/>
    <x v="1"/>
  </r>
  <r>
    <x v="0"/>
    <x v="1"/>
    <s v="De Bonte Raaf"/>
    <x v="5"/>
    <x v="15"/>
    <n v="0"/>
    <x v="1"/>
    <x v="0"/>
    <x v="0"/>
    <x v="0"/>
    <x v="1"/>
    <x v="1"/>
  </r>
  <r>
    <x v="0"/>
    <x v="1"/>
    <s v="De Bonte Raaf"/>
    <x v="5"/>
    <x v="16"/>
    <n v="1565.4"/>
    <x v="1"/>
    <x v="0"/>
    <x v="0"/>
    <x v="0"/>
    <x v="1"/>
    <x v="1"/>
  </r>
  <r>
    <x v="0"/>
    <x v="1"/>
    <s v="De Bonte Raaf"/>
    <x v="5"/>
    <x v="17"/>
    <n v="0"/>
    <x v="1"/>
    <x v="0"/>
    <x v="0"/>
    <x v="0"/>
    <x v="1"/>
    <x v="1"/>
  </r>
  <r>
    <x v="0"/>
    <x v="1"/>
    <s v="De Bonte Raaf"/>
    <x v="5"/>
    <x v="18"/>
    <n v="1565.4"/>
    <x v="1"/>
    <x v="0"/>
    <x v="0"/>
    <x v="0"/>
    <x v="1"/>
    <x v="1"/>
  </r>
  <r>
    <x v="0"/>
    <x v="1"/>
    <s v="De Bonte Raaf"/>
    <x v="5"/>
    <x v="19"/>
    <n v="16"/>
    <x v="1"/>
    <x v="0"/>
    <x v="0"/>
    <x v="0"/>
    <x v="1"/>
    <x v="1"/>
  </r>
  <r>
    <x v="0"/>
    <x v="1"/>
    <s v="De Bonte Raaf"/>
    <x v="5"/>
    <x v="20"/>
    <n v="1565.4"/>
    <x v="1"/>
    <x v="0"/>
    <x v="0"/>
    <x v="0"/>
    <x v="1"/>
    <x v="1"/>
  </r>
  <r>
    <x v="0"/>
    <x v="1"/>
    <s v="De Bonte Raaf"/>
    <x v="5"/>
    <x v="21"/>
    <n v="-122.25"/>
    <x v="1"/>
    <x v="0"/>
    <x v="0"/>
    <x v="0"/>
    <x v="1"/>
    <x v="1"/>
  </r>
  <r>
    <x v="0"/>
    <x v="1"/>
    <s v="De Bonte Raaf"/>
    <x v="5"/>
    <x v="22"/>
    <n v="1565.4"/>
    <x v="1"/>
    <x v="0"/>
    <x v="0"/>
    <x v="0"/>
    <x v="1"/>
    <x v="1"/>
  </r>
  <r>
    <x v="0"/>
    <x v="1"/>
    <s v="De Bonte Raaf"/>
    <x v="5"/>
    <x v="23"/>
    <n v="1565.4"/>
    <x v="1"/>
    <x v="0"/>
    <x v="0"/>
    <x v="0"/>
    <x v="1"/>
    <x v="1"/>
  </r>
  <r>
    <x v="0"/>
    <x v="1"/>
    <s v="De Bonte Raaf"/>
    <x v="5"/>
    <x v="24"/>
    <n v="1565.4"/>
    <x v="1"/>
    <x v="0"/>
    <x v="0"/>
    <x v="0"/>
    <x v="1"/>
    <x v="1"/>
  </r>
  <r>
    <x v="0"/>
    <x v="1"/>
    <s v="De Bonte Raaf"/>
    <x v="5"/>
    <x v="25"/>
    <n v="21.67"/>
    <x v="1"/>
    <x v="0"/>
    <x v="0"/>
    <x v="0"/>
    <x v="1"/>
    <x v="1"/>
  </r>
  <r>
    <x v="0"/>
    <x v="1"/>
    <s v="De Bonte Raaf"/>
    <x v="5"/>
    <x v="26"/>
    <n v="96"/>
    <x v="1"/>
    <x v="0"/>
    <x v="0"/>
    <x v="0"/>
    <x v="1"/>
    <x v="1"/>
  </r>
  <r>
    <x v="0"/>
    <x v="1"/>
    <s v="De Bonte Raaf"/>
    <x v="5"/>
    <x v="27"/>
    <n v="235"/>
    <x v="1"/>
    <x v="0"/>
    <x v="0"/>
    <x v="0"/>
    <x v="1"/>
    <x v="1"/>
  </r>
  <r>
    <x v="0"/>
    <x v="1"/>
    <s v="De Bonte Raaf"/>
    <x v="5"/>
    <x v="28"/>
    <n v="1565.4"/>
    <x v="1"/>
    <x v="0"/>
    <x v="0"/>
    <x v="0"/>
    <x v="1"/>
    <x v="1"/>
  </r>
  <r>
    <x v="0"/>
    <x v="1"/>
    <s v="De Bonte Raaf"/>
    <x v="5"/>
    <x v="29"/>
    <n v="0"/>
    <x v="1"/>
    <x v="0"/>
    <x v="0"/>
    <x v="0"/>
    <x v="1"/>
    <x v="1"/>
  </r>
  <r>
    <x v="0"/>
    <x v="1"/>
    <s v="De Bonte Raaf"/>
    <x v="5"/>
    <x v="30"/>
    <n v="2609"/>
    <x v="1"/>
    <x v="0"/>
    <x v="0"/>
    <x v="0"/>
    <x v="1"/>
    <x v="1"/>
  </r>
  <r>
    <x v="0"/>
    <x v="1"/>
    <s v="De Bonte Raaf"/>
    <x v="5"/>
    <x v="31"/>
    <n v="15.05"/>
    <x v="1"/>
    <x v="0"/>
    <x v="0"/>
    <x v="0"/>
    <x v="1"/>
    <x v="1"/>
  </r>
  <r>
    <x v="0"/>
    <x v="1"/>
    <s v="De Bonte Raaf"/>
    <x v="5"/>
    <x v="32"/>
    <n v="104"/>
    <x v="1"/>
    <x v="0"/>
    <x v="0"/>
    <x v="0"/>
    <x v="1"/>
    <x v="1"/>
  </r>
  <r>
    <x v="0"/>
    <x v="1"/>
    <s v="De Bonte Raaf"/>
    <x v="5"/>
    <x v="33"/>
    <n v="60"/>
    <x v="1"/>
    <x v="0"/>
    <x v="0"/>
    <x v="0"/>
    <x v="1"/>
    <x v="1"/>
  </r>
  <r>
    <x v="0"/>
    <x v="1"/>
    <s v="De Bonte Raaf"/>
    <x v="5"/>
    <x v="34"/>
    <n v="60"/>
    <x v="1"/>
    <x v="0"/>
    <x v="0"/>
    <x v="0"/>
    <x v="1"/>
    <x v="1"/>
  </r>
  <r>
    <x v="0"/>
    <x v="1"/>
    <s v="De Bonte Raaf"/>
    <x v="5"/>
    <x v="35"/>
    <n v="80"/>
    <x v="1"/>
    <x v="0"/>
    <x v="0"/>
    <x v="0"/>
    <x v="1"/>
    <x v="1"/>
  </r>
  <r>
    <x v="0"/>
    <x v="1"/>
    <s v="De Bonte Raaf"/>
    <x v="5"/>
    <x v="36"/>
    <n v="104"/>
    <x v="1"/>
    <x v="0"/>
    <x v="0"/>
    <x v="0"/>
    <x v="1"/>
    <x v="1"/>
  </r>
  <r>
    <x v="0"/>
    <x v="1"/>
    <s v="De Bonte Raaf"/>
    <x v="5"/>
    <x v="37"/>
    <n v="104.88"/>
    <x v="1"/>
    <x v="0"/>
    <x v="0"/>
    <x v="0"/>
    <x v="1"/>
    <x v="1"/>
  </r>
  <r>
    <x v="0"/>
    <x v="1"/>
    <s v="De Bonte Raaf"/>
    <x v="5"/>
    <x v="38"/>
    <n v="143.16"/>
    <x v="1"/>
    <x v="0"/>
    <x v="0"/>
    <x v="0"/>
    <x v="1"/>
    <x v="1"/>
  </r>
  <r>
    <x v="0"/>
    <x v="1"/>
    <s v="De Bonte Raaf"/>
    <x v="5"/>
    <x v="39"/>
    <n v="0"/>
    <x v="1"/>
    <x v="0"/>
    <x v="0"/>
    <x v="0"/>
    <x v="1"/>
    <x v="1"/>
  </r>
  <r>
    <x v="0"/>
    <x v="1"/>
    <s v="De Bonte Raaf"/>
    <x v="5"/>
    <x v="93"/>
    <n v="144"/>
    <x v="1"/>
    <x v="0"/>
    <x v="0"/>
    <x v="0"/>
    <x v="1"/>
    <x v="1"/>
  </r>
  <r>
    <x v="0"/>
    <x v="1"/>
    <s v="De Bonte Raaf"/>
    <x v="5"/>
    <x v="40"/>
    <n v="287.16000000000003"/>
    <x v="1"/>
    <x v="0"/>
    <x v="0"/>
    <x v="0"/>
    <x v="1"/>
    <x v="1"/>
  </r>
  <r>
    <x v="0"/>
    <x v="1"/>
    <s v="De Bonte Raaf"/>
    <x v="5"/>
    <x v="41"/>
    <n v="0"/>
    <x v="1"/>
    <x v="0"/>
    <x v="0"/>
    <x v="0"/>
    <x v="1"/>
    <x v="1"/>
  </r>
  <r>
    <x v="0"/>
    <x v="1"/>
    <s v="De Bonte Raaf"/>
    <x v="5"/>
    <x v="92"/>
    <n v="1565.4"/>
    <x v="1"/>
    <x v="0"/>
    <x v="0"/>
    <x v="0"/>
    <x v="1"/>
    <x v="1"/>
  </r>
  <r>
    <x v="0"/>
    <x v="1"/>
    <s v="De Bonte Raaf"/>
    <x v="5"/>
    <x v="43"/>
    <n v="0"/>
    <x v="1"/>
    <x v="0"/>
    <x v="0"/>
    <x v="1"/>
    <x v="1"/>
    <x v="1"/>
  </r>
  <r>
    <x v="0"/>
    <x v="1"/>
    <s v="De Bonte Raaf"/>
    <x v="5"/>
    <x v="44"/>
    <n v="0"/>
    <x v="1"/>
    <x v="0"/>
    <x v="0"/>
    <x v="2"/>
    <x v="1"/>
    <x v="1"/>
  </r>
  <r>
    <x v="0"/>
    <x v="1"/>
    <s v="De Bonte Raaf"/>
    <x v="5"/>
    <x v="45"/>
    <n v="0"/>
    <x v="1"/>
    <x v="0"/>
    <x v="0"/>
    <x v="2"/>
    <x v="1"/>
    <x v="1"/>
  </r>
  <r>
    <x v="0"/>
    <x v="1"/>
    <s v="De Bonte Raaf"/>
    <x v="5"/>
    <x v="46"/>
    <n v="0"/>
    <x v="1"/>
    <x v="0"/>
    <x v="0"/>
    <x v="2"/>
    <x v="1"/>
    <x v="1"/>
  </r>
  <r>
    <x v="0"/>
    <x v="1"/>
    <s v="De Bonte Raaf"/>
    <x v="5"/>
    <x v="47"/>
    <n v="0"/>
    <x v="1"/>
    <x v="0"/>
    <x v="0"/>
    <x v="2"/>
    <x v="1"/>
    <x v="1"/>
  </r>
  <r>
    <x v="0"/>
    <x v="1"/>
    <s v="De Bonte Raaf"/>
    <x v="5"/>
    <x v="48"/>
    <n v="0"/>
    <x v="1"/>
    <x v="0"/>
    <x v="0"/>
    <x v="1"/>
    <x v="1"/>
    <x v="1"/>
  </r>
  <r>
    <x v="0"/>
    <x v="1"/>
    <s v="De Bonte Raaf"/>
    <x v="5"/>
    <x v="49"/>
    <n v="125.23"/>
    <x v="1"/>
    <x v="0"/>
    <x v="0"/>
    <x v="3"/>
    <x v="1"/>
    <x v="1"/>
  </r>
  <r>
    <x v="0"/>
    <x v="1"/>
    <s v="De Bonte Raaf"/>
    <x v="5"/>
    <x v="50"/>
    <n v="18.78"/>
    <x v="1"/>
    <x v="0"/>
    <x v="0"/>
    <x v="4"/>
    <x v="1"/>
    <x v="1"/>
  </r>
  <r>
    <x v="0"/>
    <x v="1"/>
    <s v="De Bonte Raaf"/>
    <x v="5"/>
    <x v="51"/>
    <n v="25.05"/>
    <x v="1"/>
    <x v="0"/>
    <x v="0"/>
    <x v="4"/>
    <x v="1"/>
    <x v="1"/>
  </r>
  <r>
    <x v="0"/>
    <x v="1"/>
    <s v="De Bonte Raaf"/>
    <x v="5"/>
    <x v="52"/>
    <n v="0"/>
    <x v="1"/>
    <x v="0"/>
    <x v="0"/>
    <x v="1"/>
    <x v="1"/>
    <x v="1"/>
  </r>
  <r>
    <x v="0"/>
    <x v="1"/>
    <s v="De Bonte Raaf"/>
    <x v="5"/>
    <x v="53"/>
    <n v="23.48"/>
    <x v="1"/>
    <x v="0"/>
    <x v="0"/>
    <x v="3"/>
    <x v="1"/>
    <x v="1"/>
  </r>
  <r>
    <x v="0"/>
    <x v="1"/>
    <s v="De Bonte Raaf"/>
    <x v="5"/>
    <x v="54"/>
    <n v="3.52"/>
    <x v="1"/>
    <x v="0"/>
    <x v="0"/>
    <x v="4"/>
    <x v="1"/>
    <x v="1"/>
  </r>
  <r>
    <x v="0"/>
    <x v="1"/>
    <s v="De Bonte Raaf"/>
    <x v="5"/>
    <x v="55"/>
    <n v="4.7"/>
    <x v="1"/>
    <x v="0"/>
    <x v="0"/>
    <x v="4"/>
    <x v="1"/>
    <x v="1"/>
  </r>
  <r>
    <x v="0"/>
    <x v="1"/>
    <s v="De Bonte Raaf"/>
    <x v="5"/>
    <x v="56"/>
    <n v="0"/>
    <x v="1"/>
    <x v="0"/>
    <x v="0"/>
    <x v="4"/>
    <x v="1"/>
    <x v="1"/>
  </r>
  <r>
    <x v="0"/>
    <x v="1"/>
    <s v="De Bonte Raaf"/>
    <x v="5"/>
    <x v="57"/>
    <n v="0"/>
    <x v="1"/>
    <x v="0"/>
    <x v="0"/>
    <x v="4"/>
    <x v="1"/>
    <x v="1"/>
  </r>
  <r>
    <x v="0"/>
    <x v="1"/>
    <s v="De Bonte Raaf"/>
    <x v="5"/>
    <x v="58"/>
    <n v="0"/>
    <x v="1"/>
    <x v="0"/>
    <x v="0"/>
    <x v="4"/>
    <x v="1"/>
    <x v="1"/>
  </r>
  <r>
    <x v="0"/>
    <x v="1"/>
    <s v="De Bonte Raaf"/>
    <x v="5"/>
    <x v="59"/>
    <n v="0"/>
    <x v="1"/>
    <x v="0"/>
    <x v="0"/>
    <x v="4"/>
    <x v="1"/>
    <x v="1"/>
  </r>
  <r>
    <x v="0"/>
    <x v="1"/>
    <s v="De Bonte Raaf"/>
    <x v="5"/>
    <x v="60"/>
    <n v="113.8"/>
    <x v="1"/>
    <x v="0"/>
    <x v="0"/>
    <x v="5"/>
    <x v="1"/>
    <x v="1"/>
  </r>
  <r>
    <x v="0"/>
    <x v="1"/>
    <s v="De Bonte Raaf"/>
    <x v="5"/>
    <x v="61"/>
    <n v="0"/>
    <x v="1"/>
    <x v="0"/>
    <x v="0"/>
    <x v="5"/>
    <x v="1"/>
    <x v="1"/>
  </r>
  <r>
    <x v="0"/>
    <x v="1"/>
    <s v="De Bonte Raaf"/>
    <x v="5"/>
    <x v="62"/>
    <n v="0"/>
    <x v="1"/>
    <x v="0"/>
    <x v="0"/>
    <x v="5"/>
    <x v="1"/>
    <x v="1"/>
  </r>
  <r>
    <x v="0"/>
    <x v="1"/>
    <s v="De Bonte Raaf"/>
    <x v="5"/>
    <x v="63"/>
    <n v="0"/>
    <x v="1"/>
    <x v="0"/>
    <x v="0"/>
    <x v="5"/>
    <x v="1"/>
    <x v="1"/>
  </r>
  <r>
    <x v="0"/>
    <x v="1"/>
    <s v="De Bonte Raaf"/>
    <x v="5"/>
    <x v="64"/>
    <n v="8.3000000000000007"/>
    <x v="1"/>
    <x v="0"/>
    <x v="0"/>
    <x v="5"/>
    <x v="1"/>
    <x v="1"/>
  </r>
  <r>
    <x v="0"/>
    <x v="1"/>
    <s v="De Bonte Raaf"/>
    <x v="5"/>
    <x v="65"/>
    <n v="0"/>
    <x v="1"/>
    <x v="0"/>
    <x v="0"/>
    <x v="5"/>
    <x v="1"/>
    <x v="1"/>
  </r>
  <r>
    <x v="0"/>
    <x v="1"/>
    <s v="De Bonte Raaf"/>
    <x v="5"/>
    <x v="66"/>
    <n v="46.02"/>
    <x v="1"/>
    <x v="0"/>
    <x v="0"/>
    <x v="5"/>
    <x v="1"/>
    <x v="1"/>
  </r>
  <r>
    <x v="0"/>
    <x v="1"/>
    <s v="De Bonte Raaf"/>
    <x v="5"/>
    <x v="67"/>
    <n v="0"/>
    <x v="1"/>
    <x v="0"/>
    <x v="0"/>
    <x v="5"/>
    <x v="1"/>
    <x v="1"/>
  </r>
  <r>
    <x v="0"/>
    <x v="1"/>
    <s v="De Bonte Raaf"/>
    <x v="5"/>
    <x v="68"/>
    <n v="0"/>
    <x v="1"/>
    <x v="0"/>
    <x v="0"/>
    <x v="5"/>
    <x v="1"/>
    <x v="1"/>
  </r>
  <r>
    <x v="0"/>
    <x v="1"/>
    <s v="De Bonte Raaf"/>
    <x v="5"/>
    <x v="69"/>
    <n v="0"/>
    <x v="1"/>
    <x v="0"/>
    <x v="0"/>
    <x v="5"/>
    <x v="1"/>
    <x v="1"/>
  </r>
  <r>
    <x v="0"/>
    <x v="1"/>
    <s v="De Bonte Raaf"/>
    <x v="5"/>
    <x v="70"/>
    <n v="5.48"/>
    <x v="1"/>
    <x v="0"/>
    <x v="0"/>
    <x v="5"/>
    <x v="1"/>
    <x v="1"/>
  </r>
  <r>
    <x v="0"/>
    <x v="1"/>
    <s v="De Bonte Raaf"/>
    <x v="5"/>
    <x v="71"/>
    <n v="0"/>
    <x v="1"/>
    <x v="0"/>
    <x v="0"/>
    <x v="5"/>
    <x v="1"/>
    <x v="1"/>
  </r>
  <r>
    <x v="0"/>
    <x v="1"/>
    <s v="De Bonte Raaf"/>
    <x v="5"/>
    <x v="72"/>
    <n v="0"/>
    <x v="1"/>
    <x v="0"/>
    <x v="0"/>
    <x v="4"/>
    <x v="1"/>
    <x v="1"/>
  </r>
  <r>
    <x v="0"/>
    <x v="1"/>
    <s v="De Bonte Raaf"/>
    <x v="5"/>
    <x v="73"/>
    <n v="0"/>
    <x v="1"/>
    <x v="0"/>
    <x v="0"/>
    <x v="4"/>
    <x v="1"/>
    <x v="1"/>
  </r>
  <r>
    <x v="0"/>
    <x v="1"/>
    <s v="De Bonte Raaf"/>
    <x v="5"/>
    <x v="74"/>
    <n v="0"/>
    <x v="1"/>
    <x v="0"/>
    <x v="0"/>
    <x v="4"/>
    <x v="1"/>
    <x v="1"/>
  </r>
  <r>
    <x v="0"/>
    <x v="1"/>
    <s v="De Bonte Raaf"/>
    <x v="5"/>
    <x v="75"/>
    <n v="0"/>
    <x v="1"/>
    <x v="0"/>
    <x v="0"/>
    <x v="4"/>
    <x v="1"/>
    <x v="1"/>
  </r>
  <r>
    <x v="0"/>
    <x v="1"/>
    <s v="De Bonte Raaf"/>
    <x v="5"/>
    <x v="76"/>
    <n v="104.88"/>
    <x v="1"/>
    <x v="0"/>
    <x v="0"/>
    <x v="6"/>
    <x v="1"/>
    <x v="1"/>
  </r>
  <r>
    <x v="0"/>
    <x v="1"/>
    <s v="De Bonte Raaf"/>
    <x v="5"/>
    <x v="77"/>
    <n v="-122.25"/>
    <x v="1"/>
    <x v="0"/>
    <x v="0"/>
    <x v="7"/>
    <x v="1"/>
    <x v="1"/>
  </r>
  <r>
    <x v="0"/>
    <x v="1"/>
    <s v="De Bonte Raaf"/>
    <x v="5"/>
    <x v="78"/>
    <n v="0"/>
    <x v="1"/>
    <x v="0"/>
    <x v="0"/>
    <x v="7"/>
    <x v="1"/>
    <x v="1"/>
  </r>
  <r>
    <x v="0"/>
    <x v="1"/>
    <s v="De Bonte Raaf"/>
    <x v="5"/>
    <x v="79"/>
    <n v="0"/>
    <x v="1"/>
    <x v="0"/>
    <x v="0"/>
    <x v="7"/>
    <x v="1"/>
    <x v="1"/>
  </r>
  <r>
    <x v="0"/>
    <x v="1"/>
    <s v="De Bonte Raaf"/>
    <x v="5"/>
    <x v="80"/>
    <n v="0"/>
    <x v="1"/>
    <x v="0"/>
    <x v="0"/>
    <x v="8"/>
    <x v="1"/>
    <x v="1"/>
  </r>
  <r>
    <x v="0"/>
    <x v="1"/>
    <s v="De Bonte Raaf"/>
    <x v="5"/>
    <x v="81"/>
    <n v="1443.15"/>
    <x v="1"/>
    <x v="0"/>
    <x v="0"/>
    <x v="8"/>
    <x v="1"/>
    <x v="1"/>
  </r>
  <r>
    <x v="0"/>
    <x v="1"/>
    <s v="De Bonte Raaf"/>
    <x v="5"/>
    <x v="82"/>
    <n v="0"/>
    <x v="1"/>
    <x v="0"/>
    <x v="0"/>
    <x v="8"/>
    <x v="1"/>
    <x v="1"/>
  </r>
  <r>
    <x v="0"/>
    <x v="1"/>
    <s v="De Bonte Raaf"/>
    <x v="5"/>
    <x v="83"/>
    <n v="1443.15"/>
    <x v="1"/>
    <x v="0"/>
    <x v="0"/>
    <x v="9"/>
    <x v="1"/>
    <x v="1"/>
  </r>
  <r>
    <x v="0"/>
    <x v="1"/>
    <s v="De Bonte Raaf"/>
    <x v="5"/>
    <x v="84"/>
    <n v="0"/>
    <x v="1"/>
    <x v="0"/>
    <x v="0"/>
    <x v="3"/>
    <x v="1"/>
    <x v="1"/>
  </r>
  <r>
    <x v="0"/>
    <x v="1"/>
    <s v="De Bonte Raaf"/>
    <x v="6"/>
    <x v="0"/>
    <n v="4077.24"/>
    <x v="2"/>
    <x v="0"/>
    <x v="0"/>
    <x v="0"/>
    <x v="2"/>
    <x v="1"/>
  </r>
  <r>
    <x v="0"/>
    <x v="1"/>
    <s v="De Bonte Raaf"/>
    <x v="6"/>
    <x v="85"/>
    <n v="1473.66"/>
    <x v="2"/>
    <x v="0"/>
    <x v="0"/>
    <x v="0"/>
    <x v="2"/>
    <x v="1"/>
  </r>
  <r>
    <x v="0"/>
    <x v="1"/>
    <s v="De Bonte Raaf"/>
    <x v="6"/>
    <x v="2"/>
    <n v="0"/>
    <x v="2"/>
    <x v="0"/>
    <x v="0"/>
    <x v="0"/>
    <x v="2"/>
    <x v="1"/>
  </r>
  <r>
    <x v="0"/>
    <x v="1"/>
    <s v="De Bonte Raaf"/>
    <x v="6"/>
    <x v="86"/>
    <n v="1473.66"/>
    <x v="2"/>
    <x v="0"/>
    <x v="0"/>
    <x v="0"/>
    <x v="2"/>
    <x v="1"/>
  </r>
  <r>
    <x v="0"/>
    <x v="1"/>
    <s v="De Bonte Raaf"/>
    <x v="6"/>
    <x v="4"/>
    <n v="1473.66"/>
    <x v="2"/>
    <x v="0"/>
    <x v="0"/>
    <x v="1"/>
    <x v="2"/>
    <x v="1"/>
  </r>
  <r>
    <x v="0"/>
    <x v="1"/>
    <s v="De Bonte Raaf"/>
    <x v="6"/>
    <x v="5"/>
    <n v="0"/>
    <x v="2"/>
    <x v="0"/>
    <x v="0"/>
    <x v="0"/>
    <x v="2"/>
    <x v="1"/>
  </r>
  <r>
    <x v="0"/>
    <x v="1"/>
    <s v="De Bonte Raaf"/>
    <x v="6"/>
    <x v="6"/>
    <n v="1949.51"/>
    <x v="2"/>
    <x v="0"/>
    <x v="0"/>
    <x v="0"/>
    <x v="2"/>
    <x v="1"/>
  </r>
  <r>
    <x v="0"/>
    <x v="1"/>
    <s v="De Bonte Raaf"/>
    <x v="6"/>
    <x v="7"/>
    <n v="0"/>
    <x v="2"/>
    <x v="0"/>
    <x v="0"/>
    <x v="0"/>
    <x v="2"/>
    <x v="1"/>
  </r>
  <r>
    <x v="0"/>
    <x v="1"/>
    <s v="De Bonte Raaf"/>
    <x v="6"/>
    <x v="8"/>
    <n v="0"/>
    <x v="2"/>
    <x v="0"/>
    <x v="0"/>
    <x v="1"/>
    <x v="2"/>
    <x v="1"/>
  </r>
  <r>
    <x v="0"/>
    <x v="1"/>
    <s v="De Bonte Raaf"/>
    <x v="6"/>
    <x v="9"/>
    <n v="0"/>
    <x v="2"/>
    <x v="0"/>
    <x v="0"/>
    <x v="0"/>
    <x v="2"/>
    <x v="1"/>
  </r>
  <r>
    <x v="0"/>
    <x v="1"/>
    <s v="De Bonte Raaf"/>
    <x v="6"/>
    <x v="87"/>
    <n v="1473.66"/>
    <x v="2"/>
    <x v="0"/>
    <x v="0"/>
    <x v="0"/>
    <x v="2"/>
    <x v="1"/>
  </r>
  <r>
    <x v="0"/>
    <x v="1"/>
    <s v="De Bonte Raaf"/>
    <x v="6"/>
    <x v="88"/>
    <n v="1473.66"/>
    <x v="2"/>
    <x v="0"/>
    <x v="0"/>
    <x v="0"/>
    <x v="2"/>
    <x v="1"/>
  </r>
  <r>
    <x v="0"/>
    <x v="1"/>
    <s v="De Bonte Raaf"/>
    <x v="6"/>
    <x v="89"/>
    <n v="1473.66"/>
    <x v="2"/>
    <x v="0"/>
    <x v="0"/>
    <x v="0"/>
    <x v="2"/>
    <x v="1"/>
  </r>
  <r>
    <x v="0"/>
    <x v="1"/>
    <s v="De Bonte Raaf"/>
    <x v="6"/>
    <x v="90"/>
    <n v="1473.66"/>
    <x v="2"/>
    <x v="0"/>
    <x v="0"/>
    <x v="0"/>
    <x v="2"/>
    <x v="1"/>
  </r>
  <r>
    <x v="0"/>
    <x v="1"/>
    <s v="De Bonte Raaf"/>
    <x v="6"/>
    <x v="91"/>
    <n v="1473.66"/>
    <x v="2"/>
    <x v="0"/>
    <x v="0"/>
    <x v="0"/>
    <x v="2"/>
    <x v="1"/>
  </r>
  <r>
    <x v="0"/>
    <x v="1"/>
    <s v="De Bonte Raaf"/>
    <x v="6"/>
    <x v="15"/>
    <n v="0"/>
    <x v="2"/>
    <x v="0"/>
    <x v="0"/>
    <x v="0"/>
    <x v="2"/>
    <x v="1"/>
  </r>
  <r>
    <x v="0"/>
    <x v="1"/>
    <s v="De Bonte Raaf"/>
    <x v="6"/>
    <x v="16"/>
    <n v="0"/>
    <x v="2"/>
    <x v="0"/>
    <x v="0"/>
    <x v="0"/>
    <x v="2"/>
    <x v="1"/>
  </r>
  <r>
    <x v="0"/>
    <x v="1"/>
    <s v="De Bonte Raaf"/>
    <x v="6"/>
    <x v="17"/>
    <n v="1473.66"/>
    <x v="2"/>
    <x v="0"/>
    <x v="0"/>
    <x v="0"/>
    <x v="2"/>
    <x v="1"/>
  </r>
  <r>
    <x v="0"/>
    <x v="1"/>
    <s v="De Bonte Raaf"/>
    <x v="6"/>
    <x v="18"/>
    <n v="1473.66"/>
    <x v="2"/>
    <x v="0"/>
    <x v="0"/>
    <x v="0"/>
    <x v="2"/>
    <x v="1"/>
  </r>
  <r>
    <x v="0"/>
    <x v="1"/>
    <s v="De Bonte Raaf"/>
    <x v="6"/>
    <x v="19"/>
    <n v="12"/>
    <x v="2"/>
    <x v="0"/>
    <x v="0"/>
    <x v="0"/>
    <x v="2"/>
    <x v="1"/>
  </r>
  <r>
    <x v="0"/>
    <x v="1"/>
    <s v="De Bonte Raaf"/>
    <x v="6"/>
    <x v="20"/>
    <n v="1473.66"/>
    <x v="2"/>
    <x v="0"/>
    <x v="0"/>
    <x v="0"/>
    <x v="2"/>
    <x v="1"/>
  </r>
  <r>
    <x v="0"/>
    <x v="1"/>
    <s v="De Bonte Raaf"/>
    <x v="6"/>
    <x v="21"/>
    <n v="-114.58"/>
    <x v="2"/>
    <x v="0"/>
    <x v="0"/>
    <x v="0"/>
    <x v="2"/>
    <x v="1"/>
  </r>
  <r>
    <x v="0"/>
    <x v="1"/>
    <s v="De Bonte Raaf"/>
    <x v="6"/>
    <x v="22"/>
    <n v="1473.66"/>
    <x v="2"/>
    <x v="0"/>
    <x v="0"/>
    <x v="0"/>
    <x v="2"/>
    <x v="1"/>
  </r>
  <r>
    <x v="0"/>
    <x v="1"/>
    <s v="De Bonte Raaf"/>
    <x v="6"/>
    <x v="23"/>
    <n v="1473.66"/>
    <x v="2"/>
    <x v="0"/>
    <x v="0"/>
    <x v="0"/>
    <x v="2"/>
    <x v="1"/>
  </r>
  <r>
    <x v="0"/>
    <x v="1"/>
    <s v="De Bonte Raaf"/>
    <x v="6"/>
    <x v="24"/>
    <n v="1473.66"/>
    <x v="2"/>
    <x v="0"/>
    <x v="0"/>
    <x v="0"/>
    <x v="2"/>
    <x v="1"/>
  </r>
  <r>
    <x v="0"/>
    <x v="1"/>
    <s v="De Bonte Raaf"/>
    <x v="6"/>
    <x v="25"/>
    <n v="21.67"/>
    <x v="2"/>
    <x v="0"/>
    <x v="0"/>
    <x v="0"/>
    <x v="2"/>
    <x v="1"/>
  </r>
  <r>
    <x v="0"/>
    <x v="1"/>
    <s v="De Bonte Raaf"/>
    <x v="6"/>
    <x v="26"/>
    <n v="86.4"/>
    <x v="2"/>
    <x v="0"/>
    <x v="0"/>
    <x v="0"/>
    <x v="2"/>
    <x v="1"/>
  </r>
  <r>
    <x v="0"/>
    <x v="1"/>
    <s v="De Bonte Raaf"/>
    <x v="6"/>
    <x v="27"/>
    <n v="209.08"/>
    <x v="2"/>
    <x v="0"/>
    <x v="0"/>
    <x v="0"/>
    <x v="2"/>
    <x v="1"/>
  </r>
  <r>
    <x v="0"/>
    <x v="1"/>
    <s v="De Bonte Raaf"/>
    <x v="6"/>
    <x v="28"/>
    <n v="1473.66"/>
    <x v="2"/>
    <x v="0"/>
    <x v="0"/>
    <x v="0"/>
    <x v="2"/>
    <x v="1"/>
  </r>
  <r>
    <x v="0"/>
    <x v="1"/>
    <s v="De Bonte Raaf"/>
    <x v="6"/>
    <x v="29"/>
    <n v="0"/>
    <x v="2"/>
    <x v="0"/>
    <x v="0"/>
    <x v="0"/>
    <x v="2"/>
    <x v="1"/>
  </r>
  <r>
    <x v="0"/>
    <x v="1"/>
    <s v="De Bonte Raaf"/>
    <x v="6"/>
    <x v="30"/>
    <n v="2729"/>
    <x v="2"/>
    <x v="0"/>
    <x v="0"/>
    <x v="0"/>
    <x v="2"/>
    <x v="1"/>
  </r>
  <r>
    <x v="0"/>
    <x v="1"/>
    <s v="De Bonte Raaf"/>
    <x v="6"/>
    <x v="31"/>
    <n v="15.74"/>
    <x v="2"/>
    <x v="0"/>
    <x v="0"/>
    <x v="0"/>
    <x v="2"/>
    <x v="1"/>
  </r>
  <r>
    <x v="0"/>
    <x v="1"/>
    <s v="De Bonte Raaf"/>
    <x v="6"/>
    <x v="32"/>
    <n v="93.6"/>
    <x v="2"/>
    <x v="0"/>
    <x v="0"/>
    <x v="0"/>
    <x v="2"/>
    <x v="1"/>
  </r>
  <r>
    <x v="0"/>
    <x v="1"/>
    <s v="De Bonte Raaf"/>
    <x v="6"/>
    <x v="33"/>
    <n v="54"/>
    <x v="2"/>
    <x v="0"/>
    <x v="0"/>
    <x v="0"/>
    <x v="2"/>
    <x v="1"/>
  </r>
  <r>
    <x v="0"/>
    <x v="1"/>
    <s v="De Bonte Raaf"/>
    <x v="6"/>
    <x v="34"/>
    <n v="54"/>
    <x v="2"/>
    <x v="0"/>
    <x v="0"/>
    <x v="0"/>
    <x v="2"/>
    <x v="1"/>
  </r>
  <r>
    <x v="0"/>
    <x v="1"/>
    <s v="De Bonte Raaf"/>
    <x v="6"/>
    <x v="35"/>
    <n v="60"/>
    <x v="2"/>
    <x v="0"/>
    <x v="0"/>
    <x v="0"/>
    <x v="2"/>
    <x v="1"/>
  </r>
  <r>
    <x v="0"/>
    <x v="1"/>
    <s v="De Bonte Raaf"/>
    <x v="6"/>
    <x v="36"/>
    <n v="94"/>
    <x v="2"/>
    <x v="0"/>
    <x v="0"/>
    <x v="0"/>
    <x v="2"/>
    <x v="1"/>
  </r>
  <r>
    <x v="0"/>
    <x v="1"/>
    <s v="De Bonte Raaf"/>
    <x v="6"/>
    <x v="37"/>
    <n v="98.74"/>
    <x v="2"/>
    <x v="0"/>
    <x v="0"/>
    <x v="0"/>
    <x v="2"/>
    <x v="1"/>
  </r>
  <r>
    <x v="0"/>
    <x v="1"/>
    <s v="De Bonte Raaf"/>
    <x v="6"/>
    <x v="38"/>
    <n v="258.87"/>
    <x v="2"/>
    <x v="0"/>
    <x v="0"/>
    <x v="0"/>
    <x v="2"/>
    <x v="1"/>
  </r>
  <r>
    <x v="0"/>
    <x v="1"/>
    <s v="De Bonte Raaf"/>
    <x v="6"/>
    <x v="39"/>
    <n v="0"/>
    <x v="2"/>
    <x v="0"/>
    <x v="0"/>
    <x v="0"/>
    <x v="2"/>
    <x v="1"/>
  </r>
  <r>
    <x v="0"/>
    <x v="1"/>
    <s v="De Bonte Raaf"/>
    <x v="6"/>
    <x v="40"/>
    <n v="258.87"/>
    <x v="2"/>
    <x v="0"/>
    <x v="0"/>
    <x v="0"/>
    <x v="2"/>
    <x v="1"/>
  </r>
  <r>
    <x v="0"/>
    <x v="1"/>
    <s v="De Bonte Raaf"/>
    <x v="6"/>
    <x v="41"/>
    <n v="0"/>
    <x v="2"/>
    <x v="0"/>
    <x v="0"/>
    <x v="0"/>
    <x v="2"/>
    <x v="1"/>
  </r>
  <r>
    <x v="0"/>
    <x v="1"/>
    <s v="De Bonte Raaf"/>
    <x v="6"/>
    <x v="92"/>
    <n v="1473.66"/>
    <x v="2"/>
    <x v="0"/>
    <x v="0"/>
    <x v="0"/>
    <x v="2"/>
    <x v="1"/>
  </r>
  <r>
    <x v="0"/>
    <x v="1"/>
    <s v="De Bonte Raaf"/>
    <x v="6"/>
    <x v="43"/>
    <n v="0"/>
    <x v="2"/>
    <x v="0"/>
    <x v="0"/>
    <x v="1"/>
    <x v="2"/>
    <x v="1"/>
  </r>
  <r>
    <x v="0"/>
    <x v="1"/>
    <s v="De Bonte Raaf"/>
    <x v="6"/>
    <x v="44"/>
    <n v="0"/>
    <x v="2"/>
    <x v="0"/>
    <x v="0"/>
    <x v="2"/>
    <x v="2"/>
    <x v="1"/>
  </r>
  <r>
    <x v="0"/>
    <x v="1"/>
    <s v="De Bonte Raaf"/>
    <x v="6"/>
    <x v="45"/>
    <n v="0"/>
    <x v="2"/>
    <x v="0"/>
    <x v="0"/>
    <x v="2"/>
    <x v="2"/>
    <x v="1"/>
  </r>
  <r>
    <x v="0"/>
    <x v="1"/>
    <s v="De Bonte Raaf"/>
    <x v="6"/>
    <x v="46"/>
    <n v="0"/>
    <x v="2"/>
    <x v="0"/>
    <x v="0"/>
    <x v="2"/>
    <x v="2"/>
    <x v="1"/>
  </r>
  <r>
    <x v="0"/>
    <x v="1"/>
    <s v="De Bonte Raaf"/>
    <x v="6"/>
    <x v="47"/>
    <n v="0"/>
    <x v="2"/>
    <x v="0"/>
    <x v="0"/>
    <x v="2"/>
    <x v="2"/>
    <x v="1"/>
  </r>
  <r>
    <x v="0"/>
    <x v="1"/>
    <s v="De Bonte Raaf"/>
    <x v="6"/>
    <x v="48"/>
    <n v="0"/>
    <x v="2"/>
    <x v="0"/>
    <x v="0"/>
    <x v="1"/>
    <x v="2"/>
    <x v="1"/>
  </r>
  <r>
    <x v="0"/>
    <x v="1"/>
    <s v="De Bonte Raaf"/>
    <x v="6"/>
    <x v="49"/>
    <n v="117.89"/>
    <x v="2"/>
    <x v="0"/>
    <x v="0"/>
    <x v="3"/>
    <x v="2"/>
    <x v="1"/>
  </r>
  <r>
    <x v="0"/>
    <x v="1"/>
    <s v="De Bonte Raaf"/>
    <x v="6"/>
    <x v="50"/>
    <n v="17.68"/>
    <x v="2"/>
    <x v="0"/>
    <x v="0"/>
    <x v="4"/>
    <x v="2"/>
    <x v="1"/>
  </r>
  <r>
    <x v="0"/>
    <x v="1"/>
    <s v="De Bonte Raaf"/>
    <x v="6"/>
    <x v="51"/>
    <n v="23.58"/>
    <x v="2"/>
    <x v="0"/>
    <x v="0"/>
    <x v="4"/>
    <x v="2"/>
    <x v="1"/>
  </r>
  <r>
    <x v="0"/>
    <x v="1"/>
    <s v="De Bonte Raaf"/>
    <x v="6"/>
    <x v="52"/>
    <n v="0"/>
    <x v="2"/>
    <x v="0"/>
    <x v="0"/>
    <x v="1"/>
    <x v="2"/>
    <x v="1"/>
  </r>
  <r>
    <x v="0"/>
    <x v="1"/>
    <s v="De Bonte Raaf"/>
    <x v="6"/>
    <x v="53"/>
    <n v="22.1"/>
    <x v="2"/>
    <x v="0"/>
    <x v="0"/>
    <x v="3"/>
    <x v="2"/>
    <x v="1"/>
  </r>
  <r>
    <x v="0"/>
    <x v="1"/>
    <s v="De Bonte Raaf"/>
    <x v="6"/>
    <x v="54"/>
    <n v="3.32"/>
    <x v="2"/>
    <x v="0"/>
    <x v="0"/>
    <x v="4"/>
    <x v="2"/>
    <x v="1"/>
  </r>
  <r>
    <x v="0"/>
    <x v="1"/>
    <s v="De Bonte Raaf"/>
    <x v="6"/>
    <x v="55"/>
    <n v="4.42"/>
    <x v="2"/>
    <x v="0"/>
    <x v="0"/>
    <x v="4"/>
    <x v="2"/>
    <x v="1"/>
  </r>
  <r>
    <x v="0"/>
    <x v="1"/>
    <s v="De Bonte Raaf"/>
    <x v="6"/>
    <x v="56"/>
    <n v="0"/>
    <x v="2"/>
    <x v="0"/>
    <x v="0"/>
    <x v="4"/>
    <x v="2"/>
    <x v="1"/>
  </r>
  <r>
    <x v="0"/>
    <x v="1"/>
    <s v="De Bonte Raaf"/>
    <x v="6"/>
    <x v="57"/>
    <n v="0"/>
    <x v="2"/>
    <x v="0"/>
    <x v="0"/>
    <x v="4"/>
    <x v="2"/>
    <x v="1"/>
  </r>
  <r>
    <x v="0"/>
    <x v="1"/>
    <s v="De Bonte Raaf"/>
    <x v="6"/>
    <x v="58"/>
    <n v="0"/>
    <x v="2"/>
    <x v="0"/>
    <x v="0"/>
    <x v="4"/>
    <x v="2"/>
    <x v="1"/>
  </r>
  <r>
    <x v="0"/>
    <x v="1"/>
    <s v="De Bonte Raaf"/>
    <x v="6"/>
    <x v="59"/>
    <n v="0"/>
    <x v="2"/>
    <x v="0"/>
    <x v="0"/>
    <x v="4"/>
    <x v="2"/>
    <x v="1"/>
  </r>
  <r>
    <x v="0"/>
    <x v="1"/>
    <s v="De Bonte Raaf"/>
    <x v="6"/>
    <x v="60"/>
    <n v="107.14"/>
    <x v="2"/>
    <x v="0"/>
    <x v="0"/>
    <x v="5"/>
    <x v="2"/>
    <x v="1"/>
  </r>
  <r>
    <x v="0"/>
    <x v="1"/>
    <s v="De Bonte Raaf"/>
    <x v="6"/>
    <x v="61"/>
    <n v="0"/>
    <x v="2"/>
    <x v="0"/>
    <x v="0"/>
    <x v="5"/>
    <x v="2"/>
    <x v="1"/>
  </r>
  <r>
    <x v="0"/>
    <x v="1"/>
    <s v="De Bonte Raaf"/>
    <x v="6"/>
    <x v="62"/>
    <n v="0"/>
    <x v="2"/>
    <x v="0"/>
    <x v="0"/>
    <x v="5"/>
    <x v="2"/>
    <x v="1"/>
  </r>
  <r>
    <x v="0"/>
    <x v="1"/>
    <s v="De Bonte Raaf"/>
    <x v="6"/>
    <x v="63"/>
    <n v="0"/>
    <x v="2"/>
    <x v="0"/>
    <x v="0"/>
    <x v="5"/>
    <x v="2"/>
    <x v="1"/>
  </r>
  <r>
    <x v="0"/>
    <x v="1"/>
    <s v="De Bonte Raaf"/>
    <x v="6"/>
    <x v="64"/>
    <n v="7.81"/>
    <x v="2"/>
    <x v="0"/>
    <x v="0"/>
    <x v="5"/>
    <x v="2"/>
    <x v="1"/>
  </r>
  <r>
    <x v="0"/>
    <x v="1"/>
    <s v="De Bonte Raaf"/>
    <x v="6"/>
    <x v="65"/>
    <n v="0"/>
    <x v="2"/>
    <x v="0"/>
    <x v="0"/>
    <x v="5"/>
    <x v="2"/>
    <x v="1"/>
  </r>
  <r>
    <x v="0"/>
    <x v="1"/>
    <s v="De Bonte Raaf"/>
    <x v="6"/>
    <x v="66"/>
    <n v="0"/>
    <x v="2"/>
    <x v="0"/>
    <x v="0"/>
    <x v="5"/>
    <x v="2"/>
    <x v="1"/>
  </r>
  <r>
    <x v="0"/>
    <x v="1"/>
    <s v="De Bonte Raaf"/>
    <x v="6"/>
    <x v="67"/>
    <n v="117.01"/>
    <x v="2"/>
    <x v="0"/>
    <x v="0"/>
    <x v="5"/>
    <x v="2"/>
    <x v="1"/>
  </r>
  <r>
    <x v="0"/>
    <x v="1"/>
    <s v="De Bonte Raaf"/>
    <x v="6"/>
    <x v="68"/>
    <n v="0"/>
    <x v="2"/>
    <x v="0"/>
    <x v="0"/>
    <x v="5"/>
    <x v="2"/>
    <x v="1"/>
  </r>
  <r>
    <x v="0"/>
    <x v="1"/>
    <s v="De Bonte Raaf"/>
    <x v="6"/>
    <x v="69"/>
    <n v="0"/>
    <x v="2"/>
    <x v="0"/>
    <x v="0"/>
    <x v="5"/>
    <x v="2"/>
    <x v="1"/>
  </r>
  <r>
    <x v="0"/>
    <x v="1"/>
    <s v="De Bonte Raaf"/>
    <x v="6"/>
    <x v="70"/>
    <n v="5.16"/>
    <x v="2"/>
    <x v="0"/>
    <x v="0"/>
    <x v="5"/>
    <x v="2"/>
    <x v="1"/>
  </r>
  <r>
    <x v="0"/>
    <x v="1"/>
    <s v="De Bonte Raaf"/>
    <x v="6"/>
    <x v="71"/>
    <n v="0"/>
    <x v="2"/>
    <x v="0"/>
    <x v="0"/>
    <x v="5"/>
    <x v="2"/>
    <x v="1"/>
  </r>
  <r>
    <x v="0"/>
    <x v="1"/>
    <s v="De Bonte Raaf"/>
    <x v="6"/>
    <x v="72"/>
    <n v="0"/>
    <x v="2"/>
    <x v="0"/>
    <x v="0"/>
    <x v="4"/>
    <x v="2"/>
    <x v="1"/>
  </r>
  <r>
    <x v="0"/>
    <x v="1"/>
    <s v="De Bonte Raaf"/>
    <x v="6"/>
    <x v="73"/>
    <n v="0"/>
    <x v="2"/>
    <x v="0"/>
    <x v="0"/>
    <x v="4"/>
    <x v="2"/>
    <x v="1"/>
  </r>
  <r>
    <x v="0"/>
    <x v="1"/>
    <s v="De Bonte Raaf"/>
    <x v="6"/>
    <x v="74"/>
    <n v="0"/>
    <x v="2"/>
    <x v="0"/>
    <x v="0"/>
    <x v="4"/>
    <x v="2"/>
    <x v="1"/>
  </r>
  <r>
    <x v="0"/>
    <x v="1"/>
    <s v="De Bonte Raaf"/>
    <x v="6"/>
    <x v="75"/>
    <n v="0"/>
    <x v="2"/>
    <x v="0"/>
    <x v="0"/>
    <x v="4"/>
    <x v="2"/>
    <x v="1"/>
  </r>
  <r>
    <x v="0"/>
    <x v="1"/>
    <s v="De Bonte Raaf"/>
    <x v="6"/>
    <x v="76"/>
    <n v="98.74"/>
    <x v="2"/>
    <x v="0"/>
    <x v="0"/>
    <x v="6"/>
    <x v="2"/>
    <x v="1"/>
  </r>
  <r>
    <x v="0"/>
    <x v="1"/>
    <s v="De Bonte Raaf"/>
    <x v="6"/>
    <x v="77"/>
    <n v="-114.58"/>
    <x v="2"/>
    <x v="0"/>
    <x v="0"/>
    <x v="7"/>
    <x v="2"/>
    <x v="1"/>
  </r>
  <r>
    <x v="0"/>
    <x v="1"/>
    <s v="De Bonte Raaf"/>
    <x v="6"/>
    <x v="78"/>
    <n v="0"/>
    <x v="2"/>
    <x v="0"/>
    <x v="0"/>
    <x v="7"/>
    <x v="2"/>
    <x v="1"/>
  </r>
  <r>
    <x v="0"/>
    <x v="1"/>
    <s v="De Bonte Raaf"/>
    <x v="6"/>
    <x v="79"/>
    <n v="0"/>
    <x v="2"/>
    <x v="0"/>
    <x v="0"/>
    <x v="7"/>
    <x v="2"/>
    <x v="1"/>
  </r>
  <r>
    <x v="0"/>
    <x v="1"/>
    <s v="De Bonte Raaf"/>
    <x v="6"/>
    <x v="80"/>
    <n v="0"/>
    <x v="2"/>
    <x v="0"/>
    <x v="0"/>
    <x v="8"/>
    <x v="2"/>
    <x v="1"/>
  </r>
  <r>
    <x v="0"/>
    <x v="1"/>
    <s v="De Bonte Raaf"/>
    <x v="6"/>
    <x v="81"/>
    <n v="1359.08"/>
    <x v="2"/>
    <x v="0"/>
    <x v="0"/>
    <x v="8"/>
    <x v="2"/>
    <x v="1"/>
  </r>
  <r>
    <x v="0"/>
    <x v="1"/>
    <s v="De Bonte Raaf"/>
    <x v="6"/>
    <x v="82"/>
    <n v="0"/>
    <x v="2"/>
    <x v="0"/>
    <x v="0"/>
    <x v="8"/>
    <x v="2"/>
    <x v="1"/>
  </r>
  <r>
    <x v="0"/>
    <x v="1"/>
    <s v="De Bonte Raaf"/>
    <x v="6"/>
    <x v="83"/>
    <n v="1359.08"/>
    <x v="2"/>
    <x v="0"/>
    <x v="0"/>
    <x v="9"/>
    <x v="2"/>
    <x v="1"/>
  </r>
  <r>
    <x v="0"/>
    <x v="1"/>
    <s v="De Bonte Raaf"/>
    <x v="6"/>
    <x v="84"/>
    <n v="0"/>
    <x v="2"/>
    <x v="0"/>
    <x v="0"/>
    <x v="3"/>
    <x v="2"/>
    <x v="1"/>
  </r>
  <r>
    <x v="0"/>
    <x v="1"/>
    <s v="De Bonte Raaf"/>
    <x v="7"/>
    <x v="0"/>
    <n v="6454.71"/>
    <x v="2"/>
    <x v="0"/>
    <x v="0"/>
    <x v="0"/>
    <x v="0"/>
    <x v="0"/>
  </r>
  <r>
    <x v="0"/>
    <x v="1"/>
    <s v="De Bonte Raaf"/>
    <x v="7"/>
    <x v="85"/>
    <n v="2655.9"/>
    <x v="2"/>
    <x v="0"/>
    <x v="0"/>
    <x v="0"/>
    <x v="0"/>
    <x v="0"/>
  </r>
  <r>
    <x v="0"/>
    <x v="1"/>
    <s v="De Bonte Raaf"/>
    <x v="7"/>
    <x v="2"/>
    <n v="0"/>
    <x v="2"/>
    <x v="0"/>
    <x v="0"/>
    <x v="0"/>
    <x v="0"/>
    <x v="0"/>
  </r>
  <r>
    <x v="0"/>
    <x v="1"/>
    <s v="De Bonte Raaf"/>
    <x v="7"/>
    <x v="86"/>
    <n v="2655.9"/>
    <x v="2"/>
    <x v="0"/>
    <x v="0"/>
    <x v="0"/>
    <x v="0"/>
    <x v="0"/>
  </r>
  <r>
    <x v="0"/>
    <x v="1"/>
    <s v="De Bonte Raaf"/>
    <x v="7"/>
    <x v="4"/>
    <n v="2655.9"/>
    <x v="2"/>
    <x v="0"/>
    <x v="0"/>
    <x v="1"/>
    <x v="0"/>
    <x v="0"/>
  </r>
  <r>
    <x v="0"/>
    <x v="1"/>
    <s v="De Bonte Raaf"/>
    <x v="7"/>
    <x v="5"/>
    <n v="0"/>
    <x v="2"/>
    <x v="0"/>
    <x v="0"/>
    <x v="0"/>
    <x v="0"/>
    <x v="0"/>
  </r>
  <r>
    <x v="0"/>
    <x v="1"/>
    <s v="De Bonte Raaf"/>
    <x v="7"/>
    <x v="6"/>
    <n v="3380.7"/>
    <x v="2"/>
    <x v="0"/>
    <x v="0"/>
    <x v="0"/>
    <x v="0"/>
    <x v="0"/>
  </r>
  <r>
    <x v="0"/>
    <x v="1"/>
    <s v="De Bonte Raaf"/>
    <x v="7"/>
    <x v="7"/>
    <n v="0"/>
    <x v="2"/>
    <x v="0"/>
    <x v="0"/>
    <x v="0"/>
    <x v="0"/>
    <x v="0"/>
  </r>
  <r>
    <x v="0"/>
    <x v="1"/>
    <s v="De Bonte Raaf"/>
    <x v="7"/>
    <x v="8"/>
    <n v="0"/>
    <x v="2"/>
    <x v="0"/>
    <x v="0"/>
    <x v="1"/>
    <x v="0"/>
    <x v="0"/>
  </r>
  <r>
    <x v="0"/>
    <x v="1"/>
    <s v="De Bonte Raaf"/>
    <x v="7"/>
    <x v="9"/>
    <n v="0"/>
    <x v="2"/>
    <x v="0"/>
    <x v="0"/>
    <x v="0"/>
    <x v="0"/>
    <x v="0"/>
  </r>
  <r>
    <x v="0"/>
    <x v="1"/>
    <s v="De Bonte Raaf"/>
    <x v="7"/>
    <x v="87"/>
    <n v="2655.9"/>
    <x v="2"/>
    <x v="0"/>
    <x v="0"/>
    <x v="0"/>
    <x v="0"/>
    <x v="0"/>
  </r>
  <r>
    <x v="0"/>
    <x v="1"/>
    <s v="De Bonte Raaf"/>
    <x v="7"/>
    <x v="88"/>
    <n v="2655.9"/>
    <x v="2"/>
    <x v="0"/>
    <x v="0"/>
    <x v="0"/>
    <x v="0"/>
    <x v="0"/>
  </r>
  <r>
    <x v="0"/>
    <x v="1"/>
    <s v="De Bonte Raaf"/>
    <x v="7"/>
    <x v="89"/>
    <n v="2655.9"/>
    <x v="2"/>
    <x v="0"/>
    <x v="0"/>
    <x v="0"/>
    <x v="0"/>
    <x v="0"/>
  </r>
  <r>
    <x v="0"/>
    <x v="1"/>
    <s v="De Bonte Raaf"/>
    <x v="7"/>
    <x v="90"/>
    <n v="2655.9"/>
    <x v="2"/>
    <x v="0"/>
    <x v="0"/>
    <x v="0"/>
    <x v="0"/>
    <x v="0"/>
  </r>
  <r>
    <x v="0"/>
    <x v="1"/>
    <s v="De Bonte Raaf"/>
    <x v="7"/>
    <x v="91"/>
    <n v="2655.9"/>
    <x v="2"/>
    <x v="0"/>
    <x v="0"/>
    <x v="0"/>
    <x v="0"/>
    <x v="0"/>
  </r>
  <r>
    <x v="0"/>
    <x v="1"/>
    <s v="De Bonte Raaf"/>
    <x v="7"/>
    <x v="15"/>
    <n v="0"/>
    <x v="2"/>
    <x v="0"/>
    <x v="0"/>
    <x v="0"/>
    <x v="0"/>
    <x v="0"/>
  </r>
  <r>
    <x v="0"/>
    <x v="1"/>
    <s v="De Bonte Raaf"/>
    <x v="7"/>
    <x v="16"/>
    <n v="2655.9"/>
    <x v="2"/>
    <x v="0"/>
    <x v="0"/>
    <x v="0"/>
    <x v="0"/>
    <x v="0"/>
  </r>
  <r>
    <x v="0"/>
    <x v="1"/>
    <s v="De Bonte Raaf"/>
    <x v="7"/>
    <x v="17"/>
    <n v="0"/>
    <x v="2"/>
    <x v="0"/>
    <x v="0"/>
    <x v="0"/>
    <x v="0"/>
    <x v="0"/>
  </r>
  <r>
    <x v="0"/>
    <x v="1"/>
    <s v="De Bonte Raaf"/>
    <x v="7"/>
    <x v="18"/>
    <n v="2655.9"/>
    <x v="2"/>
    <x v="0"/>
    <x v="0"/>
    <x v="0"/>
    <x v="0"/>
    <x v="0"/>
  </r>
  <r>
    <x v="0"/>
    <x v="1"/>
    <s v="De Bonte Raaf"/>
    <x v="7"/>
    <x v="19"/>
    <n v="20"/>
    <x v="2"/>
    <x v="0"/>
    <x v="0"/>
    <x v="0"/>
    <x v="0"/>
    <x v="0"/>
  </r>
  <r>
    <x v="0"/>
    <x v="1"/>
    <s v="De Bonte Raaf"/>
    <x v="7"/>
    <x v="20"/>
    <n v="2655.9"/>
    <x v="2"/>
    <x v="0"/>
    <x v="0"/>
    <x v="0"/>
    <x v="0"/>
    <x v="0"/>
  </r>
  <r>
    <x v="0"/>
    <x v="1"/>
    <s v="De Bonte Raaf"/>
    <x v="7"/>
    <x v="21"/>
    <n v="-504.33"/>
    <x v="2"/>
    <x v="0"/>
    <x v="0"/>
    <x v="0"/>
    <x v="0"/>
    <x v="0"/>
  </r>
  <r>
    <x v="0"/>
    <x v="1"/>
    <s v="De Bonte Raaf"/>
    <x v="7"/>
    <x v="22"/>
    <n v="2655.9"/>
    <x v="2"/>
    <x v="0"/>
    <x v="0"/>
    <x v="0"/>
    <x v="0"/>
    <x v="0"/>
  </r>
  <r>
    <x v="0"/>
    <x v="1"/>
    <s v="De Bonte Raaf"/>
    <x v="7"/>
    <x v="23"/>
    <n v="2655.9"/>
    <x v="2"/>
    <x v="0"/>
    <x v="0"/>
    <x v="0"/>
    <x v="0"/>
    <x v="0"/>
  </r>
  <r>
    <x v="0"/>
    <x v="1"/>
    <s v="De Bonte Raaf"/>
    <x v="7"/>
    <x v="24"/>
    <n v="2655.9"/>
    <x v="2"/>
    <x v="0"/>
    <x v="0"/>
    <x v="0"/>
    <x v="0"/>
    <x v="0"/>
  </r>
  <r>
    <x v="0"/>
    <x v="1"/>
    <s v="De Bonte Raaf"/>
    <x v="7"/>
    <x v="25"/>
    <n v="21.67"/>
    <x v="2"/>
    <x v="0"/>
    <x v="0"/>
    <x v="0"/>
    <x v="0"/>
    <x v="0"/>
  </r>
  <r>
    <x v="0"/>
    <x v="1"/>
    <s v="De Bonte Raaf"/>
    <x v="7"/>
    <x v="26"/>
    <n v="144"/>
    <x v="2"/>
    <x v="0"/>
    <x v="0"/>
    <x v="0"/>
    <x v="0"/>
    <x v="0"/>
  </r>
  <r>
    <x v="0"/>
    <x v="1"/>
    <s v="De Bonte Raaf"/>
    <x v="7"/>
    <x v="27"/>
    <n v="314"/>
    <x v="2"/>
    <x v="0"/>
    <x v="0"/>
    <x v="0"/>
    <x v="0"/>
    <x v="0"/>
  </r>
  <r>
    <x v="0"/>
    <x v="1"/>
    <s v="De Bonte Raaf"/>
    <x v="7"/>
    <x v="28"/>
    <n v="2655.9"/>
    <x v="2"/>
    <x v="0"/>
    <x v="0"/>
    <x v="0"/>
    <x v="0"/>
    <x v="0"/>
  </r>
  <r>
    <x v="0"/>
    <x v="1"/>
    <s v="De Bonte Raaf"/>
    <x v="7"/>
    <x v="29"/>
    <n v="0"/>
    <x v="2"/>
    <x v="0"/>
    <x v="0"/>
    <x v="0"/>
    <x v="0"/>
    <x v="0"/>
  </r>
  <r>
    <x v="0"/>
    <x v="1"/>
    <s v="De Bonte Raaf"/>
    <x v="7"/>
    <x v="30"/>
    <n v="2951"/>
    <x v="2"/>
    <x v="0"/>
    <x v="0"/>
    <x v="0"/>
    <x v="0"/>
    <x v="0"/>
  </r>
  <r>
    <x v="0"/>
    <x v="1"/>
    <s v="De Bonte Raaf"/>
    <x v="7"/>
    <x v="31"/>
    <n v="17.03"/>
    <x v="2"/>
    <x v="0"/>
    <x v="0"/>
    <x v="0"/>
    <x v="0"/>
    <x v="0"/>
  </r>
  <r>
    <x v="0"/>
    <x v="1"/>
    <s v="De Bonte Raaf"/>
    <x v="7"/>
    <x v="32"/>
    <n v="156"/>
    <x v="2"/>
    <x v="0"/>
    <x v="0"/>
    <x v="0"/>
    <x v="0"/>
    <x v="0"/>
  </r>
  <r>
    <x v="0"/>
    <x v="1"/>
    <s v="De Bonte Raaf"/>
    <x v="7"/>
    <x v="33"/>
    <n v="90"/>
    <x v="2"/>
    <x v="0"/>
    <x v="0"/>
    <x v="0"/>
    <x v="0"/>
    <x v="0"/>
  </r>
  <r>
    <x v="0"/>
    <x v="1"/>
    <s v="De Bonte Raaf"/>
    <x v="7"/>
    <x v="34"/>
    <n v="90"/>
    <x v="2"/>
    <x v="0"/>
    <x v="0"/>
    <x v="0"/>
    <x v="0"/>
    <x v="0"/>
  </r>
  <r>
    <x v="0"/>
    <x v="1"/>
    <s v="De Bonte Raaf"/>
    <x v="7"/>
    <x v="35"/>
    <n v="100"/>
    <x v="2"/>
    <x v="0"/>
    <x v="0"/>
    <x v="0"/>
    <x v="0"/>
    <x v="0"/>
  </r>
  <r>
    <x v="0"/>
    <x v="1"/>
    <s v="De Bonte Raaf"/>
    <x v="7"/>
    <x v="36"/>
    <n v="156"/>
    <x v="2"/>
    <x v="0"/>
    <x v="0"/>
    <x v="0"/>
    <x v="0"/>
    <x v="0"/>
  </r>
  <r>
    <x v="0"/>
    <x v="1"/>
    <s v="De Bonte Raaf"/>
    <x v="7"/>
    <x v="37"/>
    <n v="177.95"/>
    <x v="2"/>
    <x v="0"/>
    <x v="0"/>
    <x v="0"/>
    <x v="0"/>
    <x v="0"/>
  </r>
  <r>
    <x v="0"/>
    <x v="1"/>
    <s v="De Bonte Raaf"/>
    <x v="7"/>
    <x v="38"/>
    <n v="432"/>
    <x v="2"/>
    <x v="0"/>
    <x v="0"/>
    <x v="0"/>
    <x v="0"/>
    <x v="0"/>
  </r>
  <r>
    <x v="0"/>
    <x v="1"/>
    <s v="De Bonte Raaf"/>
    <x v="7"/>
    <x v="39"/>
    <n v="0"/>
    <x v="2"/>
    <x v="0"/>
    <x v="0"/>
    <x v="0"/>
    <x v="0"/>
    <x v="0"/>
  </r>
  <r>
    <x v="0"/>
    <x v="1"/>
    <s v="De Bonte Raaf"/>
    <x v="7"/>
    <x v="40"/>
    <n v="432"/>
    <x v="2"/>
    <x v="0"/>
    <x v="0"/>
    <x v="0"/>
    <x v="0"/>
    <x v="0"/>
  </r>
  <r>
    <x v="0"/>
    <x v="1"/>
    <s v="De Bonte Raaf"/>
    <x v="7"/>
    <x v="41"/>
    <n v="0"/>
    <x v="2"/>
    <x v="0"/>
    <x v="0"/>
    <x v="0"/>
    <x v="0"/>
    <x v="0"/>
  </r>
  <r>
    <x v="0"/>
    <x v="1"/>
    <s v="De Bonte Raaf"/>
    <x v="7"/>
    <x v="92"/>
    <n v="2655.9"/>
    <x v="2"/>
    <x v="0"/>
    <x v="0"/>
    <x v="0"/>
    <x v="0"/>
    <x v="0"/>
  </r>
  <r>
    <x v="0"/>
    <x v="1"/>
    <s v="De Bonte Raaf"/>
    <x v="7"/>
    <x v="43"/>
    <n v="0"/>
    <x v="2"/>
    <x v="0"/>
    <x v="0"/>
    <x v="1"/>
    <x v="0"/>
    <x v="0"/>
  </r>
  <r>
    <x v="0"/>
    <x v="1"/>
    <s v="De Bonte Raaf"/>
    <x v="7"/>
    <x v="44"/>
    <n v="0"/>
    <x v="2"/>
    <x v="0"/>
    <x v="0"/>
    <x v="2"/>
    <x v="0"/>
    <x v="0"/>
  </r>
  <r>
    <x v="0"/>
    <x v="1"/>
    <s v="De Bonte Raaf"/>
    <x v="7"/>
    <x v="45"/>
    <n v="0"/>
    <x v="2"/>
    <x v="0"/>
    <x v="0"/>
    <x v="2"/>
    <x v="0"/>
    <x v="0"/>
  </r>
  <r>
    <x v="0"/>
    <x v="1"/>
    <s v="De Bonte Raaf"/>
    <x v="7"/>
    <x v="46"/>
    <n v="0"/>
    <x v="2"/>
    <x v="0"/>
    <x v="0"/>
    <x v="2"/>
    <x v="0"/>
    <x v="0"/>
  </r>
  <r>
    <x v="0"/>
    <x v="1"/>
    <s v="De Bonte Raaf"/>
    <x v="7"/>
    <x v="47"/>
    <n v="0"/>
    <x v="2"/>
    <x v="0"/>
    <x v="0"/>
    <x v="2"/>
    <x v="0"/>
    <x v="0"/>
  </r>
  <r>
    <x v="0"/>
    <x v="1"/>
    <s v="De Bonte Raaf"/>
    <x v="7"/>
    <x v="48"/>
    <n v="0"/>
    <x v="2"/>
    <x v="0"/>
    <x v="0"/>
    <x v="1"/>
    <x v="0"/>
    <x v="0"/>
  </r>
  <r>
    <x v="0"/>
    <x v="1"/>
    <s v="De Bonte Raaf"/>
    <x v="7"/>
    <x v="49"/>
    <n v="212.47"/>
    <x v="2"/>
    <x v="0"/>
    <x v="0"/>
    <x v="3"/>
    <x v="0"/>
    <x v="0"/>
  </r>
  <r>
    <x v="0"/>
    <x v="1"/>
    <s v="De Bonte Raaf"/>
    <x v="7"/>
    <x v="50"/>
    <n v="31.87"/>
    <x v="2"/>
    <x v="0"/>
    <x v="0"/>
    <x v="4"/>
    <x v="0"/>
    <x v="0"/>
  </r>
  <r>
    <x v="0"/>
    <x v="1"/>
    <s v="De Bonte Raaf"/>
    <x v="7"/>
    <x v="51"/>
    <n v="42.49"/>
    <x v="2"/>
    <x v="0"/>
    <x v="0"/>
    <x v="4"/>
    <x v="0"/>
    <x v="0"/>
  </r>
  <r>
    <x v="0"/>
    <x v="1"/>
    <s v="De Bonte Raaf"/>
    <x v="7"/>
    <x v="52"/>
    <n v="0"/>
    <x v="2"/>
    <x v="0"/>
    <x v="0"/>
    <x v="1"/>
    <x v="0"/>
    <x v="0"/>
  </r>
  <r>
    <x v="0"/>
    <x v="1"/>
    <s v="De Bonte Raaf"/>
    <x v="7"/>
    <x v="53"/>
    <n v="39.840000000000003"/>
    <x v="2"/>
    <x v="0"/>
    <x v="0"/>
    <x v="3"/>
    <x v="0"/>
    <x v="0"/>
  </r>
  <r>
    <x v="0"/>
    <x v="1"/>
    <s v="De Bonte Raaf"/>
    <x v="7"/>
    <x v="54"/>
    <n v="5.98"/>
    <x v="2"/>
    <x v="0"/>
    <x v="0"/>
    <x v="4"/>
    <x v="0"/>
    <x v="0"/>
  </r>
  <r>
    <x v="0"/>
    <x v="1"/>
    <s v="De Bonte Raaf"/>
    <x v="7"/>
    <x v="55"/>
    <n v="7.97"/>
    <x v="2"/>
    <x v="0"/>
    <x v="0"/>
    <x v="4"/>
    <x v="0"/>
    <x v="0"/>
  </r>
  <r>
    <x v="0"/>
    <x v="1"/>
    <s v="De Bonte Raaf"/>
    <x v="7"/>
    <x v="56"/>
    <n v="0"/>
    <x v="2"/>
    <x v="0"/>
    <x v="0"/>
    <x v="4"/>
    <x v="0"/>
    <x v="0"/>
  </r>
  <r>
    <x v="0"/>
    <x v="1"/>
    <s v="De Bonte Raaf"/>
    <x v="7"/>
    <x v="57"/>
    <n v="0"/>
    <x v="2"/>
    <x v="0"/>
    <x v="0"/>
    <x v="4"/>
    <x v="0"/>
    <x v="0"/>
  </r>
  <r>
    <x v="0"/>
    <x v="1"/>
    <s v="De Bonte Raaf"/>
    <x v="7"/>
    <x v="58"/>
    <n v="0"/>
    <x v="2"/>
    <x v="0"/>
    <x v="0"/>
    <x v="4"/>
    <x v="0"/>
    <x v="0"/>
  </r>
  <r>
    <x v="0"/>
    <x v="1"/>
    <s v="De Bonte Raaf"/>
    <x v="7"/>
    <x v="59"/>
    <n v="0"/>
    <x v="2"/>
    <x v="0"/>
    <x v="0"/>
    <x v="4"/>
    <x v="0"/>
    <x v="0"/>
  </r>
  <r>
    <x v="0"/>
    <x v="1"/>
    <s v="De Bonte Raaf"/>
    <x v="7"/>
    <x v="60"/>
    <n v="193.08"/>
    <x v="2"/>
    <x v="0"/>
    <x v="0"/>
    <x v="5"/>
    <x v="0"/>
    <x v="0"/>
  </r>
  <r>
    <x v="0"/>
    <x v="1"/>
    <s v="De Bonte Raaf"/>
    <x v="7"/>
    <x v="61"/>
    <n v="0"/>
    <x v="2"/>
    <x v="0"/>
    <x v="0"/>
    <x v="5"/>
    <x v="0"/>
    <x v="0"/>
  </r>
  <r>
    <x v="0"/>
    <x v="1"/>
    <s v="De Bonte Raaf"/>
    <x v="7"/>
    <x v="62"/>
    <n v="0"/>
    <x v="2"/>
    <x v="0"/>
    <x v="0"/>
    <x v="5"/>
    <x v="0"/>
    <x v="0"/>
  </r>
  <r>
    <x v="0"/>
    <x v="1"/>
    <s v="De Bonte Raaf"/>
    <x v="7"/>
    <x v="63"/>
    <n v="0"/>
    <x v="2"/>
    <x v="0"/>
    <x v="0"/>
    <x v="5"/>
    <x v="0"/>
    <x v="0"/>
  </r>
  <r>
    <x v="0"/>
    <x v="1"/>
    <s v="De Bonte Raaf"/>
    <x v="7"/>
    <x v="64"/>
    <n v="14.08"/>
    <x v="2"/>
    <x v="0"/>
    <x v="0"/>
    <x v="5"/>
    <x v="0"/>
    <x v="0"/>
  </r>
  <r>
    <x v="0"/>
    <x v="1"/>
    <s v="De Bonte Raaf"/>
    <x v="7"/>
    <x v="65"/>
    <n v="0"/>
    <x v="2"/>
    <x v="0"/>
    <x v="0"/>
    <x v="5"/>
    <x v="0"/>
    <x v="0"/>
  </r>
  <r>
    <x v="0"/>
    <x v="1"/>
    <s v="De Bonte Raaf"/>
    <x v="7"/>
    <x v="66"/>
    <n v="78.08"/>
    <x v="2"/>
    <x v="0"/>
    <x v="0"/>
    <x v="5"/>
    <x v="0"/>
    <x v="0"/>
  </r>
  <r>
    <x v="0"/>
    <x v="1"/>
    <s v="De Bonte Raaf"/>
    <x v="7"/>
    <x v="67"/>
    <n v="0"/>
    <x v="2"/>
    <x v="0"/>
    <x v="0"/>
    <x v="5"/>
    <x v="0"/>
    <x v="0"/>
  </r>
  <r>
    <x v="0"/>
    <x v="1"/>
    <s v="De Bonte Raaf"/>
    <x v="7"/>
    <x v="68"/>
    <n v="0"/>
    <x v="2"/>
    <x v="0"/>
    <x v="0"/>
    <x v="5"/>
    <x v="0"/>
    <x v="0"/>
  </r>
  <r>
    <x v="0"/>
    <x v="1"/>
    <s v="De Bonte Raaf"/>
    <x v="7"/>
    <x v="69"/>
    <n v="0"/>
    <x v="2"/>
    <x v="0"/>
    <x v="0"/>
    <x v="5"/>
    <x v="0"/>
    <x v="0"/>
  </r>
  <r>
    <x v="0"/>
    <x v="1"/>
    <s v="De Bonte Raaf"/>
    <x v="7"/>
    <x v="70"/>
    <n v="9.3000000000000007"/>
    <x v="2"/>
    <x v="0"/>
    <x v="0"/>
    <x v="5"/>
    <x v="0"/>
    <x v="0"/>
  </r>
  <r>
    <x v="0"/>
    <x v="1"/>
    <s v="De Bonte Raaf"/>
    <x v="7"/>
    <x v="71"/>
    <n v="0"/>
    <x v="2"/>
    <x v="0"/>
    <x v="0"/>
    <x v="5"/>
    <x v="0"/>
    <x v="0"/>
  </r>
  <r>
    <x v="0"/>
    <x v="1"/>
    <s v="De Bonte Raaf"/>
    <x v="7"/>
    <x v="72"/>
    <n v="0"/>
    <x v="2"/>
    <x v="0"/>
    <x v="0"/>
    <x v="4"/>
    <x v="0"/>
    <x v="0"/>
  </r>
  <r>
    <x v="0"/>
    <x v="1"/>
    <s v="De Bonte Raaf"/>
    <x v="7"/>
    <x v="73"/>
    <n v="0"/>
    <x v="2"/>
    <x v="0"/>
    <x v="0"/>
    <x v="4"/>
    <x v="0"/>
    <x v="0"/>
  </r>
  <r>
    <x v="0"/>
    <x v="1"/>
    <s v="De Bonte Raaf"/>
    <x v="7"/>
    <x v="74"/>
    <n v="0"/>
    <x v="2"/>
    <x v="0"/>
    <x v="0"/>
    <x v="4"/>
    <x v="0"/>
    <x v="0"/>
  </r>
  <r>
    <x v="0"/>
    <x v="1"/>
    <s v="De Bonte Raaf"/>
    <x v="7"/>
    <x v="75"/>
    <n v="0"/>
    <x v="2"/>
    <x v="0"/>
    <x v="0"/>
    <x v="4"/>
    <x v="0"/>
    <x v="0"/>
  </r>
  <r>
    <x v="0"/>
    <x v="1"/>
    <s v="De Bonte Raaf"/>
    <x v="7"/>
    <x v="76"/>
    <n v="177.95"/>
    <x v="2"/>
    <x v="0"/>
    <x v="0"/>
    <x v="6"/>
    <x v="0"/>
    <x v="0"/>
  </r>
  <r>
    <x v="0"/>
    <x v="1"/>
    <s v="De Bonte Raaf"/>
    <x v="7"/>
    <x v="77"/>
    <n v="-504.33"/>
    <x v="2"/>
    <x v="0"/>
    <x v="0"/>
    <x v="7"/>
    <x v="0"/>
    <x v="0"/>
  </r>
  <r>
    <x v="0"/>
    <x v="1"/>
    <s v="De Bonte Raaf"/>
    <x v="7"/>
    <x v="78"/>
    <n v="0"/>
    <x v="2"/>
    <x v="0"/>
    <x v="0"/>
    <x v="7"/>
    <x v="0"/>
    <x v="0"/>
  </r>
  <r>
    <x v="0"/>
    <x v="1"/>
    <s v="De Bonte Raaf"/>
    <x v="7"/>
    <x v="79"/>
    <n v="0"/>
    <x v="2"/>
    <x v="0"/>
    <x v="0"/>
    <x v="7"/>
    <x v="0"/>
    <x v="0"/>
  </r>
  <r>
    <x v="0"/>
    <x v="1"/>
    <s v="De Bonte Raaf"/>
    <x v="7"/>
    <x v="80"/>
    <n v="0"/>
    <x v="2"/>
    <x v="0"/>
    <x v="0"/>
    <x v="8"/>
    <x v="0"/>
    <x v="0"/>
  </r>
  <r>
    <x v="0"/>
    <x v="1"/>
    <s v="De Bonte Raaf"/>
    <x v="7"/>
    <x v="81"/>
    <n v="2151.5700000000002"/>
    <x v="2"/>
    <x v="0"/>
    <x v="0"/>
    <x v="8"/>
    <x v="0"/>
    <x v="0"/>
  </r>
  <r>
    <x v="0"/>
    <x v="1"/>
    <s v="De Bonte Raaf"/>
    <x v="7"/>
    <x v="82"/>
    <n v="0"/>
    <x v="2"/>
    <x v="0"/>
    <x v="0"/>
    <x v="8"/>
    <x v="0"/>
    <x v="0"/>
  </r>
  <r>
    <x v="0"/>
    <x v="1"/>
    <s v="De Bonte Raaf"/>
    <x v="7"/>
    <x v="83"/>
    <n v="2151.5700000000002"/>
    <x v="2"/>
    <x v="0"/>
    <x v="0"/>
    <x v="9"/>
    <x v="0"/>
    <x v="0"/>
  </r>
  <r>
    <x v="0"/>
    <x v="1"/>
    <s v="De Bonte Raaf"/>
    <x v="7"/>
    <x v="84"/>
    <n v="0"/>
    <x v="2"/>
    <x v="0"/>
    <x v="0"/>
    <x v="3"/>
    <x v="0"/>
    <x v="0"/>
  </r>
  <r>
    <x v="0"/>
    <x v="1"/>
    <s v="De Bonte Raaf"/>
    <x v="8"/>
    <x v="0"/>
    <n v="5004.3"/>
    <x v="2"/>
    <x v="0"/>
    <x v="0"/>
    <x v="0"/>
    <x v="2"/>
    <x v="0"/>
  </r>
  <r>
    <x v="0"/>
    <x v="1"/>
    <s v="De Bonte Raaf"/>
    <x v="8"/>
    <x v="85"/>
    <n v="1831.68"/>
    <x v="2"/>
    <x v="0"/>
    <x v="0"/>
    <x v="0"/>
    <x v="2"/>
    <x v="0"/>
  </r>
  <r>
    <x v="0"/>
    <x v="1"/>
    <s v="De Bonte Raaf"/>
    <x v="8"/>
    <x v="2"/>
    <n v="0"/>
    <x v="2"/>
    <x v="0"/>
    <x v="0"/>
    <x v="0"/>
    <x v="2"/>
    <x v="0"/>
  </r>
  <r>
    <x v="0"/>
    <x v="1"/>
    <s v="De Bonte Raaf"/>
    <x v="8"/>
    <x v="86"/>
    <n v="1831.68"/>
    <x v="2"/>
    <x v="0"/>
    <x v="0"/>
    <x v="0"/>
    <x v="2"/>
    <x v="0"/>
  </r>
  <r>
    <x v="0"/>
    <x v="1"/>
    <s v="De Bonte Raaf"/>
    <x v="8"/>
    <x v="4"/>
    <n v="1831.68"/>
    <x v="2"/>
    <x v="0"/>
    <x v="0"/>
    <x v="1"/>
    <x v="2"/>
    <x v="0"/>
  </r>
  <r>
    <x v="0"/>
    <x v="1"/>
    <s v="De Bonte Raaf"/>
    <x v="8"/>
    <x v="5"/>
    <n v="0"/>
    <x v="2"/>
    <x v="0"/>
    <x v="0"/>
    <x v="0"/>
    <x v="2"/>
    <x v="0"/>
  </r>
  <r>
    <x v="0"/>
    <x v="1"/>
    <s v="De Bonte Raaf"/>
    <x v="8"/>
    <x v="6"/>
    <n v="2331.54"/>
    <x v="2"/>
    <x v="0"/>
    <x v="0"/>
    <x v="0"/>
    <x v="2"/>
    <x v="0"/>
  </r>
  <r>
    <x v="0"/>
    <x v="1"/>
    <s v="De Bonte Raaf"/>
    <x v="8"/>
    <x v="7"/>
    <n v="0"/>
    <x v="2"/>
    <x v="0"/>
    <x v="0"/>
    <x v="0"/>
    <x v="2"/>
    <x v="0"/>
  </r>
  <r>
    <x v="0"/>
    <x v="1"/>
    <s v="De Bonte Raaf"/>
    <x v="8"/>
    <x v="8"/>
    <n v="0"/>
    <x v="2"/>
    <x v="0"/>
    <x v="0"/>
    <x v="1"/>
    <x v="2"/>
    <x v="0"/>
  </r>
  <r>
    <x v="0"/>
    <x v="1"/>
    <s v="De Bonte Raaf"/>
    <x v="8"/>
    <x v="9"/>
    <n v="0"/>
    <x v="2"/>
    <x v="0"/>
    <x v="0"/>
    <x v="0"/>
    <x v="2"/>
    <x v="0"/>
  </r>
  <r>
    <x v="0"/>
    <x v="1"/>
    <s v="De Bonte Raaf"/>
    <x v="8"/>
    <x v="87"/>
    <n v="1831.68"/>
    <x v="2"/>
    <x v="0"/>
    <x v="0"/>
    <x v="0"/>
    <x v="2"/>
    <x v="0"/>
  </r>
  <r>
    <x v="0"/>
    <x v="1"/>
    <s v="De Bonte Raaf"/>
    <x v="8"/>
    <x v="88"/>
    <n v="1831.68"/>
    <x v="2"/>
    <x v="0"/>
    <x v="0"/>
    <x v="0"/>
    <x v="2"/>
    <x v="0"/>
  </r>
  <r>
    <x v="0"/>
    <x v="1"/>
    <s v="De Bonte Raaf"/>
    <x v="8"/>
    <x v="89"/>
    <n v="1831.68"/>
    <x v="2"/>
    <x v="0"/>
    <x v="0"/>
    <x v="0"/>
    <x v="2"/>
    <x v="0"/>
  </r>
  <r>
    <x v="0"/>
    <x v="1"/>
    <s v="De Bonte Raaf"/>
    <x v="8"/>
    <x v="90"/>
    <n v="1831.68"/>
    <x v="2"/>
    <x v="0"/>
    <x v="0"/>
    <x v="0"/>
    <x v="2"/>
    <x v="0"/>
  </r>
  <r>
    <x v="0"/>
    <x v="1"/>
    <s v="De Bonte Raaf"/>
    <x v="8"/>
    <x v="91"/>
    <n v="1831.68"/>
    <x v="2"/>
    <x v="0"/>
    <x v="0"/>
    <x v="0"/>
    <x v="2"/>
    <x v="0"/>
  </r>
  <r>
    <x v="0"/>
    <x v="1"/>
    <s v="De Bonte Raaf"/>
    <x v="8"/>
    <x v="15"/>
    <n v="0"/>
    <x v="2"/>
    <x v="0"/>
    <x v="0"/>
    <x v="0"/>
    <x v="2"/>
    <x v="0"/>
  </r>
  <r>
    <x v="0"/>
    <x v="1"/>
    <s v="De Bonte Raaf"/>
    <x v="8"/>
    <x v="16"/>
    <n v="1831.68"/>
    <x v="2"/>
    <x v="0"/>
    <x v="0"/>
    <x v="0"/>
    <x v="2"/>
    <x v="0"/>
  </r>
  <r>
    <x v="0"/>
    <x v="1"/>
    <s v="De Bonte Raaf"/>
    <x v="8"/>
    <x v="17"/>
    <n v="0"/>
    <x v="2"/>
    <x v="0"/>
    <x v="0"/>
    <x v="0"/>
    <x v="2"/>
    <x v="0"/>
  </r>
  <r>
    <x v="0"/>
    <x v="1"/>
    <s v="De Bonte Raaf"/>
    <x v="8"/>
    <x v="18"/>
    <n v="1831.68"/>
    <x v="2"/>
    <x v="0"/>
    <x v="0"/>
    <x v="0"/>
    <x v="2"/>
    <x v="0"/>
  </r>
  <r>
    <x v="0"/>
    <x v="1"/>
    <s v="De Bonte Raaf"/>
    <x v="8"/>
    <x v="19"/>
    <n v="16"/>
    <x v="2"/>
    <x v="0"/>
    <x v="0"/>
    <x v="0"/>
    <x v="2"/>
    <x v="0"/>
  </r>
  <r>
    <x v="0"/>
    <x v="1"/>
    <s v="De Bonte Raaf"/>
    <x v="8"/>
    <x v="20"/>
    <n v="1831.68"/>
    <x v="2"/>
    <x v="0"/>
    <x v="0"/>
    <x v="0"/>
    <x v="2"/>
    <x v="0"/>
  </r>
  <r>
    <x v="0"/>
    <x v="1"/>
    <s v="De Bonte Raaf"/>
    <x v="8"/>
    <x v="21"/>
    <n v="-163.58000000000001"/>
    <x v="2"/>
    <x v="0"/>
    <x v="0"/>
    <x v="0"/>
    <x v="2"/>
    <x v="0"/>
  </r>
  <r>
    <x v="0"/>
    <x v="1"/>
    <s v="De Bonte Raaf"/>
    <x v="8"/>
    <x v="22"/>
    <n v="1831.68"/>
    <x v="2"/>
    <x v="0"/>
    <x v="0"/>
    <x v="0"/>
    <x v="2"/>
    <x v="0"/>
  </r>
  <r>
    <x v="0"/>
    <x v="1"/>
    <s v="De Bonte Raaf"/>
    <x v="8"/>
    <x v="23"/>
    <n v="1831.68"/>
    <x v="2"/>
    <x v="0"/>
    <x v="0"/>
    <x v="0"/>
    <x v="2"/>
    <x v="0"/>
  </r>
  <r>
    <x v="0"/>
    <x v="1"/>
    <s v="De Bonte Raaf"/>
    <x v="8"/>
    <x v="24"/>
    <n v="1831.68"/>
    <x v="2"/>
    <x v="0"/>
    <x v="0"/>
    <x v="0"/>
    <x v="2"/>
    <x v="0"/>
  </r>
  <r>
    <x v="0"/>
    <x v="1"/>
    <s v="De Bonte Raaf"/>
    <x v="8"/>
    <x v="25"/>
    <n v="21.67"/>
    <x v="2"/>
    <x v="0"/>
    <x v="0"/>
    <x v="0"/>
    <x v="2"/>
    <x v="0"/>
  </r>
  <r>
    <x v="0"/>
    <x v="1"/>
    <s v="De Bonte Raaf"/>
    <x v="8"/>
    <x v="26"/>
    <n v="115.2"/>
    <x v="2"/>
    <x v="0"/>
    <x v="0"/>
    <x v="0"/>
    <x v="2"/>
    <x v="0"/>
  </r>
  <r>
    <x v="0"/>
    <x v="1"/>
    <s v="De Bonte Raaf"/>
    <x v="8"/>
    <x v="27"/>
    <n v="300.42"/>
    <x v="2"/>
    <x v="0"/>
    <x v="0"/>
    <x v="0"/>
    <x v="2"/>
    <x v="0"/>
  </r>
  <r>
    <x v="0"/>
    <x v="1"/>
    <s v="De Bonte Raaf"/>
    <x v="8"/>
    <x v="28"/>
    <n v="1831.68"/>
    <x v="2"/>
    <x v="0"/>
    <x v="0"/>
    <x v="0"/>
    <x v="2"/>
    <x v="0"/>
  </r>
  <r>
    <x v="0"/>
    <x v="1"/>
    <s v="De Bonte Raaf"/>
    <x v="8"/>
    <x v="29"/>
    <n v="0"/>
    <x v="2"/>
    <x v="0"/>
    <x v="0"/>
    <x v="0"/>
    <x v="2"/>
    <x v="0"/>
  </r>
  <r>
    <x v="0"/>
    <x v="1"/>
    <s v="De Bonte Raaf"/>
    <x v="8"/>
    <x v="30"/>
    <n v="2544"/>
    <x v="2"/>
    <x v="0"/>
    <x v="0"/>
    <x v="0"/>
    <x v="2"/>
    <x v="0"/>
  </r>
  <r>
    <x v="0"/>
    <x v="1"/>
    <s v="De Bonte Raaf"/>
    <x v="8"/>
    <x v="31"/>
    <n v="14.68"/>
    <x v="2"/>
    <x v="0"/>
    <x v="0"/>
    <x v="0"/>
    <x v="2"/>
    <x v="0"/>
  </r>
  <r>
    <x v="0"/>
    <x v="1"/>
    <s v="De Bonte Raaf"/>
    <x v="8"/>
    <x v="32"/>
    <n v="124.8"/>
    <x v="2"/>
    <x v="0"/>
    <x v="0"/>
    <x v="0"/>
    <x v="2"/>
    <x v="0"/>
  </r>
  <r>
    <x v="0"/>
    <x v="1"/>
    <s v="De Bonte Raaf"/>
    <x v="8"/>
    <x v="33"/>
    <n v="72"/>
    <x v="2"/>
    <x v="0"/>
    <x v="0"/>
    <x v="0"/>
    <x v="2"/>
    <x v="0"/>
  </r>
  <r>
    <x v="0"/>
    <x v="1"/>
    <s v="De Bonte Raaf"/>
    <x v="8"/>
    <x v="34"/>
    <n v="72"/>
    <x v="2"/>
    <x v="0"/>
    <x v="0"/>
    <x v="0"/>
    <x v="2"/>
    <x v="0"/>
  </r>
  <r>
    <x v="0"/>
    <x v="1"/>
    <s v="De Bonte Raaf"/>
    <x v="8"/>
    <x v="35"/>
    <n v="80"/>
    <x v="2"/>
    <x v="0"/>
    <x v="0"/>
    <x v="0"/>
    <x v="2"/>
    <x v="0"/>
  </r>
  <r>
    <x v="0"/>
    <x v="1"/>
    <s v="De Bonte Raaf"/>
    <x v="8"/>
    <x v="36"/>
    <n v="125"/>
    <x v="2"/>
    <x v="0"/>
    <x v="0"/>
    <x v="0"/>
    <x v="2"/>
    <x v="0"/>
  </r>
  <r>
    <x v="0"/>
    <x v="1"/>
    <s v="De Bonte Raaf"/>
    <x v="8"/>
    <x v="37"/>
    <n v="122.72"/>
    <x v="2"/>
    <x v="0"/>
    <x v="0"/>
    <x v="0"/>
    <x v="2"/>
    <x v="0"/>
  </r>
  <r>
    <x v="0"/>
    <x v="1"/>
    <s v="De Bonte Raaf"/>
    <x v="8"/>
    <x v="38"/>
    <n v="346.23"/>
    <x v="2"/>
    <x v="0"/>
    <x v="0"/>
    <x v="0"/>
    <x v="2"/>
    <x v="0"/>
  </r>
  <r>
    <x v="0"/>
    <x v="1"/>
    <s v="De Bonte Raaf"/>
    <x v="8"/>
    <x v="39"/>
    <n v="0"/>
    <x v="2"/>
    <x v="0"/>
    <x v="0"/>
    <x v="0"/>
    <x v="2"/>
    <x v="0"/>
  </r>
  <r>
    <x v="0"/>
    <x v="1"/>
    <s v="De Bonte Raaf"/>
    <x v="8"/>
    <x v="40"/>
    <n v="346.23"/>
    <x v="2"/>
    <x v="0"/>
    <x v="0"/>
    <x v="0"/>
    <x v="2"/>
    <x v="0"/>
  </r>
  <r>
    <x v="0"/>
    <x v="1"/>
    <s v="De Bonte Raaf"/>
    <x v="8"/>
    <x v="41"/>
    <n v="0"/>
    <x v="2"/>
    <x v="0"/>
    <x v="0"/>
    <x v="0"/>
    <x v="2"/>
    <x v="0"/>
  </r>
  <r>
    <x v="0"/>
    <x v="1"/>
    <s v="De Bonte Raaf"/>
    <x v="8"/>
    <x v="92"/>
    <n v="1831.68"/>
    <x v="2"/>
    <x v="0"/>
    <x v="0"/>
    <x v="0"/>
    <x v="2"/>
    <x v="0"/>
  </r>
  <r>
    <x v="0"/>
    <x v="1"/>
    <s v="De Bonte Raaf"/>
    <x v="8"/>
    <x v="43"/>
    <n v="0"/>
    <x v="2"/>
    <x v="0"/>
    <x v="0"/>
    <x v="1"/>
    <x v="2"/>
    <x v="0"/>
  </r>
  <r>
    <x v="0"/>
    <x v="1"/>
    <s v="De Bonte Raaf"/>
    <x v="8"/>
    <x v="44"/>
    <n v="0"/>
    <x v="2"/>
    <x v="0"/>
    <x v="0"/>
    <x v="2"/>
    <x v="2"/>
    <x v="0"/>
  </r>
  <r>
    <x v="0"/>
    <x v="1"/>
    <s v="De Bonte Raaf"/>
    <x v="8"/>
    <x v="45"/>
    <n v="0"/>
    <x v="2"/>
    <x v="0"/>
    <x v="0"/>
    <x v="2"/>
    <x v="2"/>
    <x v="0"/>
  </r>
  <r>
    <x v="0"/>
    <x v="1"/>
    <s v="De Bonte Raaf"/>
    <x v="8"/>
    <x v="46"/>
    <n v="0"/>
    <x v="2"/>
    <x v="0"/>
    <x v="0"/>
    <x v="2"/>
    <x v="2"/>
    <x v="0"/>
  </r>
  <r>
    <x v="0"/>
    <x v="1"/>
    <s v="De Bonte Raaf"/>
    <x v="8"/>
    <x v="47"/>
    <n v="0"/>
    <x v="2"/>
    <x v="0"/>
    <x v="0"/>
    <x v="2"/>
    <x v="2"/>
    <x v="0"/>
  </r>
  <r>
    <x v="0"/>
    <x v="1"/>
    <s v="De Bonte Raaf"/>
    <x v="8"/>
    <x v="48"/>
    <n v="0"/>
    <x v="2"/>
    <x v="0"/>
    <x v="0"/>
    <x v="1"/>
    <x v="2"/>
    <x v="0"/>
  </r>
  <r>
    <x v="0"/>
    <x v="1"/>
    <s v="De Bonte Raaf"/>
    <x v="8"/>
    <x v="49"/>
    <n v="146.53"/>
    <x v="2"/>
    <x v="0"/>
    <x v="0"/>
    <x v="3"/>
    <x v="2"/>
    <x v="0"/>
  </r>
  <r>
    <x v="0"/>
    <x v="1"/>
    <s v="De Bonte Raaf"/>
    <x v="8"/>
    <x v="50"/>
    <n v="21.98"/>
    <x v="2"/>
    <x v="0"/>
    <x v="0"/>
    <x v="4"/>
    <x v="2"/>
    <x v="0"/>
  </r>
  <r>
    <x v="0"/>
    <x v="1"/>
    <s v="De Bonte Raaf"/>
    <x v="8"/>
    <x v="51"/>
    <n v="29.31"/>
    <x v="2"/>
    <x v="0"/>
    <x v="0"/>
    <x v="4"/>
    <x v="2"/>
    <x v="0"/>
  </r>
  <r>
    <x v="0"/>
    <x v="1"/>
    <s v="De Bonte Raaf"/>
    <x v="8"/>
    <x v="52"/>
    <n v="0"/>
    <x v="2"/>
    <x v="0"/>
    <x v="0"/>
    <x v="1"/>
    <x v="2"/>
    <x v="0"/>
  </r>
  <r>
    <x v="0"/>
    <x v="1"/>
    <s v="De Bonte Raaf"/>
    <x v="8"/>
    <x v="53"/>
    <n v="27.48"/>
    <x v="2"/>
    <x v="0"/>
    <x v="0"/>
    <x v="3"/>
    <x v="2"/>
    <x v="0"/>
  </r>
  <r>
    <x v="0"/>
    <x v="1"/>
    <s v="De Bonte Raaf"/>
    <x v="8"/>
    <x v="54"/>
    <n v="4.12"/>
    <x v="2"/>
    <x v="0"/>
    <x v="0"/>
    <x v="4"/>
    <x v="2"/>
    <x v="0"/>
  </r>
  <r>
    <x v="0"/>
    <x v="1"/>
    <s v="De Bonte Raaf"/>
    <x v="8"/>
    <x v="55"/>
    <n v="5.5"/>
    <x v="2"/>
    <x v="0"/>
    <x v="0"/>
    <x v="4"/>
    <x v="2"/>
    <x v="0"/>
  </r>
  <r>
    <x v="0"/>
    <x v="1"/>
    <s v="De Bonte Raaf"/>
    <x v="8"/>
    <x v="56"/>
    <n v="0"/>
    <x v="2"/>
    <x v="0"/>
    <x v="0"/>
    <x v="4"/>
    <x v="2"/>
    <x v="0"/>
  </r>
  <r>
    <x v="0"/>
    <x v="1"/>
    <s v="De Bonte Raaf"/>
    <x v="8"/>
    <x v="57"/>
    <n v="0"/>
    <x v="2"/>
    <x v="0"/>
    <x v="0"/>
    <x v="4"/>
    <x v="2"/>
    <x v="0"/>
  </r>
  <r>
    <x v="0"/>
    <x v="1"/>
    <s v="De Bonte Raaf"/>
    <x v="8"/>
    <x v="58"/>
    <n v="0"/>
    <x v="2"/>
    <x v="0"/>
    <x v="0"/>
    <x v="4"/>
    <x v="2"/>
    <x v="0"/>
  </r>
  <r>
    <x v="0"/>
    <x v="1"/>
    <s v="De Bonte Raaf"/>
    <x v="8"/>
    <x v="59"/>
    <n v="0"/>
    <x v="2"/>
    <x v="0"/>
    <x v="0"/>
    <x v="4"/>
    <x v="2"/>
    <x v="0"/>
  </r>
  <r>
    <x v="0"/>
    <x v="1"/>
    <s v="De Bonte Raaf"/>
    <x v="8"/>
    <x v="60"/>
    <n v="133.16"/>
    <x v="2"/>
    <x v="0"/>
    <x v="0"/>
    <x v="5"/>
    <x v="2"/>
    <x v="0"/>
  </r>
  <r>
    <x v="0"/>
    <x v="1"/>
    <s v="De Bonte Raaf"/>
    <x v="8"/>
    <x v="61"/>
    <n v="0"/>
    <x v="2"/>
    <x v="0"/>
    <x v="0"/>
    <x v="5"/>
    <x v="2"/>
    <x v="0"/>
  </r>
  <r>
    <x v="0"/>
    <x v="1"/>
    <s v="De Bonte Raaf"/>
    <x v="8"/>
    <x v="62"/>
    <n v="0"/>
    <x v="2"/>
    <x v="0"/>
    <x v="0"/>
    <x v="5"/>
    <x v="2"/>
    <x v="0"/>
  </r>
  <r>
    <x v="0"/>
    <x v="1"/>
    <s v="De Bonte Raaf"/>
    <x v="8"/>
    <x v="63"/>
    <n v="0"/>
    <x v="2"/>
    <x v="0"/>
    <x v="0"/>
    <x v="5"/>
    <x v="2"/>
    <x v="0"/>
  </r>
  <r>
    <x v="0"/>
    <x v="1"/>
    <s v="De Bonte Raaf"/>
    <x v="8"/>
    <x v="64"/>
    <n v="9.7100000000000009"/>
    <x v="2"/>
    <x v="0"/>
    <x v="0"/>
    <x v="5"/>
    <x v="2"/>
    <x v="0"/>
  </r>
  <r>
    <x v="0"/>
    <x v="1"/>
    <s v="De Bonte Raaf"/>
    <x v="8"/>
    <x v="65"/>
    <n v="0"/>
    <x v="2"/>
    <x v="0"/>
    <x v="0"/>
    <x v="5"/>
    <x v="2"/>
    <x v="0"/>
  </r>
  <r>
    <x v="0"/>
    <x v="1"/>
    <s v="De Bonte Raaf"/>
    <x v="8"/>
    <x v="66"/>
    <n v="53.85"/>
    <x v="2"/>
    <x v="0"/>
    <x v="0"/>
    <x v="5"/>
    <x v="2"/>
    <x v="0"/>
  </r>
  <r>
    <x v="0"/>
    <x v="1"/>
    <s v="De Bonte Raaf"/>
    <x v="8"/>
    <x v="67"/>
    <n v="0"/>
    <x v="2"/>
    <x v="0"/>
    <x v="0"/>
    <x v="5"/>
    <x v="2"/>
    <x v="0"/>
  </r>
  <r>
    <x v="0"/>
    <x v="1"/>
    <s v="De Bonte Raaf"/>
    <x v="8"/>
    <x v="68"/>
    <n v="0"/>
    <x v="2"/>
    <x v="0"/>
    <x v="0"/>
    <x v="5"/>
    <x v="2"/>
    <x v="0"/>
  </r>
  <r>
    <x v="0"/>
    <x v="1"/>
    <s v="De Bonte Raaf"/>
    <x v="8"/>
    <x v="69"/>
    <n v="0"/>
    <x v="2"/>
    <x v="0"/>
    <x v="0"/>
    <x v="5"/>
    <x v="2"/>
    <x v="0"/>
  </r>
  <r>
    <x v="0"/>
    <x v="1"/>
    <s v="De Bonte Raaf"/>
    <x v="8"/>
    <x v="70"/>
    <n v="6.41"/>
    <x v="2"/>
    <x v="0"/>
    <x v="0"/>
    <x v="5"/>
    <x v="2"/>
    <x v="0"/>
  </r>
  <r>
    <x v="0"/>
    <x v="1"/>
    <s v="De Bonte Raaf"/>
    <x v="8"/>
    <x v="71"/>
    <n v="0"/>
    <x v="2"/>
    <x v="0"/>
    <x v="0"/>
    <x v="5"/>
    <x v="2"/>
    <x v="0"/>
  </r>
  <r>
    <x v="0"/>
    <x v="1"/>
    <s v="De Bonte Raaf"/>
    <x v="8"/>
    <x v="72"/>
    <n v="0"/>
    <x v="2"/>
    <x v="0"/>
    <x v="0"/>
    <x v="4"/>
    <x v="2"/>
    <x v="0"/>
  </r>
  <r>
    <x v="0"/>
    <x v="1"/>
    <s v="De Bonte Raaf"/>
    <x v="8"/>
    <x v="73"/>
    <n v="0"/>
    <x v="2"/>
    <x v="0"/>
    <x v="0"/>
    <x v="4"/>
    <x v="2"/>
    <x v="0"/>
  </r>
  <r>
    <x v="0"/>
    <x v="1"/>
    <s v="De Bonte Raaf"/>
    <x v="8"/>
    <x v="74"/>
    <n v="0"/>
    <x v="2"/>
    <x v="0"/>
    <x v="0"/>
    <x v="4"/>
    <x v="2"/>
    <x v="0"/>
  </r>
  <r>
    <x v="0"/>
    <x v="1"/>
    <s v="De Bonte Raaf"/>
    <x v="8"/>
    <x v="75"/>
    <n v="0"/>
    <x v="2"/>
    <x v="0"/>
    <x v="0"/>
    <x v="4"/>
    <x v="2"/>
    <x v="0"/>
  </r>
  <r>
    <x v="0"/>
    <x v="1"/>
    <s v="De Bonte Raaf"/>
    <x v="8"/>
    <x v="76"/>
    <n v="122.72"/>
    <x v="2"/>
    <x v="0"/>
    <x v="0"/>
    <x v="6"/>
    <x v="2"/>
    <x v="0"/>
  </r>
  <r>
    <x v="0"/>
    <x v="1"/>
    <s v="De Bonte Raaf"/>
    <x v="8"/>
    <x v="77"/>
    <n v="-163.58000000000001"/>
    <x v="2"/>
    <x v="0"/>
    <x v="0"/>
    <x v="7"/>
    <x v="2"/>
    <x v="0"/>
  </r>
  <r>
    <x v="0"/>
    <x v="1"/>
    <s v="De Bonte Raaf"/>
    <x v="8"/>
    <x v="78"/>
    <n v="0"/>
    <x v="2"/>
    <x v="0"/>
    <x v="0"/>
    <x v="7"/>
    <x v="2"/>
    <x v="0"/>
  </r>
  <r>
    <x v="0"/>
    <x v="1"/>
    <s v="De Bonte Raaf"/>
    <x v="8"/>
    <x v="79"/>
    <n v="0"/>
    <x v="2"/>
    <x v="0"/>
    <x v="0"/>
    <x v="7"/>
    <x v="2"/>
    <x v="0"/>
  </r>
  <r>
    <x v="0"/>
    <x v="1"/>
    <s v="De Bonte Raaf"/>
    <x v="8"/>
    <x v="80"/>
    <n v="0"/>
    <x v="2"/>
    <x v="0"/>
    <x v="0"/>
    <x v="8"/>
    <x v="2"/>
    <x v="0"/>
  </r>
  <r>
    <x v="0"/>
    <x v="1"/>
    <s v="De Bonte Raaf"/>
    <x v="8"/>
    <x v="81"/>
    <n v="1668.1"/>
    <x v="2"/>
    <x v="0"/>
    <x v="0"/>
    <x v="8"/>
    <x v="2"/>
    <x v="0"/>
  </r>
  <r>
    <x v="0"/>
    <x v="1"/>
    <s v="De Bonte Raaf"/>
    <x v="8"/>
    <x v="82"/>
    <n v="0"/>
    <x v="2"/>
    <x v="0"/>
    <x v="0"/>
    <x v="8"/>
    <x v="2"/>
    <x v="0"/>
  </r>
  <r>
    <x v="0"/>
    <x v="1"/>
    <s v="De Bonte Raaf"/>
    <x v="8"/>
    <x v="83"/>
    <n v="1668.1"/>
    <x v="2"/>
    <x v="0"/>
    <x v="0"/>
    <x v="9"/>
    <x v="2"/>
    <x v="0"/>
  </r>
  <r>
    <x v="0"/>
    <x v="1"/>
    <s v="De Bonte Raaf"/>
    <x v="8"/>
    <x v="84"/>
    <n v="0"/>
    <x v="2"/>
    <x v="0"/>
    <x v="0"/>
    <x v="3"/>
    <x v="2"/>
    <x v="0"/>
  </r>
  <r>
    <x v="0"/>
    <x v="1"/>
    <s v="De Bonte Raaf"/>
    <x v="9"/>
    <x v="0"/>
    <n v="2828.91"/>
    <x v="3"/>
    <x v="0"/>
    <x v="0"/>
    <x v="0"/>
    <x v="2"/>
    <x v="0"/>
  </r>
  <r>
    <x v="0"/>
    <x v="1"/>
    <s v="De Bonte Raaf"/>
    <x v="9"/>
    <x v="85"/>
    <n v="1018.8"/>
    <x v="3"/>
    <x v="0"/>
    <x v="0"/>
    <x v="0"/>
    <x v="2"/>
    <x v="0"/>
  </r>
  <r>
    <x v="0"/>
    <x v="1"/>
    <s v="De Bonte Raaf"/>
    <x v="9"/>
    <x v="2"/>
    <n v="0"/>
    <x v="3"/>
    <x v="0"/>
    <x v="0"/>
    <x v="0"/>
    <x v="2"/>
    <x v="0"/>
  </r>
  <r>
    <x v="0"/>
    <x v="1"/>
    <s v="De Bonte Raaf"/>
    <x v="9"/>
    <x v="86"/>
    <n v="1018.8"/>
    <x v="3"/>
    <x v="0"/>
    <x v="0"/>
    <x v="0"/>
    <x v="2"/>
    <x v="0"/>
  </r>
  <r>
    <x v="0"/>
    <x v="1"/>
    <s v="De Bonte Raaf"/>
    <x v="9"/>
    <x v="4"/>
    <n v="1018.8"/>
    <x v="3"/>
    <x v="0"/>
    <x v="0"/>
    <x v="1"/>
    <x v="2"/>
    <x v="0"/>
  </r>
  <r>
    <x v="0"/>
    <x v="1"/>
    <s v="De Bonte Raaf"/>
    <x v="9"/>
    <x v="5"/>
    <n v="0"/>
    <x v="3"/>
    <x v="0"/>
    <x v="0"/>
    <x v="0"/>
    <x v="2"/>
    <x v="0"/>
  </r>
  <r>
    <x v="0"/>
    <x v="1"/>
    <s v="De Bonte Raaf"/>
    <x v="9"/>
    <x v="6"/>
    <n v="1296.83"/>
    <x v="3"/>
    <x v="0"/>
    <x v="0"/>
    <x v="0"/>
    <x v="2"/>
    <x v="0"/>
  </r>
  <r>
    <x v="0"/>
    <x v="1"/>
    <s v="De Bonte Raaf"/>
    <x v="9"/>
    <x v="7"/>
    <n v="0"/>
    <x v="3"/>
    <x v="0"/>
    <x v="0"/>
    <x v="0"/>
    <x v="2"/>
    <x v="0"/>
  </r>
  <r>
    <x v="0"/>
    <x v="1"/>
    <s v="De Bonte Raaf"/>
    <x v="9"/>
    <x v="8"/>
    <n v="0"/>
    <x v="3"/>
    <x v="0"/>
    <x v="0"/>
    <x v="1"/>
    <x v="2"/>
    <x v="0"/>
  </r>
  <r>
    <x v="0"/>
    <x v="1"/>
    <s v="De Bonte Raaf"/>
    <x v="9"/>
    <x v="9"/>
    <n v="0"/>
    <x v="3"/>
    <x v="0"/>
    <x v="0"/>
    <x v="0"/>
    <x v="2"/>
    <x v="0"/>
  </r>
  <r>
    <x v="0"/>
    <x v="1"/>
    <s v="De Bonte Raaf"/>
    <x v="9"/>
    <x v="87"/>
    <n v="1018.8"/>
    <x v="3"/>
    <x v="0"/>
    <x v="0"/>
    <x v="0"/>
    <x v="2"/>
    <x v="0"/>
  </r>
  <r>
    <x v="0"/>
    <x v="1"/>
    <s v="De Bonte Raaf"/>
    <x v="9"/>
    <x v="88"/>
    <n v="1018.8"/>
    <x v="3"/>
    <x v="0"/>
    <x v="0"/>
    <x v="0"/>
    <x v="2"/>
    <x v="0"/>
  </r>
  <r>
    <x v="0"/>
    <x v="1"/>
    <s v="De Bonte Raaf"/>
    <x v="9"/>
    <x v="89"/>
    <n v="1018.8"/>
    <x v="3"/>
    <x v="0"/>
    <x v="0"/>
    <x v="0"/>
    <x v="2"/>
    <x v="0"/>
  </r>
  <r>
    <x v="0"/>
    <x v="1"/>
    <s v="De Bonte Raaf"/>
    <x v="9"/>
    <x v="90"/>
    <n v="1018.8"/>
    <x v="3"/>
    <x v="0"/>
    <x v="0"/>
    <x v="0"/>
    <x v="2"/>
    <x v="0"/>
  </r>
  <r>
    <x v="0"/>
    <x v="1"/>
    <s v="De Bonte Raaf"/>
    <x v="9"/>
    <x v="91"/>
    <n v="1018.8"/>
    <x v="3"/>
    <x v="0"/>
    <x v="0"/>
    <x v="0"/>
    <x v="2"/>
    <x v="0"/>
  </r>
  <r>
    <x v="0"/>
    <x v="1"/>
    <s v="De Bonte Raaf"/>
    <x v="9"/>
    <x v="15"/>
    <n v="0"/>
    <x v="3"/>
    <x v="0"/>
    <x v="0"/>
    <x v="0"/>
    <x v="2"/>
    <x v="0"/>
  </r>
  <r>
    <x v="0"/>
    <x v="1"/>
    <s v="De Bonte Raaf"/>
    <x v="9"/>
    <x v="16"/>
    <n v="1018.8"/>
    <x v="3"/>
    <x v="0"/>
    <x v="0"/>
    <x v="0"/>
    <x v="2"/>
    <x v="0"/>
  </r>
  <r>
    <x v="0"/>
    <x v="1"/>
    <s v="De Bonte Raaf"/>
    <x v="9"/>
    <x v="17"/>
    <n v="0"/>
    <x v="3"/>
    <x v="0"/>
    <x v="0"/>
    <x v="0"/>
    <x v="2"/>
    <x v="0"/>
  </r>
  <r>
    <x v="0"/>
    <x v="1"/>
    <s v="De Bonte Raaf"/>
    <x v="9"/>
    <x v="18"/>
    <n v="1018.8"/>
    <x v="3"/>
    <x v="0"/>
    <x v="0"/>
    <x v="0"/>
    <x v="2"/>
    <x v="0"/>
  </r>
  <r>
    <x v="0"/>
    <x v="1"/>
    <s v="De Bonte Raaf"/>
    <x v="9"/>
    <x v="19"/>
    <n v="20"/>
    <x v="3"/>
    <x v="0"/>
    <x v="0"/>
    <x v="0"/>
    <x v="2"/>
    <x v="0"/>
  </r>
  <r>
    <x v="0"/>
    <x v="1"/>
    <s v="De Bonte Raaf"/>
    <x v="9"/>
    <x v="20"/>
    <n v="1018.8"/>
    <x v="3"/>
    <x v="0"/>
    <x v="0"/>
    <x v="0"/>
    <x v="2"/>
    <x v="0"/>
  </r>
  <r>
    <x v="0"/>
    <x v="1"/>
    <s v="De Bonte Raaf"/>
    <x v="9"/>
    <x v="21"/>
    <n v="-75.83"/>
    <x v="3"/>
    <x v="0"/>
    <x v="0"/>
    <x v="0"/>
    <x v="2"/>
    <x v="0"/>
  </r>
  <r>
    <x v="0"/>
    <x v="1"/>
    <s v="De Bonte Raaf"/>
    <x v="9"/>
    <x v="22"/>
    <n v="1018.8"/>
    <x v="3"/>
    <x v="0"/>
    <x v="0"/>
    <x v="0"/>
    <x v="2"/>
    <x v="0"/>
  </r>
  <r>
    <x v="0"/>
    <x v="1"/>
    <s v="De Bonte Raaf"/>
    <x v="9"/>
    <x v="23"/>
    <n v="1018.8"/>
    <x v="3"/>
    <x v="0"/>
    <x v="0"/>
    <x v="0"/>
    <x v="2"/>
    <x v="0"/>
  </r>
  <r>
    <x v="0"/>
    <x v="1"/>
    <s v="De Bonte Raaf"/>
    <x v="9"/>
    <x v="24"/>
    <n v="1018.8"/>
    <x v="3"/>
    <x v="0"/>
    <x v="0"/>
    <x v="0"/>
    <x v="2"/>
    <x v="0"/>
  </r>
  <r>
    <x v="0"/>
    <x v="1"/>
    <s v="De Bonte Raaf"/>
    <x v="9"/>
    <x v="25"/>
    <n v="21.67"/>
    <x v="3"/>
    <x v="0"/>
    <x v="0"/>
    <x v="0"/>
    <x v="2"/>
    <x v="0"/>
  </r>
  <r>
    <x v="0"/>
    <x v="1"/>
    <s v="De Bonte Raaf"/>
    <x v="9"/>
    <x v="26"/>
    <n v="72"/>
    <x v="3"/>
    <x v="0"/>
    <x v="0"/>
    <x v="0"/>
    <x v="2"/>
    <x v="0"/>
  </r>
  <r>
    <x v="0"/>
    <x v="1"/>
    <s v="De Bonte Raaf"/>
    <x v="9"/>
    <x v="27"/>
    <n v="78.08"/>
    <x v="3"/>
    <x v="0"/>
    <x v="0"/>
    <x v="0"/>
    <x v="2"/>
    <x v="0"/>
  </r>
  <r>
    <x v="0"/>
    <x v="1"/>
    <s v="De Bonte Raaf"/>
    <x v="9"/>
    <x v="28"/>
    <n v="1018.8"/>
    <x v="3"/>
    <x v="0"/>
    <x v="0"/>
    <x v="0"/>
    <x v="2"/>
    <x v="0"/>
  </r>
  <r>
    <x v="0"/>
    <x v="1"/>
    <s v="De Bonte Raaf"/>
    <x v="9"/>
    <x v="29"/>
    <n v="0"/>
    <x v="3"/>
    <x v="0"/>
    <x v="0"/>
    <x v="0"/>
    <x v="2"/>
    <x v="0"/>
  </r>
  <r>
    <x v="0"/>
    <x v="1"/>
    <s v="De Bonte Raaf"/>
    <x v="9"/>
    <x v="30"/>
    <n v="2264"/>
    <x v="3"/>
    <x v="0"/>
    <x v="0"/>
    <x v="0"/>
    <x v="2"/>
    <x v="0"/>
  </r>
  <r>
    <x v="0"/>
    <x v="1"/>
    <s v="De Bonte Raaf"/>
    <x v="9"/>
    <x v="31"/>
    <n v="13.06"/>
    <x v="3"/>
    <x v="0"/>
    <x v="0"/>
    <x v="0"/>
    <x v="2"/>
    <x v="0"/>
  </r>
  <r>
    <x v="0"/>
    <x v="1"/>
    <s v="De Bonte Raaf"/>
    <x v="9"/>
    <x v="32"/>
    <n v="78"/>
    <x v="3"/>
    <x v="0"/>
    <x v="0"/>
    <x v="0"/>
    <x v="2"/>
    <x v="0"/>
  </r>
  <r>
    <x v="0"/>
    <x v="1"/>
    <s v="De Bonte Raaf"/>
    <x v="9"/>
    <x v="33"/>
    <n v="45"/>
    <x v="3"/>
    <x v="0"/>
    <x v="0"/>
    <x v="0"/>
    <x v="2"/>
    <x v="0"/>
  </r>
  <r>
    <x v="0"/>
    <x v="1"/>
    <s v="De Bonte Raaf"/>
    <x v="9"/>
    <x v="34"/>
    <n v="45"/>
    <x v="3"/>
    <x v="0"/>
    <x v="0"/>
    <x v="0"/>
    <x v="2"/>
    <x v="0"/>
  </r>
  <r>
    <x v="0"/>
    <x v="1"/>
    <s v="De Bonte Raaf"/>
    <x v="9"/>
    <x v="35"/>
    <n v="100"/>
    <x v="3"/>
    <x v="0"/>
    <x v="0"/>
    <x v="0"/>
    <x v="2"/>
    <x v="0"/>
  </r>
  <r>
    <x v="0"/>
    <x v="1"/>
    <s v="De Bonte Raaf"/>
    <x v="9"/>
    <x v="36"/>
    <n v="78"/>
    <x v="3"/>
    <x v="0"/>
    <x v="0"/>
    <x v="0"/>
    <x v="2"/>
    <x v="0"/>
  </r>
  <r>
    <x v="0"/>
    <x v="1"/>
    <s v="De Bonte Raaf"/>
    <x v="9"/>
    <x v="37"/>
    <n v="68.260000000000005"/>
    <x v="3"/>
    <x v="0"/>
    <x v="0"/>
    <x v="0"/>
    <x v="2"/>
    <x v="0"/>
  </r>
  <r>
    <x v="0"/>
    <x v="1"/>
    <s v="De Bonte Raaf"/>
    <x v="9"/>
    <x v="38"/>
    <n v="50.4"/>
    <x v="3"/>
    <x v="0"/>
    <x v="0"/>
    <x v="0"/>
    <x v="2"/>
    <x v="0"/>
  </r>
  <r>
    <x v="0"/>
    <x v="1"/>
    <s v="De Bonte Raaf"/>
    <x v="9"/>
    <x v="39"/>
    <n v="0"/>
    <x v="3"/>
    <x v="0"/>
    <x v="0"/>
    <x v="0"/>
    <x v="2"/>
    <x v="0"/>
  </r>
  <r>
    <x v="0"/>
    <x v="1"/>
    <s v="De Bonte Raaf"/>
    <x v="9"/>
    <x v="93"/>
    <n v="165.6"/>
    <x v="3"/>
    <x v="0"/>
    <x v="0"/>
    <x v="0"/>
    <x v="2"/>
    <x v="0"/>
  </r>
  <r>
    <x v="0"/>
    <x v="1"/>
    <s v="De Bonte Raaf"/>
    <x v="9"/>
    <x v="40"/>
    <n v="216"/>
    <x v="3"/>
    <x v="0"/>
    <x v="0"/>
    <x v="0"/>
    <x v="2"/>
    <x v="0"/>
  </r>
  <r>
    <x v="0"/>
    <x v="1"/>
    <s v="De Bonte Raaf"/>
    <x v="9"/>
    <x v="41"/>
    <n v="0"/>
    <x v="3"/>
    <x v="0"/>
    <x v="0"/>
    <x v="0"/>
    <x v="2"/>
    <x v="0"/>
  </r>
  <r>
    <x v="0"/>
    <x v="1"/>
    <s v="De Bonte Raaf"/>
    <x v="9"/>
    <x v="92"/>
    <n v="1018.8"/>
    <x v="3"/>
    <x v="0"/>
    <x v="0"/>
    <x v="0"/>
    <x v="2"/>
    <x v="0"/>
  </r>
  <r>
    <x v="0"/>
    <x v="1"/>
    <s v="De Bonte Raaf"/>
    <x v="9"/>
    <x v="43"/>
    <n v="0"/>
    <x v="3"/>
    <x v="0"/>
    <x v="0"/>
    <x v="1"/>
    <x v="2"/>
    <x v="0"/>
  </r>
  <r>
    <x v="0"/>
    <x v="1"/>
    <s v="De Bonte Raaf"/>
    <x v="9"/>
    <x v="44"/>
    <n v="0"/>
    <x v="3"/>
    <x v="0"/>
    <x v="0"/>
    <x v="2"/>
    <x v="2"/>
    <x v="0"/>
  </r>
  <r>
    <x v="0"/>
    <x v="1"/>
    <s v="De Bonte Raaf"/>
    <x v="9"/>
    <x v="45"/>
    <n v="0"/>
    <x v="3"/>
    <x v="0"/>
    <x v="0"/>
    <x v="2"/>
    <x v="2"/>
    <x v="0"/>
  </r>
  <r>
    <x v="0"/>
    <x v="1"/>
    <s v="De Bonte Raaf"/>
    <x v="9"/>
    <x v="46"/>
    <n v="0"/>
    <x v="3"/>
    <x v="0"/>
    <x v="0"/>
    <x v="2"/>
    <x v="2"/>
    <x v="0"/>
  </r>
  <r>
    <x v="0"/>
    <x v="1"/>
    <s v="De Bonte Raaf"/>
    <x v="9"/>
    <x v="47"/>
    <n v="0"/>
    <x v="3"/>
    <x v="0"/>
    <x v="0"/>
    <x v="2"/>
    <x v="2"/>
    <x v="0"/>
  </r>
  <r>
    <x v="0"/>
    <x v="1"/>
    <s v="De Bonte Raaf"/>
    <x v="9"/>
    <x v="48"/>
    <n v="0"/>
    <x v="3"/>
    <x v="0"/>
    <x v="0"/>
    <x v="1"/>
    <x v="2"/>
    <x v="0"/>
  </r>
  <r>
    <x v="0"/>
    <x v="1"/>
    <s v="De Bonte Raaf"/>
    <x v="9"/>
    <x v="49"/>
    <n v="81.5"/>
    <x v="3"/>
    <x v="0"/>
    <x v="0"/>
    <x v="3"/>
    <x v="2"/>
    <x v="0"/>
  </r>
  <r>
    <x v="0"/>
    <x v="1"/>
    <s v="De Bonte Raaf"/>
    <x v="9"/>
    <x v="50"/>
    <n v="12.23"/>
    <x v="3"/>
    <x v="0"/>
    <x v="0"/>
    <x v="4"/>
    <x v="2"/>
    <x v="0"/>
  </r>
  <r>
    <x v="0"/>
    <x v="1"/>
    <s v="De Bonte Raaf"/>
    <x v="9"/>
    <x v="51"/>
    <n v="16.3"/>
    <x v="3"/>
    <x v="0"/>
    <x v="0"/>
    <x v="4"/>
    <x v="2"/>
    <x v="0"/>
  </r>
  <r>
    <x v="0"/>
    <x v="1"/>
    <s v="De Bonte Raaf"/>
    <x v="9"/>
    <x v="52"/>
    <n v="0"/>
    <x v="3"/>
    <x v="0"/>
    <x v="0"/>
    <x v="1"/>
    <x v="2"/>
    <x v="0"/>
  </r>
  <r>
    <x v="0"/>
    <x v="1"/>
    <s v="De Bonte Raaf"/>
    <x v="9"/>
    <x v="53"/>
    <n v="15.28"/>
    <x v="3"/>
    <x v="0"/>
    <x v="0"/>
    <x v="3"/>
    <x v="2"/>
    <x v="0"/>
  </r>
  <r>
    <x v="0"/>
    <x v="1"/>
    <s v="De Bonte Raaf"/>
    <x v="9"/>
    <x v="54"/>
    <n v="2.29"/>
    <x v="3"/>
    <x v="0"/>
    <x v="0"/>
    <x v="4"/>
    <x v="2"/>
    <x v="0"/>
  </r>
  <r>
    <x v="0"/>
    <x v="1"/>
    <s v="De Bonte Raaf"/>
    <x v="9"/>
    <x v="55"/>
    <n v="3.06"/>
    <x v="3"/>
    <x v="0"/>
    <x v="0"/>
    <x v="4"/>
    <x v="2"/>
    <x v="0"/>
  </r>
  <r>
    <x v="0"/>
    <x v="1"/>
    <s v="De Bonte Raaf"/>
    <x v="9"/>
    <x v="56"/>
    <n v="0"/>
    <x v="3"/>
    <x v="0"/>
    <x v="0"/>
    <x v="4"/>
    <x v="2"/>
    <x v="0"/>
  </r>
  <r>
    <x v="0"/>
    <x v="1"/>
    <s v="De Bonte Raaf"/>
    <x v="9"/>
    <x v="57"/>
    <n v="0"/>
    <x v="3"/>
    <x v="0"/>
    <x v="0"/>
    <x v="4"/>
    <x v="2"/>
    <x v="0"/>
  </r>
  <r>
    <x v="0"/>
    <x v="1"/>
    <s v="De Bonte Raaf"/>
    <x v="9"/>
    <x v="58"/>
    <n v="0"/>
    <x v="3"/>
    <x v="0"/>
    <x v="0"/>
    <x v="4"/>
    <x v="2"/>
    <x v="0"/>
  </r>
  <r>
    <x v="0"/>
    <x v="1"/>
    <s v="De Bonte Raaf"/>
    <x v="9"/>
    <x v="59"/>
    <n v="0"/>
    <x v="3"/>
    <x v="0"/>
    <x v="0"/>
    <x v="4"/>
    <x v="2"/>
    <x v="0"/>
  </r>
  <r>
    <x v="0"/>
    <x v="1"/>
    <s v="De Bonte Raaf"/>
    <x v="9"/>
    <x v="60"/>
    <n v="74.069999999999993"/>
    <x v="3"/>
    <x v="0"/>
    <x v="0"/>
    <x v="5"/>
    <x v="2"/>
    <x v="0"/>
  </r>
  <r>
    <x v="0"/>
    <x v="1"/>
    <s v="De Bonte Raaf"/>
    <x v="9"/>
    <x v="61"/>
    <n v="0"/>
    <x v="3"/>
    <x v="0"/>
    <x v="0"/>
    <x v="5"/>
    <x v="2"/>
    <x v="0"/>
  </r>
  <r>
    <x v="0"/>
    <x v="1"/>
    <s v="De Bonte Raaf"/>
    <x v="9"/>
    <x v="62"/>
    <n v="0"/>
    <x v="3"/>
    <x v="0"/>
    <x v="0"/>
    <x v="5"/>
    <x v="2"/>
    <x v="0"/>
  </r>
  <r>
    <x v="0"/>
    <x v="1"/>
    <s v="De Bonte Raaf"/>
    <x v="9"/>
    <x v="63"/>
    <n v="0"/>
    <x v="3"/>
    <x v="0"/>
    <x v="0"/>
    <x v="5"/>
    <x v="2"/>
    <x v="0"/>
  </r>
  <r>
    <x v="0"/>
    <x v="1"/>
    <s v="De Bonte Raaf"/>
    <x v="9"/>
    <x v="64"/>
    <n v="5.4"/>
    <x v="3"/>
    <x v="0"/>
    <x v="0"/>
    <x v="5"/>
    <x v="2"/>
    <x v="0"/>
  </r>
  <r>
    <x v="0"/>
    <x v="1"/>
    <s v="De Bonte Raaf"/>
    <x v="9"/>
    <x v="65"/>
    <n v="0"/>
    <x v="3"/>
    <x v="0"/>
    <x v="0"/>
    <x v="5"/>
    <x v="2"/>
    <x v="0"/>
  </r>
  <r>
    <x v="0"/>
    <x v="1"/>
    <s v="De Bonte Raaf"/>
    <x v="9"/>
    <x v="66"/>
    <n v="29.95"/>
    <x v="3"/>
    <x v="0"/>
    <x v="0"/>
    <x v="5"/>
    <x v="2"/>
    <x v="0"/>
  </r>
  <r>
    <x v="0"/>
    <x v="1"/>
    <s v="De Bonte Raaf"/>
    <x v="9"/>
    <x v="67"/>
    <n v="0"/>
    <x v="3"/>
    <x v="0"/>
    <x v="0"/>
    <x v="5"/>
    <x v="2"/>
    <x v="0"/>
  </r>
  <r>
    <x v="0"/>
    <x v="1"/>
    <s v="De Bonte Raaf"/>
    <x v="9"/>
    <x v="68"/>
    <n v="0"/>
    <x v="3"/>
    <x v="0"/>
    <x v="0"/>
    <x v="5"/>
    <x v="2"/>
    <x v="0"/>
  </r>
  <r>
    <x v="0"/>
    <x v="1"/>
    <s v="De Bonte Raaf"/>
    <x v="9"/>
    <x v="69"/>
    <n v="0"/>
    <x v="3"/>
    <x v="0"/>
    <x v="0"/>
    <x v="5"/>
    <x v="2"/>
    <x v="0"/>
  </r>
  <r>
    <x v="0"/>
    <x v="1"/>
    <s v="De Bonte Raaf"/>
    <x v="9"/>
    <x v="70"/>
    <n v="3.57"/>
    <x v="3"/>
    <x v="0"/>
    <x v="0"/>
    <x v="5"/>
    <x v="2"/>
    <x v="0"/>
  </r>
  <r>
    <x v="0"/>
    <x v="1"/>
    <s v="De Bonte Raaf"/>
    <x v="9"/>
    <x v="71"/>
    <n v="0"/>
    <x v="3"/>
    <x v="0"/>
    <x v="0"/>
    <x v="5"/>
    <x v="2"/>
    <x v="0"/>
  </r>
  <r>
    <x v="0"/>
    <x v="1"/>
    <s v="De Bonte Raaf"/>
    <x v="9"/>
    <x v="72"/>
    <n v="0"/>
    <x v="3"/>
    <x v="0"/>
    <x v="0"/>
    <x v="4"/>
    <x v="2"/>
    <x v="0"/>
  </r>
  <r>
    <x v="0"/>
    <x v="1"/>
    <s v="De Bonte Raaf"/>
    <x v="9"/>
    <x v="73"/>
    <n v="0"/>
    <x v="3"/>
    <x v="0"/>
    <x v="0"/>
    <x v="4"/>
    <x v="2"/>
    <x v="0"/>
  </r>
  <r>
    <x v="0"/>
    <x v="1"/>
    <s v="De Bonte Raaf"/>
    <x v="9"/>
    <x v="74"/>
    <n v="0"/>
    <x v="3"/>
    <x v="0"/>
    <x v="0"/>
    <x v="4"/>
    <x v="2"/>
    <x v="0"/>
  </r>
  <r>
    <x v="0"/>
    <x v="1"/>
    <s v="De Bonte Raaf"/>
    <x v="9"/>
    <x v="75"/>
    <n v="0"/>
    <x v="3"/>
    <x v="0"/>
    <x v="0"/>
    <x v="4"/>
    <x v="2"/>
    <x v="0"/>
  </r>
  <r>
    <x v="0"/>
    <x v="1"/>
    <s v="De Bonte Raaf"/>
    <x v="9"/>
    <x v="76"/>
    <n v="68.260000000000005"/>
    <x v="3"/>
    <x v="0"/>
    <x v="0"/>
    <x v="6"/>
    <x v="2"/>
    <x v="0"/>
  </r>
  <r>
    <x v="0"/>
    <x v="1"/>
    <s v="De Bonte Raaf"/>
    <x v="9"/>
    <x v="77"/>
    <n v="-75.83"/>
    <x v="3"/>
    <x v="0"/>
    <x v="0"/>
    <x v="7"/>
    <x v="2"/>
    <x v="0"/>
  </r>
  <r>
    <x v="0"/>
    <x v="1"/>
    <s v="De Bonte Raaf"/>
    <x v="9"/>
    <x v="78"/>
    <n v="0"/>
    <x v="3"/>
    <x v="0"/>
    <x v="0"/>
    <x v="7"/>
    <x v="2"/>
    <x v="0"/>
  </r>
  <r>
    <x v="0"/>
    <x v="1"/>
    <s v="De Bonte Raaf"/>
    <x v="9"/>
    <x v="79"/>
    <n v="0"/>
    <x v="3"/>
    <x v="0"/>
    <x v="0"/>
    <x v="7"/>
    <x v="2"/>
    <x v="0"/>
  </r>
  <r>
    <x v="0"/>
    <x v="1"/>
    <s v="De Bonte Raaf"/>
    <x v="9"/>
    <x v="80"/>
    <n v="0"/>
    <x v="3"/>
    <x v="0"/>
    <x v="0"/>
    <x v="8"/>
    <x v="2"/>
    <x v="0"/>
  </r>
  <r>
    <x v="0"/>
    <x v="1"/>
    <s v="De Bonte Raaf"/>
    <x v="9"/>
    <x v="81"/>
    <n v="942.97"/>
    <x v="3"/>
    <x v="0"/>
    <x v="0"/>
    <x v="8"/>
    <x v="2"/>
    <x v="0"/>
  </r>
  <r>
    <x v="0"/>
    <x v="1"/>
    <s v="De Bonte Raaf"/>
    <x v="9"/>
    <x v="82"/>
    <n v="0"/>
    <x v="3"/>
    <x v="0"/>
    <x v="0"/>
    <x v="8"/>
    <x v="2"/>
    <x v="0"/>
  </r>
  <r>
    <x v="0"/>
    <x v="1"/>
    <s v="De Bonte Raaf"/>
    <x v="9"/>
    <x v="83"/>
    <n v="942.97"/>
    <x v="3"/>
    <x v="0"/>
    <x v="0"/>
    <x v="9"/>
    <x v="2"/>
    <x v="0"/>
  </r>
  <r>
    <x v="0"/>
    <x v="1"/>
    <s v="De Bonte Raaf"/>
    <x v="9"/>
    <x v="84"/>
    <n v="0"/>
    <x v="3"/>
    <x v="0"/>
    <x v="0"/>
    <x v="3"/>
    <x v="2"/>
    <x v="0"/>
  </r>
  <r>
    <x v="0"/>
    <x v="1"/>
    <s v="De Bonte Raaf"/>
    <x v="10"/>
    <x v="0"/>
    <n v="0"/>
    <x v="3"/>
    <x v="0"/>
    <x v="0"/>
    <x v="0"/>
    <x v="2"/>
    <x v="0"/>
  </r>
  <r>
    <x v="0"/>
    <x v="1"/>
    <s v="De Bonte Raaf"/>
    <x v="10"/>
    <x v="1"/>
    <n v="0"/>
    <x v="3"/>
    <x v="0"/>
    <x v="0"/>
    <x v="0"/>
    <x v="2"/>
    <x v="0"/>
  </r>
  <r>
    <x v="0"/>
    <x v="1"/>
    <s v="De Bonte Raaf"/>
    <x v="10"/>
    <x v="2"/>
    <n v="0"/>
    <x v="3"/>
    <x v="0"/>
    <x v="0"/>
    <x v="0"/>
    <x v="2"/>
    <x v="0"/>
  </r>
  <r>
    <x v="0"/>
    <x v="1"/>
    <s v="De Bonte Raaf"/>
    <x v="10"/>
    <x v="3"/>
    <n v="0"/>
    <x v="3"/>
    <x v="0"/>
    <x v="0"/>
    <x v="0"/>
    <x v="2"/>
    <x v="0"/>
  </r>
  <r>
    <x v="0"/>
    <x v="1"/>
    <s v="De Bonte Raaf"/>
    <x v="10"/>
    <x v="4"/>
    <n v="0"/>
    <x v="3"/>
    <x v="0"/>
    <x v="0"/>
    <x v="1"/>
    <x v="2"/>
    <x v="0"/>
  </r>
  <r>
    <x v="0"/>
    <x v="1"/>
    <s v="De Bonte Raaf"/>
    <x v="10"/>
    <x v="5"/>
    <n v="0"/>
    <x v="3"/>
    <x v="0"/>
    <x v="0"/>
    <x v="0"/>
    <x v="2"/>
    <x v="0"/>
  </r>
  <r>
    <x v="0"/>
    <x v="1"/>
    <s v="De Bonte Raaf"/>
    <x v="10"/>
    <x v="6"/>
    <n v="0"/>
    <x v="3"/>
    <x v="0"/>
    <x v="0"/>
    <x v="0"/>
    <x v="2"/>
    <x v="0"/>
  </r>
  <r>
    <x v="0"/>
    <x v="1"/>
    <s v="De Bonte Raaf"/>
    <x v="10"/>
    <x v="7"/>
    <n v="0"/>
    <x v="3"/>
    <x v="0"/>
    <x v="0"/>
    <x v="0"/>
    <x v="2"/>
    <x v="0"/>
  </r>
  <r>
    <x v="0"/>
    <x v="1"/>
    <s v="De Bonte Raaf"/>
    <x v="10"/>
    <x v="8"/>
    <n v="0"/>
    <x v="3"/>
    <x v="0"/>
    <x v="0"/>
    <x v="1"/>
    <x v="2"/>
    <x v="0"/>
  </r>
  <r>
    <x v="0"/>
    <x v="1"/>
    <s v="De Bonte Raaf"/>
    <x v="10"/>
    <x v="9"/>
    <n v="0"/>
    <x v="3"/>
    <x v="0"/>
    <x v="0"/>
    <x v="0"/>
    <x v="2"/>
    <x v="0"/>
  </r>
  <r>
    <x v="0"/>
    <x v="1"/>
    <s v="De Bonte Raaf"/>
    <x v="10"/>
    <x v="10"/>
    <n v="0"/>
    <x v="3"/>
    <x v="0"/>
    <x v="0"/>
    <x v="0"/>
    <x v="2"/>
    <x v="0"/>
  </r>
  <r>
    <x v="0"/>
    <x v="1"/>
    <s v="De Bonte Raaf"/>
    <x v="10"/>
    <x v="11"/>
    <n v="0"/>
    <x v="3"/>
    <x v="0"/>
    <x v="0"/>
    <x v="0"/>
    <x v="2"/>
    <x v="0"/>
  </r>
  <r>
    <x v="0"/>
    <x v="1"/>
    <s v="De Bonte Raaf"/>
    <x v="10"/>
    <x v="12"/>
    <n v="0"/>
    <x v="3"/>
    <x v="0"/>
    <x v="0"/>
    <x v="0"/>
    <x v="2"/>
    <x v="0"/>
  </r>
  <r>
    <x v="0"/>
    <x v="1"/>
    <s v="De Bonte Raaf"/>
    <x v="10"/>
    <x v="13"/>
    <n v="0"/>
    <x v="3"/>
    <x v="0"/>
    <x v="0"/>
    <x v="0"/>
    <x v="2"/>
    <x v="0"/>
  </r>
  <r>
    <x v="0"/>
    <x v="1"/>
    <s v="De Bonte Raaf"/>
    <x v="10"/>
    <x v="14"/>
    <n v="0"/>
    <x v="3"/>
    <x v="0"/>
    <x v="0"/>
    <x v="0"/>
    <x v="2"/>
    <x v="0"/>
  </r>
  <r>
    <x v="0"/>
    <x v="1"/>
    <s v="De Bonte Raaf"/>
    <x v="10"/>
    <x v="15"/>
    <n v="0"/>
    <x v="3"/>
    <x v="0"/>
    <x v="0"/>
    <x v="0"/>
    <x v="2"/>
    <x v="0"/>
  </r>
  <r>
    <x v="0"/>
    <x v="1"/>
    <s v="De Bonte Raaf"/>
    <x v="10"/>
    <x v="16"/>
    <n v="0"/>
    <x v="3"/>
    <x v="0"/>
    <x v="0"/>
    <x v="0"/>
    <x v="2"/>
    <x v="0"/>
  </r>
  <r>
    <x v="0"/>
    <x v="1"/>
    <s v="De Bonte Raaf"/>
    <x v="10"/>
    <x v="17"/>
    <n v="0"/>
    <x v="3"/>
    <x v="0"/>
    <x v="0"/>
    <x v="0"/>
    <x v="2"/>
    <x v="0"/>
  </r>
  <r>
    <x v="0"/>
    <x v="1"/>
    <s v="De Bonte Raaf"/>
    <x v="10"/>
    <x v="18"/>
    <n v="0"/>
    <x v="3"/>
    <x v="0"/>
    <x v="0"/>
    <x v="0"/>
    <x v="2"/>
    <x v="0"/>
  </r>
  <r>
    <x v="0"/>
    <x v="1"/>
    <s v="De Bonte Raaf"/>
    <x v="10"/>
    <x v="19"/>
    <n v="0"/>
    <x v="3"/>
    <x v="0"/>
    <x v="0"/>
    <x v="0"/>
    <x v="2"/>
    <x v="0"/>
  </r>
  <r>
    <x v="0"/>
    <x v="1"/>
    <s v="De Bonte Raaf"/>
    <x v="10"/>
    <x v="20"/>
    <n v="0"/>
    <x v="3"/>
    <x v="0"/>
    <x v="0"/>
    <x v="0"/>
    <x v="2"/>
    <x v="0"/>
  </r>
  <r>
    <x v="0"/>
    <x v="1"/>
    <s v="De Bonte Raaf"/>
    <x v="10"/>
    <x v="21"/>
    <n v="0"/>
    <x v="3"/>
    <x v="0"/>
    <x v="0"/>
    <x v="0"/>
    <x v="2"/>
    <x v="0"/>
  </r>
  <r>
    <x v="0"/>
    <x v="1"/>
    <s v="De Bonte Raaf"/>
    <x v="10"/>
    <x v="22"/>
    <n v="0"/>
    <x v="3"/>
    <x v="0"/>
    <x v="0"/>
    <x v="0"/>
    <x v="2"/>
    <x v="0"/>
  </r>
  <r>
    <x v="0"/>
    <x v="1"/>
    <s v="De Bonte Raaf"/>
    <x v="10"/>
    <x v="23"/>
    <n v="0"/>
    <x v="3"/>
    <x v="0"/>
    <x v="0"/>
    <x v="0"/>
    <x v="2"/>
    <x v="0"/>
  </r>
  <r>
    <x v="0"/>
    <x v="1"/>
    <s v="De Bonte Raaf"/>
    <x v="10"/>
    <x v="24"/>
    <n v="0"/>
    <x v="3"/>
    <x v="0"/>
    <x v="0"/>
    <x v="0"/>
    <x v="2"/>
    <x v="0"/>
  </r>
  <r>
    <x v="0"/>
    <x v="1"/>
    <s v="De Bonte Raaf"/>
    <x v="10"/>
    <x v="25"/>
    <n v="0"/>
    <x v="3"/>
    <x v="0"/>
    <x v="0"/>
    <x v="0"/>
    <x v="2"/>
    <x v="0"/>
  </r>
  <r>
    <x v="0"/>
    <x v="1"/>
    <s v="De Bonte Raaf"/>
    <x v="10"/>
    <x v="26"/>
    <n v="0"/>
    <x v="3"/>
    <x v="0"/>
    <x v="0"/>
    <x v="0"/>
    <x v="2"/>
    <x v="0"/>
  </r>
  <r>
    <x v="0"/>
    <x v="1"/>
    <s v="De Bonte Raaf"/>
    <x v="10"/>
    <x v="27"/>
    <n v="0"/>
    <x v="3"/>
    <x v="0"/>
    <x v="0"/>
    <x v="0"/>
    <x v="2"/>
    <x v="0"/>
  </r>
  <r>
    <x v="0"/>
    <x v="1"/>
    <s v="De Bonte Raaf"/>
    <x v="10"/>
    <x v="28"/>
    <n v="0"/>
    <x v="3"/>
    <x v="0"/>
    <x v="0"/>
    <x v="0"/>
    <x v="2"/>
    <x v="0"/>
  </r>
  <r>
    <x v="0"/>
    <x v="1"/>
    <s v="De Bonte Raaf"/>
    <x v="10"/>
    <x v="29"/>
    <n v="0"/>
    <x v="3"/>
    <x v="0"/>
    <x v="0"/>
    <x v="0"/>
    <x v="2"/>
    <x v="0"/>
  </r>
  <r>
    <x v="0"/>
    <x v="1"/>
    <s v="De Bonte Raaf"/>
    <x v="10"/>
    <x v="30"/>
    <n v="2264"/>
    <x v="3"/>
    <x v="0"/>
    <x v="0"/>
    <x v="0"/>
    <x v="2"/>
    <x v="0"/>
  </r>
  <r>
    <x v="0"/>
    <x v="1"/>
    <s v="De Bonte Raaf"/>
    <x v="10"/>
    <x v="31"/>
    <n v="13.06"/>
    <x v="3"/>
    <x v="0"/>
    <x v="0"/>
    <x v="0"/>
    <x v="2"/>
    <x v="0"/>
  </r>
  <r>
    <x v="0"/>
    <x v="1"/>
    <s v="De Bonte Raaf"/>
    <x v="10"/>
    <x v="32"/>
    <n v="0"/>
    <x v="3"/>
    <x v="0"/>
    <x v="0"/>
    <x v="0"/>
    <x v="2"/>
    <x v="0"/>
  </r>
  <r>
    <x v="0"/>
    <x v="1"/>
    <s v="De Bonte Raaf"/>
    <x v="10"/>
    <x v="33"/>
    <n v="0"/>
    <x v="3"/>
    <x v="0"/>
    <x v="0"/>
    <x v="0"/>
    <x v="2"/>
    <x v="0"/>
  </r>
  <r>
    <x v="0"/>
    <x v="1"/>
    <s v="De Bonte Raaf"/>
    <x v="10"/>
    <x v="34"/>
    <n v="0"/>
    <x v="3"/>
    <x v="0"/>
    <x v="0"/>
    <x v="0"/>
    <x v="2"/>
    <x v="0"/>
  </r>
  <r>
    <x v="0"/>
    <x v="1"/>
    <s v="De Bonte Raaf"/>
    <x v="10"/>
    <x v="35"/>
    <n v="0"/>
    <x v="3"/>
    <x v="0"/>
    <x v="0"/>
    <x v="0"/>
    <x v="2"/>
    <x v="0"/>
  </r>
  <r>
    <x v="0"/>
    <x v="1"/>
    <s v="De Bonte Raaf"/>
    <x v="10"/>
    <x v="36"/>
    <n v="0"/>
    <x v="3"/>
    <x v="0"/>
    <x v="0"/>
    <x v="0"/>
    <x v="2"/>
    <x v="0"/>
  </r>
  <r>
    <x v="0"/>
    <x v="1"/>
    <s v="De Bonte Raaf"/>
    <x v="10"/>
    <x v="37"/>
    <n v="0"/>
    <x v="3"/>
    <x v="0"/>
    <x v="0"/>
    <x v="0"/>
    <x v="2"/>
    <x v="0"/>
  </r>
  <r>
    <x v="0"/>
    <x v="1"/>
    <s v="De Bonte Raaf"/>
    <x v="10"/>
    <x v="38"/>
    <n v="3.42"/>
    <x v="3"/>
    <x v="0"/>
    <x v="0"/>
    <x v="0"/>
    <x v="2"/>
    <x v="0"/>
  </r>
  <r>
    <x v="0"/>
    <x v="1"/>
    <s v="De Bonte Raaf"/>
    <x v="10"/>
    <x v="39"/>
    <n v="0"/>
    <x v="3"/>
    <x v="0"/>
    <x v="0"/>
    <x v="0"/>
    <x v="2"/>
    <x v="0"/>
  </r>
  <r>
    <x v="0"/>
    <x v="1"/>
    <s v="De Bonte Raaf"/>
    <x v="10"/>
    <x v="40"/>
    <n v="3.42"/>
    <x v="3"/>
    <x v="0"/>
    <x v="0"/>
    <x v="0"/>
    <x v="2"/>
    <x v="0"/>
  </r>
  <r>
    <x v="0"/>
    <x v="1"/>
    <s v="De Bonte Raaf"/>
    <x v="10"/>
    <x v="41"/>
    <n v="0"/>
    <x v="3"/>
    <x v="0"/>
    <x v="0"/>
    <x v="0"/>
    <x v="2"/>
    <x v="0"/>
  </r>
  <r>
    <x v="0"/>
    <x v="1"/>
    <s v="De Bonte Raaf"/>
    <x v="10"/>
    <x v="42"/>
    <n v="0"/>
    <x v="3"/>
    <x v="0"/>
    <x v="0"/>
    <x v="0"/>
    <x v="2"/>
    <x v="0"/>
  </r>
  <r>
    <x v="0"/>
    <x v="1"/>
    <s v="De Bonte Raaf"/>
    <x v="10"/>
    <x v="43"/>
    <n v="0"/>
    <x v="3"/>
    <x v="0"/>
    <x v="0"/>
    <x v="1"/>
    <x v="2"/>
    <x v="0"/>
  </r>
  <r>
    <x v="0"/>
    <x v="1"/>
    <s v="De Bonte Raaf"/>
    <x v="10"/>
    <x v="44"/>
    <n v="0"/>
    <x v="3"/>
    <x v="0"/>
    <x v="0"/>
    <x v="2"/>
    <x v="2"/>
    <x v="0"/>
  </r>
  <r>
    <x v="0"/>
    <x v="1"/>
    <s v="De Bonte Raaf"/>
    <x v="10"/>
    <x v="45"/>
    <n v="0"/>
    <x v="3"/>
    <x v="0"/>
    <x v="0"/>
    <x v="2"/>
    <x v="2"/>
    <x v="0"/>
  </r>
  <r>
    <x v="0"/>
    <x v="1"/>
    <s v="De Bonte Raaf"/>
    <x v="10"/>
    <x v="46"/>
    <n v="0"/>
    <x v="3"/>
    <x v="0"/>
    <x v="0"/>
    <x v="2"/>
    <x v="2"/>
    <x v="0"/>
  </r>
  <r>
    <x v="0"/>
    <x v="1"/>
    <s v="De Bonte Raaf"/>
    <x v="10"/>
    <x v="47"/>
    <n v="0"/>
    <x v="3"/>
    <x v="0"/>
    <x v="0"/>
    <x v="2"/>
    <x v="2"/>
    <x v="0"/>
  </r>
  <r>
    <x v="0"/>
    <x v="1"/>
    <s v="De Bonte Raaf"/>
    <x v="10"/>
    <x v="48"/>
    <n v="0"/>
    <x v="3"/>
    <x v="0"/>
    <x v="0"/>
    <x v="1"/>
    <x v="2"/>
    <x v="0"/>
  </r>
  <r>
    <x v="0"/>
    <x v="1"/>
    <s v="De Bonte Raaf"/>
    <x v="10"/>
    <x v="49"/>
    <n v="0"/>
    <x v="3"/>
    <x v="0"/>
    <x v="0"/>
    <x v="3"/>
    <x v="2"/>
    <x v="0"/>
  </r>
  <r>
    <x v="0"/>
    <x v="1"/>
    <s v="De Bonte Raaf"/>
    <x v="10"/>
    <x v="50"/>
    <n v="0"/>
    <x v="3"/>
    <x v="0"/>
    <x v="0"/>
    <x v="4"/>
    <x v="2"/>
    <x v="0"/>
  </r>
  <r>
    <x v="0"/>
    <x v="1"/>
    <s v="De Bonte Raaf"/>
    <x v="10"/>
    <x v="51"/>
    <n v="0"/>
    <x v="3"/>
    <x v="0"/>
    <x v="0"/>
    <x v="4"/>
    <x v="2"/>
    <x v="0"/>
  </r>
  <r>
    <x v="0"/>
    <x v="1"/>
    <s v="De Bonte Raaf"/>
    <x v="10"/>
    <x v="52"/>
    <n v="0"/>
    <x v="3"/>
    <x v="0"/>
    <x v="0"/>
    <x v="1"/>
    <x v="2"/>
    <x v="0"/>
  </r>
  <r>
    <x v="0"/>
    <x v="1"/>
    <s v="De Bonte Raaf"/>
    <x v="10"/>
    <x v="53"/>
    <n v="0"/>
    <x v="3"/>
    <x v="0"/>
    <x v="0"/>
    <x v="3"/>
    <x v="2"/>
    <x v="0"/>
  </r>
  <r>
    <x v="0"/>
    <x v="1"/>
    <s v="De Bonte Raaf"/>
    <x v="10"/>
    <x v="54"/>
    <n v="0"/>
    <x v="3"/>
    <x v="0"/>
    <x v="0"/>
    <x v="4"/>
    <x v="2"/>
    <x v="0"/>
  </r>
  <r>
    <x v="0"/>
    <x v="1"/>
    <s v="De Bonte Raaf"/>
    <x v="10"/>
    <x v="55"/>
    <n v="0"/>
    <x v="3"/>
    <x v="0"/>
    <x v="0"/>
    <x v="4"/>
    <x v="2"/>
    <x v="0"/>
  </r>
  <r>
    <x v="0"/>
    <x v="1"/>
    <s v="De Bonte Raaf"/>
    <x v="10"/>
    <x v="56"/>
    <n v="0"/>
    <x v="3"/>
    <x v="0"/>
    <x v="0"/>
    <x v="4"/>
    <x v="2"/>
    <x v="0"/>
  </r>
  <r>
    <x v="0"/>
    <x v="1"/>
    <s v="De Bonte Raaf"/>
    <x v="10"/>
    <x v="57"/>
    <n v="0"/>
    <x v="3"/>
    <x v="0"/>
    <x v="0"/>
    <x v="4"/>
    <x v="2"/>
    <x v="0"/>
  </r>
  <r>
    <x v="0"/>
    <x v="1"/>
    <s v="De Bonte Raaf"/>
    <x v="10"/>
    <x v="58"/>
    <n v="0"/>
    <x v="3"/>
    <x v="0"/>
    <x v="0"/>
    <x v="4"/>
    <x v="2"/>
    <x v="0"/>
  </r>
  <r>
    <x v="0"/>
    <x v="1"/>
    <s v="De Bonte Raaf"/>
    <x v="10"/>
    <x v="59"/>
    <n v="0"/>
    <x v="3"/>
    <x v="0"/>
    <x v="0"/>
    <x v="4"/>
    <x v="2"/>
    <x v="0"/>
  </r>
  <r>
    <x v="0"/>
    <x v="1"/>
    <s v="De Bonte Raaf"/>
    <x v="10"/>
    <x v="60"/>
    <n v="0"/>
    <x v="3"/>
    <x v="0"/>
    <x v="0"/>
    <x v="5"/>
    <x v="2"/>
    <x v="0"/>
  </r>
  <r>
    <x v="0"/>
    <x v="1"/>
    <s v="De Bonte Raaf"/>
    <x v="10"/>
    <x v="61"/>
    <n v="0"/>
    <x v="3"/>
    <x v="0"/>
    <x v="0"/>
    <x v="5"/>
    <x v="2"/>
    <x v="0"/>
  </r>
  <r>
    <x v="0"/>
    <x v="1"/>
    <s v="De Bonte Raaf"/>
    <x v="10"/>
    <x v="62"/>
    <n v="0"/>
    <x v="3"/>
    <x v="0"/>
    <x v="0"/>
    <x v="5"/>
    <x v="2"/>
    <x v="0"/>
  </r>
  <r>
    <x v="0"/>
    <x v="1"/>
    <s v="De Bonte Raaf"/>
    <x v="10"/>
    <x v="63"/>
    <n v="0"/>
    <x v="3"/>
    <x v="0"/>
    <x v="0"/>
    <x v="5"/>
    <x v="2"/>
    <x v="0"/>
  </r>
  <r>
    <x v="0"/>
    <x v="1"/>
    <s v="De Bonte Raaf"/>
    <x v="10"/>
    <x v="64"/>
    <n v="0"/>
    <x v="3"/>
    <x v="0"/>
    <x v="0"/>
    <x v="5"/>
    <x v="2"/>
    <x v="0"/>
  </r>
  <r>
    <x v="0"/>
    <x v="1"/>
    <s v="De Bonte Raaf"/>
    <x v="10"/>
    <x v="65"/>
    <n v="0"/>
    <x v="3"/>
    <x v="0"/>
    <x v="0"/>
    <x v="5"/>
    <x v="2"/>
    <x v="0"/>
  </r>
  <r>
    <x v="0"/>
    <x v="1"/>
    <s v="De Bonte Raaf"/>
    <x v="10"/>
    <x v="66"/>
    <n v="0"/>
    <x v="3"/>
    <x v="0"/>
    <x v="0"/>
    <x v="5"/>
    <x v="2"/>
    <x v="0"/>
  </r>
  <r>
    <x v="0"/>
    <x v="1"/>
    <s v="De Bonte Raaf"/>
    <x v="10"/>
    <x v="67"/>
    <n v="0"/>
    <x v="3"/>
    <x v="0"/>
    <x v="0"/>
    <x v="5"/>
    <x v="2"/>
    <x v="0"/>
  </r>
  <r>
    <x v="0"/>
    <x v="1"/>
    <s v="De Bonte Raaf"/>
    <x v="10"/>
    <x v="68"/>
    <n v="0"/>
    <x v="3"/>
    <x v="0"/>
    <x v="0"/>
    <x v="5"/>
    <x v="2"/>
    <x v="0"/>
  </r>
  <r>
    <x v="0"/>
    <x v="1"/>
    <s v="De Bonte Raaf"/>
    <x v="10"/>
    <x v="69"/>
    <n v="0"/>
    <x v="3"/>
    <x v="0"/>
    <x v="0"/>
    <x v="5"/>
    <x v="2"/>
    <x v="0"/>
  </r>
  <r>
    <x v="0"/>
    <x v="1"/>
    <s v="De Bonte Raaf"/>
    <x v="10"/>
    <x v="70"/>
    <n v="0"/>
    <x v="3"/>
    <x v="0"/>
    <x v="0"/>
    <x v="5"/>
    <x v="2"/>
    <x v="0"/>
  </r>
  <r>
    <x v="0"/>
    <x v="1"/>
    <s v="De Bonte Raaf"/>
    <x v="10"/>
    <x v="71"/>
    <n v="0"/>
    <x v="3"/>
    <x v="0"/>
    <x v="0"/>
    <x v="5"/>
    <x v="2"/>
    <x v="0"/>
  </r>
  <r>
    <x v="0"/>
    <x v="1"/>
    <s v="De Bonte Raaf"/>
    <x v="10"/>
    <x v="72"/>
    <n v="0"/>
    <x v="3"/>
    <x v="0"/>
    <x v="0"/>
    <x v="4"/>
    <x v="2"/>
    <x v="0"/>
  </r>
  <r>
    <x v="0"/>
    <x v="1"/>
    <s v="De Bonte Raaf"/>
    <x v="10"/>
    <x v="73"/>
    <n v="0"/>
    <x v="3"/>
    <x v="0"/>
    <x v="0"/>
    <x v="4"/>
    <x v="2"/>
    <x v="0"/>
  </r>
  <r>
    <x v="0"/>
    <x v="1"/>
    <s v="De Bonte Raaf"/>
    <x v="10"/>
    <x v="74"/>
    <n v="0"/>
    <x v="3"/>
    <x v="0"/>
    <x v="0"/>
    <x v="4"/>
    <x v="2"/>
    <x v="0"/>
  </r>
  <r>
    <x v="0"/>
    <x v="1"/>
    <s v="De Bonte Raaf"/>
    <x v="10"/>
    <x v="75"/>
    <n v="0"/>
    <x v="3"/>
    <x v="0"/>
    <x v="0"/>
    <x v="4"/>
    <x v="2"/>
    <x v="0"/>
  </r>
  <r>
    <x v="0"/>
    <x v="1"/>
    <s v="De Bonte Raaf"/>
    <x v="10"/>
    <x v="76"/>
    <n v="0"/>
    <x v="3"/>
    <x v="0"/>
    <x v="0"/>
    <x v="6"/>
    <x v="2"/>
    <x v="0"/>
  </r>
  <r>
    <x v="0"/>
    <x v="1"/>
    <s v="De Bonte Raaf"/>
    <x v="10"/>
    <x v="77"/>
    <n v="0"/>
    <x v="3"/>
    <x v="0"/>
    <x v="0"/>
    <x v="7"/>
    <x v="2"/>
    <x v="0"/>
  </r>
  <r>
    <x v="0"/>
    <x v="1"/>
    <s v="De Bonte Raaf"/>
    <x v="10"/>
    <x v="78"/>
    <n v="0"/>
    <x v="3"/>
    <x v="0"/>
    <x v="0"/>
    <x v="7"/>
    <x v="2"/>
    <x v="0"/>
  </r>
  <r>
    <x v="0"/>
    <x v="1"/>
    <s v="De Bonte Raaf"/>
    <x v="10"/>
    <x v="79"/>
    <n v="0"/>
    <x v="3"/>
    <x v="0"/>
    <x v="0"/>
    <x v="7"/>
    <x v="2"/>
    <x v="0"/>
  </r>
  <r>
    <x v="0"/>
    <x v="1"/>
    <s v="De Bonte Raaf"/>
    <x v="10"/>
    <x v="80"/>
    <n v="0"/>
    <x v="3"/>
    <x v="0"/>
    <x v="0"/>
    <x v="8"/>
    <x v="2"/>
    <x v="0"/>
  </r>
  <r>
    <x v="0"/>
    <x v="1"/>
    <s v="De Bonte Raaf"/>
    <x v="10"/>
    <x v="81"/>
    <n v="0"/>
    <x v="3"/>
    <x v="0"/>
    <x v="0"/>
    <x v="8"/>
    <x v="2"/>
    <x v="0"/>
  </r>
  <r>
    <x v="0"/>
    <x v="1"/>
    <s v="De Bonte Raaf"/>
    <x v="10"/>
    <x v="82"/>
    <n v="0"/>
    <x v="3"/>
    <x v="0"/>
    <x v="0"/>
    <x v="8"/>
    <x v="2"/>
    <x v="0"/>
  </r>
  <r>
    <x v="0"/>
    <x v="1"/>
    <s v="De Bonte Raaf"/>
    <x v="10"/>
    <x v="83"/>
    <n v="0"/>
    <x v="3"/>
    <x v="0"/>
    <x v="0"/>
    <x v="9"/>
    <x v="2"/>
    <x v="0"/>
  </r>
  <r>
    <x v="0"/>
    <x v="1"/>
    <s v="De Bonte Raaf"/>
    <x v="10"/>
    <x v="84"/>
    <n v="0"/>
    <x v="3"/>
    <x v="0"/>
    <x v="0"/>
    <x v="3"/>
    <x v="2"/>
    <x v="0"/>
  </r>
  <r>
    <x v="0"/>
    <x v="2"/>
    <s v="De Bonte Raaf"/>
    <x v="0"/>
    <x v="0"/>
    <n v="0"/>
    <x v="0"/>
    <x v="0"/>
    <x v="0"/>
    <x v="0"/>
    <x v="0"/>
    <x v="0"/>
  </r>
  <r>
    <x v="0"/>
    <x v="2"/>
    <s v="De Bonte Raaf"/>
    <x v="0"/>
    <x v="1"/>
    <n v="0"/>
    <x v="0"/>
    <x v="0"/>
    <x v="0"/>
    <x v="0"/>
    <x v="0"/>
    <x v="0"/>
  </r>
  <r>
    <x v="0"/>
    <x v="2"/>
    <s v="De Bonte Raaf"/>
    <x v="0"/>
    <x v="2"/>
    <n v="0"/>
    <x v="0"/>
    <x v="0"/>
    <x v="0"/>
    <x v="0"/>
    <x v="0"/>
    <x v="0"/>
  </r>
  <r>
    <x v="0"/>
    <x v="2"/>
    <s v="De Bonte Raaf"/>
    <x v="0"/>
    <x v="3"/>
    <n v="0"/>
    <x v="0"/>
    <x v="0"/>
    <x v="0"/>
    <x v="0"/>
    <x v="0"/>
    <x v="0"/>
  </r>
  <r>
    <x v="0"/>
    <x v="2"/>
    <s v="De Bonte Raaf"/>
    <x v="0"/>
    <x v="4"/>
    <n v="0"/>
    <x v="0"/>
    <x v="0"/>
    <x v="0"/>
    <x v="1"/>
    <x v="0"/>
    <x v="0"/>
  </r>
  <r>
    <x v="0"/>
    <x v="2"/>
    <s v="De Bonte Raaf"/>
    <x v="0"/>
    <x v="5"/>
    <n v="0"/>
    <x v="0"/>
    <x v="0"/>
    <x v="0"/>
    <x v="0"/>
    <x v="0"/>
    <x v="0"/>
  </r>
  <r>
    <x v="0"/>
    <x v="2"/>
    <s v="De Bonte Raaf"/>
    <x v="0"/>
    <x v="6"/>
    <n v="0"/>
    <x v="0"/>
    <x v="0"/>
    <x v="0"/>
    <x v="0"/>
    <x v="0"/>
    <x v="0"/>
  </r>
  <r>
    <x v="0"/>
    <x v="2"/>
    <s v="De Bonte Raaf"/>
    <x v="0"/>
    <x v="7"/>
    <n v="0"/>
    <x v="0"/>
    <x v="0"/>
    <x v="0"/>
    <x v="0"/>
    <x v="0"/>
    <x v="0"/>
  </r>
  <r>
    <x v="0"/>
    <x v="2"/>
    <s v="De Bonte Raaf"/>
    <x v="0"/>
    <x v="8"/>
    <n v="0"/>
    <x v="0"/>
    <x v="0"/>
    <x v="0"/>
    <x v="1"/>
    <x v="0"/>
    <x v="0"/>
  </r>
  <r>
    <x v="0"/>
    <x v="2"/>
    <s v="De Bonte Raaf"/>
    <x v="0"/>
    <x v="9"/>
    <n v="0"/>
    <x v="0"/>
    <x v="0"/>
    <x v="0"/>
    <x v="0"/>
    <x v="0"/>
    <x v="0"/>
  </r>
  <r>
    <x v="0"/>
    <x v="2"/>
    <s v="De Bonte Raaf"/>
    <x v="0"/>
    <x v="10"/>
    <n v="0"/>
    <x v="0"/>
    <x v="0"/>
    <x v="0"/>
    <x v="0"/>
    <x v="0"/>
    <x v="0"/>
  </r>
  <r>
    <x v="0"/>
    <x v="2"/>
    <s v="De Bonte Raaf"/>
    <x v="0"/>
    <x v="11"/>
    <n v="0"/>
    <x v="0"/>
    <x v="0"/>
    <x v="0"/>
    <x v="0"/>
    <x v="0"/>
    <x v="0"/>
  </r>
  <r>
    <x v="0"/>
    <x v="2"/>
    <s v="De Bonte Raaf"/>
    <x v="0"/>
    <x v="12"/>
    <n v="0"/>
    <x v="0"/>
    <x v="0"/>
    <x v="0"/>
    <x v="0"/>
    <x v="0"/>
    <x v="0"/>
  </r>
  <r>
    <x v="0"/>
    <x v="2"/>
    <s v="De Bonte Raaf"/>
    <x v="0"/>
    <x v="13"/>
    <n v="0"/>
    <x v="0"/>
    <x v="0"/>
    <x v="0"/>
    <x v="0"/>
    <x v="0"/>
    <x v="0"/>
  </r>
  <r>
    <x v="0"/>
    <x v="2"/>
    <s v="De Bonte Raaf"/>
    <x v="0"/>
    <x v="14"/>
    <n v="0"/>
    <x v="0"/>
    <x v="0"/>
    <x v="0"/>
    <x v="0"/>
    <x v="0"/>
    <x v="0"/>
  </r>
  <r>
    <x v="0"/>
    <x v="2"/>
    <s v="De Bonte Raaf"/>
    <x v="0"/>
    <x v="15"/>
    <n v="0"/>
    <x v="0"/>
    <x v="0"/>
    <x v="0"/>
    <x v="0"/>
    <x v="0"/>
    <x v="0"/>
  </r>
  <r>
    <x v="0"/>
    <x v="2"/>
    <s v="De Bonte Raaf"/>
    <x v="0"/>
    <x v="16"/>
    <n v="0"/>
    <x v="0"/>
    <x v="0"/>
    <x v="0"/>
    <x v="0"/>
    <x v="0"/>
    <x v="0"/>
  </r>
  <r>
    <x v="0"/>
    <x v="2"/>
    <s v="De Bonte Raaf"/>
    <x v="0"/>
    <x v="17"/>
    <n v="0"/>
    <x v="0"/>
    <x v="0"/>
    <x v="0"/>
    <x v="0"/>
    <x v="0"/>
    <x v="0"/>
  </r>
  <r>
    <x v="0"/>
    <x v="2"/>
    <s v="De Bonte Raaf"/>
    <x v="0"/>
    <x v="18"/>
    <n v="0"/>
    <x v="0"/>
    <x v="0"/>
    <x v="0"/>
    <x v="0"/>
    <x v="0"/>
    <x v="0"/>
  </r>
  <r>
    <x v="0"/>
    <x v="2"/>
    <s v="De Bonte Raaf"/>
    <x v="0"/>
    <x v="19"/>
    <n v="0"/>
    <x v="0"/>
    <x v="0"/>
    <x v="0"/>
    <x v="0"/>
    <x v="0"/>
    <x v="0"/>
  </r>
  <r>
    <x v="0"/>
    <x v="2"/>
    <s v="De Bonte Raaf"/>
    <x v="0"/>
    <x v="20"/>
    <n v="0"/>
    <x v="0"/>
    <x v="0"/>
    <x v="0"/>
    <x v="0"/>
    <x v="0"/>
    <x v="0"/>
  </r>
  <r>
    <x v="0"/>
    <x v="2"/>
    <s v="De Bonte Raaf"/>
    <x v="0"/>
    <x v="21"/>
    <n v="0"/>
    <x v="0"/>
    <x v="0"/>
    <x v="0"/>
    <x v="0"/>
    <x v="0"/>
    <x v="0"/>
  </r>
  <r>
    <x v="0"/>
    <x v="2"/>
    <s v="De Bonte Raaf"/>
    <x v="0"/>
    <x v="22"/>
    <n v="0"/>
    <x v="0"/>
    <x v="0"/>
    <x v="0"/>
    <x v="0"/>
    <x v="0"/>
    <x v="0"/>
  </r>
  <r>
    <x v="0"/>
    <x v="2"/>
    <s v="De Bonte Raaf"/>
    <x v="0"/>
    <x v="23"/>
    <n v="0"/>
    <x v="0"/>
    <x v="0"/>
    <x v="0"/>
    <x v="0"/>
    <x v="0"/>
    <x v="0"/>
  </r>
  <r>
    <x v="0"/>
    <x v="2"/>
    <s v="De Bonte Raaf"/>
    <x v="0"/>
    <x v="24"/>
    <n v="0"/>
    <x v="0"/>
    <x v="0"/>
    <x v="0"/>
    <x v="0"/>
    <x v="0"/>
    <x v="0"/>
  </r>
  <r>
    <x v="0"/>
    <x v="2"/>
    <s v="De Bonte Raaf"/>
    <x v="0"/>
    <x v="25"/>
    <n v="0"/>
    <x v="0"/>
    <x v="0"/>
    <x v="0"/>
    <x v="0"/>
    <x v="0"/>
    <x v="0"/>
  </r>
  <r>
    <x v="0"/>
    <x v="2"/>
    <s v="De Bonte Raaf"/>
    <x v="0"/>
    <x v="26"/>
    <n v="0"/>
    <x v="0"/>
    <x v="0"/>
    <x v="0"/>
    <x v="0"/>
    <x v="0"/>
    <x v="0"/>
  </r>
  <r>
    <x v="0"/>
    <x v="2"/>
    <s v="De Bonte Raaf"/>
    <x v="0"/>
    <x v="27"/>
    <n v="0"/>
    <x v="0"/>
    <x v="0"/>
    <x v="0"/>
    <x v="0"/>
    <x v="0"/>
    <x v="0"/>
  </r>
  <r>
    <x v="0"/>
    <x v="2"/>
    <s v="De Bonte Raaf"/>
    <x v="0"/>
    <x v="28"/>
    <n v="0"/>
    <x v="0"/>
    <x v="0"/>
    <x v="0"/>
    <x v="0"/>
    <x v="0"/>
    <x v="0"/>
  </r>
  <r>
    <x v="0"/>
    <x v="2"/>
    <s v="De Bonte Raaf"/>
    <x v="0"/>
    <x v="29"/>
    <n v="0"/>
    <x v="0"/>
    <x v="0"/>
    <x v="0"/>
    <x v="0"/>
    <x v="0"/>
    <x v="0"/>
  </r>
  <r>
    <x v="0"/>
    <x v="2"/>
    <s v="De Bonte Raaf"/>
    <x v="0"/>
    <x v="30"/>
    <n v="2264"/>
    <x v="0"/>
    <x v="0"/>
    <x v="0"/>
    <x v="0"/>
    <x v="0"/>
    <x v="0"/>
  </r>
  <r>
    <x v="0"/>
    <x v="2"/>
    <s v="De Bonte Raaf"/>
    <x v="0"/>
    <x v="31"/>
    <n v="13.06"/>
    <x v="0"/>
    <x v="0"/>
    <x v="0"/>
    <x v="0"/>
    <x v="0"/>
    <x v="0"/>
  </r>
  <r>
    <x v="0"/>
    <x v="2"/>
    <s v="De Bonte Raaf"/>
    <x v="0"/>
    <x v="32"/>
    <n v="0"/>
    <x v="0"/>
    <x v="0"/>
    <x v="0"/>
    <x v="0"/>
    <x v="0"/>
    <x v="0"/>
  </r>
  <r>
    <x v="0"/>
    <x v="2"/>
    <s v="De Bonte Raaf"/>
    <x v="0"/>
    <x v="33"/>
    <n v="0"/>
    <x v="0"/>
    <x v="0"/>
    <x v="0"/>
    <x v="0"/>
    <x v="0"/>
    <x v="0"/>
  </r>
  <r>
    <x v="0"/>
    <x v="2"/>
    <s v="De Bonte Raaf"/>
    <x v="0"/>
    <x v="34"/>
    <n v="0"/>
    <x v="0"/>
    <x v="0"/>
    <x v="0"/>
    <x v="0"/>
    <x v="0"/>
    <x v="0"/>
  </r>
  <r>
    <x v="0"/>
    <x v="2"/>
    <s v="De Bonte Raaf"/>
    <x v="0"/>
    <x v="35"/>
    <n v="0"/>
    <x v="0"/>
    <x v="0"/>
    <x v="0"/>
    <x v="0"/>
    <x v="0"/>
    <x v="0"/>
  </r>
  <r>
    <x v="0"/>
    <x v="2"/>
    <s v="De Bonte Raaf"/>
    <x v="0"/>
    <x v="36"/>
    <n v="0"/>
    <x v="0"/>
    <x v="0"/>
    <x v="0"/>
    <x v="0"/>
    <x v="0"/>
    <x v="0"/>
  </r>
  <r>
    <x v="0"/>
    <x v="2"/>
    <s v="De Bonte Raaf"/>
    <x v="0"/>
    <x v="37"/>
    <n v="0"/>
    <x v="0"/>
    <x v="0"/>
    <x v="0"/>
    <x v="0"/>
    <x v="0"/>
    <x v="0"/>
  </r>
  <r>
    <x v="0"/>
    <x v="2"/>
    <s v="De Bonte Raaf"/>
    <x v="0"/>
    <x v="38"/>
    <n v="1.59"/>
    <x v="0"/>
    <x v="0"/>
    <x v="0"/>
    <x v="0"/>
    <x v="0"/>
    <x v="0"/>
  </r>
  <r>
    <x v="0"/>
    <x v="2"/>
    <s v="De Bonte Raaf"/>
    <x v="0"/>
    <x v="39"/>
    <n v="0"/>
    <x v="0"/>
    <x v="0"/>
    <x v="0"/>
    <x v="0"/>
    <x v="0"/>
    <x v="0"/>
  </r>
  <r>
    <x v="0"/>
    <x v="2"/>
    <s v="De Bonte Raaf"/>
    <x v="0"/>
    <x v="40"/>
    <n v="1.59"/>
    <x v="0"/>
    <x v="0"/>
    <x v="0"/>
    <x v="0"/>
    <x v="0"/>
    <x v="0"/>
  </r>
  <r>
    <x v="0"/>
    <x v="2"/>
    <s v="De Bonte Raaf"/>
    <x v="0"/>
    <x v="41"/>
    <n v="0"/>
    <x v="0"/>
    <x v="0"/>
    <x v="0"/>
    <x v="0"/>
    <x v="0"/>
    <x v="0"/>
  </r>
  <r>
    <x v="0"/>
    <x v="2"/>
    <s v="De Bonte Raaf"/>
    <x v="0"/>
    <x v="42"/>
    <n v="0"/>
    <x v="0"/>
    <x v="0"/>
    <x v="0"/>
    <x v="0"/>
    <x v="0"/>
    <x v="0"/>
  </r>
  <r>
    <x v="0"/>
    <x v="2"/>
    <s v="De Bonte Raaf"/>
    <x v="0"/>
    <x v="43"/>
    <n v="0"/>
    <x v="0"/>
    <x v="0"/>
    <x v="0"/>
    <x v="1"/>
    <x v="0"/>
    <x v="0"/>
  </r>
  <r>
    <x v="0"/>
    <x v="2"/>
    <s v="De Bonte Raaf"/>
    <x v="0"/>
    <x v="44"/>
    <n v="0"/>
    <x v="0"/>
    <x v="0"/>
    <x v="0"/>
    <x v="2"/>
    <x v="0"/>
    <x v="0"/>
  </r>
  <r>
    <x v="0"/>
    <x v="2"/>
    <s v="De Bonte Raaf"/>
    <x v="0"/>
    <x v="45"/>
    <n v="0"/>
    <x v="0"/>
    <x v="0"/>
    <x v="0"/>
    <x v="2"/>
    <x v="0"/>
    <x v="0"/>
  </r>
  <r>
    <x v="0"/>
    <x v="2"/>
    <s v="De Bonte Raaf"/>
    <x v="0"/>
    <x v="46"/>
    <n v="0"/>
    <x v="0"/>
    <x v="0"/>
    <x v="0"/>
    <x v="2"/>
    <x v="0"/>
    <x v="0"/>
  </r>
  <r>
    <x v="0"/>
    <x v="2"/>
    <s v="De Bonte Raaf"/>
    <x v="0"/>
    <x v="47"/>
    <n v="0"/>
    <x v="0"/>
    <x v="0"/>
    <x v="0"/>
    <x v="2"/>
    <x v="0"/>
    <x v="0"/>
  </r>
  <r>
    <x v="0"/>
    <x v="2"/>
    <s v="De Bonte Raaf"/>
    <x v="0"/>
    <x v="48"/>
    <n v="0"/>
    <x v="0"/>
    <x v="0"/>
    <x v="0"/>
    <x v="1"/>
    <x v="0"/>
    <x v="0"/>
  </r>
  <r>
    <x v="0"/>
    <x v="2"/>
    <s v="De Bonte Raaf"/>
    <x v="0"/>
    <x v="49"/>
    <n v="0"/>
    <x v="0"/>
    <x v="0"/>
    <x v="0"/>
    <x v="3"/>
    <x v="0"/>
    <x v="0"/>
  </r>
  <r>
    <x v="0"/>
    <x v="2"/>
    <s v="De Bonte Raaf"/>
    <x v="0"/>
    <x v="50"/>
    <n v="0"/>
    <x v="0"/>
    <x v="0"/>
    <x v="0"/>
    <x v="4"/>
    <x v="0"/>
    <x v="0"/>
  </r>
  <r>
    <x v="0"/>
    <x v="2"/>
    <s v="De Bonte Raaf"/>
    <x v="0"/>
    <x v="51"/>
    <n v="0"/>
    <x v="0"/>
    <x v="0"/>
    <x v="0"/>
    <x v="4"/>
    <x v="0"/>
    <x v="0"/>
  </r>
  <r>
    <x v="0"/>
    <x v="2"/>
    <s v="De Bonte Raaf"/>
    <x v="0"/>
    <x v="52"/>
    <n v="0"/>
    <x v="0"/>
    <x v="0"/>
    <x v="0"/>
    <x v="1"/>
    <x v="0"/>
    <x v="0"/>
  </r>
  <r>
    <x v="0"/>
    <x v="2"/>
    <s v="De Bonte Raaf"/>
    <x v="0"/>
    <x v="53"/>
    <n v="0"/>
    <x v="0"/>
    <x v="0"/>
    <x v="0"/>
    <x v="3"/>
    <x v="0"/>
    <x v="0"/>
  </r>
  <r>
    <x v="0"/>
    <x v="2"/>
    <s v="De Bonte Raaf"/>
    <x v="0"/>
    <x v="54"/>
    <n v="0"/>
    <x v="0"/>
    <x v="0"/>
    <x v="0"/>
    <x v="4"/>
    <x v="0"/>
    <x v="0"/>
  </r>
  <r>
    <x v="0"/>
    <x v="2"/>
    <s v="De Bonte Raaf"/>
    <x v="0"/>
    <x v="55"/>
    <n v="0"/>
    <x v="0"/>
    <x v="0"/>
    <x v="0"/>
    <x v="4"/>
    <x v="0"/>
    <x v="0"/>
  </r>
  <r>
    <x v="0"/>
    <x v="2"/>
    <s v="De Bonte Raaf"/>
    <x v="0"/>
    <x v="56"/>
    <n v="0"/>
    <x v="0"/>
    <x v="0"/>
    <x v="0"/>
    <x v="4"/>
    <x v="0"/>
    <x v="0"/>
  </r>
  <r>
    <x v="0"/>
    <x v="2"/>
    <s v="De Bonte Raaf"/>
    <x v="0"/>
    <x v="57"/>
    <n v="0"/>
    <x v="0"/>
    <x v="0"/>
    <x v="0"/>
    <x v="4"/>
    <x v="0"/>
    <x v="0"/>
  </r>
  <r>
    <x v="0"/>
    <x v="2"/>
    <s v="De Bonte Raaf"/>
    <x v="0"/>
    <x v="58"/>
    <n v="0"/>
    <x v="0"/>
    <x v="0"/>
    <x v="0"/>
    <x v="4"/>
    <x v="0"/>
    <x v="0"/>
  </r>
  <r>
    <x v="0"/>
    <x v="2"/>
    <s v="De Bonte Raaf"/>
    <x v="0"/>
    <x v="59"/>
    <n v="0"/>
    <x v="0"/>
    <x v="0"/>
    <x v="0"/>
    <x v="4"/>
    <x v="0"/>
    <x v="0"/>
  </r>
  <r>
    <x v="0"/>
    <x v="2"/>
    <s v="De Bonte Raaf"/>
    <x v="0"/>
    <x v="60"/>
    <n v="0"/>
    <x v="0"/>
    <x v="0"/>
    <x v="0"/>
    <x v="5"/>
    <x v="0"/>
    <x v="0"/>
  </r>
  <r>
    <x v="0"/>
    <x v="2"/>
    <s v="De Bonte Raaf"/>
    <x v="0"/>
    <x v="61"/>
    <n v="0"/>
    <x v="0"/>
    <x v="0"/>
    <x v="0"/>
    <x v="5"/>
    <x v="0"/>
    <x v="0"/>
  </r>
  <r>
    <x v="0"/>
    <x v="2"/>
    <s v="De Bonte Raaf"/>
    <x v="0"/>
    <x v="62"/>
    <n v="0"/>
    <x v="0"/>
    <x v="0"/>
    <x v="0"/>
    <x v="5"/>
    <x v="0"/>
    <x v="0"/>
  </r>
  <r>
    <x v="0"/>
    <x v="2"/>
    <s v="De Bonte Raaf"/>
    <x v="0"/>
    <x v="63"/>
    <n v="0"/>
    <x v="0"/>
    <x v="0"/>
    <x v="0"/>
    <x v="5"/>
    <x v="0"/>
    <x v="0"/>
  </r>
  <r>
    <x v="0"/>
    <x v="2"/>
    <s v="De Bonte Raaf"/>
    <x v="0"/>
    <x v="64"/>
    <n v="0"/>
    <x v="0"/>
    <x v="0"/>
    <x v="0"/>
    <x v="5"/>
    <x v="0"/>
    <x v="0"/>
  </r>
  <r>
    <x v="0"/>
    <x v="2"/>
    <s v="De Bonte Raaf"/>
    <x v="0"/>
    <x v="65"/>
    <n v="0"/>
    <x v="0"/>
    <x v="0"/>
    <x v="0"/>
    <x v="5"/>
    <x v="0"/>
    <x v="0"/>
  </r>
  <r>
    <x v="0"/>
    <x v="2"/>
    <s v="De Bonte Raaf"/>
    <x v="0"/>
    <x v="66"/>
    <n v="0"/>
    <x v="0"/>
    <x v="0"/>
    <x v="0"/>
    <x v="5"/>
    <x v="0"/>
    <x v="0"/>
  </r>
  <r>
    <x v="0"/>
    <x v="2"/>
    <s v="De Bonte Raaf"/>
    <x v="0"/>
    <x v="67"/>
    <n v="0"/>
    <x v="0"/>
    <x v="0"/>
    <x v="0"/>
    <x v="5"/>
    <x v="0"/>
    <x v="0"/>
  </r>
  <r>
    <x v="0"/>
    <x v="2"/>
    <s v="De Bonte Raaf"/>
    <x v="0"/>
    <x v="68"/>
    <n v="0"/>
    <x v="0"/>
    <x v="0"/>
    <x v="0"/>
    <x v="5"/>
    <x v="0"/>
    <x v="0"/>
  </r>
  <r>
    <x v="0"/>
    <x v="2"/>
    <s v="De Bonte Raaf"/>
    <x v="0"/>
    <x v="69"/>
    <n v="0"/>
    <x v="0"/>
    <x v="0"/>
    <x v="0"/>
    <x v="5"/>
    <x v="0"/>
    <x v="0"/>
  </r>
  <r>
    <x v="0"/>
    <x v="2"/>
    <s v="De Bonte Raaf"/>
    <x v="0"/>
    <x v="70"/>
    <n v="0"/>
    <x v="0"/>
    <x v="0"/>
    <x v="0"/>
    <x v="5"/>
    <x v="0"/>
    <x v="0"/>
  </r>
  <r>
    <x v="0"/>
    <x v="2"/>
    <s v="De Bonte Raaf"/>
    <x v="0"/>
    <x v="71"/>
    <n v="0"/>
    <x v="0"/>
    <x v="0"/>
    <x v="0"/>
    <x v="5"/>
    <x v="0"/>
    <x v="0"/>
  </r>
  <r>
    <x v="0"/>
    <x v="2"/>
    <s v="De Bonte Raaf"/>
    <x v="0"/>
    <x v="72"/>
    <n v="0"/>
    <x v="0"/>
    <x v="0"/>
    <x v="0"/>
    <x v="4"/>
    <x v="0"/>
    <x v="0"/>
  </r>
  <r>
    <x v="0"/>
    <x v="2"/>
    <s v="De Bonte Raaf"/>
    <x v="0"/>
    <x v="73"/>
    <n v="0"/>
    <x v="0"/>
    <x v="0"/>
    <x v="0"/>
    <x v="4"/>
    <x v="0"/>
    <x v="0"/>
  </r>
  <r>
    <x v="0"/>
    <x v="2"/>
    <s v="De Bonte Raaf"/>
    <x v="0"/>
    <x v="74"/>
    <n v="0"/>
    <x v="0"/>
    <x v="0"/>
    <x v="0"/>
    <x v="4"/>
    <x v="0"/>
    <x v="0"/>
  </r>
  <r>
    <x v="0"/>
    <x v="2"/>
    <s v="De Bonte Raaf"/>
    <x v="0"/>
    <x v="75"/>
    <n v="0"/>
    <x v="0"/>
    <x v="0"/>
    <x v="0"/>
    <x v="4"/>
    <x v="0"/>
    <x v="0"/>
  </r>
  <r>
    <x v="0"/>
    <x v="2"/>
    <s v="De Bonte Raaf"/>
    <x v="0"/>
    <x v="76"/>
    <n v="0"/>
    <x v="0"/>
    <x v="0"/>
    <x v="0"/>
    <x v="6"/>
    <x v="0"/>
    <x v="0"/>
  </r>
  <r>
    <x v="0"/>
    <x v="2"/>
    <s v="De Bonte Raaf"/>
    <x v="0"/>
    <x v="77"/>
    <n v="0"/>
    <x v="0"/>
    <x v="0"/>
    <x v="0"/>
    <x v="7"/>
    <x v="0"/>
    <x v="0"/>
  </r>
  <r>
    <x v="0"/>
    <x v="2"/>
    <s v="De Bonte Raaf"/>
    <x v="0"/>
    <x v="78"/>
    <n v="0"/>
    <x v="0"/>
    <x v="0"/>
    <x v="0"/>
    <x v="7"/>
    <x v="0"/>
    <x v="0"/>
  </r>
  <r>
    <x v="0"/>
    <x v="2"/>
    <s v="De Bonte Raaf"/>
    <x v="0"/>
    <x v="79"/>
    <n v="0"/>
    <x v="0"/>
    <x v="0"/>
    <x v="0"/>
    <x v="7"/>
    <x v="0"/>
    <x v="0"/>
  </r>
  <r>
    <x v="0"/>
    <x v="2"/>
    <s v="De Bonte Raaf"/>
    <x v="0"/>
    <x v="80"/>
    <n v="0"/>
    <x v="0"/>
    <x v="0"/>
    <x v="0"/>
    <x v="8"/>
    <x v="0"/>
    <x v="0"/>
  </r>
  <r>
    <x v="0"/>
    <x v="2"/>
    <s v="De Bonte Raaf"/>
    <x v="0"/>
    <x v="81"/>
    <n v="0"/>
    <x v="0"/>
    <x v="0"/>
    <x v="0"/>
    <x v="8"/>
    <x v="0"/>
    <x v="0"/>
  </r>
  <r>
    <x v="0"/>
    <x v="2"/>
    <s v="De Bonte Raaf"/>
    <x v="0"/>
    <x v="82"/>
    <n v="0"/>
    <x v="0"/>
    <x v="0"/>
    <x v="0"/>
    <x v="8"/>
    <x v="0"/>
    <x v="0"/>
  </r>
  <r>
    <x v="0"/>
    <x v="2"/>
    <s v="De Bonte Raaf"/>
    <x v="0"/>
    <x v="83"/>
    <n v="0"/>
    <x v="0"/>
    <x v="0"/>
    <x v="0"/>
    <x v="9"/>
    <x v="0"/>
    <x v="0"/>
  </r>
  <r>
    <x v="0"/>
    <x v="2"/>
    <s v="De Bonte Raaf"/>
    <x v="0"/>
    <x v="84"/>
    <n v="0"/>
    <x v="0"/>
    <x v="0"/>
    <x v="0"/>
    <x v="3"/>
    <x v="0"/>
    <x v="0"/>
  </r>
  <r>
    <x v="0"/>
    <x v="2"/>
    <s v="De Bonte Raaf"/>
    <x v="1"/>
    <x v="0"/>
    <n v="5251.71"/>
    <x v="1"/>
    <x v="0"/>
    <x v="0"/>
    <x v="0"/>
    <x v="0"/>
    <x v="0"/>
  </r>
  <r>
    <x v="0"/>
    <x v="2"/>
    <s v="De Bonte Raaf"/>
    <x v="1"/>
    <x v="85"/>
    <n v="1971.9"/>
    <x v="1"/>
    <x v="0"/>
    <x v="0"/>
    <x v="0"/>
    <x v="0"/>
    <x v="0"/>
  </r>
  <r>
    <x v="0"/>
    <x v="2"/>
    <s v="De Bonte Raaf"/>
    <x v="1"/>
    <x v="2"/>
    <n v="0"/>
    <x v="1"/>
    <x v="0"/>
    <x v="0"/>
    <x v="0"/>
    <x v="0"/>
    <x v="0"/>
  </r>
  <r>
    <x v="0"/>
    <x v="2"/>
    <s v="De Bonte Raaf"/>
    <x v="1"/>
    <x v="86"/>
    <n v="1971.9"/>
    <x v="1"/>
    <x v="0"/>
    <x v="0"/>
    <x v="0"/>
    <x v="0"/>
    <x v="0"/>
  </r>
  <r>
    <x v="0"/>
    <x v="2"/>
    <s v="De Bonte Raaf"/>
    <x v="1"/>
    <x v="4"/>
    <n v="1971.9"/>
    <x v="1"/>
    <x v="0"/>
    <x v="0"/>
    <x v="1"/>
    <x v="0"/>
    <x v="0"/>
  </r>
  <r>
    <x v="0"/>
    <x v="2"/>
    <s v="De Bonte Raaf"/>
    <x v="1"/>
    <x v="5"/>
    <n v="0"/>
    <x v="1"/>
    <x v="0"/>
    <x v="0"/>
    <x v="0"/>
    <x v="0"/>
    <x v="0"/>
  </r>
  <r>
    <x v="0"/>
    <x v="2"/>
    <s v="De Bonte Raaf"/>
    <x v="1"/>
    <x v="6"/>
    <n v="2510.0300000000002"/>
    <x v="1"/>
    <x v="0"/>
    <x v="0"/>
    <x v="0"/>
    <x v="0"/>
    <x v="0"/>
  </r>
  <r>
    <x v="0"/>
    <x v="2"/>
    <s v="De Bonte Raaf"/>
    <x v="1"/>
    <x v="7"/>
    <n v="0"/>
    <x v="1"/>
    <x v="0"/>
    <x v="0"/>
    <x v="0"/>
    <x v="0"/>
    <x v="0"/>
  </r>
  <r>
    <x v="0"/>
    <x v="2"/>
    <s v="De Bonte Raaf"/>
    <x v="1"/>
    <x v="8"/>
    <n v="0"/>
    <x v="1"/>
    <x v="0"/>
    <x v="0"/>
    <x v="1"/>
    <x v="0"/>
    <x v="0"/>
  </r>
  <r>
    <x v="0"/>
    <x v="2"/>
    <s v="De Bonte Raaf"/>
    <x v="1"/>
    <x v="9"/>
    <n v="0"/>
    <x v="1"/>
    <x v="0"/>
    <x v="0"/>
    <x v="0"/>
    <x v="0"/>
    <x v="0"/>
  </r>
  <r>
    <x v="0"/>
    <x v="2"/>
    <s v="De Bonte Raaf"/>
    <x v="1"/>
    <x v="87"/>
    <n v="1971.9"/>
    <x v="1"/>
    <x v="0"/>
    <x v="0"/>
    <x v="0"/>
    <x v="0"/>
    <x v="0"/>
  </r>
  <r>
    <x v="0"/>
    <x v="2"/>
    <s v="De Bonte Raaf"/>
    <x v="1"/>
    <x v="88"/>
    <n v="1971.9"/>
    <x v="1"/>
    <x v="0"/>
    <x v="0"/>
    <x v="0"/>
    <x v="0"/>
    <x v="0"/>
  </r>
  <r>
    <x v="0"/>
    <x v="2"/>
    <s v="De Bonte Raaf"/>
    <x v="1"/>
    <x v="89"/>
    <n v="1971.9"/>
    <x v="1"/>
    <x v="0"/>
    <x v="0"/>
    <x v="0"/>
    <x v="0"/>
    <x v="0"/>
  </r>
  <r>
    <x v="0"/>
    <x v="2"/>
    <s v="De Bonte Raaf"/>
    <x v="1"/>
    <x v="90"/>
    <n v="1971.9"/>
    <x v="1"/>
    <x v="0"/>
    <x v="0"/>
    <x v="0"/>
    <x v="0"/>
    <x v="0"/>
  </r>
  <r>
    <x v="0"/>
    <x v="2"/>
    <s v="De Bonte Raaf"/>
    <x v="1"/>
    <x v="91"/>
    <n v="1971.9"/>
    <x v="1"/>
    <x v="0"/>
    <x v="0"/>
    <x v="0"/>
    <x v="0"/>
    <x v="0"/>
  </r>
  <r>
    <x v="0"/>
    <x v="2"/>
    <s v="De Bonte Raaf"/>
    <x v="1"/>
    <x v="15"/>
    <n v="0"/>
    <x v="1"/>
    <x v="0"/>
    <x v="0"/>
    <x v="0"/>
    <x v="0"/>
    <x v="0"/>
  </r>
  <r>
    <x v="0"/>
    <x v="2"/>
    <s v="De Bonte Raaf"/>
    <x v="1"/>
    <x v="16"/>
    <n v="1971.9"/>
    <x v="1"/>
    <x v="0"/>
    <x v="0"/>
    <x v="0"/>
    <x v="0"/>
    <x v="0"/>
  </r>
  <r>
    <x v="0"/>
    <x v="2"/>
    <s v="De Bonte Raaf"/>
    <x v="1"/>
    <x v="17"/>
    <n v="0"/>
    <x v="1"/>
    <x v="0"/>
    <x v="0"/>
    <x v="0"/>
    <x v="0"/>
    <x v="0"/>
  </r>
  <r>
    <x v="0"/>
    <x v="2"/>
    <s v="De Bonte Raaf"/>
    <x v="1"/>
    <x v="18"/>
    <n v="1971.9"/>
    <x v="1"/>
    <x v="0"/>
    <x v="0"/>
    <x v="0"/>
    <x v="0"/>
    <x v="0"/>
  </r>
  <r>
    <x v="0"/>
    <x v="2"/>
    <s v="De Bonte Raaf"/>
    <x v="1"/>
    <x v="19"/>
    <n v="22"/>
    <x v="1"/>
    <x v="0"/>
    <x v="0"/>
    <x v="0"/>
    <x v="0"/>
    <x v="0"/>
  </r>
  <r>
    <x v="0"/>
    <x v="2"/>
    <s v="De Bonte Raaf"/>
    <x v="1"/>
    <x v="20"/>
    <n v="1971.9"/>
    <x v="1"/>
    <x v="0"/>
    <x v="0"/>
    <x v="0"/>
    <x v="0"/>
    <x v="0"/>
  </r>
  <r>
    <x v="0"/>
    <x v="2"/>
    <s v="De Bonte Raaf"/>
    <x v="1"/>
    <x v="21"/>
    <n v="-221.33"/>
    <x v="1"/>
    <x v="0"/>
    <x v="0"/>
    <x v="0"/>
    <x v="0"/>
    <x v="0"/>
  </r>
  <r>
    <x v="0"/>
    <x v="2"/>
    <s v="De Bonte Raaf"/>
    <x v="1"/>
    <x v="22"/>
    <n v="1971.9"/>
    <x v="1"/>
    <x v="0"/>
    <x v="0"/>
    <x v="0"/>
    <x v="0"/>
    <x v="0"/>
  </r>
  <r>
    <x v="0"/>
    <x v="2"/>
    <s v="De Bonte Raaf"/>
    <x v="1"/>
    <x v="23"/>
    <n v="1971.9"/>
    <x v="1"/>
    <x v="0"/>
    <x v="0"/>
    <x v="0"/>
    <x v="0"/>
    <x v="0"/>
  </r>
  <r>
    <x v="0"/>
    <x v="2"/>
    <s v="De Bonte Raaf"/>
    <x v="1"/>
    <x v="24"/>
    <n v="1971.9"/>
    <x v="1"/>
    <x v="0"/>
    <x v="0"/>
    <x v="0"/>
    <x v="0"/>
    <x v="0"/>
  </r>
  <r>
    <x v="0"/>
    <x v="2"/>
    <s v="De Bonte Raaf"/>
    <x v="1"/>
    <x v="25"/>
    <n v="21.67"/>
    <x v="1"/>
    <x v="0"/>
    <x v="0"/>
    <x v="0"/>
    <x v="0"/>
    <x v="0"/>
  </r>
  <r>
    <x v="0"/>
    <x v="2"/>
    <s v="De Bonte Raaf"/>
    <x v="1"/>
    <x v="26"/>
    <n v="158.4"/>
    <x v="1"/>
    <x v="0"/>
    <x v="0"/>
    <x v="0"/>
    <x v="0"/>
    <x v="0"/>
  </r>
  <r>
    <x v="0"/>
    <x v="2"/>
    <s v="De Bonte Raaf"/>
    <x v="1"/>
    <x v="27"/>
    <n v="302.67"/>
    <x v="1"/>
    <x v="0"/>
    <x v="0"/>
    <x v="0"/>
    <x v="0"/>
    <x v="0"/>
  </r>
  <r>
    <x v="0"/>
    <x v="2"/>
    <s v="De Bonte Raaf"/>
    <x v="1"/>
    <x v="28"/>
    <n v="1971.9"/>
    <x v="1"/>
    <x v="0"/>
    <x v="0"/>
    <x v="0"/>
    <x v="0"/>
    <x v="0"/>
  </r>
  <r>
    <x v="0"/>
    <x v="2"/>
    <s v="De Bonte Raaf"/>
    <x v="1"/>
    <x v="29"/>
    <n v="0"/>
    <x v="1"/>
    <x v="0"/>
    <x v="0"/>
    <x v="0"/>
    <x v="0"/>
    <x v="0"/>
  </r>
  <r>
    <x v="0"/>
    <x v="2"/>
    <s v="De Bonte Raaf"/>
    <x v="1"/>
    <x v="30"/>
    <n v="2191"/>
    <x v="1"/>
    <x v="0"/>
    <x v="0"/>
    <x v="0"/>
    <x v="0"/>
    <x v="0"/>
  </r>
  <r>
    <x v="0"/>
    <x v="2"/>
    <s v="De Bonte Raaf"/>
    <x v="1"/>
    <x v="31"/>
    <n v="12.64"/>
    <x v="1"/>
    <x v="0"/>
    <x v="0"/>
    <x v="0"/>
    <x v="0"/>
    <x v="0"/>
  </r>
  <r>
    <x v="0"/>
    <x v="2"/>
    <s v="De Bonte Raaf"/>
    <x v="1"/>
    <x v="32"/>
    <n v="156"/>
    <x v="1"/>
    <x v="0"/>
    <x v="0"/>
    <x v="0"/>
    <x v="0"/>
    <x v="0"/>
  </r>
  <r>
    <x v="0"/>
    <x v="2"/>
    <s v="De Bonte Raaf"/>
    <x v="1"/>
    <x v="33"/>
    <n v="90"/>
    <x v="1"/>
    <x v="0"/>
    <x v="0"/>
    <x v="0"/>
    <x v="0"/>
    <x v="0"/>
  </r>
  <r>
    <x v="0"/>
    <x v="2"/>
    <s v="De Bonte Raaf"/>
    <x v="1"/>
    <x v="34"/>
    <n v="90"/>
    <x v="1"/>
    <x v="0"/>
    <x v="0"/>
    <x v="0"/>
    <x v="0"/>
    <x v="0"/>
  </r>
  <r>
    <x v="0"/>
    <x v="2"/>
    <s v="De Bonte Raaf"/>
    <x v="1"/>
    <x v="35"/>
    <n v="100"/>
    <x v="1"/>
    <x v="0"/>
    <x v="0"/>
    <x v="0"/>
    <x v="0"/>
    <x v="0"/>
  </r>
  <r>
    <x v="0"/>
    <x v="2"/>
    <s v="De Bonte Raaf"/>
    <x v="1"/>
    <x v="36"/>
    <n v="156"/>
    <x v="1"/>
    <x v="0"/>
    <x v="0"/>
    <x v="0"/>
    <x v="0"/>
    <x v="0"/>
  </r>
  <r>
    <x v="0"/>
    <x v="2"/>
    <s v="De Bonte Raaf"/>
    <x v="1"/>
    <x v="37"/>
    <n v="132.12"/>
    <x v="1"/>
    <x v="0"/>
    <x v="0"/>
    <x v="0"/>
    <x v="0"/>
    <x v="0"/>
  </r>
  <r>
    <x v="0"/>
    <x v="2"/>
    <s v="De Bonte Raaf"/>
    <x v="1"/>
    <x v="38"/>
    <n v="432"/>
    <x v="1"/>
    <x v="0"/>
    <x v="0"/>
    <x v="0"/>
    <x v="0"/>
    <x v="0"/>
  </r>
  <r>
    <x v="0"/>
    <x v="2"/>
    <s v="De Bonte Raaf"/>
    <x v="1"/>
    <x v="39"/>
    <n v="0"/>
    <x v="1"/>
    <x v="0"/>
    <x v="0"/>
    <x v="0"/>
    <x v="0"/>
    <x v="0"/>
  </r>
  <r>
    <x v="0"/>
    <x v="2"/>
    <s v="De Bonte Raaf"/>
    <x v="1"/>
    <x v="40"/>
    <n v="432"/>
    <x v="1"/>
    <x v="0"/>
    <x v="0"/>
    <x v="0"/>
    <x v="0"/>
    <x v="0"/>
  </r>
  <r>
    <x v="0"/>
    <x v="2"/>
    <s v="De Bonte Raaf"/>
    <x v="1"/>
    <x v="41"/>
    <n v="0"/>
    <x v="1"/>
    <x v="0"/>
    <x v="0"/>
    <x v="0"/>
    <x v="0"/>
    <x v="0"/>
  </r>
  <r>
    <x v="0"/>
    <x v="2"/>
    <s v="De Bonte Raaf"/>
    <x v="1"/>
    <x v="92"/>
    <n v="1971.9"/>
    <x v="1"/>
    <x v="0"/>
    <x v="0"/>
    <x v="0"/>
    <x v="0"/>
    <x v="0"/>
  </r>
  <r>
    <x v="0"/>
    <x v="2"/>
    <s v="De Bonte Raaf"/>
    <x v="1"/>
    <x v="43"/>
    <n v="0"/>
    <x v="1"/>
    <x v="0"/>
    <x v="0"/>
    <x v="1"/>
    <x v="0"/>
    <x v="0"/>
  </r>
  <r>
    <x v="0"/>
    <x v="2"/>
    <s v="De Bonte Raaf"/>
    <x v="1"/>
    <x v="44"/>
    <n v="0"/>
    <x v="1"/>
    <x v="0"/>
    <x v="0"/>
    <x v="2"/>
    <x v="0"/>
    <x v="0"/>
  </r>
  <r>
    <x v="0"/>
    <x v="2"/>
    <s v="De Bonte Raaf"/>
    <x v="1"/>
    <x v="45"/>
    <n v="0"/>
    <x v="1"/>
    <x v="0"/>
    <x v="0"/>
    <x v="2"/>
    <x v="0"/>
    <x v="0"/>
  </r>
  <r>
    <x v="0"/>
    <x v="2"/>
    <s v="De Bonte Raaf"/>
    <x v="1"/>
    <x v="46"/>
    <n v="0"/>
    <x v="1"/>
    <x v="0"/>
    <x v="0"/>
    <x v="2"/>
    <x v="0"/>
    <x v="0"/>
  </r>
  <r>
    <x v="0"/>
    <x v="2"/>
    <s v="De Bonte Raaf"/>
    <x v="1"/>
    <x v="47"/>
    <n v="0"/>
    <x v="1"/>
    <x v="0"/>
    <x v="0"/>
    <x v="2"/>
    <x v="0"/>
    <x v="0"/>
  </r>
  <r>
    <x v="0"/>
    <x v="2"/>
    <s v="De Bonte Raaf"/>
    <x v="1"/>
    <x v="48"/>
    <n v="0"/>
    <x v="1"/>
    <x v="0"/>
    <x v="0"/>
    <x v="1"/>
    <x v="0"/>
    <x v="0"/>
  </r>
  <r>
    <x v="0"/>
    <x v="2"/>
    <s v="De Bonte Raaf"/>
    <x v="1"/>
    <x v="49"/>
    <n v="157.75"/>
    <x v="1"/>
    <x v="0"/>
    <x v="0"/>
    <x v="3"/>
    <x v="0"/>
    <x v="0"/>
  </r>
  <r>
    <x v="0"/>
    <x v="2"/>
    <s v="De Bonte Raaf"/>
    <x v="1"/>
    <x v="50"/>
    <n v="23.66"/>
    <x v="1"/>
    <x v="0"/>
    <x v="0"/>
    <x v="4"/>
    <x v="0"/>
    <x v="0"/>
  </r>
  <r>
    <x v="0"/>
    <x v="2"/>
    <s v="De Bonte Raaf"/>
    <x v="1"/>
    <x v="51"/>
    <n v="31.55"/>
    <x v="1"/>
    <x v="0"/>
    <x v="0"/>
    <x v="4"/>
    <x v="0"/>
    <x v="0"/>
  </r>
  <r>
    <x v="0"/>
    <x v="2"/>
    <s v="De Bonte Raaf"/>
    <x v="1"/>
    <x v="52"/>
    <n v="0"/>
    <x v="1"/>
    <x v="0"/>
    <x v="0"/>
    <x v="1"/>
    <x v="0"/>
    <x v="0"/>
  </r>
  <r>
    <x v="0"/>
    <x v="2"/>
    <s v="De Bonte Raaf"/>
    <x v="1"/>
    <x v="53"/>
    <n v="29.58"/>
    <x v="1"/>
    <x v="0"/>
    <x v="0"/>
    <x v="3"/>
    <x v="0"/>
    <x v="0"/>
  </r>
  <r>
    <x v="0"/>
    <x v="2"/>
    <s v="De Bonte Raaf"/>
    <x v="1"/>
    <x v="54"/>
    <n v="4.4400000000000004"/>
    <x v="1"/>
    <x v="0"/>
    <x v="0"/>
    <x v="4"/>
    <x v="0"/>
    <x v="0"/>
  </r>
  <r>
    <x v="0"/>
    <x v="2"/>
    <s v="De Bonte Raaf"/>
    <x v="1"/>
    <x v="55"/>
    <n v="5.92"/>
    <x v="1"/>
    <x v="0"/>
    <x v="0"/>
    <x v="4"/>
    <x v="0"/>
    <x v="0"/>
  </r>
  <r>
    <x v="0"/>
    <x v="2"/>
    <s v="De Bonte Raaf"/>
    <x v="1"/>
    <x v="56"/>
    <n v="0"/>
    <x v="1"/>
    <x v="0"/>
    <x v="0"/>
    <x v="4"/>
    <x v="0"/>
    <x v="0"/>
  </r>
  <r>
    <x v="0"/>
    <x v="2"/>
    <s v="De Bonte Raaf"/>
    <x v="1"/>
    <x v="57"/>
    <n v="0"/>
    <x v="1"/>
    <x v="0"/>
    <x v="0"/>
    <x v="4"/>
    <x v="0"/>
    <x v="0"/>
  </r>
  <r>
    <x v="0"/>
    <x v="2"/>
    <s v="De Bonte Raaf"/>
    <x v="1"/>
    <x v="58"/>
    <n v="0"/>
    <x v="1"/>
    <x v="0"/>
    <x v="0"/>
    <x v="4"/>
    <x v="0"/>
    <x v="0"/>
  </r>
  <r>
    <x v="0"/>
    <x v="2"/>
    <s v="De Bonte Raaf"/>
    <x v="1"/>
    <x v="59"/>
    <n v="0"/>
    <x v="1"/>
    <x v="0"/>
    <x v="0"/>
    <x v="4"/>
    <x v="0"/>
    <x v="0"/>
  </r>
  <r>
    <x v="0"/>
    <x v="2"/>
    <s v="De Bonte Raaf"/>
    <x v="1"/>
    <x v="60"/>
    <n v="143.36000000000001"/>
    <x v="1"/>
    <x v="0"/>
    <x v="0"/>
    <x v="5"/>
    <x v="0"/>
    <x v="0"/>
  </r>
  <r>
    <x v="0"/>
    <x v="2"/>
    <s v="De Bonte Raaf"/>
    <x v="1"/>
    <x v="61"/>
    <n v="0"/>
    <x v="1"/>
    <x v="0"/>
    <x v="0"/>
    <x v="5"/>
    <x v="0"/>
    <x v="0"/>
  </r>
  <r>
    <x v="0"/>
    <x v="2"/>
    <s v="De Bonte Raaf"/>
    <x v="1"/>
    <x v="62"/>
    <n v="0"/>
    <x v="1"/>
    <x v="0"/>
    <x v="0"/>
    <x v="5"/>
    <x v="0"/>
    <x v="0"/>
  </r>
  <r>
    <x v="0"/>
    <x v="2"/>
    <s v="De Bonte Raaf"/>
    <x v="1"/>
    <x v="63"/>
    <n v="0"/>
    <x v="1"/>
    <x v="0"/>
    <x v="0"/>
    <x v="5"/>
    <x v="0"/>
    <x v="0"/>
  </r>
  <r>
    <x v="0"/>
    <x v="2"/>
    <s v="De Bonte Raaf"/>
    <x v="1"/>
    <x v="64"/>
    <n v="10.45"/>
    <x v="1"/>
    <x v="0"/>
    <x v="0"/>
    <x v="5"/>
    <x v="0"/>
    <x v="0"/>
  </r>
  <r>
    <x v="0"/>
    <x v="2"/>
    <s v="De Bonte Raaf"/>
    <x v="1"/>
    <x v="65"/>
    <n v="0"/>
    <x v="1"/>
    <x v="0"/>
    <x v="0"/>
    <x v="5"/>
    <x v="0"/>
    <x v="0"/>
  </r>
  <r>
    <x v="0"/>
    <x v="2"/>
    <s v="De Bonte Raaf"/>
    <x v="1"/>
    <x v="66"/>
    <n v="57.97"/>
    <x v="1"/>
    <x v="0"/>
    <x v="0"/>
    <x v="5"/>
    <x v="0"/>
    <x v="0"/>
  </r>
  <r>
    <x v="0"/>
    <x v="2"/>
    <s v="De Bonte Raaf"/>
    <x v="1"/>
    <x v="67"/>
    <n v="0"/>
    <x v="1"/>
    <x v="0"/>
    <x v="0"/>
    <x v="5"/>
    <x v="0"/>
    <x v="0"/>
  </r>
  <r>
    <x v="0"/>
    <x v="2"/>
    <s v="De Bonte Raaf"/>
    <x v="1"/>
    <x v="68"/>
    <n v="0"/>
    <x v="1"/>
    <x v="0"/>
    <x v="0"/>
    <x v="5"/>
    <x v="0"/>
    <x v="0"/>
  </r>
  <r>
    <x v="0"/>
    <x v="2"/>
    <s v="De Bonte Raaf"/>
    <x v="1"/>
    <x v="69"/>
    <n v="0"/>
    <x v="1"/>
    <x v="0"/>
    <x v="0"/>
    <x v="5"/>
    <x v="0"/>
    <x v="0"/>
  </r>
  <r>
    <x v="0"/>
    <x v="2"/>
    <s v="De Bonte Raaf"/>
    <x v="1"/>
    <x v="70"/>
    <n v="6.9"/>
    <x v="1"/>
    <x v="0"/>
    <x v="0"/>
    <x v="5"/>
    <x v="0"/>
    <x v="0"/>
  </r>
  <r>
    <x v="0"/>
    <x v="2"/>
    <s v="De Bonte Raaf"/>
    <x v="1"/>
    <x v="71"/>
    <n v="0"/>
    <x v="1"/>
    <x v="0"/>
    <x v="0"/>
    <x v="5"/>
    <x v="0"/>
    <x v="0"/>
  </r>
  <r>
    <x v="0"/>
    <x v="2"/>
    <s v="De Bonte Raaf"/>
    <x v="1"/>
    <x v="72"/>
    <n v="0"/>
    <x v="1"/>
    <x v="0"/>
    <x v="0"/>
    <x v="4"/>
    <x v="0"/>
    <x v="0"/>
  </r>
  <r>
    <x v="0"/>
    <x v="2"/>
    <s v="De Bonte Raaf"/>
    <x v="1"/>
    <x v="73"/>
    <n v="0"/>
    <x v="1"/>
    <x v="0"/>
    <x v="0"/>
    <x v="4"/>
    <x v="0"/>
    <x v="0"/>
  </r>
  <r>
    <x v="0"/>
    <x v="2"/>
    <s v="De Bonte Raaf"/>
    <x v="1"/>
    <x v="74"/>
    <n v="0"/>
    <x v="1"/>
    <x v="0"/>
    <x v="0"/>
    <x v="4"/>
    <x v="0"/>
    <x v="0"/>
  </r>
  <r>
    <x v="0"/>
    <x v="2"/>
    <s v="De Bonte Raaf"/>
    <x v="1"/>
    <x v="75"/>
    <n v="0"/>
    <x v="1"/>
    <x v="0"/>
    <x v="0"/>
    <x v="4"/>
    <x v="0"/>
    <x v="0"/>
  </r>
  <r>
    <x v="0"/>
    <x v="2"/>
    <s v="De Bonte Raaf"/>
    <x v="1"/>
    <x v="76"/>
    <n v="132.12"/>
    <x v="1"/>
    <x v="0"/>
    <x v="0"/>
    <x v="6"/>
    <x v="0"/>
    <x v="0"/>
  </r>
  <r>
    <x v="0"/>
    <x v="2"/>
    <s v="De Bonte Raaf"/>
    <x v="1"/>
    <x v="77"/>
    <n v="-221.33"/>
    <x v="1"/>
    <x v="0"/>
    <x v="0"/>
    <x v="7"/>
    <x v="0"/>
    <x v="0"/>
  </r>
  <r>
    <x v="0"/>
    <x v="2"/>
    <s v="De Bonte Raaf"/>
    <x v="1"/>
    <x v="78"/>
    <n v="0"/>
    <x v="1"/>
    <x v="0"/>
    <x v="0"/>
    <x v="7"/>
    <x v="0"/>
    <x v="0"/>
  </r>
  <r>
    <x v="0"/>
    <x v="2"/>
    <s v="De Bonte Raaf"/>
    <x v="1"/>
    <x v="79"/>
    <n v="0"/>
    <x v="1"/>
    <x v="0"/>
    <x v="0"/>
    <x v="7"/>
    <x v="0"/>
    <x v="0"/>
  </r>
  <r>
    <x v="0"/>
    <x v="2"/>
    <s v="De Bonte Raaf"/>
    <x v="1"/>
    <x v="80"/>
    <n v="0"/>
    <x v="1"/>
    <x v="0"/>
    <x v="0"/>
    <x v="8"/>
    <x v="0"/>
    <x v="0"/>
  </r>
  <r>
    <x v="0"/>
    <x v="2"/>
    <s v="De Bonte Raaf"/>
    <x v="1"/>
    <x v="81"/>
    <n v="1750.57"/>
    <x v="1"/>
    <x v="0"/>
    <x v="0"/>
    <x v="8"/>
    <x v="0"/>
    <x v="0"/>
  </r>
  <r>
    <x v="0"/>
    <x v="2"/>
    <s v="De Bonte Raaf"/>
    <x v="1"/>
    <x v="82"/>
    <n v="0"/>
    <x v="1"/>
    <x v="0"/>
    <x v="0"/>
    <x v="8"/>
    <x v="0"/>
    <x v="0"/>
  </r>
  <r>
    <x v="0"/>
    <x v="2"/>
    <s v="De Bonte Raaf"/>
    <x v="1"/>
    <x v="83"/>
    <n v="1750.57"/>
    <x v="1"/>
    <x v="0"/>
    <x v="0"/>
    <x v="9"/>
    <x v="0"/>
    <x v="0"/>
  </r>
  <r>
    <x v="0"/>
    <x v="2"/>
    <s v="De Bonte Raaf"/>
    <x v="1"/>
    <x v="84"/>
    <n v="0"/>
    <x v="1"/>
    <x v="0"/>
    <x v="0"/>
    <x v="3"/>
    <x v="0"/>
    <x v="0"/>
  </r>
  <r>
    <x v="0"/>
    <x v="2"/>
    <s v="De Bonte Raaf"/>
    <x v="2"/>
    <x v="0"/>
    <n v="2549.25"/>
    <x v="0"/>
    <x v="1"/>
    <x v="0"/>
    <x v="0"/>
    <x v="1"/>
    <x v="1"/>
  </r>
  <r>
    <x v="0"/>
    <x v="2"/>
    <s v="De Bonte Raaf"/>
    <x v="2"/>
    <x v="85"/>
    <n v="999"/>
    <x v="0"/>
    <x v="1"/>
    <x v="0"/>
    <x v="0"/>
    <x v="1"/>
    <x v="1"/>
  </r>
  <r>
    <x v="0"/>
    <x v="2"/>
    <s v="De Bonte Raaf"/>
    <x v="2"/>
    <x v="2"/>
    <n v="0"/>
    <x v="0"/>
    <x v="1"/>
    <x v="0"/>
    <x v="0"/>
    <x v="1"/>
    <x v="1"/>
  </r>
  <r>
    <x v="0"/>
    <x v="2"/>
    <s v="De Bonte Raaf"/>
    <x v="2"/>
    <x v="86"/>
    <n v="999"/>
    <x v="0"/>
    <x v="1"/>
    <x v="0"/>
    <x v="0"/>
    <x v="1"/>
    <x v="1"/>
  </r>
  <r>
    <x v="0"/>
    <x v="2"/>
    <s v="De Bonte Raaf"/>
    <x v="2"/>
    <x v="4"/>
    <n v="999"/>
    <x v="0"/>
    <x v="1"/>
    <x v="0"/>
    <x v="1"/>
    <x v="1"/>
    <x v="1"/>
  </r>
  <r>
    <x v="0"/>
    <x v="2"/>
    <s v="De Bonte Raaf"/>
    <x v="2"/>
    <x v="5"/>
    <n v="0"/>
    <x v="0"/>
    <x v="1"/>
    <x v="0"/>
    <x v="0"/>
    <x v="1"/>
    <x v="1"/>
  </r>
  <r>
    <x v="0"/>
    <x v="2"/>
    <s v="De Bonte Raaf"/>
    <x v="2"/>
    <x v="6"/>
    <n v="1321.57"/>
    <x v="0"/>
    <x v="1"/>
    <x v="0"/>
    <x v="0"/>
    <x v="1"/>
    <x v="1"/>
  </r>
  <r>
    <x v="0"/>
    <x v="2"/>
    <s v="De Bonte Raaf"/>
    <x v="2"/>
    <x v="7"/>
    <n v="0"/>
    <x v="0"/>
    <x v="1"/>
    <x v="0"/>
    <x v="0"/>
    <x v="1"/>
    <x v="1"/>
  </r>
  <r>
    <x v="0"/>
    <x v="2"/>
    <s v="De Bonte Raaf"/>
    <x v="2"/>
    <x v="8"/>
    <n v="0"/>
    <x v="0"/>
    <x v="1"/>
    <x v="0"/>
    <x v="1"/>
    <x v="1"/>
    <x v="1"/>
  </r>
  <r>
    <x v="0"/>
    <x v="2"/>
    <s v="De Bonte Raaf"/>
    <x v="2"/>
    <x v="9"/>
    <n v="0"/>
    <x v="0"/>
    <x v="1"/>
    <x v="0"/>
    <x v="0"/>
    <x v="1"/>
    <x v="1"/>
  </r>
  <r>
    <x v="0"/>
    <x v="2"/>
    <s v="De Bonte Raaf"/>
    <x v="2"/>
    <x v="87"/>
    <n v="999"/>
    <x v="0"/>
    <x v="1"/>
    <x v="0"/>
    <x v="0"/>
    <x v="1"/>
    <x v="1"/>
  </r>
  <r>
    <x v="0"/>
    <x v="2"/>
    <s v="De Bonte Raaf"/>
    <x v="2"/>
    <x v="88"/>
    <n v="999"/>
    <x v="0"/>
    <x v="1"/>
    <x v="0"/>
    <x v="0"/>
    <x v="1"/>
    <x v="1"/>
  </r>
  <r>
    <x v="0"/>
    <x v="2"/>
    <s v="De Bonte Raaf"/>
    <x v="2"/>
    <x v="89"/>
    <n v="999"/>
    <x v="0"/>
    <x v="1"/>
    <x v="0"/>
    <x v="0"/>
    <x v="1"/>
    <x v="1"/>
  </r>
  <r>
    <x v="0"/>
    <x v="2"/>
    <s v="De Bonte Raaf"/>
    <x v="2"/>
    <x v="90"/>
    <n v="999"/>
    <x v="0"/>
    <x v="1"/>
    <x v="0"/>
    <x v="0"/>
    <x v="1"/>
    <x v="1"/>
  </r>
  <r>
    <x v="0"/>
    <x v="2"/>
    <s v="De Bonte Raaf"/>
    <x v="2"/>
    <x v="91"/>
    <n v="999"/>
    <x v="0"/>
    <x v="1"/>
    <x v="0"/>
    <x v="0"/>
    <x v="1"/>
    <x v="1"/>
  </r>
  <r>
    <x v="0"/>
    <x v="2"/>
    <s v="De Bonte Raaf"/>
    <x v="2"/>
    <x v="95"/>
    <n v="-75"/>
    <x v="0"/>
    <x v="1"/>
    <x v="0"/>
    <x v="0"/>
    <x v="1"/>
    <x v="1"/>
  </r>
  <r>
    <x v="0"/>
    <x v="2"/>
    <s v="De Bonte Raaf"/>
    <x v="2"/>
    <x v="16"/>
    <n v="0"/>
    <x v="0"/>
    <x v="1"/>
    <x v="0"/>
    <x v="0"/>
    <x v="1"/>
    <x v="1"/>
  </r>
  <r>
    <x v="0"/>
    <x v="2"/>
    <s v="De Bonte Raaf"/>
    <x v="2"/>
    <x v="17"/>
    <n v="999"/>
    <x v="0"/>
    <x v="1"/>
    <x v="0"/>
    <x v="0"/>
    <x v="1"/>
    <x v="1"/>
  </r>
  <r>
    <x v="0"/>
    <x v="2"/>
    <s v="De Bonte Raaf"/>
    <x v="2"/>
    <x v="18"/>
    <n v="999"/>
    <x v="0"/>
    <x v="1"/>
    <x v="0"/>
    <x v="0"/>
    <x v="1"/>
    <x v="1"/>
  </r>
  <r>
    <x v="0"/>
    <x v="2"/>
    <s v="De Bonte Raaf"/>
    <x v="2"/>
    <x v="19"/>
    <n v="14"/>
    <x v="0"/>
    <x v="1"/>
    <x v="0"/>
    <x v="0"/>
    <x v="1"/>
    <x v="1"/>
  </r>
  <r>
    <x v="0"/>
    <x v="2"/>
    <s v="De Bonte Raaf"/>
    <x v="2"/>
    <x v="20"/>
    <n v="999"/>
    <x v="0"/>
    <x v="1"/>
    <x v="0"/>
    <x v="0"/>
    <x v="1"/>
    <x v="1"/>
  </r>
  <r>
    <x v="0"/>
    <x v="2"/>
    <s v="De Bonte Raaf"/>
    <x v="2"/>
    <x v="21"/>
    <n v="-74.25"/>
    <x v="0"/>
    <x v="1"/>
    <x v="0"/>
    <x v="0"/>
    <x v="1"/>
    <x v="1"/>
  </r>
  <r>
    <x v="0"/>
    <x v="2"/>
    <s v="De Bonte Raaf"/>
    <x v="2"/>
    <x v="22"/>
    <n v="999"/>
    <x v="0"/>
    <x v="1"/>
    <x v="0"/>
    <x v="0"/>
    <x v="1"/>
    <x v="1"/>
  </r>
  <r>
    <x v="0"/>
    <x v="2"/>
    <s v="De Bonte Raaf"/>
    <x v="2"/>
    <x v="23"/>
    <n v="999"/>
    <x v="0"/>
    <x v="1"/>
    <x v="0"/>
    <x v="0"/>
    <x v="1"/>
    <x v="1"/>
  </r>
  <r>
    <x v="0"/>
    <x v="2"/>
    <s v="De Bonte Raaf"/>
    <x v="2"/>
    <x v="24"/>
    <n v="999"/>
    <x v="0"/>
    <x v="1"/>
    <x v="0"/>
    <x v="0"/>
    <x v="1"/>
    <x v="1"/>
  </r>
  <r>
    <x v="0"/>
    <x v="2"/>
    <s v="De Bonte Raaf"/>
    <x v="2"/>
    <x v="25"/>
    <n v="21.67"/>
    <x v="0"/>
    <x v="1"/>
    <x v="0"/>
    <x v="0"/>
    <x v="1"/>
    <x v="1"/>
  </r>
  <r>
    <x v="0"/>
    <x v="2"/>
    <s v="De Bonte Raaf"/>
    <x v="2"/>
    <x v="26"/>
    <n v="100.8"/>
    <x v="0"/>
    <x v="1"/>
    <x v="0"/>
    <x v="0"/>
    <x v="1"/>
    <x v="1"/>
  </r>
  <r>
    <x v="0"/>
    <x v="2"/>
    <s v="De Bonte Raaf"/>
    <x v="2"/>
    <x v="27"/>
    <n v="72.92"/>
    <x v="0"/>
    <x v="1"/>
    <x v="0"/>
    <x v="0"/>
    <x v="1"/>
    <x v="1"/>
  </r>
  <r>
    <x v="0"/>
    <x v="2"/>
    <s v="De Bonte Raaf"/>
    <x v="2"/>
    <x v="28"/>
    <n v="999"/>
    <x v="0"/>
    <x v="1"/>
    <x v="0"/>
    <x v="0"/>
    <x v="1"/>
    <x v="1"/>
  </r>
  <r>
    <x v="0"/>
    <x v="2"/>
    <s v="De Bonte Raaf"/>
    <x v="2"/>
    <x v="29"/>
    <n v="0"/>
    <x v="0"/>
    <x v="1"/>
    <x v="0"/>
    <x v="0"/>
    <x v="1"/>
    <x v="1"/>
  </r>
  <r>
    <x v="0"/>
    <x v="2"/>
    <s v="De Bonte Raaf"/>
    <x v="2"/>
    <x v="30"/>
    <n v="1850"/>
    <x v="0"/>
    <x v="1"/>
    <x v="0"/>
    <x v="0"/>
    <x v="1"/>
    <x v="1"/>
  </r>
  <r>
    <x v="0"/>
    <x v="2"/>
    <s v="De Bonte Raaf"/>
    <x v="2"/>
    <x v="31"/>
    <n v="10.67"/>
    <x v="0"/>
    <x v="1"/>
    <x v="0"/>
    <x v="0"/>
    <x v="1"/>
    <x v="1"/>
  </r>
  <r>
    <x v="0"/>
    <x v="2"/>
    <s v="De Bonte Raaf"/>
    <x v="2"/>
    <x v="32"/>
    <n v="93.6"/>
    <x v="0"/>
    <x v="1"/>
    <x v="0"/>
    <x v="0"/>
    <x v="1"/>
    <x v="1"/>
  </r>
  <r>
    <x v="0"/>
    <x v="2"/>
    <s v="De Bonte Raaf"/>
    <x v="2"/>
    <x v="33"/>
    <n v="54"/>
    <x v="0"/>
    <x v="1"/>
    <x v="0"/>
    <x v="0"/>
    <x v="1"/>
    <x v="1"/>
  </r>
  <r>
    <x v="0"/>
    <x v="2"/>
    <s v="De Bonte Raaf"/>
    <x v="2"/>
    <x v="34"/>
    <n v="54"/>
    <x v="0"/>
    <x v="1"/>
    <x v="0"/>
    <x v="0"/>
    <x v="1"/>
    <x v="1"/>
  </r>
  <r>
    <x v="0"/>
    <x v="2"/>
    <s v="De Bonte Raaf"/>
    <x v="2"/>
    <x v="35"/>
    <n v="60"/>
    <x v="0"/>
    <x v="1"/>
    <x v="0"/>
    <x v="0"/>
    <x v="1"/>
    <x v="1"/>
  </r>
  <r>
    <x v="0"/>
    <x v="2"/>
    <s v="De Bonte Raaf"/>
    <x v="2"/>
    <x v="36"/>
    <n v="94"/>
    <x v="0"/>
    <x v="1"/>
    <x v="0"/>
    <x v="0"/>
    <x v="1"/>
    <x v="1"/>
  </r>
  <r>
    <x v="0"/>
    <x v="2"/>
    <s v="De Bonte Raaf"/>
    <x v="2"/>
    <x v="37"/>
    <n v="66.930000000000007"/>
    <x v="0"/>
    <x v="1"/>
    <x v="0"/>
    <x v="0"/>
    <x v="1"/>
    <x v="1"/>
  </r>
  <r>
    <x v="0"/>
    <x v="2"/>
    <s v="De Bonte Raaf"/>
    <x v="2"/>
    <x v="38"/>
    <n v="258.87"/>
    <x v="0"/>
    <x v="1"/>
    <x v="0"/>
    <x v="0"/>
    <x v="1"/>
    <x v="1"/>
  </r>
  <r>
    <x v="0"/>
    <x v="2"/>
    <s v="De Bonte Raaf"/>
    <x v="2"/>
    <x v="39"/>
    <n v="0"/>
    <x v="0"/>
    <x v="1"/>
    <x v="0"/>
    <x v="0"/>
    <x v="1"/>
    <x v="1"/>
  </r>
  <r>
    <x v="0"/>
    <x v="2"/>
    <s v="De Bonte Raaf"/>
    <x v="2"/>
    <x v="40"/>
    <n v="258.87"/>
    <x v="0"/>
    <x v="1"/>
    <x v="0"/>
    <x v="0"/>
    <x v="1"/>
    <x v="1"/>
  </r>
  <r>
    <x v="0"/>
    <x v="2"/>
    <s v="De Bonte Raaf"/>
    <x v="2"/>
    <x v="41"/>
    <n v="0"/>
    <x v="0"/>
    <x v="1"/>
    <x v="0"/>
    <x v="0"/>
    <x v="1"/>
    <x v="1"/>
  </r>
  <r>
    <x v="0"/>
    <x v="2"/>
    <s v="De Bonte Raaf"/>
    <x v="2"/>
    <x v="92"/>
    <n v="999"/>
    <x v="0"/>
    <x v="1"/>
    <x v="0"/>
    <x v="0"/>
    <x v="1"/>
    <x v="1"/>
  </r>
  <r>
    <x v="0"/>
    <x v="2"/>
    <s v="De Bonte Raaf"/>
    <x v="2"/>
    <x v="43"/>
    <n v="0"/>
    <x v="0"/>
    <x v="1"/>
    <x v="0"/>
    <x v="1"/>
    <x v="1"/>
    <x v="1"/>
  </r>
  <r>
    <x v="0"/>
    <x v="2"/>
    <s v="De Bonte Raaf"/>
    <x v="2"/>
    <x v="44"/>
    <n v="0"/>
    <x v="0"/>
    <x v="1"/>
    <x v="0"/>
    <x v="2"/>
    <x v="1"/>
    <x v="1"/>
  </r>
  <r>
    <x v="0"/>
    <x v="2"/>
    <s v="De Bonte Raaf"/>
    <x v="2"/>
    <x v="45"/>
    <n v="0"/>
    <x v="0"/>
    <x v="1"/>
    <x v="0"/>
    <x v="2"/>
    <x v="1"/>
    <x v="1"/>
  </r>
  <r>
    <x v="0"/>
    <x v="2"/>
    <s v="De Bonte Raaf"/>
    <x v="2"/>
    <x v="46"/>
    <n v="0"/>
    <x v="0"/>
    <x v="1"/>
    <x v="0"/>
    <x v="2"/>
    <x v="1"/>
    <x v="1"/>
  </r>
  <r>
    <x v="0"/>
    <x v="2"/>
    <s v="De Bonte Raaf"/>
    <x v="2"/>
    <x v="47"/>
    <n v="-75"/>
    <x v="0"/>
    <x v="1"/>
    <x v="0"/>
    <x v="2"/>
    <x v="1"/>
    <x v="1"/>
  </r>
  <r>
    <x v="0"/>
    <x v="2"/>
    <s v="De Bonte Raaf"/>
    <x v="2"/>
    <x v="48"/>
    <n v="0"/>
    <x v="0"/>
    <x v="1"/>
    <x v="0"/>
    <x v="1"/>
    <x v="1"/>
    <x v="1"/>
  </r>
  <r>
    <x v="0"/>
    <x v="2"/>
    <s v="De Bonte Raaf"/>
    <x v="2"/>
    <x v="49"/>
    <n v="79.92"/>
    <x v="0"/>
    <x v="1"/>
    <x v="0"/>
    <x v="3"/>
    <x v="1"/>
    <x v="1"/>
  </r>
  <r>
    <x v="0"/>
    <x v="2"/>
    <s v="De Bonte Raaf"/>
    <x v="2"/>
    <x v="50"/>
    <n v="11.99"/>
    <x v="0"/>
    <x v="1"/>
    <x v="0"/>
    <x v="4"/>
    <x v="1"/>
    <x v="1"/>
  </r>
  <r>
    <x v="0"/>
    <x v="2"/>
    <s v="De Bonte Raaf"/>
    <x v="2"/>
    <x v="51"/>
    <n v="15.98"/>
    <x v="0"/>
    <x v="1"/>
    <x v="0"/>
    <x v="4"/>
    <x v="1"/>
    <x v="1"/>
  </r>
  <r>
    <x v="0"/>
    <x v="2"/>
    <s v="De Bonte Raaf"/>
    <x v="2"/>
    <x v="52"/>
    <n v="0"/>
    <x v="0"/>
    <x v="1"/>
    <x v="0"/>
    <x v="1"/>
    <x v="1"/>
    <x v="1"/>
  </r>
  <r>
    <x v="0"/>
    <x v="2"/>
    <s v="De Bonte Raaf"/>
    <x v="2"/>
    <x v="53"/>
    <n v="14.98"/>
    <x v="0"/>
    <x v="1"/>
    <x v="0"/>
    <x v="3"/>
    <x v="1"/>
    <x v="1"/>
  </r>
  <r>
    <x v="0"/>
    <x v="2"/>
    <s v="De Bonte Raaf"/>
    <x v="2"/>
    <x v="54"/>
    <n v="2.25"/>
    <x v="0"/>
    <x v="1"/>
    <x v="0"/>
    <x v="4"/>
    <x v="1"/>
    <x v="1"/>
  </r>
  <r>
    <x v="0"/>
    <x v="2"/>
    <s v="De Bonte Raaf"/>
    <x v="2"/>
    <x v="55"/>
    <n v="3"/>
    <x v="0"/>
    <x v="1"/>
    <x v="0"/>
    <x v="4"/>
    <x v="1"/>
    <x v="1"/>
  </r>
  <r>
    <x v="0"/>
    <x v="2"/>
    <s v="De Bonte Raaf"/>
    <x v="2"/>
    <x v="56"/>
    <n v="0"/>
    <x v="0"/>
    <x v="1"/>
    <x v="0"/>
    <x v="4"/>
    <x v="1"/>
    <x v="1"/>
  </r>
  <r>
    <x v="0"/>
    <x v="2"/>
    <s v="De Bonte Raaf"/>
    <x v="2"/>
    <x v="57"/>
    <n v="0"/>
    <x v="0"/>
    <x v="1"/>
    <x v="0"/>
    <x v="4"/>
    <x v="1"/>
    <x v="1"/>
  </r>
  <r>
    <x v="0"/>
    <x v="2"/>
    <s v="De Bonte Raaf"/>
    <x v="2"/>
    <x v="58"/>
    <n v="0"/>
    <x v="0"/>
    <x v="1"/>
    <x v="0"/>
    <x v="4"/>
    <x v="1"/>
    <x v="1"/>
  </r>
  <r>
    <x v="0"/>
    <x v="2"/>
    <s v="De Bonte Raaf"/>
    <x v="2"/>
    <x v="59"/>
    <n v="0"/>
    <x v="0"/>
    <x v="1"/>
    <x v="0"/>
    <x v="4"/>
    <x v="1"/>
    <x v="1"/>
  </r>
  <r>
    <x v="0"/>
    <x v="2"/>
    <s v="De Bonte Raaf"/>
    <x v="2"/>
    <x v="60"/>
    <n v="72.63"/>
    <x v="0"/>
    <x v="1"/>
    <x v="0"/>
    <x v="5"/>
    <x v="1"/>
    <x v="1"/>
  </r>
  <r>
    <x v="0"/>
    <x v="2"/>
    <s v="De Bonte Raaf"/>
    <x v="2"/>
    <x v="61"/>
    <n v="0"/>
    <x v="0"/>
    <x v="1"/>
    <x v="0"/>
    <x v="5"/>
    <x v="1"/>
    <x v="1"/>
  </r>
  <r>
    <x v="0"/>
    <x v="2"/>
    <s v="De Bonte Raaf"/>
    <x v="2"/>
    <x v="62"/>
    <n v="0"/>
    <x v="0"/>
    <x v="1"/>
    <x v="0"/>
    <x v="5"/>
    <x v="1"/>
    <x v="1"/>
  </r>
  <r>
    <x v="0"/>
    <x v="2"/>
    <s v="De Bonte Raaf"/>
    <x v="2"/>
    <x v="63"/>
    <n v="0"/>
    <x v="0"/>
    <x v="1"/>
    <x v="0"/>
    <x v="5"/>
    <x v="1"/>
    <x v="1"/>
  </r>
  <r>
    <x v="0"/>
    <x v="2"/>
    <s v="De Bonte Raaf"/>
    <x v="2"/>
    <x v="64"/>
    <n v="5.29"/>
    <x v="0"/>
    <x v="1"/>
    <x v="0"/>
    <x v="5"/>
    <x v="1"/>
    <x v="1"/>
  </r>
  <r>
    <x v="0"/>
    <x v="2"/>
    <s v="De Bonte Raaf"/>
    <x v="2"/>
    <x v="65"/>
    <n v="0"/>
    <x v="0"/>
    <x v="1"/>
    <x v="0"/>
    <x v="5"/>
    <x v="1"/>
    <x v="1"/>
  </r>
  <r>
    <x v="0"/>
    <x v="2"/>
    <s v="De Bonte Raaf"/>
    <x v="2"/>
    <x v="66"/>
    <n v="0"/>
    <x v="0"/>
    <x v="1"/>
    <x v="0"/>
    <x v="5"/>
    <x v="1"/>
    <x v="1"/>
  </r>
  <r>
    <x v="0"/>
    <x v="2"/>
    <s v="De Bonte Raaf"/>
    <x v="2"/>
    <x v="67"/>
    <n v="79.319999999999993"/>
    <x v="0"/>
    <x v="1"/>
    <x v="0"/>
    <x v="5"/>
    <x v="1"/>
    <x v="1"/>
  </r>
  <r>
    <x v="0"/>
    <x v="2"/>
    <s v="De Bonte Raaf"/>
    <x v="2"/>
    <x v="68"/>
    <n v="0"/>
    <x v="0"/>
    <x v="1"/>
    <x v="0"/>
    <x v="5"/>
    <x v="1"/>
    <x v="1"/>
  </r>
  <r>
    <x v="0"/>
    <x v="2"/>
    <s v="De Bonte Raaf"/>
    <x v="2"/>
    <x v="69"/>
    <n v="0"/>
    <x v="0"/>
    <x v="1"/>
    <x v="0"/>
    <x v="5"/>
    <x v="1"/>
    <x v="1"/>
  </r>
  <r>
    <x v="0"/>
    <x v="2"/>
    <s v="De Bonte Raaf"/>
    <x v="2"/>
    <x v="70"/>
    <n v="3.5"/>
    <x v="0"/>
    <x v="1"/>
    <x v="0"/>
    <x v="5"/>
    <x v="1"/>
    <x v="1"/>
  </r>
  <r>
    <x v="0"/>
    <x v="2"/>
    <s v="De Bonte Raaf"/>
    <x v="2"/>
    <x v="71"/>
    <n v="0"/>
    <x v="0"/>
    <x v="1"/>
    <x v="0"/>
    <x v="5"/>
    <x v="1"/>
    <x v="1"/>
  </r>
  <r>
    <x v="0"/>
    <x v="2"/>
    <s v="De Bonte Raaf"/>
    <x v="2"/>
    <x v="72"/>
    <n v="0"/>
    <x v="0"/>
    <x v="1"/>
    <x v="0"/>
    <x v="4"/>
    <x v="1"/>
    <x v="1"/>
  </r>
  <r>
    <x v="0"/>
    <x v="2"/>
    <s v="De Bonte Raaf"/>
    <x v="2"/>
    <x v="73"/>
    <n v="0"/>
    <x v="0"/>
    <x v="1"/>
    <x v="0"/>
    <x v="4"/>
    <x v="1"/>
    <x v="1"/>
  </r>
  <r>
    <x v="0"/>
    <x v="2"/>
    <s v="De Bonte Raaf"/>
    <x v="2"/>
    <x v="74"/>
    <n v="0"/>
    <x v="0"/>
    <x v="1"/>
    <x v="0"/>
    <x v="4"/>
    <x v="1"/>
    <x v="1"/>
  </r>
  <r>
    <x v="0"/>
    <x v="2"/>
    <s v="De Bonte Raaf"/>
    <x v="2"/>
    <x v="75"/>
    <n v="0"/>
    <x v="0"/>
    <x v="1"/>
    <x v="0"/>
    <x v="4"/>
    <x v="1"/>
    <x v="1"/>
  </r>
  <r>
    <x v="0"/>
    <x v="2"/>
    <s v="De Bonte Raaf"/>
    <x v="2"/>
    <x v="76"/>
    <n v="66.930000000000007"/>
    <x v="0"/>
    <x v="1"/>
    <x v="0"/>
    <x v="6"/>
    <x v="1"/>
    <x v="1"/>
  </r>
  <r>
    <x v="0"/>
    <x v="2"/>
    <s v="De Bonte Raaf"/>
    <x v="2"/>
    <x v="77"/>
    <n v="-74.25"/>
    <x v="0"/>
    <x v="1"/>
    <x v="0"/>
    <x v="7"/>
    <x v="1"/>
    <x v="1"/>
  </r>
  <r>
    <x v="0"/>
    <x v="2"/>
    <s v="De Bonte Raaf"/>
    <x v="2"/>
    <x v="78"/>
    <n v="0"/>
    <x v="0"/>
    <x v="1"/>
    <x v="0"/>
    <x v="7"/>
    <x v="1"/>
    <x v="1"/>
  </r>
  <r>
    <x v="0"/>
    <x v="2"/>
    <s v="De Bonte Raaf"/>
    <x v="2"/>
    <x v="79"/>
    <n v="0"/>
    <x v="0"/>
    <x v="1"/>
    <x v="0"/>
    <x v="7"/>
    <x v="1"/>
    <x v="1"/>
  </r>
  <r>
    <x v="0"/>
    <x v="2"/>
    <s v="De Bonte Raaf"/>
    <x v="2"/>
    <x v="80"/>
    <n v="0"/>
    <x v="0"/>
    <x v="1"/>
    <x v="0"/>
    <x v="8"/>
    <x v="1"/>
    <x v="1"/>
  </r>
  <r>
    <x v="0"/>
    <x v="2"/>
    <s v="De Bonte Raaf"/>
    <x v="2"/>
    <x v="81"/>
    <n v="849.75"/>
    <x v="0"/>
    <x v="1"/>
    <x v="0"/>
    <x v="8"/>
    <x v="1"/>
    <x v="1"/>
  </r>
  <r>
    <x v="0"/>
    <x v="2"/>
    <s v="De Bonte Raaf"/>
    <x v="2"/>
    <x v="82"/>
    <n v="0"/>
    <x v="0"/>
    <x v="1"/>
    <x v="0"/>
    <x v="8"/>
    <x v="1"/>
    <x v="1"/>
  </r>
  <r>
    <x v="0"/>
    <x v="2"/>
    <s v="De Bonte Raaf"/>
    <x v="2"/>
    <x v="83"/>
    <n v="849.75"/>
    <x v="0"/>
    <x v="1"/>
    <x v="0"/>
    <x v="9"/>
    <x v="1"/>
    <x v="1"/>
  </r>
  <r>
    <x v="0"/>
    <x v="2"/>
    <s v="De Bonte Raaf"/>
    <x v="2"/>
    <x v="84"/>
    <n v="0"/>
    <x v="0"/>
    <x v="1"/>
    <x v="0"/>
    <x v="3"/>
    <x v="1"/>
    <x v="1"/>
  </r>
  <r>
    <x v="0"/>
    <x v="2"/>
    <s v="De Bonte Raaf"/>
    <x v="3"/>
    <x v="0"/>
    <n v="10471.44"/>
    <x v="0"/>
    <x v="2"/>
    <x v="0"/>
    <x v="0"/>
    <x v="1"/>
    <x v="1"/>
  </r>
  <r>
    <x v="0"/>
    <x v="2"/>
    <s v="De Bonte Raaf"/>
    <x v="3"/>
    <x v="85"/>
    <n v="5243.4"/>
    <x v="0"/>
    <x v="2"/>
    <x v="0"/>
    <x v="0"/>
    <x v="1"/>
    <x v="1"/>
  </r>
  <r>
    <x v="0"/>
    <x v="2"/>
    <s v="De Bonte Raaf"/>
    <x v="3"/>
    <x v="2"/>
    <n v="0"/>
    <x v="0"/>
    <x v="2"/>
    <x v="0"/>
    <x v="0"/>
    <x v="1"/>
    <x v="1"/>
  </r>
  <r>
    <x v="0"/>
    <x v="2"/>
    <s v="De Bonte Raaf"/>
    <x v="3"/>
    <x v="86"/>
    <n v="5243.4"/>
    <x v="0"/>
    <x v="2"/>
    <x v="0"/>
    <x v="0"/>
    <x v="1"/>
    <x v="1"/>
  </r>
  <r>
    <x v="0"/>
    <x v="2"/>
    <s v="De Bonte Raaf"/>
    <x v="3"/>
    <x v="4"/>
    <n v="5243.4"/>
    <x v="0"/>
    <x v="2"/>
    <x v="0"/>
    <x v="1"/>
    <x v="1"/>
    <x v="1"/>
  </r>
  <r>
    <x v="0"/>
    <x v="2"/>
    <s v="De Bonte Raaf"/>
    <x v="3"/>
    <x v="5"/>
    <n v="0"/>
    <x v="0"/>
    <x v="2"/>
    <x v="0"/>
    <x v="0"/>
    <x v="1"/>
    <x v="1"/>
  </r>
  <r>
    <x v="0"/>
    <x v="2"/>
    <s v="De Bonte Raaf"/>
    <x v="3"/>
    <x v="6"/>
    <n v="6589.99"/>
    <x v="0"/>
    <x v="2"/>
    <x v="0"/>
    <x v="0"/>
    <x v="1"/>
    <x v="1"/>
  </r>
  <r>
    <x v="0"/>
    <x v="2"/>
    <s v="De Bonte Raaf"/>
    <x v="3"/>
    <x v="7"/>
    <n v="0"/>
    <x v="0"/>
    <x v="2"/>
    <x v="0"/>
    <x v="0"/>
    <x v="1"/>
    <x v="1"/>
  </r>
  <r>
    <x v="0"/>
    <x v="2"/>
    <s v="De Bonte Raaf"/>
    <x v="3"/>
    <x v="8"/>
    <n v="0"/>
    <x v="0"/>
    <x v="2"/>
    <x v="0"/>
    <x v="1"/>
    <x v="1"/>
    <x v="1"/>
  </r>
  <r>
    <x v="0"/>
    <x v="2"/>
    <s v="De Bonte Raaf"/>
    <x v="3"/>
    <x v="9"/>
    <n v="0"/>
    <x v="0"/>
    <x v="2"/>
    <x v="0"/>
    <x v="0"/>
    <x v="1"/>
    <x v="1"/>
  </r>
  <r>
    <x v="0"/>
    <x v="2"/>
    <s v="De Bonte Raaf"/>
    <x v="3"/>
    <x v="87"/>
    <n v="5243.4"/>
    <x v="0"/>
    <x v="2"/>
    <x v="0"/>
    <x v="0"/>
    <x v="1"/>
    <x v="1"/>
  </r>
  <r>
    <x v="0"/>
    <x v="2"/>
    <s v="De Bonte Raaf"/>
    <x v="3"/>
    <x v="88"/>
    <n v="5243.4"/>
    <x v="0"/>
    <x v="2"/>
    <x v="0"/>
    <x v="0"/>
    <x v="1"/>
    <x v="1"/>
  </r>
  <r>
    <x v="0"/>
    <x v="2"/>
    <s v="De Bonte Raaf"/>
    <x v="3"/>
    <x v="89"/>
    <n v="5243.4"/>
    <x v="0"/>
    <x v="2"/>
    <x v="0"/>
    <x v="0"/>
    <x v="1"/>
    <x v="1"/>
  </r>
  <r>
    <x v="0"/>
    <x v="2"/>
    <s v="De Bonte Raaf"/>
    <x v="3"/>
    <x v="90"/>
    <n v="5243.4"/>
    <x v="0"/>
    <x v="2"/>
    <x v="0"/>
    <x v="0"/>
    <x v="1"/>
    <x v="1"/>
  </r>
  <r>
    <x v="0"/>
    <x v="2"/>
    <s v="De Bonte Raaf"/>
    <x v="3"/>
    <x v="91"/>
    <n v="5243.4"/>
    <x v="0"/>
    <x v="2"/>
    <x v="0"/>
    <x v="0"/>
    <x v="1"/>
    <x v="1"/>
  </r>
  <r>
    <x v="0"/>
    <x v="2"/>
    <s v="De Bonte Raaf"/>
    <x v="3"/>
    <x v="15"/>
    <n v="0"/>
    <x v="0"/>
    <x v="2"/>
    <x v="0"/>
    <x v="0"/>
    <x v="1"/>
    <x v="1"/>
  </r>
  <r>
    <x v="0"/>
    <x v="2"/>
    <s v="De Bonte Raaf"/>
    <x v="3"/>
    <x v="16"/>
    <n v="4769.33"/>
    <x v="0"/>
    <x v="2"/>
    <x v="0"/>
    <x v="0"/>
    <x v="1"/>
    <x v="1"/>
  </r>
  <r>
    <x v="0"/>
    <x v="2"/>
    <s v="De Bonte Raaf"/>
    <x v="3"/>
    <x v="17"/>
    <n v="0"/>
    <x v="0"/>
    <x v="2"/>
    <x v="0"/>
    <x v="0"/>
    <x v="1"/>
    <x v="1"/>
  </r>
  <r>
    <x v="0"/>
    <x v="2"/>
    <s v="De Bonte Raaf"/>
    <x v="3"/>
    <x v="18"/>
    <n v="5243.4"/>
    <x v="0"/>
    <x v="2"/>
    <x v="0"/>
    <x v="0"/>
    <x v="1"/>
    <x v="1"/>
  </r>
  <r>
    <x v="0"/>
    <x v="2"/>
    <s v="De Bonte Raaf"/>
    <x v="3"/>
    <x v="19"/>
    <n v="22"/>
    <x v="0"/>
    <x v="2"/>
    <x v="0"/>
    <x v="0"/>
    <x v="1"/>
    <x v="1"/>
  </r>
  <r>
    <x v="0"/>
    <x v="2"/>
    <s v="De Bonte Raaf"/>
    <x v="3"/>
    <x v="20"/>
    <n v="5243.4"/>
    <x v="0"/>
    <x v="2"/>
    <x v="0"/>
    <x v="0"/>
    <x v="1"/>
    <x v="1"/>
  </r>
  <r>
    <x v="0"/>
    <x v="2"/>
    <s v="De Bonte Raaf"/>
    <x v="3"/>
    <x v="21"/>
    <n v="-1752.92"/>
    <x v="0"/>
    <x v="2"/>
    <x v="0"/>
    <x v="0"/>
    <x v="1"/>
    <x v="1"/>
  </r>
  <r>
    <x v="0"/>
    <x v="2"/>
    <s v="De Bonte Raaf"/>
    <x v="3"/>
    <x v="22"/>
    <n v="4769.33"/>
    <x v="0"/>
    <x v="2"/>
    <x v="0"/>
    <x v="0"/>
    <x v="1"/>
    <x v="1"/>
  </r>
  <r>
    <x v="0"/>
    <x v="2"/>
    <s v="De Bonte Raaf"/>
    <x v="3"/>
    <x v="23"/>
    <n v="4769.33"/>
    <x v="0"/>
    <x v="2"/>
    <x v="0"/>
    <x v="0"/>
    <x v="1"/>
    <x v="1"/>
  </r>
  <r>
    <x v="0"/>
    <x v="2"/>
    <s v="De Bonte Raaf"/>
    <x v="3"/>
    <x v="24"/>
    <n v="4769.33"/>
    <x v="0"/>
    <x v="2"/>
    <x v="0"/>
    <x v="0"/>
    <x v="1"/>
    <x v="1"/>
  </r>
  <r>
    <x v="0"/>
    <x v="2"/>
    <s v="De Bonte Raaf"/>
    <x v="3"/>
    <x v="25"/>
    <n v="21.67"/>
    <x v="0"/>
    <x v="2"/>
    <x v="0"/>
    <x v="0"/>
    <x v="1"/>
    <x v="1"/>
  </r>
  <r>
    <x v="0"/>
    <x v="2"/>
    <s v="De Bonte Raaf"/>
    <x v="3"/>
    <x v="26"/>
    <n v="158.4"/>
    <x v="0"/>
    <x v="2"/>
    <x v="0"/>
    <x v="0"/>
    <x v="1"/>
    <x v="1"/>
  </r>
  <r>
    <x v="0"/>
    <x v="2"/>
    <s v="De Bonte Raaf"/>
    <x v="3"/>
    <x v="27"/>
    <n v="178.5"/>
    <x v="0"/>
    <x v="2"/>
    <x v="0"/>
    <x v="0"/>
    <x v="1"/>
    <x v="1"/>
  </r>
  <r>
    <x v="0"/>
    <x v="2"/>
    <s v="De Bonte Raaf"/>
    <x v="3"/>
    <x v="28"/>
    <n v="5243.4"/>
    <x v="0"/>
    <x v="2"/>
    <x v="0"/>
    <x v="0"/>
    <x v="1"/>
    <x v="1"/>
  </r>
  <r>
    <x v="0"/>
    <x v="2"/>
    <s v="De Bonte Raaf"/>
    <x v="3"/>
    <x v="29"/>
    <n v="0"/>
    <x v="0"/>
    <x v="2"/>
    <x v="0"/>
    <x v="0"/>
    <x v="1"/>
    <x v="1"/>
  </r>
  <r>
    <x v="0"/>
    <x v="2"/>
    <s v="De Bonte Raaf"/>
    <x v="3"/>
    <x v="30"/>
    <n v="5826"/>
    <x v="0"/>
    <x v="2"/>
    <x v="0"/>
    <x v="0"/>
    <x v="1"/>
    <x v="1"/>
  </r>
  <r>
    <x v="0"/>
    <x v="2"/>
    <s v="De Bonte Raaf"/>
    <x v="3"/>
    <x v="31"/>
    <n v="33.61"/>
    <x v="0"/>
    <x v="2"/>
    <x v="0"/>
    <x v="0"/>
    <x v="1"/>
    <x v="1"/>
  </r>
  <r>
    <x v="0"/>
    <x v="2"/>
    <s v="De Bonte Raaf"/>
    <x v="3"/>
    <x v="32"/>
    <n v="156"/>
    <x v="0"/>
    <x v="2"/>
    <x v="0"/>
    <x v="0"/>
    <x v="1"/>
    <x v="1"/>
  </r>
  <r>
    <x v="0"/>
    <x v="2"/>
    <s v="De Bonte Raaf"/>
    <x v="3"/>
    <x v="33"/>
    <n v="90"/>
    <x v="0"/>
    <x v="2"/>
    <x v="0"/>
    <x v="0"/>
    <x v="1"/>
    <x v="1"/>
  </r>
  <r>
    <x v="0"/>
    <x v="2"/>
    <s v="De Bonte Raaf"/>
    <x v="3"/>
    <x v="34"/>
    <n v="90"/>
    <x v="0"/>
    <x v="2"/>
    <x v="0"/>
    <x v="0"/>
    <x v="1"/>
    <x v="1"/>
  </r>
  <r>
    <x v="0"/>
    <x v="2"/>
    <s v="De Bonte Raaf"/>
    <x v="3"/>
    <x v="35"/>
    <n v="100"/>
    <x v="0"/>
    <x v="2"/>
    <x v="0"/>
    <x v="0"/>
    <x v="1"/>
    <x v="1"/>
  </r>
  <r>
    <x v="0"/>
    <x v="2"/>
    <s v="De Bonte Raaf"/>
    <x v="3"/>
    <x v="36"/>
    <n v="156"/>
    <x v="0"/>
    <x v="2"/>
    <x v="0"/>
    <x v="0"/>
    <x v="1"/>
    <x v="1"/>
  </r>
  <r>
    <x v="0"/>
    <x v="2"/>
    <s v="De Bonte Raaf"/>
    <x v="3"/>
    <x v="37"/>
    <n v="319.55"/>
    <x v="0"/>
    <x v="2"/>
    <x v="0"/>
    <x v="0"/>
    <x v="1"/>
    <x v="1"/>
  </r>
  <r>
    <x v="0"/>
    <x v="2"/>
    <s v="De Bonte Raaf"/>
    <x v="3"/>
    <x v="38"/>
    <n v="432"/>
    <x v="0"/>
    <x v="2"/>
    <x v="0"/>
    <x v="0"/>
    <x v="1"/>
    <x v="1"/>
  </r>
  <r>
    <x v="0"/>
    <x v="2"/>
    <s v="De Bonte Raaf"/>
    <x v="3"/>
    <x v="39"/>
    <n v="0"/>
    <x v="0"/>
    <x v="2"/>
    <x v="0"/>
    <x v="0"/>
    <x v="1"/>
    <x v="1"/>
  </r>
  <r>
    <x v="0"/>
    <x v="2"/>
    <s v="De Bonte Raaf"/>
    <x v="3"/>
    <x v="40"/>
    <n v="432"/>
    <x v="0"/>
    <x v="2"/>
    <x v="0"/>
    <x v="0"/>
    <x v="1"/>
    <x v="1"/>
  </r>
  <r>
    <x v="0"/>
    <x v="2"/>
    <s v="De Bonte Raaf"/>
    <x v="3"/>
    <x v="41"/>
    <n v="0"/>
    <x v="0"/>
    <x v="2"/>
    <x v="0"/>
    <x v="0"/>
    <x v="1"/>
    <x v="1"/>
  </r>
  <r>
    <x v="0"/>
    <x v="2"/>
    <s v="De Bonte Raaf"/>
    <x v="3"/>
    <x v="92"/>
    <n v="5243.4"/>
    <x v="0"/>
    <x v="2"/>
    <x v="0"/>
    <x v="0"/>
    <x v="1"/>
    <x v="1"/>
  </r>
  <r>
    <x v="0"/>
    <x v="2"/>
    <s v="De Bonte Raaf"/>
    <x v="3"/>
    <x v="43"/>
    <n v="0"/>
    <x v="0"/>
    <x v="2"/>
    <x v="0"/>
    <x v="1"/>
    <x v="1"/>
    <x v="1"/>
  </r>
  <r>
    <x v="0"/>
    <x v="2"/>
    <s v="De Bonte Raaf"/>
    <x v="3"/>
    <x v="44"/>
    <n v="0"/>
    <x v="0"/>
    <x v="2"/>
    <x v="0"/>
    <x v="2"/>
    <x v="1"/>
    <x v="1"/>
  </r>
  <r>
    <x v="0"/>
    <x v="2"/>
    <s v="De Bonte Raaf"/>
    <x v="3"/>
    <x v="45"/>
    <n v="0"/>
    <x v="0"/>
    <x v="2"/>
    <x v="0"/>
    <x v="2"/>
    <x v="1"/>
    <x v="1"/>
  </r>
  <r>
    <x v="0"/>
    <x v="2"/>
    <s v="De Bonte Raaf"/>
    <x v="3"/>
    <x v="46"/>
    <n v="0"/>
    <x v="0"/>
    <x v="2"/>
    <x v="0"/>
    <x v="2"/>
    <x v="1"/>
    <x v="1"/>
  </r>
  <r>
    <x v="0"/>
    <x v="2"/>
    <s v="De Bonte Raaf"/>
    <x v="3"/>
    <x v="47"/>
    <n v="0"/>
    <x v="0"/>
    <x v="2"/>
    <x v="0"/>
    <x v="2"/>
    <x v="1"/>
    <x v="1"/>
  </r>
  <r>
    <x v="0"/>
    <x v="2"/>
    <s v="De Bonte Raaf"/>
    <x v="3"/>
    <x v="48"/>
    <n v="0"/>
    <x v="0"/>
    <x v="2"/>
    <x v="0"/>
    <x v="1"/>
    <x v="1"/>
    <x v="1"/>
  </r>
  <r>
    <x v="0"/>
    <x v="2"/>
    <s v="De Bonte Raaf"/>
    <x v="3"/>
    <x v="49"/>
    <n v="419.47"/>
    <x v="0"/>
    <x v="2"/>
    <x v="0"/>
    <x v="3"/>
    <x v="1"/>
    <x v="1"/>
  </r>
  <r>
    <x v="0"/>
    <x v="2"/>
    <s v="De Bonte Raaf"/>
    <x v="3"/>
    <x v="50"/>
    <n v="62.92"/>
    <x v="0"/>
    <x v="2"/>
    <x v="0"/>
    <x v="4"/>
    <x v="1"/>
    <x v="1"/>
  </r>
  <r>
    <x v="0"/>
    <x v="2"/>
    <s v="De Bonte Raaf"/>
    <x v="3"/>
    <x v="51"/>
    <n v="83.89"/>
    <x v="0"/>
    <x v="2"/>
    <x v="0"/>
    <x v="4"/>
    <x v="1"/>
    <x v="1"/>
  </r>
  <r>
    <x v="0"/>
    <x v="2"/>
    <s v="De Bonte Raaf"/>
    <x v="3"/>
    <x v="52"/>
    <n v="0"/>
    <x v="0"/>
    <x v="2"/>
    <x v="0"/>
    <x v="1"/>
    <x v="1"/>
    <x v="1"/>
  </r>
  <r>
    <x v="0"/>
    <x v="2"/>
    <s v="De Bonte Raaf"/>
    <x v="3"/>
    <x v="53"/>
    <n v="78.650000000000006"/>
    <x v="0"/>
    <x v="2"/>
    <x v="0"/>
    <x v="3"/>
    <x v="1"/>
    <x v="1"/>
  </r>
  <r>
    <x v="0"/>
    <x v="2"/>
    <s v="De Bonte Raaf"/>
    <x v="3"/>
    <x v="54"/>
    <n v="11.8"/>
    <x v="0"/>
    <x v="2"/>
    <x v="0"/>
    <x v="4"/>
    <x v="1"/>
    <x v="1"/>
  </r>
  <r>
    <x v="0"/>
    <x v="2"/>
    <s v="De Bonte Raaf"/>
    <x v="3"/>
    <x v="55"/>
    <n v="15.73"/>
    <x v="0"/>
    <x v="2"/>
    <x v="0"/>
    <x v="4"/>
    <x v="1"/>
    <x v="1"/>
  </r>
  <r>
    <x v="0"/>
    <x v="2"/>
    <s v="De Bonte Raaf"/>
    <x v="3"/>
    <x v="56"/>
    <n v="0"/>
    <x v="0"/>
    <x v="2"/>
    <x v="0"/>
    <x v="4"/>
    <x v="1"/>
    <x v="1"/>
  </r>
  <r>
    <x v="0"/>
    <x v="2"/>
    <s v="De Bonte Raaf"/>
    <x v="3"/>
    <x v="57"/>
    <n v="0"/>
    <x v="0"/>
    <x v="2"/>
    <x v="0"/>
    <x v="4"/>
    <x v="1"/>
    <x v="1"/>
  </r>
  <r>
    <x v="0"/>
    <x v="2"/>
    <s v="De Bonte Raaf"/>
    <x v="3"/>
    <x v="58"/>
    <n v="0"/>
    <x v="0"/>
    <x v="2"/>
    <x v="0"/>
    <x v="4"/>
    <x v="1"/>
    <x v="1"/>
  </r>
  <r>
    <x v="0"/>
    <x v="2"/>
    <s v="De Bonte Raaf"/>
    <x v="3"/>
    <x v="59"/>
    <n v="0"/>
    <x v="0"/>
    <x v="2"/>
    <x v="0"/>
    <x v="4"/>
    <x v="1"/>
    <x v="1"/>
  </r>
  <r>
    <x v="0"/>
    <x v="2"/>
    <s v="De Bonte Raaf"/>
    <x v="3"/>
    <x v="60"/>
    <n v="346.73"/>
    <x v="0"/>
    <x v="2"/>
    <x v="0"/>
    <x v="5"/>
    <x v="1"/>
    <x v="1"/>
  </r>
  <r>
    <x v="0"/>
    <x v="2"/>
    <s v="De Bonte Raaf"/>
    <x v="3"/>
    <x v="61"/>
    <n v="0"/>
    <x v="0"/>
    <x v="2"/>
    <x v="0"/>
    <x v="5"/>
    <x v="1"/>
    <x v="1"/>
  </r>
  <r>
    <x v="0"/>
    <x v="2"/>
    <s v="De Bonte Raaf"/>
    <x v="3"/>
    <x v="62"/>
    <n v="0"/>
    <x v="0"/>
    <x v="2"/>
    <x v="0"/>
    <x v="5"/>
    <x v="1"/>
    <x v="1"/>
  </r>
  <r>
    <x v="0"/>
    <x v="2"/>
    <s v="De Bonte Raaf"/>
    <x v="3"/>
    <x v="63"/>
    <n v="0"/>
    <x v="0"/>
    <x v="2"/>
    <x v="0"/>
    <x v="5"/>
    <x v="1"/>
    <x v="1"/>
  </r>
  <r>
    <x v="0"/>
    <x v="2"/>
    <s v="De Bonte Raaf"/>
    <x v="3"/>
    <x v="64"/>
    <n v="25.28"/>
    <x v="0"/>
    <x v="2"/>
    <x v="0"/>
    <x v="5"/>
    <x v="1"/>
    <x v="1"/>
  </r>
  <r>
    <x v="0"/>
    <x v="2"/>
    <s v="De Bonte Raaf"/>
    <x v="3"/>
    <x v="65"/>
    <n v="0"/>
    <x v="0"/>
    <x v="2"/>
    <x v="0"/>
    <x v="5"/>
    <x v="1"/>
    <x v="1"/>
  </r>
  <r>
    <x v="0"/>
    <x v="2"/>
    <s v="De Bonte Raaf"/>
    <x v="3"/>
    <x v="66"/>
    <n v="140.22"/>
    <x v="0"/>
    <x v="2"/>
    <x v="0"/>
    <x v="5"/>
    <x v="1"/>
    <x v="1"/>
  </r>
  <r>
    <x v="0"/>
    <x v="2"/>
    <s v="De Bonte Raaf"/>
    <x v="3"/>
    <x v="67"/>
    <n v="0"/>
    <x v="0"/>
    <x v="2"/>
    <x v="0"/>
    <x v="5"/>
    <x v="1"/>
    <x v="1"/>
  </r>
  <r>
    <x v="0"/>
    <x v="2"/>
    <s v="De Bonte Raaf"/>
    <x v="3"/>
    <x v="68"/>
    <n v="0"/>
    <x v="0"/>
    <x v="2"/>
    <x v="0"/>
    <x v="5"/>
    <x v="1"/>
    <x v="1"/>
  </r>
  <r>
    <x v="0"/>
    <x v="2"/>
    <s v="De Bonte Raaf"/>
    <x v="3"/>
    <x v="69"/>
    <n v="0"/>
    <x v="0"/>
    <x v="2"/>
    <x v="0"/>
    <x v="5"/>
    <x v="1"/>
    <x v="1"/>
  </r>
  <r>
    <x v="0"/>
    <x v="2"/>
    <s v="De Bonte Raaf"/>
    <x v="3"/>
    <x v="70"/>
    <n v="16.690000000000001"/>
    <x v="0"/>
    <x v="2"/>
    <x v="0"/>
    <x v="5"/>
    <x v="1"/>
    <x v="1"/>
  </r>
  <r>
    <x v="0"/>
    <x v="2"/>
    <s v="De Bonte Raaf"/>
    <x v="3"/>
    <x v="71"/>
    <n v="0"/>
    <x v="0"/>
    <x v="2"/>
    <x v="0"/>
    <x v="5"/>
    <x v="1"/>
    <x v="1"/>
  </r>
  <r>
    <x v="0"/>
    <x v="2"/>
    <s v="De Bonte Raaf"/>
    <x v="3"/>
    <x v="72"/>
    <n v="0"/>
    <x v="0"/>
    <x v="2"/>
    <x v="0"/>
    <x v="4"/>
    <x v="1"/>
    <x v="1"/>
  </r>
  <r>
    <x v="0"/>
    <x v="2"/>
    <s v="De Bonte Raaf"/>
    <x v="3"/>
    <x v="73"/>
    <n v="0"/>
    <x v="0"/>
    <x v="2"/>
    <x v="0"/>
    <x v="4"/>
    <x v="1"/>
    <x v="1"/>
  </r>
  <r>
    <x v="0"/>
    <x v="2"/>
    <s v="De Bonte Raaf"/>
    <x v="3"/>
    <x v="74"/>
    <n v="0"/>
    <x v="0"/>
    <x v="2"/>
    <x v="0"/>
    <x v="4"/>
    <x v="1"/>
    <x v="1"/>
  </r>
  <r>
    <x v="0"/>
    <x v="2"/>
    <s v="De Bonte Raaf"/>
    <x v="3"/>
    <x v="75"/>
    <n v="0"/>
    <x v="0"/>
    <x v="2"/>
    <x v="0"/>
    <x v="4"/>
    <x v="1"/>
    <x v="1"/>
  </r>
  <r>
    <x v="0"/>
    <x v="2"/>
    <s v="De Bonte Raaf"/>
    <x v="3"/>
    <x v="76"/>
    <n v="319.55"/>
    <x v="0"/>
    <x v="2"/>
    <x v="0"/>
    <x v="6"/>
    <x v="1"/>
    <x v="1"/>
  </r>
  <r>
    <x v="0"/>
    <x v="2"/>
    <s v="De Bonte Raaf"/>
    <x v="3"/>
    <x v="77"/>
    <n v="-1752.92"/>
    <x v="0"/>
    <x v="2"/>
    <x v="0"/>
    <x v="7"/>
    <x v="1"/>
    <x v="1"/>
  </r>
  <r>
    <x v="0"/>
    <x v="2"/>
    <s v="De Bonte Raaf"/>
    <x v="3"/>
    <x v="78"/>
    <n v="0"/>
    <x v="0"/>
    <x v="2"/>
    <x v="0"/>
    <x v="7"/>
    <x v="1"/>
    <x v="1"/>
  </r>
  <r>
    <x v="0"/>
    <x v="2"/>
    <s v="De Bonte Raaf"/>
    <x v="3"/>
    <x v="79"/>
    <n v="0"/>
    <x v="0"/>
    <x v="2"/>
    <x v="0"/>
    <x v="7"/>
    <x v="1"/>
    <x v="1"/>
  </r>
  <r>
    <x v="0"/>
    <x v="2"/>
    <s v="De Bonte Raaf"/>
    <x v="3"/>
    <x v="80"/>
    <n v="0"/>
    <x v="0"/>
    <x v="2"/>
    <x v="0"/>
    <x v="8"/>
    <x v="1"/>
    <x v="1"/>
  </r>
  <r>
    <x v="0"/>
    <x v="2"/>
    <s v="De Bonte Raaf"/>
    <x v="3"/>
    <x v="81"/>
    <n v="3490.48"/>
    <x v="0"/>
    <x v="2"/>
    <x v="0"/>
    <x v="8"/>
    <x v="1"/>
    <x v="1"/>
  </r>
  <r>
    <x v="0"/>
    <x v="2"/>
    <s v="De Bonte Raaf"/>
    <x v="3"/>
    <x v="82"/>
    <n v="0"/>
    <x v="0"/>
    <x v="2"/>
    <x v="0"/>
    <x v="8"/>
    <x v="1"/>
    <x v="1"/>
  </r>
  <r>
    <x v="0"/>
    <x v="2"/>
    <s v="De Bonte Raaf"/>
    <x v="3"/>
    <x v="83"/>
    <n v="3490.48"/>
    <x v="0"/>
    <x v="2"/>
    <x v="0"/>
    <x v="9"/>
    <x v="1"/>
    <x v="1"/>
  </r>
  <r>
    <x v="0"/>
    <x v="2"/>
    <s v="De Bonte Raaf"/>
    <x v="3"/>
    <x v="84"/>
    <n v="0"/>
    <x v="0"/>
    <x v="2"/>
    <x v="0"/>
    <x v="3"/>
    <x v="1"/>
    <x v="1"/>
  </r>
  <r>
    <x v="0"/>
    <x v="2"/>
    <s v="De Bonte Raaf"/>
    <x v="4"/>
    <x v="0"/>
    <n v="3139.74"/>
    <x v="1"/>
    <x v="3"/>
    <x v="0"/>
    <x v="0"/>
    <x v="0"/>
    <x v="1"/>
  </r>
  <r>
    <x v="0"/>
    <x v="2"/>
    <s v="De Bonte Raaf"/>
    <x v="4"/>
    <x v="85"/>
    <n v="1132"/>
    <x v="1"/>
    <x v="3"/>
    <x v="0"/>
    <x v="0"/>
    <x v="0"/>
    <x v="1"/>
  </r>
  <r>
    <x v="0"/>
    <x v="2"/>
    <s v="De Bonte Raaf"/>
    <x v="4"/>
    <x v="2"/>
    <n v="0"/>
    <x v="1"/>
    <x v="3"/>
    <x v="0"/>
    <x v="0"/>
    <x v="0"/>
    <x v="1"/>
  </r>
  <r>
    <x v="0"/>
    <x v="2"/>
    <s v="De Bonte Raaf"/>
    <x v="4"/>
    <x v="86"/>
    <n v="1132"/>
    <x v="1"/>
    <x v="3"/>
    <x v="0"/>
    <x v="0"/>
    <x v="0"/>
    <x v="1"/>
  </r>
  <r>
    <x v="0"/>
    <x v="2"/>
    <s v="De Bonte Raaf"/>
    <x v="4"/>
    <x v="4"/>
    <n v="1132"/>
    <x v="1"/>
    <x v="3"/>
    <x v="0"/>
    <x v="1"/>
    <x v="0"/>
    <x v="1"/>
  </r>
  <r>
    <x v="0"/>
    <x v="2"/>
    <s v="De Bonte Raaf"/>
    <x v="4"/>
    <x v="5"/>
    <n v="0"/>
    <x v="1"/>
    <x v="3"/>
    <x v="0"/>
    <x v="0"/>
    <x v="0"/>
    <x v="1"/>
  </r>
  <r>
    <x v="0"/>
    <x v="2"/>
    <s v="De Bonte Raaf"/>
    <x v="4"/>
    <x v="6"/>
    <n v="1440.92"/>
    <x v="1"/>
    <x v="3"/>
    <x v="0"/>
    <x v="0"/>
    <x v="0"/>
    <x v="1"/>
  </r>
  <r>
    <x v="0"/>
    <x v="2"/>
    <s v="De Bonte Raaf"/>
    <x v="4"/>
    <x v="7"/>
    <n v="0"/>
    <x v="1"/>
    <x v="3"/>
    <x v="0"/>
    <x v="0"/>
    <x v="0"/>
    <x v="1"/>
  </r>
  <r>
    <x v="0"/>
    <x v="2"/>
    <s v="De Bonte Raaf"/>
    <x v="4"/>
    <x v="8"/>
    <n v="0"/>
    <x v="1"/>
    <x v="3"/>
    <x v="0"/>
    <x v="1"/>
    <x v="0"/>
    <x v="1"/>
  </r>
  <r>
    <x v="0"/>
    <x v="2"/>
    <s v="De Bonte Raaf"/>
    <x v="4"/>
    <x v="9"/>
    <n v="0"/>
    <x v="1"/>
    <x v="3"/>
    <x v="0"/>
    <x v="0"/>
    <x v="0"/>
    <x v="1"/>
  </r>
  <r>
    <x v="0"/>
    <x v="2"/>
    <s v="De Bonte Raaf"/>
    <x v="4"/>
    <x v="87"/>
    <n v="1132"/>
    <x v="1"/>
    <x v="3"/>
    <x v="0"/>
    <x v="0"/>
    <x v="0"/>
    <x v="1"/>
  </r>
  <r>
    <x v="0"/>
    <x v="2"/>
    <s v="De Bonte Raaf"/>
    <x v="4"/>
    <x v="88"/>
    <n v="1132"/>
    <x v="1"/>
    <x v="3"/>
    <x v="0"/>
    <x v="0"/>
    <x v="0"/>
    <x v="1"/>
  </r>
  <r>
    <x v="0"/>
    <x v="2"/>
    <s v="De Bonte Raaf"/>
    <x v="4"/>
    <x v="89"/>
    <n v="1132"/>
    <x v="1"/>
    <x v="3"/>
    <x v="0"/>
    <x v="0"/>
    <x v="0"/>
    <x v="1"/>
  </r>
  <r>
    <x v="0"/>
    <x v="2"/>
    <s v="De Bonte Raaf"/>
    <x v="4"/>
    <x v="90"/>
    <n v="1132"/>
    <x v="1"/>
    <x v="3"/>
    <x v="0"/>
    <x v="0"/>
    <x v="0"/>
    <x v="1"/>
  </r>
  <r>
    <x v="0"/>
    <x v="2"/>
    <s v="De Bonte Raaf"/>
    <x v="4"/>
    <x v="91"/>
    <n v="1132"/>
    <x v="1"/>
    <x v="3"/>
    <x v="0"/>
    <x v="0"/>
    <x v="0"/>
    <x v="1"/>
  </r>
  <r>
    <x v="0"/>
    <x v="2"/>
    <s v="De Bonte Raaf"/>
    <x v="4"/>
    <x v="15"/>
    <n v="0"/>
    <x v="1"/>
    <x v="3"/>
    <x v="0"/>
    <x v="0"/>
    <x v="0"/>
    <x v="1"/>
  </r>
  <r>
    <x v="0"/>
    <x v="2"/>
    <s v="De Bonte Raaf"/>
    <x v="4"/>
    <x v="16"/>
    <n v="1132"/>
    <x v="1"/>
    <x v="3"/>
    <x v="0"/>
    <x v="0"/>
    <x v="0"/>
    <x v="1"/>
  </r>
  <r>
    <x v="0"/>
    <x v="2"/>
    <s v="De Bonte Raaf"/>
    <x v="4"/>
    <x v="17"/>
    <n v="0"/>
    <x v="1"/>
    <x v="3"/>
    <x v="0"/>
    <x v="0"/>
    <x v="0"/>
    <x v="1"/>
  </r>
  <r>
    <x v="0"/>
    <x v="2"/>
    <s v="De Bonte Raaf"/>
    <x v="4"/>
    <x v="18"/>
    <n v="1132"/>
    <x v="1"/>
    <x v="3"/>
    <x v="0"/>
    <x v="0"/>
    <x v="0"/>
    <x v="1"/>
  </r>
  <r>
    <x v="0"/>
    <x v="2"/>
    <s v="De Bonte Raaf"/>
    <x v="4"/>
    <x v="19"/>
    <n v="22"/>
    <x v="1"/>
    <x v="3"/>
    <x v="0"/>
    <x v="0"/>
    <x v="0"/>
    <x v="1"/>
  </r>
  <r>
    <x v="0"/>
    <x v="2"/>
    <s v="De Bonte Raaf"/>
    <x v="4"/>
    <x v="20"/>
    <n v="1132"/>
    <x v="1"/>
    <x v="3"/>
    <x v="0"/>
    <x v="0"/>
    <x v="0"/>
    <x v="1"/>
  </r>
  <r>
    <x v="0"/>
    <x v="2"/>
    <s v="De Bonte Raaf"/>
    <x v="4"/>
    <x v="21"/>
    <n v="-85.42"/>
    <x v="1"/>
    <x v="3"/>
    <x v="0"/>
    <x v="0"/>
    <x v="0"/>
    <x v="1"/>
  </r>
  <r>
    <x v="0"/>
    <x v="2"/>
    <s v="De Bonte Raaf"/>
    <x v="4"/>
    <x v="22"/>
    <n v="1132"/>
    <x v="1"/>
    <x v="3"/>
    <x v="0"/>
    <x v="0"/>
    <x v="0"/>
    <x v="1"/>
  </r>
  <r>
    <x v="0"/>
    <x v="2"/>
    <s v="De Bonte Raaf"/>
    <x v="4"/>
    <x v="23"/>
    <n v="1132"/>
    <x v="1"/>
    <x v="3"/>
    <x v="0"/>
    <x v="0"/>
    <x v="0"/>
    <x v="1"/>
  </r>
  <r>
    <x v="0"/>
    <x v="2"/>
    <s v="De Bonte Raaf"/>
    <x v="4"/>
    <x v="24"/>
    <n v="1132"/>
    <x v="1"/>
    <x v="3"/>
    <x v="0"/>
    <x v="0"/>
    <x v="0"/>
    <x v="1"/>
  </r>
  <r>
    <x v="0"/>
    <x v="2"/>
    <s v="De Bonte Raaf"/>
    <x v="4"/>
    <x v="25"/>
    <n v="21.67"/>
    <x v="1"/>
    <x v="3"/>
    <x v="0"/>
    <x v="0"/>
    <x v="0"/>
    <x v="1"/>
  </r>
  <r>
    <x v="0"/>
    <x v="2"/>
    <s v="De Bonte Raaf"/>
    <x v="4"/>
    <x v="26"/>
    <n v="88"/>
    <x v="1"/>
    <x v="3"/>
    <x v="0"/>
    <x v="0"/>
    <x v="0"/>
    <x v="1"/>
  </r>
  <r>
    <x v="0"/>
    <x v="2"/>
    <s v="De Bonte Raaf"/>
    <x v="4"/>
    <x v="27"/>
    <n v="110.5"/>
    <x v="1"/>
    <x v="3"/>
    <x v="0"/>
    <x v="0"/>
    <x v="0"/>
    <x v="1"/>
  </r>
  <r>
    <x v="0"/>
    <x v="2"/>
    <s v="De Bonte Raaf"/>
    <x v="4"/>
    <x v="28"/>
    <n v="1132"/>
    <x v="1"/>
    <x v="3"/>
    <x v="0"/>
    <x v="0"/>
    <x v="0"/>
    <x v="1"/>
  </r>
  <r>
    <x v="0"/>
    <x v="2"/>
    <s v="De Bonte Raaf"/>
    <x v="4"/>
    <x v="29"/>
    <n v="0"/>
    <x v="1"/>
    <x v="3"/>
    <x v="0"/>
    <x v="0"/>
    <x v="0"/>
    <x v="1"/>
  </r>
  <r>
    <x v="0"/>
    <x v="2"/>
    <s v="De Bonte Raaf"/>
    <x v="4"/>
    <x v="30"/>
    <n v="2264"/>
    <x v="1"/>
    <x v="3"/>
    <x v="0"/>
    <x v="0"/>
    <x v="0"/>
    <x v="1"/>
  </r>
  <r>
    <x v="0"/>
    <x v="2"/>
    <s v="De Bonte Raaf"/>
    <x v="4"/>
    <x v="31"/>
    <n v="13.06"/>
    <x v="1"/>
    <x v="3"/>
    <x v="0"/>
    <x v="0"/>
    <x v="0"/>
    <x v="1"/>
  </r>
  <r>
    <x v="0"/>
    <x v="2"/>
    <s v="De Bonte Raaf"/>
    <x v="4"/>
    <x v="32"/>
    <n v="86.67"/>
    <x v="1"/>
    <x v="3"/>
    <x v="0"/>
    <x v="0"/>
    <x v="0"/>
    <x v="1"/>
  </r>
  <r>
    <x v="0"/>
    <x v="2"/>
    <s v="De Bonte Raaf"/>
    <x v="4"/>
    <x v="33"/>
    <n v="50"/>
    <x v="1"/>
    <x v="3"/>
    <x v="0"/>
    <x v="0"/>
    <x v="0"/>
    <x v="1"/>
  </r>
  <r>
    <x v="0"/>
    <x v="2"/>
    <s v="De Bonte Raaf"/>
    <x v="4"/>
    <x v="34"/>
    <n v="50"/>
    <x v="1"/>
    <x v="3"/>
    <x v="0"/>
    <x v="0"/>
    <x v="0"/>
    <x v="1"/>
  </r>
  <r>
    <x v="0"/>
    <x v="2"/>
    <s v="De Bonte Raaf"/>
    <x v="4"/>
    <x v="35"/>
    <n v="100"/>
    <x v="1"/>
    <x v="3"/>
    <x v="0"/>
    <x v="0"/>
    <x v="0"/>
    <x v="1"/>
  </r>
  <r>
    <x v="0"/>
    <x v="2"/>
    <s v="De Bonte Raaf"/>
    <x v="4"/>
    <x v="36"/>
    <n v="87"/>
    <x v="1"/>
    <x v="3"/>
    <x v="0"/>
    <x v="0"/>
    <x v="0"/>
    <x v="1"/>
  </r>
  <r>
    <x v="0"/>
    <x v="2"/>
    <s v="De Bonte Raaf"/>
    <x v="4"/>
    <x v="37"/>
    <n v="75.84"/>
    <x v="1"/>
    <x v="3"/>
    <x v="0"/>
    <x v="0"/>
    <x v="0"/>
    <x v="1"/>
  </r>
  <r>
    <x v="0"/>
    <x v="2"/>
    <s v="De Bonte Raaf"/>
    <x v="4"/>
    <x v="38"/>
    <n v="148"/>
    <x v="1"/>
    <x v="3"/>
    <x v="0"/>
    <x v="0"/>
    <x v="0"/>
    <x v="1"/>
  </r>
  <r>
    <x v="0"/>
    <x v="2"/>
    <s v="De Bonte Raaf"/>
    <x v="4"/>
    <x v="39"/>
    <n v="0"/>
    <x v="1"/>
    <x v="3"/>
    <x v="0"/>
    <x v="0"/>
    <x v="0"/>
    <x v="1"/>
  </r>
  <r>
    <x v="0"/>
    <x v="2"/>
    <s v="De Bonte Raaf"/>
    <x v="4"/>
    <x v="93"/>
    <n v="92"/>
    <x v="1"/>
    <x v="3"/>
    <x v="0"/>
    <x v="0"/>
    <x v="0"/>
    <x v="1"/>
  </r>
  <r>
    <x v="0"/>
    <x v="2"/>
    <s v="De Bonte Raaf"/>
    <x v="4"/>
    <x v="40"/>
    <n v="240"/>
    <x v="1"/>
    <x v="3"/>
    <x v="0"/>
    <x v="0"/>
    <x v="0"/>
    <x v="1"/>
  </r>
  <r>
    <x v="0"/>
    <x v="2"/>
    <s v="De Bonte Raaf"/>
    <x v="4"/>
    <x v="41"/>
    <n v="0"/>
    <x v="1"/>
    <x v="3"/>
    <x v="0"/>
    <x v="0"/>
    <x v="0"/>
    <x v="1"/>
  </r>
  <r>
    <x v="0"/>
    <x v="2"/>
    <s v="De Bonte Raaf"/>
    <x v="4"/>
    <x v="92"/>
    <n v="1132"/>
    <x v="1"/>
    <x v="3"/>
    <x v="0"/>
    <x v="0"/>
    <x v="0"/>
    <x v="1"/>
  </r>
  <r>
    <x v="0"/>
    <x v="2"/>
    <s v="De Bonte Raaf"/>
    <x v="4"/>
    <x v="43"/>
    <n v="0"/>
    <x v="1"/>
    <x v="3"/>
    <x v="0"/>
    <x v="1"/>
    <x v="0"/>
    <x v="1"/>
  </r>
  <r>
    <x v="0"/>
    <x v="2"/>
    <s v="De Bonte Raaf"/>
    <x v="4"/>
    <x v="44"/>
    <n v="0"/>
    <x v="1"/>
    <x v="3"/>
    <x v="0"/>
    <x v="2"/>
    <x v="0"/>
    <x v="1"/>
  </r>
  <r>
    <x v="0"/>
    <x v="2"/>
    <s v="De Bonte Raaf"/>
    <x v="4"/>
    <x v="45"/>
    <n v="0"/>
    <x v="1"/>
    <x v="3"/>
    <x v="0"/>
    <x v="2"/>
    <x v="0"/>
    <x v="1"/>
  </r>
  <r>
    <x v="0"/>
    <x v="2"/>
    <s v="De Bonte Raaf"/>
    <x v="4"/>
    <x v="46"/>
    <n v="0"/>
    <x v="1"/>
    <x v="3"/>
    <x v="0"/>
    <x v="2"/>
    <x v="0"/>
    <x v="1"/>
  </r>
  <r>
    <x v="0"/>
    <x v="2"/>
    <s v="De Bonte Raaf"/>
    <x v="4"/>
    <x v="47"/>
    <n v="0"/>
    <x v="1"/>
    <x v="3"/>
    <x v="0"/>
    <x v="2"/>
    <x v="0"/>
    <x v="1"/>
  </r>
  <r>
    <x v="0"/>
    <x v="2"/>
    <s v="De Bonte Raaf"/>
    <x v="4"/>
    <x v="48"/>
    <n v="0"/>
    <x v="1"/>
    <x v="3"/>
    <x v="0"/>
    <x v="1"/>
    <x v="0"/>
    <x v="1"/>
  </r>
  <r>
    <x v="0"/>
    <x v="2"/>
    <s v="De Bonte Raaf"/>
    <x v="4"/>
    <x v="49"/>
    <n v="90.56"/>
    <x v="1"/>
    <x v="3"/>
    <x v="0"/>
    <x v="3"/>
    <x v="0"/>
    <x v="1"/>
  </r>
  <r>
    <x v="0"/>
    <x v="2"/>
    <s v="De Bonte Raaf"/>
    <x v="4"/>
    <x v="50"/>
    <n v="13.58"/>
    <x v="1"/>
    <x v="3"/>
    <x v="0"/>
    <x v="4"/>
    <x v="0"/>
    <x v="1"/>
  </r>
  <r>
    <x v="0"/>
    <x v="2"/>
    <s v="De Bonte Raaf"/>
    <x v="4"/>
    <x v="51"/>
    <n v="18.11"/>
    <x v="1"/>
    <x v="3"/>
    <x v="0"/>
    <x v="4"/>
    <x v="0"/>
    <x v="1"/>
  </r>
  <r>
    <x v="0"/>
    <x v="2"/>
    <s v="De Bonte Raaf"/>
    <x v="4"/>
    <x v="52"/>
    <n v="0"/>
    <x v="1"/>
    <x v="3"/>
    <x v="0"/>
    <x v="1"/>
    <x v="0"/>
    <x v="1"/>
  </r>
  <r>
    <x v="0"/>
    <x v="2"/>
    <s v="De Bonte Raaf"/>
    <x v="4"/>
    <x v="53"/>
    <n v="16.98"/>
    <x v="1"/>
    <x v="3"/>
    <x v="0"/>
    <x v="3"/>
    <x v="0"/>
    <x v="1"/>
  </r>
  <r>
    <x v="0"/>
    <x v="2"/>
    <s v="De Bonte Raaf"/>
    <x v="4"/>
    <x v="54"/>
    <n v="2.5499999999999998"/>
    <x v="1"/>
    <x v="3"/>
    <x v="0"/>
    <x v="4"/>
    <x v="0"/>
    <x v="1"/>
  </r>
  <r>
    <x v="0"/>
    <x v="2"/>
    <s v="De Bonte Raaf"/>
    <x v="4"/>
    <x v="55"/>
    <n v="3.4"/>
    <x v="1"/>
    <x v="3"/>
    <x v="0"/>
    <x v="4"/>
    <x v="0"/>
    <x v="1"/>
  </r>
  <r>
    <x v="0"/>
    <x v="2"/>
    <s v="De Bonte Raaf"/>
    <x v="4"/>
    <x v="56"/>
    <n v="0"/>
    <x v="1"/>
    <x v="3"/>
    <x v="0"/>
    <x v="4"/>
    <x v="0"/>
    <x v="1"/>
  </r>
  <r>
    <x v="0"/>
    <x v="2"/>
    <s v="De Bonte Raaf"/>
    <x v="4"/>
    <x v="57"/>
    <n v="0"/>
    <x v="1"/>
    <x v="3"/>
    <x v="0"/>
    <x v="4"/>
    <x v="0"/>
    <x v="1"/>
  </r>
  <r>
    <x v="0"/>
    <x v="2"/>
    <s v="De Bonte Raaf"/>
    <x v="4"/>
    <x v="58"/>
    <n v="0"/>
    <x v="1"/>
    <x v="3"/>
    <x v="0"/>
    <x v="4"/>
    <x v="0"/>
    <x v="1"/>
  </r>
  <r>
    <x v="0"/>
    <x v="2"/>
    <s v="De Bonte Raaf"/>
    <x v="4"/>
    <x v="59"/>
    <n v="0"/>
    <x v="1"/>
    <x v="3"/>
    <x v="0"/>
    <x v="4"/>
    <x v="0"/>
    <x v="1"/>
  </r>
  <r>
    <x v="0"/>
    <x v="2"/>
    <s v="De Bonte Raaf"/>
    <x v="4"/>
    <x v="60"/>
    <n v="82.3"/>
    <x v="1"/>
    <x v="3"/>
    <x v="0"/>
    <x v="5"/>
    <x v="0"/>
    <x v="1"/>
  </r>
  <r>
    <x v="0"/>
    <x v="2"/>
    <s v="De Bonte Raaf"/>
    <x v="4"/>
    <x v="61"/>
    <n v="0"/>
    <x v="1"/>
    <x v="3"/>
    <x v="0"/>
    <x v="5"/>
    <x v="0"/>
    <x v="1"/>
  </r>
  <r>
    <x v="0"/>
    <x v="2"/>
    <s v="De Bonte Raaf"/>
    <x v="4"/>
    <x v="62"/>
    <n v="0"/>
    <x v="1"/>
    <x v="3"/>
    <x v="0"/>
    <x v="5"/>
    <x v="0"/>
    <x v="1"/>
  </r>
  <r>
    <x v="0"/>
    <x v="2"/>
    <s v="De Bonte Raaf"/>
    <x v="4"/>
    <x v="63"/>
    <n v="0"/>
    <x v="1"/>
    <x v="3"/>
    <x v="0"/>
    <x v="5"/>
    <x v="0"/>
    <x v="1"/>
  </r>
  <r>
    <x v="0"/>
    <x v="2"/>
    <s v="De Bonte Raaf"/>
    <x v="4"/>
    <x v="64"/>
    <n v="6"/>
    <x v="1"/>
    <x v="3"/>
    <x v="0"/>
    <x v="5"/>
    <x v="0"/>
    <x v="1"/>
  </r>
  <r>
    <x v="0"/>
    <x v="2"/>
    <s v="De Bonte Raaf"/>
    <x v="4"/>
    <x v="65"/>
    <n v="0"/>
    <x v="1"/>
    <x v="3"/>
    <x v="0"/>
    <x v="5"/>
    <x v="0"/>
    <x v="1"/>
  </r>
  <r>
    <x v="0"/>
    <x v="2"/>
    <s v="De Bonte Raaf"/>
    <x v="4"/>
    <x v="66"/>
    <n v="33.28"/>
    <x v="1"/>
    <x v="3"/>
    <x v="0"/>
    <x v="5"/>
    <x v="0"/>
    <x v="1"/>
  </r>
  <r>
    <x v="0"/>
    <x v="2"/>
    <s v="De Bonte Raaf"/>
    <x v="4"/>
    <x v="67"/>
    <n v="0"/>
    <x v="1"/>
    <x v="3"/>
    <x v="0"/>
    <x v="5"/>
    <x v="0"/>
    <x v="1"/>
  </r>
  <r>
    <x v="0"/>
    <x v="2"/>
    <s v="De Bonte Raaf"/>
    <x v="4"/>
    <x v="68"/>
    <n v="0"/>
    <x v="1"/>
    <x v="3"/>
    <x v="0"/>
    <x v="5"/>
    <x v="0"/>
    <x v="1"/>
  </r>
  <r>
    <x v="0"/>
    <x v="2"/>
    <s v="De Bonte Raaf"/>
    <x v="4"/>
    <x v="69"/>
    <n v="0"/>
    <x v="1"/>
    <x v="3"/>
    <x v="0"/>
    <x v="5"/>
    <x v="0"/>
    <x v="1"/>
  </r>
  <r>
    <x v="0"/>
    <x v="2"/>
    <s v="De Bonte Raaf"/>
    <x v="4"/>
    <x v="70"/>
    <n v="3.96"/>
    <x v="1"/>
    <x v="3"/>
    <x v="0"/>
    <x v="5"/>
    <x v="0"/>
    <x v="1"/>
  </r>
  <r>
    <x v="0"/>
    <x v="2"/>
    <s v="De Bonte Raaf"/>
    <x v="4"/>
    <x v="71"/>
    <n v="0"/>
    <x v="1"/>
    <x v="3"/>
    <x v="0"/>
    <x v="5"/>
    <x v="0"/>
    <x v="1"/>
  </r>
  <r>
    <x v="0"/>
    <x v="2"/>
    <s v="De Bonte Raaf"/>
    <x v="4"/>
    <x v="72"/>
    <n v="0"/>
    <x v="1"/>
    <x v="3"/>
    <x v="0"/>
    <x v="4"/>
    <x v="0"/>
    <x v="1"/>
  </r>
  <r>
    <x v="0"/>
    <x v="2"/>
    <s v="De Bonte Raaf"/>
    <x v="4"/>
    <x v="73"/>
    <n v="0"/>
    <x v="1"/>
    <x v="3"/>
    <x v="0"/>
    <x v="4"/>
    <x v="0"/>
    <x v="1"/>
  </r>
  <r>
    <x v="0"/>
    <x v="2"/>
    <s v="De Bonte Raaf"/>
    <x v="4"/>
    <x v="74"/>
    <n v="0"/>
    <x v="1"/>
    <x v="3"/>
    <x v="0"/>
    <x v="4"/>
    <x v="0"/>
    <x v="1"/>
  </r>
  <r>
    <x v="0"/>
    <x v="2"/>
    <s v="De Bonte Raaf"/>
    <x v="4"/>
    <x v="75"/>
    <n v="0"/>
    <x v="1"/>
    <x v="3"/>
    <x v="0"/>
    <x v="4"/>
    <x v="0"/>
    <x v="1"/>
  </r>
  <r>
    <x v="0"/>
    <x v="2"/>
    <s v="De Bonte Raaf"/>
    <x v="4"/>
    <x v="76"/>
    <n v="75.84"/>
    <x v="1"/>
    <x v="3"/>
    <x v="0"/>
    <x v="6"/>
    <x v="0"/>
    <x v="1"/>
  </r>
  <r>
    <x v="0"/>
    <x v="2"/>
    <s v="De Bonte Raaf"/>
    <x v="4"/>
    <x v="77"/>
    <n v="-85.42"/>
    <x v="1"/>
    <x v="3"/>
    <x v="0"/>
    <x v="7"/>
    <x v="0"/>
    <x v="1"/>
  </r>
  <r>
    <x v="0"/>
    <x v="2"/>
    <s v="De Bonte Raaf"/>
    <x v="4"/>
    <x v="78"/>
    <n v="0"/>
    <x v="1"/>
    <x v="3"/>
    <x v="0"/>
    <x v="7"/>
    <x v="0"/>
    <x v="1"/>
  </r>
  <r>
    <x v="0"/>
    <x v="2"/>
    <s v="De Bonte Raaf"/>
    <x v="4"/>
    <x v="79"/>
    <n v="0"/>
    <x v="1"/>
    <x v="3"/>
    <x v="0"/>
    <x v="7"/>
    <x v="0"/>
    <x v="1"/>
  </r>
  <r>
    <x v="0"/>
    <x v="2"/>
    <s v="De Bonte Raaf"/>
    <x v="4"/>
    <x v="80"/>
    <n v="0"/>
    <x v="1"/>
    <x v="3"/>
    <x v="0"/>
    <x v="8"/>
    <x v="0"/>
    <x v="1"/>
  </r>
  <r>
    <x v="0"/>
    <x v="2"/>
    <s v="De Bonte Raaf"/>
    <x v="4"/>
    <x v="81"/>
    <n v="1046.58"/>
    <x v="1"/>
    <x v="3"/>
    <x v="0"/>
    <x v="8"/>
    <x v="0"/>
    <x v="1"/>
  </r>
  <r>
    <x v="0"/>
    <x v="2"/>
    <s v="De Bonte Raaf"/>
    <x v="4"/>
    <x v="82"/>
    <n v="0"/>
    <x v="1"/>
    <x v="3"/>
    <x v="0"/>
    <x v="8"/>
    <x v="0"/>
    <x v="1"/>
  </r>
  <r>
    <x v="0"/>
    <x v="2"/>
    <s v="De Bonte Raaf"/>
    <x v="4"/>
    <x v="83"/>
    <n v="1046.58"/>
    <x v="1"/>
    <x v="3"/>
    <x v="0"/>
    <x v="9"/>
    <x v="0"/>
    <x v="1"/>
  </r>
  <r>
    <x v="0"/>
    <x v="2"/>
    <s v="De Bonte Raaf"/>
    <x v="4"/>
    <x v="84"/>
    <n v="0"/>
    <x v="1"/>
    <x v="3"/>
    <x v="0"/>
    <x v="3"/>
    <x v="0"/>
    <x v="1"/>
  </r>
  <r>
    <x v="0"/>
    <x v="2"/>
    <s v="De Bonte Raaf"/>
    <x v="5"/>
    <x v="0"/>
    <n v="4329.45"/>
    <x v="1"/>
    <x v="0"/>
    <x v="0"/>
    <x v="0"/>
    <x v="1"/>
    <x v="1"/>
  </r>
  <r>
    <x v="0"/>
    <x v="2"/>
    <s v="De Bonte Raaf"/>
    <x v="5"/>
    <x v="85"/>
    <n v="1565.4"/>
    <x v="1"/>
    <x v="0"/>
    <x v="0"/>
    <x v="0"/>
    <x v="1"/>
    <x v="1"/>
  </r>
  <r>
    <x v="0"/>
    <x v="2"/>
    <s v="De Bonte Raaf"/>
    <x v="5"/>
    <x v="2"/>
    <n v="0"/>
    <x v="1"/>
    <x v="0"/>
    <x v="0"/>
    <x v="0"/>
    <x v="1"/>
    <x v="1"/>
  </r>
  <r>
    <x v="0"/>
    <x v="2"/>
    <s v="De Bonte Raaf"/>
    <x v="5"/>
    <x v="86"/>
    <n v="1565.4"/>
    <x v="1"/>
    <x v="0"/>
    <x v="0"/>
    <x v="0"/>
    <x v="1"/>
    <x v="1"/>
  </r>
  <r>
    <x v="0"/>
    <x v="2"/>
    <s v="De Bonte Raaf"/>
    <x v="5"/>
    <x v="4"/>
    <n v="1565.4"/>
    <x v="1"/>
    <x v="0"/>
    <x v="0"/>
    <x v="1"/>
    <x v="1"/>
    <x v="1"/>
  </r>
  <r>
    <x v="0"/>
    <x v="2"/>
    <s v="De Bonte Raaf"/>
    <x v="5"/>
    <x v="5"/>
    <n v="0"/>
    <x v="1"/>
    <x v="0"/>
    <x v="0"/>
    <x v="0"/>
    <x v="1"/>
    <x v="1"/>
  </r>
  <r>
    <x v="0"/>
    <x v="2"/>
    <s v="De Bonte Raaf"/>
    <x v="5"/>
    <x v="6"/>
    <n v="1992.59"/>
    <x v="1"/>
    <x v="0"/>
    <x v="0"/>
    <x v="0"/>
    <x v="1"/>
    <x v="1"/>
  </r>
  <r>
    <x v="0"/>
    <x v="2"/>
    <s v="De Bonte Raaf"/>
    <x v="5"/>
    <x v="7"/>
    <n v="0"/>
    <x v="1"/>
    <x v="0"/>
    <x v="0"/>
    <x v="0"/>
    <x v="1"/>
    <x v="1"/>
  </r>
  <r>
    <x v="0"/>
    <x v="2"/>
    <s v="De Bonte Raaf"/>
    <x v="5"/>
    <x v="8"/>
    <n v="0"/>
    <x v="1"/>
    <x v="0"/>
    <x v="0"/>
    <x v="1"/>
    <x v="1"/>
    <x v="1"/>
  </r>
  <r>
    <x v="0"/>
    <x v="2"/>
    <s v="De Bonte Raaf"/>
    <x v="5"/>
    <x v="9"/>
    <n v="0"/>
    <x v="1"/>
    <x v="0"/>
    <x v="0"/>
    <x v="0"/>
    <x v="1"/>
    <x v="1"/>
  </r>
  <r>
    <x v="0"/>
    <x v="2"/>
    <s v="De Bonte Raaf"/>
    <x v="5"/>
    <x v="87"/>
    <n v="1565.4"/>
    <x v="1"/>
    <x v="0"/>
    <x v="0"/>
    <x v="0"/>
    <x v="1"/>
    <x v="1"/>
  </r>
  <r>
    <x v="0"/>
    <x v="2"/>
    <s v="De Bonte Raaf"/>
    <x v="5"/>
    <x v="88"/>
    <n v="1565.4"/>
    <x v="1"/>
    <x v="0"/>
    <x v="0"/>
    <x v="0"/>
    <x v="1"/>
    <x v="1"/>
  </r>
  <r>
    <x v="0"/>
    <x v="2"/>
    <s v="De Bonte Raaf"/>
    <x v="5"/>
    <x v="89"/>
    <n v="1565.4"/>
    <x v="1"/>
    <x v="0"/>
    <x v="0"/>
    <x v="0"/>
    <x v="1"/>
    <x v="1"/>
  </r>
  <r>
    <x v="0"/>
    <x v="2"/>
    <s v="De Bonte Raaf"/>
    <x v="5"/>
    <x v="90"/>
    <n v="1565.4"/>
    <x v="1"/>
    <x v="0"/>
    <x v="0"/>
    <x v="0"/>
    <x v="1"/>
    <x v="1"/>
  </r>
  <r>
    <x v="0"/>
    <x v="2"/>
    <s v="De Bonte Raaf"/>
    <x v="5"/>
    <x v="91"/>
    <n v="1565.4"/>
    <x v="1"/>
    <x v="0"/>
    <x v="0"/>
    <x v="0"/>
    <x v="1"/>
    <x v="1"/>
  </r>
  <r>
    <x v="0"/>
    <x v="2"/>
    <s v="De Bonte Raaf"/>
    <x v="5"/>
    <x v="15"/>
    <n v="0"/>
    <x v="1"/>
    <x v="0"/>
    <x v="0"/>
    <x v="0"/>
    <x v="1"/>
    <x v="1"/>
  </r>
  <r>
    <x v="0"/>
    <x v="2"/>
    <s v="De Bonte Raaf"/>
    <x v="5"/>
    <x v="16"/>
    <n v="1565.4"/>
    <x v="1"/>
    <x v="0"/>
    <x v="0"/>
    <x v="0"/>
    <x v="1"/>
    <x v="1"/>
  </r>
  <r>
    <x v="0"/>
    <x v="2"/>
    <s v="De Bonte Raaf"/>
    <x v="5"/>
    <x v="17"/>
    <n v="0"/>
    <x v="1"/>
    <x v="0"/>
    <x v="0"/>
    <x v="0"/>
    <x v="1"/>
    <x v="1"/>
  </r>
  <r>
    <x v="0"/>
    <x v="2"/>
    <s v="De Bonte Raaf"/>
    <x v="5"/>
    <x v="18"/>
    <n v="1565.4"/>
    <x v="1"/>
    <x v="0"/>
    <x v="0"/>
    <x v="0"/>
    <x v="1"/>
    <x v="1"/>
  </r>
  <r>
    <x v="0"/>
    <x v="2"/>
    <s v="De Bonte Raaf"/>
    <x v="5"/>
    <x v="19"/>
    <n v="18"/>
    <x v="1"/>
    <x v="0"/>
    <x v="0"/>
    <x v="0"/>
    <x v="1"/>
    <x v="1"/>
  </r>
  <r>
    <x v="0"/>
    <x v="2"/>
    <s v="De Bonte Raaf"/>
    <x v="5"/>
    <x v="20"/>
    <n v="1565.4"/>
    <x v="1"/>
    <x v="0"/>
    <x v="0"/>
    <x v="0"/>
    <x v="1"/>
    <x v="1"/>
  </r>
  <r>
    <x v="0"/>
    <x v="2"/>
    <s v="De Bonte Raaf"/>
    <x v="5"/>
    <x v="21"/>
    <n v="-122.25"/>
    <x v="1"/>
    <x v="0"/>
    <x v="0"/>
    <x v="0"/>
    <x v="1"/>
    <x v="1"/>
  </r>
  <r>
    <x v="0"/>
    <x v="2"/>
    <s v="De Bonte Raaf"/>
    <x v="5"/>
    <x v="22"/>
    <n v="1565.4"/>
    <x v="1"/>
    <x v="0"/>
    <x v="0"/>
    <x v="0"/>
    <x v="1"/>
    <x v="1"/>
  </r>
  <r>
    <x v="0"/>
    <x v="2"/>
    <s v="De Bonte Raaf"/>
    <x v="5"/>
    <x v="23"/>
    <n v="1565.4"/>
    <x v="1"/>
    <x v="0"/>
    <x v="0"/>
    <x v="0"/>
    <x v="1"/>
    <x v="1"/>
  </r>
  <r>
    <x v="0"/>
    <x v="2"/>
    <s v="De Bonte Raaf"/>
    <x v="5"/>
    <x v="24"/>
    <n v="1565.4"/>
    <x v="1"/>
    <x v="0"/>
    <x v="0"/>
    <x v="0"/>
    <x v="1"/>
    <x v="1"/>
  </r>
  <r>
    <x v="0"/>
    <x v="2"/>
    <s v="De Bonte Raaf"/>
    <x v="5"/>
    <x v="25"/>
    <n v="21.67"/>
    <x v="1"/>
    <x v="0"/>
    <x v="0"/>
    <x v="0"/>
    <x v="1"/>
    <x v="1"/>
  </r>
  <r>
    <x v="0"/>
    <x v="2"/>
    <s v="De Bonte Raaf"/>
    <x v="5"/>
    <x v="26"/>
    <n v="108"/>
    <x v="1"/>
    <x v="0"/>
    <x v="0"/>
    <x v="0"/>
    <x v="1"/>
    <x v="1"/>
  </r>
  <r>
    <x v="0"/>
    <x v="2"/>
    <s v="De Bonte Raaf"/>
    <x v="5"/>
    <x v="27"/>
    <n v="235"/>
    <x v="1"/>
    <x v="0"/>
    <x v="0"/>
    <x v="0"/>
    <x v="1"/>
    <x v="1"/>
  </r>
  <r>
    <x v="0"/>
    <x v="2"/>
    <s v="De Bonte Raaf"/>
    <x v="5"/>
    <x v="28"/>
    <n v="1565.4"/>
    <x v="1"/>
    <x v="0"/>
    <x v="0"/>
    <x v="0"/>
    <x v="1"/>
    <x v="1"/>
  </r>
  <r>
    <x v="0"/>
    <x v="2"/>
    <s v="De Bonte Raaf"/>
    <x v="5"/>
    <x v="29"/>
    <n v="0"/>
    <x v="1"/>
    <x v="0"/>
    <x v="0"/>
    <x v="0"/>
    <x v="1"/>
    <x v="1"/>
  </r>
  <r>
    <x v="0"/>
    <x v="2"/>
    <s v="De Bonte Raaf"/>
    <x v="5"/>
    <x v="30"/>
    <n v="2609"/>
    <x v="1"/>
    <x v="0"/>
    <x v="0"/>
    <x v="0"/>
    <x v="1"/>
    <x v="1"/>
  </r>
  <r>
    <x v="0"/>
    <x v="2"/>
    <s v="De Bonte Raaf"/>
    <x v="5"/>
    <x v="31"/>
    <n v="15.05"/>
    <x v="1"/>
    <x v="0"/>
    <x v="0"/>
    <x v="0"/>
    <x v="1"/>
    <x v="1"/>
  </r>
  <r>
    <x v="0"/>
    <x v="2"/>
    <s v="De Bonte Raaf"/>
    <x v="5"/>
    <x v="32"/>
    <n v="104"/>
    <x v="1"/>
    <x v="0"/>
    <x v="0"/>
    <x v="0"/>
    <x v="1"/>
    <x v="1"/>
  </r>
  <r>
    <x v="0"/>
    <x v="2"/>
    <s v="De Bonte Raaf"/>
    <x v="5"/>
    <x v="33"/>
    <n v="60"/>
    <x v="1"/>
    <x v="0"/>
    <x v="0"/>
    <x v="0"/>
    <x v="1"/>
    <x v="1"/>
  </r>
  <r>
    <x v="0"/>
    <x v="2"/>
    <s v="De Bonte Raaf"/>
    <x v="5"/>
    <x v="34"/>
    <n v="60"/>
    <x v="1"/>
    <x v="0"/>
    <x v="0"/>
    <x v="0"/>
    <x v="1"/>
    <x v="1"/>
  </r>
  <r>
    <x v="0"/>
    <x v="2"/>
    <s v="De Bonte Raaf"/>
    <x v="5"/>
    <x v="35"/>
    <n v="80"/>
    <x v="1"/>
    <x v="0"/>
    <x v="0"/>
    <x v="0"/>
    <x v="1"/>
    <x v="1"/>
  </r>
  <r>
    <x v="0"/>
    <x v="2"/>
    <s v="De Bonte Raaf"/>
    <x v="5"/>
    <x v="36"/>
    <n v="104"/>
    <x v="1"/>
    <x v="0"/>
    <x v="0"/>
    <x v="0"/>
    <x v="1"/>
    <x v="1"/>
  </r>
  <r>
    <x v="0"/>
    <x v="2"/>
    <s v="De Bonte Raaf"/>
    <x v="5"/>
    <x v="37"/>
    <n v="104.88"/>
    <x v="1"/>
    <x v="0"/>
    <x v="0"/>
    <x v="0"/>
    <x v="1"/>
    <x v="1"/>
  </r>
  <r>
    <x v="0"/>
    <x v="2"/>
    <s v="De Bonte Raaf"/>
    <x v="5"/>
    <x v="38"/>
    <n v="143.16"/>
    <x v="1"/>
    <x v="0"/>
    <x v="0"/>
    <x v="0"/>
    <x v="1"/>
    <x v="1"/>
  </r>
  <r>
    <x v="0"/>
    <x v="2"/>
    <s v="De Bonte Raaf"/>
    <x v="5"/>
    <x v="39"/>
    <n v="0"/>
    <x v="1"/>
    <x v="0"/>
    <x v="0"/>
    <x v="0"/>
    <x v="1"/>
    <x v="1"/>
  </r>
  <r>
    <x v="0"/>
    <x v="2"/>
    <s v="De Bonte Raaf"/>
    <x v="5"/>
    <x v="93"/>
    <n v="144"/>
    <x v="1"/>
    <x v="0"/>
    <x v="0"/>
    <x v="0"/>
    <x v="1"/>
    <x v="1"/>
  </r>
  <r>
    <x v="0"/>
    <x v="2"/>
    <s v="De Bonte Raaf"/>
    <x v="5"/>
    <x v="40"/>
    <n v="287.16000000000003"/>
    <x v="1"/>
    <x v="0"/>
    <x v="0"/>
    <x v="0"/>
    <x v="1"/>
    <x v="1"/>
  </r>
  <r>
    <x v="0"/>
    <x v="2"/>
    <s v="De Bonte Raaf"/>
    <x v="5"/>
    <x v="41"/>
    <n v="0"/>
    <x v="1"/>
    <x v="0"/>
    <x v="0"/>
    <x v="0"/>
    <x v="1"/>
    <x v="1"/>
  </r>
  <r>
    <x v="0"/>
    <x v="2"/>
    <s v="De Bonte Raaf"/>
    <x v="5"/>
    <x v="92"/>
    <n v="1565.4"/>
    <x v="1"/>
    <x v="0"/>
    <x v="0"/>
    <x v="0"/>
    <x v="1"/>
    <x v="1"/>
  </r>
  <r>
    <x v="0"/>
    <x v="2"/>
    <s v="De Bonte Raaf"/>
    <x v="5"/>
    <x v="43"/>
    <n v="0"/>
    <x v="1"/>
    <x v="0"/>
    <x v="0"/>
    <x v="1"/>
    <x v="1"/>
    <x v="1"/>
  </r>
  <r>
    <x v="0"/>
    <x v="2"/>
    <s v="De Bonte Raaf"/>
    <x v="5"/>
    <x v="44"/>
    <n v="0"/>
    <x v="1"/>
    <x v="0"/>
    <x v="0"/>
    <x v="2"/>
    <x v="1"/>
    <x v="1"/>
  </r>
  <r>
    <x v="0"/>
    <x v="2"/>
    <s v="De Bonte Raaf"/>
    <x v="5"/>
    <x v="45"/>
    <n v="0"/>
    <x v="1"/>
    <x v="0"/>
    <x v="0"/>
    <x v="2"/>
    <x v="1"/>
    <x v="1"/>
  </r>
  <r>
    <x v="0"/>
    <x v="2"/>
    <s v="De Bonte Raaf"/>
    <x v="5"/>
    <x v="46"/>
    <n v="0"/>
    <x v="1"/>
    <x v="0"/>
    <x v="0"/>
    <x v="2"/>
    <x v="1"/>
    <x v="1"/>
  </r>
  <r>
    <x v="0"/>
    <x v="2"/>
    <s v="De Bonte Raaf"/>
    <x v="5"/>
    <x v="47"/>
    <n v="0"/>
    <x v="1"/>
    <x v="0"/>
    <x v="0"/>
    <x v="2"/>
    <x v="1"/>
    <x v="1"/>
  </r>
  <r>
    <x v="0"/>
    <x v="2"/>
    <s v="De Bonte Raaf"/>
    <x v="5"/>
    <x v="48"/>
    <n v="0"/>
    <x v="1"/>
    <x v="0"/>
    <x v="0"/>
    <x v="1"/>
    <x v="1"/>
    <x v="1"/>
  </r>
  <r>
    <x v="0"/>
    <x v="2"/>
    <s v="De Bonte Raaf"/>
    <x v="5"/>
    <x v="49"/>
    <n v="125.23"/>
    <x v="1"/>
    <x v="0"/>
    <x v="0"/>
    <x v="3"/>
    <x v="1"/>
    <x v="1"/>
  </r>
  <r>
    <x v="0"/>
    <x v="2"/>
    <s v="De Bonte Raaf"/>
    <x v="5"/>
    <x v="50"/>
    <n v="18.78"/>
    <x v="1"/>
    <x v="0"/>
    <x v="0"/>
    <x v="4"/>
    <x v="1"/>
    <x v="1"/>
  </r>
  <r>
    <x v="0"/>
    <x v="2"/>
    <s v="De Bonte Raaf"/>
    <x v="5"/>
    <x v="51"/>
    <n v="25.05"/>
    <x v="1"/>
    <x v="0"/>
    <x v="0"/>
    <x v="4"/>
    <x v="1"/>
    <x v="1"/>
  </r>
  <r>
    <x v="0"/>
    <x v="2"/>
    <s v="De Bonte Raaf"/>
    <x v="5"/>
    <x v="52"/>
    <n v="0"/>
    <x v="1"/>
    <x v="0"/>
    <x v="0"/>
    <x v="1"/>
    <x v="1"/>
    <x v="1"/>
  </r>
  <r>
    <x v="0"/>
    <x v="2"/>
    <s v="De Bonte Raaf"/>
    <x v="5"/>
    <x v="53"/>
    <n v="23.48"/>
    <x v="1"/>
    <x v="0"/>
    <x v="0"/>
    <x v="3"/>
    <x v="1"/>
    <x v="1"/>
  </r>
  <r>
    <x v="0"/>
    <x v="2"/>
    <s v="De Bonte Raaf"/>
    <x v="5"/>
    <x v="54"/>
    <n v="3.52"/>
    <x v="1"/>
    <x v="0"/>
    <x v="0"/>
    <x v="4"/>
    <x v="1"/>
    <x v="1"/>
  </r>
  <r>
    <x v="0"/>
    <x v="2"/>
    <s v="De Bonte Raaf"/>
    <x v="5"/>
    <x v="55"/>
    <n v="4.7"/>
    <x v="1"/>
    <x v="0"/>
    <x v="0"/>
    <x v="4"/>
    <x v="1"/>
    <x v="1"/>
  </r>
  <r>
    <x v="0"/>
    <x v="2"/>
    <s v="De Bonte Raaf"/>
    <x v="5"/>
    <x v="56"/>
    <n v="0"/>
    <x v="1"/>
    <x v="0"/>
    <x v="0"/>
    <x v="4"/>
    <x v="1"/>
    <x v="1"/>
  </r>
  <r>
    <x v="0"/>
    <x v="2"/>
    <s v="De Bonte Raaf"/>
    <x v="5"/>
    <x v="57"/>
    <n v="0"/>
    <x v="1"/>
    <x v="0"/>
    <x v="0"/>
    <x v="4"/>
    <x v="1"/>
    <x v="1"/>
  </r>
  <r>
    <x v="0"/>
    <x v="2"/>
    <s v="De Bonte Raaf"/>
    <x v="5"/>
    <x v="58"/>
    <n v="0"/>
    <x v="1"/>
    <x v="0"/>
    <x v="0"/>
    <x v="4"/>
    <x v="1"/>
    <x v="1"/>
  </r>
  <r>
    <x v="0"/>
    <x v="2"/>
    <s v="De Bonte Raaf"/>
    <x v="5"/>
    <x v="59"/>
    <n v="0"/>
    <x v="1"/>
    <x v="0"/>
    <x v="0"/>
    <x v="4"/>
    <x v="1"/>
    <x v="1"/>
  </r>
  <r>
    <x v="0"/>
    <x v="2"/>
    <s v="De Bonte Raaf"/>
    <x v="5"/>
    <x v="60"/>
    <n v="113.8"/>
    <x v="1"/>
    <x v="0"/>
    <x v="0"/>
    <x v="5"/>
    <x v="1"/>
    <x v="1"/>
  </r>
  <r>
    <x v="0"/>
    <x v="2"/>
    <s v="De Bonte Raaf"/>
    <x v="5"/>
    <x v="61"/>
    <n v="0"/>
    <x v="1"/>
    <x v="0"/>
    <x v="0"/>
    <x v="5"/>
    <x v="1"/>
    <x v="1"/>
  </r>
  <r>
    <x v="0"/>
    <x v="2"/>
    <s v="De Bonte Raaf"/>
    <x v="5"/>
    <x v="62"/>
    <n v="0"/>
    <x v="1"/>
    <x v="0"/>
    <x v="0"/>
    <x v="5"/>
    <x v="1"/>
    <x v="1"/>
  </r>
  <r>
    <x v="0"/>
    <x v="2"/>
    <s v="De Bonte Raaf"/>
    <x v="5"/>
    <x v="63"/>
    <n v="0"/>
    <x v="1"/>
    <x v="0"/>
    <x v="0"/>
    <x v="5"/>
    <x v="1"/>
    <x v="1"/>
  </r>
  <r>
    <x v="0"/>
    <x v="2"/>
    <s v="De Bonte Raaf"/>
    <x v="5"/>
    <x v="64"/>
    <n v="8.3000000000000007"/>
    <x v="1"/>
    <x v="0"/>
    <x v="0"/>
    <x v="5"/>
    <x v="1"/>
    <x v="1"/>
  </r>
  <r>
    <x v="0"/>
    <x v="2"/>
    <s v="De Bonte Raaf"/>
    <x v="5"/>
    <x v="65"/>
    <n v="0"/>
    <x v="1"/>
    <x v="0"/>
    <x v="0"/>
    <x v="5"/>
    <x v="1"/>
    <x v="1"/>
  </r>
  <r>
    <x v="0"/>
    <x v="2"/>
    <s v="De Bonte Raaf"/>
    <x v="5"/>
    <x v="66"/>
    <n v="46.02"/>
    <x v="1"/>
    <x v="0"/>
    <x v="0"/>
    <x v="5"/>
    <x v="1"/>
    <x v="1"/>
  </r>
  <r>
    <x v="0"/>
    <x v="2"/>
    <s v="De Bonte Raaf"/>
    <x v="5"/>
    <x v="67"/>
    <n v="0"/>
    <x v="1"/>
    <x v="0"/>
    <x v="0"/>
    <x v="5"/>
    <x v="1"/>
    <x v="1"/>
  </r>
  <r>
    <x v="0"/>
    <x v="2"/>
    <s v="De Bonte Raaf"/>
    <x v="5"/>
    <x v="68"/>
    <n v="0"/>
    <x v="1"/>
    <x v="0"/>
    <x v="0"/>
    <x v="5"/>
    <x v="1"/>
    <x v="1"/>
  </r>
  <r>
    <x v="0"/>
    <x v="2"/>
    <s v="De Bonte Raaf"/>
    <x v="5"/>
    <x v="69"/>
    <n v="0"/>
    <x v="1"/>
    <x v="0"/>
    <x v="0"/>
    <x v="5"/>
    <x v="1"/>
    <x v="1"/>
  </r>
  <r>
    <x v="0"/>
    <x v="2"/>
    <s v="De Bonte Raaf"/>
    <x v="5"/>
    <x v="70"/>
    <n v="5.48"/>
    <x v="1"/>
    <x v="0"/>
    <x v="0"/>
    <x v="5"/>
    <x v="1"/>
    <x v="1"/>
  </r>
  <r>
    <x v="0"/>
    <x v="2"/>
    <s v="De Bonte Raaf"/>
    <x v="5"/>
    <x v="71"/>
    <n v="0"/>
    <x v="1"/>
    <x v="0"/>
    <x v="0"/>
    <x v="5"/>
    <x v="1"/>
    <x v="1"/>
  </r>
  <r>
    <x v="0"/>
    <x v="2"/>
    <s v="De Bonte Raaf"/>
    <x v="5"/>
    <x v="72"/>
    <n v="0"/>
    <x v="1"/>
    <x v="0"/>
    <x v="0"/>
    <x v="4"/>
    <x v="1"/>
    <x v="1"/>
  </r>
  <r>
    <x v="0"/>
    <x v="2"/>
    <s v="De Bonte Raaf"/>
    <x v="5"/>
    <x v="73"/>
    <n v="0"/>
    <x v="1"/>
    <x v="0"/>
    <x v="0"/>
    <x v="4"/>
    <x v="1"/>
    <x v="1"/>
  </r>
  <r>
    <x v="0"/>
    <x v="2"/>
    <s v="De Bonte Raaf"/>
    <x v="5"/>
    <x v="74"/>
    <n v="0"/>
    <x v="1"/>
    <x v="0"/>
    <x v="0"/>
    <x v="4"/>
    <x v="1"/>
    <x v="1"/>
  </r>
  <r>
    <x v="0"/>
    <x v="2"/>
    <s v="De Bonte Raaf"/>
    <x v="5"/>
    <x v="75"/>
    <n v="0"/>
    <x v="1"/>
    <x v="0"/>
    <x v="0"/>
    <x v="4"/>
    <x v="1"/>
    <x v="1"/>
  </r>
  <r>
    <x v="0"/>
    <x v="2"/>
    <s v="De Bonte Raaf"/>
    <x v="5"/>
    <x v="76"/>
    <n v="104.88"/>
    <x v="1"/>
    <x v="0"/>
    <x v="0"/>
    <x v="6"/>
    <x v="1"/>
    <x v="1"/>
  </r>
  <r>
    <x v="0"/>
    <x v="2"/>
    <s v="De Bonte Raaf"/>
    <x v="5"/>
    <x v="77"/>
    <n v="-122.25"/>
    <x v="1"/>
    <x v="0"/>
    <x v="0"/>
    <x v="7"/>
    <x v="1"/>
    <x v="1"/>
  </r>
  <r>
    <x v="0"/>
    <x v="2"/>
    <s v="De Bonte Raaf"/>
    <x v="5"/>
    <x v="78"/>
    <n v="0"/>
    <x v="1"/>
    <x v="0"/>
    <x v="0"/>
    <x v="7"/>
    <x v="1"/>
    <x v="1"/>
  </r>
  <r>
    <x v="0"/>
    <x v="2"/>
    <s v="De Bonte Raaf"/>
    <x v="5"/>
    <x v="79"/>
    <n v="0"/>
    <x v="1"/>
    <x v="0"/>
    <x v="0"/>
    <x v="7"/>
    <x v="1"/>
    <x v="1"/>
  </r>
  <r>
    <x v="0"/>
    <x v="2"/>
    <s v="De Bonte Raaf"/>
    <x v="5"/>
    <x v="80"/>
    <n v="0"/>
    <x v="1"/>
    <x v="0"/>
    <x v="0"/>
    <x v="8"/>
    <x v="1"/>
    <x v="1"/>
  </r>
  <r>
    <x v="0"/>
    <x v="2"/>
    <s v="De Bonte Raaf"/>
    <x v="5"/>
    <x v="81"/>
    <n v="1443.15"/>
    <x v="1"/>
    <x v="0"/>
    <x v="0"/>
    <x v="8"/>
    <x v="1"/>
    <x v="1"/>
  </r>
  <r>
    <x v="0"/>
    <x v="2"/>
    <s v="De Bonte Raaf"/>
    <x v="5"/>
    <x v="82"/>
    <n v="0"/>
    <x v="1"/>
    <x v="0"/>
    <x v="0"/>
    <x v="8"/>
    <x v="1"/>
    <x v="1"/>
  </r>
  <r>
    <x v="0"/>
    <x v="2"/>
    <s v="De Bonte Raaf"/>
    <x v="5"/>
    <x v="83"/>
    <n v="1443.15"/>
    <x v="1"/>
    <x v="0"/>
    <x v="0"/>
    <x v="9"/>
    <x v="1"/>
    <x v="1"/>
  </r>
  <r>
    <x v="0"/>
    <x v="2"/>
    <s v="De Bonte Raaf"/>
    <x v="5"/>
    <x v="84"/>
    <n v="0"/>
    <x v="1"/>
    <x v="0"/>
    <x v="0"/>
    <x v="3"/>
    <x v="1"/>
    <x v="1"/>
  </r>
  <r>
    <x v="0"/>
    <x v="2"/>
    <s v="De Bonte Raaf"/>
    <x v="6"/>
    <x v="0"/>
    <n v="4077.24"/>
    <x v="2"/>
    <x v="0"/>
    <x v="0"/>
    <x v="0"/>
    <x v="2"/>
    <x v="1"/>
  </r>
  <r>
    <x v="0"/>
    <x v="2"/>
    <s v="De Bonte Raaf"/>
    <x v="6"/>
    <x v="85"/>
    <n v="1473.66"/>
    <x v="2"/>
    <x v="0"/>
    <x v="0"/>
    <x v="0"/>
    <x v="2"/>
    <x v="1"/>
  </r>
  <r>
    <x v="0"/>
    <x v="2"/>
    <s v="De Bonte Raaf"/>
    <x v="6"/>
    <x v="2"/>
    <n v="0"/>
    <x v="2"/>
    <x v="0"/>
    <x v="0"/>
    <x v="0"/>
    <x v="2"/>
    <x v="1"/>
  </r>
  <r>
    <x v="0"/>
    <x v="2"/>
    <s v="De Bonte Raaf"/>
    <x v="6"/>
    <x v="86"/>
    <n v="1473.66"/>
    <x v="2"/>
    <x v="0"/>
    <x v="0"/>
    <x v="0"/>
    <x v="2"/>
    <x v="1"/>
  </r>
  <r>
    <x v="0"/>
    <x v="2"/>
    <s v="De Bonte Raaf"/>
    <x v="6"/>
    <x v="4"/>
    <n v="1473.66"/>
    <x v="2"/>
    <x v="0"/>
    <x v="0"/>
    <x v="1"/>
    <x v="2"/>
    <x v="1"/>
  </r>
  <r>
    <x v="0"/>
    <x v="2"/>
    <s v="De Bonte Raaf"/>
    <x v="6"/>
    <x v="5"/>
    <n v="0"/>
    <x v="2"/>
    <x v="0"/>
    <x v="0"/>
    <x v="0"/>
    <x v="2"/>
    <x v="1"/>
  </r>
  <r>
    <x v="0"/>
    <x v="2"/>
    <s v="De Bonte Raaf"/>
    <x v="6"/>
    <x v="6"/>
    <n v="1949.51"/>
    <x v="2"/>
    <x v="0"/>
    <x v="0"/>
    <x v="0"/>
    <x v="2"/>
    <x v="1"/>
  </r>
  <r>
    <x v="0"/>
    <x v="2"/>
    <s v="De Bonte Raaf"/>
    <x v="6"/>
    <x v="7"/>
    <n v="0"/>
    <x v="2"/>
    <x v="0"/>
    <x v="0"/>
    <x v="0"/>
    <x v="2"/>
    <x v="1"/>
  </r>
  <r>
    <x v="0"/>
    <x v="2"/>
    <s v="De Bonte Raaf"/>
    <x v="6"/>
    <x v="8"/>
    <n v="0"/>
    <x v="2"/>
    <x v="0"/>
    <x v="0"/>
    <x v="1"/>
    <x v="2"/>
    <x v="1"/>
  </r>
  <r>
    <x v="0"/>
    <x v="2"/>
    <s v="De Bonte Raaf"/>
    <x v="6"/>
    <x v="9"/>
    <n v="0"/>
    <x v="2"/>
    <x v="0"/>
    <x v="0"/>
    <x v="0"/>
    <x v="2"/>
    <x v="1"/>
  </r>
  <r>
    <x v="0"/>
    <x v="2"/>
    <s v="De Bonte Raaf"/>
    <x v="6"/>
    <x v="87"/>
    <n v="1473.66"/>
    <x v="2"/>
    <x v="0"/>
    <x v="0"/>
    <x v="0"/>
    <x v="2"/>
    <x v="1"/>
  </r>
  <r>
    <x v="0"/>
    <x v="2"/>
    <s v="De Bonte Raaf"/>
    <x v="6"/>
    <x v="88"/>
    <n v="1473.66"/>
    <x v="2"/>
    <x v="0"/>
    <x v="0"/>
    <x v="0"/>
    <x v="2"/>
    <x v="1"/>
  </r>
  <r>
    <x v="0"/>
    <x v="2"/>
    <s v="De Bonte Raaf"/>
    <x v="6"/>
    <x v="89"/>
    <n v="1473.66"/>
    <x v="2"/>
    <x v="0"/>
    <x v="0"/>
    <x v="0"/>
    <x v="2"/>
    <x v="1"/>
  </r>
  <r>
    <x v="0"/>
    <x v="2"/>
    <s v="De Bonte Raaf"/>
    <x v="6"/>
    <x v="90"/>
    <n v="1473.66"/>
    <x v="2"/>
    <x v="0"/>
    <x v="0"/>
    <x v="0"/>
    <x v="2"/>
    <x v="1"/>
  </r>
  <r>
    <x v="0"/>
    <x v="2"/>
    <s v="De Bonte Raaf"/>
    <x v="6"/>
    <x v="91"/>
    <n v="1473.66"/>
    <x v="2"/>
    <x v="0"/>
    <x v="0"/>
    <x v="0"/>
    <x v="2"/>
    <x v="1"/>
  </r>
  <r>
    <x v="0"/>
    <x v="2"/>
    <s v="De Bonte Raaf"/>
    <x v="6"/>
    <x v="15"/>
    <n v="0"/>
    <x v="2"/>
    <x v="0"/>
    <x v="0"/>
    <x v="0"/>
    <x v="2"/>
    <x v="1"/>
  </r>
  <r>
    <x v="0"/>
    <x v="2"/>
    <s v="De Bonte Raaf"/>
    <x v="6"/>
    <x v="16"/>
    <n v="0"/>
    <x v="2"/>
    <x v="0"/>
    <x v="0"/>
    <x v="0"/>
    <x v="2"/>
    <x v="1"/>
  </r>
  <r>
    <x v="0"/>
    <x v="2"/>
    <s v="De Bonte Raaf"/>
    <x v="6"/>
    <x v="17"/>
    <n v="1473.66"/>
    <x v="2"/>
    <x v="0"/>
    <x v="0"/>
    <x v="0"/>
    <x v="2"/>
    <x v="1"/>
  </r>
  <r>
    <x v="0"/>
    <x v="2"/>
    <s v="De Bonte Raaf"/>
    <x v="6"/>
    <x v="18"/>
    <n v="1473.66"/>
    <x v="2"/>
    <x v="0"/>
    <x v="0"/>
    <x v="0"/>
    <x v="2"/>
    <x v="1"/>
  </r>
  <r>
    <x v="0"/>
    <x v="2"/>
    <s v="De Bonte Raaf"/>
    <x v="6"/>
    <x v="19"/>
    <n v="13"/>
    <x v="2"/>
    <x v="0"/>
    <x v="0"/>
    <x v="0"/>
    <x v="2"/>
    <x v="1"/>
  </r>
  <r>
    <x v="0"/>
    <x v="2"/>
    <s v="De Bonte Raaf"/>
    <x v="6"/>
    <x v="20"/>
    <n v="1473.66"/>
    <x v="2"/>
    <x v="0"/>
    <x v="0"/>
    <x v="0"/>
    <x v="2"/>
    <x v="1"/>
  </r>
  <r>
    <x v="0"/>
    <x v="2"/>
    <s v="De Bonte Raaf"/>
    <x v="6"/>
    <x v="21"/>
    <n v="-114.58"/>
    <x v="2"/>
    <x v="0"/>
    <x v="0"/>
    <x v="0"/>
    <x v="2"/>
    <x v="1"/>
  </r>
  <r>
    <x v="0"/>
    <x v="2"/>
    <s v="De Bonte Raaf"/>
    <x v="6"/>
    <x v="22"/>
    <n v="1473.66"/>
    <x v="2"/>
    <x v="0"/>
    <x v="0"/>
    <x v="0"/>
    <x v="2"/>
    <x v="1"/>
  </r>
  <r>
    <x v="0"/>
    <x v="2"/>
    <s v="De Bonte Raaf"/>
    <x v="6"/>
    <x v="23"/>
    <n v="1473.66"/>
    <x v="2"/>
    <x v="0"/>
    <x v="0"/>
    <x v="0"/>
    <x v="2"/>
    <x v="1"/>
  </r>
  <r>
    <x v="0"/>
    <x v="2"/>
    <s v="De Bonte Raaf"/>
    <x v="6"/>
    <x v="24"/>
    <n v="1473.66"/>
    <x v="2"/>
    <x v="0"/>
    <x v="0"/>
    <x v="0"/>
    <x v="2"/>
    <x v="1"/>
  </r>
  <r>
    <x v="0"/>
    <x v="2"/>
    <s v="De Bonte Raaf"/>
    <x v="6"/>
    <x v="25"/>
    <n v="21.67"/>
    <x v="2"/>
    <x v="0"/>
    <x v="0"/>
    <x v="0"/>
    <x v="2"/>
    <x v="1"/>
  </r>
  <r>
    <x v="0"/>
    <x v="2"/>
    <s v="De Bonte Raaf"/>
    <x v="6"/>
    <x v="26"/>
    <n v="93.6"/>
    <x v="2"/>
    <x v="0"/>
    <x v="0"/>
    <x v="0"/>
    <x v="2"/>
    <x v="1"/>
  </r>
  <r>
    <x v="0"/>
    <x v="2"/>
    <s v="De Bonte Raaf"/>
    <x v="6"/>
    <x v="27"/>
    <n v="209.08"/>
    <x v="2"/>
    <x v="0"/>
    <x v="0"/>
    <x v="0"/>
    <x v="2"/>
    <x v="1"/>
  </r>
  <r>
    <x v="0"/>
    <x v="2"/>
    <s v="De Bonte Raaf"/>
    <x v="6"/>
    <x v="28"/>
    <n v="1473.66"/>
    <x v="2"/>
    <x v="0"/>
    <x v="0"/>
    <x v="0"/>
    <x v="2"/>
    <x v="1"/>
  </r>
  <r>
    <x v="0"/>
    <x v="2"/>
    <s v="De Bonte Raaf"/>
    <x v="6"/>
    <x v="29"/>
    <n v="0"/>
    <x v="2"/>
    <x v="0"/>
    <x v="0"/>
    <x v="0"/>
    <x v="2"/>
    <x v="1"/>
  </r>
  <r>
    <x v="0"/>
    <x v="2"/>
    <s v="De Bonte Raaf"/>
    <x v="6"/>
    <x v="30"/>
    <n v="2729"/>
    <x v="2"/>
    <x v="0"/>
    <x v="0"/>
    <x v="0"/>
    <x v="2"/>
    <x v="1"/>
  </r>
  <r>
    <x v="0"/>
    <x v="2"/>
    <s v="De Bonte Raaf"/>
    <x v="6"/>
    <x v="31"/>
    <n v="15.74"/>
    <x v="2"/>
    <x v="0"/>
    <x v="0"/>
    <x v="0"/>
    <x v="2"/>
    <x v="1"/>
  </r>
  <r>
    <x v="0"/>
    <x v="2"/>
    <s v="De Bonte Raaf"/>
    <x v="6"/>
    <x v="32"/>
    <n v="93.6"/>
    <x v="2"/>
    <x v="0"/>
    <x v="0"/>
    <x v="0"/>
    <x v="2"/>
    <x v="1"/>
  </r>
  <r>
    <x v="0"/>
    <x v="2"/>
    <s v="De Bonte Raaf"/>
    <x v="6"/>
    <x v="33"/>
    <n v="54"/>
    <x v="2"/>
    <x v="0"/>
    <x v="0"/>
    <x v="0"/>
    <x v="2"/>
    <x v="1"/>
  </r>
  <r>
    <x v="0"/>
    <x v="2"/>
    <s v="De Bonte Raaf"/>
    <x v="6"/>
    <x v="34"/>
    <n v="54"/>
    <x v="2"/>
    <x v="0"/>
    <x v="0"/>
    <x v="0"/>
    <x v="2"/>
    <x v="1"/>
  </r>
  <r>
    <x v="0"/>
    <x v="2"/>
    <s v="De Bonte Raaf"/>
    <x v="6"/>
    <x v="35"/>
    <n v="60"/>
    <x v="2"/>
    <x v="0"/>
    <x v="0"/>
    <x v="0"/>
    <x v="2"/>
    <x v="1"/>
  </r>
  <r>
    <x v="0"/>
    <x v="2"/>
    <s v="De Bonte Raaf"/>
    <x v="6"/>
    <x v="36"/>
    <n v="94"/>
    <x v="2"/>
    <x v="0"/>
    <x v="0"/>
    <x v="0"/>
    <x v="2"/>
    <x v="1"/>
  </r>
  <r>
    <x v="0"/>
    <x v="2"/>
    <s v="De Bonte Raaf"/>
    <x v="6"/>
    <x v="37"/>
    <n v="98.74"/>
    <x v="2"/>
    <x v="0"/>
    <x v="0"/>
    <x v="0"/>
    <x v="2"/>
    <x v="1"/>
  </r>
  <r>
    <x v="0"/>
    <x v="2"/>
    <s v="De Bonte Raaf"/>
    <x v="6"/>
    <x v="38"/>
    <n v="258.87"/>
    <x v="2"/>
    <x v="0"/>
    <x v="0"/>
    <x v="0"/>
    <x v="2"/>
    <x v="1"/>
  </r>
  <r>
    <x v="0"/>
    <x v="2"/>
    <s v="De Bonte Raaf"/>
    <x v="6"/>
    <x v="39"/>
    <n v="0"/>
    <x v="2"/>
    <x v="0"/>
    <x v="0"/>
    <x v="0"/>
    <x v="2"/>
    <x v="1"/>
  </r>
  <r>
    <x v="0"/>
    <x v="2"/>
    <s v="De Bonte Raaf"/>
    <x v="6"/>
    <x v="40"/>
    <n v="258.87"/>
    <x v="2"/>
    <x v="0"/>
    <x v="0"/>
    <x v="0"/>
    <x v="2"/>
    <x v="1"/>
  </r>
  <r>
    <x v="0"/>
    <x v="2"/>
    <s v="De Bonte Raaf"/>
    <x v="6"/>
    <x v="41"/>
    <n v="0"/>
    <x v="2"/>
    <x v="0"/>
    <x v="0"/>
    <x v="0"/>
    <x v="2"/>
    <x v="1"/>
  </r>
  <r>
    <x v="0"/>
    <x v="2"/>
    <s v="De Bonte Raaf"/>
    <x v="6"/>
    <x v="92"/>
    <n v="1473.66"/>
    <x v="2"/>
    <x v="0"/>
    <x v="0"/>
    <x v="0"/>
    <x v="2"/>
    <x v="1"/>
  </r>
  <r>
    <x v="0"/>
    <x v="2"/>
    <s v="De Bonte Raaf"/>
    <x v="6"/>
    <x v="43"/>
    <n v="0"/>
    <x v="2"/>
    <x v="0"/>
    <x v="0"/>
    <x v="1"/>
    <x v="2"/>
    <x v="1"/>
  </r>
  <r>
    <x v="0"/>
    <x v="2"/>
    <s v="De Bonte Raaf"/>
    <x v="6"/>
    <x v="44"/>
    <n v="0"/>
    <x v="2"/>
    <x v="0"/>
    <x v="0"/>
    <x v="2"/>
    <x v="2"/>
    <x v="1"/>
  </r>
  <r>
    <x v="0"/>
    <x v="2"/>
    <s v="De Bonte Raaf"/>
    <x v="6"/>
    <x v="45"/>
    <n v="0"/>
    <x v="2"/>
    <x v="0"/>
    <x v="0"/>
    <x v="2"/>
    <x v="2"/>
    <x v="1"/>
  </r>
  <r>
    <x v="0"/>
    <x v="2"/>
    <s v="De Bonte Raaf"/>
    <x v="6"/>
    <x v="46"/>
    <n v="0"/>
    <x v="2"/>
    <x v="0"/>
    <x v="0"/>
    <x v="2"/>
    <x v="2"/>
    <x v="1"/>
  </r>
  <r>
    <x v="0"/>
    <x v="2"/>
    <s v="De Bonte Raaf"/>
    <x v="6"/>
    <x v="47"/>
    <n v="0"/>
    <x v="2"/>
    <x v="0"/>
    <x v="0"/>
    <x v="2"/>
    <x v="2"/>
    <x v="1"/>
  </r>
  <r>
    <x v="0"/>
    <x v="2"/>
    <s v="De Bonte Raaf"/>
    <x v="6"/>
    <x v="48"/>
    <n v="0"/>
    <x v="2"/>
    <x v="0"/>
    <x v="0"/>
    <x v="1"/>
    <x v="2"/>
    <x v="1"/>
  </r>
  <r>
    <x v="0"/>
    <x v="2"/>
    <s v="De Bonte Raaf"/>
    <x v="6"/>
    <x v="49"/>
    <n v="117.89"/>
    <x v="2"/>
    <x v="0"/>
    <x v="0"/>
    <x v="3"/>
    <x v="2"/>
    <x v="1"/>
  </r>
  <r>
    <x v="0"/>
    <x v="2"/>
    <s v="De Bonte Raaf"/>
    <x v="6"/>
    <x v="50"/>
    <n v="17.68"/>
    <x v="2"/>
    <x v="0"/>
    <x v="0"/>
    <x v="4"/>
    <x v="2"/>
    <x v="1"/>
  </r>
  <r>
    <x v="0"/>
    <x v="2"/>
    <s v="De Bonte Raaf"/>
    <x v="6"/>
    <x v="51"/>
    <n v="23.58"/>
    <x v="2"/>
    <x v="0"/>
    <x v="0"/>
    <x v="4"/>
    <x v="2"/>
    <x v="1"/>
  </r>
  <r>
    <x v="0"/>
    <x v="2"/>
    <s v="De Bonte Raaf"/>
    <x v="6"/>
    <x v="52"/>
    <n v="0"/>
    <x v="2"/>
    <x v="0"/>
    <x v="0"/>
    <x v="1"/>
    <x v="2"/>
    <x v="1"/>
  </r>
  <r>
    <x v="0"/>
    <x v="2"/>
    <s v="De Bonte Raaf"/>
    <x v="6"/>
    <x v="53"/>
    <n v="22.1"/>
    <x v="2"/>
    <x v="0"/>
    <x v="0"/>
    <x v="3"/>
    <x v="2"/>
    <x v="1"/>
  </r>
  <r>
    <x v="0"/>
    <x v="2"/>
    <s v="De Bonte Raaf"/>
    <x v="6"/>
    <x v="54"/>
    <n v="3.32"/>
    <x v="2"/>
    <x v="0"/>
    <x v="0"/>
    <x v="4"/>
    <x v="2"/>
    <x v="1"/>
  </r>
  <r>
    <x v="0"/>
    <x v="2"/>
    <s v="De Bonte Raaf"/>
    <x v="6"/>
    <x v="55"/>
    <n v="4.42"/>
    <x v="2"/>
    <x v="0"/>
    <x v="0"/>
    <x v="4"/>
    <x v="2"/>
    <x v="1"/>
  </r>
  <r>
    <x v="0"/>
    <x v="2"/>
    <s v="De Bonte Raaf"/>
    <x v="6"/>
    <x v="56"/>
    <n v="0"/>
    <x v="2"/>
    <x v="0"/>
    <x v="0"/>
    <x v="4"/>
    <x v="2"/>
    <x v="1"/>
  </r>
  <r>
    <x v="0"/>
    <x v="2"/>
    <s v="De Bonte Raaf"/>
    <x v="6"/>
    <x v="57"/>
    <n v="0"/>
    <x v="2"/>
    <x v="0"/>
    <x v="0"/>
    <x v="4"/>
    <x v="2"/>
    <x v="1"/>
  </r>
  <r>
    <x v="0"/>
    <x v="2"/>
    <s v="De Bonte Raaf"/>
    <x v="6"/>
    <x v="58"/>
    <n v="0"/>
    <x v="2"/>
    <x v="0"/>
    <x v="0"/>
    <x v="4"/>
    <x v="2"/>
    <x v="1"/>
  </r>
  <r>
    <x v="0"/>
    <x v="2"/>
    <s v="De Bonte Raaf"/>
    <x v="6"/>
    <x v="59"/>
    <n v="0"/>
    <x v="2"/>
    <x v="0"/>
    <x v="0"/>
    <x v="4"/>
    <x v="2"/>
    <x v="1"/>
  </r>
  <r>
    <x v="0"/>
    <x v="2"/>
    <s v="De Bonte Raaf"/>
    <x v="6"/>
    <x v="60"/>
    <n v="107.14"/>
    <x v="2"/>
    <x v="0"/>
    <x v="0"/>
    <x v="5"/>
    <x v="2"/>
    <x v="1"/>
  </r>
  <r>
    <x v="0"/>
    <x v="2"/>
    <s v="De Bonte Raaf"/>
    <x v="6"/>
    <x v="61"/>
    <n v="0"/>
    <x v="2"/>
    <x v="0"/>
    <x v="0"/>
    <x v="5"/>
    <x v="2"/>
    <x v="1"/>
  </r>
  <r>
    <x v="0"/>
    <x v="2"/>
    <s v="De Bonte Raaf"/>
    <x v="6"/>
    <x v="62"/>
    <n v="0"/>
    <x v="2"/>
    <x v="0"/>
    <x v="0"/>
    <x v="5"/>
    <x v="2"/>
    <x v="1"/>
  </r>
  <r>
    <x v="0"/>
    <x v="2"/>
    <s v="De Bonte Raaf"/>
    <x v="6"/>
    <x v="63"/>
    <n v="0"/>
    <x v="2"/>
    <x v="0"/>
    <x v="0"/>
    <x v="5"/>
    <x v="2"/>
    <x v="1"/>
  </r>
  <r>
    <x v="0"/>
    <x v="2"/>
    <s v="De Bonte Raaf"/>
    <x v="6"/>
    <x v="64"/>
    <n v="7.81"/>
    <x v="2"/>
    <x v="0"/>
    <x v="0"/>
    <x v="5"/>
    <x v="2"/>
    <x v="1"/>
  </r>
  <r>
    <x v="0"/>
    <x v="2"/>
    <s v="De Bonte Raaf"/>
    <x v="6"/>
    <x v="65"/>
    <n v="0"/>
    <x v="2"/>
    <x v="0"/>
    <x v="0"/>
    <x v="5"/>
    <x v="2"/>
    <x v="1"/>
  </r>
  <r>
    <x v="0"/>
    <x v="2"/>
    <s v="De Bonte Raaf"/>
    <x v="6"/>
    <x v="66"/>
    <n v="0"/>
    <x v="2"/>
    <x v="0"/>
    <x v="0"/>
    <x v="5"/>
    <x v="2"/>
    <x v="1"/>
  </r>
  <r>
    <x v="0"/>
    <x v="2"/>
    <s v="De Bonte Raaf"/>
    <x v="6"/>
    <x v="67"/>
    <n v="117.01"/>
    <x v="2"/>
    <x v="0"/>
    <x v="0"/>
    <x v="5"/>
    <x v="2"/>
    <x v="1"/>
  </r>
  <r>
    <x v="0"/>
    <x v="2"/>
    <s v="De Bonte Raaf"/>
    <x v="6"/>
    <x v="68"/>
    <n v="0"/>
    <x v="2"/>
    <x v="0"/>
    <x v="0"/>
    <x v="5"/>
    <x v="2"/>
    <x v="1"/>
  </r>
  <r>
    <x v="0"/>
    <x v="2"/>
    <s v="De Bonte Raaf"/>
    <x v="6"/>
    <x v="69"/>
    <n v="0"/>
    <x v="2"/>
    <x v="0"/>
    <x v="0"/>
    <x v="5"/>
    <x v="2"/>
    <x v="1"/>
  </r>
  <r>
    <x v="0"/>
    <x v="2"/>
    <s v="De Bonte Raaf"/>
    <x v="6"/>
    <x v="70"/>
    <n v="5.16"/>
    <x v="2"/>
    <x v="0"/>
    <x v="0"/>
    <x v="5"/>
    <x v="2"/>
    <x v="1"/>
  </r>
  <r>
    <x v="0"/>
    <x v="2"/>
    <s v="De Bonte Raaf"/>
    <x v="6"/>
    <x v="71"/>
    <n v="0"/>
    <x v="2"/>
    <x v="0"/>
    <x v="0"/>
    <x v="5"/>
    <x v="2"/>
    <x v="1"/>
  </r>
  <r>
    <x v="0"/>
    <x v="2"/>
    <s v="De Bonte Raaf"/>
    <x v="6"/>
    <x v="72"/>
    <n v="0"/>
    <x v="2"/>
    <x v="0"/>
    <x v="0"/>
    <x v="4"/>
    <x v="2"/>
    <x v="1"/>
  </r>
  <r>
    <x v="0"/>
    <x v="2"/>
    <s v="De Bonte Raaf"/>
    <x v="6"/>
    <x v="73"/>
    <n v="0"/>
    <x v="2"/>
    <x v="0"/>
    <x v="0"/>
    <x v="4"/>
    <x v="2"/>
    <x v="1"/>
  </r>
  <r>
    <x v="0"/>
    <x v="2"/>
    <s v="De Bonte Raaf"/>
    <x v="6"/>
    <x v="74"/>
    <n v="0"/>
    <x v="2"/>
    <x v="0"/>
    <x v="0"/>
    <x v="4"/>
    <x v="2"/>
    <x v="1"/>
  </r>
  <r>
    <x v="0"/>
    <x v="2"/>
    <s v="De Bonte Raaf"/>
    <x v="6"/>
    <x v="75"/>
    <n v="0"/>
    <x v="2"/>
    <x v="0"/>
    <x v="0"/>
    <x v="4"/>
    <x v="2"/>
    <x v="1"/>
  </r>
  <r>
    <x v="0"/>
    <x v="2"/>
    <s v="De Bonte Raaf"/>
    <x v="6"/>
    <x v="76"/>
    <n v="98.74"/>
    <x v="2"/>
    <x v="0"/>
    <x v="0"/>
    <x v="6"/>
    <x v="2"/>
    <x v="1"/>
  </r>
  <r>
    <x v="0"/>
    <x v="2"/>
    <s v="De Bonte Raaf"/>
    <x v="6"/>
    <x v="77"/>
    <n v="-114.58"/>
    <x v="2"/>
    <x v="0"/>
    <x v="0"/>
    <x v="7"/>
    <x v="2"/>
    <x v="1"/>
  </r>
  <r>
    <x v="0"/>
    <x v="2"/>
    <s v="De Bonte Raaf"/>
    <x v="6"/>
    <x v="78"/>
    <n v="0"/>
    <x v="2"/>
    <x v="0"/>
    <x v="0"/>
    <x v="7"/>
    <x v="2"/>
    <x v="1"/>
  </r>
  <r>
    <x v="0"/>
    <x v="2"/>
    <s v="De Bonte Raaf"/>
    <x v="6"/>
    <x v="79"/>
    <n v="0"/>
    <x v="2"/>
    <x v="0"/>
    <x v="0"/>
    <x v="7"/>
    <x v="2"/>
    <x v="1"/>
  </r>
  <r>
    <x v="0"/>
    <x v="2"/>
    <s v="De Bonte Raaf"/>
    <x v="6"/>
    <x v="80"/>
    <n v="0"/>
    <x v="2"/>
    <x v="0"/>
    <x v="0"/>
    <x v="8"/>
    <x v="2"/>
    <x v="1"/>
  </r>
  <r>
    <x v="0"/>
    <x v="2"/>
    <s v="De Bonte Raaf"/>
    <x v="6"/>
    <x v="81"/>
    <n v="1359.08"/>
    <x v="2"/>
    <x v="0"/>
    <x v="0"/>
    <x v="8"/>
    <x v="2"/>
    <x v="1"/>
  </r>
  <r>
    <x v="0"/>
    <x v="2"/>
    <s v="De Bonte Raaf"/>
    <x v="6"/>
    <x v="82"/>
    <n v="0"/>
    <x v="2"/>
    <x v="0"/>
    <x v="0"/>
    <x v="8"/>
    <x v="2"/>
    <x v="1"/>
  </r>
  <r>
    <x v="0"/>
    <x v="2"/>
    <s v="De Bonte Raaf"/>
    <x v="6"/>
    <x v="83"/>
    <n v="1359.08"/>
    <x v="2"/>
    <x v="0"/>
    <x v="0"/>
    <x v="9"/>
    <x v="2"/>
    <x v="1"/>
  </r>
  <r>
    <x v="0"/>
    <x v="2"/>
    <s v="De Bonte Raaf"/>
    <x v="6"/>
    <x v="84"/>
    <n v="0"/>
    <x v="2"/>
    <x v="0"/>
    <x v="0"/>
    <x v="3"/>
    <x v="2"/>
    <x v="1"/>
  </r>
  <r>
    <x v="0"/>
    <x v="2"/>
    <s v="De Bonte Raaf"/>
    <x v="7"/>
    <x v="0"/>
    <n v="6454.71"/>
    <x v="2"/>
    <x v="0"/>
    <x v="0"/>
    <x v="0"/>
    <x v="0"/>
    <x v="0"/>
  </r>
  <r>
    <x v="0"/>
    <x v="2"/>
    <s v="De Bonte Raaf"/>
    <x v="7"/>
    <x v="85"/>
    <n v="2655.9"/>
    <x v="2"/>
    <x v="0"/>
    <x v="0"/>
    <x v="0"/>
    <x v="0"/>
    <x v="0"/>
  </r>
  <r>
    <x v="0"/>
    <x v="2"/>
    <s v="De Bonte Raaf"/>
    <x v="7"/>
    <x v="2"/>
    <n v="0"/>
    <x v="2"/>
    <x v="0"/>
    <x v="0"/>
    <x v="0"/>
    <x v="0"/>
    <x v="0"/>
  </r>
  <r>
    <x v="0"/>
    <x v="2"/>
    <s v="De Bonte Raaf"/>
    <x v="7"/>
    <x v="86"/>
    <n v="2655.9"/>
    <x v="2"/>
    <x v="0"/>
    <x v="0"/>
    <x v="0"/>
    <x v="0"/>
    <x v="0"/>
  </r>
  <r>
    <x v="0"/>
    <x v="2"/>
    <s v="De Bonte Raaf"/>
    <x v="7"/>
    <x v="4"/>
    <n v="2655.9"/>
    <x v="2"/>
    <x v="0"/>
    <x v="0"/>
    <x v="1"/>
    <x v="0"/>
    <x v="0"/>
  </r>
  <r>
    <x v="0"/>
    <x v="2"/>
    <s v="De Bonte Raaf"/>
    <x v="7"/>
    <x v="5"/>
    <n v="0"/>
    <x v="2"/>
    <x v="0"/>
    <x v="0"/>
    <x v="0"/>
    <x v="0"/>
    <x v="0"/>
  </r>
  <r>
    <x v="0"/>
    <x v="2"/>
    <s v="De Bonte Raaf"/>
    <x v="7"/>
    <x v="6"/>
    <n v="3380.7"/>
    <x v="2"/>
    <x v="0"/>
    <x v="0"/>
    <x v="0"/>
    <x v="0"/>
    <x v="0"/>
  </r>
  <r>
    <x v="0"/>
    <x v="2"/>
    <s v="De Bonte Raaf"/>
    <x v="7"/>
    <x v="7"/>
    <n v="0"/>
    <x v="2"/>
    <x v="0"/>
    <x v="0"/>
    <x v="0"/>
    <x v="0"/>
    <x v="0"/>
  </r>
  <r>
    <x v="0"/>
    <x v="2"/>
    <s v="De Bonte Raaf"/>
    <x v="7"/>
    <x v="8"/>
    <n v="0"/>
    <x v="2"/>
    <x v="0"/>
    <x v="0"/>
    <x v="1"/>
    <x v="0"/>
    <x v="0"/>
  </r>
  <r>
    <x v="0"/>
    <x v="2"/>
    <s v="De Bonte Raaf"/>
    <x v="7"/>
    <x v="9"/>
    <n v="0"/>
    <x v="2"/>
    <x v="0"/>
    <x v="0"/>
    <x v="0"/>
    <x v="0"/>
    <x v="0"/>
  </r>
  <r>
    <x v="0"/>
    <x v="2"/>
    <s v="De Bonte Raaf"/>
    <x v="7"/>
    <x v="87"/>
    <n v="2655.9"/>
    <x v="2"/>
    <x v="0"/>
    <x v="0"/>
    <x v="0"/>
    <x v="0"/>
    <x v="0"/>
  </r>
  <r>
    <x v="0"/>
    <x v="2"/>
    <s v="De Bonte Raaf"/>
    <x v="7"/>
    <x v="88"/>
    <n v="2655.9"/>
    <x v="2"/>
    <x v="0"/>
    <x v="0"/>
    <x v="0"/>
    <x v="0"/>
    <x v="0"/>
  </r>
  <r>
    <x v="0"/>
    <x v="2"/>
    <s v="De Bonte Raaf"/>
    <x v="7"/>
    <x v="89"/>
    <n v="2655.9"/>
    <x v="2"/>
    <x v="0"/>
    <x v="0"/>
    <x v="0"/>
    <x v="0"/>
    <x v="0"/>
  </r>
  <r>
    <x v="0"/>
    <x v="2"/>
    <s v="De Bonte Raaf"/>
    <x v="7"/>
    <x v="90"/>
    <n v="2655.9"/>
    <x v="2"/>
    <x v="0"/>
    <x v="0"/>
    <x v="0"/>
    <x v="0"/>
    <x v="0"/>
  </r>
  <r>
    <x v="0"/>
    <x v="2"/>
    <s v="De Bonte Raaf"/>
    <x v="7"/>
    <x v="91"/>
    <n v="2655.9"/>
    <x v="2"/>
    <x v="0"/>
    <x v="0"/>
    <x v="0"/>
    <x v="0"/>
    <x v="0"/>
  </r>
  <r>
    <x v="0"/>
    <x v="2"/>
    <s v="De Bonte Raaf"/>
    <x v="7"/>
    <x v="15"/>
    <n v="0"/>
    <x v="2"/>
    <x v="0"/>
    <x v="0"/>
    <x v="0"/>
    <x v="0"/>
    <x v="0"/>
  </r>
  <r>
    <x v="0"/>
    <x v="2"/>
    <s v="De Bonte Raaf"/>
    <x v="7"/>
    <x v="16"/>
    <n v="2655.9"/>
    <x v="2"/>
    <x v="0"/>
    <x v="0"/>
    <x v="0"/>
    <x v="0"/>
    <x v="0"/>
  </r>
  <r>
    <x v="0"/>
    <x v="2"/>
    <s v="De Bonte Raaf"/>
    <x v="7"/>
    <x v="17"/>
    <n v="0"/>
    <x v="2"/>
    <x v="0"/>
    <x v="0"/>
    <x v="0"/>
    <x v="0"/>
    <x v="0"/>
  </r>
  <r>
    <x v="0"/>
    <x v="2"/>
    <s v="De Bonte Raaf"/>
    <x v="7"/>
    <x v="18"/>
    <n v="2655.9"/>
    <x v="2"/>
    <x v="0"/>
    <x v="0"/>
    <x v="0"/>
    <x v="0"/>
    <x v="0"/>
  </r>
  <r>
    <x v="0"/>
    <x v="2"/>
    <s v="De Bonte Raaf"/>
    <x v="7"/>
    <x v="19"/>
    <n v="22"/>
    <x v="2"/>
    <x v="0"/>
    <x v="0"/>
    <x v="0"/>
    <x v="0"/>
    <x v="0"/>
  </r>
  <r>
    <x v="0"/>
    <x v="2"/>
    <s v="De Bonte Raaf"/>
    <x v="7"/>
    <x v="20"/>
    <n v="2655.9"/>
    <x v="2"/>
    <x v="0"/>
    <x v="0"/>
    <x v="0"/>
    <x v="0"/>
    <x v="0"/>
  </r>
  <r>
    <x v="0"/>
    <x v="2"/>
    <s v="De Bonte Raaf"/>
    <x v="7"/>
    <x v="21"/>
    <n v="-504.33"/>
    <x v="2"/>
    <x v="0"/>
    <x v="0"/>
    <x v="0"/>
    <x v="0"/>
    <x v="0"/>
  </r>
  <r>
    <x v="0"/>
    <x v="2"/>
    <s v="De Bonte Raaf"/>
    <x v="7"/>
    <x v="22"/>
    <n v="2655.9"/>
    <x v="2"/>
    <x v="0"/>
    <x v="0"/>
    <x v="0"/>
    <x v="0"/>
    <x v="0"/>
  </r>
  <r>
    <x v="0"/>
    <x v="2"/>
    <s v="De Bonte Raaf"/>
    <x v="7"/>
    <x v="23"/>
    <n v="2655.9"/>
    <x v="2"/>
    <x v="0"/>
    <x v="0"/>
    <x v="0"/>
    <x v="0"/>
    <x v="0"/>
  </r>
  <r>
    <x v="0"/>
    <x v="2"/>
    <s v="De Bonte Raaf"/>
    <x v="7"/>
    <x v="24"/>
    <n v="2655.9"/>
    <x v="2"/>
    <x v="0"/>
    <x v="0"/>
    <x v="0"/>
    <x v="0"/>
    <x v="0"/>
  </r>
  <r>
    <x v="0"/>
    <x v="2"/>
    <s v="De Bonte Raaf"/>
    <x v="7"/>
    <x v="25"/>
    <n v="21.67"/>
    <x v="2"/>
    <x v="0"/>
    <x v="0"/>
    <x v="0"/>
    <x v="0"/>
    <x v="0"/>
  </r>
  <r>
    <x v="0"/>
    <x v="2"/>
    <s v="De Bonte Raaf"/>
    <x v="7"/>
    <x v="26"/>
    <n v="158.4"/>
    <x v="2"/>
    <x v="0"/>
    <x v="0"/>
    <x v="0"/>
    <x v="0"/>
    <x v="0"/>
  </r>
  <r>
    <x v="0"/>
    <x v="2"/>
    <s v="De Bonte Raaf"/>
    <x v="7"/>
    <x v="27"/>
    <n v="314"/>
    <x v="2"/>
    <x v="0"/>
    <x v="0"/>
    <x v="0"/>
    <x v="0"/>
    <x v="0"/>
  </r>
  <r>
    <x v="0"/>
    <x v="2"/>
    <s v="De Bonte Raaf"/>
    <x v="7"/>
    <x v="28"/>
    <n v="2655.9"/>
    <x v="2"/>
    <x v="0"/>
    <x v="0"/>
    <x v="0"/>
    <x v="0"/>
    <x v="0"/>
  </r>
  <r>
    <x v="0"/>
    <x v="2"/>
    <s v="De Bonte Raaf"/>
    <x v="7"/>
    <x v="29"/>
    <n v="0"/>
    <x v="2"/>
    <x v="0"/>
    <x v="0"/>
    <x v="0"/>
    <x v="0"/>
    <x v="0"/>
  </r>
  <r>
    <x v="0"/>
    <x v="2"/>
    <s v="De Bonte Raaf"/>
    <x v="7"/>
    <x v="30"/>
    <n v="2951"/>
    <x v="2"/>
    <x v="0"/>
    <x v="0"/>
    <x v="0"/>
    <x v="0"/>
    <x v="0"/>
  </r>
  <r>
    <x v="0"/>
    <x v="2"/>
    <s v="De Bonte Raaf"/>
    <x v="7"/>
    <x v="31"/>
    <n v="17.03"/>
    <x v="2"/>
    <x v="0"/>
    <x v="0"/>
    <x v="0"/>
    <x v="0"/>
    <x v="0"/>
  </r>
  <r>
    <x v="0"/>
    <x v="2"/>
    <s v="De Bonte Raaf"/>
    <x v="7"/>
    <x v="32"/>
    <n v="156"/>
    <x v="2"/>
    <x v="0"/>
    <x v="0"/>
    <x v="0"/>
    <x v="0"/>
    <x v="0"/>
  </r>
  <r>
    <x v="0"/>
    <x v="2"/>
    <s v="De Bonte Raaf"/>
    <x v="7"/>
    <x v="33"/>
    <n v="90"/>
    <x v="2"/>
    <x v="0"/>
    <x v="0"/>
    <x v="0"/>
    <x v="0"/>
    <x v="0"/>
  </r>
  <r>
    <x v="0"/>
    <x v="2"/>
    <s v="De Bonte Raaf"/>
    <x v="7"/>
    <x v="34"/>
    <n v="90"/>
    <x v="2"/>
    <x v="0"/>
    <x v="0"/>
    <x v="0"/>
    <x v="0"/>
    <x v="0"/>
  </r>
  <r>
    <x v="0"/>
    <x v="2"/>
    <s v="De Bonte Raaf"/>
    <x v="7"/>
    <x v="35"/>
    <n v="100"/>
    <x v="2"/>
    <x v="0"/>
    <x v="0"/>
    <x v="0"/>
    <x v="0"/>
    <x v="0"/>
  </r>
  <r>
    <x v="0"/>
    <x v="2"/>
    <s v="De Bonte Raaf"/>
    <x v="7"/>
    <x v="36"/>
    <n v="156"/>
    <x v="2"/>
    <x v="0"/>
    <x v="0"/>
    <x v="0"/>
    <x v="0"/>
    <x v="0"/>
  </r>
  <r>
    <x v="0"/>
    <x v="2"/>
    <s v="De Bonte Raaf"/>
    <x v="7"/>
    <x v="37"/>
    <n v="177.95"/>
    <x v="2"/>
    <x v="0"/>
    <x v="0"/>
    <x v="0"/>
    <x v="0"/>
    <x v="0"/>
  </r>
  <r>
    <x v="0"/>
    <x v="2"/>
    <s v="De Bonte Raaf"/>
    <x v="7"/>
    <x v="38"/>
    <n v="432"/>
    <x v="2"/>
    <x v="0"/>
    <x v="0"/>
    <x v="0"/>
    <x v="0"/>
    <x v="0"/>
  </r>
  <r>
    <x v="0"/>
    <x v="2"/>
    <s v="De Bonte Raaf"/>
    <x v="7"/>
    <x v="39"/>
    <n v="0"/>
    <x v="2"/>
    <x v="0"/>
    <x v="0"/>
    <x v="0"/>
    <x v="0"/>
    <x v="0"/>
  </r>
  <r>
    <x v="0"/>
    <x v="2"/>
    <s v="De Bonte Raaf"/>
    <x v="7"/>
    <x v="40"/>
    <n v="432"/>
    <x v="2"/>
    <x v="0"/>
    <x v="0"/>
    <x v="0"/>
    <x v="0"/>
    <x v="0"/>
  </r>
  <r>
    <x v="0"/>
    <x v="2"/>
    <s v="De Bonte Raaf"/>
    <x v="7"/>
    <x v="41"/>
    <n v="0"/>
    <x v="2"/>
    <x v="0"/>
    <x v="0"/>
    <x v="0"/>
    <x v="0"/>
    <x v="0"/>
  </r>
  <r>
    <x v="0"/>
    <x v="2"/>
    <s v="De Bonte Raaf"/>
    <x v="7"/>
    <x v="92"/>
    <n v="2655.9"/>
    <x v="2"/>
    <x v="0"/>
    <x v="0"/>
    <x v="0"/>
    <x v="0"/>
    <x v="0"/>
  </r>
  <r>
    <x v="0"/>
    <x v="2"/>
    <s v="De Bonte Raaf"/>
    <x v="7"/>
    <x v="43"/>
    <n v="0"/>
    <x v="2"/>
    <x v="0"/>
    <x v="0"/>
    <x v="1"/>
    <x v="0"/>
    <x v="0"/>
  </r>
  <r>
    <x v="0"/>
    <x v="2"/>
    <s v="De Bonte Raaf"/>
    <x v="7"/>
    <x v="44"/>
    <n v="0"/>
    <x v="2"/>
    <x v="0"/>
    <x v="0"/>
    <x v="2"/>
    <x v="0"/>
    <x v="0"/>
  </r>
  <r>
    <x v="0"/>
    <x v="2"/>
    <s v="De Bonte Raaf"/>
    <x v="7"/>
    <x v="45"/>
    <n v="0"/>
    <x v="2"/>
    <x v="0"/>
    <x v="0"/>
    <x v="2"/>
    <x v="0"/>
    <x v="0"/>
  </r>
  <r>
    <x v="0"/>
    <x v="2"/>
    <s v="De Bonte Raaf"/>
    <x v="7"/>
    <x v="46"/>
    <n v="0"/>
    <x v="2"/>
    <x v="0"/>
    <x v="0"/>
    <x v="2"/>
    <x v="0"/>
    <x v="0"/>
  </r>
  <r>
    <x v="0"/>
    <x v="2"/>
    <s v="De Bonte Raaf"/>
    <x v="7"/>
    <x v="47"/>
    <n v="0"/>
    <x v="2"/>
    <x v="0"/>
    <x v="0"/>
    <x v="2"/>
    <x v="0"/>
    <x v="0"/>
  </r>
  <r>
    <x v="0"/>
    <x v="2"/>
    <s v="De Bonte Raaf"/>
    <x v="7"/>
    <x v="48"/>
    <n v="0"/>
    <x v="2"/>
    <x v="0"/>
    <x v="0"/>
    <x v="1"/>
    <x v="0"/>
    <x v="0"/>
  </r>
  <r>
    <x v="0"/>
    <x v="2"/>
    <s v="De Bonte Raaf"/>
    <x v="7"/>
    <x v="49"/>
    <n v="212.47"/>
    <x v="2"/>
    <x v="0"/>
    <x v="0"/>
    <x v="3"/>
    <x v="0"/>
    <x v="0"/>
  </r>
  <r>
    <x v="0"/>
    <x v="2"/>
    <s v="De Bonte Raaf"/>
    <x v="7"/>
    <x v="50"/>
    <n v="31.87"/>
    <x v="2"/>
    <x v="0"/>
    <x v="0"/>
    <x v="4"/>
    <x v="0"/>
    <x v="0"/>
  </r>
  <r>
    <x v="0"/>
    <x v="2"/>
    <s v="De Bonte Raaf"/>
    <x v="7"/>
    <x v="51"/>
    <n v="42.49"/>
    <x v="2"/>
    <x v="0"/>
    <x v="0"/>
    <x v="4"/>
    <x v="0"/>
    <x v="0"/>
  </r>
  <r>
    <x v="0"/>
    <x v="2"/>
    <s v="De Bonte Raaf"/>
    <x v="7"/>
    <x v="52"/>
    <n v="0"/>
    <x v="2"/>
    <x v="0"/>
    <x v="0"/>
    <x v="1"/>
    <x v="0"/>
    <x v="0"/>
  </r>
  <r>
    <x v="0"/>
    <x v="2"/>
    <s v="De Bonte Raaf"/>
    <x v="7"/>
    <x v="53"/>
    <n v="39.840000000000003"/>
    <x v="2"/>
    <x v="0"/>
    <x v="0"/>
    <x v="3"/>
    <x v="0"/>
    <x v="0"/>
  </r>
  <r>
    <x v="0"/>
    <x v="2"/>
    <s v="De Bonte Raaf"/>
    <x v="7"/>
    <x v="54"/>
    <n v="5.98"/>
    <x v="2"/>
    <x v="0"/>
    <x v="0"/>
    <x v="4"/>
    <x v="0"/>
    <x v="0"/>
  </r>
  <r>
    <x v="0"/>
    <x v="2"/>
    <s v="De Bonte Raaf"/>
    <x v="7"/>
    <x v="55"/>
    <n v="7.97"/>
    <x v="2"/>
    <x v="0"/>
    <x v="0"/>
    <x v="4"/>
    <x v="0"/>
    <x v="0"/>
  </r>
  <r>
    <x v="0"/>
    <x v="2"/>
    <s v="De Bonte Raaf"/>
    <x v="7"/>
    <x v="56"/>
    <n v="0"/>
    <x v="2"/>
    <x v="0"/>
    <x v="0"/>
    <x v="4"/>
    <x v="0"/>
    <x v="0"/>
  </r>
  <r>
    <x v="0"/>
    <x v="2"/>
    <s v="De Bonte Raaf"/>
    <x v="7"/>
    <x v="57"/>
    <n v="0"/>
    <x v="2"/>
    <x v="0"/>
    <x v="0"/>
    <x v="4"/>
    <x v="0"/>
    <x v="0"/>
  </r>
  <r>
    <x v="0"/>
    <x v="2"/>
    <s v="De Bonte Raaf"/>
    <x v="7"/>
    <x v="58"/>
    <n v="0"/>
    <x v="2"/>
    <x v="0"/>
    <x v="0"/>
    <x v="4"/>
    <x v="0"/>
    <x v="0"/>
  </r>
  <r>
    <x v="0"/>
    <x v="2"/>
    <s v="De Bonte Raaf"/>
    <x v="7"/>
    <x v="59"/>
    <n v="0"/>
    <x v="2"/>
    <x v="0"/>
    <x v="0"/>
    <x v="4"/>
    <x v="0"/>
    <x v="0"/>
  </r>
  <r>
    <x v="0"/>
    <x v="2"/>
    <s v="De Bonte Raaf"/>
    <x v="7"/>
    <x v="60"/>
    <n v="193.08"/>
    <x v="2"/>
    <x v="0"/>
    <x v="0"/>
    <x v="5"/>
    <x v="0"/>
    <x v="0"/>
  </r>
  <r>
    <x v="0"/>
    <x v="2"/>
    <s v="De Bonte Raaf"/>
    <x v="7"/>
    <x v="61"/>
    <n v="0"/>
    <x v="2"/>
    <x v="0"/>
    <x v="0"/>
    <x v="5"/>
    <x v="0"/>
    <x v="0"/>
  </r>
  <r>
    <x v="0"/>
    <x v="2"/>
    <s v="De Bonte Raaf"/>
    <x v="7"/>
    <x v="62"/>
    <n v="0"/>
    <x v="2"/>
    <x v="0"/>
    <x v="0"/>
    <x v="5"/>
    <x v="0"/>
    <x v="0"/>
  </r>
  <r>
    <x v="0"/>
    <x v="2"/>
    <s v="De Bonte Raaf"/>
    <x v="7"/>
    <x v="63"/>
    <n v="0"/>
    <x v="2"/>
    <x v="0"/>
    <x v="0"/>
    <x v="5"/>
    <x v="0"/>
    <x v="0"/>
  </r>
  <r>
    <x v="0"/>
    <x v="2"/>
    <s v="De Bonte Raaf"/>
    <x v="7"/>
    <x v="64"/>
    <n v="14.08"/>
    <x v="2"/>
    <x v="0"/>
    <x v="0"/>
    <x v="5"/>
    <x v="0"/>
    <x v="0"/>
  </r>
  <r>
    <x v="0"/>
    <x v="2"/>
    <s v="De Bonte Raaf"/>
    <x v="7"/>
    <x v="65"/>
    <n v="0"/>
    <x v="2"/>
    <x v="0"/>
    <x v="0"/>
    <x v="5"/>
    <x v="0"/>
    <x v="0"/>
  </r>
  <r>
    <x v="0"/>
    <x v="2"/>
    <s v="De Bonte Raaf"/>
    <x v="7"/>
    <x v="66"/>
    <n v="78.08"/>
    <x v="2"/>
    <x v="0"/>
    <x v="0"/>
    <x v="5"/>
    <x v="0"/>
    <x v="0"/>
  </r>
  <r>
    <x v="0"/>
    <x v="2"/>
    <s v="De Bonte Raaf"/>
    <x v="7"/>
    <x v="67"/>
    <n v="0"/>
    <x v="2"/>
    <x v="0"/>
    <x v="0"/>
    <x v="5"/>
    <x v="0"/>
    <x v="0"/>
  </r>
  <r>
    <x v="0"/>
    <x v="2"/>
    <s v="De Bonte Raaf"/>
    <x v="7"/>
    <x v="68"/>
    <n v="0"/>
    <x v="2"/>
    <x v="0"/>
    <x v="0"/>
    <x v="5"/>
    <x v="0"/>
    <x v="0"/>
  </r>
  <r>
    <x v="0"/>
    <x v="2"/>
    <s v="De Bonte Raaf"/>
    <x v="7"/>
    <x v="69"/>
    <n v="0"/>
    <x v="2"/>
    <x v="0"/>
    <x v="0"/>
    <x v="5"/>
    <x v="0"/>
    <x v="0"/>
  </r>
  <r>
    <x v="0"/>
    <x v="2"/>
    <s v="De Bonte Raaf"/>
    <x v="7"/>
    <x v="70"/>
    <n v="9.3000000000000007"/>
    <x v="2"/>
    <x v="0"/>
    <x v="0"/>
    <x v="5"/>
    <x v="0"/>
    <x v="0"/>
  </r>
  <r>
    <x v="0"/>
    <x v="2"/>
    <s v="De Bonte Raaf"/>
    <x v="7"/>
    <x v="71"/>
    <n v="0"/>
    <x v="2"/>
    <x v="0"/>
    <x v="0"/>
    <x v="5"/>
    <x v="0"/>
    <x v="0"/>
  </r>
  <r>
    <x v="0"/>
    <x v="2"/>
    <s v="De Bonte Raaf"/>
    <x v="7"/>
    <x v="72"/>
    <n v="0"/>
    <x v="2"/>
    <x v="0"/>
    <x v="0"/>
    <x v="4"/>
    <x v="0"/>
    <x v="0"/>
  </r>
  <r>
    <x v="0"/>
    <x v="2"/>
    <s v="De Bonte Raaf"/>
    <x v="7"/>
    <x v="73"/>
    <n v="0"/>
    <x v="2"/>
    <x v="0"/>
    <x v="0"/>
    <x v="4"/>
    <x v="0"/>
    <x v="0"/>
  </r>
  <r>
    <x v="0"/>
    <x v="2"/>
    <s v="De Bonte Raaf"/>
    <x v="7"/>
    <x v="74"/>
    <n v="0"/>
    <x v="2"/>
    <x v="0"/>
    <x v="0"/>
    <x v="4"/>
    <x v="0"/>
    <x v="0"/>
  </r>
  <r>
    <x v="0"/>
    <x v="2"/>
    <s v="De Bonte Raaf"/>
    <x v="7"/>
    <x v="75"/>
    <n v="0"/>
    <x v="2"/>
    <x v="0"/>
    <x v="0"/>
    <x v="4"/>
    <x v="0"/>
    <x v="0"/>
  </r>
  <r>
    <x v="0"/>
    <x v="2"/>
    <s v="De Bonte Raaf"/>
    <x v="7"/>
    <x v="76"/>
    <n v="177.95"/>
    <x v="2"/>
    <x v="0"/>
    <x v="0"/>
    <x v="6"/>
    <x v="0"/>
    <x v="0"/>
  </r>
  <r>
    <x v="0"/>
    <x v="2"/>
    <s v="De Bonte Raaf"/>
    <x v="7"/>
    <x v="77"/>
    <n v="-504.33"/>
    <x v="2"/>
    <x v="0"/>
    <x v="0"/>
    <x v="7"/>
    <x v="0"/>
    <x v="0"/>
  </r>
  <r>
    <x v="0"/>
    <x v="2"/>
    <s v="De Bonte Raaf"/>
    <x v="7"/>
    <x v="78"/>
    <n v="0"/>
    <x v="2"/>
    <x v="0"/>
    <x v="0"/>
    <x v="7"/>
    <x v="0"/>
    <x v="0"/>
  </r>
  <r>
    <x v="0"/>
    <x v="2"/>
    <s v="De Bonte Raaf"/>
    <x v="7"/>
    <x v="79"/>
    <n v="0"/>
    <x v="2"/>
    <x v="0"/>
    <x v="0"/>
    <x v="7"/>
    <x v="0"/>
    <x v="0"/>
  </r>
  <r>
    <x v="0"/>
    <x v="2"/>
    <s v="De Bonte Raaf"/>
    <x v="7"/>
    <x v="80"/>
    <n v="0"/>
    <x v="2"/>
    <x v="0"/>
    <x v="0"/>
    <x v="8"/>
    <x v="0"/>
    <x v="0"/>
  </r>
  <r>
    <x v="0"/>
    <x v="2"/>
    <s v="De Bonte Raaf"/>
    <x v="7"/>
    <x v="81"/>
    <n v="2151.5700000000002"/>
    <x v="2"/>
    <x v="0"/>
    <x v="0"/>
    <x v="8"/>
    <x v="0"/>
    <x v="0"/>
  </r>
  <r>
    <x v="0"/>
    <x v="2"/>
    <s v="De Bonte Raaf"/>
    <x v="7"/>
    <x v="82"/>
    <n v="0"/>
    <x v="2"/>
    <x v="0"/>
    <x v="0"/>
    <x v="8"/>
    <x v="0"/>
    <x v="0"/>
  </r>
  <r>
    <x v="0"/>
    <x v="2"/>
    <s v="De Bonte Raaf"/>
    <x v="7"/>
    <x v="83"/>
    <n v="2151.5700000000002"/>
    <x v="2"/>
    <x v="0"/>
    <x v="0"/>
    <x v="9"/>
    <x v="0"/>
    <x v="0"/>
  </r>
  <r>
    <x v="0"/>
    <x v="2"/>
    <s v="De Bonte Raaf"/>
    <x v="7"/>
    <x v="84"/>
    <n v="0"/>
    <x v="2"/>
    <x v="0"/>
    <x v="0"/>
    <x v="3"/>
    <x v="0"/>
    <x v="0"/>
  </r>
  <r>
    <x v="0"/>
    <x v="2"/>
    <s v="De Bonte Raaf"/>
    <x v="8"/>
    <x v="0"/>
    <n v="5004.3"/>
    <x v="2"/>
    <x v="0"/>
    <x v="0"/>
    <x v="0"/>
    <x v="2"/>
    <x v="0"/>
  </r>
  <r>
    <x v="0"/>
    <x v="2"/>
    <s v="De Bonte Raaf"/>
    <x v="8"/>
    <x v="85"/>
    <n v="1831.68"/>
    <x v="2"/>
    <x v="0"/>
    <x v="0"/>
    <x v="0"/>
    <x v="2"/>
    <x v="0"/>
  </r>
  <r>
    <x v="0"/>
    <x v="2"/>
    <s v="De Bonte Raaf"/>
    <x v="8"/>
    <x v="2"/>
    <n v="0"/>
    <x v="2"/>
    <x v="0"/>
    <x v="0"/>
    <x v="0"/>
    <x v="2"/>
    <x v="0"/>
  </r>
  <r>
    <x v="0"/>
    <x v="2"/>
    <s v="De Bonte Raaf"/>
    <x v="8"/>
    <x v="86"/>
    <n v="1831.68"/>
    <x v="2"/>
    <x v="0"/>
    <x v="0"/>
    <x v="0"/>
    <x v="2"/>
    <x v="0"/>
  </r>
  <r>
    <x v="0"/>
    <x v="2"/>
    <s v="De Bonte Raaf"/>
    <x v="8"/>
    <x v="4"/>
    <n v="1831.68"/>
    <x v="2"/>
    <x v="0"/>
    <x v="0"/>
    <x v="1"/>
    <x v="2"/>
    <x v="0"/>
  </r>
  <r>
    <x v="0"/>
    <x v="2"/>
    <s v="De Bonte Raaf"/>
    <x v="8"/>
    <x v="5"/>
    <n v="0"/>
    <x v="2"/>
    <x v="0"/>
    <x v="0"/>
    <x v="0"/>
    <x v="2"/>
    <x v="0"/>
  </r>
  <r>
    <x v="0"/>
    <x v="2"/>
    <s v="De Bonte Raaf"/>
    <x v="8"/>
    <x v="6"/>
    <n v="2331.54"/>
    <x v="2"/>
    <x v="0"/>
    <x v="0"/>
    <x v="0"/>
    <x v="2"/>
    <x v="0"/>
  </r>
  <r>
    <x v="0"/>
    <x v="2"/>
    <s v="De Bonte Raaf"/>
    <x v="8"/>
    <x v="7"/>
    <n v="0"/>
    <x v="2"/>
    <x v="0"/>
    <x v="0"/>
    <x v="0"/>
    <x v="2"/>
    <x v="0"/>
  </r>
  <r>
    <x v="0"/>
    <x v="2"/>
    <s v="De Bonte Raaf"/>
    <x v="8"/>
    <x v="8"/>
    <n v="0"/>
    <x v="2"/>
    <x v="0"/>
    <x v="0"/>
    <x v="1"/>
    <x v="2"/>
    <x v="0"/>
  </r>
  <r>
    <x v="0"/>
    <x v="2"/>
    <s v="De Bonte Raaf"/>
    <x v="8"/>
    <x v="9"/>
    <n v="0"/>
    <x v="2"/>
    <x v="0"/>
    <x v="0"/>
    <x v="0"/>
    <x v="2"/>
    <x v="0"/>
  </r>
  <r>
    <x v="0"/>
    <x v="2"/>
    <s v="De Bonte Raaf"/>
    <x v="8"/>
    <x v="87"/>
    <n v="1831.68"/>
    <x v="2"/>
    <x v="0"/>
    <x v="0"/>
    <x v="0"/>
    <x v="2"/>
    <x v="0"/>
  </r>
  <r>
    <x v="0"/>
    <x v="2"/>
    <s v="De Bonte Raaf"/>
    <x v="8"/>
    <x v="88"/>
    <n v="1831.68"/>
    <x v="2"/>
    <x v="0"/>
    <x v="0"/>
    <x v="0"/>
    <x v="2"/>
    <x v="0"/>
  </r>
  <r>
    <x v="0"/>
    <x v="2"/>
    <s v="De Bonte Raaf"/>
    <x v="8"/>
    <x v="89"/>
    <n v="1831.68"/>
    <x v="2"/>
    <x v="0"/>
    <x v="0"/>
    <x v="0"/>
    <x v="2"/>
    <x v="0"/>
  </r>
  <r>
    <x v="0"/>
    <x v="2"/>
    <s v="De Bonte Raaf"/>
    <x v="8"/>
    <x v="90"/>
    <n v="1831.68"/>
    <x v="2"/>
    <x v="0"/>
    <x v="0"/>
    <x v="0"/>
    <x v="2"/>
    <x v="0"/>
  </r>
  <r>
    <x v="0"/>
    <x v="2"/>
    <s v="De Bonte Raaf"/>
    <x v="8"/>
    <x v="91"/>
    <n v="1831.68"/>
    <x v="2"/>
    <x v="0"/>
    <x v="0"/>
    <x v="0"/>
    <x v="2"/>
    <x v="0"/>
  </r>
  <r>
    <x v="0"/>
    <x v="2"/>
    <s v="De Bonte Raaf"/>
    <x v="8"/>
    <x v="15"/>
    <n v="0"/>
    <x v="2"/>
    <x v="0"/>
    <x v="0"/>
    <x v="0"/>
    <x v="2"/>
    <x v="0"/>
  </r>
  <r>
    <x v="0"/>
    <x v="2"/>
    <s v="De Bonte Raaf"/>
    <x v="8"/>
    <x v="16"/>
    <n v="1831.68"/>
    <x v="2"/>
    <x v="0"/>
    <x v="0"/>
    <x v="0"/>
    <x v="2"/>
    <x v="0"/>
  </r>
  <r>
    <x v="0"/>
    <x v="2"/>
    <s v="De Bonte Raaf"/>
    <x v="8"/>
    <x v="17"/>
    <n v="0"/>
    <x v="2"/>
    <x v="0"/>
    <x v="0"/>
    <x v="0"/>
    <x v="2"/>
    <x v="0"/>
  </r>
  <r>
    <x v="0"/>
    <x v="2"/>
    <s v="De Bonte Raaf"/>
    <x v="8"/>
    <x v="18"/>
    <n v="1831.68"/>
    <x v="2"/>
    <x v="0"/>
    <x v="0"/>
    <x v="0"/>
    <x v="2"/>
    <x v="0"/>
  </r>
  <r>
    <x v="0"/>
    <x v="2"/>
    <s v="De Bonte Raaf"/>
    <x v="8"/>
    <x v="19"/>
    <n v="18"/>
    <x v="2"/>
    <x v="0"/>
    <x v="0"/>
    <x v="0"/>
    <x v="2"/>
    <x v="0"/>
  </r>
  <r>
    <x v="0"/>
    <x v="2"/>
    <s v="De Bonte Raaf"/>
    <x v="8"/>
    <x v="20"/>
    <n v="1831.68"/>
    <x v="2"/>
    <x v="0"/>
    <x v="0"/>
    <x v="0"/>
    <x v="2"/>
    <x v="0"/>
  </r>
  <r>
    <x v="0"/>
    <x v="2"/>
    <s v="De Bonte Raaf"/>
    <x v="8"/>
    <x v="21"/>
    <n v="-163.58000000000001"/>
    <x v="2"/>
    <x v="0"/>
    <x v="0"/>
    <x v="0"/>
    <x v="2"/>
    <x v="0"/>
  </r>
  <r>
    <x v="0"/>
    <x v="2"/>
    <s v="De Bonte Raaf"/>
    <x v="8"/>
    <x v="22"/>
    <n v="1831.68"/>
    <x v="2"/>
    <x v="0"/>
    <x v="0"/>
    <x v="0"/>
    <x v="2"/>
    <x v="0"/>
  </r>
  <r>
    <x v="0"/>
    <x v="2"/>
    <s v="De Bonte Raaf"/>
    <x v="8"/>
    <x v="23"/>
    <n v="1831.68"/>
    <x v="2"/>
    <x v="0"/>
    <x v="0"/>
    <x v="0"/>
    <x v="2"/>
    <x v="0"/>
  </r>
  <r>
    <x v="0"/>
    <x v="2"/>
    <s v="De Bonte Raaf"/>
    <x v="8"/>
    <x v="24"/>
    <n v="1831.68"/>
    <x v="2"/>
    <x v="0"/>
    <x v="0"/>
    <x v="0"/>
    <x v="2"/>
    <x v="0"/>
  </r>
  <r>
    <x v="0"/>
    <x v="2"/>
    <s v="De Bonte Raaf"/>
    <x v="8"/>
    <x v="25"/>
    <n v="21.67"/>
    <x v="2"/>
    <x v="0"/>
    <x v="0"/>
    <x v="0"/>
    <x v="2"/>
    <x v="0"/>
  </r>
  <r>
    <x v="0"/>
    <x v="2"/>
    <s v="De Bonte Raaf"/>
    <x v="8"/>
    <x v="26"/>
    <n v="129.6"/>
    <x v="2"/>
    <x v="0"/>
    <x v="0"/>
    <x v="0"/>
    <x v="2"/>
    <x v="0"/>
  </r>
  <r>
    <x v="0"/>
    <x v="2"/>
    <s v="De Bonte Raaf"/>
    <x v="8"/>
    <x v="27"/>
    <n v="300.42"/>
    <x v="2"/>
    <x v="0"/>
    <x v="0"/>
    <x v="0"/>
    <x v="2"/>
    <x v="0"/>
  </r>
  <r>
    <x v="0"/>
    <x v="2"/>
    <s v="De Bonte Raaf"/>
    <x v="8"/>
    <x v="28"/>
    <n v="1831.68"/>
    <x v="2"/>
    <x v="0"/>
    <x v="0"/>
    <x v="0"/>
    <x v="2"/>
    <x v="0"/>
  </r>
  <r>
    <x v="0"/>
    <x v="2"/>
    <s v="De Bonte Raaf"/>
    <x v="8"/>
    <x v="29"/>
    <n v="0"/>
    <x v="2"/>
    <x v="0"/>
    <x v="0"/>
    <x v="0"/>
    <x v="2"/>
    <x v="0"/>
  </r>
  <r>
    <x v="0"/>
    <x v="2"/>
    <s v="De Bonte Raaf"/>
    <x v="8"/>
    <x v="30"/>
    <n v="2544"/>
    <x v="2"/>
    <x v="0"/>
    <x v="0"/>
    <x v="0"/>
    <x v="2"/>
    <x v="0"/>
  </r>
  <r>
    <x v="0"/>
    <x v="2"/>
    <s v="De Bonte Raaf"/>
    <x v="8"/>
    <x v="31"/>
    <n v="14.68"/>
    <x v="2"/>
    <x v="0"/>
    <x v="0"/>
    <x v="0"/>
    <x v="2"/>
    <x v="0"/>
  </r>
  <r>
    <x v="0"/>
    <x v="2"/>
    <s v="De Bonte Raaf"/>
    <x v="8"/>
    <x v="32"/>
    <n v="124.8"/>
    <x v="2"/>
    <x v="0"/>
    <x v="0"/>
    <x v="0"/>
    <x v="2"/>
    <x v="0"/>
  </r>
  <r>
    <x v="0"/>
    <x v="2"/>
    <s v="De Bonte Raaf"/>
    <x v="8"/>
    <x v="33"/>
    <n v="72"/>
    <x v="2"/>
    <x v="0"/>
    <x v="0"/>
    <x v="0"/>
    <x v="2"/>
    <x v="0"/>
  </r>
  <r>
    <x v="0"/>
    <x v="2"/>
    <s v="De Bonte Raaf"/>
    <x v="8"/>
    <x v="34"/>
    <n v="72"/>
    <x v="2"/>
    <x v="0"/>
    <x v="0"/>
    <x v="0"/>
    <x v="2"/>
    <x v="0"/>
  </r>
  <r>
    <x v="0"/>
    <x v="2"/>
    <s v="De Bonte Raaf"/>
    <x v="8"/>
    <x v="35"/>
    <n v="80"/>
    <x v="2"/>
    <x v="0"/>
    <x v="0"/>
    <x v="0"/>
    <x v="2"/>
    <x v="0"/>
  </r>
  <r>
    <x v="0"/>
    <x v="2"/>
    <s v="De Bonte Raaf"/>
    <x v="8"/>
    <x v="36"/>
    <n v="125"/>
    <x v="2"/>
    <x v="0"/>
    <x v="0"/>
    <x v="0"/>
    <x v="2"/>
    <x v="0"/>
  </r>
  <r>
    <x v="0"/>
    <x v="2"/>
    <s v="De Bonte Raaf"/>
    <x v="8"/>
    <x v="37"/>
    <n v="122.72"/>
    <x v="2"/>
    <x v="0"/>
    <x v="0"/>
    <x v="0"/>
    <x v="2"/>
    <x v="0"/>
  </r>
  <r>
    <x v="0"/>
    <x v="2"/>
    <s v="De Bonte Raaf"/>
    <x v="8"/>
    <x v="38"/>
    <n v="346.23"/>
    <x v="2"/>
    <x v="0"/>
    <x v="0"/>
    <x v="0"/>
    <x v="2"/>
    <x v="0"/>
  </r>
  <r>
    <x v="0"/>
    <x v="2"/>
    <s v="De Bonte Raaf"/>
    <x v="8"/>
    <x v="39"/>
    <n v="0"/>
    <x v="2"/>
    <x v="0"/>
    <x v="0"/>
    <x v="0"/>
    <x v="2"/>
    <x v="0"/>
  </r>
  <r>
    <x v="0"/>
    <x v="2"/>
    <s v="De Bonte Raaf"/>
    <x v="8"/>
    <x v="40"/>
    <n v="346.23"/>
    <x v="2"/>
    <x v="0"/>
    <x v="0"/>
    <x v="0"/>
    <x v="2"/>
    <x v="0"/>
  </r>
  <r>
    <x v="0"/>
    <x v="2"/>
    <s v="De Bonte Raaf"/>
    <x v="8"/>
    <x v="41"/>
    <n v="0"/>
    <x v="2"/>
    <x v="0"/>
    <x v="0"/>
    <x v="0"/>
    <x v="2"/>
    <x v="0"/>
  </r>
  <r>
    <x v="0"/>
    <x v="2"/>
    <s v="De Bonte Raaf"/>
    <x v="8"/>
    <x v="92"/>
    <n v="1831.68"/>
    <x v="2"/>
    <x v="0"/>
    <x v="0"/>
    <x v="0"/>
    <x v="2"/>
    <x v="0"/>
  </r>
  <r>
    <x v="0"/>
    <x v="2"/>
    <s v="De Bonte Raaf"/>
    <x v="8"/>
    <x v="43"/>
    <n v="0"/>
    <x v="2"/>
    <x v="0"/>
    <x v="0"/>
    <x v="1"/>
    <x v="2"/>
    <x v="0"/>
  </r>
  <r>
    <x v="0"/>
    <x v="2"/>
    <s v="De Bonte Raaf"/>
    <x v="8"/>
    <x v="44"/>
    <n v="0"/>
    <x v="2"/>
    <x v="0"/>
    <x v="0"/>
    <x v="2"/>
    <x v="2"/>
    <x v="0"/>
  </r>
  <r>
    <x v="0"/>
    <x v="2"/>
    <s v="De Bonte Raaf"/>
    <x v="8"/>
    <x v="45"/>
    <n v="0"/>
    <x v="2"/>
    <x v="0"/>
    <x v="0"/>
    <x v="2"/>
    <x v="2"/>
    <x v="0"/>
  </r>
  <r>
    <x v="0"/>
    <x v="2"/>
    <s v="De Bonte Raaf"/>
    <x v="8"/>
    <x v="46"/>
    <n v="0"/>
    <x v="2"/>
    <x v="0"/>
    <x v="0"/>
    <x v="2"/>
    <x v="2"/>
    <x v="0"/>
  </r>
  <r>
    <x v="0"/>
    <x v="2"/>
    <s v="De Bonte Raaf"/>
    <x v="8"/>
    <x v="47"/>
    <n v="0"/>
    <x v="2"/>
    <x v="0"/>
    <x v="0"/>
    <x v="2"/>
    <x v="2"/>
    <x v="0"/>
  </r>
  <r>
    <x v="0"/>
    <x v="2"/>
    <s v="De Bonte Raaf"/>
    <x v="8"/>
    <x v="48"/>
    <n v="0"/>
    <x v="2"/>
    <x v="0"/>
    <x v="0"/>
    <x v="1"/>
    <x v="2"/>
    <x v="0"/>
  </r>
  <r>
    <x v="0"/>
    <x v="2"/>
    <s v="De Bonte Raaf"/>
    <x v="8"/>
    <x v="49"/>
    <n v="146.53"/>
    <x v="2"/>
    <x v="0"/>
    <x v="0"/>
    <x v="3"/>
    <x v="2"/>
    <x v="0"/>
  </r>
  <r>
    <x v="0"/>
    <x v="2"/>
    <s v="De Bonte Raaf"/>
    <x v="8"/>
    <x v="50"/>
    <n v="21.98"/>
    <x v="2"/>
    <x v="0"/>
    <x v="0"/>
    <x v="4"/>
    <x v="2"/>
    <x v="0"/>
  </r>
  <r>
    <x v="0"/>
    <x v="2"/>
    <s v="De Bonte Raaf"/>
    <x v="8"/>
    <x v="51"/>
    <n v="29.31"/>
    <x v="2"/>
    <x v="0"/>
    <x v="0"/>
    <x v="4"/>
    <x v="2"/>
    <x v="0"/>
  </r>
  <r>
    <x v="0"/>
    <x v="2"/>
    <s v="De Bonte Raaf"/>
    <x v="8"/>
    <x v="52"/>
    <n v="0"/>
    <x v="2"/>
    <x v="0"/>
    <x v="0"/>
    <x v="1"/>
    <x v="2"/>
    <x v="0"/>
  </r>
  <r>
    <x v="0"/>
    <x v="2"/>
    <s v="De Bonte Raaf"/>
    <x v="8"/>
    <x v="53"/>
    <n v="27.48"/>
    <x v="2"/>
    <x v="0"/>
    <x v="0"/>
    <x v="3"/>
    <x v="2"/>
    <x v="0"/>
  </r>
  <r>
    <x v="0"/>
    <x v="2"/>
    <s v="De Bonte Raaf"/>
    <x v="8"/>
    <x v="54"/>
    <n v="4.12"/>
    <x v="2"/>
    <x v="0"/>
    <x v="0"/>
    <x v="4"/>
    <x v="2"/>
    <x v="0"/>
  </r>
  <r>
    <x v="0"/>
    <x v="2"/>
    <s v="De Bonte Raaf"/>
    <x v="8"/>
    <x v="55"/>
    <n v="5.5"/>
    <x v="2"/>
    <x v="0"/>
    <x v="0"/>
    <x v="4"/>
    <x v="2"/>
    <x v="0"/>
  </r>
  <r>
    <x v="0"/>
    <x v="2"/>
    <s v="De Bonte Raaf"/>
    <x v="8"/>
    <x v="56"/>
    <n v="0"/>
    <x v="2"/>
    <x v="0"/>
    <x v="0"/>
    <x v="4"/>
    <x v="2"/>
    <x v="0"/>
  </r>
  <r>
    <x v="0"/>
    <x v="2"/>
    <s v="De Bonte Raaf"/>
    <x v="8"/>
    <x v="57"/>
    <n v="0"/>
    <x v="2"/>
    <x v="0"/>
    <x v="0"/>
    <x v="4"/>
    <x v="2"/>
    <x v="0"/>
  </r>
  <r>
    <x v="0"/>
    <x v="2"/>
    <s v="De Bonte Raaf"/>
    <x v="8"/>
    <x v="58"/>
    <n v="0"/>
    <x v="2"/>
    <x v="0"/>
    <x v="0"/>
    <x v="4"/>
    <x v="2"/>
    <x v="0"/>
  </r>
  <r>
    <x v="0"/>
    <x v="2"/>
    <s v="De Bonte Raaf"/>
    <x v="8"/>
    <x v="59"/>
    <n v="0"/>
    <x v="2"/>
    <x v="0"/>
    <x v="0"/>
    <x v="4"/>
    <x v="2"/>
    <x v="0"/>
  </r>
  <r>
    <x v="0"/>
    <x v="2"/>
    <s v="De Bonte Raaf"/>
    <x v="8"/>
    <x v="60"/>
    <n v="133.16"/>
    <x v="2"/>
    <x v="0"/>
    <x v="0"/>
    <x v="5"/>
    <x v="2"/>
    <x v="0"/>
  </r>
  <r>
    <x v="0"/>
    <x v="2"/>
    <s v="De Bonte Raaf"/>
    <x v="8"/>
    <x v="61"/>
    <n v="0"/>
    <x v="2"/>
    <x v="0"/>
    <x v="0"/>
    <x v="5"/>
    <x v="2"/>
    <x v="0"/>
  </r>
  <r>
    <x v="0"/>
    <x v="2"/>
    <s v="De Bonte Raaf"/>
    <x v="8"/>
    <x v="62"/>
    <n v="0"/>
    <x v="2"/>
    <x v="0"/>
    <x v="0"/>
    <x v="5"/>
    <x v="2"/>
    <x v="0"/>
  </r>
  <r>
    <x v="0"/>
    <x v="2"/>
    <s v="De Bonte Raaf"/>
    <x v="8"/>
    <x v="63"/>
    <n v="0"/>
    <x v="2"/>
    <x v="0"/>
    <x v="0"/>
    <x v="5"/>
    <x v="2"/>
    <x v="0"/>
  </r>
  <r>
    <x v="0"/>
    <x v="2"/>
    <s v="De Bonte Raaf"/>
    <x v="8"/>
    <x v="64"/>
    <n v="9.7100000000000009"/>
    <x v="2"/>
    <x v="0"/>
    <x v="0"/>
    <x v="5"/>
    <x v="2"/>
    <x v="0"/>
  </r>
  <r>
    <x v="0"/>
    <x v="2"/>
    <s v="De Bonte Raaf"/>
    <x v="8"/>
    <x v="65"/>
    <n v="0"/>
    <x v="2"/>
    <x v="0"/>
    <x v="0"/>
    <x v="5"/>
    <x v="2"/>
    <x v="0"/>
  </r>
  <r>
    <x v="0"/>
    <x v="2"/>
    <s v="De Bonte Raaf"/>
    <x v="8"/>
    <x v="66"/>
    <n v="53.85"/>
    <x v="2"/>
    <x v="0"/>
    <x v="0"/>
    <x v="5"/>
    <x v="2"/>
    <x v="0"/>
  </r>
  <r>
    <x v="0"/>
    <x v="2"/>
    <s v="De Bonte Raaf"/>
    <x v="8"/>
    <x v="67"/>
    <n v="0"/>
    <x v="2"/>
    <x v="0"/>
    <x v="0"/>
    <x v="5"/>
    <x v="2"/>
    <x v="0"/>
  </r>
  <r>
    <x v="0"/>
    <x v="2"/>
    <s v="De Bonte Raaf"/>
    <x v="8"/>
    <x v="68"/>
    <n v="0"/>
    <x v="2"/>
    <x v="0"/>
    <x v="0"/>
    <x v="5"/>
    <x v="2"/>
    <x v="0"/>
  </r>
  <r>
    <x v="0"/>
    <x v="2"/>
    <s v="De Bonte Raaf"/>
    <x v="8"/>
    <x v="69"/>
    <n v="0"/>
    <x v="2"/>
    <x v="0"/>
    <x v="0"/>
    <x v="5"/>
    <x v="2"/>
    <x v="0"/>
  </r>
  <r>
    <x v="0"/>
    <x v="2"/>
    <s v="De Bonte Raaf"/>
    <x v="8"/>
    <x v="70"/>
    <n v="6.41"/>
    <x v="2"/>
    <x v="0"/>
    <x v="0"/>
    <x v="5"/>
    <x v="2"/>
    <x v="0"/>
  </r>
  <r>
    <x v="0"/>
    <x v="2"/>
    <s v="De Bonte Raaf"/>
    <x v="8"/>
    <x v="71"/>
    <n v="0"/>
    <x v="2"/>
    <x v="0"/>
    <x v="0"/>
    <x v="5"/>
    <x v="2"/>
    <x v="0"/>
  </r>
  <r>
    <x v="0"/>
    <x v="2"/>
    <s v="De Bonte Raaf"/>
    <x v="8"/>
    <x v="72"/>
    <n v="0"/>
    <x v="2"/>
    <x v="0"/>
    <x v="0"/>
    <x v="4"/>
    <x v="2"/>
    <x v="0"/>
  </r>
  <r>
    <x v="0"/>
    <x v="2"/>
    <s v="De Bonte Raaf"/>
    <x v="8"/>
    <x v="73"/>
    <n v="0"/>
    <x v="2"/>
    <x v="0"/>
    <x v="0"/>
    <x v="4"/>
    <x v="2"/>
    <x v="0"/>
  </r>
  <r>
    <x v="0"/>
    <x v="2"/>
    <s v="De Bonte Raaf"/>
    <x v="8"/>
    <x v="74"/>
    <n v="0"/>
    <x v="2"/>
    <x v="0"/>
    <x v="0"/>
    <x v="4"/>
    <x v="2"/>
    <x v="0"/>
  </r>
  <r>
    <x v="0"/>
    <x v="2"/>
    <s v="De Bonte Raaf"/>
    <x v="8"/>
    <x v="75"/>
    <n v="0"/>
    <x v="2"/>
    <x v="0"/>
    <x v="0"/>
    <x v="4"/>
    <x v="2"/>
    <x v="0"/>
  </r>
  <r>
    <x v="0"/>
    <x v="2"/>
    <s v="De Bonte Raaf"/>
    <x v="8"/>
    <x v="76"/>
    <n v="122.72"/>
    <x v="2"/>
    <x v="0"/>
    <x v="0"/>
    <x v="6"/>
    <x v="2"/>
    <x v="0"/>
  </r>
  <r>
    <x v="0"/>
    <x v="2"/>
    <s v="De Bonte Raaf"/>
    <x v="8"/>
    <x v="77"/>
    <n v="-163.58000000000001"/>
    <x v="2"/>
    <x v="0"/>
    <x v="0"/>
    <x v="7"/>
    <x v="2"/>
    <x v="0"/>
  </r>
  <r>
    <x v="0"/>
    <x v="2"/>
    <s v="De Bonte Raaf"/>
    <x v="8"/>
    <x v="78"/>
    <n v="0"/>
    <x v="2"/>
    <x v="0"/>
    <x v="0"/>
    <x v="7"/>
    <x v="2"/>
    <x v="0"/>
  </r>
  <r>
    <x v="0"/>
    <x v="2"/>
    <s v="De Bonte Raaf"/>
    <x v="8"/>
    <x v="79"/>
    <n v="0"/>
    <x v="2"/>
    <x v="0"/>
    <x v="0"/>
    <x v="7"/>
    <x v="2"/>
    <x v="0"/>
  </r>
  <r>
    <x v="0"/>
    <x v="2"/>
    <s v="De Bonte Raaf"/>
    <x v="8"/>
    <x v="80"/>
    <n v="0"/>
    <x v="2"/>
    <x v="0"/>
    <x v="0"/>
    <x v="8"/>
    <x v="2"/>
    <x v="0"/>
  </r>
  <r>
    <x v="0"/>
    <x v="2"/>
    <s v="De Bonte Raaf"/>
    <x v="8"/>
    <x v="81"/>
    <n v="1668.1"/>
    <x v="2"/>
    <x v="0"/>
    <x v="0"/>
    <x v="8"/>
    <x v="2"/>
    <x v="0"/>
  </r>
  <r>
    <x v="0"/>
    <x v="2"/>
    <s v="De Bonte Raaf"/>
    <x v="8"/>
    <x v="82"/>
    <n v="0"/>
    <x v="2"/>
    <x v="0"/>
    <x v="0"/>
    <x v="8"/>
    <x v="2"/>
    <x v="0"/>
  </r>
  <r>
    <x v="0"/>
    <x v="2"/>
    <s v="De Bonte Raaf"/>
    <x v="8"/>
    <x v="83"/>
    <n v="1668.1"/>
    <x v="2"/>
    <x v="0"/>
    <x v="0"/>
    <x v="9"/>
    <x v="2"/>
    <x v="0"/>
  </r>
  <r>
    <x v="0"/>
    <x v="2"/>
    <s v="De Bonte Raaf"/>
    <x v="8"/>
    <x v="84"/>
    <n v="0"/>
    <x v="2"/>
    <x v="0"/>
    <x v="0"/>
    <x v="3"/>
    <x v="2"/>
    <x v="0"/>
  </r>
  <r>
    <x v="0"/>
    <x v="2"/>
    <s v="De Bonte Raaf"/>
    <x v="9"/>
    <x v="0"/>
    <n v="2828.91"/>
    <x v="3"/>
    <x v="0"/>
    <x v="0"/>
    <x v="0"/>
    <x v="2"/>
    <x v="0"/>
  </r>
  <r>
    <x v="0"/>
    <x v="2"/>
    <s v="De Bonte Raaf"/>
    <x v="9"/>
    <x v="85"/>
    <n v="1018.8"/>
    <x v="3"/>
    <x v="0"/>
    <x v="0"/>
    <x v="0"/>
    <x v="2"/>
    <x v="0"/>
  </r>
  <r>
    <x v="0"/>
    <x v="2"/>
    <s v="De Bonte Raaf"/>
    <x v="9"/>
    <x v="2"/>
    <n v="0"/>
    <x v="3"/>
    <x v="0"/>
    <x v="0"/>
    <x v="0"/>
    <x v="2"/>
    <x v="0"/>
  </r>
  <r>
    <x v="0"/>
    <x v="2"/>
    <s v="De Bonte Raaf"/>
    <x v="9"/>
    <x v="86"/>
    <n v="1018.8"/>
    <x v="3"/>
    <x v="0"/>
    <x v="0"/>
    <x v="0"/>
    <x v="2"/>
    <x v="0"/>
  </r>
  <r>
    <x v="0"/>
    <x v="2"/>
    <s v="De Bonte Raaf"/>
    <x v="9"/>
    <x v="4"/>
    <n v="1018.8"/>
    <x v="3"/>
    <x v="0"/>
    <x v="0"/>
    <x v="1"/>
    <x v="2"/>
    <x v="0"/>
  </r>
  <r>
    <x v="0"/>
    <x v="2"/>
    <s v="De Bonte Raaf"/>
    <x v="9"/>
    <x v="5"/>
    <n v="0"/>
    <x v="3"/>
    <x v="0"/>
    <x v="0"/>
    <x v="0"/>
    <x v="2"/>
    <x v="0"/>
  </r>
  <r>
    <x v="0"/>
    <x v="2"/>
    <s v="De Bonte Raaf"/>
    <x v="9"/>
    <x v="6"/>
    <n v="1296.83"/>
    <x v="3"/>
    <x v="0"/>
    <x v="0"/>
    <x v="0"/>
    <x v="2"/>
    <x v="0"/>
  </r>
  <r>
    <x v="0"/>
    <x v="2"/>
    <s v="De Bonte Raaf"/>
    <x v="9"/>
    <x v="7"/>
    <n v="0"/>
    <x v="3"/>
    <x v="0"/>
    <x v="0"/>
    <x v="0"/>
    <x v="2"/>
    <x v="0"/>
  </r>
  <r>
    <x v="0"/>
    <x v="2"/>
    <s v="De Bonte Raaf"/>
    <x v="9"/>
    <x v="8"/>
    <n v="0"/>
    <x v="3"/>
    <x v="0"/>
    <x v="0"/>
    <x v="1"/>
    <x v="2"/>
    <x v="0"/>
  </r>
  <r>
    <x v="0"/>
    <x v="2"/>
    <s v="De Bonte Raaf"/>
    <x v="9"/>
    <x v="9"/>
    <n v="0"/>
    <x v="3"/>
    <x v="0"/>
    <x v="0"/>
    <x v="0"/>
    <x v="2"/>
    <x v="0"/>
  </r>
  <r>
    <x v="0"/>
    <x v="2"/>
    <s v="De Bonte Raaf"/>
    <x v="9"/>
    <x v="87"/>
    <n v="1018.8"/>
    <x v="3"/>
    <x v="0"/>
    <x v="0"/>
    <x v="0"/>
    <x v="2"/>
    <x v="0"/>
  </r>
  <r>
    <x v="0"/>
    <x v="2"/>
    <s v="De Bonte Raaf"/>
    <x v="9"/>
    <x v="88"/>
    <n v="1018.8"/>
    <x v="3"/>
    <x v="0"/>
    <x v="0"/>
    <x v="0"/>
    <x v="2"/>
    <x v="0"/>
  </r>
  <r>
    <x v="0"/>
    <x v="2"/>
    <s v="De Bonte Raaf"/>
    <x v="9"/>
    <x v="89"/>
    <n v="1018.8"/>
    <x v="3"/>
    <x v="0"/>
    <x v="0"/>
    <x v="0"/>
    <x v="2"/>
    <x v="0"/>
  </r>
  <r>
    <x v="0"/>
    <x v="2"/>
    <s v="De Bonte Raaf"/>
    <x v="9"/>
    <x v="90"/>
    <n v="1018.8"/>
    <x v="3"/>
    <x v="0"/>
    <x v="0"/>
    <x v="0"/>
    <x v="2"/>
    <x v="0"/>
  </r>
  <r>
    <x v="0"/>
    <x v="2"/>
    <s v="De Bonte Raaf"/>
    <x v="9"/>
    <x v="91"/>
    <n v="1018.8"/>
    <x v="3"/>
    <x v="0"/>
    <x v="0"/>
    <x v="0"/>
    <x v="2"/>
    <x v="0"/>
  </r>
  <r>
    <x v="0"/>
    <x v="2"/>
    <s v="De Bonte Raaf"/>
    <x v="9"/>
    <x v="15"/>
    <n v="0"/>
    <x v="3"/>
    <x v="0"/>
    <x v="0"/>
    <x v="0"/>
    <x v="2"/>
    <x v="0"/>
  </r>
  <r>
    <x v="0"/>
    <x v="2"/>
    <s v="De Bonte Raaf"/>
    <x v="9"/>
    <x v="16"/>
    <n v="1018.8"/>
    <x v="3"/>
    <x v="0"/>
    <x v="0"/>
    <x v="0"/>
    <x v="2"/>
    <x v="0"/>
  </r>
  <r>
    <x v="0"/>
    <x v="2"/>
    <s v="De Bonte Raaf"/>
    <x v="9"/>
    <x v="17"/>
    <n v="0"/>
    <x v="3"/>
    <x v="0"/>
    <x v="0"/>
    <x v="0"/>
    <x v="2"/>
    <x v="0"/>
  </r>
  <r>
    <x v="0"/>
    <x v="2"/>
    <s v="De Bonte Raaf"/>
    <x v="9"/>
    <x v="18"/>
    <n v="1018.8"/>
    <x v="3"/>
    <x v="0"/>
    <x v="0"/>
    <x v="0"/>
    <x v="2"/>
    <x v="0"/>
  </r>
  <r>
    <x v="0"/>
    <x v="2"/>
    <s v="De Bonte Raaf"/>
    <x v="9"/>
    <x v="19"/>
    <n v="22"/>
    <x v="3"/>
    <x v="0"/>
    <x v="0"/>
    <x v="0"/>
    <x v="2"/>
    <x v="0"/>
  </r>
  <r>
    <x v="0"/>
    <x v="2"/>
    <s v="De Bonte Raaf"/>
    <x v="9"/>
    <x v="20"/>
    <n v="1018.8"/>
    <x v="3"/>
    <x v="0"/>
    <x v="0"/>
    <x v="0"/>
    <x v="2"/>
    <x v="0"/>
  </r>
  <r>
    <x v="0"/>
    <x v="2"/>
    <s v="De Bonte Raaf"/>
    <x v="9"/>
    <x v="21"/>
    <n v="-75.83"/>
    <x v="3"/>
    <x v="0"/>
    <x v="0"/>
    <x v="0"/>
    <x v="2"/>
    <x v="0"/>
  </r>
  <r>
    <x v="0"/>
    <x v="2"/>
    <s v="De Bonte Raaf"/>
    <x v="9"/>
    <x v="22"/>
    <n v="1018.8"/>
    <x v="3"/>
    <x v="0"/>
    <x v="0"/>
    <x v="0"/>
    <x v="2"/>
    <x v="0"/>
  </r>
  <r>
    <x v="0"/>
    <x v="2"/>
    <s v="De Bonte Raaf"/>
    <x v="9"/>
    <x v="23"/>
    <n v="1018.8"/>
    <x v="3"/>
    <x v="0"/>
    <x v="0"/>
    <x v="0"/>
    <x v="2"/>
    <x v="0"/>
  </r>
  <r>
    <x v="0"/>
    <x v="2"/>
    <s v="De Bonte Raaf"/>
    <x v="9"/>
    <x v="24"/>
    <n v="1018.8"/>
    <x v="3"/>
    <x v="0"/>
    <x v="0"/>
    <x v="0"/>
    <x v="2"/>
    <x v="0"/>
  </r>
  <r>
    <x v="0"/>
    <x v="2"/>
    <s v="De Bonte Raaf"/>
    <x v="9"/>
    <x v="25"/>
    <n v="21.67"/>
    <x v="3"/>
    <x v="0"/>
    <x v="0"/>
    <x v="0"/>
    <x v="2"/>
    <x v="0"/>
  </r>
  <r>
    <x v="0"/>
    <x v="2"/>
    <s v="De Bonte Raaf"/>
    <x v="9"/>
    <x v="26"/>
    <n v="79.2"/>
    <x v="3"/>
    <x v="0"/>
    <x v="0"/>
    <x v="0"/>
    <x v="2"/>
    <x v="0"/>
  </r>
  <r>
    <x v="0"/>
    <x v="2"/>
    <s v="De Bonte Raaf"/>
    <x v="9"/>
    <x v="27"/>
    <n v="78.08"/>
    <x v="3"/>
    <x v="0"/>
    <x v="0"/>
    <x v="0"/>
    <x v="2"/>
    <x v="0"/>
  </r>
  <r>
    <x v="0"/>
    <x v="2"/>
    <s v="De Bonte Raaf"/>
    <x v="9"/>
    <x v="28"/>
    <n v="1018.8"/>
    <x v="3"/>
    <x v="0"/>
    <x v="0"/>
    <x v="0"/>
    <x v="2"/>
    <x v="0"/>
  </r>
  <r>
    <x v="0"/>
    <x v="2"/>
    <s v="De Bonte Raaf"/>
    <x v="9"/>
    <x v="29"/>
    <n v="0"/>
    <x v="3"/>
    <x v="0"/>
    <x v="0"/>
    <x v="0"/>
    <x v="2"/>
    <x v="0"/>
  </r>
  <r>
    <x v="0"/>
    <x v="2"/>
    <s v="De Bonte Raaf"/>
    <x v="9"/>
    <x v="30"/>
    <n v="2264"/>
    <x v="3"/>
    <x v="0"/>
    <x v="0"/>
    <x v="0"/>
    <x v="2"/>
    <x v="0"/>
  </r>
  <r>
    <x v="0"/>
    <x v="2"/>
    <s v="De Bonte Raaf"/>
    <x v="9"/>
    <x v="31"/>
    <n v="13.06"/>
    <x v="3"/>
    <x v="0"/>
    <x v="0"/>
    <x v="0"/>
    <x v="2"/>
    <x v="0"/>
  </r>
  <r>
    <x v="0"/>
    <x v="2"/>
    <s v="De Bonte Raaf"/>
    <x v="9"/>
    <x v="32"/>
    <n v="78"/>
    <x v="3"/>
    <x v="0"/>
    <x v="0"/>
    <x v="0"/>
    <x v="2"/>
    <x v="0"/>
  </r>
  <r>
    <x v="0"/>
    <x v="2"/>
    <s v="De Bonte Raaf"/>
    <x v="9"/>
    <x v="33"/>
    <n v="45"/>
    <x v="3"/>
    <x v="0"/>
    <x v="0"/>
    <x v="0"/>
    <x v="2"/>
    <x v="0"/>
  </r>
  <r>
    <x v="0"/>
    <x v="2"/>
    <s v="De Bonte Raaf"/>
    <x v="9"/>
    <x v="34"/>
    <n v="45"/>
    <x v="3"/>
    <x v="0"/>
    <x v="0"/>
    <x v="0"/>
    <x v="2"/>
    <x v="0"/>
  </r>
  <r>
    <x v="0"/>
    <x v="2"/>
    <s v="De Bonte Raaf"/>
    <x v="9"/>
    <x v="35"/>
    <n v="100"/>
    <x v="3"/>
    <x v="0"/>
    <x v="0"/>
    <x v="0"/>
    <x v="2"/>
    <x v="0"/>
  </r>
  <r>
    <x v="0"/>
    <x v="2"/>
    <s v="De Bonte Raaf"/>
    <x v="9"/>
    <x v="36"/>
    <n v="78"/>
    <x v="3"/>
    <x v="0"/>
    <x v="0"/>
    <x v="0"/>
    <x v="2"/>
    <x v="0"/>
  </r>
  <r>
    <x v="0"/>
    <x v="2"/>
    <s v="De Bonte Raaf"/>
    <x v="9"/>
    <x v="37"/>
    <n v="68.260000000000005"/>
    <x v="3"/>
    <x v="0"/>
    <x v="0"/>
    <x v="0"/>
    <x v="2"/>
    <x v="0"/>
  </r>
  <r>
    <x v="0"/>
    <x v="2"/>
    <s v="De Bonte Raaf"/>
    <x v="9"/>
    <x v="38"/>
    <n v="50.4"/>
    <x v="3"/>
    <x v="0"/>
    <x v="0"/>
    <x v="0"/>
    <x v="2"/>
    <x v="0"/>
  </r>
  <r>
    <x v="0"/>
    <x v="2"/>
    <s v="De Bonte Raaf"/>
    <x v="9"/>
    <x v="39"/>
    <n v="0"/>
    <x v="3"/>
    <x v="0"/>
    <x v="0"/>
    <x v="0"/>
    <x v="2"/>
    <x v="0"/>
  </r>
  <r>
    <x v="0"/>
    <x v="2"/>
    <s v="De Bonte Raaf"/>
    <x v="9"/>
    <x v="93"/>
    <n v="165.6"/>
    <x v="3"/>
    <x v="0"/>
    <x v="0"/>
    <x v="0"/>
    <x v="2"/>
    <x v="0"/>
  </r>
  <r>
    <x v="0"/>
    <x v="2"/>
    <s v="De Bonte Raaf"/>
    <x v="9"/>
    <x v="40"/>
    <n v="216"/>
    <x v="3"/>
    <x v="0"/>
    <x v="0"/>
    <x v="0"/>
    <x v="2"/>
    <x v="0"/>
  </r>
  <r>
    <x v="0"/>
    <x v="2"/>
    <s v="De Bonte Raaf"/>
    <x v="9"/>
    <x v="41"/>
    <n v="0"/>
    <x v="3"/>
    <x v="0"/>
    <x v="0"/>
    <x v="0"/>
    <x v="2"/>
    <x v="0"/>
  </r>
  <r>
    <x v="0"/>
    <x v="2"/>
    <s v="De Bonte Raaf"/>
    <x v="9"/>
    <x v="92"/>
    <n v="1018.8"/>
    <x v="3"/>
    <x v="0"/>
    <x v="0"/>
    <x v="0"/>
    <x v="2"/>
    <x v="0"/>
  </r>
  <r>
    <x v="0"/>
    <x v="2"/>
    <s v="De Bonte Raaf"/>
    <x v="9"/>
    <x v="43"/>
    <n v="0"/>
    <x v="3"/>
    <x v="0"/>
    <x v="0"/>
    <x v="1"/>
    <x v="2"/>
    <x v="0"/>
  </r>
  <r>
    <x v="0"/>
    <x v="2"/>
    <s v="De Bonte Raaf"/>
    <x v="9"/>
    <x v="44"/>
    <n v="0"/>
    <x v="3"/>
    <x v="0"/>
    <x v="0"/>
    <x v="2"/>
    <x v="2"/>
    <x v="0"/>
  </r>
  <r>
    <x v="0"/>
    <x v="2"/>
    <s v="De Bonte Raaf"/>
    <x v="9"/>
    <x v="45"/>
    <n v="0"/>
    <x v="3"/>
    <x v="0"/>
    <x v="0"/>
    <x v="2"/>
    <x v="2"/>
    <x v="0"/>
  </r>
  <r>
    <x v="0"/>
    <x v="2"/>
    <s v="De Bonte Raaf"/>
    <x v="9"/>
    <x v="46"/>
    <n v="0"/>
    <x v="3"/>
    <x v="0"/>
    <x v="0"/>
    <x v="2"/>
    <x v="2"/>
    <x v="0"/>
  </r>
  <r>
    <x v="0"/>
    <x v="2"/>
    <s v="De Bonte Raaf"/>
    <x v="9"/>
    <x v="47"/>
    <n v="0"/>
    <x v="3"/>
    <x v="0"/>
    <x v="0"/>
    <x v="2"/>
    <x v="2"/>
    <x v="0"/>
  </r>
  <r>
    <x v="0"/>
    <x v="2"/>
    <s v="De Bonte Raaf"/>
    <x v="9"/>
    <x v="48"/>
    <n v="0"/>
    <x v="3"/>
    <x v="0"/>
    <x v="0"/>
    <x v="1"/>
    <x v="2"/>
    <x v="0"/>
  </r>
  <r>
    <x v="0"/>
    <x v="2"/>
    <s v="De Bonte Raaf"/>
    <x v="9"/>
    <x v="49"/>
    <n v="81.5"/>
    <x v="3"/>
    <x v="0"/>
    <x v="0"/>
    <x v="3"/>
    <x v="2"/>
    <x v="0"/>
  </r>
  <r>
    <x v="0"/>
    <x v="2"/>
    <s v="De Bonte Raaf"/>
    <x v="9"/>
    <x v="50"/>
    <n v="12.23"/>
    <x v="3"/>
    <x v="0"/>
    <x v="0"/>
    <x v="4"/>
    <x v="2"/>
    <x v="0"/>
  </r>
  <r>
    <x v="0"/>
    <x v="2"/>
    <s v="De Bonte Raaf"/>
    <x v="9"/>
    <x v="51"/>
    <n v="16.3"/>
    <x v="3"/>
    <x v="0"/>
    <x v="0"/>
    <x v="4"/>
    <x v="2"/>
    <x v="0"/>
  </r>
  <r>
    <x v="0"/>
    <x v="2"/>
    <s v="De Bonte Raaf"/>
    <x v="9"/>
    <x v="52"/>
    <n v="0"/>
    <x v="3"/>
    <x v="0"/>
    <x v="0"/>
    <x v="1"/>
    <x v="2"/>
    <x v="0"/>
  </r>
  <r>
    <x v="0"/>
    <x v="2"/>
    <s v="De Bonte Raaf"/>
    <x v="9"/>
    <x v="53"/>
    <n v="15.28"/>
    <x v="3"/>
    <x v="0"/>
    <x v="0"/>
    <x v="3"/>
    <x v="2"/>
    <x v="0"/>
  </r>
  <r>
    <x v="0"/>
    <x v="2"/>
    <s v="De Bonte Raaf"/>
    <x v="9"/>
    <x v="54"/>
    <n v="2.29"/>
    <x v="3"/>
    <x v="0"/>
    <x v="0"/>
    <x v="4"/>
    <x v="2"/>
    <x v="0"/>
  </r>
  <r>
    <x v="0"/>
    <x v="2"/>
    <s v="De Bonte Raaf"/>
    <x v="9"/>
    <x v="55"/>
    <n v="3.06"/>
    <x v="3"/>
    <x v="0"/>
    <x v="0"/>
    <x v="4"/>
    <x v="2"/>
    <x v="0"/>
  </r>
  <r>
    <x v="0"/>
    <x v="2"/>
    <s v="De Bonte Raaf"/>
    <x v="9"/>
    <x v="56"/>
    <n v="0"/>
    <x v="3"/>
    <x v="0"/>
    <x v="0"/>
    <x v="4"/>
    <x v="2"/>
    <x v="0"/>
  </r>
  <r>
    <x v="0"/>
    <x v="2"/>
    <s v="De Bonte Raaf"/>
    <x v="9"/>
    <x v="57"/>
    <n v="0"/>
    <x v="3"/>
    <x v="0"/>
    <x v="0"/>
    <x v="4"/>
    <x v="2"/>
    <x v="0"/>
  </r>
  <r>
    <x v="0"/>
    <x v="2"/>
    <s v="De Bonte Raaf"/>
    <x v="9"/>
    <x v="58"/>
    <n v="0"/>
    <x v="3"/>
    <x v="0"/>
    <x v="0"/>
    <x v="4"/>
    <x v="2"/>
    <x v="0"/>
  </r>
  <r>
    <x v="0"/>
    <x v="2"/>
    <s v="De Bonte Raaf"/>
    <x v="9"/>
    <x v="59"/>
    <n v="0"/>
    <x v="3"/>
    <x v="0"/>
    <x v="0"/>
    <x v="4"/>
    <x v="2"/>
    <x v="0"/>
  </r>
  <r>
    <x v="0"/>
    <x v="2"/>
    <s v="De Bonte Raaf"/>
    <x v="9"/>
    <x v="60"/>
    <n v="74.069999999999993"/>
    <x v="3"/>
    <x v="0"/>
    <x v="0"/>
    <x v="5"/>
    <x v="2"/>
    <x v="0"/>
  </r>
  <r>
    <x v="0"/>
    <x v="2"/>
    <s v="De Bonte Raaf"/>
    <x v="9"/>
    <x v="61"/>
    <n v="0"/>
    <x v="3"/>
    <x v="0"/>
    <x v="0"/>
    <x v="5"/>
    <x v="2"/>
    <x v="0"/>
  </r>
  <r>
    <x v="0"/>
    <x v="2"/>
    <s v="De Bonte Raaf"/>
    <x v="9"/>
    <x v="62"/>
    <n v="0"/>
    <x v="3"/>
    <x v="0"/>
    <x v="0"/>
    <x v="5"/>
    <x v="2"/>
    <x v="0"/>
  </r>
  <r>
    <x v="0"/>
    <x v="2"/>
    <s v="De Bonte Raaf"/>
    <x v="9"/>
    <x v="63"/>
    <n v="0"/>
    <x v="3"/>
    <x v="0"/>
    <x v="0"/>
    <x v="5"/>
    <x v="2"/>
    <x v="0"/>
  </r>
  <r>
    <x v="0"/>
    <x v="2"/>
    <s v="De Bonte Raaf"/>
    <x v="9"/>
    <x v="64"/>
    <n v="5.4"/>
    <x v="3"/>
    <x v="0"/>
    <x v="0"/>
    <x v="5"/>
    <x v="2"/>
    <x v="0"/>
  </r>
  <r>
    <x v="0"/>
    <x v="2"/>
    <s v="De Bonte Raaf"/>
    <x v="9"/>
    <x v="65"/>
    <n v="0"/>
    <x v="3"/>
    <x v="0"/>
    <x v="0"/>
    <x v="5"/>
    <x v="2"/>
    <x v="0"/>
  </r>
  <r>
    <x v="0"/>
    <x v="2"/>
    <s v="De Bonte Raaf"/>
    <x v="9"/>
    <x v="66"/>
    <n v="29.95"/>
    <x v="3"/>
    <x v="0"/>
    <x v="0"/>
    <x v="5"/>
    <x v="2"/>
    <x v="0"/>
  </r>
  <r>
    <x v="0"/>
    <x v="2"/>
    <s v="De Bonte Raaf"/>
    <x v="9"/>
    <x v="67"/>
    <n v="0"/>
    <x v="3"/>
    <x v="0"/>
    <x v="0"/>
    <x v="5"/>
    <x v="2"/>
    <x v="0"/>
  </r>
  <r>
    <x v="0"/>
    <x v="2"/>
    <s v="De Bonte Raaf"/>
    <x v="9"/>
    <x v="68"/>
    <n v="0"/>
    <x v="3"/>
    <x v="0"/>
    <x v="0"/>
    <x v="5"/>
    <x v="2"/>
    <x v="0"/>
  </r>
  <r>
    <x v="0"/>
    <x v="2"/>
    <s v="De Bonte Raaf"/>
    <x v="9"/>
    <x v="69"/>
    <n v="0"/>
    <x v="3"/>
    <x v="0"/>
    <x v="0"/>
    <x v="5"/>
    <x v="2"/>
    <x v="0"/>
  </r>
  <r>
    <x v="0"/>
    <x v="2"/>
    <s v="De Bonte Raaf"/>
    <x v="9"/>
    <x v="70"/>
    <n v="3.57"/>
    <x v="3"/>
    <x v="0"/>
    <x v="0"/>
    <x v="5"/>
    <x v="2"/>
    <x v="0"/>
  </r>
  <r>
    <x v="0"/>
    <x v="2"/>
    <s v="De Bonte Raaf"/>
    <x v="9"/>
    <x v="71"/>
    <n v="0"/>
    <x v="3"/>
    <x v="0"/>
    <x v="0"/>
    <x v="5"/>
    <x v="2"/>
    <x v="0"/>
  </r>
  <r>
    <x v="0"/>
    <x v="2"/>
    <s v="De Bonte Raaf"/>
    <x v="9"/>
    <x v="72"/>
    <n v="0"/>
    <x v="3"/>
    <x v="0"/>
    <x v="0"/>
    <x v="4"/>
    <x v="2"/>
    <x v="0"/>
  </r>
  <r>
    <x v="0"/>
    <x v="2"/>
    <s v="De Bonte Raaf"/>
    <x v="9"/>
    <x v="73"/>
    <n v="0"/>
    <x v="3"/>
    <x v="0"/>
    <x v="0"/>
    <x v="4"/>
    <x v="2"/>
    <x v="0"/>
  </r>
  <r>
    <x v="0"/>
    <x v="2"/>
    <s v="De Bonte Raaf"/>
    <x v="9"/>
    <x v="74"/>
    <n v="0"/>
    <x v="3"/>
    <x v="0"/>
    <x v="0"/>
    <x v="4"/>
    <x v="2"/>
    <x v="0"/>
  </r>
  <r>
    <x v="0"/>
    <x v="2"/>
    <s v="De Bonte Raaf"/>
    <x v="9"/>
    <x v="75"/>
    <n v="0"/>
    <x v="3"/>
    <x v="0"/>
    <x v="0"/>
    <x v="4"/>
    <x v="2"/>
    <x v="0"/>
  </r>
  <r>
    <x v="0"/>
    <x v="2"/>
    <s v="De Bonte Raaf"/>
    <x v="9"/>
    <x v="76"/>
    <n v="68.260000000000005"/>
    <x v="3"/>
    <x v="0"/>
    <x v="0"/>
    <x v="6"/>
    <x v="2"/>
    <x v="0"/>
  </r>
  <r>
    <x v="0"/>
    <x v="2"/>
    <s v="De Bonte Raaf"/>
    <x v="9"/>
    <x v="77"/>
    <n v="-75.83"/>
    <x v="3"/>
    <x v="0"/>
    <x v="0"/>
    <x v="7"/>
    <x v="2"/>
    <x v="0"/>
  </r>
  <r>
    <x v="0"/>
    <x v="2"/>
    <s v="De Bonte Raaf"/>
    <x v="9"/>
    <x v="78"/>
    <n v="0"/>
    <x v="3"/>
    <x v="0"/>
    <x v="0"/>
    <x v="7"/>
    <x v="2"/>
    <x v="0"/>
  </r>
  <r>
    <x v="0"/>
    <x v="2"/>
    <s v="De Bonte Raaf"/>
    <x v="9"/>
    <x v="79"/>
    <n v="0"/>
    <x v="3"/>
    <x v="0"/>
    <x v="0"/>
    <x v="7"/>
    <x v="2"/>
    <x v="0"/>
  </r>
  <r>
    <x v="0"/>
    <x v="2"/>
    <s v="De Bonte Raaf"/>
    <x v="9"/>
    <x v="80"/>
    <n v="0"/>
    <x v="3"/>
    <x v="0"/>
    <x v="0"/>
    <x v="8"/>
    <x v="2"/>
    <x v="0"/>
  </r>
  <r>
    <x v="0"/>
    <x v="2"/>
    <s v="De Bonte Raaf"/>
    <x v="9"/>
    <x v="81"/>
    <n v="942.97"/>
    <x v="3"/>
    <x v="0"/>
    <x v="0"/>
    <x v="8"/>
    <x v="2"/>
    <x v="0"/>
  </r>
  <r>
    <x v="0"/>
    <x v="2"/>
    <s v="De Bonte Raaf"/>
    <x v="9"/>
    <x v="82"/>
    <n v="0"/>
    <x v="3"/>
    <x v="0"/>
    <x v="0"/>
    <x v="8"/>
    <x v="2"/>
    <x v="0"/>
  </r>
  <r>
    <x v="0"/>
    <x v="2"/>
    <s v="De Bonte Raaf"/>
    <x v="9"/>
    <x v="83"/>
    <n v="942.97"/>
    <x v="3"/>
    <x v="0"/>
    <x v="0"/>
    <x v="9"/>
    <x v="2"/>
    <x v="0"/>
  </r>
  <r>
    <x v="0"/>
    <x v="2"/>
    <s v="De Bonte Raaf"/>
    <x v="9"/>
    <x v="84"/>
    <n v="0"/>
    <x v="3"/>
    <x v="0"/>
    <x v="0"/>
    <x v="3"/>
    <x v="2"/>
    <x v="0"/>
  </r>
  <r>
    <x v="0"/>
    <x v="2"/>
    <s v="De Bonte Raaf"/>
    <x v="10"/>
    <x v="0"/>
    <n v="0"/>
    <x v="3"/>
    <x v="0"/>
    <x v="0"/>
    <x v="0"/>
    <x v="2"/>
    <x v="0"/>
  </r>
  <r>
    <x v="0"/>
    <x v="2"/>
    <s v="De Bonte Raaf"/>
    <x v="10"/>
    <x v="1"/>
    <n v="0"/>
    <x v="3"/>
    <x v="0"/>
    <x v="0"/>
    <x v="0"/>
    <x v="2"/>
    <x v="0"/>
  </r>
  <r>
    <x v="0"/>
    <x v="2"/>
    <s v="De Bonte Raaf"/>
    <x v="10"/>
    <x v="2"/>
    <n v="0"/>
    <x v="3"/>
    <x v="0"/>
    <x v="0"/>
    <x v="0"/>
    <x v="2"/>
    <x v="0"/>
  </r>
  <r>
    <x v="0"/>
    <x v="2"/>
    <s v="De Bonte Raaf"/>
    <x v="10"/>
    <x v="3"/>
    <n v="0"/>
    <x v="3"/>
    <x v="0"/>
    <x v="0"/>
    <x v="0"/>
    <x v="2"/>
    <x v="0"/>
  </r>
  <r>
    <x v="0"/>
    <x v="2"/>
    <s v="De Bonte Raaf"/>
    <x v="10"/>
    <x v="4"/>
    <n v="0"/>
    <x v="3"/>
    <x v="0"/>
    <x v="0"/>
    <x v="1"/>
    <x v="2"/>
    <x v="0"/>
  </r>
  <r>
    <x v="0"/>
    <x v="2"/>
    <s v="De Bonte Raaf"/>
    <x v="10"/>
    <x v="5"/>
    <n v="0"/>
    <x v="3"/>
    <x v="0"/>
    <x v="0"/>
    <x v="0"/>
    <x v="2"/>
    <x v="0"/>
  </r>
  <r>
    <x v="0"/>
    <x v="2"/>
    <s v="De Bonte Raaf"/>
    <x v="10"/>
    <x v="6"/>
    <n v="0"/>
    <x v="3"/>
    <x v="0"/>
    <x v="0"/>
    <x v="0"/>
    <x v="2"/>
    <x v="0"/>
  </r>
  <r>
    <x v="0"/>
    <x v="2"/>
    <s v="De Bonte Raaf"/>
    <x v="10"/>
    <x v="7"/>
    <n v="0"/>
    <x v="3"/>
    <x v="0"/>
    <x v="0"/>
    <x v="0"/>
    <x v="2"/>
    <x v="0"/>
  </r>
  <r>
    <x v="0"/>
    <x v="2"/>
    <s v="De Bonte Raaf"/>
    <x v="10"/>
    <x v="8"/>
    <n v="0"/>
    <x v="3"/>
    <x v="0"/>
    <x v="0"/>
    <x v="1"/>
    <x v="2"/>
    <x v="0"/>
  </r>
  <r>
    <x v="0"/>
    <x v="2"/>
    <s v="De Bonte Raaf"/>
    <x v="10"/>
    <x v="9"/>
    <n v="0"/>
    <x v="3"/>
    <x v="0"/>
    <x v="0"/>
    <x v="0"/>
    <x v="2"/>
    <x v="0"/>
  </r>
  <r>
    <x v="0"/>
    <x v="2"/>
    <s v="De Bonte Raaf"/>
    <x v="10"/>
    <x v="10"/>
    <n v="0"/>
    <x v="3"/>
    <x v="0"/>
    <x v="0"/>
    <x v="0"/>
    <x v="2"/>
    <x v="0"/>
  </r>
  <r>
    <x v="0"/>
    <x v="2"/>
    <s v="De Bonte Raaf"/>
    <x v="10"/>
    <x v="11"/>
    <n v="0"/>
    <x v="3"/>
    <x v="0"/>
    <x v="0"/>
    <x v="0"/>
    <x v="2"/>
    <x v="0"/>
  </r>
  <r>
    <x v="0"/>
    <x v="2"/>
    <s v="De Bonte Raaf"/>
    <x v="10"/>
    <x v="12"/>
    <n v="0"/>
    <x v="3"/>
    <x v="0"/>
    <x v="0"/>
    <x v="0"/>
    <x v="2"/>
    <x v="0"/>
  </r>
  <r>
    <x v="0"/>
    <x v="2"/>
    <s v="De Bonte Raaf"/>
    <x v="10"/>
    <x v="13"/>
    <n v="0"/>
    <x v="3"/>
    <x v="0"/>
    <x v="0"/>
    <x v="0"/>
    <x v="2"/>
    <x v="0"/>
  </r>
  <r>
    <x v="0"/>
    <x v="2"/>
    <s v="De Bonte Raaf"/>
    <x v="10"/>
    <x v="14"/>
    <n v="0"/>
    <x v="3"/>
    <x v="0"/>
    <x v="0"/>
    <x v="0"/>
    <x v="2"/>
    <x v="0"/>
  </r>
  <r>
    <x v="0"/>
    <x v="2"/>
    <s v="De Bonte Raaf"/>
    <x v="10"/>
    <x v="15"/>
    <n v="0"/>
    <x v="3"/>
    <x v="0"/>
    <x v="0"/>
    <x v="0"/>
    <x v="2"/>
    <x v="0"/>
  </r>
  <r>
    <x v="0"/>
    <x v="2"/>
    <s v="De Bonte Raaf"/>
    <x v="10"/>
    <x v="16"/>
    <n v="0"/>
    <x v="3"/>
    <x v="0"/>
    <x v="0"/>
    <x v="0"/>
    <x v="2"/>
    <x v="0"/>
  </r>
  <r>
    <x v="0"/>
    <x v="2"/>
    <s v="De Bonte Raaf"/>
    <x v="10"/>
    <x v="17"/>
    <n v="0"/>
    <x v="3"/>
    <x v="0"/>
    <x v="0"/>
    <x v="0"/>
    <x v="2"/>
    <x v="0"/>
  </r>
  <r>
    <x v="0"/>
    <x v="2"/>
    <s v="De Bonte Raaf"/>
    <x v="10"/>
    <x v="18"/>
    <n v="0"/>
    <x v="3"/>
    <x v="0"/>
    <x v="0"/>
    <x v="0"/>
    <x v="2"/>
    <x v="0"/>
  </r>
  <r>
    <x v="0"/>
    <x v="2"/>
    <s v="De Bonte Raaf"/>
    <x v="10"/>
    <x v="19"/>
    <n v="0"/>
    <x v="3"/>
    <x v="0"/>
    <x v="0"/>
    <x v="0"/>
    <x v="2"/>
    <x v="0"/>
  </r>
  <r>
    <x v="0"/>
    <x v="2"/>
    <s v="De Bonte Raaf"/>
    <x v="10"/>
    <x v="20"/>
    <n v="0"/>
    <x v="3"/>
    <x v="0"/>
    <x v="0"/>
    <x v="0"/>
    <x v="2"/>
    <x v="0"/>
  </r>
  <r>
    <x v="0"/>
    <x v="2"/>
    <s v="De Bonte Raaf"/>
    <x v="10"/>
    <x v="21"/>
    <n v="0"/>
    <x v="3"/>
    <x v="0"/>
    <x v="0"/>
    <x v="0"/>
    <x v="2"/>
    <x v="0"/>
  </r>
  <r>
    <x v="0"/>
    <x v="2"/>
    <s v="De Bonte Raaf"/>
    <x v="10"/>
    <x v="22"/>
    <n v="0"/>
    <x v="3"/>
    <x v="0"/>
    <x v="0"/>
    <x v="0"/>
    <x v="2"/>
    <x v="0"/>
  </r>
  <r>
    <x v="0"/>
    <x v="2"/>
    <s v="De Bonte Raaf"/>
    <x v="10"/>
    <x v="23"/>
    <n v="0"/>
    <x v="3"/>
    <x v="0"/>
    <x v="0"/>
    <x v="0"/>
    <x v="2"/>
    <x v="0"/>
  </r>
  <r>
    <x v="0"/>
    <x v="2"/>
    <s v="De Bonte Raaf"/>
    <x v="10"/>
    <x v="24"/>
    <n v="0"/>
    <x v="3"/>
    <x v="0"/>
    <x v="0"/>
    <x v="0"/>
    <x v="2"/>
    <x v="0"/>
  </r>
  <r>
    <x v="0"/>
    <x v="2"/>
    <s v="De Bonte Raaf"/>
    <x v="10"/>
    <x v="25"/>
    <n v="0"/>
    <x v="3"/>
    <x v="0"/>
    <x v="0"/>
    <x v="0"/>
    <x v="2"/>
    <x v="0"/>
  </r>
  <r>
    <x v="0"/>
    <x v="2"/>
    <s v="De Bonte Raaf"/>
    <x v="10"/>
    <x v="26"/>
    <n v="0"/>
    <x v="3"/>
    <x v="0"/>
    <x v="0"/>
    <x v="0"/>
    <x v="2"/>
    <x v="0"/>
  </r>
  <r>
    <x v="0"/>
    <x v="2"/>
    <s v="De Bonte Raaf"/>
    <x v="10"/>
    <x v="27"/>
    <n v="0"/>
    <x v="3"/>
    <x v="0"/>
    <x v="0"/>
    <x v="0"/>
    <x v="2"/>
    <x v="0"/>
  </r>
  <r>
    <x v="0"/>
    <x v="2"/>
    <s v="De Bonte Raaf"/>
    <x v="10"/>
    <x v="28"/>
    <n v="0"/>
    <x v="3"/>
    <x v="0"/>
    <x v="0"/>
    <x v="0"/>
    <x v="2"/>
    <x v="0"/>
  </r>
  <r>
    <x v="0"/>
    <x v="2"/>
    <s v="De Bonte Raaf"/>
    <x v="10"/>
    <x v="29"/>
    <n v="0"/>
    <x v="3"/>
    <x v="0"/>
    <x v="0"/>
    <x v="0"/>
    <x v="2"/>
    <x v="0"/>
  </r>
  <r>
    <x v="0"/>
    <x v="2"/>
    <s v="De Bonte Raaf"/>
    <x v="10"/>
    <x v="30"/>
    <n v="2264"/>
    <x v="3"/>
    <x v="0"/>
    <x v="0"/>
    <x v="0"/>
    <x v="2"/>
    <x v="0"/>
  </r>
  <r>
    <x v="0"/>
    <x v="2"/>
    <s v="De Bonte Raaf"/>
    <x v="10"/>
    <x v="31"/>
    <n v="13.06"/>
    <x v="3"/>
    <x v="0"/>
    <x v="0"/>
    <x v="0"/>
    <x v="2"/>
    <x v="0"/>
  </r>
  <r>
    <x v="0"/>
    <x v="2"/>
    <s v="De Bonte Raaf"/>
    <x v="10"/>
    <x v="32"/>
    <n v="0"/>
    <x v="3"/>
    <x v="0"/>
    <x v="0"/>
    <x v="0"/>
    <x v="2"/>
    <x v="0"/>
  </r>
  <r>
    <x v="0"/>
    <x v="2"/>
    <s v="De Bonte Raaf"/>
    <x v="10"/>
    <x v="33"/>
    <n v="0"/>
    <x v="3"/>
    <x v="0"/>
    <x v="0"/>
    <x v="0"/>
    <x v="2"/>
    <x v="0"/>
  </r>
  <r>
    <x v="0"/>
    <x v="2"/>
    <s v="De Bonte Raaf"/>
    <x v="10"/>
    <x v="34"/>
    <n v="0"/>
    <x v="3"/>
    <x v="0"/>
    <x v="0"/>
    <x v="0"/>
    <x v="2"/>
    <x v="0"/>
  </r>
  <r>
    <x v="0"/>
    <x v="2"/>
    <s v="De Bonte Raaf"/>
    <x v="10"/>
    <x v="35"/>
    <n v="0"/>
    <x v="3"/>
    <x v="0"/>
    <x v="0"/>
    <x v="0"/>
    <x v="2"/>
    <x v="0"/>
  </r>
  <r>
    <x v="0"/>
    <x v="2"/>
    <s v="De Bonte Raaf"/>
    <x v="10"/>
    <x v="36"/>
    <n v="0"/>
    <x v="3"/>
    <x v="0"/>
    <x v="0"/>
    <x v="0"/>
    <x v="2"/>
    <x v="0"/>
  </r>
  <r>
    <x v="0"/>
    <x v="2"/>
    <s v="De Bonte Raaf"/>
    <x v="10"/>
    <x v="37"/>
    <n v="0"/>
    <x v="3"/>
    <x v="0"/>
    <x v="0"/>
    <x v="0"/>
    <x v="2"/>
    <x v="0"/>
  </r>
  <r>
    <x v="0"/>
    <x v="2"/>
    <s v="De Bonte Raaf"/>
    <x v="10"/>
    <x v="38"/>
    <n v="3.42"/>
    <x v="3"/>
    <x v="0"/>
    <x v="0"/>
    <x v="0"/>
    <x v="2"/>
    <x v="0"/>
  </r>
  <r>
    <x v="0"/>
    <x v="2"/>
    <s v="De Bonte Raaf"/>
    <x v="10"/>
    <x v="39"/>
    <n v="0"/>
    <x v="3"/>
    <x v="0"/>
    <x v="0"/>
    <x v="0"/>
    <x v="2"/>
    <x v="0"/>
  </r>
  <r>
    <x v="0"/>
    <x v="2"/>
    <s v="De Bonte Raaf"/>
    <x v="10"/>
    <x v="40"/>
    <n v="3.42"/>
    <x v="3"/>
    <x v="0"/>
    <x v="0"/>
    <x v="0"/>
    <x v="2"/>
    <x v="0"/>
  </r>
  <r>
    <x v="0"/>
    <x v="2"/>
    <s v="De Bonte Raaf"/>
    <x v="10"/>
    <x v="41"/>
    <n v="0"/>
    <x v="3"/>
    <x v="0"/>
    <x v="0"/>
    <x v="0"/>
    <x v="2"/>
    <x v="0"/>
  </r>
  <r>
    <x v="0"/>
    <x v="2"/>
    <s v="De Bonte Raaf"/>
    <x v="10"/>
    <x v="42"/>
    <n v="0"/>
    <x v="3"/>
    <x v="0"/>
    <x v="0"/>
    <x v="0"/>
    <x v="2"/>
    <x v="0"/>
  </r>
  <r>
    <x v="0"/>
    <x v="2"/>
    <s v="De Bonte Raaf"/>
    <x v="10"/>
    <x v="43"/>
    <n v="0"/>
    <x v="3"/>
    <x v="0"/>
    <x v="0"/>
    <x v="1"/>
    <x v="2"/>
    <x v="0"/>
  </r>
  <r>
    <x v="0"/>
    <x v="2"/>
    <s v="De Bonte Raaf"/>
    <x v="10"/>
    <x v="44"/>
    <n v="0"/>
    <x v="3"/>
    <x v="0"/>
    <x v="0"/>
    <x v="2"/>
    <x v="2"/>
    <x v="0"/>
  </r>
  <r>
    <x v="0"/>
    <x v="2"/>
    <s v="De Bonte Raaf"/>
    <x v="10"/>
    <x v="45"/>
    <n v="0"/>
    <x v="3"/>
    <x v="0"/>
    <x v="0"/>
    <x v="2"/>
    <x v="2"/>
    <x v="0"/>
  </r>
  <r>
    <x v="0"/>
    <x v="2"/>
    <s v="De Bonte Raaf"/>
    <x v="10"/>
    <x v="46"/>
    <n v="0"/>
    <x v="3"/>
    <x v="0"/>
    <x v="0"/>
    <x v="2"/>
    <x v="2"/>
    <x v="0"/>
  </r>
  <r>
    <x v="0"/>
    <x v="2"/>
    <s v="De Bonte Raaf"/>
    <x v="10"/>
    <x v="47"/>
    <n v="0"/>
    <x v="3"/>
    <x v="0"/>
    <x v="0"/>
    <x v="2"/>
    <x v="2"/>
    <x v="0"/>
  </r>
  <r>
    <x v="0"/>
    <x v="2"/>
    <s v="De Bonte Raaf"/>
    <x v="10"/>
    <x v="48"/>
    <n v="0"/>
    <x v="3"/>
    <x v="0"/>
    <x v="0"/>
    <x v="1"/>
    <x v="2"/>
    <x v="0"/>
  </r>
  <r>
    <x v="0"/>
    <x v="2"/>
    <s v="De Bonte Raaf"/>
    <x v="10"/>
    <x v="49"/>
    <n v="0"/>
    <x v="3"/>
    <x v="0"/>
    <x v="0"/>
    <x v="3"/>
    <x v="2"/>
    <x v="0"/>
  </r>
  <r>
    <x v="0"/>
    <x v="2"/>
    <s v="De Bonte Raaf"/>
    <x v="10"/>
    <x v="50"/>
    <n v="0"/>
    <x v="3"/>
    <x v="0"/>
    <x v="0"/>
    <x v="4"/>
    <x v="2"/>
    <x v="0"/>
  </r>
  <r>
    <x v="0"/>
    <x v="2"/>
    <s v="De Bonte Raaf"/>
    <x v="10"/>
    <x v="51"/>
    <n v="0"/>
    <x v="3"/>
    <x v="0"/>
    <x v="0"/>
    <x v="4"/>
    <x v="2"/>
    <x v="0"/>
  </r>
  <r>
    <x v="0"/>
    <x v="2"/>
    <s v="De Bonte Raaf"/>
    <x v="10"/>
    <x v="52"/>
    <n v="0"/>
    <x v="3"/>
    <x v="0"/>
    <x v="0"/>
    <x v="1"/>
    <x v="2"/>
    <x v="0"/>
  </r>
  <r>
    <x v="0"/>
    <x v="2"/>
    <s v="De Bonte Raaf"/>
    <x v="10"/>
    <x v="53"/>
    <n v="0"/>
    <x v="3"/>
    <x v="0"/>
    <x v="0"/>
    <x v="3"/>
    <x v="2"/>
    <x v="0"/>
  </r>
  <r>
    <x v="0"/>
    <x v="2"/>
    <s v="De Bonte Raaf"/>
    <x v="10"/>
    <x v="54"/>
    <n v="0"/>
    <x v="3"/>
    <x v="0"/>
    <x v="0"/>
    <x v="4"/>
    <x v="2"/>
    <x v="0"/>
  </r>
  <r>
    <x v="0"/>
    <x v="2"/>
    <s v="De Bonte Raaf"/>
    <x v="10"/>
    <x v="55"/>
    <n v="0"/>
    <x v="3"/>
    <x v="0"/>
    <x v="0"/>
    <x v="4"/>
    <x v="2"/>
    <x v="0"/>
  </r>
  <r>
    <x v="0"/>
    <x v="2"/>
    <s v="De Bonte Raaf"/>
    <x v="10"/>
    <x v="56"/>
    <n v="0"/>
    <x v="3"/>
    <x v="0"/>
    <x v="0"/>
    <x v="4"/>
    <x v="2"/>
    <x v="0"/>
  </r>
  <r>
    <x v="0"/>
    <x v="2"/>
    <s v="De Bonte Raaf"/>
    <x v="10"/>
    <x v="57"/>
    <n v="0"/>
    <x v="3"/>
    <x v="0"/>
    <x v="0"/>
    <x v="4"/>
    <x v="2"/>
    <x v="0"/>
  </r>
  <r>
    <x v="0"/>
    <x v="2"/>
    <s v="De Bonte Raaf"/>
    <x v="10"/>
    <x v="58"/>
    <n v="0"/>
    <x v="3"/>
    <x v="0"/>
    <x v="0"/>
    <x v="4"/>
    <x v="2"/>
    <x v="0"/>
  </r>
  <r>
    <x v="0"/>
    <x v="2"/>
    <s v="De Bonte Raaf"/>
    <x v="10"/>
    <x v="59"/>
    <n v="0"/>
    <x v="3"/>
    <x v="0"/>
    <x v="0"/>
    <x v="4"/>
    <x v="2"/>
    <x v="0"/>
  </r>
  <r>
    <x v="0"/>
    <x v="2"/>
    <s v="De Bonte Raaf"/>
    <x v="10"/>
    <x v="60"/>
    <n v="0"/>
    <x v="3"/>
    <x v="0"/>
    <x v="0"/>
    <x v="5"/>
    <x v="2"/>
    <x v="0"/>
  </r>
  <r>
    <x v="0"/>
    <x v="2"/>
    <s v="De Bonte Raaf"/>
    <x v="10"/>
    <x v="61"/>
    <n v="0"/>
    <x v="3"/>
    <x v="0"/>
    <x v="0"/>
    <x v="5"/>
    <x v="2"/>
    <x v="0"/>
  </r>
  <r>
    <x v="0"/>
    <x v="2"/>
    <s v="De Bonte Raaf"/>
    <x v="10"/>
    <x v="62"/>
    <n v="0"/>
    <x v="3"/>
    <x v="0"/>
    <x v="0"/>
    <x v="5"/>
    <x v="2"/>
    <x v="0"/>
  </r>
  <r>
    <x v="0"/>
    <x v="2"/>
    <s v="De Bonte Raaf"/>
    <x v="10"/>
    <x v="63"/>
    <n v="0"/>
    <x v="3"/>
    <x v="0"/>
    <x v="0"/>
    <x v="5"/>
    <x v="2"/>
    <x v="0"/>
  </r>
  <r>
    <x v="0"/>
    <x v="2"/>
    <s v="De Bonte Raaf"/>
    <x v="10"/>
    <x v="64"/>
    <n v="0"/>
    <x v="3"/>
    <x v="0"/>
    <x v="0"/>
    <x v="5"/>
    <x v="2"/>
    <x v="0"/>
  </r>
  <r>
    <x v="0"/>
    <x v="2"/>
    <s v="De Bonte Raaf"/>
    <x v="10"/>
    <x v="65"/>
    <n v="0"/>
    <x v="3"/>
    <x v="0"/>
    <x v="0"/>
    <x v="5"/>
    <x v="2"/>
    <x v="0"/>
  </r>
  <r>
    <x v="0"/>
    <x v="2"/>
    <s v="De Bonte Raaf"/>
    <x v="10"/>
    <x v="66"/>
    <n v="0"/>
    <x v="3"/>
    <x v="0"/>
    <x v="0"/>
    <x v="5"/>
    <x v="2"/>
    <x v="0"/>
  </r>
  <r>
    <x v="0"/>
    <x v="2"/>
    <s v="De Bonte Raaf"/>
    <x v="10"/>
    <x v="67"/>
    <n v="0"/>
    <x v="3"/>
    <x v="0"/>
    <x v="0"/>
    <x v="5"/>
    <x v="2"/>
    <x v="0"/>
  </r>
  <r>
    <x v="0"/>
    <x v="2"/>
    <s v="De Bonte Raaf"/>
    <x v="10"/>
    <x v="68"/>
    <n v="0"/>
    <x v="3"/>
    <x v="0"/>
    <x v="0"/>
    <x v="5"/>
    <x v="2"/>
    <x v="0"/>
  </r>
  <r>
    <x v="0"/>
    <x v="2"/>
    <s v="De Bonte Raaf"/>
    <x v="10"/>
    <x v="69"/>
    <n v="0"/>
    <x v="3"/>
    <x v="0"/>
    <x v="0"/>
    <x v="5"/>
    <x v="2"/>
    <x v="0"/>
  </r>
  <r>
    <x v="0"/>
    <x v="2"/>
    <s v="De Bonte Raaf"/>
    <x v="10"/>
    <x v="70"/>
    <n v="0"/>
    <x v="3"/>
    <x v="0"/>
    <x v="0"/>
    <x v="5"/>
    <x v="2"/>
    <x v="0"/>
  </r>
  <r>
    <x v="0"/>
    <x v="2"/>
    <s v="De Bonte Raaf"/>
    <x v="10"/>
    <x v="71"/>
    <n v="0"/>
    <x v="3"/>
    <x v="0"/>
    <x v="0"/>
    <x v="5"/>
    <x v="2"/>
    <x v="0"/>
  </r>
  <r>
    <x v="0"/>
    <x v="2"/>
    <s v="De Bonte Raaf"/>
    <x v="10"/>
    <x v="72"/>
    <n v="0"/>
    <x v="3"/>
    <x v="0"/>
    <x v="0"/>
    <x v="4"/>
    <x v="2"/>
    <x v="0"/>
  </r>
  <r>
    <x v="0"/>
    <x v="2"/>
    <s v="De Bonte Raaf"/>
    <x v="10"/>
    <x v="73"/>
    <n v="0"/>
    <x v="3"/>
    <x v="0"/>
    <x v="0"/>
    <x v="4"/>
    <x v="2"/>
    <x v="0"/>
  </r>
  <r>
    <x v="0"/>
    <x v="2"/>
    <s v="De Bonte Raaf"/>
    <x v="10"/>
    <x v="74"/>
    <n v="0"/>
    <x v="3"/>
    <x v="0"/>
    <x v="0"/>
    <x v="4"/>
    <x v="2"/>
    <x v="0"/>
  </r>
  <r>
    <x v="0"/>
    <x v="2"/>
    <s v="De Bonte Raaf"/>
    <x v="10"/>
    <x v="75"/>
    <n v="0"/>
    <x v="3"/>
    <x v="0"/>
    <x v="0"/>
    <x v="4"/>
    <x v="2"/>
    <x v="0"/>
  </r>
  <r>
    <x v="0"/>
    <x v="2"/>
    <s v="De Bonte Raaf"/>
    <x v="10"/>
    <x v="76"/>
    <n v="0"/>
    <x v="3"/>
    <x v="0"/>
    <x v="0"/>
    <x v="6"/>
    <x v="2"/>
    <x v="0"/>
  </r>
  <r>
    <x v="0"/>
    <x v="2"/>
    <s v="De Bonte Raaf"/>
    <x v="10"/>
    <x v="77"/>
    <n v="0"/>
    <x v="3"/>
    <x v="0"/>
    <x v="0"/>
    <x v="7"/>
    <x v="2"/>
    <x v="0"/>
  </r>
  <r>
    <x v="0"/>
    <x v="2"/>
    <s v="De Bonte Raaf"/>
    <x v="10"/>
    <x v="78"/>
    <n v="0"/>
    <x v="3"/>
    <x v="0"/>
    <x v="0"/>
    <x v="7"/>
    <x v="2"/>
    <x v="0"/>
  </r>
  <r>
    <x v="0"/>
    <x v="2"/>
    <s v="De Bonte Raaf"/>
    <x v="10"/>
    <x v="79"/>
    <n v="0"/>
    <x v="3"/>
    <x v="0"/>
    <x v="0"/>
    <x v="7"/>
    <x v="2"/>
    <x v="0"/>
  </r>
  <r>
    <x v="0"/>
    <x v="2"/>
    <s v="De Bonte Raaf"/>
    <x v="10"/>
    <x v="80"/>
    <n v="0"/>
    <x v="3"/>
    <x v="0"/>
    <x v="0"/>
    <x v="8"/>
    <x v="2"/>
    <x v="0"/>
  </r>
  <r>
    <x v="0"/>
    <x v="2"/>
    <s v="De Bonte Raaf"/>
    <x v="10"/>
    <x v="81"/>
    <n v="0"/>
    <x v="3"/>
    <x v="0"/>
    <x v="0"/>
    <x v="8"/>
    <x v="2"/>
    <x v="0"/>
  </r>
  <r>
    <x v="0"/>
    <x v="2"/>
    <s v="De Bonte Raaf"/>
    <x v="10"/>
    <x v="82"/>
    <n v="0"/>
    <x v="3"/>
    <x v="0"/>
    <x v="0"/>
    <x v="8"/>
    <x v="2"/>
    <x v="0"/>
  </r>
  <r>
    <x v="0"/>
    <x v="2"/>
    <s v="De Bonte Raaf"/>
    <x v="10"/>
    <x v="83"/>
    <n v="0"/>
    <x v="3"/>
    <x v="0"/>
    <x v="0"/>
    <x v="9"/>
    <x v="2"/>
    <x v="0"/>
  </r>
  <r>
    <x v="0"/>
    <x v="2"/>
    <s v="De Bonte Raaf"/>
    <x v="10"/>
    <x v="84"/>
    <n v="0"/>
    <x v="3"/>
    <x v="0"/>
    <x v="0"/>
    <x v="3"/>
    <x v="2"/>
    <x v="0"/>
  </r>
  <r>
    <x v="0"/>
    <x v="3"/>
    <s v="De Bonte Raaf"/>
    <x v="0"/>
    <x v="0"/>
    <n v="0"/>
    <x v="0"/>
    <x v="3"/>
    <x v="0"/>
    <x v="0"/>
    <x v="0"/>
    <x v="0"/>
  </r>
  <r>
    <x v="0"/>
    <x v="3"/>
    <s v="De Bonte Raaf"/>
    <x v="0"/>
    <x v="1"/>
    <n v="0"/>
    <x v="0"/>
    <x v="3"/>
    <x v="0"/>
    <x v="0"/>
    <x v="0"/>
    <x v="0"/>
  </r>
  <r>
    <x v="0"/>
    <x v="3"/>
    <s v="De Bonte Raaf"/>
    <x v="0"/>
    <x v="2"/>
    <n v="0"/>
    <x v="0"/>
    <x v="3"/>
    <x v="0"/>
    <x v="0"/>
    <x v="0"/>
    <x v="0"/>
  </r>
  <r>
    <x v="0"/>
    <x v="3"/>
    <s v="De Bonte Raaf"/>
    <x v="0"/>
    <x v="3"/>
    <n v="0"/>
    <x v="0"/>
    <x v="3"/>
    <x v="0"/>
    <x v="0"/>
    <x v="0"/>
    <x v="0"/>
  </r>
  <r>
    <x v="0"/>
    <x v="3"/>
    <s v="De Bonte Raaf"/>
    <x v="0"/>
    <x v="4"/>
    <n v="0"/>
    <x v="0"/>
    <x v="3"/>
    <x v="0"/>
    <x v="1"/>
    <x v="0"/>
    <x v="0"/>
  </r>
  <r>
    <x v="0"/>
    <x v="3"/>
    <s v="De Bonte Raaf"/>
    <x v="0"/>
    <x v="5"/>
    <n v="0"/>
    <x v="0"/>
    <x v="3"/>
    <x v="0"/>
    <x v="0"/>
    <x v="0"/>
    <x v="0"/>
  </r>
  <r>
    <x v="0"/>
    <x v="3"/>
    <s v="De Bonte Raaf"/>
    <x v="0"/>
    <x v="6"/>
    <n v="0"/>
    <x v="0"/>
    <x v="3"/>
    <x v="0"/>
    <x v="0"/>
    <x v="0"/>
    <x v="0"/>
  </r>
  <r>
    <x v="0"/>
    <x v="3"/>
    <s v="De Bonte Raaf"/>
    <x v="0"/>
    <x v="7"/>
    <n v="0"/>
    <x v="0"/>
    <x v="3"/>
    <x v="0"/>
    <x v="0"/>
    <x v="0"/>
    <x v="0"/>
  </r>
  <r>
    <x v="0"/>
    <x v="3"/>
    <s v="De Bonte Raaf"/>
    <x v="0"/>
    <x v="8"/>
    <n v="0"/>
    <x v="0"/>
    <x v="3"/>
    <x v="0"/>
    <x v="1"/>
    <x v="0"/>
    <x v="0"/>
  </r>
  <r>
    <x v="0"/>
    <x v="3"/>
    <s v="De Bonte Raaf"/>
    <x v="0"/>
    <x v="9"/>
    <n v="0"/>
    <x v="0"/>
    <x v="3"/>
    <x v="0"/>
    <x v="0"/>
    <x v="0"/>
    <x v="0"/>
  </r>
  <r>
    <x v="0"/>
    <x v="3"/>
    <s v="De Bonte Raaf"/>
    <x v="0"/>
    <x v="10"/>
    <n v="0"/>
    <x v="0"/>
    <x v="3"/>
    <x v="0"/>
    <x v="0"/>
    <x v="0"/>
    <x v="0"/>
  </r>
  <r>
    <x v="0"/>
    <x v="3"/>
    <s v="De Bonte Raaf"/>
    <x v="0"/>
    <x v="11"/>
    <n v="0"/>
    <x v="0"/>
    <x v="3"/>
    <x v="0"/>
    <x v="0"/>
    <x v="0"/>
    <x v="0"/>
  </r>
  <r>
    <x v="0"/>
    <x v="3"/>
    <s v="De Bonte Raaf"/>
    <x v="0"/>
    <x v="12"/>
    <n v="0"/>
    <x v="0"/>
    <x v="3"/>
    <x v="0"/>
    <x v="0"/>
    <x v="0"/>
    <x v="0"/>
  </r>
  <r>
    <x v="0"/>
    <x v="3"/>
    <s v="De Bonte Raaf"/>
    <x v="0"/>
    <x v="13"/>
    <n v="0"/>
    <x v="0"/>
    <x v="3"/>
    <x v="0"/>
    <x v="0"/>
    <x v="0"/>
    <x v="0"/>
  </r>
  <r>
    <x v="0"/>
    <x v="3"/>
    <s v="De Bonte Raaf"/>
    <x v="0"/>
    <x v="14"/>
    <n v="0"/>
    <x v="0"/>
    <x v="3"/>
    <x v="0"/>
    <x v="0"/>
    <x v="0"/>
    <x v="0"/>
  </r>
  <r>
    <x v="0"/>
    <x v="3"/>
    <s v="De Bonte Raaf"/>
    <x v="0"/>
    <x v="15"/>
    <n v="0"/>
    <x v="0"/>
    <x v="3"/>
    <x v="0"/>
    <x v="0"/>
    <x v="0"/>
    <x v="0"/>
  </r>
  <r>
    <x v="0"/>
    <x v="3"/>
    <s v="De Bonte Raaf"/>
    <x v="0"/>
    <x v="16"/>
    <n v="0"/>
    <x v="0"/>
    <x v="3"/>
    <x v="0"/>
    <x v="0"/>
    <x v="0"/>
    <x v="0"/>
  </r>
  <r>
    <x v="0"/>
    <x v="3"/>
    <s v="De Bonte Raaf"/>
    <x v="0"/>
    <x v="17"/>
    <n v="0"/>
    <x v="0"/>
    <x v="3"/>
    <x v="0"/>
    <x v="0"/>
    <x v="0"/>
    <x v="0"/>
  </r>
  <r>
    <x v="0"/>
    <x v="3"/>
    <s v="De Bonte Raaf"/>
    <x v="0"/>
    <x v="18"/>
    <n v="0"/>
    <x v="0"/>
    <x v="3"/>
    <x v="0"/>
    <x v="0"/>
    <x v="0"/>
    <x v="0"/>
  </r>
  <r>
    <x v="0"/>
    <x v="3"/>
    <s v="De Bonte Raaf"/>
    <x v="0"/>
    <x v="19"/>
    <n v="0"/>
    <x v="0"/>
    <x v="3"/>
    <x v="0"/>
    <x v="0"/>
    <x v="0"/>
    <x v="0"/>
  </r>
  <r>
    <x v="0"/>
    <x v="3"/>
    <s v="De Bonte Raaf"/>
    <x v="0"/>
    <x v="20"/>
    <n v="0"/>
    <x v="0"/>
    <x v="3"/>
    <x v="0"/>
    <x v="0"/>
    <x v="0"/>
    <x v="0"/>
  </r>
  <r>
    <x v="0"/>
    <x v="3"/>
    <s v="De Bonte Raaf"/>
    <x v="0"/>
    <x v="21"/>
    <n v="0"/>
    <x v="0"/>
    <x v="3"/>
    <x v="0"/>
    <x v="0"/>
    <x v="0"/>
    <x v="0"/>
  </r>
  <r>
    <x v="0"/>
    <x v="3"/>
    <s v="De Bonte Raaf"/>
    <x v="0"/>
    <x v="22"/>
    <n v="0"/>
    <x v="0"/>
    <x v="3"/>
    <x v="0"/>
    <x v="0"/>
    <x v="0"/>
    <x v="0"/>
  </r>
  <r>
    <x v="0"/>
    <x v="3"/>
    <s v="De Bonte Raaf"/>
    <x v="0"/>
    <x v="23"/>
    <n v="0"/>
    <x v="0"/>
    <x v="3"/>
    <x v="0"/>
    <x v="0"/>
    <x v="0"/>
    <x v="0"/>
  </r>
  <r>
    <x v="0"/>
    <x v="3"/>
    <s v="De Bonte Raaf"/>
    <x v="0"/>
    <x v="24"/>
    <n v="0"/>
    <x v="0"/>
    <x v="3"/>
    <x v="0"/>
    <x v="0"/>
    <x v="0"/>
    <x v="0"/>
  </r>
  <r>
    <x v="0"/>
    <x v="3"/>
    <s v="De Bonte Raaf"/>
    <x v="0"/>
    <x v="25"/>
    <n v="0"/>
    <x v="0"/>
    <x v="3"/>
    <x v="0"/>
    <x v="0"/>
    <x v="0"/>
    <x v="0"/>
  </r>
  <r>
    <x v="0"/>
    <x v="3"/>
    <s v="De Bonte Raaf"/>
    <x v="0"/>
    <x v="26"/>
    <n v="0"/>
    <x v="0"/>
    <x v="3"/>
    <x v="0"/>
    <x v="0"/>
    <x v="0"/>
    <x v="0"/>
  </r>
  <r>
    <x v="0"/>
    <x v="3"/>
    <s v="De Bonte Raaf"/>
    <x v="0"/>
    <x v="27"/>
    <n v="0"/>
    <x v="0"/>
    <x v="3"/>
    <x v="0"/>
    <x v="0"/>
    <x v="0"/>
    <x v="0"/>
  </r>
  <r>
    <x v="0"/>
    <x v="3"/>
    <s v="De Bonte Raaf"/>
    <x v="0"/>
    <x v="28"/>
    <n v="0"/>
    <x v="0"/>
    <x v="3"/>
    <x v="0"/>
    <x v="0"/>
    <x v="0"/>
    <x v="0"/>
  </r>
  <r>
    <x v="0"/>
    <x v="3"/>
    <s v="De Bonte Raaf"/>
    <x v="0"/>
    <x v="29"/>
    <n v="0"/>
    <x v="0"/>
    <x v="3"/>
    <x v="0"/>
    <x v="0"/>
    <x v="0"/>
    <x v="0"/>
  </r>
  <r>
    <x v="0"/>
    <x v="3"/>
    <s v="De Bonte Raaf"/>
    <x v="0"/>
    <x v="30"/>
    <n v="2350"/>
    <x v="0"/>
    <x v="3"/>
    <x v="0"/>
    <x v="0"/>
    <x v="0"/>
    <x v="0"/>
  </r>
  <r>
    <x v="0"/>
    <x v="3"/>
    <s v="De Bonte Raaf"/>
    <x v="0"/>
    <x v="31"/>
    <n v="15.06"/>
    <x v="0"/>
    <x v="3"/>
    <x v="0"/>
    <x v="0"/>
    <x v="0"/>
    <x v="0"/>
  </r>
  <r>
    <x v="0"/>
    <x v="3"/>
    <s v="De Bonte Raaf"/>
    <x v="0"/>
    <x v="32"/>
    <n v="0"/>
    <x v="0"/>
    <x v="3"/>
    <x v="0"/>
    <x v="0"/>
    <x v="0"/>
    <x v="0"/>
  </r>
  <r>
    <x v="0"/>
    <x v="3"/>
    <s v="De Bonte Raaf"/>
    <x v="0"/>
    <x v="33"/>
    <n v="0"/>
    <x v="0"/>
    <x v="3"/>
    <x v="0"/>
    <x v="0"/>
    <x v="0"/>
    <x v="0"/>
  </r>
  <r>
    <x v="0"/>
    <x v="3"/>
    <s v="De Bonte Raaf"/>
    <x v="0"/>
    <x v="34"/>
    <n v="0"/>
    <x v="0"/>
    <x v="3"/>
    <x v="0"/>
    <x v="0"/>
    <x v="0"/>
    <x v="0"/>
  </r>
  <r>
    <x v="0"/>
    <x v="3"/>
    <s v="De Bonte Raaf"/>
    <x v="0"/>
    <x v="35"/>
    <n v="0"/>
    <x v="0"/>
    <x v="3"/>
    <x v="0"/>
    <x v="0"/>
    <x v="0"/>
    <x v="0"/>
  </r>
  <r>
    <x v="0"/>
    <x v="3"/>
    <s v="De Bonte Raaf"/>
    <x v="0"/>
    <x v="36"/>
    <n v="0"/>
    <x v="0"/>
    <x v="3"/>
    <x v="0"/>
    <x v="0"/>
    <x v="0"/>
    <x v="0"/>
  </r>
  <r>
    <x v="0"/>
    <x v="3"/>
    <s v="De Bonte Raaf"/>
    <x v="0"/>
    <x v="37"/>
    <n v="0"/>
    <x v="0"/>
    <x v="3"/>
    <x v="0"/>
    <x v="0"/>
    <x v="0"/>
    <x v="0"/>
  </r>
  <r>
    <x v="0"/>
    <x v="3"/>
    <s v="De Bonte Raaf"/>
    <x v="0"/>
    <x v="38"/>
    <n v="1.59"/>
    <x v="0"/>
    <x v="3"/>
    <x v="0"/>
    <x v="0"/>
    <x v="0"/>
    <x v="0"/>
  </r>
  <r>
    <x v="0"/>
    <x v="3"/>
    <s v="De Bonte Raaf"/>
    <x v="0"/>
    <x v="39"/>
    <n v="0"/>
    <x v="0"/>
    <x v="3"/>
    <x v="0"/>
    <x v="0"/>
    <x v="0"/>
    <x v="0"/>
  </r>
  <r>
    <x v="0"/>
    <x v="3"/>
    <s v="De Bonte Raaf"/>
    <x v="0"/>
    <x v="40"/>
    <n v="1.59"/>
    <x v="0"/>
    <x v="3"/>
    <x v="0"/>
    <x v="0"/>
    <x v="0"/>
    <x v="0"/>
  </r>
  <r>
    <x v="0"/>
    <x v="3"/>
    <s v="De Bonte Raaf"/>
    <x v="0"/>
    <x v="41"/>
    <n v="0"/>
    <x v="0"/>
    <x v="3"/>
    <x v="0"/>
    <x v="0"/>
    <x v="0"/>
    <x v="0"/>
  </r>
  <r>
    <x v="0"/>
    <x v="3"/>
    <s v="De Bonte Raaf"/>
    <x v="0"/>
    <x v="42"/>
    <n v="0"/>
    <x v="0"/>
    <x v="3"/>
    <x v="0"/>
    <x v="0"/>
    <x v="0"/>
    <x v="0"/>
  </r>
  <r>
    <x v="0"/>
    <x v="3"/>
    <s v="De Bonte Raaf"/>
    <x v="0"/>
    <x v="43"/>
    <n v="0"/>
    <x v="0"/>
    <x v="3"/>
    <x v="0"/>
    <x v="1"/>
    <x v="0"/>
    <x v="0"/>
  </r>
  <r>
    <x v="0"/>
    <x v="3"/>
    <s v="De Bonte Raaf"/>
    <x v="0"/>
    <x v="44"/>
    <n v="0"/>
    <x v="0"/>
    <x v="3"/>
    <x v="0"/>
    <x v="2"/>
    <x v="0"/>
    <x v="0"/>
  </r>
  <r>
    <x v="0"/>
    <x v="3"/>
    <s v="De Bonte Raaf"/>
    <x v="0"/>
    <x v="45"/>
    <n v="0"/>
    <x v="0"/>
    <x v="3"/>
    <x v="0"/>
    <x v="2"/>
    <x v="0"/>
    <x v="0"/>
  </r>
  <r>
    <x v="0"/>
    <x v="3"/>
    <s v="De Bonte Raaf"/>
    <x v="0"/>
    <x v="46"/>
    <n v="0"/>
    <x v="0"/>
    <x v="3"/>
    <x v="0"/>
    <x v="2"/>
    <x v="0"/>
    <x v="0"/>
  </r>
  <r>
    <x v="0"/>
    <x v="3"/>
    <s v="De Bonte Raaf"/>
    <x v="0"/>
    <x v="47"/>
    <n v="0"/>
    <x v="0"/>
    <x v="3"/>
    <x v="0"/>
    <x v="2"/>
    <x v="0"/>
    <x v="0"/>
  </r>
  <r>
    <x v="0"/>
    <x v="3"/>
    <s v="De Bonte Raaf"/>
    <x v="0"/>
    <x v="48"/>
    <n v="0"/>
    <x v="0"/>
    <x v="3"/>
    <x v="0"/>
    <x v="1"/>
    <x v="0"/>
    <x v="0"/>
  </r>
  <r>
    <x v="0"/>
    <x v="3"/>
    <s v="De Bonte Raaf"/>
    <x v="0"/>
    <x v="49"/>
    <n v="0"/>
    <x v="0"/>
    <x v="3"/>
    <x v="0"/>
    <x v="3"/>
    <x v="0"/>
    <x v="0"/>
  </r>
  <r>
    <x v="0"/>
    <x v="3"/>
    <s v="De Bonte Raaf"/>
    <x v="0"/>
    <x v="50"/>
    <n v="0"/>
    <x v="0"/>
    <x v="3"/>
    <x v="0"/>
    <x v="4"/>
    <x v="0"/>
    <x v="0"/>
  </r>
  <r>
    <x v="0"/>
    <x v="3"/>
    <s v="De Bonte Raaf"/>
    <x v="0"/>
    <x v="51"/>
    <n v="0"/>
    <x v="0"/>
    <x v="3"/>
    <x v="0"/>
    <x v="4"/>
    <x v="0"/>
    <x v="0"/>
  </r>
  <r>
    <x v="0"/>
    <x v="3"/>
    <s v="De Bonte Raaf"/>
    <x v="0"/>
    <x v="52"/>
    <n v="0"/>
    <x v="0"/>
    <x v="3"/>
    <x v="0"/>
    <x v="1"/>
    <x v="0"/>
    <x v="0"/>
  </r>
  <r>
    <x v="0"/>
    <x v="3"/>
    <s v="De Bonte Raaf"/>
    <x v="0"/>
    <x v="53"/>
    <n v="0"/>
    <x v="0"/>
    <x v="3"/>
    <x v="0"/>
    <x v="3"/>
    <x v="0"/>
    <x v="0"/>
  </r>
  <r>
    <x v="0"/>
    <x v="3"/>
    <s v="De Bonte Raaf"/>
    <x v="0"/>
    <x v="54"/>
    <n v="0"/>
    <x v="0"/>
    <x v="3"/>
    <x v="0"/>
    <x v="4"/>
    <x v="0"/>
    <x v="0"/>
  </r>
  <r>
    <x v="0"/>
    <x v="3"/>
    <s v="De Bonte Raaf"/>
    <x v="0"/>
    <x v="55"/>
    <n v="0"/>
    <x v="0"/>
    <x v="3"/>
    <x v="0"/>
    <x v="4"/>
    <x v="0"/>
    <x v="0"/>
  </r>
  <r>
    <x v="0"/>
    <x v="3"/>
    <s v="De Bonte Raaf"/>
    <x v="0"/>
    <x v="56"/>
    <n v="0"/>
    <x v="0"/>
    <x v="3"/>
    <x v="0"/>
    <x v="4"/>
    <x v="0"/>
    <x v="0"/>
  </r>
  <r>
    <x v="0"/>
    <x v="3"/>
    <s v="De Bonte Raaf"/>
    <x v="0"/>
    <x v="57"/>
    <n v="0"/>
    <x v="0"/>
    <x v="3"/>
    <x v="0"/>
    <x v="4"/>
    <x v="0"/>
    <x v="0"/>
  </r>
  <r>
    <x v="0"/>
    <x v="3"/>
    <s v="De Bonte Raaf"/>
    <x v="0"/>
    <x v="58"/>
    <n v="0"/>
    <x v="0"/>
    <x v="3"/>
    <x v="0"/>
    <x v="4"/>
    <x v="0"/>
    <x v="0"/>
  </r>
  <r>
    <x v="0"/>
    <x v="3"/>
    <s v="De Bonte Raaf"/>
    <x v="0"/>
    <x v="59"/>
    <n v="0"/>
    <x v="0"/>
    <x v="3"/>
    <x v="0"/>
    <x v="4"/>
    <x v="0"/>
    <x v="0"/>
  </r>
  <r>
    <x v="0"/>
    <x v="3"/>
    <s v="De Bonte Raaf"/>
    <x v="0"/>
    <x v="60"/>
    <n v="0"/>
    <x v="0"/>
    <x v="3"/>
    <x v="0"/>
    <x v="5"/>
    <x v="0"/>
    <x v="0"/>
  </r>
  <r>
    <x v="0"/>
    <x v="3"/>
    <s v="De Bonte Raaf"/>
    <x v="0"/>
    <x v="61"/>
    <n v="0"/>
    <x v="0"/>
    <x v="3"/>
    <x v="0"/>
    <x v="5"/>
    <x v="0"/>
    <x v="0"/>
  </r>
  <r>
    <x v="0"/>
    <x v="3"/>
    <s v="De Bonte Raaf"/>
    <x v="0"/>
    <x v="62"/>
    <n v="0"/>
    <x v="0"/>
    <x v="3"/>
    <x v="0"/>
    <x v="5"/>
    <x v="0"/>
    <x v="0"/>
  </r>
  <r>
    <x v="0"/>
    <x v="3"/>
    <s v="De Bonte Raaf"/>
    <x v="0"/>
    <x v="63"/>
    <n v="0"/>
    <x v="0"/>
    <x v="3"/>
    <x v="0"/>
    <x v="5"/>
    <x v="0"/>
    <x v="0"/>
  </r>
  <r>
    <x v="0"/>
    <x v="3"/>
    <s v="De Bonte Raaf"/>
    <x v="0"/>
    <x v="64"/>
    <n v="0"/>
    <x v="0"/>
    <x v="3"/>
    <x v="0"/>
    <x v="5"/>
    <x v="0"/>
    <x v="0"/>
  </r>
  <r>
    <x v="0"/>
    <x v="3"/>
    <s v="De Bonte Raaf"/>
    <x v="0"/>
    <x v="65"/>
    <n v="0"/>
    <x v="0"/>
    <x v="3"/>
    <x v="0"/>
    <x v="5"/>
    <x v="0"/>
    <x v="0"/>
  </r>
  <r>
    <x v="0"/>
    <x v="3"/>
    <s v="De Bonte Raaf"/>
    <x v="0"/>
    <x v="66"/>
    <n v="0"/>
    <x v="0"/>
    <x v="3"/>
    <x v="0"/>
    <x v="5"/>
    <x v="0"/>
    <x v="0"/>
  </r>
  <r>
    <x v="0"/>
    <x v="3"/>
    <s v="De Bonte Raaf"/>
    <x v="0"/>
    <x v="67"/>
    <n v="0"/>
    <x v="0"/>
    <x v="3"/>
    <x v="0"/>
    <x v="5"/>
    <x v="0"/>
    <x v="0"/>
  </r>
  <r>
    <x v="0"/>
    <x v="3"/>
    <s v="De Bonte Raaf"/>
    <x v="0"/>
    <x v="68"/>
    <n v="0"/>
    <x v="0"/>
    <x v="3"/>
    <x v="0"/>
    <x v="5"/>
    <x v="0"/>
    <x v="0"/>
  </r>
  <r>
    <x v="0"/>
    <x v="3"/>
    <s v="De Bonte Raaf"/>
    <x v="0"/>
    <x v="69"/>
    <n v="0"/>
    <x v="0"/>
    <x v="3"/>
    <x v="0"/>
    <x v="5"/>
    <x v="0"/>
    <x v="0"/>
  </r>
  <r>
    <x v="0"/>
    <x v="3"/>
    <s v="De Bonte Raaf"/>
    <x v="0"/>
    <x v="70"/>
    <n v="0"/>
    <x v="0"/>
    <x v="3"/>
    <x v="0"/>
    <x v="5"/>
    <x v="0"/>
    <x v="0"/>
  </r>
  <r>
    <x v="0"/>
    <x v="3"/>
    <s v="De Bonte Raaf"/>
    <x v="0"/>
    <x v="71"/>
    <n v="0"/>
    <x v="0"/>
    <x v="3"/>
    <x v="0"/>
    <x v="5"/>
    <x v="0"/>
    <x v="0"/>
  </r>
  <r>
    <x v="0"/>
    <x v="3"/>
    <s v="De Bonte Raaf"/>
    <x v="0"/>
    <x v="72"/>
    <n v="0"/>
    <x v="0"/>
    <x v="3"/>
    <x v="0"/>
    <x v="4"/>
    <x v="0"/>
    <x v="0"/>
  </r>
  <r>
    <x v="0"/>
    <x v="3"/>
    <s v="De Bonte Raaf"/>
    <x v="0"/>
    <x v="73"/>
    <n v="0"/>
    <x v="0"/>
    <x v="3"/>
    <x v="0"/>
    <x v="4"/>
    <x v="0"/>
    <x v="0"/>
  </r>
  <r>
    <x v="0"/>
    <x v="3"/>
    <s v="De Bonte Raaf"/>
    <x v="0"/>
    <x v="74"/>
    <n v="0"/>
    <x v="0"/>
    <x v="3"/>
    <x v="0"/>
    <x v="4"/>
    <x v="0"/>
    <x v="0"/>
  </r>
  <r>
    <x v="0"/>
    <x v="3"/>
    <s v="De Bonte Raaf"/>
    <x v="0"/>
    <x v="75"/>
    <n v="0"/>
    <x v="0"/>
    <x v="3"/>
    <x v="0"/>
    <x v="4"/>
    <x v="0"/>
    <x v="0"/>
  </r>
  <r>
    <x v="0"/>
    <x v="3"/>
    <s v="De Bonte Raaf"/>
    <x v="0"/>
    <x v="76"/>
    <n v="0"/>
    <x v="0"/>
    <x v="3"/>
    <x v="0"/>
    <x v="6"/>
    <x v="0"/>
    <x v="0"/>
  </r>
  <r>
    <x v="0"/>
    <x v="3"/>
    <s v="De Bonte Raaf"/>
    <x v="0"/>
    <x v="77"/>
    <n v="0"/>
    <x v="0"/>
    <x v="3"/>
    <x v="0"/>
    <x v="7"/>
    <x v="0"/>
    <x v="0"/>
  </r>
  <r>
    <x v="0"/>
    <x v="3"/>
    <s v="De Bonte Raaf"/>
    <x v="0"/>
    <x v="78"/>
    <n v="0"/>
    <x v="0"/>
    <x v="3"/>
    <x v="0"/>
    <x v="7"/>
    <x v="0"/>
    <x v="0"/>
  </r>
  <r>
    <x v="0"/>
    <x v="3"/>
    <s v="De Bonte Raaf"/>
    <x v="0"/>
    <x v="79"/>
    <n v="0"/>
    <x v="0"/>
    <x v="3"/>
    <x v="0"/>
    <x v="7"/>
    <x v="0"/>
    <x v="0"/>
  </r>
  <r>
    <x v="0"/>
    <x v="3"/>
    <s v="De Bonte Raaf"/>
    <x v="0"/>
    <x v="80"/>
    <n v="0"/>
    <x v="0"/>
    <x v="3"/>
    <x v="0"/>
    <x v="8"/>
    <x v="0"/>
    <x v="0"/>
  </r>
  <r>
    <x v="0"/>
    <x v="3"/>
    <s v="De Bonte Raaf"/>
    <x v="0"/>
    <x v="81"/>
    <n v="0"/>
    <x v="0"/>
    <x v="3"/>
    <x v="0"/>
    <x v="8"/>
    <x v="0"/>
    <x v="0"/>
  </r>
  <r>
    <x v="0"/>
    <x v="3"/>
    <s v="De Bonte Raaf"/>
    <x v="0"/>
    <x v="82"/>
    <n v="0"/>
    <x v="0"/>
    <x v="3"/>
    <x v="0"/>
    <x v="8"/>
    <x v="0"/>
    <x v="0"/>
  </r>
  <r>
    <x v="0"/>
    <x v="3"/>
    <s v="De Bonte Raaf"/>
    <x v="0"/>
    <x v="83"/>
    <n v="0"/>
    <x v="0"/>
    <x v="3"/>
    <x v="0"/>
    <x v="9"/>
    <x v="0"/>
    <x v="0"/>
  </r>
  <r>
    <x v="0"/>
    <x v="3"/>
    <s v="De Bonte Raaf"/>
    <x v="0"/>
    <x v="84"/>
    <n v="0"/>
    <x v="0"/>
    <x v="3"/>
    <x v="0"/>
    <x v="3"/>
    <x v="0"/>
    <x v="0"/>
  </r>
  <r>
    <x v="0"/>
    <x v="3"/>
    <s v="De Bonte Raaf"/>
    <x v="1"/>
    <x v="0"/>
    <n v="5640.99"/>
    <x v="1"/>
    <x v="0"/>
    <x v="0"/>
    <x v="0"/>
    <x v="0"/>
    <x v="0"/>
  </r>
  <r>
    <x v="0"/>
    <x v="3"/>
    <s v="De Bonte Raaf"/>
    <x v="1"/>
    <x v="85"/>
    <n v="2191"/>
    <x v="1"/>
    <x v="0"/>
    <x v="0"/>
    <x v="0"/>
    <x v="0"/>
    <x v="0"/>
  </r>
  <r>
    <x v="0"/>
    <x v="3"/>
    <s v="De Bonte Raaf"/>
    <x v="1"/>
    <x v="2"/>
    <n v="0"/>
    <x v="1"/>
    <x v="0"/>
    <x v="0"/>
    <x v="0"/>
    <x v="0"/>
    <x v="0"/>
  </r>
  <r>
    <x v="0"/>
    <x v="3"/>
    <s v="De Bonte Raaf"/>
    <x v="1"/>
    <x v="86"/>
    <n v="2191"/>
    <x v="1"/>
    <x v="0"/>
    <x v="0"/>
    <x v="0"/>
    <x v="0"/>
    <x v="0"/>
  </r>
  <r>
    <x v="0"/>
    <x v="3"/>
    <s v="De Bonte Raaf"/>
    <x v="1"/>
    <x v="4"/>
    <n v="2191"/>
    <x v="1"/>
    <x v="0"/>
    <x v="0"/>
    <x v="1"/>
    <x v="0"/>
    <x v="0"/>
  </r>
  <r>
    <x v="0"/>
    <x v="3"/>
    <s v="De Bonte Raaf"/>
    <x v="1"/>
    <x v="5"/>
    <n v="0"/>
    <x v="1"/>
    <x v="0"/>
    <x v="0"/>
    <x v="0"/>
    <x v="0"/>
    <x v="0"/>
  </r>
  <r>
    <x v="0"/>
    <x v="3"/>
    <s v="De Bonte Raaf"/>
    <x v="1"/>
    <x v="6"/>
    <n v="2788.93"/>
    <x v="1"/>
    <x v="0"/>
    <x v="0"/>
    <x v="0"/>
    <x v="0"/>
    <x v="0"/>
  </r>
  <r>
    <x v="0"/>
    <x v="3"/>
    <s v="De Bonte Raaf"/>
    <x v="1"/>
    <x v="7"/>
    <n v="0"/>
    <x v="1"/>
    <x v="0"/>
    <x v="0"/>
    <x v="0"/>
    <x v="0"/>
    <x v="0"/>
  </r>
  <r>
    <x v="0"/>
    <x v="3"/>
    <s v="De Bonte Raaf"/>
    <x v="1"/>
    <x v="8"/>
    <n v="0"/>
    <x v="1"/>
    <x v="0"/>
    <x v="0"/>
    <x v="1"/>
    <x v="0"/>
    <x v="0"/>
  </r>
  <r>
    <x v="0"/>
    <x v="3"/>
    <s v="De Bonte Raaf"/>
    <x v="1"/>
    <x v="9"/>
    <n v="0"/>
    <x v="1"/>
    <x v="0"/>
    <x v="0"/>
    <x v="0"/>
    <x v="0"/>
    <x v="0"/>
  </r>
  <r>
    <x v="0"/>
    <x v="3"/>
    <s v="De Bonte Raaf"/>
    <x v="1"/>
    <x v="87"/>
    <n v="2191"/>
    <x v="1"/>
    <x v="0"/>
    <x v="0"/>
    <x v="0"/>
    <x v="0"/>
    <x v="0"/>
  </r>
  <r>
    <x v="0"/>
    <x v="3"/>
    <s v="De Bonte Raaf"/>
    <x v="1"/>
    <x v="88"/>
    <n v="2191"/>
    <x v="1"/>
    <x v="0"/>
    <x v="0"/>
    <x v="0"/>
    <x v="0"/>
    <x v="0"/>
  </r>
  <r>
    <x v="0"/>
    <x v="3"/>
    <s v="De Bonte Raaf"/>
    <x v="1"/>
    <x v="89"/>
    <n v="2191"/>
    <x v="1"/>
    <x v="0"/>
    <x v="0"/>
    <x v="0"/>
    <x v="0"/>
    <x v="0"/>
  </r>
  <r>
    <x v="0"/>
    <x v="3"/>
    <s v="De Bonte Raaf"/>
    <x v="1"/>
    <x v="90"/>
    <n v="2191"/>
    <x v="1"/>
    <x v="0"/>
    <x v="0"/>
    <x v="0"/>
    <x v="0"/>
    <x v="0"/>
  </r>
  <r>
    <x v="0"/>
    <x v="3"/>
    <s v="De Bonte Raaf"/>
    <x v="1"/>
    <x v="91"/>
    <n v="2191"/>
    <x v="1"/>
    <x v="0"/>
    <x v="0"/>
    <x v="0"/>
    <x v="0"/>
    <x v="0"/>
  </r>
  <r>
    <x v="0"/>
    <x v="3"/>
    <s v="De Bonte Raaf"/>
    <x v="1"/>
    <x v="15"/>
    <n v="0"/>
    <x v="1"/>
    <x v="0"/>
    <x v="0"/>
    <x v="0"/>
    <x v="0"/>
    <x v="0"/>
  </r>
  <r>
    <x v="0"/>
    <x v="3"/>
    <s v="De Bonte Raaf"/>
    <x v="1"/>
    <x v="16"/>
    <n v="2191"/>
    <x v="1"/>
    <x v="0"/>
    <x v="0"/>
    <x v="0"/>
    <x v="0"/>
    <x v="0"/>
  </r>
  <r>
    <x v="0"/>
    <x v="3"/>
    <s v="De Bonte Raaf"/>
    <x v="1"/>
    <x v="17"/>
    <n v="0"/>
    <x v="1"/>
    <x v="0"/>
    <x v="0"/>
    <x v="0"/>
    <x v="0"/>
    <x v="0"/>
  </r>
  <r>
    <x v="0"/>
    <x v="3"/>
    <s v="De Bonte Raaf"/>
    <x v="1"/>
    <x v="18"/>
    <n v="2191"/>
    <x v="1"/>
    <x v="0"/>
    <x v="0"/>
    <x v="0"/>
    <x v="0"/>
    <x v="0"/>
  </r>
  <r>
    <x v="0"/>
    <x v="3"/>
    <s v="De Bonte Raaf"/>
    <x v="1"/>
    <x v="19"/>
    <n v="22"/>
    <x v="1"/>
    <x v="0"/>
    <x v="0"/>
    <x v="0"/>
    <x v="0"/>
    <x v="0"/>
  </r>
  <r>
    <x v="0"/>
    <x v="3"/>
    <s v="De Bonte Raaf"/>
    <x v="1"/>
    <x v="20"/>
    <n v="2191"/>
    <x v="1"/>
    <x v="0"/>
    <x v="0"/>
    <x v="0"/>
    <x v="0"/>
    <x v="0"/>
  </r>
  <r>
    <x v="0"/>
    <x v="3"/>
    <s v="De Bonte Raaf"/>
    <x v="1"/>
    <x v="21"/>
    <n v="-310.67"/>
    <x v="1"/>
    <x v="0"/>
    <x v="0"/>
    <x v="0"/>
    <x v="0"/>
    <x v="0"/>
  </r>
  <r>
    <x v="0"/>
    <x v="3"/>
    <s v="De Bonte Raaf"/>
    <x v="1"/>
    <x v="22"/>
    <n v="2191"/>
    <x v="1"/>
    <x v="0"/>
    <x v="0"/>
    <x v="0"/>
    <x v="0"/>
    <x v="0"/>
  </r>
  <r>
    <x v="0"/>
    <x v="3"/>
    <s v="De Bonte Raaf"/>
    <x v="1"/>
    <x v="23"/>
    <n v="2191"/>
    <x v="1"/>
    <x v="0"/>
    <x v="0"/>
    <x v="0"/>
    <x v="0"/>
    <x v="0"/>
  </r>
  <r>
    <x v="0"/>
    <x v="3"/>
    <s v="De Bonte Raaf"/>
    <x v="1"/>
    <x v="24"/>
    <n v="2191"/>
    <x v="1"/>
    <x v="0"/>
    <x v="0"/>
    <x v="0"/>
    <x v="0"/>
    <x v="0"/>
  </r>
  <r>
    <x v="0"/>
    <x v="3"/>
    <s v="De Bonte Raaf"/>
    <x v="1"/>
    <x v="25"/>
    <n v="21.67"/>
    <x v="1"/>
    <x v="0"/>
    <x v="0"/>
    <x v="0"/>
    <x v="0"/>
    <x v="0"/>
  </r>
  <r>
    <x v="0"/>
    <x v="3"/>
    <s v="De Bonte Raaf"/>
    <x v="1"/>
    <x v="26"/>
    <n v="158.4"/>
    <x v="1"/>
    <x v="0"/>
    <x v="0"/>
    <x v="0"/>
    <x v="0"/>
    <x v="0"/>
  </r>
  <r>
    <x v="0"/>
    <x v="3"/>
    <s v="De Bonte Raaf"/>
    <x v="1"/>
    <x v="27"/>
    <n v="306.25"/>
    <x v="1"/>
    <x v="0"/>
    <x v="0"/>
    <x v="0"/>
    <x v="0"/>
    <x v="0"/>
  </r>
  <r>
    <x v="0"/>
    <x v="3"/>
    <s v="De Bonte Raaf"/>
    <x v="1"/>
    <x v="28"/>
    <n v="2191"/>
    <x v="1"/>
    <x v="0"/>
    <x v="0"/>
    <x v="0"/>
    <x v="0"/>
    <x v="0"/>
  </r>
  <r>
    <x v="0"/>
    <x v="3"/>
    <s v="De Bonte Raaf"/>
    <x v="1"/>
    <x v="29"/>
    <n v="0"/>
    <x v="1"/>
    <x v="0"/>
    <x v="0"/>
    <x v="0"/>
    <x v="0"/>
    <x v="0"/>
  </r>
  <r>
    <x v="0"/>
    <x v="3"/>
    <s v="De Bonte Raaf"/>
    <x v="1"/>
    <x v="30"/>
    <n v="2191"/>
    <x v="1"/>
    <x v="0"/>
    <x v="0"/>
    <x v="0"/>
    <x v="0"/>
    <x v="0"/>
  </r>
  <r>
    <x v="0"/>
    <x v="3"/>
    <s v="De Bonte Raaf"/>
    <x v="1"/>
    <x v="31"/>
    <n v="14.04"/>
    <x v="1"/>
    <x v="0"/>
    <x v="0"/>
    <x v="0"/>
    <x v="0"/>
    <x v="0"/>
  </r>
  <r>
    <x v="0"/>
    <x v="3"/>
    <s v="De Bonte Raaf"/>
    <x v="1"/>
    <x v="32"/>
    <n v="156"/>
    <x v="1"/>
    <x v="0"/>
    <x v="0"/>
    <x v="0"/>
    <x v="0"/>
    <x v="0"/>
  </r>
  <r>
    <x v="0"/>
    <x v="3"/>
    <s v="De Bonte Raaf"/>
    <x v="1"/>
    <x v="33"/>
    <n v="100"/>
    <x v="1"/>
    <x v="0"/>
    <x v="0"/>
    <x v="0"/>
    <x v="0"/>
    <x v="0"/>
  </r>
  <r>
    <x v="0"/>
    <x v="3"/>
    <s v="De Bonte Raaf"/>
    <x v="1"/>
    <x v="34"/>
    <n v="100"/>
    <x v="1"/>
    <x v="0"/>
    <x v="0"/>
    <x v="0"/>
    <x v="0"/>
    <x v="0"/>
  </r>
  <r>
    <x v="0"/>
    <x v="3"/>
    <s v="De Bonte Raaf"/>
    <x v="1"/>
    <x v="35"/>
    <n v="100"/>
    <x v="1"/>
    <x v="0"/>
    <x v="0"/>
    <x v="0"/>
    <x v="0"/>
    <x v="0"/>
  </r>
  <r>
    <x v="0"/>
    <x v="3"/>
    <s v="De Bonte Raaf"/>
    <x v="1"/>
    <x v="36"/>
    <n v="156"/>
    <x v="1"/>
    <x v="0"/>
    <x v="0"/>
    <x v="0"/>
    <x v="0"/>
    <x v="0"/>
  </r>
  <r>
    <x v="0"/>
    <x v="3"/>
    <s v="De Bonte Raaf"/>
    <x v="1"/>
    <x v="37"/>
    <n v="146.80000000000001"/>
    <x v="1"/>
    <x v="0"/>
    <x v="0"/>
    <x v="0"/>
    <x v="0"/>
    <x v="0"/>
  </r>
  <r>
    <x v="0"/>
    <x v="3"/>
    <s v="De Bonte Raaf"/>
    <x v="1"/>
    <x v="38"/>
    <n v="432"/>
    <x v="1"/>
    <x v="0"/>
    <x v="0"/>
    <x v="0"/>
    <x v="0"/>
    <x v="0"/>
  </r>
  <r>
    <x v="0"/>
    <x v="3"/>
    <s v="De Bonte Raaf"/>
    <x v="1"/>
    <x v="39"/>
    <n v="0"/>
    <x v="1"/>
    <x v="0"/>
    <x v="0"/>
    <x v="0"/>
    <x v="0"/>
    <x v="0"/>
  </r>
  <r>
    <x v="0"/>
    <x v="3"/>
    <s v="De Bonte Raaf"/>
    <x v="1"/>
    <x v="40"/>
    <n v="432"/>
    <x v="1"/>
    <x v="0"/>
    <x v="0"/>
    <x v="0"/>
    <x v="0"/>
    <x v="0"/>
  </r>
  <r>
    <x v="0"/>
    <x v="3"/>
    <s v="De Bonte Raaf"/>
    <x v="1"/>
    <x v="41"/>
    <n v="0"/>
    <x v="1"/>
    <x v="0"/>
    <x v="0"/>
    <x v="0"/>
    <x v="0"/>
    <x v="0"/>
  </r>
  <r>
    <x v="0"/>
    <x v="3"/>
    <s v="De Bonte Raaf"/>
    <x v="1"/>
    <x v="92"/>
    <n v="2191"/>
    <x v="1"/>
    <x v="0"/>
    <x v="0"/>
    <x v="0"/>
    <x v="0"/>
    <x v="0"/>
  </r>
  <r>
    <x v="0"/>
    <x v="3"/>
    <s v="De Bonte Raaf"/>
    <x v="1"/>
    <x v="43"/>
    <n v="0"/>
    <x v="1"/>
    <x v="0"/>
    <x v="0"/>
    <x v="1"/>
    <x v="0"/>
    <x v="0"/>
  </r>
  <r>
    <x v="0"/>
    <x v="3"/>
    <s v="De Bonte Raaf"/>
    <x v="1"/>
    <x v="44"/>
    <n v="0"/>
    <x v="1"/>
    <x v="0"/>
    <x v="0"/>
    <x v="2"/>
    <x v="0"/>
    <x v="0"/>
  </r>
  <r>
    <x v="0"/>
    <x v="3"/>
    <s v="De Bonte Raaf"/>
    <x v="1"/>
    <x v="45"/>
    <n v="0"/>
    <x v="1"/>
    <x v="0"/>
    <x v="0"/>
    <x v="2"/>
    <x v="0"/>
    <x v="0"/>
  </r>
  <r>
    <x v="0"/>
    <x v="3"/>
    <s v="De Bonte Raaf"/>
    <x v="1"/>
    <x v="46"/>
    <n v="0"/>
    <x v="1"/>
    <x v="0"/>
    <x v="0"/>
    <x v="2"/>
    <x v="0"/>
    <x v="0"/>
  </r>
  <r>
    <x v="0"/>
    <x v="3"/>
    <s v="De Bonte Raaf"/>
    <x v="1"/>
    <x v="47"/>
    <n v="0"/>
    <x v="1"/>
    <x v="0"/>
    <x v="0"/>
    <x v="2"/>
    <x v="0"/>
    <x v="0"/>
  </r>
  <r>
    <x v="0"/>
    <x v="3"/>
    <s v="De Bonte Raaf"/>
    <x v="1"/>
    <x v="48"/>
    <n v="0"/>
    <x v="1"/>
    <x v="0"/>
    <x v="0"/>
    <x v="1"/>
    <x v="0"/>
    <x v="0"/>
  </r>
  <r>
    <x v="0"/>
    <x v="3"/>
    <s v="De Bonte Raaf"/>
    <x v="1"/>
    <x v="49"/>
    <n v="175.28"/>
    <x v="1"/>
    <x v="0"/>
    <x v="0"/>
    <x v="3"/>
    <x v="0"/>
    <x v="0"/>
  </r>
  <r>
    <x v="0"/>
    <x v="3"/>
    <s v="De Bonte Raaf"/>
    <x v="1"/>
    <x v="50"/>
    <n v="26.29"/>
    <x v="1"/>
    <x v="0"/>
    <x v="0"/>
    <x v="4"/>
    <x v="0"/>
    <x v="0"/>
  </r>
  <r>
    <x v="0"/>
    <x v="3"/>
    <s v="De Bonte Raaf"/>
    <x v="1"/>
    <x v="51"/>
    <n v="35.06"/>
    <x v="1"/>
    <x v="0"/>
    <x v="0"/>
    <x v="4"/>
    <x v="0"/>
    <x v="0"/>
  </r>
  <r>
    <x v="0"/>
    <x v="3"/>
    <s v="De Bonte Raaf"/>
    <x v="1"/>
    <x v="52"/>
    <n v="0"/>
    <x v="1"/>
    <x v="0"/>
    <x v="0"/>
    <x v="1"/>
    <x v="0"/>
    <x v="0"/>
  </r>
  <r>
    <x v="0"/>
    <x v="3"/>
    <s v="De Bonte Raaf"/>
    <x v="1"/>
    <x v="53"/>
    <n v="32.86"/>
    <x v="1"/>
    <x v="0"/>
    <x v="0"/>
    <x v="3"/>
    <x v="0"/>
    <x v="0"/>
  </r>
  <r>
    <x v="0"/>
    <x v="3"/>
    <s v="De Bonte Raaf"/>
    <x v="1"/>
    <x v="54"/>
    <n v="4.93"/>
    <x v="1"/>
    <x v="0"/>
    <x v="0"/>
    <x v="4"/>
    <x v="0"/>
    <x v="0"/>
  </r>
  <r>
    <x v="0"/>
    <x v="3"/>
    <s v="De Bonte Raaf"/>
    <x v="1"/>
    <x v="55"/>
    <n v="6.57"/>
    <x v="1"/>
    <x v="0"/>
    <x v="0"/>
    <x v="4"/>
    <x v="0"/>
    <x v="0"/>
  </r>
  <r>
    <x v="0"/>
    <x v="3"/>
    <s v="De Bonte Raaf"/>
    <x v="1"/>
    <x v="56"/>
    <n v="0"/>
    <x v="1"/>
    <x v="0"/>
    <x v="0"/>
    <x v="4"/>
    <x v="0"/>
    <x v="0"/>
  </r>
  <r>
    <x v="0"/>
    <x v="3"/>
    <s v="De Bonte Raaf"/>
    <x v="1"/>
    <x v="57"/>
    <n v="0"/>
    <x v="1"/>
    <x v="0"/>
    <x v="0"/>
    <x v="4"/>
    <x v="0"/>
    <x v="0"/>
  </r>
  <r>
    <x v="0"/>
    <x v="3"/>
    <s v="De Bonte Raaf"/>
    <x v="1"/>
    <x v="58"/>
    <n v="0"/>
    <x v="1"/>
    <x v="0"/>
    <x v="0"/>
    <x v="4"/>
    <x v="0"/>
    <x v="0"/>
  </r>
  <r>
    <x v="0"/>
    <x v="3"/>
    <s v="De Bonte Raaf"/>
    <x v="1"/>
    <x v="59"/>
    <n v="0"/>
    <x v="1"/>
    <x v="0"/>
    <x v="0"/>
    <x v="4"/>
    <x v="0"/>
    <x v="0"/>
  </r>
  <r>
    <x v="0"/>
    <x v="3"/>
    <s v="De Bonte Raaf"/>
    <x v="1"/>
    <x v="60"/>
    <n v="159.29"/>
    <x v="1"/>
    <x v="0"/>
    <x v="0"/>
    <x v="5"/>
    <x v="0"/>
    <x v="0"/>
  </r>
  <r>
    <x v="0"/>
    <x v="3"/>
    <s v="De Bonte Raaf"/>
    <x v="1"/>
    <x v="61"/>
    <n v="0"/>
    <x v="1"/>
    <x v="0"/>
    <x v="0"/>
    <x v="5"/>
    <x v="0"/>
    <x v="0"/>
  </r>
  <r>
    <x v="0"/>
    <x v="3"/>
    <s v="De Bonte Raaf"/>
    <x v="1"/>
    <x v="62"/>
    <n v="0"/>
    <x v="1"/>
    <x v="0"/>
    <x v="0"/>
    <x v="5"/>
    <x v="0"/>
    <x v="0"/>
  </r>
  <r>
    <x v="0"/>
    <x v="3"/>
    <s v="De Bonte Raaf"/>
    <x v="1"/>
    <x v="63"/>
    <n v="0"/>
    <x v="1"/>
    <x v="0"/>
    <x v="0"/>
    <x v="5"/>
    <x v="0"/>
    <x v="0"/>
  </r>
  <r>
    <x v="0"/>
    <x v="3"/>
    <s v="De Bonte Raaf"/>
    <x v="1"/>
    <x v="64"/>
    <n v="11.61"/>
    <x v="1"/>
    <x v="0"/>
    <x v="0"/>
    <x v="5"/>
    <x v="0"/>
    <x v="0"/>
  </r>
  <r>
    <x v="0"/>
    <x v="3"/>
    <s v="De Bonte Raaf"/>
    <x v="1"/>
    <x v="65"/>
    <n v="0"/>
    <x v="1"/>
    <x v="0"/>
    <x v="0"/>
    <x v="5"/>
    <x v="0"/>
    <x v="0"/>
  </r>
  <r>
    <x v="0"/>
    <x v="3"/>
    <s v="De Bonte Raaf"/>
    <x v="1"/>
    <x v="66"/>
    <n v="64.42"/>
    <x v="1"/>
    <x v="0"/>
    <x v="0"/>
    <x v="5"/>
    <x v="0"/>
    <x v="0"/>
  </r>
  <r>
    <x v="0"/>
    <x v="3"/>
    <s v="De Bonte Raaf"/>
    <x v="1"/>
    <x v="67"/>
    <n v="0"/>
    <x v="1"/>
    <x v="0"/>
    <x v="0"/>
    <x v="5"/>
    <x v="0"/>
    <x v="0"/>
  </r>
  <r>
    <x v="0"/>
    <x v="3"/>
    <s v="De Bonte Raaf"/>
    <x v="1"/>
    <x v="68"/>
    <n v="0"/>
    <x v="1"/>
    <x v="0"/>
    <x v="0"/>
    <x v="5"/>
    <x v="0"/>
    <x v="0"/>
  </r>
  <r>
    <x v="0"/>
    <x v="3"/>
    <s v="De Bonte Raaf"/>
    <x v="1"/>
    <x v="69"/>
    <n v="0"/>
    <x v="1"/>
    <x v="0"/>
    <x v="0"/>
    <x v="5"/>
    <x v="0"/>
    <x v="0"/>
  </r>
  <r>
    <x v="0"/>
    <x v="3"/>
    <s v="De Bonte Raaf"/>
    <x v="1"/>
    <x v="70"/>
    <n v="7.67"/>
    <x v="1"/>
    <x v="0"/>
    <x v="0"/>
    <x v="5"/>
    <x v="0"/>
    <x v="0"/>
  </r>
  <r>
    <x v="0"/>
    <x v="3"/>
    <s v="De Bonte Raaf"/>
    <x v="1"/>
    <x v="71"/>
    <n v="0"/>
    <x v="1"/>
    <x v="0"/>
    <x v="0"/>
    <x v="5"/>
    <x v="0"/>
    <x v="0"/>
  </r>
  <r>
    <x v="0"/>
    <x v="3"/>
    <s v="De Bonte Raaf"/>
    <x v="1"/>
    <x v="72"/>
    <n v="0"/>
    <x v="1"/>
    <x v="0"/>
    <x v="0"/>
    <x v="4"/>
    <x v="0"/>
    <x v="0"/>
  </r>
  <r>
    <x v="0"/>
    <x v="3"/>
    <s v="De Bonte Raaf"/>
    <x v="1"/>
    <x v="73"/>
    <n v="0"/>
    <x v="1"/>
    <x v="0"/>
    <x v="0"/>
    <x v="4"/>
    <x v="0"/>
    <x v="0"/>
  </r>
  <r>
    <x v="0"/>
    <x v="3"/>
    <s v="De Bonte Raaf"/>
    <x v="1"/>
    <x v="74"/>
    <n v="0"/>
    <x v="1"/>
    <x v="0"/>
    <x v="0"/>
    <x v="4"/>
    <x v="0"/>
    <x v="0"/>
  </r>
  <r>
    <x v="0"/>
    <x v="3"/>
    <s v="De Bonte Raaf"/>
    <x v="1"/>
    <x v="75"/>
    <n v="0"/>
    <x v="1"/>
    <x v="0"/>
    <x v="0"/>
    <x v="4"/>
    <x v="0"/>
    <x v="0"/>
  </r>
  <r>
    <x v="0"/>
    <x v="3"/>
    <s v="De Bonte Raaf"/>
    <x v="1"/>
    <x v="76"/>
    <n v="146.80000000000001"/>
    <x v="1"/>
    <x v="0"/>
    <x v="0"/>
    <x v="6"/>
    <x v="0"/>
    <x v="0"/>
  </r>
  <r>
    <x v="0"/>
    <x v="3"/>
    <s v="De Bonte Raaf"/>
    <x v="1"/>
    <x v="77"/>
    <n v="-310.67"/>
    <x v="1"/>
    <x v="0"/>
    <x v="0"/>
    <x v="7"/>
    <x v="0"/>
    <x v="0"/>
  </r>
  <r>
    <x v="0"/>
    <x v="3"/>
    <s v="De Bonte Raaf"/>
    <x v="1"/>
    <x v="78"/>
    <n v="0"/>
    <x v="1"/>
    <x v="0"/>
    <x v="0"/>
    <x v="7"/>
    <x v="0"/>
    <x v="0"/>
  </r>
  <r>
    <x v="0"/>
    <x v="3"/>
    <s v="De Bonte Raaf"/>
    <x v="1"/>
    <x v="79"/>
    <n v="0"/>
    <x v="1"/>
    <x v="0"/>
    <x v="0"/>
    <x v="7"/>
    <x v="0"/>
    <x v="0"/>
  </r>
  <r>
    <x v="0"/>
    <x v="3"/>
    <s v="De Bonte Raaf"/>
    <x v="1"/>
    <x v="80"/>
    <n v="0"/>
    <x v="1"/>
    <x v="0"/>
    <x v="0"/>
    <x v="8"/>
    <x v="0"/>
    <x v="0"/>
  </r>
  <r>
    <x v="0"/>
    <x v="3"/>
    <s v="De Bonte Raaf"/>
    <x v="1"/>
    <x v="81"/>
    <n v="1880.33"/>
    <x v="1"/>
    <x v="0"/>
    <x v="0"/>
    <x v="8"/>
    <x v="0"/>
    <x v="0"/>
  </r>
  <r>
    <x v="0"/>
    <x v="3"/>
    <s v="De Bonte Raaf"/>
    <x v="1"/>
    <x v="82"/>
    <n v="0"/>
    <x v="1"/>
    <x v="0"/>
    <x v="0"/>
    <x v="8"/>
    <x v="0"/>
    <x v="0"/>
  </r>
  <r>
    <x v="0"/>
    <x v="3"/>
    <s v="De Bonte Raaf"/>
    <x v="1"/>
    <x v="83"/>
    <n v="1880.33"/>
    <x v="1"/>
    <x v="0"/>
    <x v="0"/>
    <x v="9"/>
    <x v="0"/>
    <x v="0"/>
  </r>
  <r>
    <x v="0"/>
    <x v="3"/>
    <s v="De Bonte Raaf"/>
    <x v="1"/>
    <x v="84"/>
    <n v="0"/>
    <x v="1"/>
    <x v="0"/>
    <x v="0"/>
    <x v="3"/>
    <x v="0"/>
    <x v="0"/>
  </r>
  <r>
    <x v="0"/>
    <x v="3"/>
    <s v="De Bonte Raaf"/>
    <x v="11"/>
    <x v="0"/>
    <n v="4832.76"/>
    <x v="0"/>
    <x v="0"/>
    <x v="0"/>
    <x v="0"/>
    <x v="0"/>
    <x v="0"/>
  </r>
  <r>
    <x v="0"/>
    <x v="3"/>
    <s v="De Bonte Raaf"/>
    <x v="11"/>
    <x v="85"/>
    <n v="1750"/>
    <x v="0"/>
    <x v="0"/>
    <x v="0"/>
    <x v="0"/>
    <x v="0"/>
    <x v="0"/>
  </r>
  <r>
    <x v="0"/>
    <x v="3"/>
    <s v="De Bonte Raaf"/>
    <x v="11"/>
    <x v="2"/>
    <n v="0"/>
    <x v="0"/>
    <x v="0"/>
    <x v="0"/>
    <x v="0"/>
    <x v="0"/>
    <x v="0"/>
  </r>
  <r>
    <x v="0"/>
    <x v="3"/>
    <s v="De Bonte Raaf"/>
    <x v="11"/>
    <x v="86"/>
    <n v="1750"/>
    <x v="0"/>
    <x v="0"/>
    <x v="0"/>
    <x v="0"/>
    <x v="0"/>
    <x v="0"/>
  </r>
  <r>
    <x v="0"/>
    <x v="3"/>
    <s v="De Bonte Raaf"/>
    <x v="11"/>
    <x v="4"/>
    <n v="1750"/>
    <x v="0"/>
    <x v="0"/>
    <x v="0"/>
    <x v="1"/>
    <x v="0"/>
    <x v="0"/>
  </r>
  <r>
    <x v="0"/>
    <x v="3"/>
    <s v="De Bonte Raaf"/>
    <x v="11"/>
    <x v="5"/>
    <n v="0"/>
    <x v="0"/>
    <x v="0"/>
    <x v="0"/>
    <x v="0"/>
    <x v="0"/>
    <x v="0"/>
  </r>
  <r>
    <x v="0"/>
    <x v="3"/>
    <s v="De Bonte Raaf"/>
    <x v="11"/>
    <x v="6"/>
    <n v="2227.5700000000002"/>
    <x v="0"/>
    <x v="0"/>
    <x v="0"/>
    <x v="0"/>
    <x v="0"/>
    <x v="0"/>
  </r>
  <r>
    <x v="0"/>
    <x v="3"/>
    <s v="De Bonte Raaf"/>
    <x v="11"/>
    <x v="7"/>
    <n v="0"/>
    <x v="0"/>
    <x v="0"/>
    <x v="0"/>
    <x v="0"/>
    <x v="0"/>
    <x v="0"/>
  </r>
  <r>
    <x v="0"/>
    <x v="3"/>
    <s v="De Bonte Raaf"/>
    <x v="11"/>
    <x v="8"/>
    <n v="0"/>
    <x v="0"/>
    <x v="0"/>
    <x v="0"/>
    <x v="1"/>
    <x v="0"/>
    <x v="0"/>
  </r>
  <r>
    <x v="0"/>
    <x v="3"/>
    <s v="De Bonte Raaf"/>
    <x v="11"/>
    <x v="9"/>
    <n v="0"/>
    <x v="0"/>
    <x v="0"/>
    <x v="0"/>
    <x v="0"/>
    <x v="0"/>
    <x v="0"/>
  </r>
  <r>
    <x v="0"/>
    <x v="3"/>
    <s v="De Bonte Raaf"/>
    <x v="11"/>
    <x v="87"/>
    <n v="1750"/>
    <x v="0"/>
    <x v="0"/>
    <x v="0"/>
    <x v="0"/>
    <x v="0"/>
    <x v="0"/>
  </r>
  <r>
    <x v="0"/>
    <x v="3"/>
    <s v="De Bonte Raaf"/>
    <x v="11"/>
    <x v="88"/>
    <n v="1750"/>
    <x v="0"/>
    <x v="0"/>
    <x v="0"/>
    <x v="0"/>
    <x v="0"/>
    <x v="0"/>
  </r>
  <r>
    <x v="0"/>
    <x v="3"/>
    <s v="De Bonte Raaf"/>
    <x v="11"/>
    <x v="89"/>
    <n v="1750"/>
    <x v="0"/>
    <x v="0"/>
    <x v="0"/>
    <x v="0"/>
    <x v="0"/>
    <x v="0"/>
  </r>
  <r>
    <x v="0"/>
    <x v="3"/>
    <s v="De Bonte Raaf"/>
    <x v="11"/>
    <x v="90"/>
    <n v="1750"/>
    <x v="0"/>
    <x v="0"/>
    <x v="0"/>
    <x v="0"/>
    <x v="0"/>
    <x v="0"/>
  </r>
  <r>
    <x v="0"/>
    <x v="3"/>
    <s v="De Bonte Raaf"/>
    <x v="11"/>
    <x v="91"/>
    <n v="1750"/>
    <x v="0"/>
    <x v="0"/>
    <x v="0"/>
    <x v="0"/>
    <x v="0"/>
    <x v="0"/>
  </r>
  <r>
    <x v="0"/>
    <x v="3"/>
    <s v="De Bonte Raaf"/>
    <x v="11"/>
    <x v="15"/>
    <n v="0"/>
    <x v="0"/>
    <x v="0"/>
    <x v="0"/>
    <x v="0"/>
    <x v="0"/>
    <x v="0"/>
  </r>
  <r>
    <x v="0"/>
    <x v="3"/>
    <s v="De Bonte Raaf"/>
    <x v="11"/>
    <x v="16"/>
    <n v="1750"/>
    <x v="0"/>
    <x v="0"/>
    <x v="0"/>
    <x v="0"/>
    <x v="0"/>
    <x v="0"/>
  </r>
  <r>
    <x v="0"/>
    <x v="3"/>
    <s v="De Bonte Raaf"/>
    <x v="11"/>
    <x v="17"/>
    <n v="0"/>
    <x v="0"/>
    <x v="0"/>
    <x v="0"/>
    <x v="0"/>
    <x v="0"/>
    <x v="0"/>
  </r>
  <r>
    <x v="0"/>
    <x v="3"/>
    <s v="De Bonte Raaf"/>
    <x v="11"/>
    <x v="18"/>
    <n v="1750"/>
    <x v="0"/>
    <x v="0"/>
    <x v="0"/>
    <x v="0"/>
    <x v="0"/>
    <x v="0"/>
  </r>
  <r>
    <x v="0"/>
    <x v="3"/>
    <s v="De Bonte Raaf"/>
    <x v="11"/>
    <x v="19"/>
    <n v="22"/>
    <x v="0"/>
    <x v="0"/>
    <x v="0"/>
    <x v="0"/>
    <x v="0"/>
    <x v="0"/>
  </r>
  <r>
    <x v="0"/>
    <x v="3"/>
    <s v="De Bonte Raaf"/>
    <x v="11"/>
    <x v="20"/>
    <n v="1750"/>
    <x v="0"/>
    <x v="0"/>
    <x v="0"/>
    <x v="0"/>
    <x v="0"/>
    <x v="0"/>
  </r>
  <r>
    <x v="0"/>
    <x v="3"/>
    <s v="De Bonte Raaf"/>
    <x v="11"/>
    <x v="21"/>
    <n v="-139.08000000000001"/>
    <x v="0"/>
    <x v="0"/>
    <x v="0"/>
    <x v="0"/>
    <x v="0"/>
    <x v="0"/>
  </r>
  <r>
    <x v="0"/>
    <x v="3"/>
    <s v="De Bonte Raaf"/>
    <x v="11"/>
    <x v="22"/>
    <n v="1750"/>
    <x v="0"/>
    <x v="0"/>
    <x v="0"/>
    <x v="0"/>
    <x v="0"/>
    <x v="0"/>
  </r>
  <r>
    <x v="0"/>
    <x v="3"/>
    <s v="De Bonte Raaf"/>
    <x v="11"/>
    <x v="23"/>
    <n v="1750"/>
    <x v="0"/>
    <x v="0"/>
    <x v="0"/>
    <x v="0"/>
    <x v="0"/>
    <x v="0"/>
  </r>
  <r>
    <x v="0"/>
    <x v="3"/>
    <s v="De Bonte Raaf"/>
    <x v="11"/>
    <x v="24"/>
    <n v="1750"/>
    <x v="0"/>
    <x v="0"/>
    <x v="0"/>
    <x v="0"/>
    <x v="0"/>
    <x v="0"/>
  </r>
  <r>
    <x v="0"/>
    <x v="3"/>
    <s v="De Bonte Raaf"/>
    <x v="11"/>
    <x v="25"/>
    <n v="21.67"/>
    <x v="0"/>
    <x v="0"/>
    <x v="0"/>
    <x v="0"/>
    <x v="0"/>
    <x v="0"/>
  </r>
  <r>
    <x v="0"/>
    <x v="3"/>
    <s v="De Bonte Raaf"/>
    <x v="11"/>
    <x v="26"/>
    <n v="158.4"/>
    <x v="0"/>
    <x v="0"/>
    <x v="0"/>
    <x v="0"/>
    <x v="0"/>
    <x v="0"/>
  </r>
  <r>
    <x v="0"/>
    <x v="3"/>
    <s v="De Bonte Raaf"/>
    <x v="11"/>
    <x v="27"/>
    <n v="288.17"/>
    <x v="0"/>
    <x v="0"/>
    <x v="0"/>
    <x v="0"/>
    <x v="0"/>
    <x v="0"/>
  </r>
  <r>
    <x v="0"/>
    <x v="3"/>
    <s v="De Bonte Raaf"/>
    <x v="11"/>
    <x v="28"/>
    <n v="1750"/>
    <x v="0"/>
    <x v="0"/>
    <x v="0"/>
    <x v="0"/>
    <x v="0"/>
    <x v="0"/>
  </r>
  <r>
    <x v="0"/>
    <x v="3"/>
    <s v="De Bonte Raaf"/>
    <x v="11"/>
    <x v="29"/>
    <n v="0"/>
    <x v="0"/>
    <x v="0"/>
    <x v="0"/>
    <x v="0"/>
    <x v="0"/>
    <x v="0"/>
  </r>
  <r>
    <x v="0"/>
    <x v="3"/>
    <s v="De Bonte Raaf"/>
    <x v="11"/>
    <x v="30"/>
    <n v="1750"/>
    <x v="0"/>
    <x v="0"/>
    <x v="0"/>
    <x v="0"/>
    <x v="0"/>
    <x v="0"/>
  </r>
  <r>
    <x v="0"/>
    <x v="3"/>
    <s v="De Bonte Raaf"/>
    <x v="11"/>
    <x v="31"/>
    <n v="11.22"/>
    <x v="0"/>
    <x v="0"/>
    <x v="0"/>
    <x v="0"/>
    <x v="0"/>
    <x v="0"/>
  </r>
  <r>
    <x v="0"/>
    <x v="3"/>
    <s v="De Bonte Raaf"/>
    <x v="11"/>
    <x v="32"/>
    <n v="156"/>
    <x v="0"/>
    <x v="0"/>
    <x v="0"/>
    <x v="0"/>
    <x v="0"/>
    <x v="0"/>
  </r>
  <r>
    <x v="0"/>
    <x v="3"/>
    <s v="De Bonte Raaf"/>
    <x v="11"/>
    <x v="33"/>
    <n v="100"/>
    <x v="0"/>
    <x v="0"/>
    <x v="0"/>
    <x v="0"/>
    <x v="0"/>
    <x v="0"/>
  </r>
  <r>
    <x v="0"/>
    <x v="3"/>
    <s v="De Bonte Raaf"/>
    <x v="11"/>
    <x v="34"/>
    <n v="100"/>
    <x v="0"/>
    <x v="0"/>
    <x v="0"/>
    <x v="0"/>
    <x v="0"/>
    <x v="0"/>
  </r>
  <r>
    <x v="0"/>
    <x v="3"/>
    <s v="De Bonte Raaf"/>
    <x v="11"/>
    <x v="35"/>
    <n v="100"/>
    <x v="0"/>
    <x v="0"/>
    <x v="0"/>
    <x v="0"/>
    <x v="0"/>
    <x v="0"/>
  </r>
  <r>
    <x v="0"/>
    <x v="3"/>
    <s v="De Bonte Raaf"/>
    <x v="11"/>
    <x v="36"/>
    <n v="156"/>
    <x v="0"/>
    <x v="0"/>
    <x v="0"/>
    <x v="0"/>
    <x v="0"/>
    <x v="0"/>
  </r>
  <r>
    <x v="0"/>
    <x v="3"/>
    <s v="De Bonte Raaf"/>
    <x v="11"/>
    <x v="37"/>
    <n v="117.25"/>
    <x v="0"/>
    <x v="0"/>
    <x v="0"/>
    <x v="0"/>
    <x v="0"/>
    <x v="0"/>
  </r>
  <r>
    <x v="0"/>
    <x v="3"/>
    <s v="De Bonte Raaf"/>
    <x v="11"/>
    <x v="38"/>
    <n v="324.81"/>
    <x v="0"/>
    <x v="0"/>
    <x v="0"/>
    <x v="0"/>
    <x v="0"/>
    <x v="0"/>
  </r>
  <r>
    <x v="0"/>
    <x v="3"/>
    <s v="De Bonte Raaf"/>
    <x v="11"/>
    <x v="39"/>
    <n v="0"/>
    <x v="0"/>
    <x v="0"/>
    <x v="0"/>
    <x v="0"/>
    <x v="0"/>
    <x v="0"/>
  </r>
  <r>
    <x v="0"/>
    <x v="3"/>
    <s v="De Bonte Raaf"/>
    <x v="11"/>
    <x v="40"/>
    <n v="324.81"/>
    <x v="0"/>
    <x v="0"/>
    <x v="0"/>
    <x v="0"/>
    <x v="0"/>
    <x v="0"/>
  </r>
  <r>
    <x v="0"/>
    <x v="3"/>
    <s v="De Bonte Raaf"/>
    <x v="11"/>
    <x v="41"/>
    <n v="0"/>
    <x v="0"/>
    <x v="0"/>
    <x v="0"/>
    <x v="0"/>
    <x v="0"/>
    <x v="0"/>
  </r>
  <r>
    <x v="0"/>
    <x v="3"/>
    <s v="De Bonte Raaf"/>
    <x v="11"/>
    <x v="92"/>
    <n v="1750"/>
    <x v="0"/>
    <x v="0"/>
    <x v="0"/>
    <x v="0"/>
    <x v="0"/>
    <x v="0"/>
  </r>
  <r>
    <x v="0"/>
    <x v="3"/>
    <s v="De Bonte Raaf"/>
    <x v="11"/>
    <x v="43"/>
    <n v="0"/>
    <x v="0"/>
    <x v="0"/>
    <x v="0"/>
    <x v="1"/>
    <x v="0"/>
    <x v="0"/>
  </r>
  <r>
    <x v="0"/>
    <x v="3"/>
    <s v="De Bonte Raaf"/>
    <x v="11"/>
    <x v="44"/>
    <n v="0"/>
    <x v="0"/>
    <x v="0"/>
    <x v="0"/>
    <x v="2"/>
    <x v="0"/>
    <x v="0"/>
  </r>
  <r>
    <x v="0"/>
    <x v="3"/>
    <s v="De Bonte Raaf"/>
    <x v="11"/>
    <x v="45"/>
    <n v="0"/>
    <x v="0"/>
    <x v="0"/>
    <x v="0"/>
    <x v="2"/>
    <x v="0"/>
    <x v="0"/>
  </r>
  <r>
    <x v="0"/>
    <x v="3"/>
    <s v="De Bonte Raaf"/>
    <x v="11"/>
    <x v="46"/>
    <n v="0"/>
    <x v="0"/>
    <x v="0"/>
    <x v="0"/>
    <x v="2"/>
    <x v="0"/>
    <x v="0"/>
  </r>
  <r>
    <x v="0"/>
    <x v="3"/>
    <s v="De Bonte Raaf"/>
    <x v="11"/>
    <x v="47"/>
    <n v="0"/>
    <x v="0"/>
    <x v="0"/>
    <x v="0"/>
    <x v="2"/>
    <x v="0"/>
    <x v="0"/>
  </r>
  <r>
    <x v="0"/>
    <x v="3"/>
    <s v="De Bonte Raaf"/>
    <x v="11"/>
    <x v="48"/>
    <n v="0"/>
    <x v="0"/>
    <x v="0"/>
    <x v="0"/>
    <x v="1"/>
    <x v="0"/>
    <x v="0"/>
  </r>
  <r>
    <x v="0"/>
    <x v="3"/>
    <s v="De Bonte Raaf"/>
    <x v="11"/>
    <x v="49"/>
    <n v="140"/>
    <x v="0"/>
    <x v="0"/>
    <x v="0"/>
    <x v="3"/>
    <x v="0"/>
    <x v="0"/>
  </r>
  <r>
    <x v="0"/>
    <x v="3"/>
    <s v="De Bonte Raaf"/>
    <x v="11"/>
    <x v="50"/>
    <n v="21"/>
    <x v="0"/>
    <x v="0"/>
    <x v="0"/>
    <x v="4"/>
    <x v="0"/>
    <x v="0"/>
  </r>
  <r>
    <x v="0"/>
    <x v="3"/>
    <s v="De Bonte Raaf"/>
    <x v="11"/>
    <x v="51"/>
    <n v="28"/>
    <x v="0"/>
    <x v="0"/>
    <x v="0"/>
    <x v="4"/>
    <x v="0"/>
    <x v="0"/>
  </r>
  <r>
    <x v="0"/>
    <x v="3"/>
    <s v="De Bonte Raaf"/>
    <x v="11"/>
    <x v="52"/>
    <n v="0"/>
    <x v="0"/>
    <x v="0"/>
    <x v="0"/>
    <x v="1"/>
    <x v="0"/>
    <x v="0"/>
  </r>
  <r>
    <x v="0"/>
    <x v="3"/>
    <s v="De Bonte Raaf"/>
    <x v="11"/>
    <x v="53"/>
    <n v="26.25"/>
    <x v="0"/>
    <x v="0"/>
    <x v="0"/>
    <x v="3"/>
    <x v="0"/>
    <x v="0"/>
  </r>
  <r>
    <x v="0"/>
    <x v="3"/>
    <s v="De Bonte Raaf"/>
    <x v="11"/>
    <x v="54"/>
    <n v="3.94"/>
    <x v="0"/>
    <x v="0"/>
    <x v="0"/>
    <x v="4"/>
    <x v="0"/>
    <x v="0"/>
  </r>
  <r>
    <x v="0"/>
    <x v="3"/>
    <s v="De Bonte Raaf"/>
    <x v="11"/>
    <x v="55"/>
    <n v="5.25"/>
    <x v="0"/>
    <x v="0"/>
    <x v="0"/>
    <x v="4"/>
    <x v="0"/>
    <x v="0"/>
  </r>
  <r>
    <x v="0"/>
    <x v="3"/>
    <s v="De Bonte Raaf"/>
    <x v="11"/>
    <x v="56"/>
    <n v="0"/>
    <x v="0"/>
    <x v="0"/>
    <x v="0"/>
    <x v="4"/>
    <x v="0"/>
    <x v="0"/>
  </r>
  <r>
    <x v="0"/>
    <x v="3"/>
    <s v="De Bonte Raaf"/>
    <x v="11"/>
    <x v="57"/>
    <n v="0"/>
    <x v="0"/>
    <x v="0"/>
    <x v="0"/>
    <x v="4"/>
    <x v="0"/>
    <x v="0"/>
  </r>
  <r>
    <x v="0"/>
    <x v="3"/>
    <s v="De Bonte Raaf"/>
    <x v="11"/>
    <x v="58"/>
    <n v="0"/>
    <x v="0"/>
    <x v="0"/>
    <x v="0"/>
    <x v="4"/>
    <x v="0"/>
    <x v="0"/>
  </r>
  <r>
    <x v="0"/>
    <x v="3"/>
    <s v="De Bonte Raaf"/>
    <x v="11"/>
    <x v="59"/>
    <n v="0"/>
    <x v="0"/>
    <x v="0"/>
    <x v="0"/>
    <x v="4"/>
    <x v="0"/>
    <x v="0"/>
  </r>
  <r>
    <x v="0"/>
    <x v="3"/>
    <s v="De Bonte Raaf"/>
    <x v="11"/>
    <x v="60"/>
    <n v="127.22"/>
    <x v="0"/>
    <x v="0"/>
    <x v="0"/>
    <x v="5"/>
    <x v="0"/>
    <x v="0"/>
  </r>
  <r>
    <x v="0"/>
    <x v="3"/>
    <s v="De Bonte Raaf"/>
    <x v="11"/>
    <x v="61"/>
    <n v="0"/>
    <x v="0"/>
    <x v="0"/>
    <x v="0"/>
    <x v="5"/>
    <x v="0"/>
    <x v="0"/>
  </r>
  <r>
    <x v="0"/>
    <x v="3"/>
    <s v="De Bonte Raaf"/>
    <x v="11"/>
    <x v="62"/>
    <n v="0"/>
    <x v="0"/>
    <x v="0"/>
    <x v="0"/>
    <x v="5"/>
    <x v="0"/>
    <x v="0"/>
  </r>
  <r>
    <x v="0"/>
    <x v="3"/>
    <s v="De Bonte Raaf"/>
    <x v="11"/>
    <x v="63"/>
    <n v="0"/>
    <x v="0"/>
    <x v="0"/>
    <x v="0"/>
    <x v="5"/>
    <x v="0"/>
    <x v="0"/>
  </r>
  <r>
    <x v="0"/>
    <x v="3"/>
    <s v="De Bonte Raaf"/>
    <x v="11"/>
    <x v="64"/>
    <n v="9.2799999999999994"/>
    <x v="0"/>
    <x v="0"/>
    <x v="0"/>
    <x v="5"/>
    <x v="0"/>
    <x v="0"/>
  </r>
  <r>
    <x v="0"/>
    <x v="3"/>
    <s v="De Bonte Raaf"/>
    <x v="11"/>
    <x v="65"/>
    <n v="0"/>
    <x v="0"/>
    <x v="0"/>
    <x v="0"/>
    <x v="5"/>
    <x v="0"/>
    <x v="0"/>
  </r>
  <r>
    <x v="0"/>
    <x v="3"/>
    <s v="De Bonte Raaf"/>
    <x v="11"/>
    <x v="66"/>
    <n v="51.45"/>
    <x v="0"/>
    <x v="0"/>
    <x v="0"/>
    <x v="5"/>
    <x v="0"/>
    <x v="0"/>
  </r>
  <r>
    <x v="0"/>
    <x v="3"/>
    <s v="De Bonte Raaf"/>
    <x v="11"/>
    <x v="67"/>
    <n v="0"/>
    <x v="0"/>
    <x v="0"/>
    <x v="0"/>
    <x v="5"/>
    <x v="0"/>
    <x v="0"/>
  </r>
  <r>
    <x v="0"/>
    <x v="3"/>
    <s v="De Bonte Raaf"/>
    <x v="11"/>
    <x v="68"/>
    <n v="0"/>
    <x v="0"/>
    <x v="0"/>
    <x v="0"/>
    <x v="5"/>
    <x v="0"/>
    <x v="0"/>
  </r>
  <r>
    <x v="0"/>
    <x v="3"/>
    <s v="De Bonte Raaf"/>
    <x v="11"/>
    <x v="69"/>
    <n v="0"/>
    <x v="0"/>
    <x v="0"/>
    <x v="0"/>
    <x v="5"/>
    <x v="0"/>
    <x v="0"/>
  </r>
  <r>
    <x v="0"/>
    <x v="3"/>
    <s v="De Bonte Raaf"/>
    <x v="11"/>
    <x v="70"/>
    <n v="6.12"/>
    <x v="0"/>
    <x v="0"/>
    <x v="0"/>
    <x v="5"/>
    <x v="0"/>
    <x v="0"/>
  </r>
  <r>
    <x v="0"/>
    <x v="3"/>
    <s v="De Bonte Raaf"/>
    <x v="11"/>
    <x v="71"/>
    <n v="0"/>
    <x v="0"/>
    <x v="0"/>
    <x v="0"/>
    <x v="5"/>
    <x v="0"/>
    <x v="0"/>
  </r>
  <r>
    <x v="0"/>
    <x v="3"/>
    <s v="De Bonte Raaf"/>
    <x v="11"/>
    <x v="72"/>
    <n v="0"/>
    <x v="0"/>
    <x v="0"/>
    <x v="0"/>
    <x v="4"/>
    <x v="0"/>
    <x v="0"/>
  </r>
  <r>
    <x v="0"/>
    <x v="3"/>
    <s v="De Bonte Raaf"/>
    <x v="11"/>
    <x v="73"/>
    <n v="0"/>
    <x v="0"/>
    <x v="0"/>
    <x v="0"/>
    <x v="4"/>
    <x v="0"/>
    <x v="0"/>
  </r>
  <r>
    <x v="0"/>
    <x v="3"/>
    <s v="De Bonte Raaf"/>
    <x v="11"/>
    <x v="74"/>
    <n v="0"/>
    <x v="0"/>
    <x v="0"/>
    <x v="0"/>
    <x v="4"/>
    <x v="0"/>
    <x v="0"/>
  </r>
  <r>
    <x v="0"/>
    <x v="3"/>
    <s v="De Bonte Raaf"/>
    <x v="11"/>
    <x v="75"/>
    <n v="0"/>
    <x v="0"/>
    <x v="0"/>
    <x v="0"/>
    <x v="4"/>
    <x v="0"/>
    <x v="0"/>
  </r>
  <r>
    <x v="0"/>
    <x v="3"/>
    <s v="De Bonte Raaf"/>
    <x v="11"/>
    <x v="76"/>
    <n v="117.25"/>
    <x v="0"/>
    <x v="0"/>
    <x v="0"/>
    <x v="6"/>
    <x v="0"/>
    <x v="0"/>
  </r>
  <r>
    <x v="0"/>
    <x v="3"/>
    <s v="De Bonte Raaf"/>
    <x v="11"/>
    <x v="77"/>
    <n v="-139.08000000000001"/>
    <x v="0"/>
    <x v="0"/>
    <x v="0"/>
    <x v="7"/>
    <x v="0"/>
    <x v="0"/>
  </r>
  <r>
    <x v="0"/>
    <x v="3"/>
    <s v="De Bonte Raaf"/>
    <x v="11"/>
    <x v="78"/>
    <n v="0"/>
    <x v="0"/>
    <x v="0"/>
    <x v="0"/>
    <x v="7"/>
    <x v="0"/>
    <x v="0"/>
  </r>
  <r>
    <x v="0"/>
    <x v="3"/>
    <s v="De Bonte Raaf"/>
    <x v="11"/>
    <x v="79"/>
    <n v="0"/>
    <x v="0"/>
    <x v="0"/>
    <x v="0"/>
    <x v="7"/>
    <x v="0"/>
    <x v="0"/>
  </r>
  <r>
    <x v="0"/>
    <x v="3"/>
    <s v="De Bonte Raaf"/>
    <x v="11"/>
    <x v="80"/>
    <n v="0"/>
    <x v="0"/>
    <x v="0"/>
    <x v="0"/>
    <x v="8"/>
    <x v="0"/>
    <x v="0"/>
  </r>
  <r>
    <x v="0"/>
    <x v="3"/>
    <s v="De Bonte Raaf"/>
    <x v="11"/>
    <x v="81"/>
    <n v="1610.92"/>
    <x v="0"/>
    <x v="0"/>
    <x v="0"/>
    <x v="8"/>
    <x v="0"/>
    <x v="0"/>
  </r>
  <r>
    <x v="0"/>
    <x v="3"/>
    <s v="De Bonte Raaf"/>
    <x v="11"/>
    <x v="82"/>
    <n v="0"/>
    <x v="0"/>
    <x v="0"/>
    <x v="0"/>
    <x v="8"/>
    <x v="0"/>
    <x v="0"/>
  </r>
  <r>
    <x v="0"/>
    <x v="3"/>
    <s v="De Bonte Raaf"/>
    <x v="11"/>
    <x v="83"/>
    <n v="1610.92"/>
    <x v="0"/>
    <x v="0"/>
    <x v="0"/>
    <x v="9"/>
    <x v="0"/>
    <x v="0"/>
  </r>
  <r>
    <x v="0"/>
    <x v="3"/>
    <s v="De Bonte Raaf"/>
    <x v="11"/>
    <x v="84"/>
    <n v="0"/>
    <x v="0"/>
    <x v="0"/>
    <x v="0"/>
    <x v="3"/>
    <x v="0"/>
    <x v="0"/>
  </r>
  <r>
    <x v="0"/>
    <x v="3"/>
    <s v="De Bonte Raaf"/>
    <x v="12"/>
    <x v="0"/>
    <n v="1763.64"/>
    <x v="2"/>
    <x v="1"/>
    <x v="0"/>
    <x v="0"/>
    <x v="0"/>
    <x v="1"/>
  </r>
  <r>
    <x v="0"/>
    <x v="3"/>
    <s v="De Bonte Raaf"/>
    <x v="12"/>
    <x v="85"/>
    <n v="565.38"/>
    <x v="2"/>
    <x v="1"/>
    <x v="0"/>
    <x v="0"/>
    <x v="0"/>
    <x v="1"/>
  </r>
  <r>
    <x v="0"/>
    <x v="3"/>
    <s v="De Bonte Raaf"/>
    <x v="12"/>
    <x v="2"/>
    <n v="0"/>
    <x v="2"/>
    <x v="1"/>
    <x v="0"/>
    <x v="0"/>
    <x v="0"/>
    <x v="1"/>
  </r>
  <r>
    <x v="0"/>
    <x v="3"/>
    <s v="De Bonte Raaf"/>
    <x v="12"/>
    <x v="86"/>
    <n v="565.38"/>
    <x v="2"/>
    <x v="1"/>
    <x v="0"/>
    <x v="0"/>
    <x v="0"/>
    <x v="1"/>
  </r>
  <r>
    <x v="0"/>
    <x v="3"/>
    <s v="De Bonte Raaf"/>
    <x v="12"/>
    <x v="4"/>
    <n v="565.38"/>
    <x v="2"/>
    <x v="1"/>
    <x v="0"/>
    <x v="1"/>
    <x v="0"/>
    <x v="1"/>
  </r>
  <r>
    <x v="0"/>
    <x v="3"/>
    <s v="De Bonte Raaf"/>
    <x v="12"/>
    <x v="5"/>
    <n v="0"/>
    <x v="2"/>
    <x v="1"/>
    <x v="0"/>
    <x v="0"/>
    <x v="0"/>
    <x v="1"/>
  </r>
  <r>
    <x v="0"/>
    <x v="3"/>
    <s v="De Bonte Raaf"/>
    <x v="12"/>
    <x v="6"/>
    <n v="742.17"/>
    <x v="2"/>
    <x v="1"/>
    <x v="0"/>
    <x v="0"/>
    <x v="0"/>
    <x v="1"/>
  </r>
  <r>
    <x v="0"/>
    <x v="3"/>
    <s v="De Bonte Raaf"/>
    <x v="12"/>
    <x v="7"/>
    <n v="0"/>
    <x v="2"/>
    <x v="1"/>
    <x v="0"/>
    <x v="0"/>
    <x v="0"/>
    <x v="1"/>
  </r>
  <r>
    <x v="0"/>
    <x v="3"/>
    <s v="De Bonte Raaf"/>
    <x v="12"/>
    <x v="8"/>
    <n v="0"/>
    <x v="2"/>
    <x v="1"/>
    <x v="0"/>
    <x v="1"/>
    <x v="0"/>
    <x v="1"/>
  </r>
  <r>
    <x v="0"/>
    <x v="3"/>
    <s v="De Bonte Raaf"/>
    <x v="12"/>
    <x v="96"/>
    <n v="22.5"/>
    <x v="2"/>
    <x v="1"/>
    <x v="0"/>
    <x v="0"/>
    <x v="0"/>
    <x v="1"/>
  </r>
  <r>
    <x v="0"/>
    <x v="3"/>
    <s v="De Bonte Raaf"/>
    <x v="12"/>
    <x v="87"/>
    <n v="565.38"/>
    <x v="2"/>
    <x v="1"/>
    <x v="0"/>
    <x v="0"/>
    <x v="0"/>
    <x v="1"/>
  </r>
  <r>
    <x v="0"/>
    <x v="3"/>
    <s v="De Bonte Raaf"/>
    <x v="12"/>
    <x v="88"/>
    <n v="565.38"/>
    <x v="2"/>
    <x v="1"/>
    <x v="0"/>
    <x v="0"/>
    <x v="0"/>
    <x v="1"/>
  </r>
  <r>
    <x v="0"/>
    <x v="3"/>
    <s v="De Bonte Raaf"/>
    <x v="12"/>
    <x v="89"/>
    <n v="565.38"/>
    <x v="2"/>
    <x v="1"/>
    <x v="0"/>
    <x v="0"/>
    <x v="0"/>
    <x v="1"/>
  </r>
  <r>
    <x v="0"/>
    <x v="3"/>
    <s v="De Bonte Raaf"/>
    <x v="12"/>
    <x v="90"/>
    <n v="565.38"/>
    <x v="2"/>
    <x v="1"/>
    <x v="0"/>
    <x v="0"/>
    <x v="0"/>
    <x v="1"/>
  </r>
  <r>
    <x v="0"/>
    <x v="3"/>
    <s v="De Bonte Raaf"/>
    <x v="12"/>
    <x v="91"/>
    <n v="565.38"/>
    <x v="2"/>
    <x v="1"/>
    <x v="0"/>
    <x v="0"/>
    <x v="0"/>
    <x v="1"/>
  </r>
  <r>
    <x v="0"/>
    <x v="3"/>
    <s v="De Bonte Raaf"/>
    <x v="12"/>
    <x v="15"/>
    <n v="0"/>
    <x v="2"/>
    <x v="1"/>
    <x v="0"/>
    <x v="0"/>
    <x v="0"/>
    <x v="1"/>
  </r>
  <r>
    <x v="0"/>
    <x v="3"/>
    <s v="De Bonte Raaf"/>
    <x v="12"/>
    <x v="16"/>
    <n v="565.38"/>
    <x v="2"/>
    <x v="1"/>
    <x v="0"/>
    <x v="0"/>
    <x v="0"/>
    <x v="1"/>
  </r>
  <r>
    <x v="0"/>
    <x v="3"/>
    <s v="De Bonte Raaf"/>
    <x v="12"/>
    <x v="17"/>
    <n v="0"/>
    <x v="2"/>
    <x v="1"/>
    <x v="0"/>
    <x v="0"/>
    <x v="0"/>
    <x v="1"/>
  </r>
  <r>
    <x v="0"/>
    <x v="3"/>
    <s v="De Bonte Raaf"/>
    <x v="12"/>
    <x v="18"/>
    <n v="565.38"/>
    <x v="2"/>
    <x v="1"/>
    <x v="0"/>
    <x v="0"/>
    <x v="0"/>
    <x v="1"/>
  </r>
  <r>
    <x v="0"/>
    <x v="3"/>
    <s v="De Bonte Raaf"/>
    <x v="12"/>
    <x v="19"/>
    <n v="7"/>
    <x v="2"/>
    <x v="1"/>
    <x v="0"/>
    <x v="0"/>
    <x v="0"/>
    <x v="1"/>
  </r>
  <r>
    <x v="0"/>
    <x v="3"/>
    <s v="De Bonte Raaf"/>
    <x v="12"/>
    <x v="20"/>
    <n v="565.38"/>
    <x v="2"/>
    <x v="1"/>
    <x v="0"/>
    <x v="0"/>
    <x v="0"/>
    <x v="1"/>
  </r>
  <r>
    <x v="0"/>
    <x v="3"/>
    <s v="De Bonte Raaf"/>
    <x v="12"/>
    <x v="21"/>
    <n v="0"/>
    <x v="2"/>
    <x v="1"/>
    <x v="0"/>
    <x v="0"/>
    <x v="0"/>
    <x v="1"/>
  </r>
  <r>
    <x v="0"/>
    <x v="3"/>
    <s v="De Bonte Raaf"/>
    <x v="12"/>
    <x v="22"/>
    <n v="565.38"/>
    <x v="2"/>
    <x v="1"/>
    <x v="0"/>
    <x v="0"/>
    <x v="0"/>
    <x v="1"/>
  </r>
  <r>
    <x v="0"/>
    <x v="3"/>
    <s v="De Bonte Raaf"/>
    <x v="12"/>
    <x v="23"/>
    <n v="565.38"/>
    <x v="2"/>
    <x v="1"/>
    <x v="0"/>
    <x v="0"/>
    <x v="0"/>
    <x v="1"/>
  </r>
  <r>
    <x v="0"/>
    <x v="3"/>
    <s v="De Bonte Raaf"/>
    <x v="12"/>
    <x v="24"/>
    <n v="565.38"/>
    <x v="2"/>
    <x v="1"/>
    <x v="0"/>
    <x v="0"/>
    <x v="0"/>
    <x v="1"/>
  </r>
  <r>
    <x v="0"/>
    <x v="3"/>
    <s v="De Bonte Raaf"/>
    <x v="12"/>
    <x v="25"/>
    <n v="21.67"/>
    <x v="2"/>
    <x v="1"/>
    <x v="0"/>
    <x v="0"/>
    <x v="0"/>
    <x v="1"/>
  </r>
  <r>
    <x v="0"/>
    <x v="3"/>
    <s v="De Bonte Raaf"/>
    <x v="12"/>
    <x v="26"/>
    <n v="50.4"/>
    <x v="2"/>
    <x v="1"/>
    <x v="0"/>
    <x v="0"/>
    <x v="0"/>
    <x v="1"/>
  </r>
  <r>
    <x v="0"/>
    <x v="3"/>
    <s v="De Bonte Raaf"/>
    <x v="12"/>
    <x v="27"/>
    <n v="0"/>
    <x v="2"/>
    <x v="1"/>
    <x v="0"/>
    <x v="0"/>
    <x v="0"/>
    <x v="1"/>
  </r>
  <r>
    <x v="0"/>
    <x v="3"/>
    <s v="De Bonte Raaf"/>
    <x v="12"/>
    <x v="28"/>
    <n v="565.38"/>
    <x v="2"/>
    <x v="1"/>
    <x v="0"/>
    <x v="0"/>
    <x v="0"/>
    <x v="1"/>
  </r>
  <r>
    <x v="0"/>
    <x v="3"/>
    <s v="De Bonte Raaf"/>
    <x v="12"/>
    <x v="29"/>
    <n v="0"/>
    <x v="2"/>
    <x v="1"/>
    <x v="0"/>
    <x v="0"/>
    <x v="0"/>
    <x v="1"/>
  </r>
  <r>
    <x v="0"/>
    <x v="3"/>
    <s v="De Bonte Raaf"/>
    <x v="12"/>
    <x v="30"/>
    <n v="1750"/>
    <x v="2"/>
    <x v="1"/>
    <x v="0"/>
    <x v="0"/>
    <x v="0"/>
    <x v="1"/>
  </r>
  <r>
    <x v="0"/>
    <x v="3"/>
    <s v="De Bonte Raaf"/>
    <x v="12"/>
    <x v="31"/>
    <n v="11.22"/>
    <x v="2"/>
    <x v="1"/>
    <x v="0"/>
    <x v="0"/>
    <x v="0"/>
    <x v="1"/>
  </r>
  <r>
    <x v="0"/>
    <x v="3"/>
    <s v="De Bonte Raaf"/>
    <x v="12"/>
    <x v="32"/>
    <n v="50.4"/>
    <x v="2"/>
    <x v="1"/>
    <x v="0"/>
    <x v="0"/>
    <x v="0"/>
    <x v="1"/>
  </r>
  <r>
    <x v="0"/>
    <x v="3"/>
    <s v="De Bonte Raaf"/>
    <x v="12"/>
    <x v="33"/>
    <n v="60"/>
    <x v="2"/>
    <x v="1"/>
    <x v="0"/>
    <x v="0"/>
    <x v="0"/>
    <x v="1"/>
  </r>
  <r>
    <x v="0"/>
    <x v="3"/>
    <s v="De Bonte Raaf"/>
    <x v="12"/>
    <x v="34"/>
    <n v="60"/>
    <x v="2"/>
    <x v="1"/>
    <x v="0"/>
    <x v="0"/>
    <x v="0"/>
    <x v="1"/>
  </r>
  <r>
    <x v="0"/>
    <x v="3"/>
    <s v="De Bonte Raaf"/>
    <x v="12"/>
    <x v="35"/>
    <n v="60"/>
    <x v="2"/>
    <x v="1"/>
    <x v="0"/>
    <x v="0"/>
    <x v="0"/>
    <x v="1"/>
  </r>
  <r>
    <x v="0"/>
    <x v="3"/>
    <s v="De Bonte Raaf"/>
    <x v="12"/>
    <x v="36"/>
    <n v="50"/>
    <x v="2"/>
    <x v="1"/>
    <x v="0"/>
    <x v="0"/>
    <x v="0"/>
    <x v="1"/>
  </r>
  <r>
    <x v="0"/>
    <x v="3"/>
    <s v="De Bonte Raaf"/>
    <x v="12"/>
    <x v="37"/>
    <n v="37.880000000000003"/>
    <x v="2"/>
    <x v="1"/>
    <x v="0"/>
    <x v="0"/>
    <x v="0"/>
    <x v="1"/>
  </r>
  <r>
    <x v="0"/>
    <x v="3"/>
    <s v="De Bonte Raaf"/>
    <x v="12"/>
    <x v="38"/>
    <n v="184.65"/>
    <x v="2"/>
    <x v="1"/>
    <x v="0"/>
    <x v="0"/>
    <x v="0"/>
    <x v="1"/>
  </r>
  <r>
    <x v="0"/>
    <x v="3"/>
    <s v="De Bonte Raaf"/>
    <x v="12"/>
    <x v="39"/>
    <n v="0"/>
    <x v="2"/>
    <x v="1"/>
    <x v="0"/>
    <x v="0"/>
    <x v="0"/>
    <x v="1"/>
  </r>
  <r>
    <x v="0"/>
    <x v="3"/>
    <s v="De Bonte Raaf"/>
    <x v="12"/>
    <x v="40"/>
    <n v="184.65"/>
    <x v="2"/>
    <x v="1"/>
    <x v="0"/>
    <x v="0"/>
    <x v="0"/>
    <x v="1"/>
  </r>
  <r>
    <x v="0"/>
    <x v="3"/>
    <s v="De Bonte Raaf"/>
    <x v="12"/>
    <x v="41"/>
    <n v="0"/>
    <x v="2"/>
    <x v="1"/>
    <x v="0"/>
    <x v="0"/>
    <x v="0"/>
    <x v="1"/>
  </r>
  <r>
    <x v="0"/>
    <x v="3"/>
    <s v="De Bonte Raaf"/>
    <x v="12"/>
    <x v="92"/>
    <n v="565.38"/>
    <x v="2"/>
    <x v="1"/>
    <x v="0"/>
    <x v="0"/>
    <x v="0"/>
    <x v="1"/>
  </r>
  <r>
    <x v="0"/>
    <x v="3"/>
    <s v="De Bonte Raaf"/>
    <x v="12"/>
    <x v="43"/>
    <n v="0"/>
    <x v="2"/>
    <x v="1"/>
    <x v="0"/>
    <x v="1"/>
    <x v="0"/>
    <x v="1"/>
  </r>
  <r>
    <x v="0"/>
    <x v="3"/>
    <s v="De Bonte Raaf"/>
    <x v="12"/>
    <x v="44"/>
    <n v="17.5"/>
    <x v="2"/>
    <x v="1"/>
    <x v="0"/>
    <x v="2"/>
    <x v="0"/>
    <x v="1"/>
  </r>
  <r>
    <x v="0"/>
    <x v="3"/>
    <s v="De Bonte Raaf"/>
    <x v="12"/>
    <x v="45"/>
    <n v="0"/>
    <x v="2"/>
    <x v="1"/>
    <x v="0"/>
    <x v="2"/>
    <x v="0"/>
    <x v="1"/>
  </r>
  <r>
    <x v="0"/>
    <x v="3"/>
    <s v="De Bonte Raaf"/>
    <x v="12"/>
    <x v="46"/>
    <n v="5"/>
    <x v="2"/>
    <x v="1"/>
    <x v="0"/>
    <x v="2"/>
    <x v="0"/>
    <x v="1"/>
  </r>
  <r>
    <x v="0"/>
    <x v="3"/>
    <s v="De Bonte Raaf"/>
    <x v="12"/>
    <x v="47"/>
    <n v="0"/>
    <x v="2"/>
    <x v="1"/>
    <x v="0"/>
    <x v="2"/>
    <x v="0"/>
    <x v="1"/>
  </r>
  <r>
    <x v="0"/>
    <x v="3"/>
    <s v="De Bonte Raaf"/>
    <x v="12"/>
    <x v="48"/>
    <n v="0"/>
    <x v="2"/>
    <x v="1"/>
    <x v="0"/>
    <x v="1"/>
    <x v="0"/>
    <x v="1"/>
  </r>
  <r>
    <x v="0"/>
    <x v="3"/>
    <s v="De Bonte Raaf"/>
    <x v="12"/>
    <x v="49"/>
    <n v="45.23"/>
    <x v="2"/>
    <x v="1"/>
    <x v="0"/>
    <x v="3"/>
    <x v="0"/>
    <x v="1"/>
  </r>
  <r>
    <x v="0"/>
    <x v="3"/>
    <s v="De Bonte Raaf"/>
    <x v="12"/>
    <x v="50"/>
    <n v="6.78"/>
    <x v="2"/>
    <x v="1"/>
    <x v="0"/>
    <x v="4"/>
    <x v="0"/>
    <x v="1"/>
  </r>
  <r>
    <x v="0"/>
    <x v="3"/>
    <s v="De Bonte Raaf"/>
    <x v="12"/>
    <x v="51"/>
    <n v="9.0500000000000007"/>
    <x v="2"/>
    <x v="1"/>
    <x v="0"/>
    <x v="4"/>
    <x v="0"/>
    <x v="1"/>
  </r>
  <r>
    <x v="0"/>
    <x v="3"/>
    <s v="De Bonte Raaf"/>
    <x v="12"/>
    <x v="52"/>
    <n v="0"/>
    <x v="2"/>
    <x v="1"/>
    <x v="0"/>
    <x v="1"/>
    <x v="0"/>
    <x v="1"/>
  </r>
  <r>
    <x v="0"/>
    <x v="3"/>
    <s v="De Bonte Raaf"/>
    <x v="12"/>
    <x v="53"/>
    <n v="8.48"/>
    <x v="2"/>
    <x v="1"/>
    <x v="0"/>
    <x v="3"/>
    <x v="0"/>
    <x v="1"/>
  </r>
  <r>
    <x v="0"/>
    <x v="3"/>
    <s v="De Bonte Raaf"/>
    <x v="12"/>
    <x v="54"/>
    <n v="1.27"/>
    <x v="2"/>
    <x v="1"/>
    <x v="0"/>
    <x v="4"/>
    <x v="0"/>
    <x v="1"/>
  </r>
  <r>
    <x v="0"/>
    <x v="3"/>
    <s v="De Bonte Raaf"/>
    <x v="12"/>
    <x v="55"/>
    <n v="1.7"/>
    <x v="2"/>
    <x v="1"/>
    <x v="0"/>
    <x v="4"/>
    <x v="0"/>
    <x v="1"/>
  </r>
  <r>
    <x v="0"/>
    <x v="3"/>
    <s v="De Bonte Raaf"/>
    <x v="12"/>
    <x v="56"/>
    <n v="0"/>
    <x v="2"/>
    <x v="1"/>
    <x v="0"/>
    <x v="4"/>
    <x v="0"/>
    <x v="1"/>
  </r>
  <r>
    <x v="0"/>
    <x v="3"/>
    <s v="De Bonte Raaf"/>
    <x v="12"/>
    <x v="57"/>
    <n v="0"/>
    <x v="2"/>
    <x v="1"/>
    <x v="0"/>
    <x v="4"/>
    <x v="0"/>
    <x v="1"/>
  </r>
  <r>
    <x v="0"/>
    <x v="3"/>
    <s v="De Bonte Raaf"/>
    <x v="12"/>
    <x v="58"/>
    <n v="0"/>
    <x v="2"/>
    <x v="1"/>
    <x v="0"/>
    <x v="4"/>
    <x v="0"/>
    <x v="1"/>
  </r>
  <r>
    <x v="0"/>
    <x v="3"/>
    <s v="De Bonte Raaf"/>
    <x v="12"/>
    <x v="59"/>
    <n v="0"/>
    <x v="2"/>
    <x v="1"/>
    <x v="0"/>
    <x v="4"/>
    <x v="0"/>
    <x v="1"/>
  </r>
  <r>
    <x v="0"/>
    <x v="3"/>
    <s v="De Bonte Raaf"/>
    <x v="12"/>
    <x v="60"/>
    <n v="41.1"/>
    <x v="2"/>
    <x v="1"/>
    <x v="0"/>
    <x v="5"/>
    <x v="0"/>
    <x v="1"/>
  </r>
  <r>
    <x v="0"/>
    <x v="3"/>
    <s v="De Bonte Raaf"/>
    <x v="12"/>
    <x v="61"/>
    <n v="0"/>
    <x v="2"/>
    <x v="1"/>
    <x v="0"/>
    <x v="5"/>
    <x v="0"/>
    <x v="1"/>
  </r>
  <r>
    <x v="0"/>
    <x v="3"/>
    <s v="De Bonte Raaf"/>
    <x v="12"/>
    <x v="62"/>
    <n v="0"/>
    <x v="2"/>
    <x v="1"/>
    <x v="0"/>
    <x v="5"/>
    <x v="0"/>
    <x v="1"/>
  </r>
  <r>
    <x v="0"/>
    <x v="3"/>
    <s v="De Bonte Raaf"/>
    <x v="12"/>
    <x v="63"/>
    <n v="0"/>
    <x v="2"/>
    <x v="1"/>
    <x v="0"/>
    <x v="5"/>
    <x v="0"/>
    <x v="1"/>
  </r>
  <r>
    <x v="0"/>
    <x v="3"/>
    <s v="De Bonte Raaf"/>
    <x v="12"/>
    <x v="64"/>
    <n v="3"/>
    <x v="2"/>
    <x v="1"/>
    <x v="0"/>
    <x v="5"/>
    <x v="0"/>
    <x v="1"/>
  </r>
  <r>
    <x v="0"/>
    <x v="3"/>
    <s v="De Bonte Raaf"/>
    <x v="12"/>
    <x v="65"/>
    <n v="0"/>
    <x v="2"/>
    <x v="1"/>
    <x v="0"/>
    <x v="5"/>
    <x v="0"/>
    <x v="1"/>
  </r>
  <r>
    <x v="0"/>
    <x v="3"/>
    <s v="De Bonte Raaf"/>
    <x v="12"/>
    <x v="66"/>
    <n v="16.62"/>
    <x v="2"/>
    <x v="1"/>
    <x v="0"/>
    <x v="5"/>
    <x v="0"/>
    <x v="1"/>
  </r>
  <r>
    <x v="0"/>
    <x v="3"/>
    <s v="De Bonte Raaf"/>
    <x v="12"/>
    <x v="67"/>
    <n v="0"/>
    <x v="2"/>
    <x v="1"/>
    <x v="0"/>
    <x v="5"/>
    <x v="0"/>
    <x v="1"/>
  </r>
  <r>
    <x v="0"/>
    <x v="3"/>
    <s v="De Bonte Raaf"/>
    <x v="12"/>
    <x v="68"/>
    <n v="0"/>
    <x v="2"/>
    <x v="1"/>
    <x v="0"/>
    <x v="5"/>
    <x v="0"/>
    <x v="1"/>
  </r>
  <r>
    <x v="0"/>
    <x v="3"/>
    <s v="De Bonte Raaf"/>
    <x v="12"/>
    <x v="69"/>
    <n v="0"/>
    <x v="2"/>
    <x v="1"/>
    <x v="0"/>
    <x v="5"/>
    <x v="0"/>
    <x v="1"/>
  </r>
  <r>
    <x v="0"/>
    <x v="3"/>
    <s v="De Bonte Raaf"/>
    <x v="12"/>
    <x v="70"/>
    <n v="1.98"/>
    <x v="2"/>
    <x v="1"/>
    <x v="0"/>
    <x v="5"/>
    <x v="0"/>
    <x v="1"/>
  </r>
  <r>
    <x v="0"/>
    <x v="3"/>
    <s v="De Bonte Raaf"/>
    <x v="12"/>
    <x v="71"/>
    <n v="0"/>
    <x v="2"/>
    <x v="1"/>
    <x v="0"/>
    <x v="5"/>
    <x v="0"/>
    <x v="1"/>
  </r>
  <r>
    <x v="0"/>
    <x v="3"/>
    <s v="De Bonte Raaf"/>
    <x v="12"/>
    <x v="72"/>
    <n v="0"/>
    <x v="2"/>
    <x v="1"/>
    <x v="0"/>
    <x v="4"/>
    <x v="0"/>
    <x v="1"/>
  </r>
  <r>
    <x v="0"/>
    <x v="3"/>
    <s v="De Bonte Raaf"/>
    <x v="12"/>
    <x v="73"/>
    <n v="0"/>
    <x v="2"/>
    <x v="1"/>
    <x v="0"/>
    <x v="4"/>
    <x v="0"/>
    <x v="1"/>
  </r>
  <r>
    <x v="0"/>
    <x v="3"/>
    <s v="De Bonte Raaf"/>
    <x v="12"/>
    <x v="74"/>
    <n v="0"/>
    <x v="2"/>
    <x v="1"/>
    <x v="0"/>
    <x v="4"/>
    <x v="0"/>
    <x v="1"/>
  </r>
  <r>
    <x v="0"/>
    <x v="3"/>
    <s v="De Bonte Raaf"/>
    <x v="12"/>
    <x v="75"/>
    <n v="0"/>
    <x v="2"/>
    <x v="1"/>
    <x v="0"/>
    <x v="4"/>
    <x v="0"/>
    <x v="1"/>
  </r>
  <r>
    <x v="0"/>
    <x v="3"/>
    <s v="De Bonte Raaf"/>
    <x v="12"/>
    <x v="76"/>
    <n v="37.880000000000003"/>
    <x v="2"/>
    <x v="1"/>
    <x v="0"/>
    <x v="6"/>
    <x v="0"/>
    <x v="1"/>
  </r>
  <r>
    <x v="0"/>
    <x v="3"/>
    <s v="De Bonte Raaf"/>
    <x v="12"/>
    <x v="77"/>
    <n v="0"/>
    <x v="2"/>
    <x v="1"/>
    <x v="0"/>
    <x v="7"/>
    <x v="0"/>
    <x v="1"/>
  </r>
  <r>
    <x v="0"/>
    <x v="3"/>
    <s v="De Bonte Raaf"/>
    <x v="12"/>
    <x v="78"/>
    <n v="0"/>
    <x v="2"/>
    <x v="1"/>
    <x v="0"/>
    <x v="7"/>
    <x v="0"/>
    <x v="1"/>
  </r>
  <r>
    <x v="0"/>
    <x v="3"/>
    <s v="De Bonte Raaf"/>
    <x v="12"/>
    <x v="79"/>
    <n v="0"/>
    <x v="2"/>
    <x v="1"/>
    <x v="0"/>
    <x v="7"/>
    <x v="0"/>
    <x v="1"/>
  </r>
  <r>
    <x v="0"/>
    <x v="3"/>
    <s v="De Bonte Raaf"/>
    <x v="12"/>
    <x v="80"/>
    <n v="0"/>
    <x v="2"/>
    <x v="1"/>
    <x v="0"/>
    <x v="8"/>
    <x v="0"/>
    <x v="1"/>
  </r>
  <r>
    <x v="0"/>
    <x v="3"/>
    <s v="De Bonte Raaf"/>
    <x v="12"/>
    <x v="81"/>
    <n v="587.88"/>
    <x v="2"/>
    <x v="1"/>
    <x v="0"/>
    <x v="8"/>
    <x v="0"/>
    <x v="1"/>
  </r>
  <r>
    <x v="0"/>
    <x v="3"/>
    <s v="De Bonte Raaf"/>
    <x v="12"/>
    <x v="82"/>
    <n v="0"/>
    <x v="2"/>
    <x v="1"/>
    <x v="0"/>
    <x v="8"/>
    <x v="0"/>
    <x v="1"/>
  </r>
  <r>
    <x v="0"/>
    <x v="3"/>
    <s v="De Bonte Raaf"/>
    <x v="12"/>
    <x v="83"/>
    <n v="587.88"/>
    <x v="2"/>
    <x v="1"/>
    <x v="0"/>
    <x v="9"/>
    <x v="0"/>
    <x v="1"/>
  </r>
  <r>
    <x v="0"/>
    <x v="3"/>
    <s v="De Bonte Raaf"/>
    <x v="12"/>
    <x v="84"/>
    <n v="0"/>
    <x v="2"/>
    <x v="1"/>
    <x v="0"/>
    <x v="3"/>
    <x v="0"/>
    <x v="1"/>
  </r>
  <r>
    <x v="0"/>
    <x v="3"/>
    <s v="De Bonte Raaf"/>
    <x v="2"/>
    <x v="0"/>
    <n v="3079.5"/>
    <x v="0"/>
    <x v="1"/>
    <x v="0"/>
    <x v="0"/>
    <x v="1"/>
    <x v="1"/>
  </r>
  <r>
    <x v="0"/>
    <x v="3"/>
    <s v="De Bonte Raaf"/>
    <x v="2"/>
    <x v="85"/>
    <n v="1110"/>
    <x v="0"/>
    <x v="1"/>
    <x v="0"/>
    <x v="0"/>
    <x v="1"/>
    <x v="1"/>
  </r>
  <r>
    <x v="0"/>
    <x v="3"/>
    <s v="De Bonte Raaf"/>
    <x v="2"/>
    <x v="2"/>
    <n v="0"/>
    <x v="0"/>
    <x v="1"/>
    <x v="0"/>
    <x v="0"/>
    <x v="1"/>
    <x v="1"/>
  </r>
  <r>
    <x v="0"/>
    <x v="3"/>
    <s v="De Bonte Raaf"/>
    <x v="2"/>
    <x v="86"/>
    <n v="1110"/>
    <x v="0"/>
    <x v="1"/>
    <x v="0"/>
    <x v="0"/>
    <x v="1"/>
    <x v="1"/>
  </r>
  <r>
    <x v="0"/>
    <x v="3"/>
    <s v="De Bonte Raaf"/>
    <x v="2"/>
    <x v="4"/>
    <n v="1110"/>
    <x v="0"/>
    <x v="1"/>
    <x v="0"/>
    <x v="1"/>
    <x v="1"/>
    <x v="1"/>
  </r>
  <r>
    <x v="0"/>
    <x v="3"/>
    <s v="De Bonte Raaf"/>
    <x v="2"/>
    <x v="5"/>
    <n v="0"/>
    <x v="0"/>
    <x v="1"/>
    <x v="0"/>
    <x v="0"/>
    <x v="1"/>
    <x v="1"/>
  </r>
  <r>
    <x v="0"/>
    <x v="3"/>
    <s v="De Bonte Raaf"/>
    <x v="2"/>
    <x v="6"/>
    <n v="1468.41"/>
    <x v="0"/>
    <x v="1"/>
    <x v="0"/>
    <x v="0"/>
    <x v="1"/>
    <x v="1"/>
  </r>
  <r>
    <x v="0"/>
    <x v="3"/>
    <s v="De Bonte Raaf"/>
    <x v="2"/>
    <x v="7"/>
    <n v="0"/>
    <x v="0"/>
    <x v="1"/>
    <x v="0"/>
    <x v="0"/>
    <x v="1"/>
    <x v="1"/>
  </r>
  <r>
    <x v="0"/>
    <x v="3"/>
    <s v="De Bonte Raaf"/>
    <x v="2"/>
    <x v="8"/>
    <n v="0"/>
    <x v="0"/>
    <x v="1"/>
    <x v="0"/>
    <x v="1"/>
    <x v="1"/>
    <x v="1"/>
  </r>
  <r>
    <x v="0"/>
    <x v="3"/>
    <s v="De Bonte Raaf"/>
    <x v="2"/>
    <x v="9"/>
    <n v="0"/>
    <x v="0"/>
    <x v="1"/>
    <x v="0"/>
    <x v="0"/>
    <x v="1"/>
    <x v="1"/>
  </r>
  <r>
    <x v="0"/>
    <x v="3"/>
    <s v="De Bonte Raaf"/>
    <x v="2"/>
    <x v="87"/>
    <n v="1110"/>
    <x v="0"/>
    <x v="1"/>
    <x v="0"/>
    <x v="0"/>
    <x v="1"/>
    <x v="1"/>
  </r>
  <r>
    <x v="0"/>
    <x v="3"/>
    <s v="De Bonte Raaf"/>
    <x v="2"/>
    <x v="88"/>
    <n v="1110"/>
    <x v="0"/>
    <x v="1"/>
    <x v="0"/>
    <x v="0"/>
    <x v="1"/>
    <x v="1"/>
  </r>
  <r>
    <x v="0"/>
    <x v="3"/>
    <s v="De Bonte Raaf"/>
    <x v="2"/>
    <x v="89"/>
    <n v="1110"/>
    <x v="0"/>
    <x v="1"/>
    <x v="0"/>
    <x v="0"/>
    <x v="1"/>
    <x v="1"/>
  </r>
  <r>
    <x v="0"/>
    <x v="3"/>
    <s v="De Bonte Raaf"/>
    <x v="2"/>
    <x v="90"/>
    <n v="1110"/>
    <x v="0"/>
    <x v="1"/>
    <x v="0"/>
    <x v="0"/>
    <x v="1"/>
    <x v="1"/>
  </r>
  <r>
    <x v="0"/>
    <x v="3"/>
    <s v="De Bonte Raaf"/>
    <x v="2"/>
    <x v="91"/>
    <n v="1110"/>
    <x v="0"/>
    <x v="1"/>
    <x v="0"/>
    <x v="0"/>
    <x v="1"/>
    <x v="1"/>
  </r>
  <r>
    <x v="0"/>
    <x v="3"/>
    <s v="De Bonte Raaf"/>
    <x v="2"/>
    <x v="15"/>
    <n v="0"/>
    <x v="0"/>
    <x v="1"/>
    <x v="0"/>
    <x v="0"/>
    <x v="1"/>
    <x v="1"/>
  </r>
  <r>
    <x v="0"/>
    <x v="3"/>
    <s v="De Bonte Raaf"/>
    <x v="2"/>
    <x v="16"/>
    <n v="0"/>
    <x v="0"/>
    <x v="1"/>
    <x v="0"/>
    <x v="0"/>
    <x v="1"/>
    <x v="1"/>
  </r>
  <r>
    <x v="0"/>
    <x v="3"/>
    <s v="De Bonte Raaf"/>
    <x v="2"/>
    <x v="17"/>
    <n v="1110"/>
    <x v="0"/>
    <x v="1"/>
    <x v="0"/>
    <x v="0"/>
    <x v="1"/>
    <x v="1"/>
  </r>
  <r>
    <x v="0"/>
    <x v="3"/>
    <s v="De Bonte Raaf"/>
    <x v="2"/>
    <x v="18"/>
    <n v="1110"/>
    <x v="0"/>
    <x v="1"/>
    <x v="0"/>
    <x v="0"/>
    <x v="1"/>
    <x v="1"/>
  </r>
  <r>
    <x v="0"/>
    <x v="3"/>
    <s v="De Bonte Raaf"/>
    <x v="2"/>
    <x v="19"/>
    <n v="13"/>
    <x v="0"/>
    <x v="1"/>
    <x v="0"/>
    <x v="0"/>
    <x v="1"/>
    <x v="1"/>
  </r>
  <r>
    <x v="0"/>
    <x v="3"/>
    <s v="De Bonte Raaf"/>
    <x v="2"/>
    <x v="20"/>
    <n v="1110"/>
    <x v="0"/>
    <x v="1"/>
    <x v="0"/>
    <x v="0"/>
    <x v="1"/>
    <x v="1"/>
  </r>
  <r>
    <x v="0"/>
    <x v="3"/>
    <s v="De Bonte Raaf"/>
    <x v="2"/>
    <x v="21"/>
    <n v="-83.5"/>
    <x v="0"/>
    <x v="1"/>
    <x v="0"/>
    <x v="0"/>
    <x v="1"/>
    <x v="1"/>
  </r>
  <r>
    <x v="0"/>
    <x v="3"/>
    <s v="De Bonte Raaf"/>
    <x v="2"/>
    <x v="22"/>
    <n v="1110"/>
    <x v="0"/>
    <x v="1"/>
    <x v="0"/>
    <x v="0"/>
    <x v="1"/>
    <x v="1"/>
  </r>
  <r>
    <x v="0"/>
    <x v="3"/>
    <s v="De Bonte Raaf"/>
    <x v="2"/>
    <x v="23"/>
    <n v="1110"/>
    <x v="0"/>
    <x v="1"/>
    <x v="0"/>
    <x v="0"/>
    <x v="1"/>
    <x v="1"/>
  </r>
  <r>
    <x v="0"/>
    <x v="3"/>
    <s v="De Bonte Raaf"/>
    <x v="2"/>
    <x v="24"/>
    <n v="1110"/>
    <x v="0"/>
    <x v="1"/>
    <x v="0"/>
    <x v="0"/>
    <x v="1"/>
    <x v="1"/>
  </r>
  <r>
    <x v="0"/>
    <x v="3"/>
    <s v="De Bonte Raaf"/>
    <x v="2"/>
    <x v="25"/>
    <n v="21.67"/>
    <x v="0"/>
    <x v="1"/>
    <x v="0"/>
    <x v="0"/>
    <x v="1"/>
    <x v="1"/>
  </r>
  <r>
    <x v="0"/>
    <x v="3"/>
    <s v="De Bonte Raaf"/>
    <x v="2"/>
    <x v="26"/>
    <n v="93.6"/>
    <x v="0"/>
    <x v="1"/>
    <x v="0"/>
    <x v="0"/>
    <x v="1"/>
    <x v="1"/>
  </r>
  <r>
    <x v="0"/>
    <x v="3"/>
    <s v="De Bonte Raaf"/>
    <x v="2"/>
    <x v="27"/>
    <n v="104"/>
    <x v="0"/>
    <x v="1"/>
    <x v="0"/>
    <x v="0"/>
    <x v="1"/>
    <x v="1"/>
  </r>
  <r>
    <x v="0"/>
    <x v="3"/>
    <s v="De Bonte Raaf"/>
    <x v="2"/>
    <x v="28"/>
    <n v="1110"/>
    <x v="0"/>
    <x v="1"/>
    <x v="0"/>
    <x v="0"/>
    <x v="1"/>
    <x v="1"/>
  </r>
  <r>
    <x v="0"/>
    <x v="3"/>
    <s v="De Bonte Raaf"/>
    <x v="2"/>
    <x v="29"/>
    <n v="0"/>
    <x v="0"/>
    <x v="1"/>
    <x v="0"/>
    <x v="0"/>
    <x v="1"/>
    <x v="1"/>
  </r>
  <r>
    <x v="0"/>
    <x v="3"/>
    <s v="De Bonte Raaf"/>
    <x v="2"/>
    <x v="30"/>
    <n v="1850"/>
    <x v="0"/>
    <x v="1"/>
    <x v="0"/>
    <x v="0"/>
    <x v="1"/>
    <x v="1"/>
  </r>
  <r>
    <x v="0"/>
    <x v="3"/>
    <s v="De Bonte Raaf"/>
    <x v="2"/>
    <x v="31"/>
    <n v="11.86"/>
    <x v="0"/>
    <x v="1"/>
    <x v="0"/>
    <x v="0"/>
    <x v="1"/>
    <x v="1"/>
  </r>
  <r>
    <x v="0"/>
    <x v="3"/>
    <s v="De Bonte Raaf"/>
    <x v="2"/>
    <x v="32"/>
    <n v="93.6"/>
    <x v="0"/>
    <x v="1"/>
    <x v="0"/>
    <x v="0"/>
    <x v="1"/>
    <x v="1"/>
  </r>
  <r>
    <x v="0"/>
    <x v="3"/>
    <s v="De Bonte Raaf"/>
    <x v="2"/>
    <x v="33"/>
    <n v="60"/>
    <x v="0"/>
    <x v="1"/>
    <x v="0"/>
    <x v="0"/>
    <x v="1"/>
    <x v="1"/>
  </r>
  <r>
    <x v="0"/>
    <x v="3"/>
    <s v="De Bonte Raaf"/>
    <x v="2"/>
    <x v="34"/>
    <n v="60"/>
    <x v="0"/>
    <x v="1"/>
    <x v="0"/>
    <x v="0"/>
    <x v="1"/>
    <x v="1"/>
  </r>
  <r>
    <x v="0"/>
    <x v="3"/>
    <s v="De Bonte Raaf"/>
    <x v="2"/>
    <x v="35"/>
    <n v="60"/>
    <x v="0"/>
    <x v="1"/>
    <x v="0"/>
    <x v="0"/>
    <x v="1"/>
    <x v="1"/>
  </r>
  <r>
    <x v="0"/>
    <x v="3"/>
    <s v="De Bonte Raaf"/>
    <x v="2"/>
    <x v="36"/>
    <n v="94"/>
    <x v="0"/>
    <x v="1"/>
    <x v="0"/>
    <x v="0"/>
    <x v="1"/>
    <x v="1"/>
  </r>
  <r>
    <x v="0"/>
    <x v="3"/>
    <s v="De Bonte Raaf"/>
    <x v="2"/>
    <x v="37"/>
    <n v="74.37"/>
    <x v="0"/>
    <x v="1"/>
    <x v="0"/>
    <x v="0"/>
    <x v="1"/>
    <x v="1"/>
  </r>
  <r>
    <x v="0"/>
    <x v="3"/>
    <s v="De Bonte Raaf"/>
    <x v="2"/>
    <x v="38"/>
    <n v="258.87"/>
    <x v="0"/>
    <x v="1"/>
    <x v="0"/>
    <x v="0"/>
    <x v="1"/>
    <x v="1"/>
  </r>
  <r>
    <x v="0"/>
    <x v="3"/>
    <s v="De Bonte Raaf"/>
    <x v="2"/>
    <x v="39"/>
    <n v="0"/>
    <x v="0"/>
    <x v="1"/>
    <x v="0"/>
    <x v="0"/>
    <x v="1"/>
    <x v="1"/>
  </r>
  <r>
    <x v="0"/>
    <x v="3"/>
    <s v="De Bonte Raaf"/>
    <x v="2"/>
    <x v="40"/>
    <n v="258.87"/>
    <x v="0"/>
    <x v="1"/>
    <x v="0"/>
    <x v="0"/>
    <x v="1"/>
    <x v="1"/>
  </r>
  <r>
    <x v="0"/>
    <x v="3"/>
    <s v="De Bonte Raaf"/>
    <x v="2"/>
    <x v="41"/>
    <n v="0"/>
    <x v="0"/>
    <x v="1"/>
    <x v="0"/>
    <x v="0"/>
    <x v="1"/>
    <x v="1"/>
  </r>
  <r>
    <x v="0"/>
    <x v="3"/>
    <s v="De Bonte Raaf"/>
    <x v="2"/>
    <x v="92"/>
    <n v="1110"/>
    <x v="0"/>
    <x v="1"/>
    <x v="0"/>
    <x v="0"/>
    <x v="1"/>
    <x v="1"/>
  </r>
  <r>
    <x v="0"/>
    <x v="3"/>
    <s v="De Bonte Raaf"/>
    <x v="2"/>
    <x v="43"/>
    <n v="0"/>
    <x v="0"/>
    <x v="1"/>
    <x v="0"/>
    <x v="1"/>
    <x v="1"/>
    <x v="1"/>
  </r>
  <r>
    <x v="0"/>
    <x v="3"/>
    <s v="De Bonte Raaf"/>
    <x v="2"/>
    <x v="44"/>
    <n v="0"/>
    <x v="0"/>
    <x v="1"/>
    <x v="0"/>
    <x v="2"/>
    <x v="1"/>
    <x v="1"/>
  </r>
  <r>
    <x v="0"/>
    <x v="3"/>
    <s v="De Bonte Raaf"/>
    <x v="2"/>
    <x v="45"/>
    <n v="0"/>
    <x v="0"/>
    <x v="1"/>
    <x v="0"/>
    <x v="2"/>
    <x v="1"/>
    <x v="1"/>
  </r>
  <r>
    <x v="0"/>
    <x v="3"/>
    <s v="De Bonte Raaf"/>
    <x v="2"/>
    <x v="46"/>
    <n v="0"/>
    <x v="0"/>
    <x v="1"/>
    <x v="0"/>
    <x v="2"/>
    <x v="1"/>
    <x v="1"/>
  </r>
  <r>
    <x v="0"/>
    <x v="3"/>
    <s v="De Bonte Raaf"/>
    <x v="2"/>
    <x v="47"/>
    <n v="0"/>
    <x v="0"/>
    <x v="1"/>
    <x v="0"/>
    <x v="2"/>
    <x v="1"/>
    <x v="1"/>
  </r>
  <r>
    <x v="0"/>
    <x v="3"/>
    <s v="De Bonte Raaf"/>
    <x v="2"/>
    <x v="48"/>
    <n v="0"/>
    <x v="0"/>
    <x v="1"/>
    <x v="0"/>
    <x v="1"/>
    <x v="1"/>
    <x v="1"/>
  </r>
  <r>
    <x v="0"/>
    <x v="3"/>
    <s v="De Bonte Raaf"/>
    <x v="2"/>
    <x v="49"/>
    <n v="88.8"/>
    <x v="0"/>
    <x v="1"/>
    <x v="0"/>
    <x v="3"/>
    <x v="1"/>
    <x v="1"/>
  </r>
  <r>
    <x v="0"/>
    <x v="3"/>
    <s v="De Bonte Raaf"/>
    <x v="2"/>
    <x v="50"/>
    <n v="13.32"/>
    <x v="0"/>
    <x v="1"/>
    <x v="0"/>
    <x v="4"/>
    <x v="1"/>
    <x v="1"/>
  </r>
  <r>
    <x v="0"/>
    <x v="3"/>
    <s v="De Bonte Raaf"/>
    <x v="2"/>
    <x v="51"/>
    <n v="17.760000000000002"/>
    <x v="0"/>
    <x v="1"/>
    <x v="0"/>
    <x v="4"/>
    <x v="1"/>
    <x v="1"/>
  </r>
  <r>
    <x v="0"/>
    <x v="3"/>
    <s v="De Bonte Raaf"/>
    <x v="2"/>
    <x v="52"/>
    <n v="0"/>
    <x v="0"/>
    <x v="1"/>
    <x v="0"/>
    <x v="1"/>
    <x v="1"/>
    <x v="1"/>
  </r>
  <r>
    <x v="0"/>
    <x v="3"/>
    <s v="De Bonte Raaf"/>
    <x v="2"/>
    <x v="53"/>
    <n v="16.649999999999999"/>
    <x v="0"/>
    <x v="1"/>
    <x v="0"/>
    <x v="3"/>
    <x v="1"/>
    <x v="1"/>
  </r>
  <r>
    <x v="0"/>
    <x v="3"/>
    <s v="De Bonte Raaf"/>
    <x v="2"/>
    <x v="54"/>
    <n v="2.5"/>
    <x v="0"/>
    <x v="1"/>
    <x v="0"/>
    <x v="4"/>
    <x v="1"/>
    <x v="1"/>
  </r>
  <r>
    <x v="0"/>
    <x v="3"/>
    <s v="De Bonte Raaf"/>
    <x v="2"/>
    <x v="55"/>
    <n v="3.33"/>
    <x v="0"/>
    <x v="1"/>
    <x v="0"/>
    <x v="4"/>
    <x v="1"/>
    <x v="1"/>
  </r>
  <r>
    <x v="0"/>
    <x v="3"/>
    <s v="De Bonte Raaf"/>
    <x v="2"/>
    <x v="56"/>
    <n v="0"/>
    <x v="0"/>
    <x v="1"/>
    <x v="0"/>
    <x v="4"/>
    <x v="1"/>
    <x v="1"/>
  </r>
  <r>
    <x v="0"/>
    <x v="3"/>
    <s v="De Bonte Raaf"/>
    <x v="2"/>
    <x v="57"/>
    <n v="0"/>
    <x v="0"/>
    <x v="1"/>
    <x v="0"/>
    <x v="4"/>
    <x v="1"/>
    <x v="1"/>
  </r>
  <r>
    <x v="0"/>
    <x v="3"/>
    <s v="De Bonte Raaf"/>
    <x v="2"/>
    <x v="58"/>
    <n v="0"/>
    <x v="0"/>
    <x v="1"/>
    <x v="0"/>
    <x v="4"/>
    <x v="1"/>
    <x v="1"/>
  </r>
  <r>
    <x v="0"/>
    <x v="3"/>
    <s v="De Bonte Raaf"/>
    <x v="2"/>
    <x v="59"/>
    <n v="0"/>
    <x v="0"/>
    <x v="1"/>
    <x v="0"/>
    <x v="4"/>
    <x v="1"/>
    <x v="1"/>
  </r>
  <r>
    <x v="0"/>
    <x v="3"/>
    <s v="De Bonte Raaf"/>
    <x v="2"/>
    <x v="60"/>
    <n v="80.7"/>
    <x v="0"/>
    <x v="1"/>
    <x v="0"/>
    <x v="5"/>
    <x v="1"/>
    <x v="1"/>
  </r>
  <r>
    <x v="0"/>
    <x v="3"/>
    <s v="De Bonte Raaf"/>
    <x v="2"/>
    <x v="61"/>
    <n v="0"/>
    <x v="0"/>
    <x v="1"/>
    <x v="0"/>
    <x v="5"/>
    <x v="1"/>
    <x v="1"/>
  </r>
  <r>
    <x v="0"/>
    <x v="3"/>
    <s v="De Bonte Raaf"/>
    <x v="2"/>
    <x v="62"/>
    <n v="0"/>
    <x v="0"/>
    <x v="1"/>
    <x v="0"/>
    <x v="5"/>
    <x v="1"/>
    <x v="1"/>
  </r>
  <r>
    <x v="0"/>
    <x v="3"/>
    <s v="De Bonte Raaf"/>
    <x v="2"/>
    <x v="63"/>
    <n v="0"/>
    <x v="0"/>
    <x v="1"/>
    <x v="0"/>
    <x v="5"/>
    <x v="1"/>
    <x v="1"/>
  </r>
  <r>
    <x v="0"/>
    <x v="3"/>
    <s v="De Bonte Raaf"/>
    <x v="2"/>
    <x v="64"/>
    <n v="5.88"/>
    <x v="0"/>
    <x v="1"/>
    <x v="0"/>
    <x v="5"/>
    <x v="1"/>
    <x v="1"/>
  </r>
  <r>
    <x v="0"/>
    <x v="3"/>
    <s v="De Bonte Raaf"/>
    <x v="2"/>
    <x v="65"/>
    <n v="0"/>
    <x v="0"/>
    <x v="1"/>
    <x v="0"/>
    <x v="5"/>
    <x v="1"/>
    <x v="1"/>
  </r>
  <r>
    <x v="0"/>
    <x v="3"/>
    <s v="De Bonte Raaf"/>
    <x v="2"/>
    <x v="66"/>
    <n v="0"/>
    <x v="0"/>
    <x v="1"/>
    <x v="0"/>
    <x v="5"/>
    <x v="1"/>
    <x v="1"/>
  </r>
  <r>
    <x v="0"/>
    <x v="3"/>
    <s v="De Bonte Raaf"/>
    <x v="2"/>
    <x v="67"/>
    <n v="88.13"/>
    <x v="0"/>
    <x v="1"/>
    <x v="0"/>
    <x v="5"/>
    <x v="1"/>
    <x v="1"/>
  </r>
  <r>
    <x v="0"/>
    <x v="3"/>
    <s v="De Bonte Raaf"/>
    <x v="2"/>
    <x v="68"/>
    <n v="0"/>
    <x v="0"/>
    <x v="1"/>
    <x v="0"/>
    <x v="5"/>
    <x v="1"/>
    <x v="1"/>
  </r>
  <r>
    <x v="0"/>
    <x v="3"/>
    <s v="De Bonte Raaf"/>
    <x v="2"/>
    <x v="69"/>
    <n v="0"/>
    <x v="0"/>
    <x v="1"/>
    <x v="0"/>
    <x v="5"/>
    <x v="1"/>
    <x v="1"/>
  </r>
  <r>
    <x v="0"/>
    <x v="3"/>
    <s v="De Bonte Raaf"/>
    <x v="2"/>
    <x v="70"/>
    <n v="3.88"/>
    <x v="0"/>
    <x v="1"/>
    <x v="0"/>
    <x v="5"/>
    <x v="1"/>
    <x v="1"/>
  </r>
  <r>
    <x v="0"/>
    <x v="3"/>
    <s v="De Bonte Raaf"/>
    <x v="2"/>
    <x v="71"/>
    <n v="0"/>
    <x v="0"/>
    <x v="1"/>
    <x v="0"/>
    <x v="5"/>
    <x v="1"/>
    <x v="1"/>
  </r>
  <r>
    <x v="0"/>
    <x v="3"/>
    <s v="De Bonte Raaf"/>
    <x v="2"/>
    <x v="72"/>
    <n v="0"/>
    <x v="0"/>
    <x v="1"/>
    <x v="0"/>
    <x v="4"/>
    <x v="1"/>
    <x v="1"/>
  </r>
  <r>
    <x v="0"/>
    <x v="3"/>
    <s v="De Bonte Raaf"/>
    <x v="2"/>
    <x v="73"/>
    <n v="0"/>
    <x v="0"/>
    <x v="1"/>
    <x v="0"/>
    <x v="4"/>
    <x v="1"/>
    <x v="1"/>
  </r>
  <r>
    <x v="0"/>
    <x v="3"/>
    <s v="De Bonte Raaf"/>
    <x v="2"/>
    <x v="74"/>
    <n v="0"/>
    <x v="0"/>
    <x v="1"/>
    <x v="0"/>
    <x v="4"/>
    <x v="1"/>
    <x v="1"/>
  </r>
  <r>
    <x v="0"/>
    <x v="3"/>
    <s v="De Bonte Raaf"/>
    <x v="2"/>
    <x v="75"/>
    <n v="0"/>
    <x v="0"/>
    <x v="1"/>
    <x v="0"/>
    <x v="4"/>
    <x v="1"/>
    <x v="1"/>
  </r>
  <r>
    <x v="0"/>
    <x v="3"/>
    <s v="De Bonte Raaf"/>
    <x v="2"/>
    <x v="76"/>
    <n v="74.37"/>
    <x v="0"/>
    <x v="1"/>
    <x v="0"/>
    <x v="6"/>
    <x v="1"/>
    <x v="1"/>
  </r>
  <r>
    <x v="0"/>
    <x v="3"/>
    <s v="De Bonte Raaf"/>
    <x v="2"/>
    <x v="77"/>
    <n v="-83.5"/>
    <x v="0"/>
    <x v="1"/>
    <x v="0"/>
    <x v="7"/>
    <x v="1"/>
    <x v="1"/>
  </r>
  <r>
    <x v="0"/>
    <x v="3"/>
    <s v="De Bonte Raaf"/>
    <x v="2"/>
    <x v="78"/>
    <n v="0"/>
    <x v="0"/>
    <x v="1"/>
    <x v="0"/>
    <x v="7"/>
    <x v="1"/>
    <x v="1"/>
  </r>
  <r>
    <x v="0"/>
    <x v="3"/>
    <s v="De Bonte Raaf"/>
    <x v="2"/>
    <x v="79"/>
    <n v="0"/>
    <x v="0"/>
    <x v="1"/>
    <x v="0"/>
    <x v="7"/>
    <x v="1"/>
    <x v="1"/>
  </r>
  <r>
    <x v="0"/>
    <x v="3"/>
    <s v="De Bonte Raaf"/>
    <x v="2"/>
    <x v="80"/>
    <n v="0"/>
    <x v="0"/>
    <x v="1"/>
    <x v="0"/>
    <x v="8"/>
    <x v="1"/>
    <x v="1"/>
  </r>
  <r>
    <x v="0"/>
    <x v="3"/>
    <s v="De Bonte Raaf"/>
    <x v="2"/>
    <x v="81"/>
    <n v="1026.5"/>
    <x v="0"/>
    <x v="1"/>
    <x v="0"/>
    <x v="8"/>
    <x v="1"/>
    <x v="1"/>
  </r>
  <r>
    <x v="0"/>
    <x v="3"/>
    <s v="De Bonte Raaf"/>
    <x v="2"/>
    <x v="82"/>
    <n v="0"/>
    <x v="0"/>
    <x v="1"/>
    <x v="0"/>
    <x v="8"/>
    <x v="1"/>
    <x v="1"/>
  </r>
  <r>
    <x v="0"/>
    <x v="3"/>
    <s v="De Bonte Raaf"/>
    <x v="2"/>
    <x v="83"/>
    <n v="1026.5"/>
    <x v="0"/>
    <x v="1"/>
    <x v="0"/>
    <x v="9"/>
    <x v="1"/>
    <x v="1"/>
  </r>
  <r>
    <x v="0"/>
    <x v="3"/>
    <s v="De Bonte Raaf"/>
    <x v="2"/>
    <x v="84"/>
    <n v="0"/>
    <x v="0"/>
    <x v="1"/>
    <x v="0"/>
    <x v="3"/>
    <x v="1"/>
    <x v="1"/>
  </r>
  <r>
    <x v="0"/>
    <x v="3"/>
    <s v="De Bonte Raaf"/>
    <x v="3"/>
    <x v="0"/>
    <n v="11343.24"/>
    <x v="0"/>
    <x v="2"/>
    <x v="0"/>
    <x v="0"/>
    <x v="1"/>
    <x v="1"/>
  </r>
  <r>
    <x v="0"/>
    <x v="3"/>
    <s v="De Bonte Raaf"/>
    <x v="3"/>
    <x v="85"/>
    <n v="5826"/>
    <x v="0"/>
    <x v="2"/>
    <x v="0"/>
    <x v="0"/>
    <x v="1"/>
    <x v="1"/>
  </r>
  <r>
    <x v="0"/>
    <x v="3"/>
    <s v="De Bonte Raaf"/>
    <x v="3"/>
    <x v="2"/>
    <n v="0"/>
    <x v="0"/>
    <x v="2"/>
    <x v="0"/>
    <x v="0"/>
    <x v="1"/>
    <x v="1"/>
  </r>
  <r>
    <x v="0"/>
    <x v="3"/>
    <s v="De Bonte Raaf"/>
    <x v="3"/>
    <x v="86"/>
    <n v="5826"/>
    <x v="0"/>
    <x v="2"/>
    <x v="0"/>
    <x v="0"/>
    <x v="1"/>
    <x v="1"/>
  </r>
  <r>
    <x v="0"/>
    <x v="3"/>
    <s v="De Bonte Raaf"/>
    <x v="3"/>
    <x v="4"/>
    <n v="5826"/>
    <x v="0"/>
    <x v="2"/>
    <x v="0"/>
    <x v="1"/>
    <x v="1"/>
    <x v="1"/>
  </r>
  <r>
    <x v="0"/>
    <x v="3"/>
    <s v="De Bonte Raaf"/>
    <x v="3"/>
    <x v="5"/>
    <n v="0"/>
    <x v="0"/>
    <x v="2"/>
    <x v="0"/>
    <x v="0"/>
    <x v="1"/>
    <x v="1"/>
  </r>
  <r>
    <x v="0"/>
    <x v="3"/>
    <s v="De Bonte Raaf"/>
    <x v="3"/>
    <x v="6"/>
    <n v="7227.94"/>
    <x v="0"/>
    <x v="2"/>
    <x v="0"/>
    <x v="0"/>
    <x v="1"/>
    <x v="1"/>
  </r>
  <r>
    <x v="0"/>
    <x v="3"/>
    <s v="De Bonte Raaf"/>
    <x v="3"/>
    <x v="7"/>
    <n v="0"/>
    <x v="0"/>
    <x v="2"/>
    <x v="0"/>
    <x v="0"/>
    <x v="1"/>
    <x v="1"/>
  </r>
  <r>
    <x v="0"/>
    <x v="3"/>
    <s v="De Bonte Raaf"/>
    <x v="3"/>
    <x v="8"/>
    <n v="0"/>
    <x v="0"/>
    <x v="2"/>
    <x v="0"/>
    <x v="1"/>
    <x v="1"/>
    <x v="1"/>
  </r>
  <r>
    <x v="0"/>
    <x v="3"/>
    <s v="De Bonte Raaf"/>
    <x v="3"/>
    <x v="9"/>
    <n v="0"/>
    <x v="0"/>
    <x v="2"/>
    <x v="0"/>
    <x v="0"/>
    <x v="1"/>
    <x v="1"/>
  </r>
  <r>
    <x v="0"/>
    <x v="3"/>
    <s v="De Bonte Raaf"/>
    <x v="3"/>
    <x v="87"/>
    <n v="5826"/>
    <x v="0"/>
    <x v="2"/>
    <x v="0"/>
    <x v="0"/>
    <x v="1"/>
    <x v="1"/>
  </r>
  <r>
    <x v="0"/>
    <x v="3"/>
    <s v="De Bonte Raaf"/>
    <x v="3"/>
    <x v="88"/>
    <n v="5826"/>
    <x v="0"/>
    <x v="2"/>
    <x v="0"/>
    <x v="0"/>
    <x v="1"/>
    <x v="1"/>
  </r>
  <r>
    <x v="0"/>
    <x v="3"/>
    <s v="De Bonte Raaf"/>
    <x v="3"/>
    <x v="89"/>
    <n v="5826"/>
    <x v="0"/>
    <x v="2"/>
    <x v="0"/>
    <x v="0"/>
    <x v="1"/>
    <x v="1"/>
  </r>
  <r>
    <x v="0"/>
    <x v="3"/>
    <s v="De Bonte Raaf"/>
    <x v="3"/>
    <x v="90"/>
    <n v="5826"/>
    <x v="0"/>
    <x v="2"/>
    <x v="0"/>
    <x v="0"/>
    <x v="1"/>
    <x v="1"/>
  </r>
  <r>
    <x v="0"/>
    <x v="3"/>
    <s v="De Bonte Raaf"/>
    <x v="3"/>
    <x v="91"/>
    <n v="5826"/>
    <x v="0"/>
    <x v="2"/>
    <x v="0"/>
    <x v="0"/>
    <x v="1"/>
    <x v="1"/>
  </r>
  <r>
    <x v="0"/>
    <x v="3"/>
    <s v="De Bonte Raaf"/>
    <x v="3"/>
    <x v="15"/>
    <n v="0"/>
    <x v="0"/>
    <x v="2"/>
    <x v="0"/>
    <x v="0"/>
    <x v="1"/>
    <x v="1"/>
  </r>
  <r>
    <x v="0"/>
    <x v="3"/>
    <s v="De Bonte Raaf"/>
    <x v="3"/>
    <x v="16"/>
    <n v="4769.33"/>
    <x v="0"/>
    <x v="2"/>
    <x v="0"/>
    <x v="0"/>
    <x v="1"/>
    <x v="1"/>
  </r>
  <r>
    <x v="0"/>
    <x v="3"/>
    <s v="De Bonte Raaf"/>
    <x v="3"/>
    <x v="17"/>
    <n v="0"/>
    <x v="0"/>
    <x v="2"/>
    <x v="0"/>
    <x v="0"/>
    <x v="1"/>
    <x v="1"/>
  </r>
  <r>
    <x v="0"/>
    <x v="3"/>
    <s v="De Bonte Raaf"/>
    <x v="3"/>
    <x v="18"/>
    <n v="5826"/>
    <x v="0"/>
    <x v="2"/>
    <x v="0"/>
    <x v="0"/>
    <x v="1"/>
    <x v="1"/>
  </r>
  <r>
    <x v="0"/>
    <x v="3"/>
    <s v="De Bonte Raaf"/>
    <x v="3"/>
    <x v="19"/>
    <n v="22"/>
    <x v="0"/>
    <x v="2"/>
    <x v="0"/>
    <x v="0"/>
    <x v="1"/>
    <x v="1"/>
  </r>
  <r>
    <x v="0"/>
    <x v="3"/>
    <s v="De Bonte Raaf"/>
    <x v="3"/>
    <x v="20"/>
    <n v="5826"/>
    <x v="0"/>
    <x v="2"/>
    <x v="0"/>
    <x v="0"/>
    <x v="1"/>
    <x v="1"/>
  </r>
  <r>
    <x v="0"/>
    <x v="3"/>
    <s v="De Bonte Raaf"/>
    <x v="3"/>
    <x v="21"/>
    <n v="-2044.92"/>
    <x v="0"/>
    <x v="2"/>
    <x v="0"/>
    <x v="0"/>
    <x v="1"/>
    <x v="1"/>
  </r>
  <r>
    <x v="0"/>
    <x v="3"/>
    <s v="De Bonte Raaf"/>
    <x v="3"/>
    <x v="22"/>
    <n v="4769.33"/>
    <x v="0"/>
    <x v="2"/>
    <x v="0"/>
    <x v="0"/>
    <x v="1"/>
    <x v="1"/>
  </r>
  <r>
    <x v="0"/>
    <x v="3"/>
    <s v="De Bonte Raaf"/>
    <x v="3"/>
    <x v="23"/>
    <n v="4769.33"/>
    <x v="0"/>
    <x v="2"/>
    <x v="0"/>
    <x v="0"/>
    <x v="1"/>
    <x v="1"/>
  </r>
  <r>
    <x v="0"/>
    <x v="3"/>
    <s v="De Bonte Raaf"/>
    <x v="3"/>
    <x v="24"/>
    <n v="4769.33"/>
    <x v="0"/>
    <x v="2"/>
    <x v="0"/>
    <x v="0"/>
    <x v="1"/>
    <x v="1"/>
  </r>
  <r>
    <x v="0"/>
    <x v="3"/>
    <s v="De Bonte Raaf"/>
    <x v="3"/>
    <x v="25"/>
    <n v="21.67"/>
    <x v="0"/>
    <x v="2"/>
    <x v="0"/>
    <x v="0"/>
    <x v="1"/>
    <x v="1"/>
  </r>
  <r>
    <x v="0"/>
    <x v="3"/>
    <s v="De Bonte Raaf"/>
    <x v="3"/>
    <x v="26"/>
    <n v="158.4"/>
    <x v="0"/>
    <x v="2"/>
    <x v="0"/>
    <x v="0"/>
    <x v="1"/>
    <x v="1"/>
  </r>
  <r>
    <x v="0"/>
    <x v="3"/>
    <s v="De Bonte Raaf"/>
    <x v="3"/>
    <x v="27"/>
    <n v="143.66999999999999"/>
    <x v="0"/>
    <x v="2"/>
    <x v="0"/>
    <x v="0"/>
    <x v="1"/>
    <x v="1"/>
  </r>
  <r>
    <x v="0"/>
    <x v="3"/>
    <s v="De Bonte Raaf"/>
    <x v="3"/>
    <x v="28"/>
    <n v="5826"/>
    <x v="0"/>
    <x v="2"/>
    <x v="0"/>
    <x v="0"/>
    <x v="1"/>
    <x v="1"/>
  </r>
  <r>
    <x v="0"/>
    <x v="3"/>
    <s v="De Bonte Raaf"/>
    <x v="3"/>
    <x v="29"/>
    <n v="0"/>
    <x v="0"/>
    <x v="2"/>
    <x v="0"/>
    <x v="0"/>
    <x v="1"/>
    <x v="1"/>
  </r>
  <r>
    <x v="0"/>
    <x v="3"/>
    <s v="De Bonte Raaf"/>
    <x v="3"/>
    <x v="30"/>
    <n v="5826"/>
    <x v="0"/>
    <x v="2"/>
    <x v="0"/>
    <x v="0"/>
    <x v="1"/>
    <x v="1"/>
  </r>
  <r>
    <x v="0"/>
    <x v="3"/>
    <s v="De Bonte Raaf"/>
    <x v="3"/>
    <x v="31"/>
    <n v="37.35"/>
    <x v="0"/>
    <x v="2"/>
    <x v="0"/>
    <x v="0"/>
    <x v="1"/>
    <x v="1"/>
  </r>
  <r>
    <x v="0"/>
    <x v="3"/>
    <s v="De Bonte Raaf"/>
    <x v="3"/>
    <x v="32"/>
    <n v="156"/>
    <x v="0"/>
    <x v="2"/>
    <x v="0"/>
    <x v="0"/>
    <x v="1"/>
    <x v="1"/>
  </r>
  <r>
    <x v="0"/>
    <x v="3"/>
    <s v="De Bonte Raaf"/>
    <x v="3"/>
    <x v="33"/>
    <n v="100"/>
    <x v="0"/>
    <x v="2"/>
    <x v="0"/>
    <x v="0"/>
    <x v="1"/>
    <x v="1"/>
  </r>
  <r>
    <x v="0"/>
    <x v="3"/>
    <s v="De Bonte Raaf"/>
    <x v="3"/>
    <x v="34"/>
    <n v="100"/>
    <x v="0"/>
    <x v="2"/>
    <x v="0"/>
    <x v="0"/>
    <x v="1"/>
    <x v="1"/>
  </r>
  <r>
    <x v="0"/>
    <x v="3"/>
    <s v="De Bonte Raaf"/>
    <x v="3"/>
    <x v="35"/>
    <n v="100"/>
    <x v="0"/>
    <x v="2"/>
    <x v="0"/>
    <x v="0"/>
    <x v="1"/>
    <x v="1"/>
  </r>
  <r>
    <x v="0"/>
    <x v="3"/>
    <s v="De Bonte Raaf"/>
    <x v="3"/>
    <x v="36"/>
    <n v="156"/>
    <x v="0"/>
    <x v="2"/>
    <x v="0"/>
    <x v="0"/>
    <x v="1"/>
    <x v="1"/>
  </r>
  <r>
    <x v="0"/>
    <x v="3"/>
    <s v="De Bonte Raaf"/>
    <x v="3"/>
    <x v="37"/>
    <n v="319.55"/>
    <x v="0"/>
    <x v="2"/>
    <x v="0"/>
    <x v="0"/>
    <x v="1"/>
    <x v="1"/>
  </r>
  <r>
    <x v="0"/>
    <x v="3"/>
    <s v="De Bonte Raaf"/>
    <x v="3"/>
    <x v="38"/>
    <n v="432"/>
    <x v="0"/>
    <x v="2"/>
    <x v="0"/>
    <x v="0"/>
    <x v="1"/>
    <x v="1"/>
  </r>
  <r>
    <x v="0"/>
    <x v="3"/>
    <s v="De Bonte Raaf"/>
    <x v="3"/>
    <x v="39"/>
    <n v="0"/>
    <x v="0"/>
    <x v="2"/>
    <x v="0"/>
    <x v="0"/>
    <x v="1"/>
    <x v="1"/>
  </r>
  <r>
    <x v="0"/>
    <x v="3"/>
    <s v="De Bonte Raaf"/>
    <x v="3"/>
    <x v="40"/>
    <n v="432"/>
    <x v="0"/>
    <x v="2"/>
    <x v="0"/>
    <x v="0"/>
    <x v="1"/>
    <x v="1"/>
  </r>
  <r>
    <x v="0"/>
    <x v="3"/>
    <s v="De Bonte Raaf"/>
    <x v="3"/>
    <x v="41"/>
    <n v="0"/>
    <x v="0"/>
    <x v="2"/>
    <x v="0"/>
    <x v="0"/>
    <x v="1"/>
    <x v="1"/>
  </r>
  <r>
    <x v="0"/>
    <x v="3"/>
    <s v="De Bonte Raaf"/>
    <x v="3"/>
    <x v="92"/>
    <n v="5826"/>
    <x v="0"/>
    <x v="2"/>
    <x v="0"/>
    <x v="0"/>
    <x v="1"/>
    <x v="1"/>
  </r>
  <r>
    <x v="0"/>
    <x v="3"/>
    <s v="De Bonte Raaf"/>
    <x v="3"/>
    <x v="43"/>
    <n v="0"/>
    <x v="0"/>
    <x v="2"/>
    <x v="0"/>
    <x v="1"/>
    <x v="1"/>
    <x v="1"/>
  </r>
  <r>
    <x v="0"/>
    <x v="3"/>
    <s v="De Bonte Raaf"/>
    <x v="3"/>
    <x v="44"/>
    <n v="0"/>
    <x v="0"/>
    <x v="2"/>
    <x v="0"/>
    <x v="2"/>
    <x v="1"/>
    <x v="1"/>
  </r>
  <r>
    <x v="0"/>
    <x v="3"/>
    <s v="De Bonte Raaf"/>
    <x v="3"/>
    <x v="45"/>
    <n v="0"/>
    <x v="0"/>
    <x v="2"/>
    <x v="0"/>
    <x v="2"/>
    <x v="1"/>
    <x v="1"/>
  </r>
  <r>
    <x v="0"/>
    <x v="3"/>
    <s v="De Bonte Raaf"/>
    <x v="3"/>
    <x v="46"/>
    <n v="0"/>
    <x v="0"/>
    <x v="2"/>
    <x v="0"/>
    <x v="2"/>
    <x v="1"/>
    <x v="1"/>
  </r>
  <r>
    <x v="0"/>
    <x v="3"/>
    <s v="De Bonte Raaf"/>
    <x v="3"/>
    <x v="47"/>
    <n v="0"/>
    <x v="0"/>
    <x v="2"/>
    <x v="0"/>
    <x v="2"/>
    <x v="1"/>
    <x v="1"/>
  </r>
  <r>
    <x v="0"/>
    <x v="3"/>
    <s v="De Bonte Raaf"/>
    <x v="3"/>
    <x v="48"/>
    <n v="0"/>
    <x v="0"/>
    <x v="2"/>
    <x v="0"/>
    <x v="1"/>
    <x v="1"/>
    <x v="1"/>
  </r>
  <r>
    <x v="0"/>
    <x v="3"/>
    <s v="De Bonte Raaf"/>
    <x v="3"/>
    <x v="49"/>
    <n v="466.08"/>
    <x v="0"/>
    <x v="2"/>
    <x v="0"/>
    <x v="3"/>
    <x v="1"/>
    <x v="1"/>
  </r>
  <r>
    <x v="0"/>
    <x v="3"/>
    <s v="De Bonte Raaf"/>
    <x v="3"/>
    <x v="50"/>
    <n v="69.91"/>
    <x v="0"/>
    <x v="2"/>
    <x v="0"/>
    <x v="4"/>
    <x v="1"/>
    <x v="1"/>
  </r>
  <r>
    <x v="0"/>
    <x v="3"/>
    <s v="De Bonte Raaf"/>
    <x v="3"/>
    <x v="51"/>
    <n v="93.22"/>
    <x v="0"/>
    <x v="2"/>
    <x v="0"/>
    <x v="4"/>
    <x v="1"/>
    <x v="1"/>
  </r>
  <r>
    <x v="0"/>
    <x v="3"/>
    <s v="De Bonte Raaf"/>
    <x v="3"/>
    <x v="52"/>
    <n v="0"/>
    <x v="0"/>
    <x v="2"/>
    <x v="0"/>
    <x v="1"/>
    <x v="1"/>
    <x v="1"/>
  </r>
  <r>
    <x v="0"/>
    <x v="3"/>
    <s v="De Bonte Raaf"/>
    <x v="3"/>
    <x v="53"/>
    <n v="87.39"/>
    <x v="0"/>
    <x v="2"/>
    <x v="0"/>
    <x v="3"/>
    <x v="1"/>
    <x v="1"/>
  </r>
  <r>
    <x v="0"/>
    <x v="3"/>
    <s v="De Bonte Raaf"/>
    <x v="3"/>
    <x v="54"/>
    <n v="13.11"/>
    <x v="0"/>
    <x v="2"/>
    <x v="0"/>
    <x v="4"/>
    <x v="1"/>
    <x v="1"/>
  </r>
  <r>
    <x v="0"/>
    <x v="3"/>
    <s v="De Bonte Raaf"/>
    <x v="3"/>
    <x v="55"/>
    <n v="17.48"/>
    <x v="0"/>
    <x v="2"/>
    <x v="0"/>
    <x v="4"/>
    <x v="1"/>
    <x v="1"/>
  </r>
  <r>
    <x v="0"/>
    <x v="3"/>
    <s v="De Bonte Raaf"/>
    <x v="3"/>
    <x v="56"/>
    <n v="0"/>
    <x v="0"/>
    <x v="2"/>
    <x v="0"/>
    <x v="4"/>
    <x v="1"/>
    <x v="1"/>
  </r>
  <r>
    <x v="0"/>
    <x v="3"/>
    <s v="De Bonte Raaf"/>
    <x v="3"/>
    <x v="57"/>
    <n v="0"/>
    <x v="0"/>
    <x v="2"/>
    <x v="0"/>
    <x v="4"/>
    <x v="1"/>
    <x v="1"/>
  </r>
  <r>
    <x v="0"/>
    <x v="3"/>
    <s v="De Bonte Raaf"/>
    <x v="3"/>
    <x v="58"/>
    <n v="0"/>
    <x v="0"/>
    <x v="2"/>
    <x v="0"/>
    <x v="4"/>
    <x v="1"/>
    <x v="1"/>
  </r>
  <r>
    <x v="0"/>
    <x v="3"/>
    <s v="De Bonte Raaf"/>
    <x v="3"/>
    <x v="59"/>
    <n v="0"/>
    <x v="0"/>
    <x v="2"/>
    <x v="0"/>
    <x v="4"/>
    <x v="1"/>
    <x v="1"/>
  </r>
  <r>
    <x v="0"/>
    <x v="3"/>
    <s v="De Bonte Raaf"/>
    <x v="3"/>
    <x v="60"/>
    <n v="346.73"/>
    <x v="0"/>
    <x v="2"/>
    <x v="0"/>
    <x v="5"/>
    <x v="1"/>
    <x v="1"/>
  </r>
  <r>
    <x v="0"/>
    <x v="3"/>
    <s v="De Bonte Raaf"/>
    <x v="3"/>
    <x v="61"/>
    <n v="0"/>
    <x v="0"/>
    <x v="2"/>
    <x v="0"/>
    <x v="5"/>
    <x v="1"/>
    <x v="1"/>
  </r>
  <r>
    <x v="0"/>
    <x v="3"/>
    <s v="De Bonte Raaf"/>
    <x v="3"/>
    <x v="62"/>
    <n v="0"/>
    <x v="0"/>
    <x v="2"/>
    <x v="0"/>
    <x v="5"/>
    <x v="1"/>
    <x v="1"/>
  </r>
  <r>
    <x v="0"/>
    <x v="3"/>
    <s v="De Bonte Raaf"/>
    <x v="3"/>
    <x v="63"/>
    <n v="0"/>
    <x v="0"/>
    <x v="2"/>
    <x v="0"/>
    <x v="5"/>
    <x v="1"/>
    <x v="1"/>
  </r>
  <r>
    <x v="0"/>
    <x v="3"/>
    <s v="De Bonte Raaf"/>
    <x v="3"/>
    <x v="64"/>
    <n v="25.28"/>
    <x v="0"/>
    <x v="2"/>
    <x v="0"/>
    <x v="5"/>
    <x v="1"/>
    <x v="1"/>
  </r>
  <r>
    <x v="0"/>
    <x v="3"/>
    <s v="De Bonte Raaf"/>
    <x v="3"/>
    <x v="65"/>
    <n v="0"/>
    <x v="0"/>
    <x v="2"/>
    <x v="0"/>
    <x v="5"/>
    <x v="1"/>
    <x v="1"/>
  </r>
  <r>
    <x v="0"/>
    <x v="3"/>
    <s v="De Bonte Raaf"/>
    <x v="3"/>
    <x v="66"/>
    <n v="140.22"/>
    <x v="0"/>
    <x v="2"/>
    <x v="0"/>
    <x v="5"/>
    <x v="1"/>
    <x v="1"/>
  </r>
  <r>
    <x v="0"/>
    <x v="3"/>
    <s v="De Bonte Raaf"/>
    <x v="3"/>
    <x v="67"/>
    <n v="0"/>
    <x v="0"/>
    <x v="2"/>
    <x v="0"/>
    <x v="5"/>
    <x v="1"/>
    <x v="1"/>
  </r>
  <r>
    <x v="0"/>
    <x v="3"/>
    <s v="De Bonte Raaf"/>
    <x v="3"/>
    <x v="68"/>
    <n v="0"/>
    <x v="0"/>
    <x v="2"/>
    <x v="0"/>
    <x v="5"/>
    <x v="1"/>
    <x v="1"/>
  </r>
  <r>
    <x v="0"/>
    <x v="3"/>
    <s v="De Bonte Raaf"/>
    <x v="3"/>
    <x v="69"/>
    <n v="0"/>
    <x v="0"/>
    <x v="2"/>
    <x v="0"/>
    <x v="5"/>
    <x v="1"/>
    <x v="1"/>
  </r>
  <r>
    <x v="0"/>
    <x v="3"/>
    <s v="De Bonte Raaf"/>
    <x v="3"/>
    <x v="70"/>
    <n v="16.690000000000001"/>
    <x v="0"/>
    <x v="2"/>
    <x v="0"/>
    <x v="5"/>
    <x v="1"/>
    <x v="1"/>
  </r>
  <r>
    <x v="0"/>
    <x v="3"/>
    <s v="De Bonte Raaf"/>
    <x v="3"/>
    <x v="71"/>
    <n v="0"/>
    <x v="0"/>
    <x v="2"/>
    <x v="0"/>
    <x v="5"/>
    <x v="1"/>
    <x v="1"/>
  </r>
  <r>
    <x v="0"/>
    <x v="3"/>
    <s v="De Bonte Raaf"/>
    <x v="3"/>
    <x v="72"/>
    <n v="0"/>
    <x v="0"/>
    <x v="2"/>
    <x v="0"/>
    <x v="4"/>
    <x v="1"/>
    <x v="1"/>
  </r>
  <r>
    <x v="0"/>
    <x v="3"/>
    <s v="De Bonte Raaf"/>
    <x v="3"/>
    <x v="73"/>
    <n v="0"/>
    <x v="0"/>
    <x v="2"/>
    <x v="0"/>
    <x v="4"/>
    <x v="1"/>
    <x v="1"/>
  </r>
  <r>
    <x v="0"/>
    <x v="3"/>
    <s v="De Bonte Raaf"/>
    <x v="3"/>
    <x v="74"/>
    <n v="0"/>
    <x v="0"/>
    <x v="2"/>
    <x v="0"/>
    <x v="4"/>
    <x v="1"/>
    <x v="1"/>
  </r>
  <r>
    <x v="0"/>
    <x v="3"/>
    <s v="De Bonte Raaf"/>
    <x v="3"/>
    <x v="75"/>
    <n v="0"/>
    <x v="0"/>
    <x v="2"/>
    <x v="0"/>
    <x v="4"/>
    <x v="1"/>
    <x v="1"/>
  </r>
  <r>
    <x v="0"/>
    <x v="3"/>
    <s v="De Bonte Raaf"/>
    <x v="3"/>
    <x v="76"/>
    <n v="319.55"/>
    <x v="0"/>
    <x v="2"/>
    <x v="0"/>
    <x v="6"/>
    <x v="1"/>
    <x v="1"/>
  </r>
  <r>
    <x v="0"/>
    <x v="3"/>
    <s v="De Bonte Raaf"/>
    <x v="3"/>
    <x v="77"/>
    <n v="-2044.92"/>
    <x v="0"/>
    <x v="2"/>
    <x v="0"/>
    <x v="7"/>
    <x v="1"/>
    <x v="1"/>
  </r>
  <r>
    <x v="0"/>
    <x v="3"/>
    <s v="De Bonte Raaf"/>
    <x v="3"/>
    <x v="78"/>
    <n v="0"/>
    <x v="0"/>
    <x v="2"/>
    <x v="0"/>
    <x v="7"/>
    <x v="1"/>
    <x v="1"/>
  </r>
  <r>
    <x v="0"/>
    <x v="3"/>
    <s v="De Bonte Raaf"/>
    <x v="3"/>
    <x v="79"/>
    <n v="0"/>
    <x v="0"/>
    <x v="2"/>
    <x v="0"/>
    <x v="7"/>
    <x v="1"/>
    <x v="1"/>
  </r>
  <r>
    <x v="0"/>
    <x v="3"/>
    <s v="De Bonte Raaf"/>
    <x v="3"/>
    <x v="80"/>
    <n v="0"/>
    <x v="0"/>
    <x v="2"/>
    <x v="0"/>
    <x v="8"/>
    <x v="1"/>
    <x v="1"/>
  </r>
  <r>
    <x v="0"/>
    <x v="3"/>
    <s v="De Bonte Raaf"/>
    <x v="3"/>
    <x v="81"/>
    <n v="3781.08"/>
    <x v="0"/>
    <x v="2"/>
    <x v="0"/>
    <x v="8"/>
    <x v="1"/>
    <x v="1"/>
  </r>
  <r>
    <x v="0"/>
    <x v="3"/>
    <s v="De Bonte Raaf"/>
    <x v="3"/>
    <x v="82"/>
    <n v="0"/>
    <x v="0"/>
    <x v="2"/>
    <x v="0"/>
    <x v="8"/>
    <x v="1"/>
    <x v="1"/>
  </r>
  <r>
    <x v="0"/>
    <x v="3"/>
    <s v="De Bonte Raaf"/>
    <x v="3"/>
    <x v="83"/>
    <n v="3781.08"/>
    <x v="0"/>
    <x v="2"/>
    <x v="0"/>
    <x v="9"/>
    <x v="1"/>
    <x v="1"/>
  </r>
  <r>
    <x v="0"/>
    <x v="3"/>
    <s v="De Bonte Raaf"/>
    <x v="3"/>
    <x v="84"/>
    <n v="0"/>
    <x v="0"/>
    <x v="2"/>
    <x v="0"/>
    <x v="3"/>
    <x v="1"/>
    <x v="1"/>
  </r>
  <r>
    <x v="0"/>
    <x v="3"/>
    <s v="De Bonte Raaf"/>
    <x v="4"/>
    <x v="0"/>
    <n v="3485.13"/>
    <x v="1"/>
    <x v="3"/>
    <x v="0"/>
    <x v="0"/>
    <x v="0"/>
    <x v="1"/>
  </r>
  <r>
    <x v="0"/>
    <x v="3"/>
    <s v="De Bonte Raaf"/>
    <x v="4"/>
    <x v="85"/>
    <n v="1257.8800000000001"/>
    <x v="1"/>
    <x v="3"/>
    <x v="0"/>
    <x v="0"/>
    <x v="0"/>
    <x v="1"/>
  </r>
  <r>
    <x v="0"/>
    <x v="3"/>
    <s v="De Bonte Raaf"/>
    <x v="4"/>
    <x v="2"/>
    <n v="0"/>
    <x v="1"/>
    <x v="3"/>
    <x v="0"/>
    <x v="0"/>
    <x v="0"/>
    <x v="1"/>
  </r>
  <r>
    <x v="0"/>
    <x v="3"/>
    <s v="De Bonte Raaf"/>
    <x v="4"/>
    <x v="86"/>
    <n v="1257.8800000000001"/>
    <x v="1"/>
    <x v="3"/>
    <x v="0"/>
    <x v="0"/>
    <x v="0"/>
    <x v="1"/>
  </r>
  <r>
    <x v="0"/>
    <x v="3"/>
    <s v="De Bonte Raaf"/>
    <x v="4"/>
    <x v="4"/>
    <n v="1257.8800000000001"/>
    <x v="1"/>
    <x v="3"/>
    <x v="0"/>
    <x v="1"/>
    <x v="0"/>
    <x v="1"/>
  </r>
  <r>
    <x v="0"/>
    <x v="3"/>
    <s v="De Bonte Raaf"/>
    <x v="4"/>
    <x v="5"/>
    <n v="0"/>
    <x v="1"/>
    <x v="3"/>
    <x v="0"/>
    <x v="0"/>
    <x v="0"/>
    <x v="1"/>
  </r>
  <r>
    <x v="0"/>
    <x v="3"/>
    <s v="De Bonte Raaf"/>
    <x v="4"/>
    <x v="6"/>
    <n v="1601.16"/>
    <x v="1"/>
    <x v="3"/>
    <x v="0"/>
    <x v="0"/>
    <x v="0"/>
    <x v="1"/>
  </r>
  <r>
    <x v="0"/>
    <x v="3"/>
    <s v="De Bonte Raaf"/>
    <x v="4"/>
    <x v="7"/>
    <n v="0"/>
    <x v="1"/>
    <x v="3"/>
    <x v="0"/>
    <x v="0"/>
    <x v="0"/>
    <x v="1"/>
  </r>
  <r>
    <x v="0"/>
    <x v="3"/>
    <s v="De Bonte Raaf"/>
    <x v="4"/>
    <x v="8"/>
    <n v="0"/>
    <x v="1"/>
    <x v="3"/>
    <x v="0"/>
    <x v="1"/>
    <x v="0"/>
    <x v="1"/>
  </r>
  <r>
    <x v="0"/>
    <x v="3"/>
    <s v="De Bonte Raaf"/>
    <x v="4"/>
    <x v="9"/>
    <n v="0"/>
    <x v="1"/>
    <x v="3"/>
    <x v="0"/>
    <x v="0"/>
    <x v="0"/>
    <x v="1"/>
  </r>
  <r>
    <x v="0"/>
    <x v="3"/>
    <s v="De Bonte Raaf"/>
    <x v="4"/>
    <x v="87"/>
    <n v="1257.8800000000001"/>
    <x v="1"/>
    <x v="3"/>
    <x v="0"/>
    <x v="0"/>
    <x v="0"/>
    <x v="1"/>
  </r>
  <r>
    <x v="0"/>
    <x v="3"/>
    <s v="De Bonte Raaf"/>
    <x v="4"/>
    <x v="88"/>
    <n v="1257.8800000000001"/>
    <x v="1"/>
    <x v="3"/>
    <x v="0"/>
    <x v="0"/>
    <x v="0"/>
    <x v="1"/>
  </r>
  <r>
    <x v="0"/>
    <x v="3"/>
    <s v="De Bonte Raaf"/>
    <x v="4"/>
    <x v="89"/>
    <n v="1257.8800000000001"/>
    <x v="1"/>
    <x v="3"/>
    <x v="0"/>
    <x v="0"/>
    <x v="0"/>
    <x v="1"/>
  </r>
  <r>
    <x v="0"/>
    <x v="3"/>
    <s v="De Bonte Raaf"/>
    <x v="4"/>
    <x v="90"/>
    <n v="1257.8800000000001"/>
    <x v="1"/>
    <x v="3"/>
    <x v="0"/>
    <x v="0"/>
    <x v="0"/>
    <x v="1"/>
  </r>
  <r>
    <x v="0"/>
    <x v="3"/>
    <s v="De Bonte Raaf"/>
    <x v="4"/>
    <x v="91"/>
    <n v="1257.8800000000001"/>
    <x v="1"/>
    <x v="3"/>
    <x v="0"/>
    <x v="0"/>
    <x v="0"/>
    <x v="1"/>
  </r>
  <r>
    <x v="0"/>
    <x v="3"/>
    <s v="De Bonte Raaf"/>
    <x v="4"/>
    <x v="15"/>
    <n v="0"/>
    <x v="1"/>
    <x v="3"/>
    <x v="0"/>
    <x v="0"/>
    <x v="0"/>
    <x v="1"/>
  </r>
  <r>
    <x v="0"/>
    <x v="3"/>
    <s v="De Bonte Raaf"/>
    <x v="4"/>
    <x v="16"/>
    <n v="1257.8800000000001"/>
    <x v="1"/>
    <x v="3"/>
    <x v="0"/>
    <x v="0"/>
    <x v="0"/>
    <x v="1"/>
  </r>
  <r>
    <x v="0"/>
    <x v="3"/>
    <s v="De Bonte Raaf"/>
    <x v="4"/>
    <x v="17"/>
    <n v="0"/>
    <x v="1"/>
    <x v="3"/>
    <x v="0"/>
    <x v="0"/>
    <x v="0"/>
    <x v="1"/>
  </r>
  <r>
    <x v="0"/>
    <x v="3"/>
    <s v="De Bonte Raaf"/>
    <x v="4"/>
    <x v="18"/>
    <n v="1257.8800000000001"/>
    <x v="1"/>
    <x v="3"/>
    <x v="0"/>
    <x v="0"/>
    <x v="0"/>
    <x v="1"/>
  </r>
  <r>
    <x v="0"/>
    <x v="3"/>
    <s v="De Bonte Raaf"/>
    <x v="4"/>
    <x v="19"/>
    <n v="22"/>
    <x v="1"/>
    <x v="3"/>
    <x v="0"/>
    <x v="0"/>
    <x v="0"/>
    <x v="1"/>
  </r>
  <r>
    <x v="0"/>
    <x v="3"/>
    <s v="De Bonte Raaf"/>
    <x v="4"/>
    <x v="20"/>
    <n v="1257.8800000000001"/>
    <x v="1"/>
    <x v="3"/>
    <x v="0"/>
    <x v="0"/>
    <x v="0"/>
    <x v="1"/>
  </r>
  <r>
    <x v="0"/>
    <x v="3"/>
    <s v="De Bonte Raaf"/>
    <x v="4"/>
    <x v="21"/>
    <n v="-96.17"/>
    <x v="1"/>
    <x v="3"/>
    <x v="0"/>
    <x v="0"/>
    <x v="0"/>
    <x v="1"/>
  </r>
  <r>
    <x v="0"/>
    <x v="3"/>
    <s v="De Bonte Raaf"/>
    <x v="4"/>
    <x v="22"/>
    <n v="1257.8800000000001"/>
    <x v="1"/>
    <x v="3"/>
    <x v="0"/>
    <x v="0"/>
    <x v="0"/>
    <x v="1"/>
  </r>
  <r>
    <x v="0"/>
    <x v="3"/>
    <s v="De Bonte Raaf"/>
    <x v="4"/>
    <x v="23"/>
    <n v="1257.8800000000001"/>
    <x v="1"/>
    <x v="3"/>
    <x v="0"/>
    <x v="0"/>
    <x v="0"/>
    <x v="1"/>
  </r>
  <r>
    <x v="0"/>
    <x v="3"/>
    <s v="De Bonte Raaf"/>
    <x v="4"/>
    <x v="24"/>
    <n v="1257.8800000000001"/>
    <x v="1"/>
    <x v="3"/>
    <x v="0"/>
    <x v="0"/>
    <x v="0"/>
    <x v="1"/>
  </r>
  <r>
    <x v="0"/>
    <x v="3"/>
    <s v="De Bonte Raaf"/>
    <x v="4"/>
    <x v="25"/>
    <n v="21.67"/>
    <x v="1"/>
    <x v="3"/>
    <x v="0"/>
    <x v="0"/>
    <x v="0"/>
    <x v="1"/>
  </r>
  <r>
    <x v="0"/>
    <x v="3"/>
    <s v="De Bonte Raaf"/>
    <x v="4"/>
    <x v="26"/>
    <n v="88"/>
    <x v="1"/>
    <x v="3"/>
    <x v="0"/>
    <x v="0"/>
    <x v="0"/>
    <x v="1"/>
  </r>
  <r>
    <x v="0"/>
    <x v="3"/>
    <s v="De Bonte Raaf"/>
    <x v="4"/>
    <x v="27"/>
    <n v="146.83000000000001"/>
    <x v="1"/>
    <x v="3"/>
    <x v="0"/>
    <x v="0"/>
    <x v="0"/>
    <x v="1"/>
  </r>
  <r>
    <x v="0"/>
    <x v="3"/>
    <s v="De Bonte Raaf"/>
    <x v="4"/>
    <x v="28"/>
    <n v="1257.8800000000001"/>
    <x v="1"/>
    <x v="3"/>
    <x v="0"/>
    <x v="0"/>
    <x v="0"/>
    <x v="1"/>
  </r>
  <r>
    <x v="0"/>
    <x v="3"/>
    <s v="De Bonte Raaf"/>
    <x v="4"/>
    <x v="29"/>
    <n v="0"/>
    <x v="1"/>
    <x v="3"/>
    <x v="0"/>
    <x v="0"/>
    <x v="0"/>
    <x v="1"/>
  </r>
  <r>
    <x v="0"/>
    <x v="3"/>
    <s v="De Bonte Raaf"/>
    <x v="4"/>
    <x v="30"/>
    <n v="2264"/>
    <x v="1"/>
    <x v="3"/>
    <x v="0"/>
    <x v="0"/>
    <x v="0"/>
    <x v="1"/>
  </r>
  <r>
    <x v="0"/>
    <x v="3"/>
    <s v="De Bonte Raaf"/>
    <x v="4"/>
    <x v="31"/>
    <n v="14.51"/>
    <x v="1"/>
    <x v="3"/>
    <x v="0"/>
    <x v="0"/>
    <x v="0"/>
    <x v="1"/>
  </r>
  <r>
    <x v="0"/>
    <x v="3"/>
    <s v="De Bonte Raaf"/>
    <x v="4"/>
    <x v="32"/>
    <n v="86.67"/>
    <x v="1"/>
    <x v="3"/>
    <x v="0"/>
    <x v="0"/>
    <x v="0"/>
    <x v="1"/>
  </r>
  <r>
    <x v="0"/>
    <x v="3"/>
    <s v="De Bonte Raaf"/>
    <x v="4"/>
    <x v="33"/>
    <n v="55.56"/>
    <x v="1"/>
    <x v="3"/>
    <x v="0"/>
    <x v="0"/>
    <x v="0"/>
    <x v="1"/>
  </r>
  <r>
    <x v="0"/>
    <x v="3"/>
    <s v="De Bonte Raaf"/>
    <x v="4"/>
    <x v="34"/>
    <n v="55.56"/>
    <x v="1"/>
    <x v="3"/>
    <x v="0"/>
    <x v="0"/>
    <x v="0"/>
    <x v="1"/>
  </r>
  <r>
    <x v="0"/>
    <x v="3"/>
    <s v="De Bonte Raaf"/>
    <x v="4"/>
    <x v="35"/>
    <n v="100"/>
    <x v="1"/>
    <x v="3"/>
    <x v="0"/>
    <x v="0"/>
    <x v="0"/>
    <x v="1"/>
  </r>
  <r>
    <x v="0"/>
    <x v="3"/>
    <s v="De Bonte Raaf"/>
    <x v="4"/>
    <x v="36"/>
    <n v="87"/>
    <x v="1"/>
    <x v="3"/>
    <x v="0"/>
    <x v="0"/>
    <x v="0"/>
    <x v="1"/>
  </r>
  <r>
    <x v="0"/>
    <x v="3"/>
    <s v="De Bonte Raaf"/>
    <x v="4"/>
    <x v="37"/>
    <n v="84.28"/>
    <x v="1"/>
    <x v="3"/>
    <x v="0"/>
    <x v="0"/>
    <x v="0"/>
    <x v="1"/>
  </r>
  <r>
    <x v="0"/>
    <x v="3"/>
    <s v="De Bonte Raaf"/>
    <x v="4"/>
    <x v="38"/>
    <n v="148"/>
    <x v="1"/>
    <x v="3"/>
    <x v="0"/>
    <x v="0"/>
    <x v="0"/>
    <x v="1"/>
  </r>
  <r>
    <x v="0"/>
    <x v="3"/>
    <s v="De Bonte Raaf"/>
    <x v="4"/>
    <x v="39"/>
    <n v="0"/>
    <x v="1"/>
    <x v="3"/>
    <x v="0"/>
    <x v="0"/>
    <x v="0"/>
    <x v="1"/>
  </r>
  <r>
    <x v="0"/>
    <x v="3"/>
    <s v="De Bonte Raaf"/>
    <x v="4"/>
    <x v="93"/>
    <n v="92"/>
    <x v="1"/>
    <x v="3"/>
    <x v="0"/>
    <x v="0"/>
    <x v="0"/>
    <x v="1"/>
  </r>
  <r>
    <x v="0"/>
    <x v="3"/>
    <s v="De Bonte Raaf"/>
    <x v="4"/>
    <x v="40"/>
    <n v="240"/>
    <x v="1"/>
    <x v="3"/>
    <x v="0"/>
    <x v="0"/>
    <x v="0"/>
    <x v="1"/>
  </r>
  <r>
    <x v="0"/>
    <x v="3"/>
    <s v="De Bonte Raaf"/>
    <x v="4"/>
    <x v="41"/>
    <n v="0"/>
    <x v="1"/>
    <x v="3"/>
    <x v="0"/>
    <x v="0"/>
    <x v="0"/>
    <x v="1"/>
  </r>
  <r>
    <x v="0"/>
    <x v="3"/>
    <s v="De Bonte Raaf"/>
    <x v="4"/>
    <x v="92"/>
    <n v="1257.8800000000001"/>
    <x v="1"/>
    <x v="3"/>
    <x v="0"/>
    <x v="0"/>
    <x v="0"/>
    <x v="1"/>
  </r>
  <r>
    <x v="0"/>
    <x v="3"/>
    <s v="De Bonte Raaf"/>
    <x v="4"/>
    <x v="43"/>
    <n v="0"/>
    <x v="1"/>
    <x v="3"/>
    <x v="0"/>
    <x v="1"/>
    <x v="0"/>
    <x v="1"/>
  </r>
  <r>
    <x v="0"/>
    <x v="3"/>
    <s v="De Bonte Raaf"/>
    <x v="4"/>
    <x v="44"/>
    <n v="0"/>
    <x v="1"/>
    <x v="3"/>
    <x v="0"/>
    <x v="2"/>
    <x v="0"/>
    <x v="1"/>
  </r>
  <r>
    <x v="0"/>
    <x v="3"/>
    <s v="De Bonte Raaf"/>
    <x v="4"/>
    <x v="45"/>
    <n v="0"/>
    <x v="1"/>
    <x v="3"/>
    <x v="0"/>
    <x v="2"/>
    <x v="0"/>
    <x v="1"/>
  </r>
  <r>
    <x v="0"/>
    <x v="3"/>
    <s v="De Bonte Raaf"/>
    <x v="4"/>
    <x v="46"/>
    <n v="0"/>
    <x v="1"/>
    <x v="3"/>
    <x v="0"/>
    <x v="2"/>
    <x v="0"/>
    <x v="1"/>
  </r>
  <r>
    <x v="0"/>
    <x v="3"/>
    <s v="De Bonte Raaf"/>
    <x v="4"/>
    <x v="47"/>
    <n v="0"/>
    <x v="1"/>
    <x v="3"/>
    <x v="0"/>
    <x v="2"/>
    <x v="0"/>
    <x v="1"/>
  </r>
  <r>
    <x v="0"/>
    <x v="3"/>
    <s v="De Bonte Raaf"/>
    <x v="4"/>
    <x v="48"/>
    <n v="0"/>
    <x v="1"/>
    <x v="3"/>
    <x v="0"/>
    <x v="1"/>
    <x v="0"/>
    <x v="1"/>
  </r>
  <r>
    <x v="0"/>
    <x v="3"/>
    <s v="De Bonte Raaf"/>
    <x v="4"/>
    <x v="49"/>
    <n v="100.63"/>
    <x v="1"/>
    <x v="3"/>
    <x v="0"/>
    <x v="3"/>
    <x v="0"/>
    <x v="1"/>
  </r>
  <r>
    <x v="0"/>
    <x v="3"/>
    <s v="De Bonte Raaf"/>
    <x v="4"/>
    <x v="50"/>
    <n v="15.09"/>
    <x v="1"/>
    <x v="3"/>
    <x v="0"/>
    <x v="4"/>
    <x v="0"/>
    <x v="1"/>
  </r>
  <r>
    <x v="0"/>
    <x v="3"/>
    <s v="De Bonte Raaf"/>
    <x v="4"/>
    <x v="51"/>
    <n v="20.13"/>
    <x v="1"/>
    <x v="3"/>
    <x v="0"/>
    <x v="4"/>
    <x v="0"/>
    <x v="1"/>
  </r>
  <r>
    <x v="0"/>
    <x v="3"/>
    <s v="De Bonte Raaf"/>
    <x v="4"/>
    <x v="52"/>
    <n v="0"/>
    <x v="1"/>
    <x v="3"/>
    <x v="0"/>
    <x v="1"/>
    <x v="0"/>
    <x v="1"/>
  </r>
  <r>
    <x v="0"/>
    <x v="3"/>
    <s v="De Bonte Raaf"/>
    <x v="4"/>
    <x v="53"/>
    <n v="18.87"/>
    <x v="1"/>
    <x v="3"/>
    <x v="0"/>
    <x v="3"/>
    <x v="0"/>
    <x v="1"/>
  </r>
  <r>
    <x v="0"/>
    <x v="3"/>
    <s v="De Bonte Raaf"/>
    <x v="4"/>
    <x v="54"/>
    <n v="2.83"/>
    <x v="1"/>
    <x v="3"/>
    <x v="0"/>
    <x v="4"/>
    <x v="0"/>
    <x v="1"/>
  </r>
  <r>
    <x v="0"/>
    <x v="3"/>
    <s v="De Bonte Raaf"/>
    <x v="4"/>
    <x v="55"/>
    <n v="3.77"/>
    <x v="1"/>
    <x v="3"/>
    <x v="0"/>
    <x v="4"/>
    <x v="0"/>
    <x v="1"/>
  </r>
  <r>
    <x v="0"/>
    <x v="3"/>
    <s v="De Bonte Raaf"/>
    <x v="4"/>
    <x v="56"/>
    <n v="0"/>
    <x v="1"/>
    <x v="3"/>
    <x v="0"/>
    <x v="4"/>
    <x v="0"/>
    <x v="1"/>
  </r>
  <r>
    <x v="0"/>
    <x v="3"/>
    <s v="De Bonte Raaf"/>
    <x v="4"/>
    <x v="57"/>
    <n v="0"/>
    <x v="1"/>
    <x v="3"/>
    <x v="0"/>
    <x v="4"/>
    <x v="0"/>
    <x v="1"/>
  </r>
  <r>
    <x v="0"/>
    <x v="3"/>
    <s v="De Bonte Raaf"/>
    <x v="4"/>
    <x v="58"/>
    <n v="0"/>
    <x v="1"/>
    <x v="3"/>
    <x v="0"/>
    <x v="4"/>
    <x v="0"/>
    <x v="1"/>
  </r>
  <r>
    <x v="0"/>
    <x v="3"/>
    <s v="De Bonte Raaf"/>
    <x v="4"/>
    <x v="59"/>
    <n v="0"/>
    <x v="1"/>
    <x v="3"/>
    <x v="0"/>
    <x v="4"/>
    <x v="0"/>
    <x v="1"/>
  </r>
  <r>
    <x v="0"/>
    <x v="3"/>
    <s v="De Bonte Raaf"/>
    <x v="4"/>
    <x v="60"/>
    <n v="91.45"/>
    <x v="1"/>
    <x v="3"/>
    <x v="0"/>
    <x v="5"/>
    <x v="0"/>
    <x v="1"/>
  </r>
  <r>
    <x v="0"/>
    <x v="3"/>
    <s v="De Bonte Raaf"/>
    <x v="4"/>
    <x v="61"/>
    <n v="0"/>
    <x v="1"/>
    <x v="3"/>
    <x v="0"/>
    <x v="5"/>
    <x v="0"/>
    <x v="1"/>
  </r>
  <r>
    <x v="0"/>
    <x v="3"/>
    <s v="De Bonte Raaf"/>
    <x v="4"/>
    <x v="62"/>
    <n v="0"/>
    <x v="1"/>
    <x v="3"/>
    <x v="0"/>
    <x v="5"/>
    <x v="0"/>
    <x v="1"/>
  </r>
  <r>
    <x v="0"/>
    <x v="3"/>
    <s v="De Bonte Raaf"/>
    <x v="4"/>
    <x v="63"/>
    <n v="0"/>
    <x v="1"/>
    <x v="3"/>
    <x v="0"/>
    <x v="5"/>
    <x v="0"/>
    <x v="1"/>
  </r>
  <r>
    <x v="0"/>
    <x v="3"/>
    <s v="De Bonte Raaf"/>
    <x v="4"/>
    <x v="64"/>
    <n v="6.67"/>
    <x v="1"/>
    <x v="3"/>
    <x v="0"/>
    <x v="5"/>
    <x v="0"/>
    <x v="1"/>
  </r>
  <r>
    <x v="0"/>
    <x v="3"/>
    <s v="De Bonte Raaf"/>
    <x v="4"/>
    <x v="65"/>
    <n v="0"/>
    <x v="1"/>
    <x v="3"/>
    <x v="0"/>
    <x v="5"/>
    <x v="0"/>
    <x v="1"/>
  </r>
  <r>
    <x v="0"/>
    <x v="3"/>
    <s v="De Bonte Raaf"/>
    <x v="4"/>
    <x v="66"/>
    <n v="36.979999999999997"/>
    <x v="1"/>
    <x v="3"/>
    <x v="0"/>
    <x v="5"/>
    <x v="0"/>
    <x v="1"/>
  </r>
  <r>
    <x v="0"/>
    <x v="3"/>
    <s v="De Bonte Raaf"/>
    <x v="4"/>
    <x v="67"/>
    <n v="0"/>
    <x v="1"/>
    <x v="3"/>
    <x v="0"/>
    <x v="5"/>
    <x v="0"/>
    <x v="1"/>
  </r>
  <r>
    <x v="0"/>
    <x v="3"/>
    <s v="De Bonte Raaf"/>
    <x v="4"/>
    <x v="68"/>
    <n v="0"/>
    <x v="1"/>
    <x v="3"/>
    <x v="0"/>
    <x v="5"/>
    <x v="0"/>
    <x v="1"/>
  </r>
  <r>
    <x v="0"/>
    <x v="3"/>
    <s v="De Bonte Raaf"/>
    <x v="4"/>
    <x v="69"/>
    <n v="0"/>
    <x v="1"/>
    <x v="3"/>
    <x v="0"/>
    <x v="5"/>
    <x v="0"/>
    <x v="1"/>
  </r>
  <r>
    <x v="0"/>
    <x v="3"/>
    <s v="De Bonte Raaf"/>
    <x v="4"/>
    <x v="70"/>
    <n v="4.4000000000000004"/>
    <x v="1"/>
    <x v="3"/>
    <x v="0"/>
    <x v="5"/>
    <x v="0"/>
    <x v="1"/>
  </r>
  <r>
    <x v="0"/>
    <x v="3"/>
    <s v="De Bonte Raaf"/>
    <x v="4"/>
    <x v="71"/>
    <n v="0"/>
    <x v="1"/>
    <x v="3"/>
    <x v="0"/>
    <x v="5"/>
    <x v="0"/>
    <x v="1"/>
  </r>
  <r>
    <x v="0"/>
    <x v="3"/>
    <s v="De Bonte Raaf"/>
    <x v="4"/>
    <x v="72"/>
    <n v="0"/>
    <x v="1"/>
    <x v="3"/>
    <x v="0"/>
    <x v="4"/>
    <x v="0"/>
    <x v="1"/>
  </r>
  <r>
    <x v="0"/>
    <x v="3"/>
    <s v="De Bonte Raaf"/>
    <x v="4"/>
    <x v="73"/>
    <n v="0"/>
    <x v="1"/>
    <x v="3"/>
    <x v="0"/>
    <x v="4"/>
    <x v="0"/>
    <x v="1"/>
  </r>
  <r>
    <x v="0"/>
    <x v="3"/>
    <s v="De Bonte Raaf"/>
    <x v="4"/>
    <x v="74"/>
    <n v="0"/>
    <x v="1"/>
    <x v="3"/>
    <x v="0"/>
    <x v="4"/>
    <x v="0"/>
    <x v="1"/>
  </r>
  <r>
    <x v="0"/>
    <x v="3"/>
    <s v="De Bonte Raaf"/>
    <x v="4"/>
    <x v="75"/>
    <n v="0"/>
    <x v="1"/>
    <x v="3"/>
    <x v="0"/>
    <x v="4"/>
    <x v="0"/>
    <x v="1"/>
  </r>
  <r>
    <x v="0"/>
    <x v="3"/>
    <s v="De Bonte Raaf"/>
    <x v="4"/>
    <x v="76"/>
    <n v="84.28"/>
    <x v="1"/>
    <x v="3"/>
    <x v="0"/>
    <x v="6"/>
    <x v="0"/>
    <x v="1"/>
  </r>
  <r>
    <x v="0"/>
    <x v="3"/>
    <s v="De Bonte Raaf"/>
    <x v="4"/>
    <x v="77"/>
    <n v="-96.17"/>
    <x v="1"/>
    <x v="3"/>
    <x v="0"/>
    <x v="7"/>
    <x v="0"/>
    <x v="1"/>
  </r>
  <r>
    <x v="0"/>
    <x v="3"/>
    <s v="De Bonte Raaf"/>
    <x v="4"/>
    <x v="78"/>
    <n v="0"/>
    <x v="1"/>
    <x v="3"/>
    <x v="0"/>
    <x v="7"/>
    <x v="0"/>
    <x v="1"/>
  </r>
  <r>
    <x v="0"/>
    <x v="3"/>
    <s v="De Bonte Raaf"/>
    <x v="4"/>
    <x v="79"/>
    <n v="0"/>
    <x v="1"/>
    <x v="3"/>
    <x v="0"/>
    <x v="7"/>
    <x v="0"/>
    <x v="1"/>
  </r>
  <r>
    <x v="0"/>
    <x v="3"/>
    <s v="De Bonte Raaf"/>
    <x v="4"/>
    <x v="80"/>
    <n v="0"/>
    <x v="1"/>
    <x v="3"/>
    <x v="0"/>
    <x v="8"/>
    <x v="0"/>
    <x v="1"/>
  </r>
  <r>
    <x v="0"/>
    <x v="3"/>
    <s v="De Bonte Raaf"/>
    <x v="4"/>
    <x v="81"/>
    <n v="1161.71"/>
    <x v="1"/>
    <x v="3"/>
    <x v="0"/>
    <x v="8"/>
    <x v="0"/>
    <x v="1"/>
  </r>
  <r>
    <x v="0"/>
    <x v="3"/>
    <s v="De Bonte Raaf"/>
    <x v="4"/>
    <x v="82"/>
    <n v="0"/>
    <x v="1"/>
    <x v="3"/>
    <x v="0"/>
    <x v="8"/>
    <x v="0"/>
    <x v="1"/>
  </r>
  <r>
    <x v="0"/>
    <x v="3"/>
    <s v="De Bonte Raaf"/>
    <x v="4"/>
    <x v="83"/>
    <n v="1161.71"/>
    <x v="1"/>
    <x v="3"/>
    <x v="0"/>
    <x v="9"/>
    <x v="0"/>
    <x v="1"/>
  </r>
  <r>
    <x v="0"/>
    <x v="3"/>
    <s v="De Bonte Raaf"/>
    <x v="4"/>
    <x v="84"/>
    <n v="0"/>
    <x v="1"/>
    <x v="3"/>
    <x v="0"/>
    <x v="3"/>
    <x v="0"/>
    <x v="1"/>
  </r>
  <r>
    <x v="0"/>
    <x v="3"/>
    <s v="De Bonte Raaf"/>
    <x v="5"/>
    <x v="0"/>
    <n v="4981.7700000000004"/>
    <x v="1"/>
    <x v="0"/>
    <x v="0"/>
    <x v="0"/>
    <x v="1"/>
    <x v="1"/>
  </r>
  <r>
    <x v="0"/>
    <x v="3"/>
    <s v="De Bonte Raaf"/>
    <x v="5"/>
    <x v="85"/>
    <n v="1816.76"/>
    <x v="1"/>
    <x v="0"/>
    <x v="0"/>
    <x v="0"/>
    <x v="1"/>
    <x v="1"/>
  </r>
  <r>
    <x v="0"/>
    <x v="3"/>
    <s v="De Bonte Raaf"/>
    <x v="5"/>
    <x v="2"/>
    <n v="0"/>
    <x v="1"/>
    <x v="0"/>
    <x v="0"/>
    <x v="0"/>
    <x v="1"/>
    <x v="1"/>
  </r>
  <r>
    <x v="0"/>
    <x v="3"/>
    <s v="De Bonte Raaf"/>
    <x v="5"/>
    <x v="86"/>
    <n v="1816.76"/>
    <x v="1"/>
    <x v="0"/>
    <x v="0"/>
    <x v="0"/>
    <x v="1"/>
    <x v="1"/>
  </r>
  <r>
    <x v="0"/>
    <x v="3"/>
    <s v="De Bonte Raaf"/>
    <x v="5"/>
    <x v="4"/>
    <n v="1766.76"/>
    <x v="1"/>
    <x v="0"/>
    <x v="0"/>
    <x v="1"/>
    <x v="1"/>
    <x v="1"/>
  </r>
  <r>
    <x v="0"/>
    <x v="3"/>
    <s v="De Bonte Raaf"/>
    <x v="5"/>
    <x v="5"/>
    <n v="0"/>
    <x v="1"/>
    <x v="0"/>
    <x v="0"/>
    <x v="0"/>
    <x v="1"/>
    <x v="1"/>
  </r>
  <r>
    <x v="0"/>
    <x v="3"/>
    <s v="De Bonte Raaf"/>
    <x v="5"/>
    <x v="6"/>
    <n v="2312.5500000000002"/>
    <x v="1"/>
    <x v="0"/>
    <x v="0"/>
    <x v="0"/>
    <x v="1"/>
    <x v="1"/>
  </r>
  <r>
    <x v="0"/>
    <x v="3"/>
    <s v="De Bonte Raaf"/>
    <x v="5"/>
    <x v="7"/>
    <n v="0"/>
    <x v="1"/>
    <x v="0"/>
    <x v="0"/>
    <x v="0"/>
    <x v="1"/>
    <x v="1"/>
  </r>
  <r>
    <x v="0"/>
    <x v="3"/>
    <s v="De Bonte Raaf"/>
    <x v="5"/>
    <x v="8"/>
    <n v="50"/>
    <x v="1"/>
    <x v="0"/>
    <x v="0"/>
    <x v="1"/>
    <x v="1"/>
    <x v="1"/>
  </r>
  <r>
    <x v="0"/>
    <x v="3"/>
    <s v="De Bonte Raaf"/>
    <x v="5"/>
    <x v="9"/>
    <n v="0"/>
    <x v="1"/>
    <x v="0"/>
    <x v="0"/>
    <x v="0"/>
    <x v="1"/>
    <x v="1"/>
  </r>
  <r>
    <x v="0"/>
    <x v="3"/>
    <s v="De Bonte Raaf"/>
    <x v="5"/>
    <x v="87"/>
    <n v="1766.76"/>
    <x v="1"/>
    <x v="0"/>
    <x v="0"/>
    <x v="0"/>
    <x v="1"/>
    <x v="1"/>
  </r>
  <r>
    <x v="0"/>
    <x v="3"/>
    <s v="De Bonte Raaf"/>
    <x v="5"/>
    <x v="88"/>
    <n v="1816.76"/>
    <x v="1"/>
    <x v="0"/>
    <x v="0"/>
    <x v="0"/>
    <x v="1"/>
    <x v="1"/>
  </r>
  <r>
    <x v="0"/>
    <x v="3"/>
    <s v="De Bonte Raaf"/>
    <x v="5"/>
    <x v="89"/>
    <n v="1816.76"/>
    <x v="1"/>
    <x v="0"/>
    <x v="0"/>
    <x v="0"/>
    <x v="1"/>
    <x v="1"/>
  </r>
  <r>
    <x v="0"/>
    <x v="3"/>
    <s v="De Bonte Raaf"/>
    <x v="5"/>
    <x v="90"/>
    <n v="1816.76"/>
    <x v="1"/>
    <x v="0"/>
    <x v="0"/>
    <x v="0"/>
    <x v="1"/>
    <x v="1"/>
  </r>
  <r>
    <x v="0"/>
    <x v="3"/>
    <s v="De Bonte Raaf"/>
    <x v="5"/>
    <x v="91"/>
    <n v="1816.76"/>
    <x v="1"/>
    <x v="0"/>
    <x v="0"/>
    <x v="0"/>
    <x v="1"/>
    <x v="1"/>
  </r>
  <r>
    <x v="0"/>
    <x v="3"/>
    <s v="De Bonte Raaf"/>
    <x v="5"/>
    <x v="15"/>
    <n v="0"/>
    <x v="1"/>
    <x v="0"/>
    <x v="0"/>
    <x v="0"/>
    <x v="1"/>
    <x v="1"/>
  </r>
  <r>
    <x v="0"/>
    <x v="3"/>
    <s v="De Bonte Raaf"/>
    <x v="5"/>
    <x v="16"/>
    <n v="1816.76"/>
    <x v="1"/>
    <x v="0"/>
    <x v="0"/>
    <x v="0"/>
    <x v="1"/>
    <x v="1"/>
  </r>
  <r>
    <x v="0"/>
    <x v="3"/>
    <s v="De Bonte Raaf"/>
    <x v="5"/>
    <x v="17"/>
    <n v="0"/>
    <x v="1"/>
    <x v="0"/>
    <x v="0"/>
    <x v="0"/>
    <x v="1"/>
    <x v="1"/>
  </r>
  <r>
    <x v="0"/>
    <x v="3"/>
    <s v="De Bonte Raaf"/>
    <x v="5"/>
    <x v="18"/>
    <n v="1816.76"/>
    <x v="1"/>
    <x v="0"/>
    <x v="0"/>
    <x v="0"/>
    <x v="1"/>
    <x v="1"/>
  </r>
  <r>
    <x v="0"/>
    <x v="3"/>
    <s v="De Bonte Raaf"/>
    <x v="5"/>
    <x v="19"/>
    <n v="17"/>
    <x v="1"/>
    <x v="0"/>
    <x v="0"/>
    <x v="0"/>
    <x v="1"/>
    <x v="1"/>
  </r>
  <r>
    <x v="0"/>
    <x v="3"/>
    <s v="De Bonte Raaf"/>
    <x v="5"/>
    <x v="20"/>
    <n v="1816.76"/>
    <x v="1"/>
    <x v="0"/>
    <x v="0"/>
    <x v="0"/>
    <x v="1"/>
    <x v="1"/>
  </r>
  <r>
    <x v="0"/>
    <x v="3"/>
    <s v="De Bonte Raaf"/>
    <x v="5"/>
    <x v="21"/>
    <n v="-156.16999999999999"/>
    <x v="1"/>
    <x v="0"/>
    <x v="0"/>
    <x v="0"/>
    <x v="1"/>
    <x v="1"/>
  </r>
  <r>
    <x v="0"/>
    <x v="3"/>
    <s v="De Bonte Raaf"/>
    <x v="5"/>
    <x v="22"/>
    <n v="1816.76"/>
    <x v="1"/>
    <x v="0"/>
    <x v="0"/>
    <x v="0"/>
    <x v="1"/>
    <x v="1"/>
  </r>
  <r>
    <x v="0"/>
    <x v="3"/>
    <s v="De Bonte Raaf"/>
    <x v="5"/>
    <x v="23"/>
    <n v="1816.76"/>
    <x v="1"/>
    <x v="0"/>
    <x v="0"/>
    <x v="0"/>
    <x v="1"/>
    <x v="1"/>
  </r>
  <r>
    <x v="0"/>
    <x v="3"/>
    <s v="De Bonte Raaf"/>
    <x v="5"/>
    <x v="24"/>
    <n v="1816.76"/>
    <x v="1"/>
    <x v="0"/>
    <x v="0"/>
    <x v="0"/>
    <x v="1"/>
    <x v="1"/>
  </r>
  <r>
    <x v="0"/>
    <x v="3"/>
    <s v="De Bonte Raaf"/>
    <x v="5"/>
    <x v="25"/>
    <n v="21.67"/>
    <x v="1"/>
    <x v="0"/>
    <x v="0"/>
    <x v="0"/>
    <x v="1"/>
    <x v="1"/>
  </r>
  <r>
    <x v="0"/>
    <x v="3"/>
    <s v="De Bonte Raaf"/>
    <x v="5"/>
    <x v="26"/>
    <n v="102"/>
    <x v="1"/>
    <x v="0"/>
    <x v="0"/>
    <x v="0"/>
    <x v="1"/>
    <x v="1"/>
  </r>
  <r>
    <x v="0"/>
    <x v="3"/>
    <s v="De Bonte Raaf"/>
    <x v="5"/>
    <x v="27"/>
    <n v="300.08"/>
    <x v="1"/>
    <x v="0"/>
    <x v="0"/>
    <x v="0"/>
    <x v="1"/>
    <x v="1"/>
  </r>
  <r>
    <x v="0"/>
    <x v="3"/>
    <s v="De Bonte Raaf"/>
    <x v="5"/>
    <x v="28"/>
    <n v="1816.76"/>
    <x v="1"/>
    <x v="0"/>
    <x v="0"/>
    <x v="0"/>
    <x v="1"/>
    <x v="1"/>
  </r>
  <r>
    <x v="0"/>
    <x v="3"/>
    <s v="De Bonte Raaf"/>
    <x v="5"/>
    <x v="29"/>
    <n v="0"/>
    <x v="1"/>
    <x v="0"/>
    <x v="0"/>
    <x v="0"/>
    <x v="1"/>
    <x v="1"/>
  </r>
  <r>
    <x v="0"/>
    <x v="3"/>
    <s v="De Bonte Raaf"/>
    <x v="5"/>
    <x v="30"/>
    <n v="2650"/>
    <x v="1"/>
    <x v="0"/>
    <x v="0"/>
    <x v="0"/>
    <x v="1"/>
    <x v="1"/>
  </r>
  <r>
    <x v="0"/>
    <x v="3"/>
    <s v="De Bonte Raaf"/>
    <x v="5"/>
    <x v="31"/>
    <n v="16.989999999999998"/>
    <x v="1"/>
    <x v="0"/>
    <x v="0"/>
    <x v="0"/>
    <x v="1"/>
    <x v="1"/>
  </r>
  <r>
    <x v="0"/>
    <x v="3"/>
    <s v="De Bonte Raaf"/>
    <x v="5"/>
    <x v="32"/>
    <n v="104.01"/>
    <x v="1"/>
    <x v="0"/>
    <x v="0"/>
    <x v="0"/>
    <x v="1"/>
    <x v="1"/>
  </r>
  <r>
    <x v="0"/>
    <x v="3"/>
    <s v="De Bonte Raaf"/>
    <x v="5"/>
    <x v="33"/>
    <n v="66.67"/>
    <x v="1"/>
    <x v="0"/>
    <x v="0"/>
    <x v="0"/>
    <x v="1"/>
    <x v="1"/>
  </r>
  <r>
    <x v="0"/>
    <x v="3"/>
    <s v="De Bonte Raaf"/>
    <x v="5"/>
    <x v="34"/>
    <n v="66.67"/>
    <x v="1"/>
    <x v="0"/>
    <x v="0"/>
    <x v="0"/>
    <x v="1"/>
    <x v="1"/>
  </r>
  <r>
    <x v="0"/>
    <x v="3"/>
    <s v="De Bonte Raaf"/>
    <x v="5"/>
    <x v="35"/>
    <n v="80"/>
    <x v="1"/>
    <x v="0"/>
    <x v="0"/>
    <x v="0"/>
    <x v="1"/>
    <x v="1"/>
  </r>
  <r>
    <x v="0"/>
    <x v="3"/>
    <s v="De Bonte Raaf"/>
    <x v="5"/>
    <x v="36"/>
    <n v="104"/>
    <x v="1"/>
    <x v="0"/>
    <x v="0"/>
    <x v="0"/>
    <x v="1"/>
    <x v="1"/>
  </r>
  <r>
    <x v="0"/>
    <x v="3"/>
    <s v="De Bonte Raaf"/>
    <x v="5"/>
    <x v="37"/>
    <n v="121.72"/>
    <x v="1"/>
    <x v="0"/>
    <x v="0"/>
    <x v="0"/>
    <x v="1"/>
    <x v="1"/>
  </r>
  <r>
    <x v="0"/>
    <x v="3"/>
    <s v="De Bonte Raaf"/>
    <x v="5"/>
    <x v="38"/>
    <n v="143.16"/>
    <x v="1"/>
    <x v="0"/>
    <x v="0"/>
    <x v="0"/>
    <x v="1"/>
    <x v="1"/>
  </r>
  <r>
    <x v="0"/>
    <x v="3"/>
    <s v="De Bonte Raaf"/>
    <x v="5"/>
    <x v="39"/>
    <n v="0"/>
    <x v="1"/>
    <x v="0"/>
    <x v="0"/>
    <x v="0"/>
    <x v="1"/>
    <x v="1"/>
  </r>
  <r>
    <x v="0"/>
    <x v="3"/>
    <s v="De Bonte Raaf"/>
    <x v="5"/>
    <x v="93"/>
    <n v="144"/>
    <x v="1"/>
    <x v="0"/>
    <x v="0"/>
    <x v="0"/>
    <x v="1"/>
    <x v="1"/>
  </r>
  <r>
    <x v="0"/>
    <x v="3"/>
    <s v="De Bonte Raaf"/>
    <x v="5"/>
    <x v="40"/>
    <n v="287.16000000000003"/>
    <x v="1"/>
    <x v="0"/>
    <x v="0"/>
    <x v="0"/>
    <x v="1"/>
    <x v="1"/>
  </r>
  <r>
    <x v="0"/>
    <x v="3"/>
    <s v="De Bonte Raaf"/>
    <x v="5"/>
    <x v="41"/>
    <n v="0"/>
    <x v="1"/>
    <x v="0"/>
    <x v="0"/>
    <x v="0"/>
    <x v="1"/>
    <x v="1"/>
  </r>
  <r>
    <x v="0"/>
    <x v="3"/>
    <s v="De Bonte Raaf"/>
    <x v="5"/>
    <x v="92"/>
    <n v="1766.76"/>
    <x v="1"/>
    <x v="0"/>
    <x v="0"/>
    <x v="0"/>
    <x v="1"/>
    <x v="1"/>
  </r>
  <r>
    <x v="0"/>
    <x v="3"/>
    <s v="De Bonte Raaf"/>
    <x v="5"/>
    <x v="43"/>
    <n v="0"/>
    <x v="1"/>
    <x v="0"/>
    <x v="0"/>
    <x v="1"/>
    <x v="1"/>
    <x v="1"/>
  </r>
  <r>
    <x v="0"/>
    <x v="3"/>
    <s v="De Bonte Raaf"/>
    <x v="5"/>
    <x v="44"/>
    <n v="0"/>
    <x v="1"/>
    <x v="0"/>
    <x v="0"/>
    <x v="2"/>
    <x v="1"/>
    <x v="1"/>
  </r>
  <r>
    <x v="0"/>
    <x v="3"/>
    <s v="De Bonte Raaf"/>
    <x v="5"/>
    <x v="45"/>
    <n v="0"/>
    <x v="1"/>
    <x v="0"/>
    <x v="0"/>
    <x v="2"/>
    <x v="1"/>
    <x v="1"/>
  </r>
  <r>
    <x v="0"/>
    <x v="3"/>
    <s v="De Bonte Raaf"/>
    <x v="5"/>
    <x v="46"/>
    <n v="0"/>
    <x v="1"/>
    <x v="0"/>
    <x v="0"/>
    <x v="2"/>
    <x v="1"/>
    <x v="1"/>
  </r>
  <r>
    <x v="0"/>
    <x v="3"/>
    <s v="De Bonte Raaf"/>
    <x v="5"/>
    <x v="47"/>
    <n v="0"/>
    <x v="1"/>
    <x v="0"/>
    <x v="0"/>
    <x v="2"/>
    <x v="1"/>
    <x v="1"/>
  </r>
  <r>
    <x v="0"/>
    <x v="3"/>
    <s v="De Bonte Raaf"/>
    <x v="5"/>
    <x v="48"/>
    <n v="0"/>
    <x v="1"/>
    <x v="0"/>
    <x v="0"/>
    <x v="1"/>
    <x v="1"/>
    <x v="1"/>
  </r>
  <r>
    <x v="0"/>
    <x v="3"/>
    <s v="De Bonte Raaf"/>
    <x v="5"/>
    <x v="49"/>
    <n v="145.34"/>
    <x v="1"/>
    <x v="0"/>
    <x v="0"/>
    <x v="3"/>
    <x v="1"/>
    <x v="1"/>
  </r>
  <r>
    <x v="0"/>
    <x v="3"/>
    <s v="De Bonte Raaf"/>
    <x v="5"/>
    <x v="50"/>
    <n v="21.8"/>
    <x v="1"/>
    <x v="0"/>
    <x v="0"/>
    <x v="4"/>
    <x v="1"/>
    <x v="1"/>
  </r>
  <r>
    <x v="0"/>
    <x v="3"/>
    <s v="De Bonte Raaf"/>
    <x v="5"/>
    <x v="51"/>
    <n v="29.07"/>
    <x v="1"/>
    <x v="0"/>
    <x v="0"/>
    <x v="4"/>
    <x v="1"/>
    <x v="1"/>
  </r>
  <r>
    <x v="0"/>
    <x v="3"/>
    <s v="De Bonte Raaf"/>
    <x v="5"/>
    <x v="52"/>
    <n v="0"/>
    <x v="1"/>
    <x v="0"/>
    <x v="0"/>
    <x v="1"/>
    <x v="1"/>
    <x v="1"/>
  </r>
  <r>
    <x v="0"/>
    <x v="3"/>
    <s v="De Bonte Raaf"/>
    <x v="5"/>
    <x v="53"/>
    <n v="27.25"/>
    <x v="1"/>
    <x v="0"/>
    <x v="0"/>
    <x v="3"/>
    <x v="1"/>
    <x v="1"/>
  </r>
  <r>
    <x v="0"/>
    <x v="3"/>
    <s v="De Bonte Raaf"/>
    <x v="5"/>
    <x v="54"/>
    <n v="4.09"/>
    <x v="1"/>
    <x v="0"/>
    <x v="0"/>
    <x v="4"/>
    <x v="1"/>
    <x v="1"/>
  </r>
  <r>
    <x v="0"/>
    <x v="3"/>
    <s v="De Bonte Raaf"/>
    <x v="5"/>
    <x v="55"/>
    <n v="5.45"/>
    <x v="1"/>
    <x v="0"/>
    <x v="0"/>
    <x v="4"/>
    <x v="1"/>
    <x v="1"/>
  </r>
  <r>
    <x v="0"/>
    <x v="3"/>
    <s v="De Bonte Raaf"/>
    <x v="5"/>
    <x v="56"/>
    <n v="0"/>
    <x v="1"/>
    <x v="0"/>
    <x v="0"/>
    <x v="4"/>
    <x v="1"/>
    <x v="1"/>
  </r>
  <r>
    <x v="0"/>
    <x v="3"/>
    <s v="De Bonte Raaf"/>
    <x v="5"/>
    <x v="57"/>
    <n v="0"/>
    <x v="1"/>
    <x v="0"/>
    <x v="0"/>
    <x v="4"/>
    <x v="1"/>
    <x v="1"/>
  </r>
  <r>
    <x v="0"/>
    <x v="3"/>
    <s v="De Bonte Raaf"/>
    <x v="5"/>
    <x v="58"/>
    <n v="0"/>
    <x v="1"/>
    <x v="0"/>
    <x v="0"/>
    <x v="4"/>
    <x v="1"/>
    <x v="1"/>
  </r>
  <r>
    <x v="0"/>
    <x v="3"/>
    <s v="De Bonte Raaf"/>
    <x v="5"/>
    <x v="59"/>
    <n v="0"/>
    <x v="1"/>
    <x v="0"/>
    <x v="0"/>
    <x v="4"/>
    <x v="1"/>
    <x v="1"/>
  </r>
  <r>
    <x v="0"/>
    <x v="3"/>
    <s v="De Bonte Raaf"/>
    <x v="5"/>
    <x v="60"/>
    <n v="132.08000000000001"/>
    <x v="1"/>
    <x v="0"/>
    <x v="0"/>
    <x v="5"/>
    <x v="1"/>
    <x v="1"/>
  </r>
  <r>
    <x v="0"/>
    <x v="3"/>
    <s v="De Bonte Raaf"/>
    <x v="5"/>
    <x v="61"/>
    <n v="0"/>
    <x v="1"/>
    <x v="0"/>
    <x v="0"/>
    <x v="5"/>
    <x v="1"/>
    <x v="1"/>
  </r>
  <r>
    <x v="0"/>
    <x v="3"/>
    <s v="De Bonte Raaf"/>
    <x v="5"/>
    <x v="62"/>
    <n v="0"/>
    <x v="1"/>
    <x v="0"/>
    <x v="0"/>
    <x v="5"/>
    <x v="1"/>
    <x v="1"/>
  </r>
  <r>
    <x v="0"/>
    <x v="3"/>
    <s v="De Bonte Raaf"/>
    <x v="5"/>
    <x v="63"/>
    <n v="0"/>
    <x v="1"/>
    <x v="0"/>
    <x v="0"/>
    <x v="5"/>
    <x v="1"/>
    <x v="1"/>
  </r>
  <r>
    <x v="0"/>
    <x v="3"/>
    <s v="De Bonte Raaf"/>
    <x v="5"/>
    <x v="64"/>
    <n v="9.6300000000000008"/>
    <x v="1"/>
    <x v="0"/>
    <x v="0"/>
    <x v="5"/>
    <x v="1"/>
    <x v="1"/>
  </r>
  <r>
    <x v="0"/>
    <x v="3"/>
    <s v="De Bonte Raaf"/>
    <x v="5"/>
    <x v="65"/>
    <n v="0"/>
    <x v="1"/>
    <x v="0"/>
    <x v="0"/>
    <x v="5"/>
    <x v="1"/>
    <x v="1"/>
  </r>
  <r>
    <x v="0"/>
    <x v="3"/>
    <s v="De Bonte Raaf"/>
    <x v="5"/>
    <x v="66"/>
    <n v="53.41"/>
    <x v="1"/>
    <x v="0"/>
    <x v="0"/>
    <x v="5"/>
    <x v="1"/>
    <x v="1"/>
  </r>
  <r>
    <x v="0"/>
    <x v="3"/>
    <s v="De Bonte Raaf"/>
    <x v="5"/>
    <x v="67"/>
    <n v="0"/>
    <x v="1"/>
    <x v="0"/>
    <x v="0"/>
    <x v="5"/>
    <x v="1"/>
    <x v="1"/>
  </r>
  <r>
    <x v="0"/>
    <x v="3"/>
    <s v="De Bonte Raaf"/>
    <x v="5"/>
    <x v="68"/>
    <n v="0"/>
    <x v="1"/>
    <x v="0"/>
    <x v="0"/>
    <x v="5"/>
    <x v="1"/>
    <x v="1"/>
  </r>
  <r>
    <x v="0"/>
    <x v="3"/>
    <s v="De Bonte Raaf"/>
    <x v="5"/>
    <x v="69"/>
    <n v="0"/>
    <x v="1"/>
    <x v="0"/>
    <x v="0"/>
    <x v="5"/>
    <x v="1"/>
    <x v="1"/>
  </r>
  <r>
    <x v="0"/>
    <x v="3"/>
    <s v="De Bonte Raaf"/>
    <x v="5"/>
    <x v="70"/>
    <n v="6.36"/>
    <x v="1"/>
    <x v="0"/>
    <x v="0"/>
    <x v="5"/>
    <x v="1"/>
    <x v="1"/>
  </r>
  <r>
    <x v="0"/>
    <x v="3"/>
    <s v="De Bonte Raaf"/>
    <x v="5"/>
    <x v="71"/>
    <n v="0"/>
    <x v="1"/>
    <x v="0"/>
    <x v="0"/>
    <x v="5"/>
    <x v="1"/>
    <x v="1"/>
  </r>
  <r>
    <x v="0"/>
    <x v="3"/>
    <s v="De Bonte Raaf"/>
    <x v="5"/>
    <x v="72"/>
    <n v="0"/>
    <x v="1"/>
    <x v="0"/>
    <x v="0"/>
    <x v="4"/>
    <x v="1"/>
    <x v="1"/>
  </r>
  <r>
    <x v="0"/>
    <x v="3"/>
    <s v="De Bonte Raaf"/>
    <x v="5"/>
    <x v="73"/>
    <n v="0"/>
    <x v="1"/>
    <x v="0"/>
    <x v="0"/>
    <x v="4"/>
    <x v="1"/>
    <x v="1"/>
  </r>
  <r>
    <x v="0"/>
    <x v="3"/>
    <s v="De Bonte Raaf"/>
    <x v="5"/>
    <x v="74"/>
    <n v="0"/>
    <x v="1"/>
    <x v="0"/>
    <x v="0"/>
    <x v="4"/>
    <x v="1"/>
    <x v="1"/>
  </r>
  <r>
    <x v="0"/>
    <x v="3"/>
    <s v="De Bonte Raaf"/>
    <x v="5"/>
    <x v="75"/>
    <n v="0"/>
    <x v="1"/>
    <x v="0"/>
    <x v="0"/>
    <x v="4"/>
    <x v="1"/>
    <x v="1"/>
  </r>
  <r>
    <x v="0"/>
    <x v="3"/>
    <s v="De Bonte Raaf"/>
    <x v="5"/>
    <x v="76"/>
    <n v="121.72"/>
    <x v="1"/>
    <x v="0"/>
    <x v="0"/>
    <x v="6"/>
    <x v="1"/>
    <x v="1"/>
  </r>
  <r>
    <x v="0"/>
    <x v="3"/>
    <s v="De Bonte Raaf"/>
    <x v="5"/>
    <x v="77"/>
    <n v="-156.16999999999999"/>
    <x v="1"/>
    <x v="0"/>
    <x v="0"/>
    <x v="7"/>
    <x v="1"/>
    <x v="1"/>
  </r>
  <r>
    <x v="0"/>
    <x v="3"/>
    <s v="De Bonte Raaf"/>
    <x v="5"/>
    <x v="78"/>
    <n v="0"/>
    <x v="1"/>
    <x v="0"/>
    <x v="0"/>
    <x v="7"/>
    <x v="1"/>
    <x v="1"/>
  </r>
  <r>
    <x v="0"/>
    <x v="3"/>
    <s v="De Bonte Raaf"/>
    <x v="5"/>
    <x v="79"/>
    <n v="0"/>
    <x v="1"/>
    <x v="0"/>
    <x v="0"/>
    <x v="7"/>
    <x v="1"/>
    <x v="1"/>
  </r>
  <r>
    <x v="0"/>
    <x v="3"/>
    <s v="De Bonte Raaf"/>
    <x v="5"/>
    <x v="80"/>
    <n v="0"/>
    <x v="1"/>
    <x v="0"/>
    <x v="0"/>
    <x v="8"/>
    <x v="1"/>
    <x v="1"/>
  </r>
  <r>
    <x v="0"/>
    <x v="3"/>
    <s v="De Bonte Raaf"/>
    <x v="5"/>
    <x v="81"/>
    <n v="1660.59"/>
    <x v="1"/>
    <x v="0"/>
    <x v="0"/>
    <x v="8"/>
    <x v="1"/>
    <x v="1"/>
  </r>
  <r>
    <x v="0"/>
    <x v="3"/>
    <s v="De Bonte Raaf"/>
    <x v="5"/>
    <x v="82"/>
    <n v="0"/>
    <x v="1"/>
    <x v="0"/>
    <x v="0"/>
    <x v="8"/>
    <x v="1"/>
    <x v="1"/>
  </r>
  <r>
    <x v="0"/>
    <x v="3"/>
    <s v="De Bonte Raaf"/>
    <x v="5"/>
    <x v="83"/>
    <n v="1660.59"/>
    <x v="1"/>
    <x v="0"/>
    <x v="0"/>
    <x v="9"/>
    <x v="1"/>
    <x v="1"/>
  </r>
  <r>
    <x v="0"/>
    <x v="3"/>
    <s v="De Bonte Raaf"/>
    <x v="5"/>
    <x v="84"/>
    <n v="0"/>
    <x v="1"/>
    <x v="0"/>
    <x v="0"/>
    <x v="3"/>
    <x v="1"/>
    <x v="1"/>
  </r>
  <r>
    <x v="0"/>
    <x v="3"/>
    <s v="De Bonte Raaf"/>
    <x v="6"/>
    <x v="0"/>
    <n v="4526.9399999999996"/>
    <x v="2"/>
    <x v="0"/>
    <x v="0"/>
    <x v="0"/>
    <x v="2"/>
    <x v="1"/>
  </r>
  <r>
    <x v="0"/>
    <x v="3"/>
    <s v="De Bonte Raaf"/>
    <x v="6"/>
    <x v="85"/>
    <n v="1637.4"/>
    <x v="2"/>
    <x v="0"/>
    <x v="0"/>
    <x v="0"/>
    <x v="2"/>
    <x v="1"/>
  </r>
  <r>
    <x v="0"/>
    <x v="3"/>
    <s v="De Bonte Raaf"/>
    <x v="6"/>
    <x v="2"/>
    <n v="0"/>
    <x v="2"/>
    <x v="0"/>
    <x v="0"/>
    <x v="0"/>
    <x v="2"/>
    <x v="1"/>
  </r>
  <r>
    <x v="0"/>
    <x v="3"/>
    <s v="De Bonte Raaf"/>
    <x v="6"/>
    <x v="86"/>
    <n v="1637.4"/>
    <x v="2"/>
    <x v="0"/>
    <x v="0"/>
    <x v="0"/>
    <x v="2"/>
    <x v="1"/>
  </r>
  <r>
    <x v="0"/>
    <x v="3"/>
    <s v="De Bonte Raaf"/>
    <x v="6"/>
    <x v="4"/>
    <n v="1637.4"/>
    <x v="2"/>
    <x v="0"/>
    <x v="0"/>
    <x v="1"/>
    <x v="2"/>
    <x v="1"/>
  </r>
  <r>
    <x v="0"/>
    <x v="3"/>
    <s v="De Bonte Raaf"/>
    <x v="6"/>
    <x v="5"/>
    <n v="0"/>
    <x v="2"/>
    <x v="0"/>
    <x v="0"/>
    <x v="0"/>
    <x v="2"/>
    <x v="1"/>
  </r>
  <r>
    <x v="0"/>
    <x v="3"/>
    <s v="De Bonte Raaf"/>
    <x v="6"/>
    <x v="6"/>
    <n v="2166.12"/>
    <x v="2"/>
    <x v="0"/>
    <x v="0"/>
    <x v="0"/>
    <x v="2"/>
    <x v="1"/>
  </r>
  <r>
    <x v="0"/>
    <x v="3"/>
    <s v="De Bonte Raaf"/>
    <x v="6"/>
    <x v="7"/>
    <n v="0"/>
    <x v="2"/>
    <x v="0"/>
    <x v="0"/>
    <x v="0"/>
    <x v="2"/>
    <x v="1"/>
  </r>
  <r>
    <x v="0"/>
    <x v="3"/>
    <s v="De Bonte Raaf"/>
    <x v="6"/>
    <x v="8"/>
    <n v="0"/>
    <x v="2"/>
    <x v="0"/>
    <x v="0"/>
    <x v="1"/>
    <x v="2"/>
    <x v="1"/>
  </r>
  <r>
    <x v="0"/>
    <x v="3"/>
    <s v="De Bonte Raaf"/>
    <x v="6"/>
    <x v="9"/>
    <n v="0"/>
    <x v="2"/>
    <x v="0"/>
    <x v="0"/>
    <x v="0"/>
    <x v="2"/>
    <x v="1"/>
  </r>
  <r>
    <x v="0"/>
    <x v="3"/>
    <s v="De Bonte Raaf"/>
    <x v="6"/>
    <x v="87"/>
    <n v="1637.4"/>
    <x v="2"/>
    <x v="0"/>
    <x v="0"/>
    <x v="0"/>
    <x v="2"/>
    <x v="1"/>
  </r>
  <r>
    <x v="0"/>
    <x v="3"/>
    <s v="De Bonte Raaf"/>
    <x v="6"/>
    <x v="88"/>
    <n v="1637.4"/>
    <x v="2"/>
    <x v="0"/>
    <x v="0"/>
    <x v="0"/>
    <x v="2"/>
    <x v="1"/>
  </r>
  <r>
    <x v="0"/>
    <x v="3"/>
    <s v="De Bonte Raaf"/>
    <x v="6"/>
    <x v="89"/>
    <n v="1637.4"/>
    <x v="2"/>
    <x v="0"/>
    <x v="0"/>
    <x v="0"/>
    <x v="2"/>
    <x v="1"/>
  </r>
  <r>
    <x v="0"/>
    <x v="3"/>
    <s v="De Bonte Raaf"/>
    <x v="6"/>
    <x v="90"/>
    <n v="1637.4"/>
    <x v="2"/>
    <x v="0"/>
    <x v="0"/>
    <x v="0"/>
    <x v="2"/>
    <x v="1"/>
  </r>
  <r>
    <x v="0"/>
    <x v="3"/>
    <s v="De Bonte Raaf"/>
    <x v="6"/>
    <x v="91"/>
    <n v="1637.4"/>
    <x v="2"/>
    <x v="0"/>
    <x v="0"/>
    <x v="0"/>
    <x v="2"/>
    <x v="1"/>
  </r>
  <r>
    <x v="0"/>
    <x v="3"/>
    <s v="De Bonte Raaf"/>
    <x v="6"/>
    <x v="15"/>
    <n v="0"/>
    <x v="2"/>
    <x v="0"/>
    <x v="0"/>
    <x v="0"/>
    <x v="2"/>
    <x v="1"/>
  </r>
  <r>
    <x v="0"/>
    <x v="3"/>
    <s v="De Bonte Raaf"/>
    <x v="6"/>
    <x v="16"/>
    <n v="0"/>
    <x v="2"/>
    <x v="0"/>
    <x v="0"/>
    <x v="0"/>
    <x v="2"/>
    <x v="1"/>
  </r>
  <r>
    <x v="0"/>
    <x v="3"/>
    <s v="De Bonte Raaf"/>
    <x v="6"/>
    <x v="17"/>
    <n v="1637.4"/>
    <x v="2"/>
    <x v="0"/>
    <x v="0"/>
    <x v="0"/>
    <x v="2"/>
    <x v="1"/>
  </r>
  <r>
    <x v="0"/>
    <x v="3"/>
    <s v="De Bonte Raaf"/>
    <x v="6"/>
    <x v="18"/>
    <n v="1637.4"/>
    <x v="2"/>
    <x v="0"/>
    <x v="0"/>
    <x v="0"/>
    <x v="2"/>
    <x v="1"/>
  </r>
  <r>
    <x v="0"/>
    <x v="3"/>
    <s v="De Bonte Raaf"/>
    <x v="6"/>
    <x v="19"/>
    <n v="13"/>
    <x v="2"/>
    <x v="0"/>
    <x v="0"/>
    <x v="0"/>
    <x v="2"/>
    <x v="1"/>
  </r>
  <r>
    <x v="0"/>
    <x v="3"/>
    <s v="De Bonte Raaf"/>
    <x v="6"/>
    <x v="20"/>
    <n v="1637.4"/>
    <x v="2"/>
    <x v="0"/>
    <x v="0"/>
    <x v="0"/>
    <x v="2"/>
    <x v="1"/>
  </r>
  <r>
    <x v="0"/>
    <x v="3"/>
    <s v="De Bonte Raaf"/>
    <x v="6"/>
    <x v="21"/>
    <n v="-128.41999999999999"/>
    <x v="2"/>
    <x v="0"/>
    <x v="0"/>
    <x v="0"/>
    <x v="2"/>
    <x v="1"/>
  </r>
  <r>
    <x v="0"/>
    <x v="3"/>
    <s v="De Bonte Raaf"/>
    <x v="6"/>
    <x v="22"/>
    <n v="1637.4"/>
    <x v="2"/>
    <x v="0"/>
    <x v="0"/>
    <x v="0"/>
    <x v="2"/>
    <x v="1"/>
  </r>
  <r>
    <x v="0"/>
    <x v="3"/>
    <s v="De Bonte Raaf"/>
    <x v="6"/>
    <x v="23"/>
    <n v="1637.4"/>
    <x v="2"/>
    <x v="0"/>
    <x v="0"/>
    <x v="0"/>
    <x v="2"/>
    <x v="1"/>
  </r>
  <r>
    <x v="0"/>
    <x v="3"/>
    <s v="De Bonte Raaf"/>
    <x v="6"/>
    <x v="24"/>
    <n v="1637.4"/>
    <x v="2"/>
    <x v="0"/>
    <x v="0"/>
    <x v="0"/>
    <x v="2"/>
    <x v="1"/>
  </r>
  <r>
    <x v="0"/>
    <x v="3"/>
    <s v="De Bonte Raaf"/>
    <x v="6"/>
    <x v="25"/>
    <n v="21.67"/>
    <x v="2"/>
    <x v="0"/>
    <x v="0"/>
    <x v="0"/>
    <x v="2"/>
    <x v="1"/>
  </r>
  <r>
    <x v="0"/>
    <x v="3"/>
    <s v="De Bonte Raaf"/>
    <x v="6"/>
    <x v="26"/>
    <n v="93.6"/>
    <x v="2"/>
    <x v="0"/>
    <x v="0"/>
    <x v="0"/>
    <x v="2"/>
    <x v="1"/>
  </r>
  <r>
    <x v="0"/>
    <x v="3"/>
    <s v="De Bonte Raaf"/>
    <x v="6"/>
    <x v="27"/>
    <n v="255.75"/>
    <x v="2"/>
    <x v="0"/>
    <x v="0"/>
    <x v="0"/>
    <x v="2"/>
    <x v="1"/>
  </r>
  <r>
    <x v="0"/>
    <x v="3"/>
    <s v="De Bonte Raaf"/>
    <x v="6"/>
    <x v="28"/>
    <n v="1637.4"/>
    <x v="2"/>
    <x v="0"/>
    <x v="0"/>
    <x v="0"/>
    <x v="2"/>
    <x v="1"/>
  </r>
  <r>
    <x v="0"/>
    <x v="3"/>
    <s v="De Bonte Raaf"/>
    <x v="6"/>
    <x v="29"/>
    <n v="0"/>
    <x v="2"/>
    <x v="0"/>
    <x v="0"/>
    <x v="0"/>
    <x v="2"/>
    <x v="1"/>
  </r>
  <r>
    <x v="0"/>
    <x v="3"/>
    <s v="De Bonte Raaf"/>
    <x v="6"/>
    <x v="30"/>
    <n v="2729"/>
    <x v="2"/>
    <x v="0"/>
    <x v="0"/>
    <x v="0"/>
    <x v="2"/>
    <x v="1"/>
  </r>
  <r>
    <x v="0"/>
    <x v="3"/>
    <s v="De Bonte Raaf"/>
    <x v="6"/>
    <x v="31"/>
    <n v="17.489999999999998"/>
    <x v="2"/>
    <x v="0"/>
    <x v="0"/>
    <x v="0"/>
    <x v="2"/>
    <x v="1"/>
  </r>
  <r>
    <x v="0"/>
    <x v="3"/>
    <s v="De Bonte Raaf"/>
    <x v="6"/>
    <x v="32"/>
    <n v="93.6"/>
    <x v="2"/>
    <x v="0"/>
    <x v="0"/>
    <x v="0"/>
    <x v="2"/>
    <x v="1"/>
  </r>
  <r>
    <x v="0"/>
    <x v="3"/>
    <s v="De Bonte Raaf"/>
    <x v="6"/>
    <x v="33"/>
    <n v="60"/>
    <x v="2"/>
    <x v="0"/>
    <x v="0"/>
    <x v="0"/>
    <x v="2"/>
    <x v="1"/>
  </r>
  <r>
    <x v="0"/>
    <x v="3"/>
    <s v="De Bonte Raaf"/>
    <x v="6"/>
    <x v="34"/>
    <n v="60"/>
    <x v="2"/>
    <x v="0"/>
    <x v="0"/>
    <x v="0"/>
    <x v="2"/>
    <x v="1"/>
  </r>
  <r>
    <x v="0"/>
    <x v="3"/>
    <s v="De Bonte Raaf"/>
    <x v="6"/>
    <x v="35"/>
    <n v="60"/>
    <x v="2"/>
    <x v="0"/>
    <x v="0"/>
    <x v="0"/>
    <x v="2"/>
    <x v="1"/>
  </r>
  <r>
    <x v="0"/>
    <x v="3"/>
    <s v="De Bonte Raaf"/>
    <x v="6"/>
    <x v="36"/>
    <n v="94"/>
    <x v="2"/>
    <x v="0"/>
    <x v="0"/>
    <x v="0"/>
    <x v="2"/>
    <x v="1"/>
  </r>
  <r>
    <x v="0"/>
    <x v="3"/>
    <s v="De Bonte Raaf"/>
    <x v="6"/>
    <x v="37"/>
    <n v="109.71"/>
    <x v="2"/>
    <x v="0"/>
    <x v="0"/>
    <x v="0"/>
    <x v="2"/>
    <x v="1"/>
  </r>
  <r>
    <x v="0"/>
    <x v="3"/>
    <s v="De Bonte Raaf"/>
    <x v="6"/>
    <x v="38"/>
    <n v="258.87"/>
    <x v="2"/>
    <x v="0"/>
    <x v="0"/>
    <x v="0"/>
    <x v="2"/>
    <x v="1"/>
  </r>
  <r>
    <x v="0"/>
    <x v="3"/>
    <s v="De Bonte Raaf"/>
    <x v="6"/>
    <x v="39"/>
    <n v="0"/>
    <x v="2"/>
    <x v="0"/>
    <x v="0"/>
    <x v="0"/>
    <x v="2"/>
    <x v="1"/>
  </r>
  <r>
    <x v="0"/>
    <x v="3"/>
    <s v="De Bonte Raaf"/>
    <x v="6"/>
    <x v="40"/>
    <n v="258.87"/>
    <x v="2"/>
    <x v="0"/>
    <x v="0"/>
    <x v="0"/>
    <x v="2"/>
    <x v="1"/>
  </r>
  <r>
    <x v="0"/>
    <x v="3"/>
    <s v="De Bonte Raaf"/>
    <x v="6"/>
    <x v="41"/>
    <n v="0"/>
    <x v="2"/>
    <x v="0"/>
    <x v="0"/>
    <x v="0"/>
    <x v="2"/>
    <x v="1"/>
  </r>
  <r>
    <x v="0"/>
    <x v="3"/>
    <s v="De Bonte Raaf"/>
    <x v="6"/>
    <x v="92"/>
    <n v="1637.4"/>
    <x v="2"/>
    <x v="0"/>
    <x v="0"/>
    <x v="0"/>
    <x v="2"/>
    <x v="1"/>
  </r>
  <r>
    <x v="0"/>
    <x v="3"/>
    <s v="De Bonte Raaf"/>
    <x v="6"/>
    <x v="43"/>
    <n v="0"/>
    <x v="2"/>
    <x v="0"/>
    <x v="0"/>
    <x v="1"/>
    <x v="2"/>
    <x v="1"/>
  </r>
  <r>
    <x v="0"/>
    <x v="3"/>
    <s v="De Bonte Raaf"/>
    <x v="6"/>
    <x v="44"/>
    <n v="0"/>
    <x v="2"/>
    <x v="0"/>
    <x v="0"/>
    <x v="2"/>
    <x v="2"/>
    <x v="1"/>
  </r>
  <r>
    <x v="0"/>
    <x v="3"/>
    <s v="De Bonte Raaf"/>
    <x v="6"/>
    <x v="45"/>
    <n v="0"/>
    <x v="2"/>
    <x v="0"/>
    <x v="0"/>
    <x v="2"/>
    <x v="2"/>
    <x v="1"/>
  </r>
  <r>
    <x v="0"/>
    <x v="3"/>
    <s v="De Bonte Raaf"/>
    <x v="6"/>
    <x v="46"/>
    <n v="0"/>
    <x v="2"/>
    <x v="0"/>
    <x v="0"/>
    <x v="2"/>
    <x v="2"/>
    <x v="1"/>
  </r>
  <r>
    <x v="0"/>
    <x v="3"/>
    <s v="De Bonte Raaf"/>
    <x v="6"/>
    <x v="47"/>
    <n v="0"/>
    <x v="2"/>
    <x v="0"/>
    <x v="0"/>
    <x v="2"/>
    <x v="2"/>
    <x v="1"/>
  </r>
  <r>
    <x v="0"/>
    <x v="3"/>
    <s v="De Bonte Raaf"/>
    <x v="6"/>
    <x v="48"/>
    <n v="0"/>
    <x v="2"/>
    <x v="0"/>
    <x v="0"/>
    <x v="1"/>
    <x v="2"/>
    <x v="1"/>
  </r>
  <r>
    <x v="0"/>
    <x v="3"/>
    <s v="De Bonte Raaf"/>
    <x v="6"/>
    <x v="49"/>
    <n v="130.99"/>
    <x v="2"/>
    <x v="0"/>
    <x v="0"/>
    <x v="3"/>
    <x v="2"/>
    <x v="1"/>
  </r>
  <r>
    <x v="0"/>
    <x v="3"/>
    <s v="De Bonte Raaf"/>
    <x v="6"/>
    <x v="50"/>
    <n v="19.649999999999999"/>
    <x v="2"/>
    <x v="0"/>
    <x v="0"/>
    <x v="4"/>
    <x v="2"/>
    <x v="1"/>
  </r>
  <r>
    <x v="0"/>
    <x v="3"/>
    <s v="De Bonte Raaf"/>
    <x v="6"/>
    <x v="51"/>
    <n v="26.2"/>
    <x v="2"/>
    <x v="0"/>
    <x v="0"/>
    <x v="4"/>
    <x v="2"/>
    <x v="1"/>
  </r>
  <r>
    <x v="0"/>
    <x v="3"/>
    <s v="De Bonte Raaf"/>
    <x v="6"/>
    <x v="52"/>
    <n v="0"/>
    <x v="2"/>
    <x v="0"/>
    <x v="0"/>
    <x v="1"/>
    <x v="2"/>
    <x v="1"/>
  </r>
  <r>
    <x v="0"/>
    <x v="3"/>
    <s v="De Bonte Raaf"/>
    <x v="6"/>
    <x v="53"/>
    <n v="24.56"/>
    <x v="2"/>
    <x v="0"/>
    <x v="0"/>
    <x v="3"/>
    <x v="2"/>
    <x v="1"/>
  </r>
  <r>
    <x v="0"/>
    <x v="3"/>
    <s v="De Bonte Raaf"/>
    <x v="6"/>
    <x v="54"/>
    <n v="3.68"/>
    <x v="2"/>
    <x v="0"/>
    <x v="0"/>
    <x v="4"/>
    <x v="2"/>
    <x v="1"/>
  </r>
  <r>
    <x v="0"/>
    <x v="3"/>
    <s v="De Bonte Raaf"/>
    <x v="6"/>
    <x v="55"/>
    <n v="4.91"/>
    <x v="2"/>
    <x v="0"/>
    <x v="0"/>
    <x v="4"/>
    <x v="2"/>
    <x v="1"/>
  </r>
  <r>
    <x v="0"/>
    <x v="3"/>
    <s v="De Bonte Raaf"/>
    <x v="6"/>
    <x v="56"/>
    <n v="0"/>
    <x v="2"/>
    <x v="0"/>
    <x v="0"/>
    <x v="4"/>
    <x v="2"/>
    <x v="1"/>
  </r>
  <r>
    <x v="0"/>
    <x v="3"/>
    <s v="De Bonte Raaf"/>
    <x v="6"/>
    <x v="57"/>
    <n v="0"/>
    <x v="2"/>
    <x v="0"/>
    <x v="0"/>
    <x v="4"/>
    <x v="2"/>
    <x v="1"/>
  </r>
  <r>
    <x v="0"/>
    <x v="3"/>
    <s v="De Bonte Raaf"/>
    <x v="6"/>
    <x v="58"/>
    <n v="0"/>
    <x v="2"/>
    <x v="0"/>
    <x v="0"/>
    <x v="4"/>
    <x v="2"/>
    <x v="1"/>
  </r>
  <r>
    <x v="0"/>
    <x v="3"/>
    <s v="De Bonte Raaf"/>
    <x v="6"/>
    <x v="59"/>
    <n v="0"/>
    <x v="2"/>
    <x v="0"/>
    <x v="0"/>
    <x v="4"/>
    <x v="2"/>
    <x v="1"/>
  </r>
  <r>
    <x v="0"/>
    <x v="3"/>
    <s v="De Bonte Raaf"/>
    <x v="6"/>
    <x v="60"/>
    <n v="119.04"/>
    <x v="2"/>
    <x v="0"/>
    <x v="0"/>
    <x v="5"/>
    <x v="2"/>
    <x v="1"/>
  </r>
  <r>
    <x v="0"/>
    <x v="3"/>
    <s v="De Bonte Raaf"/>
    <x v="6"/>
    <x v="61"/>
    <n v="0"/>
    <x v="2"/>
    <x v="0"/>
    <x v="0"/>
    <x v="5"/>
    <x v="2"/>
    <x v="1"/>
  </r>
  <r>
    <x v="0"/>
    <x v="3"/>
    <s v="De Bonte Raaf"/>
    <x v="6"/>
    <x v="62"/>
    <n v="0"/>
    <x v="2"/>
    <x v="0"/>
    <x v="0"/>
    <x v="5"/>
    <x v="2"/>
    <x v="1"/>
  </r>
  <r>
    <x v="0"/>
    <x v="3"/>
    <s v="De Bonte Raaf"/>
    <x v="6"/>
    <x v="63"/>
    <n v="0"/>
    <x v="2"/>
    <x v="0"/>
    <x v="0"/>
    <x v="5"/>
    <x v="2"/>
    <x v="1"/>
  </r>
  <r>
    <x v="0"/>
    <x v="3"/>
    <s v="De Bonte Raaf"/>
    <x v="6"/>
    <x v="64"/>
    <n v="8.68"/>
    <x v="2"/>
    <x v="0"/>
    <x v="0"/>
    <x v="5"/>
    <x v="2"/>
    <x v="1"/>
  </r>
  <r>
    <x v="0"/>
    <x v="3"/>
    <s v="De Bonte Raaf"/>
    <x v="6"/>
    <x v="65"/>
    <n v="0"/>
    <x v="2"/>
    <x v="0"/>
    <x v="0"/>
    <x v="5"/>
    <x v="2"/>
    <x v="1"/>
  </r>
  <r>
    <x v="0"/>
    <x v="3"/>
    <s v="De Bonte Raaf"/>
    <x v="6"/>
    <x v="66"/>
    <n v="0"/>
    <x v="2"/>
    <x v="0"/>
    <x v="0"/>
    <x v="5"/>
    <x v="2"/>
    <x v="1"/>
  </r>
  <r>
    <x v="0"/>
    <x v="3"/>
    <s v="De Bonte Raaf"/>
    <x v="6"/>
    <x v="67"/>
    <n v="130.01"/>
    <x v="2"/>
    <x v="0"/>
    <x v="0"/>
    <x v="5"/>
    <x v="2"/>
    <x v="1"/>
  </r>
  <r>
    <x v="0"/>
    <x v="3"/>
    <s v="De Bonte Raaf"/>
    <x v="6"/>
    <x v="68"/>
    <n v="0"/>
    <x v="2"/>
    <x v="0"/>
    <x v="0"/>
    <x v="5"/>
    <x v="2"/>
    <x v="1"/>
  </r>
  <r>
    <x v="0"/>
    <x v="3"/>
    <s v="De Bonte Raaf"/>
    <x v="6"/>
    <x v="69"/>
    <n v="0"/>
    <x v="2"/>
    <x v="0"/>
    <x v="0"/>
    <x v="5"/>
    <x v="2"/>
    <x v="1"/>
  </r>
  <r>
    <x v="0"/>
    <x v="3"/>
    <s v="De Bonte Raaf"/>
    <x v="6"/>
    <x v="70"/>
    <n v="5.73"/>
    <x v="2"/>
    <x v="0"/>
    <x v="0"/>
    <x v="5"/>
    <x v="2"/>
    <x v="1"/>
  </r>
  <r>
    <x v="0"/>
    <x v="3"/>
    <s v="De Bonte Raaf"/>
    <x v="6"/>
    <x v="71"/>
    <n v="0"/>
    <x v="2"/>
    <x v="0"/>
    <x v="0"/>
    <x v="5"/>
    <x v="2"/>
    <x v="1"/>
  </r>
  <r>
    <x v="0"/>
    <x v="3"/>
    <s v="De Bonte Raaf"/>
    <x v="6"/>
    <x v="72"/>
    <n v="0"/>
    <x v="2"/>
    <x v="0"/>
    <x v="0"/>
    <x v="4"/>
    <x v="2"/>
    <x v="1"/>
  </r>
  <r>
    <x v="0"/>
    <x v="3"/>
    <s v="De Bonte Raaf"/>
    <x v="6"/>
    <x v="73"/>
    <n v="0"/>
    <x v="2"/>
    <x v="0"/>
    <x v="0"/>
    <x v="4"/>
    <x v="2"/>
    <x v="1"/>
  </r>
  <r>
    <x v="0"/>
    <x v="3"/>
    <s v="De Bonte Raaf"/>
    <x v="6"/>
    <x v="74"/>
    <n v="0"/>
    <x v="2"/>
    <x v="0"/>
    <x v="0"/>
    <x v="4"/>
    <x v="2"/>
    <x v="1"/>
  </r>
  <r>
    <x v="0"/>
    <x v="3"/>
    <s v="De Bonte Raaf"/>
    <x v="6"/>
    <x v="75"/>
    <n v="0"/>
    <x v="2"/>
    <x v="0"/>
    <x v="0"/>
    <x v="4"/>
    <x v="2"/>
    <x v="1"/>
  </r>
  <r>
    <x v="0"/>
    <x v="3"/>
    <s v="De Bonte Raaf"/>
    <x v="6"/>
    <x v="76"/>
    <n v="109.71"/>
    <x v="2"/>
    <x v="0"/>
    <x v="0"/>
    <x v="6"/>
    <x v="2"/>
    <x v="1"/>
  </r>
  <r>
    <x v="0"/>
    <x v="3"/>
    <s v="De Bonte Raaf"/>
    <x v="6"/>
    <x v="77"/>
    <n v="-128.41999999999999"/>
    <x v="2"/>
    <x v="0"/>
    <x v="0"/>
    <x v="7"/>
    <x v="2"/>
    <x v="1"/>
  </r>
  <r>
    <x v="0"/>
    <x v="3"/>
    <s v="De Bonte Raaf"/>
    <x v="6"/>
    <x v="78"/>
    <n v="0"/>
    <x v="2"/>
    <x v="0"/>
    <x v="0"/>
    <x v="7"/>
    <x v="2"/>
    <x v="1"/>
  </r>
  <r>
    <x v="0"/>
    <x v="3"/>
    <s v="De Bonte Raaf"/>
    <x v="6"/>
    <x v="79"/>
    <n v="0"/>
    <x v="2"/>
    <x v="0"/>
    <x v="0"/>
    <x v="7"/>
    <x v="2"/>
    <x v="1"/>
  </r>
  <r>
    <x v="0"/>
    <x v="3"/>
    <s v="De Bonte Raaf"/>
    <x v="6"/>
    <x v="80"/>
    <n v="0"/>
    <x v="2"/>
    <x v="0"/>
    <x v="0"/>
    <x v="8"/>
    <x v="2"/>
    <x v="1"/>
  </r>
  <r>
    <x v="0"/>
    <x v="3"/>
    <s v="De Bonte Raaf"/>
    <x v="6"/>
    <x v="81"/>
    <n v="1508.98"/>
    <x v="2"/>
    <x v="0"/>
    <x v="0"/>
    <x v="8"/>
    <x v="2"/>
    <x v="1"/>
  </r>
  <r>
    <x v="0"/>
    <x v="3"/>
    <s v="De Bonte Raaf"/>
    <x v="6"/>
    <x v="82"/>
    <n v="0"/>
    <x v="2"/>
    <x v="0"/>
    <x v="0"/>
    <x v="8"/>
    <x v="2"/>
    <x v="1"/>
  </r>
  <r>
    <x v="0"/>
    <x v="3"/>
    <s v="De Bonte Raaf"/>
    <x v="6"/>
    <x v="83"/>
    <n v="1508.98"/>
    <x v="2"/>
    <x v="0"/>
    <x v="0"/>
    <x v="9"/>
    <x v="2"/>
    <x v="1"/>
  </r>
  <r>
    <x v="0"/>
    <x v="3"/>
    <s v="De Bonte Raaf"/>
    <x v="6"/>
    <x v="84"/>
    <n v="0"/>
    <x v="2"/>
    <x v="0"/>
    <x v="0"/>
    <x v="3"/>
    <x v="2"/>
    <x v="1"/>
  </r>
  <r>
    <x v="0"/>
    <x v="3"/>
    <s v="De Bonte Raaf"/>
    <x v="7"/>
    <x v="0"/>
    <n v="6969.51"/>
    <x v="2"/>
    <x v="0"/>
    <x v="0"/>
    <x v="0"/>
    <x v="0"/>
    <x v="0"/>
  </r>
  <r>
    <x v="0"/>
    <x v="3"/>
    <s v="De Bonte Raaf"/>
    <x v="7"/>
    <x v="85"/>
    <n v="2951"/>
    <x v="2"/>
    <x v="0"/>
    <x v="0"/>
    <x v="0"/>
    <x v="0"/>
    <x v="0"/>
  </r>
  <r>
    <x v="0"/>
    <x v="3"/>
    <s v="De Bonte Raaf"/>
    <x v="7"/>
    <x v="2"/>
    <n v="0"/>
    <x v="2"/>
    <x v="0"/>
    <x v="0"/>
    <x v="0"/>
    <x v="0"/>
    <x v="0"/>
  </r>
  <r>
    <x v="0"/>
    <x v="3"/>
    <s v="De Bonte Raaf"/>
    <x v="7"/>
    <x v="86"/>
    <n v="2951"/>
    <x v="2"/>
    <x v="0"/>
    <x v="0"/>
    <x v="0"/>
    <x v="0"/>
    <x v="0"/>
  </r>
  <r>
    <x v="0"/>
    <x v="3"/>
    <s v="De Bonte Raaf"/>
    <x v="7"/>
    <x v="4"/>
    <n v="2951"/>
    <x v="2"/>
    <x v="0"/>
    <x v="0"/>
    <x v="1"/>
    <x v="0"/>
    <x v="0"/>
  </r>
  <r>
    <x v="0"/>
    <x v="3"/>
    <s v="De Bonte Raaf"/>
    <x v="7"/>
    <x v="5"/>
    <n v="0"/>
    <x v="2"/>
    <x v="0"/>
    <x v="0"/>
    <x v="0"/>
    <x v="0"/>
    <x v="0"/>
  </r>
  <r>
    <x v="0"/>
    <x v="3"/>
    <s v="De Bonte Raaf"/>
    <x v="7"/>
    <x v="6"/>
    <n v="3756.33"/>
    <x v="2"/>
    <x v="0"/>
    <x v="0"/>
    <x v="0"/>
    <x v="0"/>
    <x v="0"/>
  </r>
  <r>
    <x v="0"/>
    <x v="3"/>
    <s v="De Bonte Raaf"/>
    <x v="7"/>
    <x v="7"/>
    <n v="0"/>
    <x v="2"/>
    <x v="0"/>
    <x v="0"/>
    <x v="0"/>
    <x v="0"/>
    <x v="0"/>
  </r>
  <r>
    <x v="0"/>
    <x v="3"/>
    <s v="De Bonte Raaf"/>
    <x v="7"/>
    <x v="8"/>
    <n v="0"/>
    <x v="2"/>
    <x v="0"/>
    <x v="0"/>
    <x v="1"/>
    <x v="0"/>
    <x v="0"/>
  </r>
  <r>
    <x v="0"/>
    <x v="3"/>
    <s v="De Bonte Raaf"/>
    <x v="7"/>
    <x v="9"/>
    <n v="0"/>
    <x v="2"/>
    <x v="0"/>
    <x v="0"/>
    <x v="0"/>
    <x v="0"/>
    <x v="0"/>
  </r>
  <r>
    <x v="0"/>
    <x v="3"/>
    <s v="De Bonte Raaf"/>
    <x v="7"/>
    <x v="87"/>
    <n v="2951"/>
    <x v="2"/>
    <x v="0"/>
    <x v="0"/>
    <x v="0"/>
    <x v="0"/>
    <x v="0"/>
  </r>
  <r>
    <x v="0"/>
    <x v="3"/>
    <s v="De Bonte Raaf"/>
    <x v="7"/>
    <x v="88"/>
    <n v="2951"/>
    <x v="2"/>
    <x v="0"/>
    <x v="0"/>
    <x v="0"/>
    <x v="0"/>
    <x v="0"/>
  </r>
  <r>
    <x v="0"/>
    <x v="3"/>
    <s v="De Bonte Raaf"/>
    <x v="7"/>
    <x v="89"/>
    <n v="2951"/>
    <x v="2"/>
    <x v="0"/>
    <x v="0"/>
    <x v="0"/>
    <x v="0"/>
    <x v="0"/>
  </r>
  <r>
    <x v="0"/>
    <x v="3"/>
    <s v="De Bonte Raaf"/>
    <x v="7"/>
    <x v="90"/>
    <n v="2951"/>
    <x v="2"/>
    <x v="0"/>
    <x v="0"/>
    <x v="0"/>
    <x v="0"/>
    <x v="0"/>
  </r>
  <r>
    <x v="0"/>
    <x v="3"/>
    <s v="De Bonte Raaf"/>
    <x v="7"/>
    <x v="91"/>
    <n v="2951"/>
    <x v="2"/>
    <x v="0"/>
    <x v="0"/>
    <x v="0"/>
    <x v="0"/>
    <x v="0"/>
  </r>
  <r>
    <x v="0"/>
    <x v="3"/>
    <s v="De Bonte Raaf"/>
    <x v="7"/>
    <x v="15"/>
    <n v="0"/>
    <x v="2"/>
    <x v="0"/>
    <x v="0"/>
    <x v="0"/>
    <x v="0"/>
    <x v="0"/>
  </r>
  <r>
    <x v="0"/>
    <x v="3"/>
    <s v="De Bonte Raaf"/>
    <x v="7"/>
    <x v="16"/>
    <n v="2951"/>
    <x v="2"/>
    <x v="0"/>
    <x v="0"/>
    <x v="0"/>
    <x v="0"/>
    <x v="0"/>
  </r>
  <r>
    <x v="0"/>
    <x v="3"/>
    <s v="De Bonte Raaf"/>
    <x v="7"/>
    <x v="17"/>
    <n v="0"/>
    <x v="2"/>
    <x v="0"/>
    <x v="0"/>
    <x v="0"/>
    <x v="0"/>
    <x v="0"/>
  </r>
  <r>
    <x v="0"/>
    <x v="3"/>
    <s v="De Bonte Raaf"/>
    <x v="7"/>
    <x v="18"/>
    <n v="2951"/>
    <x v="2"/>
    <x v="0"/>
    <x v="0"/>
    <x v="0"/>
    <x v="0"/>
    <x v="0"/>
  </r>
  <r>
    <x v="0"/>
    <x v="3"/>
    <s v="De Bonte Raaf"/>
    <x v="7"/>
    <x v="19"/>
    <n v="22"/>
    <x v="2"/>
    <x v="0"/>
    <x v="0"/>
    <x v="0"/>
    <x v="0"/>
    <x v="0"/>
  </r>
  <r>
    <x v="0"/>
    <x v="3"/>
    <s v="De Bonte Raaf"/>
    <x v="7"/>
    <x v="20"/>
    <n v="2951"/>
    <x v="2"/>
    <x v="0"/>
    <x v="0"/>
    <x v="0"/>
    <x v="0"/>
    <x v="0"/>
  </r>
  <r>
    <x v="0"/>
    <x v="3"/>
    <s v="De Bonte Raaf"/>
    <x v="7"/>
    <x v="21"/>
    <n v="-627.83000000000004"/>
    <x v="2"/>
    <x v="0"/>
    <x v="0"/>
    <x v="0"/>
    <x v="0"/>
    <x v="0"/>
  </r>
  <r>
    <x v="0"/>
    <x v="3"/>
    <s v="De Bonte Raaf"/>
    <x v="7"/>
    <x v="22"/>
    <n v="2951"/>
    <x v="2"/>
    <x v="0"/>
    <x v="0"/>
    <x v="0"/>
    <x v="0"/>
    <x v="0"/>
  </r>
  <r>
    <x v="0"/>
    <x v="3"/>
    <s v="De Bonte Raaf"/>
    <x v="7"/>
    <x v="23"/>
    <n v="2951"/>
    <x v="2"/>
    <x v="0"/>
    <x v="0"/>
    <x v="0"/>
    <x v="0"/>
    <x v="0"/>
  </r>
  <r>
    <x v="0"/>
    <x v="3"/>
    <s v="De Bonte Raaf"/>
    <x v="7"/>
    <x v="24"/>
    <n v="2951"/>
    <x v="2"/>
    <x v="0"/>
    <x v="0"/>
    <x v="0"/>
    <x v="0"/>
    <x v="0"/>
  </r>
  <r>
    <x v="0"/>
    <x v="3"/>
    <s v="De Bonte Raaf"/>
    <x v="7"/>
    <x v="25"/>
    <n v="21.67"/>
    <x v="2"/>
    <x v="0"/>
    <x v="0"/>
    <x v="0"/>
    <x v="0"/>
    <x v="0"/>
  </r>
  <r>
    <x v="0"/>
    <x v="3"/>
    <s v="De Bonte Raaf"/>
    <x v="7"/>
    <x v="26"/>
    <n v="158.4"/>
    <x v="2"/>
    <x v="0"/>
    <x v="0"/>
    <x v="0"/>
    <x v="0"/>
    <x v="0"/>
  </r>
  <r>
    <x v="0"/>
    <x v="3"/>
    <s v="De Bonte Raaf"/>
    <x v="7"/>
    <x v="27"/>
    <n v="316.25"/>
    <x v="2"/>
    <x v="0"/>
    <x v="0"/>
    <x v="0"/>
    <x v="0"/>
    <x v="0"/>
  </r>
  <r>
    <x v="0"/>
    <x v="3"/>
    <s v="De Bonte Raaf"/>
    <x v="7"/>
    <x v="28"/>
    <n v="2951"/>
    <x v="2"/>
    <x v="0"/>
    <x v="0"/>
    <x v="0"/>
    <x v="0"/>
    <x v="0"/>
  </r>
  <r>
    <x v="0"/>
    <x v="3"/>
    <s v="De Bonte Raaf"/>
    <x v="7"/>
    <x v="29"/>
    <n v="0"/>
    <x v="2"/>
    <x v="0"/>
    <x v="0"/>
    <x v="0"/>
    <x v="0"/>
    <x v="0"/>
  </r>
  <r>
    <x v="0"/>
    <x v="3"/>
    <s v="De Bonte Raaf"/>
    <x v="7"/>
    <x v="30"/>
    <n v="2951"/>
    <x v="2"/>
    <x v="0"/>
    <x v="0"/>
    <x v="0"/>
    <x v="0"/>
    <x v="0"/>
  </r>
  <r>
    <x v="0"/>
    <x v="3"/>
    <s v="De Bonte Raaf"/>
    <x v="7"/>
    <x v="31"/>
    <n v="18.920000000000002"/>
    <x v="2"/>
    <x v="0"/>
    <x v="0"/>
    <x v="0"/>
    <x v="0"/>
    <x v="0"/>
  </r>
  <r>
    <x v="0"/>
    <x v="3"/>
    <s v="De Bonte Raaf"/>
    <x v="7"/>
    <x v="32"/>
    <n v="156"/>
    <x v="2"/>
    <x v="0"/>
    <x v="0"/>
    <x v="0"/>
    <x v="0"/>
    <x v="0"/>
  </r>
  <r>
    <x v="0"/>
    <x v="3"/>
    <s v="De Bonte Raaf"/>
    <x v="7"/>
    <x v="33"/>
    <n v="100"/>
    <x v="2"/>
    <x v="0"/>
    <x v="0"/>
    <x v="0"/>
    <x v="0"/>
    <x v="0"/>
  </r>
  <r>
    <x v="0"/>
    <x v="3"/>
    <s v="De Bonte Raaf"/>
    <x v="7"/>
    <x v="34"/>
    <n v="100"/>
    <x v="2"/>
    <x v="0"/>
    <x v="0"/>
    <x v="0"/>
    <x v="0"/>
    <x v="0"/>
  </r>
  <r>
    <x v="0"/>
    <x v="3"/>
    <s v="De Bonte Raaf"/>
    <x v="7"/>
    <x v="35"/>
    <n v="100"/>
    <x v="2"/>
    <x v="0"/>
    <x v="0"/>
    <x v="0"/>
    <x v="0"/>
    <x v="0"/>
  </r>
  <r>
    <x v="0"/>
    <x v="3"/>
    <s v="De Bonte Raaf"/>
    <x v="7"/>
    <x v="36"/>
    <n v="156"/>
    <x v="2"/>
    <x v="0"/>
    <x v="0"/>
    <x v="0"/>
    <x v="0"/>
    <x v="0"/>
  </r>
  <r>
    <x v="0"/>
    <x v="3"/>
    <s v="De Bonte Raaf"/>
    <x v="7"/>
    <x v="37"/>
    <n v="197.72"/>
    <x v="2"/>
    <x v="0"/>
    <x v="0"/>
    <x v="0"/>
    <x v="0"/>
    <x v="0"/>
  </r>
  <r>
    <x v="0"/>
    <x v="3"/>
    <s v="De Bonte Raaf"/>
    <x v="7"/>
    <x v="38"/>
    <n v="432"/>
    <x v="2"/>
    <x v="0"/>
    <x v="0"/>
    <x v="0"/>
    <x v="0"/>
    <x v="0"/>
  </r>
  <r>
    <x v="0"/>
    <x v="3"/>
    <s v="De Bonte Raaf"/>
    <x v="7"/>
    <x v="39"/>
    <n v="0"/>
    <x v="2"/>
    <x v="0"/>
    <x v="0"/>
    <x v="0"/>
    <x v="0"/>
    <x v="0"/>
  </r>
  <r>
    <x v="0"/>
    <x v="3"/>
    <s v="De Bonte Raaf"/>
    <x v="7"/>
    <x v="40"/>
    <n v="432"/>
    <x v="2"/>
    <x v="0"/>
    <x v="0"/>
    <x v="0"/>
    <x v="0"/>
    <x v="0"/>
  </r>
  <r>
    <x v="0"/>
    <x v="3"/>
    <s v="De Bonte Raaf"/>
    <x v="7"/>
    <x v="41"/>
    <n v="0"/>
    <x v="2"/>
    <x v="0"/>
    <x v="0"/>
    <x v="0"/>
    <x v="0"/>
    <x v="0"/>
  </r>
  <r>
    <x v="0"/>
    <x v="3"/>
    <s v="De Bonte Raaf"/>
    <x v="7"/>
    <x v="92"/>
    <n v="2951"/>
    <x v="2"/>
    <x v="0"/>
    <x v="0"/>
    <x v="0"/>
    <x v="0"/>
    <x v="0"/>
  </r>
  <r>
    <x v="0"/>
    <x v="3"/>
    <s v="De Bonte Raaf"/>
    <x v="7"/>
    <x v="43"/>
    <n v="0"/>
    <x v="2"/>
    <x v="0"/>
    <x v="0"/>
    <x v="1"/>
    <x v="0"/>
    <x v="0"/>
  </r>
  <r>
    <x v="0"/>
    <x v="3"/>
    <s v="De Bonte Raaf"/>
    <x v="7"/>
    <x v="44"/>
    <n v="0"/>
    <x v="2"/>
    <x v="0"/>
    <x v="0"/>
    <x v="2"/>
    <x v="0"/>
    <x v="0"/>
  </r>
  <r>
    <x v="0"/>
    <x v="3"/>
    <s v="De Bonte Raaf"/>
    <x v="7"/>
    <x v="45"/>
    <n v="0"/>
    <x v="2"/>
    <x v="0"/>
    <x v="0"/>
    <x v="2"/>
    <x v="0"/>
    <x v="0"/>
  </r>
  <r>
    <x v="0"/>
    <x v="3"/>
    <s v="De Bonte Raaf"/>
    <x v="7"/>
    <x v="46"/>
    <n v="0"/>
    <x v="2"/>
    <x v="0"/>
    <x v="0"/>
    <x v="2"/>
    <x v="0"/>
    <x v="0"/>
  </r>
  <r>
    <x v="0"/>
    <x v="3"/>
    <s v="De Bonte Raaf"/>
    <x v="7"/>
    <x v="47"/>
    <n v="0"/>
    <x v="2"/>
    <x v="0"/>
    <x v="0"/>
    <x v="2"/>
    <x v="0"/>
    <x v="0"/>
  </r>
  <r>
    <x v="0"/>
    <x v="3"/>
    <s v="De Bonte Raaf"/>
    <x v="7"/>
    <x v="48"/>
    <n v="0"/>
    <x v="2"/>
    <x v="0"/>
    <x v="0"/>
    <x v="1"/>
    <x v="0"/>
    <x v="0"/>
  </r>
  <r>
    <x v="0"/>
    <x v="3"/>
    <s v="De Bonte Raaf"/>
    <x v="7"/>
    <x v="49"/>
    <n v="236.08"/>
    <x v="2"/>
    <x v="0"/>
    <x v="0"/>
    <x v="3"/>
    <x v="0"/>
    <x v="0"/>
  </r>
  <r>
    <x v="0"/>
    <x v="3"/>
    <s v="De Bonte Raaf"/>
    <x v="7"/>
    <x v="50"/>
    <n v="35.409999999999997"/>
    <x v="2"/>
    <x v="0"/>
    <x v="0"/>
    <x v="4"/>
    <x v="0"/>
    <x v="0"/>
  </r>
  <r>
    <x v="0"/>
    <x v="3"/>
    <s v="De Bonte Raaf"/>
    <x v="7"/>
    <x v="51"/>
    <n v="47.22"/>
    <x v="2"/>
    <x v="0"/>
    <x v="0"/>
    <x v="4"/>
    <x v="0"/>
    <x v="0"/>
  </r>
  <r>
    <x v="0"/>
    <x v="3"/>
    <s v="De Bonte Raaf"/>
    <x v="7"/>
    <x v="52"/>
    <n v="0"/>
    <x v="2"/>
    <x v="0"/>
    <x v="0"/>
    <x v="1"/>
    <x v="0"/>
    <x v="0"/>
  </r>
  <r>
    <x v="0"/>
    <x v="3"/>
    <s v="De Bonte Raaf"/>
    <x v="7"/>
    <x v="53"/>
    <n v="44.26"/>
    <x v="2"/>
    <x v="0"/>
    <x v="0"/>
    <x v="3"/>
    <x v="0"/>
    <x v="0"/>
  </r>
  <r>
    <x v="0"/>
    <x v="3"/>
    <s v="De Bonte Raaf"/>
    <x v="7"/>
    <x v="54"/>
    <n v="6.64"/>
    <x v="2"/>
    <x v="0"/>
    <x v="0"/>
    <x v="4"/>
    <x v="0"/>
    <x v="0"/>
  </r>
  <r>
    <x v="0"/>
    <x v="3"/>
    <s v="De Bonte Raaf"/>
    <x v="7"/>
    <x v="55"/>
    <n v="8.85"/>
    <x v="2"/>
    <x v="0"/>
    <x v="0"/>
    <x v="4"/>
    <x v="0"/>
    <x v="0"/>
  </r>
  <r>
    <x v="0"/>
    <x v="3"/>
    <s v="De Bonte Raaf"/>
    <x v="7"/>
    <x v="56"/>
    <n v="0"/>
    <x v="2"/>
    <x v="0"/>
    <x v="0"/>
    <x v="4"/>
    <x v="0"/>
    <x v="0"/>
  </r>
  <r>
    <x v="0"/>
    <x v="3"/>
    <s v="De Bonte Raaf"/>
    <x v="7"/>
    <x v="57"/>
    <n v="0"/>
    <x v="2"/>
    <x v="0"/>
    <x v="0"/>
    <x v="4"/>
    <x v="0"/>
    <x v="0"/>
  </r>
  <r>
    <x v="0"/>
    <x v="3"/>
    <s v="De Bonte Raaf"/>
    <x v="7"/>
    <x v="58"/>
    <n v="0"/>
    <x v="2"/>
    <x v="0"/>
    <x v="0"/>
    <x v="4"/>
    <x v="0"/>
    <x v="0"/>
  </r>
  <r>
    <x v="0"/>
    <x v="3"/>
    <s v="De Bonte Raaf"/>
    <x v="7"/>
    <x v="59"/>
    <n v="0"/>
    <x v="2"/>
    <x v="0"/>
    <x v="0"/>
    <x v="4"/>
    <x v="0"/>
    <x v="0"/>
  </r>
  <r>
    <x v="0"/>
    <x v="3"/>
    <s v="De Bonte Raaf"/>
    <x v="7"/>
    <x v="60"/>
    <n v="214.54"/>
    <x v="2"/>
    <x v="0"/>
    <x v="0"/>
    <x v="5"/>
    <x v="0"/>
    <x v="0"/>
  </r>
  <r>
    <x v="0"/>
    <x v="3"/>
    <s v="De Bonte Raaf"/>
    <x v="7"/>
    <x v="61"/>
    <n v="0"/>
    <x v="2"/>
    <x v="0"/>
    <x v="0"/>
    <x v="5"/>
    <x v="0"/>
    <x v="0"/>
  </r>
  <r>
    <x v="0"/>
    <x v="3"/>
    <s v="De Bonte Raaf"/>
    <x v="7"/>
    <x v="62"/>
    <n v="0"/>
    <x v="2"/>
    <x v="0"/>
    <x v="0"/>
    <x v="5"/>
    <x v="0"/>
    <x v="0"/>
  </r>
  <r>
    <x v="0"/>
    <x v="3"/>
    <s v="De Bonte Raaf"/>
    <x v="7"/>
    <x v="63"/>
    <n v="0"/>
    <x v="2"/>
    <x v="0"/>
    <x v="0"/>
    <x v="5"/>
    <x v="0"/>
    <x v="0"/>
  </r>
  <r>
    <x v="0"/>
    <x v="3"/>
    <s v="De Bonte Raaf"/>
    <x v="7"/>
    <x v="64"/>
    <n v="15.64"/>
    <x v="2"/>
    <x v="0"/>
    <x v="0"/>
    <x v="5"/>
    <x v="0"/>
    <x v="0"/>
  </r>
  <r>
    <x v="0"/>
    <x v="3"/>
    <s v="De Bonte Raaf"/>
    <x v="7"/>
    <x v="65"/>
    <n v="0"/>
    <x v="2"/>
    <x v="0"/>
    <x v="0"/>
    <x v="5"/>
    <x v="0"/>
    <x v="0"/>
  </r>
  <r>
    <x v="0"/>
    <x v="3"/>
    <s v="De Bonte Raaf"/>
    <x v="7"/>
    <x v="66"/>
    <n v="86.76"/>
    <x v="2"/>
    <x v="0"/>
    <x v="0"/>
    <x v="5"/>
    <x v="0"/>
    <x v="0"/>
  </r>
  <r>
    <x v="0"/>
    <x v="3"/>
    <s v="De Bonte Raaf"/>
    <x v="7"/>
    <x v="67"/>
    <n v="0"/>
    <x v="2"/>
    <x v="0"/>
    <x v="0"/>
    <x v="5"/>
    <x v="0"/>
    <x v="0"/>
  </r>
  <r>
    <x v="0"/>
    <x v="3"/>
    <s v="De Bonte Raaf"/>
    <x v="7"/>
    <x v="68"/>
    <n v="0"/>
    <x v="2"/>
    <x v="0"/>
    <x v="0"/>
    <x v="5"/>
    <x v="0"/>
    <x v="0"/>
  </r>
  <r>
    <x v="0"/>
    <x v="3"/>
    <s v="De Bonte Raaf"/>
    <x v="7"/>
    <x v="69"/>
    <n v="0"/>
    <x v="2"/>
    <x v="0"/>
    <x v="0"/>
    <x v="5"/>
    <x v="0"/>
    <x v="0"/>
  </r>
  <r>
    <x v="0"/>
    <x v="3"/>
    <s v="De Bonte Raaf"/>
    <x v="7"/>
    <x v="70"/>
    <n v="10.33"/>
    <x v="2"/>
    <x v="0"/>
    <x v="0"/>
    <x v="5"/>
    <x v="0"/>
    <x v="0"/>
  </r>
  <r>
    <x v="0"/>
    <x v="3"/>
    <s v="De Bonte Raaf"/>
    <x v="7"/>
    <x v="71"/>
    <n v="0"/>
    <x v="2"/>
    <x v="0"/>
    <x v="0"/>
    <x v="5"/>
    <x v="0"/>
    <x v="0"/>
  </r>
  <r>
    <x v="0"/>
    <x v="3"/>
    <s v="De Bonte Raaf"/>
    <x v="7"/>
    <x v="72"/>
    <n v="0"/>
    <x v="2"/>
    <x v="0"/>
    <x v="0"/>
    <x v="4"/>
    <x v="0"/>
    <x v="0"/>
  </r>
  <r>
    <x v="0"/>
    <x v="3"/>
    <s v="De Bonte Raaf"/>
    <x v="7"/>
    <x v="73"/>
    <n v="0"/>
    <x v="2"/>
    <x v="0"/>
    <x v="0"/>
    <x v="4"/>
    <x v="0"/>
    <x v="0"/>
  </r>
  <r>
    <x v="0"/>
    <x v="3"/>
    <s v="De Bonte Raaf"/>
    <x v="7"/>
    <x v="74"/>
    <n v="0"/>
    <x v="2"/>
    <x v="0"/>
    <x v="0"/>
    <x v="4"/>
    <x v="0"/>
    <x v="0"/>
  </r>
  <r>
    <x v="0"/>
    <x v="3"/>
    <s v="De Bonte Raaf"/>
    <x v="7"/>
    <x v="75"/>
    <n v="0"/>
    <x v="2"/>
    <x v="0"/>
    <x v="0"/>
    <x v="4"/>
    <x v="0"/>
    <x v="0"/>
  </r>
  <r>
    <x v="0"/>
    <x v="3"/>
    <s v="De Bonte Raaf"/>
    <x v="7"/>
    <x v="76"/>
    <n v="197.72"/>
    <x v="2"/>
    <x v="0"/>
    <x v="0"/>
    <x v="6"/>
    <x v="0"/>
    <x v="0"/>
  </r>
  <r>
    <x v="0"/>
    <x v="3"/>
    <s v="De Bonte Raaf"/>
    <x v="7"/>
    <x v="77"/>
    <n v="-627.83000000000004"/>
    <x v="2"/>
    <x v="0"/>
    <x v="0"/>
    <x v="7"/>
    <x v="0"/>
    <x v="0"/>
  </r>
  <r>
    <x v="0"/>
    <x v="3"/>
    <s v="De Bonte Raaf"/>
    <x v="7"/>
    <x v="78"/>
    <n v="0"/>
    <x v="2"/>
    <x v="0"/>
    <x v="0"/>
    <x v="7"/>
    <x v="0"/>
    <x v="0"/>
  </r>
  <r>
    <x v="0"/>
    <x v="3"/>
    <s v="De Bonte Raaf"/>
    <x v="7"/>
    <x v="79"/>
    <n v="0"/>
    <x v="2"/>
    <x v="0"/>
    <x v="0"/>
    <x v="7"/>
    <x v="0"/>
    <x v="0"/>
  </r>
  <r>
    <x v="0"/>
    <x v="3"/>
    <s v="De Bonte Raaf"/>
    <x v="7"/>
    <x v="80"/>
    <n v="0"/>
    <x v="2"/>
    <x v="0"/>
    <x v="0"/>
    <x v="8"/>
    <x v="0"/>
    <x v="0"/>
  </r>
  <r>
    <x v="0"/>
    <x v="3"/>
    <s v="De Bonte Raaf"/>
    <x v="7"/>
    <x v="81"/>
    <n v="2323.17"/>
    <x v="2"/>
    <x v="0"/>
    <x v="0"/>
    <x v="8"/>
    <x v="0"/>
    <x v="0"/>
  </r>
  <r>
    <x v="0"/>
    <x v="3"/>
    <s v="De Bonte Raaf"/>
    <x v="7"/>
    <x v="82"/>
    <n v="0"/>
    <x v="2"/>
    <x v="0"/>
    <x v="0"/>
    <x v="8"/>
    <x v="0"/>
    <x v="0"/>
  </r>
  <r>
    <x v="0"/>
    <x v="3"/>
    <s v="De Bonte Raaf"/>
    <x v="7"/>
    <x v="83"/>
    <n v="2323.17"/>
    <x v="2"/>
    <x v="0"/>
    <x v="0"/>
    <x v="9"/>
    <x v="0"/>
    <x v="0"/>
  </r>
  <r>
    <x v="0"/>
    <x v="3"/>
    <s v="De Bonte Raaf"/>
    <x v="7"/>
    <x v="84"/>
    <n v="0"/>
    <x v="2"/>
    <x v="0"/>
    <x v="0"/>
    <x v="3"/>
    <x v="0"/>
    <x v="0"/>
  </r>
  <r>
    <x v="0"/>
    <x v="3"/>
    <s v="De Bonte Raaf"/>
    <x v="8"/>
    <x v="0"/>
    <n v="5363.61"/>
    <x v="2"/>
    <x v="0"/>
    <x v="0"/>
    <x v="0"/>
    <x v="2"/>
    <x v="0"/>
  </r>
  <r>
    <x v="0"/>
    <x v="3"/>
    <s v="De Bonte Raaf"/>
    <x v="8"/>
    <x v="85"/>
    <n v="2035.2"/>
    <x v="2"/>
    <x v="0"/>
    <x v="0"/>
    <x v="0"/>
    <x v="2"/>
    <x v="0"/>
  </r>
  <r>
    <x v="0"/>
    <x v="3"/>
    <s v="De Bonte Raaf"/>
    <x v="8"/>
    <x v="2"/>
    <n v="0"/>
    <x v="2"/>
    <x v="0"/>
    <x v="0"/>
    <x v="0"/>
    <x v="2"/>
    <x v="0"/>
  </r>
  <r>
    <x v="0"/>
    <x v="3"/>
    <s v="De Bonte Raaf"/>
    <x v="8"/>
    <x v="86"/>
    <n v="2035.2"/>
    <x v="2"/>
    <x v="0"/>
    <x v="0"/>
    <x v="0"/>
    <x v="2"/>
    <x v="0"/>
  </r>
  <r>
    <x v="0"/>
    <x v="3"/>
    <s v="De Bonte Raaf"/>
    <x v="8"/>
    <x v="4"/>
    <n v="2035.2"/>
    <x v="2"/>
    <x v="0"/>
    <x v="0"/>
    <x v="1"/>
    <x v="2"/>
    <x v="0"/>
  </r>
  <r>
    <x v="0"/>
    <x v="3"/>
    <s v="De Bonte Raaf"/>
    <x v="8"/>
    <x v="5"/>
    <n v="0"/>
    <x v="2"/>
    <x v="0"/>
    <x v="0"/>
    <x v="0"/>
    <x v="2"/>
    <x v="0"/>
  </r>
  <r>
    <x v="0"/>
    <x v="3"/>
    <s v="De Bonte Raaf"/>
    <x v="8"/>
    <x v="6"/>
    <n v="2590.61"/>
    <x v="2"/>
    <x v="0"/>
    <x v="0"/>
    <x v="0"/>
    <x v="2"/>
    <x v="0"/>
  </r>
  <r>
    <x v="0"/>
    <x v="3"/>
    <s v="De Bonte Raaf"/>
    <x v="8"/>
    <x v="7"/>
    <n v="0"/>
    <x v="2"/>
    <x v="0"/>
    <x v="0"/>
    <x v="0"/>
    <x v="2"/>
    <x v="0"/>
  </r>
  <r>
    <x v="0"/>
    <x v="3"/>
    <s v="De Bonte Raaf"/>
    <x v="8"/>
    <x v="8"/>
    <n v="0"/>
    <x v="2"/>
    <x v="0"/>
    <x v="0"/>
    <x v="1"/>
    <x v="2"/>
    <x v="0"/>
  </r>
  <r>
    <x v="0"/>
    <x v="3"/>
    <s v="De Bonte Raaf"/>
    <x v="8"/>
    <x v="9"/>
    <n v="0"/>
    <x v="2"/>
    <x v="0"/>
    <x v="0"/>
    <x v="0"/>
    <x v="2"/>
    <x v="0"/>
  </r>
  <r>
    <x v="0"/>
    <x v="3"/>
    <s v="De Bonte Raaf"/>
    <x v="8"/>
    <x v="87"/>
    <n v="2035.2"/>
    <x v="2"/>
    <x v="0"/>
    <x v="0"/>
    <x v="0"/>
    <x v="2"/>
    <x v="0"/>
  </r>
  <r>
    <x v="0"/>
    <x v="3"/>
    <s v="De Bonte Raaf"/>
    <x v="8"/>
    <x v="88"/>
    <n v="2035.2"/>
    <x v="2"/>
    <x v="0"/>
    <x v="0"/>
    <x v="0"/>
    <x v="2"/>
    <x v="0"/>
  </r>
  <r>
    <x v="0"/>
    <x v="3"/>
    <s v="De Bonte Raaf"/>
    <x v="8"/>
    <x v="89"/>
    <n v="2035.2"/>
    <x v="2"/>
    <x v="0"/>
    <x v="0"/>
    <x v="0"/>
    <x v="2"/>
    <x v="0"/>
  </r>
  <r>
    <x v="0"/>
    <x v="3"/>
    <s v="De Bonte Raaf"/>
    <x v="8"/>
    <x v="90"/>
    <n v="2035.2"/>
    <x v="2"/>
    <x v="0"/>
    <x v="0"/>
    <x v="0"/>
    <x v="2"/>
    <x v="0"/>
  </r>
  <r>
    <x v="0"/>
    <x v="3"/>
    <s v="De Bonte Raaf"/>
    <x v="8"/>
    <x v="91"/>
    <n v="2035.2"/>
    <x v="2"/>
    <x v="0"/>
    <x v="0"/>
    <x v="0"/>
    <x v="2"/>
    <x v="0"/>
  </r>
  <r>
    <x v="0"/>
    <x v="3"/>
    <s v="De Bonte Raaf"/>
    <x v="8"/>
    <x v="15"/>
    <n v="0"/>
    <x v="2"/>
    <x v="0"/>
    <x v="0"/>
    <x v="0"/>
    <x v="2"/>
    <x v="0"/>
  </r>
  <r>
    <x v="0"/>
    <x v="3"/>
    <s v="De Bonte Raaf"/>
    <x v="8"/>
    <x v="16"/>
    <n v="2035.2"/>
    <x v="2"/>
    <x v="0"/>
    <x v="0"/>
    <x v="0"/>
    <x v="2"/>
    <x v="0"/>
  </r>
  <r>
    <x v="0"/>
    <x v="3"/>
    <s v="De Bonte Raaf"/>
    <x v="8"/>
    <x v="17"/>
    <n v="0"/>
    <x v="2"/>
    <x v="0"/>
    <x v="0"/>
    <x v="0"/>
    <x v="2"/>
    <x v="0"/>
  </r>
  <r>
    <x v="0"/>
    <x v="3"/>
    <s v="De Bonte Raaf"/>
    <x v="8"/>
    <x v="18"/>
    <n v="2035.2"/>
    <x v="2"/>
    <x v="0"/>
    <x v="0"/>
    <x v="0"/>
    <x v="2"/>
    <x v="0"/>
  </r>
  <r>
    <x v="0"/>
    <x v="3"/>
    <s v="De Bonte Raaf"/>
    <x v="8"/>
    <x v="19"/>
    <n v="18"/>
    <x v="2"/>
    <x v="0"/>
    <x v="0"/>
    <x v="0"/>
    <x v="2"/>
    <x v="0"/>
  </r>
  <r>
    <x v="0"/>
    <x v="3"/>
    <s v="De Bonte Raaf"/>
    <x v="8"/>
    <x v="20"/>
    <n v="2035.2"/>
    <x v="2"/>
    <x v="0"/>
    <x v="0"/>
    <x v="0"/>
    <x v="2"/>
    <x v="0"/>
  </r>
  <r>
    <x v="0"/>
    <x v="3"/>
    <s v="De Bonte Raaf"/>
    <x v="8"/>
    <x v="21"/>
    <n v="-247.33"/>
    <x v="2"/>
    <x v="0"/>
    <x v="0"/>
    <x v="0"/>
    <x v="2"/>
    <x v="0"/>
  </r>
  <r>
    <x v="0"/>
    <x v="3"/>
    <s v="De Bonte Raaf"/>
    <x v="8"/>
    <x v="22"/>
    <n v="2035.2"/>
    <x v="2"/>
    <x v="0"/>
    <x v="0"/>
    <x v="0"/>
    <x v="2"/>
    <x v="0"/>
  </r>
  <r>
    <x v="0"/>
    <x v="3"/>
    <s v="De Bonte Raaf"/>
    <x v="8"/>
    <x v="23"/>
    <n v="2035.2"/>
    <x v="2"/>
    <x v="0"/>
    <x v="0"/>
    <x v="0"/>
    <x v="2"/>
    <x v="0"/>
  </r>
  <r>
    <x v="0"/>
    <x v="3"/>
    <s v="De Bonte Raaf"/>
    <x v="8"/>
    <x v="24"/>
    <n v="2035.2"/>
    <x v="2"/>
    <x v="0"/>
    <x v="0"/>
    <x v="0"/>
    <x v="2"/>
    <x v="0"/>
  </r>
  <r>
    <x v="0"/>
    <x v="3"/>
    <s v="De Bonte Raaf"/>
    <x v="8"/>
    <x v="25"/>
    <n v="21.67"/>
    <x v="2"/>
    <x v="0"/>
    <x v="0"/>
    <x v="0"/>
    <x v="2"/>
    <x v="0"/>
  </r>
  <r>
    <x v="0"/>
    <x v="3"/>
    <s v="De Bonte Raaf"/>
    <x v="8"/>
    <x v="26"/>
    <n v="129.6"/>
    <x v="2"/>
    <x v="0"/>
    <x v="0"/>
    <x v="0"/>
    <x v="2"/>
    <x v="0"/>
  </r>
  <r>
    <x v="0"/>
    <x v="3"/>
    <s v="De Bonte Raaf"/>
    <x v="8"/>
    <x v="27"/>
    <n v="303.75"/>
    <x v="2"/>
    <x v="0"/>
    <x v="0"/>
    <x v="0"/>
    <x v="2"/>
    <x v="0"/>
  </r>
  <r>
    <x v="0"/>
    <x v="3"/>
    <s v="De Bonte Raaf"/>
    <x v="8"/>
    <x v="28"/>
    <n v="2035.2"/>
    <x v="2"/>
    <x v="0"/>
    <x v="0"/>
    <x v="0"/>
    <x v="2"/>
    <x v="0"/>
  </r>
  <r>
    <x v="0"/>
    <x v="3"/>
    <s v="De Bonte Raaf"/>
    <x v="8"/>
    <x v="29"/>
    <n v="0"/>
    <x v="2"/>
    <x v="0"/>
    <x v="0"/>
    <x v="0"/>
    <x v="2"/>
    <x v="0"/>
  </r>
  <r>
    <x v="0"/>
    <x v="3"/>
    <s v="De Bonte Raaf"/>
    <x v="8"/>
    <x v="30"/>
    <n v="2544"/>
    <x v="2"/>
    <x v="0"/>
    <x v="0"/>
    <x v="0"/>
    <x v="2"/>
    <x v="0"/>
  </r>
  <r>
    <x v="0"/>
    <x v="3"/>
    <s v="De Bonte Raaf"/>
    <x v="8"/>
    <x v="31"/>
    <n v="16.309999999999999"/>
    <x v="2"/>
    <x v="0"/>
    <x v="0"/>
    <x v="0"/>
    <x v="2"/>
    <x v="0"/>
  </r>
  <r>
    <x v="0"/>
    <x v="3"/>
    <s v="De Bonte Raaf"/>
    <x v="8"/>
    <x v="32"/>
    <n v="124.8"/>
    <x v="2"/>
    <x v="0"/>
    <x v="0"/>
    <x v="0"/>
    <x v="2"/>
    <x v="0"/>
  </r>
  <r>
    <x v="0"/>
    <x v="3"/>
    <s v="De Bonte Raaf"/>
    <x v="8"/>
    <x v="33"/>
    <n v="80"/>
    <x v="2"/>
    <x v="0"/>
    <x v="0"/>
    <x v="0"/>
    <x v="2"/>
    <x v="0"/>
  </r>
  <r>
    <x v="0"/>
    <x v="3"/>
    <s v="De Bonte Raaf"/>
    <x v="8"/>
    <x v="34"/>
    <n v="80"/>
    <x v="2"/>
    <x v="0"/>
    <x v="0"/>
    <x v="0"/>
    <x v="2"/>
    <x v="0"/>
  </r>
  <r>
    <x v="0"/>
    <x v="3"/>
    <s v="De Bonte Raaf"/>
    <x v="8"/>
    <x v="35"/>
    <n v="80"/>
    <x v="2"/>
    <x v="0"/>
    <x v="0"/>
    <x v="0"/>
    <x v="2"/>
    <x v="0"/>
  </r>
  <r>
    <x v="0"/>
    <x v="3"/>
    <s v="De Bonte Raaf"/>
    <x v="8"/>
    <x v="36"/>
    <n v="125"/>
    <x v="2"/>
    <x v="0"/>
    <x v="0"/>
    <x v="0"/>
    <x v="2"/>
    <x v="0"/>
  </r>
  <r>
    <x v="0"/>
    <x v="3"/>
    <s v="De Bonte Raaf"/>
    <x v="8"/>
    <x v="37"/>
    <n v="136.36000000000001"/>
    <x v="2"/>
    <x v="0"/>
    <x v="0"/>
    <x v="0"/>
    <x v="2"/>
    <x v="0"/>
  </r>
  <r>
    <x v="0"/>
    <x v="3"/>
    <s v="De Bonte Raaf"/>
    <x v="8"/>
    <x v="38"/>
    <n v="346.23"/>
    <x v="2"/>
    <x v="0"/>
    <x v="0"/>
    <x v="0"/>
    <x v="2"/>
    <x v="0"/>
  </r>
  <r>
    <x v="0"/>
    <x v="3"/>
    <s v="De Bonte Raaf"/>
    <x v="8"/>
    <x v="39"/>
    <n v="0"/>
    <x v="2"/>
    <x v="0"/>
    <x v="0"/>
    <x v="0"/>
    <x v="2"/>
    <x v="0"/>
  </r>
  <r>
    <x v="0"/>
    <x v="3"/>
    <s v="De Bonte Raaf"/>
    <x v="8"/>
    <x v="40"/>
    <n v="346.23"/>
    <x v="2"/>
    <x v="0"/>
    <x v="0"/>
    <x v="0"/>
    <x v="2"/>
    <x v="0"/>
  </r>
  <r>
    <x v="0"/>
    <x v="3"/>
    <s v="De Bonte Raaf"/>
    <x v="8"/>
    <x v="41"/>
    <n v="0"/>
    <x v="2"/>
    <x v="0"/>
    <x v="0"/>
    <x v="0"/>
    <x v="2"/>
    <x v="0"/>
  </r>
  <r>
    <x v="0"/>
    <x v="3"/>
    <s v="De Bonte Raaf"/>
    <x v="8"/>
    <x v="92"/>
    <n v="2035.2"/>
    <x v="2"/>
    <x v="0"/>
    <x v="0"/>
    <x v="0"/>
    <x v="2"/>
    <x v="0"/>
  </r>
  <r>
    <x v="0"/>
    <x v="3"/>
    <s v="De Bonte Raaf"/>
    <x v="8"/>
    <x v="43"/>
    <n v="0"/>
    <x v="2"/>
    <x v="0"/>
    <x v="0"/>
    <x v="1"/>
    <x v="2"/>
    <x v="0"/>
  </r>
  <r>
    <x v="0"/>
    <x v="3"/>
    <s v="De Bonte Raaf"/>
    <x v="8"/>
    <x v="44"/>
    <n v="0"/>
    <x v="2"/>
    <x v="0"/>
    <x v="0"/>
    <x v="2"/>
    <x v="2"/>
    <x v="0"/>
  </r>
  <r>
    <x v="0"/>
    <x v="3"/>
    <s v="De Bonte Raaf"/>
    <x v="8"/>
    <x v="45"/>
    <n v="0"/>
    <x v="2"/>
    <x v="0"/>
    <x v="0"/>
    <x v="2"/>
    <x v="2"/>
    <x v="0"/>
  </r>
  <r>
    <x v="0"/>
    <x v="3"/>
    <s v="De Bonte Raaf"/>
    <x v="8"/>
    <x v="46"/>
    <n v="0"/>
    <x v="2"/>
    <x v="0"/>
    <x v="0"/>
    <x v="2"/>
    <x v="2"/>
    <x v="0"/>
  </r>
  <r>
    <x v="0"/>
    <x v="3"/>
    <s v="De Bonte Raaf"/>
    <x v="8"/>
    <x v="47"/>
    <n v="0"/>
    <x v="2"/>
    <x v="0"/>
    <x v="0"/>
    <x v="2"/>
    <x v="2"/>
    <x v="0"/>
  </r>
  <r>
    <x v="0"/>
    <x v="3"/>
    <s v="De Bonte Raaf"/>
    <x v="8"/>
    <x v="48"/>
    <n v="0"/>
    <x v="2"/>
    <x v="0"/>
    <x v="0"/>
    <x v="1"/>
    <x v="2"/>
    <x v="0"/>
  </r>
  <r>
    <x v="0"/>
    <x v="3"/>
    <s v="De Bonte Raaf"/>
    <x v="8"/>
    <x v="49"/>
    <n v="162.82"/>
    <x v="2"/>
    <x v="0"/>
    <x v="0"/>
    <x v="3"/>
    <x v="2"/>
    <x v="0"/>
  </r>
  <r>
    <x v="0"/>
    <x v="3"/>
    <s v="De Bonte Raaf"/>
    <x v="8"/>
    <x v="50"/>
    <n v="24.42"/>
    <x v="2"/>
    <x v="0"/>
    <x v="0"/>
    <x v="4"/>
    <x v="2"/>
    <x v="0"/>
  </r>
  <r>
    <x v="0"/>
    <x v="3"/>
    <s v="De Bonte Raaf"/>
    <x v="8"/>
    <x v="51"/>
    <n v="32.56"/>
    <x v="2"/>
    <x v="0"/>
    <x v="0"/>
    <x v="4"/>
    <x v="2"/>
    <x v="0"/>
  </r>
  <r>
    <x v="0"/>
    <x v="3"/>
    <s v="De Bonte Raaf"/>
    <x v="8"/>
    <x v="52"/>
    <n v="0"/>
    <x v="2"/>
    <x v="0"/>
    <x v="0"/>
    <x v="1"/>
    <x v="2"/>
    <x v="0"/>
  </r>
  <r>
    <x v="0"/>
    <x v="3"/>
    <s v="De Bonte Raaf"/>
    <x v="8"/>
    <x v="53"/>
    <n v="30.53"/>
    <x v="2"/>
    <x v="0"/>
    <x v="0"/>
    <x v="3"/>
    <x v="2"/>
    <x v="0"/>
  </r>
  <r>
    <x v="0"/>
    <x v="3"/>
    <s v="De Bonte Raaf"/>
    <x v="8"/>
    <x v="54"/>
    <n v="4.58"/>
    <x v="2"/>
    <x v="0"/>
    <x v="0"/>
    <x v="4"/>
    <x v="2"/>
    <x v="0"/>
  </r>
  <r>
    <x v="0"/>
    <x v="3"/>
    <s v="De Bonte Raaf"/>
    <x v="8"/>
    <x v="55"/>
    <n v="6.11"/>
    <x v="2"/>
    <x v="0"/>
    <x v="0"/>
    <x v="4"/>
    <x v="2"/>
    <x v="0"/>
  </r>
  <r>
    <x v="0"/>
    <x v="3"/>
    <s v="De Bonte Raaf"/>
    <x v="8"/>
    <x v="56"/>
    <n v="0"/>
    <x v="2"/>
    <x v="0"/>
    <x v="0"/>
    <x v="4"/>
    <x v="2"/>
    <x v="0"/>
  </r>
  <r>
    <x v="0"/>
    <x v="3"/>
    <s v="De Bonte Raaf"/>
    <x v="8"/>
    <x v="57"/>
    <n v="0"/>
    <x v="2"/>
    <x v="0"/>
    <x v="0"/>
    <x v="4"/>
    <x v="2"/>
    <x v="0"/>
  </r>
  <r>
    <x v="0"/>
    <x v="3"/>
    <s v="De Bonte Raaf"/>
    <x v="8"/>
    <x v="58"/>
    <n v="0"/>
    <x v="2"/>
    <x v="0"/>
    <x v="0"/>
    <x v="4"/>
    <x v="2"/>
    <x v="0"/>
  </r>
  <r>
    <x v="0"/>
    <x v="3"/>
    <s v="De Bonte Raaf"/>
    <x v="8"/>
    <x v="59"/>
    <n v="0"/>
    <x v="2"/>
    <x v="0"/>
    <x v="0"/>
    <x v="4"/>
    <x v="2"/>
    <x v="0"/>
  </r>
  <r>
    <x v="0"/>
    <x v="3"/>
    <s v="De Bonte Raaf"/>
    <x v="8"/>
    <x v="60"/>
    <n v="147.96"/>
    <x v="2"/>
    <x v="0"/>
    <x v="0"/>
    <x v="5"/>
    <x v="2"/>
    <x v="0"/>
  </r>
  <r>
    <x v="0"/>
    <x v="3"/>
    <s v="De Bonte Raaf"/>
    <x v="8"/>
    <x v="61"/>
    <n v="0"/>
    <x v="2"/>
    <x v="0"/>
    <x v="0"/>
    <x v="5"/>
    <x v="2"/>
    <x v="0"/>
  </r>
  <r>
    <x v="0"/>
    <x v="3"/>
    <s v="De Bonte Raaf"/>
    <x v="8"/>
    <x v="62"/>
    <n v="0"/>
    <x v="2"/>
    <x v="0"/>
    <x v="0"/>
    <x v="5"/>
    <x v="2"/>
    <x v="0"/>
  </r>
  <r>
    <x v="0"/>
    <x v="3"/>
    <s v="De Bonte Raaf"/>
    <x v="8"/>
    <x v="63"/>
    <n v="0"/>
    <x v="2"/>
    <x v="0"/>
    <x v="0"/>
    <x v="5"/>
    <x v="2"/>
    <x v="0"/>
  </r>
  <r>
    <x v="0"/>
    <x v="3"/>
    <s v="De Bonte Raaf"/>
    <x v="8"/>
    <x v="64"/>
    <n v="10.79"/>
    <x v="2"/>
    <x v="0"/>
    <x v="0"/>
    <x v="5"/>
    <x v="2"/>
    <x v="0"/>
  </r>
  <r>
    <x v="0"/>
    <x v="3"/>
    <s v="De Bonte Raaf"/>
    <x v="8"/>
    <x v="65"/>
    <n v="0"/>
    <x v="2"/>
    <x v="0"/>
    <x v="0"/>
    <x v="5"/>
    <x v="2"/>
    <x v="0"/>
  </r>
  <r>
    <x v="0"/>
    <x v="3"/>
    <s v="De Bonte Raaf"/>
    <x v="8"/>
    <x v="66"/>
    <n v="59.83"/>
    <x v="2"/>
    <x v="0"/>
    <x v="0"/>
    <x v="5"/>
    <x v="2"/>
    <x v="0"/>
  </r>
  <r>
    <x v="0"/>
    <x v="3"/>
    <s v="De Bonte Raaf"/>
    <x v="8"/>
    <x v="67"/>
    <n v="0"/>
    <x v="2"/>
    <x v="0"/>
    <x v="0"/>
    <x v="5"/>
    <x v="2"/>
    <x v="0"/>
  </r>
  <r>
    <x v="0"/>
    <x v="3"/>
    <s v="De Bonte Raaf"/>
    <x v="8"/>
    <x v="68"/>
    <n v="0"/>
    <x v="2"/>
    <x v="0"/>
    <x v="0"/>
    <x v="5"/>
    <x v="2"/>
    <x v="0"/>
  </r>
  <r>
    <x v="0"/>
    <x v="3"/>
    <s v="De Bonte Raaf"/>
    <x v="8"/>
    <x v="69"/>
    <n v="0"/>
    <x v="2"/>
    <x v="0"/>
    <x v="0"/>
    <x v="5"/>
    <x v="2"/>
    <x v="0"/>
  </r>
  <r>
    <x v="0"/>
    <x v="3"/>
    <s v="De Bonte Raaf"/>
    <x v="8"/>
    <x v="70"/>
    <n v="7.12"/>
    <x v="2"/>
    <x v="0"/>
    <x v="0"/>
    <x v="5"/>
    <x v="2"/>
    <x v="0"/>
  </r>
  <r>
    <x v="0"/>
    <x v="3"/>
    <s v="De Bonte Raaf"/>
    <x v="8"/>
    <x v="71"/>
    <n v="0"/>
    <x v="2"/>
    <x v="0"/>
    <x v="0"/>
    <x v="5"/>
    <x v="2"/>
    <x v="0"/>
  </r>
  <r>
    <x v="0"/>
    <x v="3"/>
    <s v="De Bonte Raaf"/>
    <x v="8"/>
    <x v="72"/>
    <n v="0"/>
    <x v="2"/>
    <x v="0"/>
    <x v="0"/>
    <x v="4"/>
    <x v="2"/>
    <x v="0"/>
  </r>
  <r>
    <x v="0"/>
    <x v="3"/>
    <s v="De Bonte Raaf"/>
    <x v="8"/>
    <x v="73"/>
    <n v="0"/>
    <x v="2"/>
    <x v="0"/>
    <x v="0"/>
    <x v="4"/>
    <x v="2"/>
    <x v="0"/>
  </r>
  <r>
    <x v="0"/>
    <x v="3"/>
    <s v="De Bonte Raaf"/>
    <x v="8"/>
    <x v="74"/>
    <n v="0"/>
    <x v="2"/>
    <x v="0"/>
    <x v="0"/>
    <x v="4"/>
    <x v="2"/>
    <x v="0"/>
  </r>
  <r>
    <x v="0"/>
    <x v="3"/>
    <s v="De Bonte Raaf"/>
    <x v="8"/>
    <x v="75"/>
    <n v="0"/>
    <x v="2"/>
    <x v="0"/>
    <x v="0"/>
    <x v="4"/>
    <x v="2"/>
    <x v="0"/>
  </r>
  <r>
    <x v="0"/>
    <x v="3"/>
    <s v="De Bonte Raaf"/>
    <x v="8"/>
    <x v="76"/>
    <n v="136.36000000000001"/>
    <x v="2"/>
    <x v="0"/>
    <x v="0"/>
    <x v="6"/>
    <x v="2"/>
    <x v="0"/>
  </r>
  <r>
    <x v="0"/>
    <x v="3"/>
    <s v="De Bonte Raaf"/>
    <x v="8"/>
    <x v="77"/>
    <n v="-247.33"/>
    <x v="2"/>
    <x v="0"/>
    <x v="0"/>
    <x v="7"/>
    <x v="2"/>
    <x v="0"/>
  </r>
  <r>
    <x v="0"/>
    <x v="3"/>
    <s v="De Bonte Raaf"/>
    <x v="8"/>
    <x v="78"/>
    <n v="0"/>
    <x v="2"/>
    <x v="0"/>
    <x v="0"/>
    <x v="7"/>
    <x v="2"/>
    <x v="0"/>
  </r>
  <r>
    <x v="0"/>
    <x v="3"/>
    <s v="De Bonte Raaf"/>
    <x v="8"/>
    <x v="79"/>
    <n v="0"/>
    <x v="2"/>
    <x v="0"/>
    <x v="0"/>
    <x v="7"/>
    <x v="2"/>
    <x v="0"/>
  </r>
  <r>
    <x v="0"/>
    <x v="3"/>
    <s v="De Bonte Raaf"/>
    <x v="8"/>
    <x v="80"/>
    <n v="0"/>
    <x v="2"/>
    <x v="0"/>
    <x v="0"/>
    <x v="8"/>
    <x v="2"/>
    <x v="0"/>
  </r>
  <r>
    <x v="0"/>
    <x v="3"/>
    <s v="De Bonte Raaf"/>
    <x v="8"/>
    <x v="81"/>
    <n v="1787.87"/>
    <x v="2"/>
    <x v="0"/>
    <x v="0"/>
    <x v="8"/>
    <x v="2"/>
    <x v="0"/>
  </r>
  <r>
    <x v="0"/>
    <x v="3"/>
    <s v="De Bonte Raaf"/>
    <x v="8"/>
    <x v="82"/>
    <n v="0"/>
    <x v="2"/>
    <x v="0"/>
    <x v="0"/>
    <x v="8"/>
    <x v="2"/>
    <x v="0"/>
  </r>
  <r>
    <x v="0"/>
    <x v="3"/>
    <s v="De Bonte Raaf"/>
    <x v="8"/>
    <x v="83"/>
    <n v="1787.87"/>
    <x v="2"/>
    <x v="0"/>
    <x v="0"/>
    <x v="9"/>
    <x v="2"/>
    <x v="0"/>
  </r>
  <r>
    <x v="0"/>
    <x v="3"/>
    <s v="De Bonte Raaf"/>
    <x v="8"/>
    <x v="84"/>
    <n v="0"/>
    <x v="2"/>
    <x v="0"/>
    <x v="0"/>
    <x v="3"/>
    <x v="2"/>
    <x v="0"/>
  </r>
  <r>
    <x v="0"/>
    <x v="3"/>
    <s v="De Bonte Raaf"/>
    <x v="9"/>
    <x v="0"/>
    <n v="3139.74"/>
    <x v="3"/>
    <x v="0"/>
    <x v="0"/>
    <x v="0"/>
    <x v="2"/>
    <x v="0"/>
  </r>
  <r>
    <x v="0"/>
    <x v="3"/>
    <s v="De Bonte Raaf"/>
    <x v="9"/>
    <x v="85"/>
    <n v="1132"/>
    <x v="3"/>
    <x v="0"/>
    <x v="0"/>
    <x v="0"/>
    <x v="2"/>
    <x v="0"/>
  </r>
  <r>
    <x v="0"/>
    <x v="3"/>
    <s v="De Bonte Raaf"/>
    <x v="9"/>
    <x v="2"/>
    <n v="0"/>
    <x v="3"/>
    <x v="0"/>
    <x v="0"/>
    <x v="0"/>
    <x v="2"/>
    <x v="0"/>
  </r>
  <r>
    <x v="0"/>
    <x v="3"/>
    <s v="De Bonte Raaf"/>
    <x v="9"/>
    <x v="86"/>
    <n v="1132"/>
    <x v="3"/>
    <x v="0"/>
    <x v="0"/>
    <x v="0"/>
    <x v="2"/>
    <x v="0"/>
  </r>
  <r>
    <x v="0"/>
    <x v="3"/>
    <s v="De Bonte Raaf"/>
    <x v="9"/>
    <x v="4"/>
    <n v="1132"/>
    <x v="3"/>
    <x v="0"/>
    <x v="0"/>
    <x v="1"/>
    <x v="2"/>
    <x v="0"/>
  </r>
  <r>
    <x v="0"/>
    <x v="3"/>
    <s v="De Bonte Raaf"/>
    <x v="9"/>
    <x v="5"/>
    <n v="0"/>
    <x v="3"/>
    <x v="0"/>
    <x v="0"/>
    <x v="0"/>
    <x v="2"/>
    <x v="0"/>
  </r>
  <r>
    <x v="0"/>
    <x v="3"/>
    <s v="De Bonte Raaf"/>
    <x v="9"/>
    <x v="6"/>
    <n v="1440.92"/>
    <x v="3"/>
    <x v="0"/>
    <x v="0"/>
    <x v="0"/>
    <x v="2"/>
    <x v="0"/>
  </r>
  <r>
    <x v="0"/>
    <x v="3"/>
    <s v="De Bonte Raaf"/>
    <x v="9"/>
    <x v="7"/>
    <n v="0"/>
    <x v="3"/>
    <x v="0"/>
    <x v="0"/>
    <x v="0"/>
    <x v="2"/>
    <x v="0"/>
  </r>
  <r>
    <x v="0"/>
    <x v="3"/>
    <s v="De Bonte Raaf"/>
    <x v="9"/>
    <x v="8"/>
    <n v="0"/>
    <x v="3"/>
    <x v="0"/>
    <x v="0"/>
    <x v="1"/>
    <x v="2"/>
    <x v="0"/>
  </r>
  <r>
    <x v="0"/>
    <x v="3"/>
    <s v="De Bonte Raaf"/>
    <x v="9"/>
    <x v="9"/>
    <n v="0"/>
    <x v="3"/>
    <x v="0"/>
    <x v="0"/>
    <x v="0"/>
    <x v="2"/>
    <x v="0"/>
  </r>
  <r>
    <x v="0"/>
    <x v="3"/>
    <s v="De Bonte Raaf"/>
    <x v="9"/>
    <x v="87"/>
    <n v="1132"/>
    <x v="3"/>
    <x v="0"/>
    <x v="0"/>
    <x v="0"/>
    <x v="2"/>
    <x v="0"/>
  </r>
  <r>
    <x v="0"/>
    <x v="3"/>
    <s v="De Bonte Raaf"/>
    <x v="9"/>
    <x v="88"/>
    <n v="1132"/>
    <x v="3"/>
    <x v="0"/>
    <x v="0"/>
    <x v="0"/>
    <x v="2"/>
    <x v="0"/>
  </r>
  <r>
    <x v="0"/>
    <x v="3"/>
    <s v="De Bonte Raaf"/>
    <x v="9"/>
    <x v="89"/>
    <n v="1132"/>
    <x v="3"/>
    <x v="0"/>
    <x v="0"/>
    <x v="0"/>
    <x v="2"/>
    <x v="0"/>
  </r>
  <r>
    <x v="0"/>
    <x v="3"/>
    <s v="De Bonte Raaf"/>
    <x v="9"/>
    <x v="90"/>
    <n v="1132"/>
    <x v="3"/>
    <x v="0"/>
    <x v="0"/>
    <x v="0"/>
    <x v="2"/>
    <x v="0"/>
  </r>
  <r>
    <x v="0"/>
    <x v="3"/>
    <s v="De Bonte Raaf"/>
    <x v="9"/>
    <x v="91"/>
    <n v="1132"/>
    <x v="3"/>
    <x v="0"/>
    <x v="0"/>
    <x v="0"/>
    <x v="2"/>
    <x v="0"/>
  </r>
  <r>
    <x v="0"/>
    <x v="3"/>
    <s v="De Bonte Raaf"/>
    <x v="9"/>
    <x v="15"/>
    <n v="0"/>
    <x v="3"/>
    <x v="0"/>
    <x v="0"/>
    <x v="0"/>
    <x v="2"/>
    <x v="0"/>
  </r>
  <r>
    <x v="0"/>
    <x v="3"/>
    <s v="De Bonte Raaf"/>
    <x v="9"/>
    <x v="16"/>
    <n v="1132"/>
    <x v="3"/>
    <x v="0"/>
    <x v="0"/>
    <x v="0"/>
    <x v="2"/>
    <x v="0"/>
  </r>
  <r>
    <x v="0"/>
    <x v="3"/>
    <s v="De Bonte Raaf"/>
    <x v="9"/>
    <x v="17"/>
    <n v="0"/>
    <x v="3"/>
    <x v="0"/>
    <x v="0"/>
    <x v="0"/>
    <x v="2"/>
    <x v="0"/>
  </r>
  <r>
    <x v="0"/>
    <x v="3"/>
    <s v="De Bonte Raaf"/>
    <x v="9"/>
    <x v="18"/>
    <n v="1132"/>
    <x v="3"/>
    <x v="0"/>
    <x v="0"/>
    <x v="0"/>
    <x v="2"/>
    <x v="0"/>
  </r>
  <r>
    <x v="0"/>
    <x v="3"/>
    <s v="De Bonte Raaf"/>
    <x v="9"/>
    <x v="19"/>
    <n v="22"/>
    <x v="3"/>
    <x v="0"/>
    <x v="0"/>
    <x v="0"/>
    <x v="2"/>
    <x v="0"/>
  </r>
  <r>
    <x v="0"/>
    <x v="3"/>
    <s v="De Bonte Raaf"/>
    <x v="9"/>
    <x v="20"/>
    <n v="1132"/>
    <x v="3"/>
    <x v="0"/>
    <x v="0"/>
    <x v="0"/>
    <x v="2"/>
    <x v="0"/>
  </r>
  <r>
    <x v="0"/>
    <x v="3"/>
    <s v="De Bonte Raaf"/>
    <x v="9"/>
    <x v="21"/>
    <n v="-85.42"/>
    <x v="3"/>
    <x v="0"/>
    <x v="0"/>
    <x v="0"/>
    <x v="2"/>
    <x v="0"/>
  </r>
  <r>
    <x v="0"/>
    <x v="3"/>
    <s v="De Bonte Raaf"/>
    <x v="9"/>
    <x v="22"/>
    <n v="1132"/>
    <x v="3"/>
    <x v="0"/>
    <x v="0"/>
    <x v="0"/>
    <x v="2"/>
    <x v="0"/>
  </r>
  <r>
    <x v="0"/>
    <x v="3"/>
    <s v="De Bonte Raaf"/>
    <x v="9"/>
    <x v="23"/>
    <n v="1132"/>
    <x v="3"/>
    <x v="0"/>
    <x v="0"/>
    <x v="0"/>
    <x v="2"/>
    <x v="0"/>
  </r>
  <r>
    <x v="0"/>
    <x v="3"/>
    <s v="De Bonte Raaf"/>
    <x v="9"/>
    <x v="24"/>
    <n v="1132"/>
    <x v="3"/>
    <x v="0"/>
    <x v="0"/>
    <x v="0"/>
    <x v="2"/>
    <x v="0"/>
  </r>
  <r>
    <x v="0"/>
    <x v="3"/>
    <s v="De Bonte Raaf"/>
    <x v="9"/>
    <x v="25"/>
    <n v="21.67"/>
    <x v="3"/>
    <x v="0"/>
    <x v="0"/>
    <x v="0"/>
    <x v="2"/>
    <x v="0"/>
  </r>
  <r>
    <x v="0"/>
    <x v="3"/>
    <s v="De Bonte Raaf"/>
    <x v="9"/>
    <x v="26"/>
    <n v="79.2"/>
    <x v="3"/>
    <x v="0"/>
    <x v="0"/>
    <x v="0"/>
    <x v="2"/>
    <x v="0"/>
  </r>
  <r>
    <x v="0"/>
    <x v="3"/>
    <s v="De Bonte Raaf"/>
    <x v="9"/>
    <x v="27"/>
    <n v="110.5"/>
    <x v="3"/>
    <x v="0"/>
    <x v="0"/>
    <x v="0"/>
    <x v="2"/>
    <x v="0"/>
  </r>
  <r>
    <x v="0"/>
    <x v="3"/>
    <s v="De Bonte Raaf"/>
    <x v="9"/>
    <x v="28"/>
    <n v="1132"/>
    <x v="3"/>
    <x v="0"/>
    <x v="0"/>
    <x v="0"/>
    <x v="2"/>
    <x v="0"/>
  </r>
  <r>
    <x v="0"/>
    <x v="3"/>
    <s v="De Bonte Raaf"/>
    <x v="9"/>
    <x v="29"/>
    <n v="0"/>
    <x v="3"/>
    <x v="0"/>
    <x v="0"/>
    <x v="0"/>
    <x v="2"/>
    <x v="0"/>
  </r>
  <r>
    <x v="0"/>
    <x v="3"/>
    <s v="De Bonte Raaf"/>
    <x v="9"/>
    <x v="30"/>
    <n v="2264"/>
    <x v="3"/>
    <x v="0"/>
    <x v="0"/>
    <x v="0"/>
    <x v="2"/>
    <x v="0"/>
  </r>
  <r>
    <x v="0"/>
    <x v="3"/>
    <s v="De Bonte Raaf"/>
    <x v="9"/>
    <x v="31"/>
    <n v="14.51"/>
    <x v="3"/>
    <x v="0"/>
    <x v="0"/>
    <x v="0"/>
    <x v="2"/>
    <x v="0"/>
  </r>
  <r>
    <x v="0"/>
    <x v="3"/>
    <s v="De Bonte Raaf"/>
    <x v="9"/>
    <x v="32"/>
    <n v="78"/>
    <x v="3"/>
    <x v="0"/>
    <x v="0"/>
    <x v="0"/>
    <x v="2"/>
    <x v="0"/>
  </r>
  <r>
    <x v="0"/>
    <x v="3"/>
    <s v="De Bonte Raaf"/>
    <x v="9"/>
    <x v="33"/>
    <n v="50"/>
    <x v="3"/>
    <x v="0"/>
    <x v="0"/>
    <x v="0"/>
    <x v="2"/>
    <x v="0"/>
  </r>
  <r>
    <x v="0"/>
    <x v="3"/>
    <s v="De Bonte Raaf"/>
    <x v="9"/>
    <x v="34"/>
    <n v="50"/>
    <x v="3"/>
    <x v="0"/>
    <x v="0"/>
    <x v="0"/>
    <x v="2"/>
    <x v="0"/>
  </r>
  <r>
    <x v="0"/>
    <x v="3"/>
    <s v="De Bonte Raaf"/>
    <x v="9"/>
    <x v="35"/>
    <n v="100"/>
    <x v="3"/>
    <x v="0"/>
    <x v="0"/>
    <x v="0"/>
    <x v="2"/>
    <x v="0"/>
  </r>
  <r>
    <x v="0"/>
    <x v="3"/>
    <s v="De Bonte Raaf"/>
    <x v="9"/>
    <x v="36"/>
    <n v="78"/>
    <x v="3"/>
    <x v="0"/>
    <x v="0"/>
    <x v="0"/>
    <x v="2"/>
    <x v="0"/>
  </r>
  <r>
    <x v="0"/>
    <x v="3"/>
    <s v="De Bonte Raaf"/>
    <x v="9"/>
    <x v="37"/>
    <n v="75.84"/>
    <x v="3"/>
    <x v="0"/>
    <x v="0"/>
    <x v="0"/>
    <x v="2"/>
    <x v="0"/>
  </r>
  <r>
    <x v="0"/>
    <x v="3"/>
    <s v="De Bonte Raaf"/>
    <x v="9"/>
    <x v="38"/>
    <n v="50.4"/>
    <x v="3"/>
    <x v="0"/>
    <x v="0"/>
    <x v="0"/>
    <x v="2"/>
    <x v="0"/>
  </r>
  <r>
    <x v="0"/>
    <x v="3"/>
    <s v="De Bonte Raaf"/>
    <x v="9"/>
    <x v="39"/>
    <n v="0"/>
    <x v="3"/>
    <x v="0"/>
    <x v="0"/>
    <x v="0"/>
    <x v="2"/>
    <x v="0"/>
  </r>
  <r>
    <x v="0"/>
    <x v="3"/>
    <s v="De Bonte Raaf"/>
    <x v="9"/>
    <x v="93"/>
    <n v="165.6"/>
    <x v="3"/>
    <x v="0"/>
    <x v="0"/>
    <x v="0"/>
    <x v="2"/>
    <x v="0"/>
  </r>
  <r>
    <x v="0"/>
    <x v="3"/>
    <s v="De Bonte Raaf"/>
    <x v="9"/>
    <x v="40"/>
    <n v="216"/>
    <x v="3"/>
    <x v="0"/>
    <x v="0"/>
    <x v="0"/>
    <x v="2"/>
    <x v="0"/>
  </r>
  <r>
    <x v="0"/>
    <x v="3"/>
    <s v="De Bonte Raaf"/>
    <x v="9"/>
    <x v="41"/>
    <n v="0"/>
    <x v="3"/>
    <x v="0"/>
    <x v="0"/>
    <x v="0"/>
    <x v="2"/>
    <x v="0"/>
  </r>
  <r>
    <x v="0"/>
    <x v="3"/>
    <s v="De Bonte Raaf"/>
    <x v="9"/>
    <x v="92"/>
    <n v="1132"/>
    <x v="3"/>
    <x v="0"/>
    <x v="0"/>
    <x v="0"/>
    <x v="2"/>
    <x v="0"/>
  </r>
  <r>
    <x v="0"/>
    <x v="3"/>
    <s v="De Bonte Raaf"/>
    <x v="9"/>
    <x v="43"/>
    <n v="0"/>
    <x v="3"/>
    <x v="0"/>
    <x v="0"/>
    <x v="1"/>
    <x v="2"/>
    <x v="0"/>
  </r>
  <r>
    <x v="0"/>
    <x v="3"/>
    <s v="De Bonte Raaf"/>
    <x v="9"/>
    <x v="44"/>
    <n v="0"/>
    <x v="3"/>
    <x v="0"/>
    <x v="0"/>
    <x v="2"/>
    <x v="2"/>
    <x v="0"/>
  </r>
  <r>
    <x v="0"/>
    <x v="3"/>
    <s v="De Bonte Raaf"/>
    <x v="9"/>
    <x v="45"/>
    <n v="0"/>
    <x v="3"/>
    <x v="0"/>
    <x v="0"/>
    <x v="2"/>
    <x v="2"/>
    <x v="0"/>
  </r>
  <r>
    <x v="0"/>
    <x v="3"/>
    <s v="De Bonte Raaf"/>
    <x v="9"/>
    <x v="46"/>
    <n v="0"/>
    <x v="3"/>
    <x v="0"/>
    <x v="0"/>
    <x v="2"/>
    <x v="2"/>
    <x v="0"/>
  </r>
  <r>
    <x v="0"/>
    <x v="3"/>
    <s v="De Bonte Raaf"/>
    <x v="9"/>
    <x v="47"/>
    <n v="0"/>
    <x v="3"/>
    <x v="0"/>
    <x v="0"/>
    <x v="2"/>
    <x v="2"/>
    <x v="0"/>
  </r>
  <r>
    <x v="0"/>
    <x v="3"/>
    <s v="De Bonte Raaf"/>
    <x v="9"/>
    <x v="48"/>
    <n v="0"/>
    <x v="3"/>
    <x v="0"/>
    <x v="0"/>
    <x v="1"/>
    <x v="2"/>
    <x v="0"/>
  </r>
  <r>
    <x v="0"/>
    <x v="3"/>
    <s v="De Bonte Raaf"/>
    <x v="9"/>
    <x v="49"/>
    <n v="90.56"/>
    <x v="3"/>
    <x v="0"/>
    <x v="0"/>
    <x v="3"/>
    <x v="2"/>
    <x v="0"/>
  </r>
  <r>
    <x v="0"/>
    <x v="3"/>
    <s v="De Bonte Raaf"/>
    <x v="9"/>
    <x v="50"/>
    <n v="13.58"/>
    <x v="3"/>
    <x v="0"/>
    <x v="0"/>
    <x v="4"/>
    <x v="2"/>
    <x v="0"/>
  </r>
  <r>
    <x v="0"/>
    <x v="3"/>
    <s v="De Bonte Raaf"/>
    <x v="9"/>
    <x v="51"/>
    <n v="18.11"/>
    <x v="3"/>
    <x v="0"/>
    <x v="0"/>
    <x v="4"/>
    <x v="2"/>
    <x v="0"/>
  </r>
  <r>
    <x v="0"/>
    <x v="3"/>
    <s v="De Bonte Raaf"/>
    <x v="9"/>
    <x v="52"/>
    <n v="0"/>
    <x v="3"/>
    <x v="0"/>
    <x v="0"/>
    <x v="1"/>
    <x v="2"/>
    <x v="0"/>
  </r>
  <r>
    <x v="0"/>
    <x v="3"/>
    <s v="De Bonte Raaf"/>
    <x v="9"/>
    <x v="53"/>
    <n v="16.98"/>
    <x v="3"/>
    <x v="0"/>
    <x v="0"/>
    <x v="3"/>
    <x v="2"/>
    <x v="0"/>
  </r>
  <r>
    <x v="0"/>
    <x v="3"/>
    <s v="De Bonte Raaf"/>
    <x v="9"/>
    <x v="54"/>
    <n v="2.5499999999999998"/>
    <x v="3"/>
    <x v="0"/>
    <x v="0"/>
    <x v="4"/>
    <x v="2"/>
    <x v="0"/>
  </r>
  <r>
    <x v="0"/>
    <x v="3"/>
    <s v="De Bonte Raaf"/>
    <x v="9"/>
    <x v="55"/>
    <n v="3.4"/>
    <x v="3"/>
    <x v="0"/>
    <x v="0"/>
    <x v="4"/>
    <x v="2"/>
    <x v="0"/>
  </r>
  <r>
    <x v="0"/>
    <x v="3"/>
    <s v="De Bonte Raaf"/>
    <x v="9"/>
    <x v="56"/>
    <n v="0"/>
    <x v="3"/>
    <x v="0"/>
    <x v="0"/>
    <x v="4"/>
    <x v="2"/>
    <x v="0"/>
  </r>
  <r>
    <x v="0"/>
    <x v="3"/>
    <s v="De Bonte Raaf"/>
    <x v="9"/>
    <x v="57"/>
    <n v="0"/>
    <x v="3"/>
    <x v="0"/>
    <x v="0"/>
    <x v="4"/>
    <x v="2"/>
    <x v="0"/>
  </r>
  <r>
    <x v="0"/>
    <x v="3"/>
    <s v="De Bonte Raaf"/>
    <x v="9"/>
    <x v="58"/>
    <n v="0"/>
    <x v="3"/>
    <x v="0"/>
    <x v="0"/>
    <x v="4"/>
    <x v="2"/>
    <x v="0"/>
  </r>
  <r>
    <x v="0"/>
    <x v="3"/>
    <s v="De Bonte Raaf"/>
    <x v="9"/>
    <x v="59"/>
    <n v="0"/>
    <x v="3"/>
    <x v="0"/>
    <x v="0"/>
    <x v="4"/>
    <x v="2"/>
    <x v="0"/>
  </r>
  <r>
    <x v="0"/>
    <x v="3"/>
    <s v="De Bonte Raaf"/>
    <x v="9"/>
    <x v="60"/>
    <n v="82.3"/>
    <x v="3"/>
    <x v="0"/>
    <x v="0"/>
    <x v="5"/>
    <x v="2"/>
    <x v="0"/>
  </r>
  <r>
    <x v="0"/>
    <x v="3"/>
    <s v="De Bonte Raaf"/>
    <x v="9"/>
    <x v="61"/>
    <n v="0"/>
    <x v="3"/>
    <x v="0"/>
    <x v="0"/>
    <x v="5"/>
    <x v="2"/>
    <x v="0"/>
  </r>
  <r>
    <x v="0"/>
    <x v="3"/>
    <s v="De Bonte Raaf"/>
    <x v="9"/>
    <x v="62"/>
    <n v="0"/>
    <x v="3"/>
    <x v="0"/>
    <x v="0"/>
    <x v="5"/>
    <x v="2"/>
    <x v="0"/>
  </r>
  <r>
    <x v="0"/>
    <x v="3"/>
    <s v="De Bonte Raaf"/>
    <x v="9"/>
    <x v="63"/>
    <n v="0"/>
    <x v="3"/>
    <x v="0"/>
    <x v="0"/>
    <x v="5"/>
    <x v="2"/>
    <x v="0"/>
  </r>
  <r>
    <x v="0"/>
    <x v="3"/>
    <s v="De Bonte Raaf"/>
    <x v="9"/>
    <x v="64"/>
    <n v="6"/>
    <x v="3"/>
    <x v="0"/>
    <x v="0"/>
    <x v="5"/>
    <x v="2"/>
    <x v="0"/>
  </r>
  <r>
    <x v="0"/>
    <x v="3"/>
    <s v="De Bonte Raaf"/>
    <x v="9"/>
    <x v="65"/>
    <n v="0"/>
    <x v="3"/>
    <x v="0"/>
    <x v="0"/>
    <x v="5"/>
    <x v="2"/>
    <x v="0"/>
  </r>
  <r>
    <x v="0"/>
    <x v="3"/>
    <s v="De Bonte Raaf"/>
    <x v="9"/>
    <x v="66"/>
    <n v="33.28"/>
    <x v="3"/>
    <x v="0"/>
    <x v="0"/>
    <x v="5"/>
    <x v="2"/>
    <x v="0"/>
  </r>
  <r>
    <x v="0"/>
    <x v="3"/>
    <s v="De Bonte Raaf"/>
    <x v="9"/>
    <x v="67"/>
    <n v="0"/>
    <x v="3"/>
    <x v="0"/>
    <x v="0"/>
    <x v="5"/>
    <x v="2"/>
    <x v="0"/>
  </r>
  <r>
    <x v="0"/>
    <x v="3"/>
    <s v="De Bonte Raaf"/>
    <x v="9"/>
    <x v="68"/>
    <n v="0"/>
    <x v="3"/>
    <x v="0"/>
    <x v="0"/>
    <x v="5"/>
    <x v="2"/>
    <x v="0"/>
  </r>
  <r>
    <x v="0"/>
    <x v="3"/>
    <s v="De Bonte Raaf"/>
    <x v="9"/>
    <x v="69"/>
    <n v="0"/>
    <x v="3"/>
    <x v="0"/>
    <x v="0"/>
    <x v="5"/>
    <x v="2"/>
    <x v="0"/>
  </r>
  <r>
    <x v="0"/>
    <x v="3"/>
    <s v="De Bonte Raaf"/>
    <x v="9"/>
    <x v="70"/>
    <n v="3.96"/>
    <x v="3"/>
    <x v="0"/>
    <x v="0"/>
    <x v="5"/>
    <x v="2"/>
    <x v="0"/>
  </r>
  <r>
    <x v="0"/>
    <x v="3"/>
    <s v="De Bonte Raaf"/>
    <x v="9"/>
    <x v="71"/>
    <n v="0"/>
    <x v="3"/>
    <x v="0"/>
    <x v="0"/>
    <x v="5"/>
    <x v="2"/>
    <x v="0"/>
  </r>
  <r>
    <x v="0"/>
    <x v="3"/>
    <s v="De Bonte Raaf"/>
    <x v="9"/>
    <x v="72"/>
    <n v="0"/>
    <x v="3"/>
    <x v="0"/>
    <x v="0"/>
    <x v="4"/>
    <x v="2"/>
    <x v="0"/>
  </r>
  <r>
    <x v="0"/>
    <x v="3"/>
    <s v="De Bonte Raaf"/>
    <x v="9"/>
    <x v="73"/>
    <n v="0"/>
    <x v="3"/>
    <x v="0"/>
    <x v="0"/>
    <x v="4"/>
    <x v="2"/>
    <x v="0"/>
  </r>
  <r>
    <x v="0"/>
    <x v="3"/>
    <s v="De Bonte Raaf"/>
    <x v="9"/>
    <x v="74"/>
    <n v="0"/>
    <x v="3"/>
    <x v="0"/>
    <x v="0"/>
    <x v="4"/>
    <x v="2"/>
    <x v="0"/>
  </r>
  <r>
    <x v="0"/>
    <x v="3"/>
    <s v="De Bonte Raaf"/>
    <x v="9"/>
    <x v="75"/>
    <n v="0"/>
    <x v="3"/>
    <x v="0"/>
    <x v="0"/>
    <x v="4"/>
    <x v="2"/>
    <x v="0"/>
  </r>
  <r>
    <x v="0"/>
    <x v="3"/>
    <s v="De Bonte Raaf"/>
    <x v="9"/>
    <x v="76"/>
    <n v="75.84"/>
    <x v="3"/>
    <x v="0"/>
    <x v="0"/>
    <x v="6"/>
    <x v="2"/>
    <x v="0"/>
  </r>
  <r>
    <x v="0"/>
    <x v="3"/>
    <s v="De Bonte Raaf"/>
    <x v="9"/>
    <x v="77"/>
    <n v="-85.42"/>
    <x v="3"/>
    <x v="0"/>
    <x v="0"/>
    <x v="7"/>
    <x v="2"/>
    <x v="0"/>
  </r>
  <r>
    <x v="0"/>
    <x v="3"/>
    <s v="De Bonte Raaf"/>
    <x v="9"/>
    <x v="78"/>
    <n v="0"/>
    <x v="3"/>
    <x v="0"/>
    <x v="0"/>
    <x v="7"/>
    <x v="2"/>
    <x v="0"/>
  </r>
  <r>
    <x v="0"/>
    <x v="3"/>
    <s v="De Bonte Raaf"/>
    <x v="9"/>
    <x v="79"/>
    <n v="0"/>
    <x v="3"/>
    <x v="0"/>
    <x v="0"/>
    <x v="7"/>
    <x v="2"/>
    <x v="0"/>
  </r>
  <r>
    <x v="0"/>
    <x v="3"/>
    <s v="De Bonte Raaf"/>
    <x v="9"/>
    <x v="80"/>
    <n v="0"/>
    <x v="3"/>
    <x v="0"/>
    <x v="0"/>
    <x v="8"/>
    <x v="2"/>
    <x v="0"/>
  </r>
  <r>
    <x v="0"/>
    <x v="3"/>
    <s v="De Bonte Raaf"/>
    <x v="9"/>
    <x v="81"/>
    <n v="1046.58"/>
    <x v="3"/>
    <x v="0"/>
    <x v="0"/>
    <x v="8"/>
    <x v="2"/>
    <x v="0"/>
  </r>
  <r>
    <x v="0"/>
    <x v="3"/>
    <s v="De Bonte Raaf"/>
    <x v="9"/>
    <x v="82"/>
    <n v="0"/>
    <x v="3"/>
    <x v="0"/>
    <x v="0"/>
    <x v="8"/>
    <x v="2"/>
    <x v="0"/>
  </r>
  <r>
    <x v="0"/>
    <x v="3"/>
    <s v="De Bonte Raaf"/>
    <x v="9"/>
    <x v="83"/>
    <n v="1046.58"/>
    <x v="3"/>
    <x v="0"/>
    <x v="0"/>
    <x v="9"/>
    <x v="2"/>
    <x v="0"/>
  </r>
  <r>
    <x v="0"/>
    <x v="3"/>
    <s v="De Bonte Raaf"/>
    <x v="9"/>
    <x v="84"/>
    <n v="0"/>
    <x v="3"/>
    <x v="0"/>
    <x v="0"/>
    <x v="3"/>
    <x v="2"/>
    <x v="0"/>
  </r>
  <r>
    <x v="0"/>
    <x v="3"/>
    <s v="De Bonte Raaf"/>
    <x v="10"/>
    <x v="0"/>
    <n v="0"/>
    <x v="3"/>
    <x v="0"/>
    <x v="0"/>
    <x v="0"/>
    <x v="2"/>
    <x v="0"/>
  </r>
  <r>
    <x v="0"/>
    <x v="3"/>
    <s v="De Bonte Raaf"/>
    <x v="10"/>
    <x v="1"/>
    <n v="0"/>
    <x v="3"/>
    <x v="0"/>
    <x v="0"/>
    <x v="0"/>
    <x v="2"/>
    <x v="0"/>
  </r>
  <r>
    <x v="0"/>
    <x v="3"/>
    <s v="De Bonte Raaf"/>
    <x v="10"/>
    <x v="2"/>
    <n v="0"/>
    <x v="3"/>
    <x v="0"/>
    <x v="0"/>
    <x v="0"/>
    <x v="2"/>
    <x v="0"/>
  </r>
  <r>
    <x v="0"/>
    <x v="3"/>
    <s v="De Bonte Raaf"/>
    <x v="10"/>
    <x v="3"/>
    <n v="0"/>
    <x v="3"/>
    <x v="0"/>
    <x v="0"/>
    <x v="0"/>
    <x v="2"/>
    <x v="0"/>
  </r>
  <r>
    <x v="0"/>
    <x v="3"/>
    <s v="De Bonte Raaf"/>
    <x v="10"/>
    <x v="4"/>
    <n v="0"/>
    <x v="3"/>
    <x v="0"/>
    <x v="0"/>
    <x v="1"/>
    <x v="2"/>
    <x v="0"/>
  </r>
  <r>
    <x v="0"/>
    <x v="3"/>
    <s v="De Bonte Raaf"/>
    <x v="10"/>
    <x v="5"/>
    <n v="0"/>
    <x v="3"/>
    <x v="0"/>
    <x v="0"/>
    <x v="0"/>
    <x v="2"/>
    <x v="0"/>
  </r>
  <r>
    <x v="0"/>
    <x v="3"/>
    <s v="De Bonte Raaf"/>
    <x v="10"/>
    <x v="6"/>
    <n v="0"/>
    <x v="3"/>
    <x v="0"/>
    <x v="0"/>
    <x v="0"/>
    <x v="2"/>
    <x v="0"/>
  </r>
  <r>
    <x v="0"/>
    <x v="3"/>
    <s v="De Bonte Raaf"/>
    <x v="10"/>
    <x v="7"/>
    <n v="0"/>
    <x v="3"/>
    <x v="0"/>
    <x v="0"/>
    <x v="0"/>
    <x v="2"/>
    <x v="0"/>
  </r>
  <r>
    <x v="0"/>
    <x v="3"/>
    <s v="De Bonte Raaf"/>
    <x v="10"/>
    <x v="8"/>
    <n v="0"/>
    <x v="3"/>
    <x v="0"/>
    <x v="0"/>
    <x v="1"/>
    <x v="2"/>
    <x v="0"/>
  </r>
  <r>
    <x v="0"/>
    <x v="3"/>
    <s v="De Bonte Raaf"/>
    <x v="10"/>
    <x v="9"/>
    <n v="0"/>
    <x v="3"/>
    <x v="0"/>
    <x v="0"/>
    <x v="0"/>
    <x v="2"/>
    <x v="0"/>
  </r>
  <r>
    <x v="0"/>
    <x v="3"/>
    <s v="De Bonte Raaf"/>
    <x v="10"/>
    <x v="10"/>
    <n v="0"/>
    <x v="3"/>
    <x v="0"/>
    <x v="0"/>
    <x v="0"/>
    <x v="2"/>
    <x v="0"/>
  </r>
  <r>
    <x v="0"/>
    <x v="3"/>
    <s v="De Bonte Raaf"/>
    <x v="10"/>
    <x v="11"/>
    <n v="0"/>
    <x v="3"/>
    <x v="0"/>
    <x v="0"/>
    <x v="0"/>
    <x v="2"/>
    <x v="0"/>
  </r>
  <r>
    <x v="0"/>
    <x v="3"/>
    <s v="De Bonte Raaf"/>
    <x v="10"/>
    <x v="12"/>
    <n v="0"/>
    <x v="3"/>
    <x v="0"/>
    <x v="0"/>
    <x v="0"/>
    <x v="2"/>
    <x v="0"/>
  </r>
  <r>
    <x v="0"/>
    <x v="3"/>
    <s v="De Bonte Raaf"/>
    <x v="10"/>
    <x v="13"/>
    <n v="0"/>
    <x v="3"/>
    <x v="0"/>
    <x v="0"/>
    <x v="0"/>
    <x v="2"/>
    <x v="0"/>
  </r>
  <r>
    <x v="0"/>
    <x v="3"/>
    <s v="De Bonte Raaf"/>
    <x v="10"/>
    <x v="14"/>
    <n v="0"/>
    <x v="3"/>
    <x v="0"/>
    <x v="0"/>
    <x v="0"/>
    <x v="2"/>
    <x v="0"/>
  </r>
  <r>
    <x v="0"/>
    <x v="3"/>
    <s v="De Bonte Raaf"/>
    <x v="10"/>
    <x v="15"/>
    <n v="0"/>
    <x v="3"/>
    <x v="0"/>
    <x v="0"/>
    <x v="0"/>
    <x v="2"/>
    <x v="0"/>
  </r>
  <r>
    <x v="0"/>
    <x v="3"/>
    <s v="De Bonte Raaf"/>
    <x v="10"/>
    <x v="16"/>
    <n v="0"/>
    <x v="3"/>
    <x v="0"/>
    <x v="0"/>
    <x v="0"/>
    <x v="2"/>
    <x v="0"/>
  </r>
  <r>
    <x v="0"/>
    <x v="3"/>
    <s v="De Bonte Raaf"/>
    <x v="10"/>
    <x v="17"/>
    <n v="0"/>
    <x v="3"/>
    <x v="0"/>
    <x v="0"/>
    <x v="0"/>
    <x v="2"/>
    <x v="0"/>
  </r>
  <r>
    <x v="0"/>
    <x v="3"/>
    <s v="De Bonte Raaf"/>
    <x v="10"/>
    <x v="18"/>
    <n v="0"/>
    <x v="3"/>
    <x v="0"/>
    <x v="0"/>
    <x v="0"/>
    <x v="2"/>
    <x v="0"/>
  </r>
  <r>
    <x v="0"/>
    <x v="3"/>
    <s v="De Bonte Raaf"/>
    <x v="10"/>
    <x v="19"/>
    <n v="0"/>
    <x v="3"/>
    <x v="0"/>
    <x v="0"/>
    <x v="0"/>
    <x v="2"/>
    <x v="0"/>
  </r>
  <r>
    <x v="0"/>
    <x v="3"/>
    <s v="De Bonte Raaf"/>
    <x v="10"/>
    <x v="20"/>
    <n v="0"/>
    <x v="3"/>
    <x v="0"/>
    <x v="0"/>
    <x v="0"/>
    <x v="2"/>
    <x v="0"/>
  </r>
  <r>
    <x v="0"/>
    <x v="3"/>
    <s v="De Bonte Raaf"/>
    <x v="10"/>
    <x v="21"/>
    <n v="0"/>
    <x v="3"/>
    <x v="0"/>
    <x v="0"/>
    <x v="0"/>
    <x v="2"/>
    <x v="0"/>
  </r>
  <r>
    <x v="0"/>
    <x v="3"/>
    <s v="De Bonte Raaf"/>
    <x v="10"/>
    <x v="22"/>
    <n v="0"/>
    <x v="3"/>
    <x v="0"/>
    <x v="0"/>
    <x v="0"/>
    <x v="2"/>
    <x v="0"/>
  </r>
  <r>
    <x v="0"/>
    <x v="3"/>
    <s v="De Bonte Raaf"/>
    <x v="10"/>
    <x v="23"/>
    <n v="0"/>
    <x v="3"/>
    <x v="0"/>
    <x v="0"/>
    <x v="0"/>
    <x v="2"/>
    <x v="0"/>
  </r>
  <r>
    <x v="0"/>
    <x v="3"/>
    <s v="De Bonte Raaf"/>
    <x v="10"/>
    <x v="24"/>
    <n v="0"/>
    <x v="3"/>
    <x v="0"/>
    <x v="0"/>
    <x v="0"/>
    <x v="2"/>
    <x v="0"/>
  </r>
  <r>
    <x v="0"/>
    <x v="3"/>
    <s v="De Bonte Raaf"/>
    <x v="10"/>
    <x v="25"/>
    <n v="0"/>
    <x v="3"/>
    <x v="0"/>
    <x v="0"/>
    <x v="0"/>
    <x v="2"/>
    <x v="0"/>
  </r>
  <r>
    <x v="0"/>
    <x v="3"/>
    <s v="De Bonte Raaf"/>
    <x v="10"/>
    <x v="26"/>
    <n v="0"/>
    <x v="3"/>
    <x v="0"/>
    <x v="0"/>
    <x v="0"/>
    <x v="2"/>
    <x v="0"/>
  </r>
  <r>
    <x v="0"/>
    <x v="3"/>
    <s v="De Bonte Raaf"/>
    <x v="10"/>
    <x v="27"/>
    <n v="0"/>
    <x v="3"/>
    <x v="0"/>
    <x v="0"/>
    <x v="0"/>
    <x v="2"/>
    <x v="0"/>
  </r>
  <r>
    <x v="0"/>
    <x v="3"/>
    <s v="De Bonte Raaf"/>
    <x v="10"/>
    <x v="28"/>
    <n v="0"/>
    <x v="3"/>
    <x v="0"/>
    <x v="0"/>
    <x v="0"/>
    <x v="2"/>
    <x v="0"/>
  </r>
  <r>
    <x v="0"/>
    <x v="3"/>
    <s v="De Bonte Raaf"/>
    <x v="10"/>
    <x v="29"/>
    <n v="0"/>
    <x v="3"/>
    <x v="0"/>
    <x v="0"/>
    <x v="0"/>
    <x v="2"/>
    <x v="0"/>
  </r>
  <r>
    <x v="0"/>
    <x v="3"/>
    <s v="De Bonte Raaf"/>
    <x v="10"/>
    <x v="30"/>
    <n v="2264"/>
    <x v="3"/>
    <x v="0"/>
    <x v="0"/>
    <x v="0"/>
    <x v="2"/>
    <x v="0"/>
  </r>
  <r>
    <x v="0"/>
    <x v="3"/>
    <s v="De Bonte Raaf"/>
    <x v="10"/>
    <x v="31"/>
    <n v="14.51"/>
    <x v="3"/>
    <x v="0"/>
    <x v="0"/>
    <x v="0"/>
    <x v="2"/>
    <x v="0"/>
  </r>
  <r>
    <x v="0"/>
    <x v="3"/>
    <s v="De Bonte Raaf"/>
    <x v="10"/>
    <x v="32"/>
    <n v="0"/>
    <x v="3"/>
    <x v="0"/>
    <x v="0"/>
    <x v="0"/>
    <x v="2"/>
    <x v="0"/>
  </r>
  <r>
    <x v="0"/>
    <x v="3"/>
    <s v="De Bonte Raaf"/>
    <x v="10"/>
    <x v="33"/>
    <n v="0"/>
    <x v="3"/>
    <x v="0"/>
    <x v="0"/>
    <x v="0"/>
    <x v="2"/>
    <x v="0"/>
  </r>
  <r>
    <x v="0"/>
    <x v="3"/>
    <s v="De Bonte Raaf"/>
    <x v="10"/>
    <x v="34"/>
    <n v="0"/>
    <x v="3"/>
    <x v="0"/>
    <x v="0"/>
    <x v="0"/>
    <x v="2"/>
    <x v="0"/>
  </r>
  <r>
    <x v="0"/>
    <x v="3"/>
    <s v="De Bonte Raaf"/>
    <x v="10"/>
    <x v="35"/>
    <n v="0"/>
    <x v="3"/>
    <x v="0"/>
    <x v="0"/>
    <x v="0"/>
    <x v="2"/>
    <x v="0"/>
  </r>
  <r>
    <x v="0"/>
    <x v="3"/>
    <s v="De Bonte Raaf"/>
    <x v="10"/>
    <x v="36"/>
    <n v="0"/>
    <x v="3"/>
    <x v="0"/>
    <x v="0"/>
    <x v="0"/>
    <x v="2"/>
    <x v="0"/>
  </r>
  <r>
    <x v="0"/>
    <x v="3"/>
    <s v="De Bonte Raaf"/>
    <x v="10"/>
    <x v="37"/>
    <n v="0"/>
    <x v="3"/>
    <x v="0"/>
    <x v="0"/>
    <x v="0"/>
    <x v="2"/>
    <x v="0"/>
  </r>
  <r>
    <x v="0"/>
    <x v="3"/>
    <s v="De Bonte Raaf"/>
    <x v="10"/>
    <x v="38"/>
    <n v="3.42"/>
    <x v="3"/>
    <x v="0"/>
    <x v="0"/>
    <x v="0"/>
    <x v="2"/>
    <x v="0"/>
  </r>
  <r>
    <x v="0"/>
    <x v="3"/>
    <s v="De Bonte Raaf"/>
    <x v="10"/>
    <x v="39"/>
    <n v="0"/>
    <x v="3"/>
    <x v="0"/>
    <x v="0"/>
    <x v="0"/>
    <x v="2"/>
    <x v="0"/>
  </r>
  <r>
    <x v="0"/>
    <x v="3"/>
    <s v="De Bonte Raaf"/>
    <x v="10"/>
    <x v="40"/>
    <n v="3.42"/>
    <x v="3"/>
    <x v="0"/>
    <x v="0"/>
    <x v="0"/>
    <x v="2"/>
    <x v="0"/>
  </r>
  <r>
    <x v="0"/>
    <x v="3"/>
    <s v="De Bonte Raaf"/>
    <x v="10"/>
    <x v="41"/>
    <n v="0"/>
    <x v="3"/>
    <x v="0"/>
    <x v="0"/>
    <x v="0"/>
    <x v="2"/>
    <x v="0"/>
  </r>
  <r>
    <x v="0"/>
    <x v="3"/>
    <s v="De Bonte Raaf"/>
    <x v="10"/>
    <x v="42"/>
    <n v="0"/>
    <x v="3"/>
    <x v="0"/>
    <x v="0"/>
    <x v="0"/>
    <x v="2"/>
    <x v="0"/>
  </r>
  <r>
    <x v="0"/>
    <x v="3"/>
    <s v="De Bonte Raaf"/>
    <x v="10"/>
    <x v="43"/>
    <n v="0"/>
    <x v="3"/>
    <x v="0"/>
    <x v="0"/>
    <x v="1"/>
    <x v="2"/>
    <x v="0"/>
  </r>
  <r>
    <x v="0"/>
    <x v="3"/>
    <s v="De Bonte Raaf"/>
    <x v="10"/>
    <x v="44"/>
    <n v="0"/>
    <x v="3"/>
    <x v="0"/>
    <x v="0"/>
    <x v="2"/>
    <x v="2"/>
    <x v="0"/>
  </r>
  <r>
    <x v="0"/>
    <x v="3"/>
    <s v="De Bonte Raaf"/>
    <x v="10"/>
    <x v="45"/>
    <n v="0"/>
    <x v="3"/>
    <x v="0"/>
    <x v="0"/>
    <x v="2"/>
    <x v="2"/>
    <x v="0"/>
  </r>
  <r>
    <x v="0"/>
    <x v="3"/>
    <s v="De Bonte Raaf"/>
    <x v="10"/>
    <x v="46"/>
    <n v="0"/>
    <x v="3"/>
    <x v="0"/>
    <x v="0"/>
    <x v="2"/>
    <x v="2"/>
    <x v="0"/>
  </r>
  <r>
    <x v="0"/>
    <x v="3"/>
    <s v="De Bonte Raaf"/>
    <x v="10"/>
    <x v="47"/>
    <n v="0"/>
    <x v="3"/>
    <x v="0"/>
    <x v="0"/>
    <x v="2"/>
    <x v="2"/>
    <x v="0"/>
  </r>
  <r>
    <x v="0"/>
    <x v="3"/>
    <s v="De Bonte Raaf"/>
    <x v="10"/>
    <x v="48"/>
    <n v="0"/>
    <x v="3"/>
    <x v="0"/>
    <x v="0"/>
    <x v="1"/>
    <x v="2"/>
    <x v="0"/>
  </r>
  <r>
    <x v="0"/>
    <x v="3"/>
    <s v="De Bonte Raaf"/>
    <x v="10"/>
    <x v="49"/>
    <n v="0"/>
    <x v="3"/>
    <x v="0"/>
    <x v="0"/>
    <x v="3"/>
    <x v="2"/>
    <x v="0"/>
  </r>
  <r>
    <x v="0"/>
    <x v="3"/>
    <s v="De Bonte Raaf"/>
    <x v="10"/>
    <x v="50"/>
    <n v="0"/>
    <x v="3"/>
    <x v="0"/>
    <x v="0"/>
    <x v="4"/>
    <x v="2"/>
    <x v="0"/>
  </r>
  <r>
    <x v="0"/>
    <x v="3"/>
    <s v="De Bonte Raaf"/>
    <x v="10"/>
    <x v="51"/>
    <n v="0"/>
    <x v="3"/>
    <x v="0"/>
    <x v="0"/>
    <x v="4"/>
    <x v="2"/>
    <x v="0"/>
  </r>
  <r>
    <x v="0"/>
    <x v="3"/>
    <s v="De Bonte Raaf"/>
    <x v="10"/>
    <x v="52"/>
    <n v="0"/>
    <x v="3"/>
    <x v="0"/>
    <x v="0"/>
    <x v="1"/>
    <x v="2"/>
    <x v="0"/>
  </r>
  <r>
    <x v="0"/>
    <x v="3"/>
    <s v="De Bonte Raaf"/>
    <x v="10"/>
    <x v="53"/>
    <n v="0"/>
    <x v="3"/>
    <x v="0"/>
    <x v="0"/>
    <x v="3"/>
    <x v="2"/>
    <x v="0"/>
  </r>
  <r>
    <x v="0"/>
    <x v="3"/>
    <s v="De Bonte Raaf"/>
    <x v="10"/>
    <x v="54"/>
    <n v="0"/>
    <x v="3"/>
    <x v="0"/>
    <x v="0"/>
    <x v="4"/>
    <x v="2"/>
    <x v="0"/>
  </r>
  <r>
    <x v="0"/>
    <x v="3"/>
    <s v="De Bonte Raaf"/>
    <x v="10"/>
    <x v="55"/>
    <n v="0"/>
    <x v="3"/>
    <x v="0"/>
    <x v="0"/>
    <x v="4"/>
    <x v="2"/>
    <x v="0"/>
  </r>
  <r>
    <x v="0"/>
    <x v="3"/>
    <s v="De Bonte Raaf"/>
    <x v="10"/>
    <x v="56"/>
    <n v="0"/>
    <x v="3"/>
    <x v="0"/>
    <x v="0"/>
    <x v="4"/>
    <x v="2"/>
    <x v="0"/>
  </r>
  <r>
    <x v="0"/>
    <x v="3"/>
    <s v="De Bonte Raaf"/>
    <x v="10"/>
    <x v="57"/>
    <n v="0"/>
    <x v="3"/>
    <x v="0"/>
    <x v="0"/>
    <x v="4"/>
    <x v="2"/>
    <x v="0"/>
  </r>
  <r>
    <x v="0"/>
    <x v="3"/>
    <s v="De Bonte Raaf"/>
    <x v="10"/>
    <x v="58"/>
    <n v="0"/>
    <x v="3"/>
    <x v="0"/>
    <x v="0"/>
    <x v="4"/>
    <x v="2"/>
    <x v="0"/>
  </r>
  <r>
    <x v="0"/>
    <x v="3"/>
    <s v="De Bonte Raaf"/>
    <x v="10"/>
    <x v="59"/>
    <n v="0"/>
    <x v="3"/>
    <x v="0"/>
    <x v="0"/>
    <x v="4"/>
    <x v="2"/>
    <x v="0"/>
  </r>
  <r>
    <x v="0"/>
    <x v="3"/>
    <s v="De Bonte Raaf"/>
    <x v="10"/>
    <x v="60"/>
    <n v="0"/>
    <x v="3"/>
    <x v="0"/>
    <x v="0"/>
    <x v="5"/>
    <x v="2"/>
    <x v="0"/>
  </r>
  <r>
    <x v="0"/>
    <x v="3"/>
    <s v="De Bonte Raaf"/>
    <x v="10"/>
    <x v="61"/>
    <n v="0"/>
    <x v="3"/>
    <x v="0"/>
    <x v="0"/>
    <x v="5"/>
    <x v="2"/>
    <x v="0"/>
  </r>
  <r>
    <x v="0"/>
    <x v="3"/>
    <s v="De Bonte Raaf"/>
    <x v="10"/>
    <x v="62"/>
    <n v="0"/>
    <x v="3"/>
    <x v="0"/>
    <x v="0"/>
    <x v="5"/>
    <x v="2"/>
    <x v="0"/>
  </r>
  <r>
    <x v="0"/>
    <x v="3"/>
    <s v="De Bonte Raaf"/>
    <x v="10"/>
    <x v="63"/>
    <n v="0"/>
    <x v="3"/>
    <x v="0"/>
    <x v="0"/>
    <x v="5"/>
    <x v="2"/>
    <x v="0"/>
  </r>
  <r>
    <x v="0"/>
    <x v="3"/>
    <s v="De Bonte Raaf"/>
    <x v="10"/>
    <x v="64"/>
    <n v="0"/>
    <x v="3"/>
    <x v="0"/>
    <x v="0"/>
    <x v="5"/>
    <x v="2"/>
    <x v="0"/>
  </r>
  <r>
    <x v="0"/>
    <x v="3"/>
    <s v="De Bonte Raaf"/>
    <x v="10"/>
    <x v="65"/>
    <n v="0"/>
    <x v="3"/>
    <x v="0"/>
    <x v="0"/>
    <x v="5"/>
    <x v="2"/>
    <x v="0"/>
  </r>
  <r>
    <x v="0"/>
    <x v="3"/>
    <s v="De Bonte Raaf"/>
    <x v="10"/>
    <x v="66"/>
    <n v="0"/>
    <x v="3"/>
    <x v="0"/>
    <x v="0"/>
    <x v="5"/>
    <x v="2"/>
    <x v="0"/>
  </r>
  <r>
    <x v="0"/>
    <x v="3"/>
    <s v="De Bonte Raaf"/>
    <x v="10"/>
    <x v="67"/>
    <n v="0"/>
    <x v="3"/>
    <x v="0"/>
    <x v="0"/>
    <x v="5"/>
    <x v="2"/>
    <x v="0"/>
  </r>
  <r>
    <x v="0"/>
    <x v="3"/>
    <s v="De Bonte Raaf"/>
    <x v="10"/>
    <x v="68"/>
    <n v="0"/>
    <x v="3"/>
    <x v="0"/>
    <x v="0"/>
    <x v="5"/>
    <x v="2"/>
    <x v="0"/>
  </r>
  <r>
    <x v="0"/>
    <x v="3"/>
    <s v="De Bonte Raaf"/>
    <x v="10"/>
    <x v="69"/>
    <n v="0"/>
    <x v="3"/>
    <x v="0"/>
    <x v="0"/>
    <x v="5"/>
    <x v="2"/>
    <x v="0"/>
  </r>
  <r>
    <x v="0"/>
    <x v="3"/>
    <s v="De Bonte Raaf"/>
    <x v="10"/>
    <x v="70"/>
    <n v="0"/>
    <x v="3"/>
    <x v="0"/>
    <x v="0"/>
    <x v="5"/>
    <x v="2"/>
    <x v="0"/>
  </r>
  <r>
    <x v="0"/>
    <x v="3"/>
    <s v="De Bonte Raaf"/>
    <x v="10"/>
    <x v="71"/>
    <n v="0"/>
    <x v="3"/>
    <x v="0"/>
    <x v="0"/>
    <x v="5"/>
    <x v="2"/>
    <x v="0"/>
  </r>
  <r>
    <x v="0"/>
    <x v="3"/>
    <s v="De Bonte Raaf"/>
    <x v="10"/>
    <x v="72"/>
    <n v="0"/>
    <x v="3"/>
    <x v="0"/>
    <x v="0"/>
    <x v="4"/>
    <x v="2"/>
    <x v="0"/>
  </r>
  <r>
    <x v="0"/>
    <x v="3"/>
    <s v="De Bonte Raaf"/>
    <x v="10"/>
    <x v="73"/>
    <n v="0"/>
    <x v="3"/>
    <x v="0"/>
    <x v="0"/>
    <x v="4"/>
    <x v="2"/>
    <x v="0"/>
  </r>
  <r>
    <x v="0"/>
    <x v="3"/>
    <s v="De Bonte Raaf"/>
    <x v="10"/>
    <x v="74"/>
    <n v="0"/>
    <x v="3"/>
    <x v="0"/>
    <x v="0"/>
    <x v="4"/>
    <x v="2"/>
    <x v="0"/>
  </r>
  <r>
    <x v="0"/>
    <x v="3"/>
    <s v="De Bonte Raaf"/>
    <x v="10"/>
    <x v="75"/>
    <n v="0"/>
    <x v="3"/>
    <x v="0"/>
    <x v="0"/>
    <x v="4"/>
    <x v="2"/>
    <x v="0"/>
  </r>
  <r>
    <x v="0"/>
    <x v="3"/>
    <s v="De Bonte Raaf"/>
    <x v="10"/>
    <x v="76"/>
    <n v="0"/>
    <x v="3"/>
    <x v="0"/>
    <x v="0"/>
    <x v="6"/>
    <x v="2"/>
    <x v="0"/>
  </r>
  <r>
    <x v="0"/>
    <x v="3"/>
    <s v="De Bonte Raaf"/>
    <x v="10"/>
    <x v="77"/>
    <n v="0"/>
    <x v="3"/>
    <x v="0"/>
    <x v="0"/>
    <x v="7"/>
    <x v="2"/>
    <x v="0"/>
  </r>
  <r>
    <x v="0"/>
    <x v="3"/>
    <s v="De Bonte Raaf"/>
    <x v="10"/>
    <x v="78"/>
    <n v="0"/>
    <x v="3"/>
    <x v="0"/>
    <x v="0"/>
    <x v="7"/>
    <x v="2"/>
    <x v="0"/>
  </r>
  <r>
    <x v="0"/>
    <x v="3"/>
    <s v="De Bonte Raaf"/>
    <x v="10"/>
    <x v="79"/>
    <n v="0"/>
    <x v="3"/>
    <x v="0"/>
    <x v="0"/>
    <x v="7"/>
    <x v="2"/>
    <x v="0"/>
  </r>
  <r>
    <x v="0"/>
    <x v="3"/>
    <s v="De Bonte Raaf"/>
    <x v="10"/>
    <x v="80"/>
    <n v="0"/>
    <x v="3"/>
    <x v="0"/>
    <x v="0"/>
    <x v="8"/>
    <x v="2"/>
    <x v="0"/>
  </r>
  <r>
    <x v="0"/>
    <x v="3"/>
    <s v="De Bonte Raaf"/>
    <x v="10"/>
    <x v="81"/>
    <n v="0"/>
    <x v="3"/>
    <x v="0"/>
    <x v="0"/>
    <x v="8"/>
    <x v="2"/>
    <x v="0"/>
  </r>
  <r>
    <x v="0"/>
    <x v="3"/>
    <s v="De Bonte Raaf"/>
    <x v="10"/>
    <x v="82"/>
    <n v="0"/>
    <x v="3"/>
    <x v="0"/>
    <x v="0"/>
    <x v="8"/>
    <x v="2"/>
    <x v="0"/>
  </r>
  <r>
    <x v="0"/>
    <x v="3"/>
    <s v="De Bonte Raaf"/>
    <x v="10"/>
    <x v="83"/>
    <n v="0"/>
    <x v="3"/>
    <x v="0"/>
    <x v="0"/>
    <x v="9"/>
    <x v="2"/>
    <x v="0"/>
  </r>
  <r>
    <x v="0"/>
    <x v="3"/>
    <s v="De Bonte Raaf"/>
    <x v="10"/>
    <x v="84"/>
    <n v="0"/>
    <x v="3"/>
    <x v="0"/>
    <x v="0"/>
    <x v="3"/>
    <x v="2"/>
    <x v="0"/>
  </r>
  <r>
    <x v="0"/>
    <x v="4"/>
    <s v="De Bonte Raaf"/>
    <x v="0"/>
    <x v="0"/>
    <n v="0"/>
    <x v="0"/>
    <x v="3"/>
    <x v="0"/>
    <x v="0"/>
    <x v="0"/>
    <x v="0"/>
  </r>
  <r>
    <x v="0"/>
    <x v="4"/>
    <s v="De Bonte Raaf"/>
    <x v="0"/>
    <x v="1"/>
    <n v="0"/>
    <x v="0"/>
    <x v="3"/>
    <x v="0"/>
    <x v="0"/>
    <x v="0"/>
    <x v="0"/>
  </r>
  <r>
    <x v="0"/>
    <x v="4"/>
    <s v="De Bonte Raaf"/>
    <x v="0"/>
    <x v="97"/>
    <n v="0"/>
    <x v="0"/>
    <x v="3"/>
    <x v="0"/>
    <x v="0"/>
    <x v="0"/>
    <x v="0"/>
  </r>
  <r>
    <x v="0"/>
    <x v="4"/>
    <s v="De Bonte Raaf"/>
    <x v="0"/>
    <x v="3"/>
    <n v="0"/>
    <x v="0"/>
    <x v="3"/>
    <x v="0"/>
    <x v="0"/>
    <x v="0"/>
    <x v="0"/>
  </r>
  <r>
    <x v="0"/>
    <x v="4"/>
    <s v="De Bonte Raaf"/>
    <x v="0"/>
    <x v="4"/>
    <n v="0"/>
    <x v="0"/>
    <x v="3"/>
    <x v="0"/>
    <x v="1"/>
    <x v="0"/>
    <x v="0"/>
  </r>
  <r>
    <x v="0"/>
    <x v="4"/>
    <s v="De Bonte Raaf"/>
    <x v="0"/>
    <x v="98"/>
    <n v="0"/>
    <x v="0"/>
    <x v="3"/>
    <x v="0"/>
    <x v="0"/>
    <x v="0"/>
    <x v="0"/>
  </r>
  <r>
    <x v="0"/>
    <x v="4"/>
    <s v="De Bonte Raaf"/>
    <x v="0"/>
    <x v="6"/>
    <n v="0"/>
    <x v="0"/>
    <x v="3"/>
    <x v="0"/>
    <x v="0"/>
    <x v="0"/>
    <x v="0"/>
  </r>
  <r>
    <x v="0"/>
    <x v="4"/>
    <s v="De Bonte Raaf"/>
    <x v="0"/>
    <x v="99"/>
    <n v="0"/>
    <x v="0"/>
    <x v="3"/>
    <x v="0"/>
    <x v="0"/>
    <x v="0"/>
    <x v="0"/>
  </r>
  <r>
    <x v="0"/>
    <x v="4"/>
    <s v="De Bonte Raaf"/>
    <x v="0"/>
    <x v="8"/>
    <n v="0"/>
    <x v="0"/>
    <x v="3"/>
    <x v="0"/>
    <x v="1"/>
    <x v="0"/>
    <x v="0"/>
  </r>
  <r>
    <x v="0"/>
    <x v="4"/>
    <s v="De Bonte Raaf"/>
    <x v="0"/>
    <x v="9"/>
    <n v="0"/>
    <x v="0"/>
    <x v="3"/>
    <x v="0"/>
    <x v="0"/>
    <x v="0"/>
    <x v="0"/>
  </r>
  <r>
    <x v="0"/>
    <x v="4"/>
    <s v="De Bonte Raaf"/>
    <x v="0"/>
    <x v="10"/>
    <n v="0"/>
    <x v="0"/>
    <x v="3"/>
    <x v="0"/>
    <x v="0"/>
    <x v="0"/>
    <x v="0"/>
  </r>
  <r>
    <x v="0"/>
    <x v="4"/>
    <s v="De Bonte Raaf"/>
    <x v="0"/>
    <x v="11"/>
    <n v="0"/>
    <x v="0"/>
    <x v="3"/>
    <x v="0"/>
    <x v="0"/>
    <x v="0"/>
    <x v="0"/>
  </r>
  <r>
    <x v="0"/>
    <x v="4"/>
    <s v="De Bonte Raaf"/>
    <x v="0"/>
    <x v="12"/>
    <n v="0"/>
    <x v="0"/>
    <x v="3"/>
    <x v="0"/>
    <x v="0"/>
    <x v="0"/>
    <x v="0"/>
  </r>
  <r>
    <x v="0"/>
    <x v="4"/>
    <s v="De Bonte Raaf"/>
    <x v="0"/>
    <x v="13"/>
    <n v="0"/>
    <x v="0"/>
    <x v="3"/>
    <x v="0"/>
    <x v="0"/>
    <x v="0"/>
    <x v="0"/>
  </r>
  <r>
    <x v="0"/>
    <x v="4"/>
    <s v="De Bonte Raaf"/>
    <x v="0"/>
    <x v="14"/>
    <n v="0"/>
    <x v="0"/>
    <x v="3"/>
    <x v="0"/>
    <x v="0"/>
    <x v="0"/>
    <x v="0"/>
  </r>
  <r>
    <x v="0"/>
    <x v="4"/>
    <s v="De Bonte Raaf"/>
    <x v="0"/>
    <x v="15"/>
    <n v="0"/>
    <x v="0"/>
    <x v="3"/>
    <x v="0"/>
    <x v="0"/>
    <x v="0"/>
    <x v="0"/>
  </r>
  <r>
    <x v="0"/>
    <x v="4"/>
    <s v="De Bonte Raaf"/>
    <x v="0"/>
    <x v="16"/>
    <n v="0"/>
    <x v="0"/>
    <x v="3"/>
    <x v="0"/>
    <x v="0"/>
    <x v="0"/>
    <x v="0"/>
  </r>
  <r>
    <x v="0"/>
    <x v="4"/>
    <s v="De Bonte Raaf"/>
    <x v="0"/>
    <x v="17"/>
    <n v="0"/>
    <x v="0"/>
    <x v="3"/>
    <x v="0"/>
    <x v="0"/>
    <x v="0"/>
    <x v="0"/>
  </r>
  <r>
    <x v="0"/>
    <x v="4"/>
    <s v="De Bonte Raaf"/>
    <x v="0"/>
    <x v="18"/>
    <n v="0"/>
    <x v="0"/>
    <x v="3"/>
    <x v="0"/>
    <x v="0"/>
    <x v="0"/>
    <x v="0"/>
  </r>
  <r>
    <x v="0"/>
    <x v="4"/>
    <s v="De Bonte Raaf"/>
    <x v="0"/>
    <x v="19"/>
    <n v="0"/>
    <x v="0"/>
    <x v="3"/>
    <x v="0"/>
    <x v="0"/>
    <x v="0"/>
    <x v="0"/>
  </r>
  <r>
    <x v="0"/>
    <x v="4"/>
    <s v="De Bonte Raaf"/>
    <x v="0"/>
    <x v="20"/>
    <n v="0"/>
    <x v="0"/>
    <x v="3"/>
    <x v="0"/>
    <x v="0"/>
    <x v="0"/>
    <x v="0"/>
  </r>
  <r>
    <x v="0"/>
    <x v="4"/>
    <s v="De Bonte Raaf"/>
    <x v="0"/>
    <x v="21"/>
    <n v="0"/>
    <x v="0"/>
    <x v="3"/>
    <x v="0"/>
    <x v="0"/>
    <x v="0"/>
    <x v="0"/>
  </r>
  <r>
    <x v="0"/>
    <x v="4"/>
    <s v="De Bonte Raaf"/>
    <x v="0"/>
    <x v="22"/>
    <n v="0"/>
    <x v="0"/>
    <x v="3"/>
    <x v="0"/>
    <x v="0"/>
    <x v="0"/>
    <x v="0"/>
  </r>
  <r>
    <x v="0"/>
    <x v="4"/>
    <s v="De Bonte Raaf"/>
    <x v="0"/>
    <x v="23"/>
    <n v="0"/>
    <x v="0"/>
    <x v="3"/>
    <x v="0"/>
    <x v="0"/>
    <x v="0"/>
    <x v="0"/>
  </r>
  <r>
    <x v="0"/>
    <x v="4"/>
    <s v="De Bonte Raaf"/>
    <x v="0"/>
    <x v="24"/>
    <n v="0"/>
    <x v="0"/>
    <x v="3"/>
    <x v="0"/>
    <x v="0"/>
    <x v="0"/>
    <x v="0"/>
  </r>
  <r>
    <x v="0"/>
    <x v="4"/>
    <s v="De Bonte Raaf"/>
    <x v="0"/>
    <x v="25"/>
    <n v="0"/>
    <x v="0"/>
    <x v="3"/>
    <x v="0"/>
    <x v="0"/>
    <x v="0"/>
    <x v="0"/>
  </r>
  <r>
    <x v="0"/>
    <x v="4"/>
    <s v="De Bonte Raaf"/>
    <x v="0"/>
    <x v="26"/>
    <n v="0"/>
    <x v="0"/>
    <x v="3"/>
    <x v="0"/>
    <x v="0"/>
    <x v="0"/>
    <x v="0"/>
  </r>
  <r>
    <x v="0"/>
    <x v="4"/>
    <s v="De Bonte Raaf"/>
    <x v="0"/>
    <x v="27"/>
    <n v="0"/>
    <x v="0"/>
    <x v="3"/>
    <x v="0"/>
    <x v="0"/>
    <x v="0"/>
    <x v="0"/>
  </r>
  <r>
    <x v="0"/>
    <x v="4"/>
    <s v="De Bonte Raaf"/>
    <x v="0"/>
    <x v="28"/>
    <n v="0"/>
    <x v="0"/>
    <x v="3"/>
    <x v="0"/>
    <x v="0"/>
    <x v="0"/>
    <x v="0"/>
  </r>
  <r>
    <x v="0"/>
    <x v="4"/>
    <s v="De Bonte Raaf"/>
    <x v="0"/>
    <x v="29"/>
    <n v="0"/>
    <x v="0"/>
    <x v="3"/>
    <x v="0"/>
    <x v="0"/>
    <x v="0"/>
    <x v="0"/>
  </r>
  <r>
    <x v="0"/>
    <x v="4"/>
    <s v="De Bonte Raaf"/>
    <x v="0"/>
    <x v="30"/>
    <n v="2350"/>
    <x v="0"/>
    <x v="3"/>
    <x v="0"/>
    <x v="0"/>
    <x v="0"/>
    <x v="0"/>
  </r>
  <r>
    <x v="0"/>
    <x v="4"/>
    <s v="De Bonte Raaf"/>
    <x v="0"/>
    <x v="31"/>
    <n v="15.06"/>
    <x v="0"/>
    <x v="3"/>
    <x v="0"/>
    <x v="0"/>
    <x v="0"/>
    <x v="0"/>
  </r>
  <r>
    <x v="0"/>
    <x v="4"/>
    <s v="De Bonte Raaf"/>
    <x v="0"/>
    <x v="32"/>
    <n v="0"/>
    <x v="0"/>
    <x v="3"/>
    <x v="0"/>
    <x v="0"/>
    <x v="0"/>
    <x v="0"/>
  </r>
  <r>
    <x v="0"/>
    <x v="4"/>
    <s v="De Bonte Raaf"/>
    <x v="0"/>
    <x v="33"/>
    <n v="0"/>
    <x v="0"/>
    <x v="3"/>
    <x v="0"/>
    <x v="0"/>
    <x v="0"/>
    <x v="0"/>
  </r>
  <r>
    <x v="0"/>
    <x v="4"/>
    <s v="De Bonte Raaf"/>
    <x v="0"/>
    <x v="34"/>
    <n v="0"/>
    <x v="0"/>
    <x v="3"/>
    <x v="0"/>
    <x v="0"/>
    <x v="0"/>
    <x v="0"/>
  </r>
  <r>
    <x v="0"/>
    <x v="4"/>
    <s v="De Bonte Raaf"/>
    <x v="0"/>
    <x v="35"/>
    <n v="0"/>
    <x v="0"/>
    <x v="3"/>
    <x v="0"/>
    <x v="0"/>
    <x v="0"/>
    <x v="0"/>
  </r>
  <r>
    <x v="0"/>
    <x v="4"/>
    <s v="De Bonte Raaf"/>
    <x v="0"/>
    <x v="36"/>
    <n v="0"/>
    <x v="0"/>
    <x v="3"/>
    <x v="0"/>
    <x v="0"/>
    <x v="0"/>
    <x v="0"/>
  </r>
  <r>
    <x v="0"/>
    <x v="4"/>
    <s v="De Bonte Raaf"/>
    <x v="0"/>
    <x v="37"/>
    <n v="0"/>
    <x v="0"/>
    <x v="3"/>
    <x v="0"/>
    <x v="0"/>
    <x v="0"/>
    <x v="0"/>
  </r>
  <r>
    <x v="0"/>
    <x v="4"/>
    <s v="De Bonte Raaf"/>
    <x v="0"/>
    <x v="38"/>
    <n v="1.59"/>
    <x v="0"/>
    <x v="3"/>
    <x v="0"/>
    <x v="0"/>
    <x v="0"/>
    <x v="0"/>
  </r>
  <r>
    <x v="0"/>
    <x v="4"/>
    <s v="De Bonte Raaf"/>
    <x v="0"/>
    <x v="39"/>
    <n v="0"/>
    <x v="0"/>
    <x v="3"/>
    <x v="0"/>
    <x v="0"/>
    <x v="0"/>
    <x v="0"/>
  </r>
  <r>
    <x v="0"/>
    <x v="4"/>
    <s v="De Bonte Raaf"/>
    <x v="0"/>
    <x v="40"/>
    <n v="1.59"/>
    <x v="0"/>
    <x v="3"/>
    <x v="0"/>
    <x v="0"/>
    <x v="0"/>
    <x v="0"/>
  </r>
  <r>
    <x v="0"/>
    <x v="4"/>
    <s v="De Bonte Raaf"/>
    <x v="0"/>
    <x v="41"/>
    <n v="0"/>
    <x v="0"/>
    <x v="3"/>
    <x v="0"/>
    <x v="0"/>
    <x v="0"/>
    <x v="0"/>
  </r>
  <r>
    <x v="0"/>
    <x v="4"/>
    <s v="De Bonte Raaf"/>
    <x v="0"/>
    <x v="42"/>
    <n v="0"/>
    <x v="0"/>
    <x v="3"/>
    <x v="0"/>
    <x v="0"/>
    <x v="0"/>
    <x v="0"/>
  </r>
  <r>
    <x v="0"/>
    <x v="4"/>
    <s v="De Bonte Raaf"/>
    <x v="0"/>
    <x v="43"/>
    <n v="0"/>
    <x v="0"/>
    <x v="3"/>
    <x v="0"/>
    <x v="1"/>
    <x v="0"/>
    <x v="0"/>
  </r>
  <r>
    <x v="0"/>
    <x v="4"/>
    <s v="De Bonte Raaf"/>
    <x v="0"/>
    <x v="44"/>
    <n v="0"/>
    <x v="0"/>
    <x v="3"/>
    <x v="0"/>
    <x v="2"/>
    <x v="0"/>
    <x v="0"/>
  </r>
  <r>
    <x v="0"/>
    <x v="4"/>
    <s v="De Bonte Raaf"/>
    <x v="0"/>
    <x v="45"/>
    <n v="0"/>
    <x v="0"/>
    <x v="3"/>
    <x v="0"/>
    <x v="2"/>
    <x v="0"/>
    <x v="0"/>
  </r>
  <r>
    <x v="0"/>
    <x v="4"/>
    <s v="De Bonte Raaf"/>
    <x v="0"/>
    <x v="46"/>
    <n v="0"/>
    <x v="0"/>
    <x v="3"/>
    <x v="0"/>
    <x v="2"/>
    <x v="0"/>
    <x v="0"/>
  </r>
  <r>
    <x v="0"/>
    <x v="4"/>
    <s v="De Bonte Raaf"/>
    <x v="0"/>
    <x v="47"/>
    <n v="0"/>
    <x v="0"/>
    <x v="3"/>
    <x v="0"/>
    <x v="2"/>
    <x v="0"/>
    <x v="0"/>
  </r>
  <r>
    <x v="0"/>
    <x v="4"/>
    <s v="De Bonte Raaf"/>
    <x v="0"/>
    <x v="48"/>
    <n v="0"/>
    <x v="0"/>
    <x v="3"/>
    <x v="0"/>
    <x v="1"/>
    <x v="0"/>
    <x v="0"/>
  </r>
  <r>
    <x v="0"/>
    <x v="4"/>
    <s v="De Bonte Raaf"/>
    <x v="0"/>
    <x v="49"/>
    <n v="0"/>
    <x v="0"/>
    <x v="3"/>
    <x v="0"/>
    <x v="3"/>
    <x v="0"/>
    <x v="0"/>
  </r>
  <r>
    <x v="0"/>
    <x v="4"/>
    <s v="De Bonte Raaf"/>
    <x v="0"/>
    <x v="50"/>
    <n v="0"/>
    <x v="0"/>
    <x v="3"/>
    <x v="0"/>
    <x v="4"/>
    <x v="0"/>
    <x v="0"/>
  </r>
  <r>
    <x v="0"/>
    <x v="4"/>
    <s v="De Bonte Raaf"/>
    <x v="0"/>
    <x v="51"/>
    <n v="0"/>
    <x v="0"/>
    <x v="3"/>
    <x v="0"/>
    <x v="4"/>
    <x v="0"/>
    <x v="0"/>
  </r>
  <r>
    <x v="0"/>
    <x v="4"/>
    <s v="De Bonte Raaf"/>
    <x v="0"/>
    <x v="52"/>
    <n v="0"/>
    <x v="0"/>
    <x v="3"/>
    <x v="0"/>
    <x v="1"/>
    <x v="0"/>
    <x v="0"/>
  </r>
  <r>
    <x v="0"/>
    <x v="4"/>
    <s v="De Bonte Raaf"/>
    <x v="0"/>
    <x v="53"/>
    <n v="0"/>
    <x v="0"/>
    <x v="3"/>
    <x v="0"/>
    <x v="3"/>
    <x v="0"/>
    <x v="0"/>
  </r>
  <r>
    <x v="0"/>
    <x v="4"/>
    <s v="De Bonte Raaf"/>
    <x v="0"/>
    <x v="54"/>
    <n v="0"/>
    <x v="0"/>
    <x v="3"/>
    <x v="0"/>
    <x v="4"/>
    <x v="0"/>
    <x v="0"/>
  </r>
  <r>
    <x v="0"/>
    <x v="4"/>
    <s v="De Bonte Raaf"/>
    <x v="0"/>
    <x v="55"/>
    <n v="0"/>
    <x v="0"/>
    <x v="3"/>
    <x v="0"/>
    <x v="4"/>
    <x v="0"/>
    <x v="0"/>
  </r>
  <r>
    <x v="0"/>
    <x v="4"/>
    <s v="De Bonte Raaf"/>
    <x v="0"/>
    <x v="56"/>
    <n v="0"/>
    <x v="0"/>
    <x v="3"/>
    <x v="0"/>
    <x v="4"/>
    <x v="0"/>
    <x v="0"/>
  </r>
  <r>
    <x v="0"/>
    <x v="4"/>
    <s v="De Bonte Raaf"/>
    <x v="0"/>
    <x v="57"/>
    <n v="0"/>
    <x v="0"/>
    <x v="3"/>
    <x v="0"/>
    <x v="4"/>
    <x v="0"/>
    <x v="0"/>
  </r>
  <r>
    <x v="0"/>
    <x v="4"/>
    <s v="De Bonte Raaf"/>
    <x v="0"/>
    <x v="58"/>
    <n v="0"/>
    <x v="0"/>
    <x v="3"/>
    <x v="0"/>
    <x v="4"/>
    <x v="0"/>
    <x v="0"/>
  </r>
  <r>
    <x v="0"/>
    <x v="4"/>
    <s v="De Bonte Raaf"/>
    <x v="0"/>
    <x v="59"/>
    <n v="0"/>
    <x v="0"/>
    <x v="3"/>
    <x v="0"/>
    <x v="4"/>
    <x v="0"/>
    <x v="0"/>
  </r>
  <r>
    <x v="0"/>
    <x v="4"/>
    <s v="De Bonte Raaf"/>
    <x v="0"/>
    <x v="60"/>
    <n v="0"/>
    <x v="0"/>
    <x v="3"/>
    <x v="0"/>
    <x v="5"/>
    <x v="0"/>
    <x v="0"/>
  </r>
  <r>
    <x v="0"/>
    <x v="4"/>
    <s v="De Bonte Raaf"/>
    <x v="0"/>
    <x v="61"/>
    <n v="0"/>
    <x v="0"/>
    <x v="3"/>
    <x v="0"/>
    <x v="5"/>
    <x v="0"/>
    <x v="0"/>
  </r>
  <r>
    <x v="0"/>
    <x v="4"/>
    <s v="De Bonte Raaf"/>
    <x v="0"/>
    <x v="62"/>
    <n v="0"/>
    <x v="0"/>
    <x v="3"/>
    <x v="0"/>
    <x v="5"/>
    <x v="0"/>
    <x v="0"/>
  </r>
  <r>
    <x v="0"/>
    <x v="4"/>
    <s v="De Bonte Raaf"/>
    <x v="0"/>
    <x v="63"/>
    <n v="0"/>
    <x v="0"/>
    <x v="3"/>
    <x v="0"/>
    <x v="5"/>
    <x v="0"/>
    <x v="0"/>
  </r>
  <r>
    <x v="0"/>
    <x v="4"/>
    <s v="De Bonte Raaf"/>
    <x v="0"/>
    <x v="64"/>
    <n v="0"/>
    <x v="0"/>
    <x v="3"/>
    <x v="0"/>
    <x v="5"/>
    <x v="0"/>
    <x v="0"/>
  </r>
  <r>
    <x v="0"/>
    <x v="4"/>
    <s v="De Bonte Raaf"/>
    <x v="0"/>
    <x v="65"/>
    <n v="0"/>
    <x v="0"/>
    <x v="3"/>
    <x v="0"/>
    <x v="5"/>
    <x v="0"/>
    <x v="0"/>
  </r>
  <r>
    <x v="0"/>
    <x v="4"/>
    <s v="De Bonte Raaf"/>
    <x v="0"/>
    <x v="66"/>
    <n v="0"/>
    <x v="0"/>
    <x v="3"/>
    <x v="0"/>
    <x v="5"/>
    <x v="0"/>
    <x v="0"/>
  </r>
  <r>
    <x v="0"/>
    <x v="4"/>
    <s v="De Bonte Raaf"/>
    <x v="0"/>
    <x v="67"/>
    <n v="0"/>
    <x v="0"/>
    <x v="3"/>
    <x v="0"/>
    <x v="5"/>
    <x v="0"/>
    <x v="0"/>
  </r>
  <r>
    <x v="0"/>
    <x v="4"/>
    <s v="De Bonte Raaf"/>
    <x v="0"/>
    <x v="68"/>
    <n v="0"/>
    <x v="0"/>
    <x v="3"/>
    <x v="0"/>
    <x v="5"/>
    <x v="0"/>
    <x v="0"/>
  </r>
  <r>
    <x v="0"/>
    <x v="4"/>
    <s v="De Bonte Raaf"/>
    <x v="0"/>
    <x v="69"/>
    <n v="0"/>
    <x v="0"/>
    <x v="3"/>
    <x v="0"/>
    <x v="5"/>
    <x v="0"/>
    <x v="0"/>
  </r>
  <r>
    <x v="0"/>
    <x v="4"/>
    <s v="De Bonte Raaf"/>
    <x v="0"/>
    <x v="70"/>
    <n v="0"/>
    <x v="0"/>
    <x v="3"/>
    <x v="0"/>
    <x v="5"/>
    <x v="0"/>
    <x v="0"/>
  </r>
  <r>
    <x v="0"/>
    <x v="4"/>
    <s v="De Bonte Raaf"/>
    <x v="0"/>
    <x v="71"/>
    <n v="0"/>
    <x v="0"/>
    <x v="3"/>
    <x v="0"/>
    <x v="5"/>
    <x v="0"/>
    <x v="0"/>
  </r>
  <r>
    <x v="0"/>
    <x v="4"/>
    <s v="De Bonte Raaf"/>
    <x v="0"/>
    <x v="72"/>
    <n v="0"/>
    <x v="0"/>
    <x v="3"/>
    <x v="0"/>
    <x v="4"/>
    <x v="0"/>
    <x v="0"/>
  </r>
  <r>
    <x v="0"/>
    <x v="4"/>
    <s v="De Bonte Raaf"/>
    <x v="0"/>
    <x v="73"/>
    <n v="0"/>
    <x v="0"/>
    <x v="3"/>
    <x v="0"/>
    <x v="4"/>
    <x v="0"/>
    <x v="0"/>
  </r>
  <r>
    <x v="0"/>
    <x v="4"/>
    <s v="De Bonte Raaf"/>
    <x v="0"/>
    <x v="74"/>
    <n v="0"/>
    <x v="0"/>
    <x v="3"/>
    <x v="0"/>
    <x v="4"/>
    <x v="0"/>
    <x v="0"/>
  </r>
  <r>
    <x v="0"/>
    <x v="4"/>
    <s v="De Bonte Raaf"/>
    <x v="0"/>
    <x v="75"/>
    <n v="0"/>
    <x v="0"/>
    <x v="3"/>
    <x v="0"/>
    <x v="4"/>
    <x v="0"/>
    <x v="0"/>
  </r>
  <r>
    <x v="0"/>
    <x v="4"/>
    <s v="De Bonte Raaf"/>
    <x v="0"/>
    <x v="76"/>
    <n v="0"/>
    <x v="0"/>
    <x v="3"/>
    <x v="0"/>
    <x v="6"/>
    <x v="0"/>
    <x v="0"/>
  </r>
  <r>
    <x v="0"/>
    <x v="4"/>
    <s v="De Bonte Raaf"/>
    <x v="0"/>
    <x v="77"/>
    <n v="0"/>
    <x v="0"/>
    <x v="3"/>
    <x v="0"/>
    <x v="7"/>
    <x v="0"/>
    <x v="0"/>
  </r>
  <r>
    <x v="0"/>
    <x v="4"/>
    <s v="De Bonte Raaf"/>
    <x v="0"/>
    <x v="78"/>
    <n v="0"/>
    <x v="0"/>
    <x v="3"/>
    <x v="0"/>
    <x v="7"/>
    <x v="0"/>
    <x v="0"/>
  </r>
  <r>
    <x v="0"/>
    <x v="4"/>
    <s v="De Bonte Raaf"/>
    <x v="0"/>
    <x v="79"/>
    <n v="0"/>
    <x v="0"/>
    <x v="3"/>
    <x v="0"/>
    <x v="7"/>
    <x v="0"/>
    <x v="0"/>
  </r>
  <r>
    <x v="0"/>
    <x v="4"/>
    <s v="De Bonte Raaf"/>
    <x v="0"/>
    <x v="80"/>
    <n v="0"/>
    <x v="0"/>
    <x v="3"/>
    <x v="0"/>
    <x v="8"/>
    <x v="0"/>
    <x v="0"/>
  </r>
  <r>
    <x v="0"/>
    <x v="4"/>
    <s v="De Bonte Raaf"/>
    <x v="0"/>
    <x v="81"/>
    <n v="0"/>
    <x v="0"/>
    <x v="3"/>
    <x v="0"/>
    <x v="8"/>
    <x v="0"/>
    <x v="0"/>
  </r>
  <r>
    <x v="0"/>
    <x v="4"/>
    <s v="De Bonte Raaf"/>
    <x v="0"/>
    <x v="82"/>
    <n v="0"/>
    <x v="0"/>
    <x v="3"/>
    <x v="0"/>
    <x v="8"/>
    <x v="0"/>
    <x v="0"/>
  </r>
  <r>
    <x v="0"/>
    <x v="4"/>
    <s v="De Bonte Raaf"/>
    <x v="0"/>
    <x v="83"/>
    <n v="0"/>
    <x v="0"/>
    <x v="3"/>
    <x v="0"/>
    <x v="9"/>
    <x v="0"/>
    <x v="0"/>
  </r>
  <r>
    <x v="0"/>
    <x v="4"/>
    <s v="De Bonte Raaf"/>
    <x v="0"/>
    <x v="84"/>
    <n v="0"/>
    <x v="0"/>
    <x v="3"/>
    <x v="0"/>
    <x v="3"/>
    <x v="0"/>
    <x v="0"/>
  </r>
  <r>
    <x v="0"/>
    <x v="4"/>
    <s v="De Bonte Raaf"/>
    <x v="1"/>
    <x v="0"/>
    <n v="7089.99"/>
    <x v="1"/>
    <x v="0"/>
    <x v="0"/>
    <x v="0"/>
    <x v="0"/>
    <x v="0"/>
  </r>
  <r>
    <x v="0"/>
    <x v="4"/>
    <s v="De Bonte Raaf"/>
    <x v="1"/>
    <x v="85"/>
    <n v="2191"/>
    <x v="1"/>
    <x v="0"/>
    <x v="0"/>
    <x v="0"/>
    <x v="0"/>
    <x v="0"/>
  </r>
  <r>
    <x v="0"/>
    <x v="4"/>
    <s v="De Bonte Raaf"/>
    <x v="1"/>
    <x v="97"/>
    <n v="823.81"/>
    <x v="1"/>
    <x v="0"/>
    <x v="0"/>
    <x v="0"/>
    <x v="0"/>
    <x v="0"/>
  </r>
  <r>
    <x v="0"/>
    <x v="4"/>
    <s v="De Bonte Raaf"/>
    <x v="1"/>
    <x v="86"/>
    <n v="2191"/>
    <x v="1"/>
    <x v="0"/>
    <x v="0"/>
    <x v="0"/>
    <x v="0"/>
    <x v="0"/>
  </r>
  <r>
    <x v="0"/>
    <x v="4"/>
    <s v="De Bonte Raaf"/>
    <x v="1"/>
    <x v="4"/>
    <n v="2191"/>
    <x v="1"/>
    <x v="0"/>
    <x v="0"/>
    <x v="1"/>
    <x v="0"/>
    <x v="0"/>
  </r>
  <r>
    <x v="0"/>
    <x v="4"/>
    <s v="De Bonte Raaf"/>
    <x v="1"/>
    <x v="98"/>
    <n v="823.81"/>
    <x v="1"/>
    <x v="0"/>
    <x v="0"/>
    <x v="0"/>
    <x v="0"/>
    <x v="0"/>
  </r>
  <r>
    <x v="0"/>
    <x v="4"/>
    <s v="De Bonte Raaf"/>
    <x v="1"/>
    <x v="6"/>
    <n v="2935.48"/>
    <x v="1"/>
    <x v="0"/>
    <x v="0"/>
    <x v="0"/>
    <x v="0"/>
    <x v="0"/>
  </r>
  <r>
    <x v="0"/>
    <x v="4"/>
    <s v="De Bonte Raaf"/>
    <x v="1"/>
    <x v="99"/>
    <n v="823.81"/>
    <x v="1"/>
    <x v="0"/>
    <x v="0"/>
    <x v="0"/>
    <x v="0"/>
    <x v="0"/>
  </r>
  <r>
    <x v="0"/>
    <x v="4"/>
    <s v="De Bonte Raaf"/>
    <x v="1"/>
    <x v="8"/>
    <n v="0"/>
    <x v="1"/>
    <x v="0"/>
    <x v="0"/>
    <x v="1"/>
    <x v="0"/>
    <x v="0"/>
  </r>
  <r>
    <x v="0"/>
    <x v="4"/>
    <s v="De Bonte Raaf"/>
    <x v="1"/>
    <x v="9"/>
    <n v="0"/>
    <x v="1"/>
    <x v="0"/>
    <x v="0"/>
    <x v="0"/>
    <x v="0"/>
    <x v="0"/>
  </r>
  <r>
    <x v="0"/>
    <x v="4"/>
    <s v="De Bonte Raaf"/>
    <x v="1"/>
    <x v="87"/>
    <n v="2191"/>
    <x v="1"/>
    <x v="0"/>
    <x v="0"/>
    <x v="0"/>
    <x v="0"/>
    <x v="0"/>
  </r>
  <r>
    <x v="0"/>
    <x v="4"/>
    <s v="De Bonte Raaf"/>
    <x v="1"/>
    <x v="88"/>
    <n v="2191"/>
    <x v="1"/>
    <x v="0"/>
    <x v="0"/>
    <x v="0"/>
    <x v="0"/>
    <x v="0"/>
  </r>
  <r>
    <x v="0"/>
    <x v="4"/>
    <s v="De Bonte Raaf"/>
    <x v="1"/>
    <x v="89"/>
    <n v="2191"/>
    <x v="1"/>
    <x v="0"/>
    <x v="0"/>
    <x v="0"/>
    <x v="0"/>
    <x v="0"/>
  </r>
  <r>
    <x v="0"/>
    <x v="4"/>
    <s v="De Bonte Raaf"/>
    <x v="1"/>
    <x v="90"/>
    <n v="2191"/>
    <x v="1"/>
    <x v="0"/>
    <x v="0"/>
    <x v="0"/>
    <x v="0"/>
    <x v="0"/>
  </r>
  <r>
    <x v="0"/>
    <x v="4"/>
    <s v="De Bonte Raaf"/>
    <x v="1"/>
    <x v="91"/>
    <n v="2191"/>
    <x v="1"/>
    <x v="0"/>
    <x v="0"/>
    <x v="0"/>
    <x v="0"/>
    <x v="0"/>
  </r>
  <r>
    <x v="0"/>
    <x v="4"/>
    <s v="De Bonte Raaf"/>
    <x v="1"/>
    <x v="15"/>
    <n v="0"/>
    <x v="1"/>
    <x v="0"/>
    <x v="0"/>
    <x v="0"/>
    <x v="0"/>
    <x v="0"/>
  </r>
  <r>
    <x v="0"/>
    <x v="4"/>
    <s v="De Bonte Raaf"/>
    <x v="1"/>
    <x v="16"/>
    <n v="3014.81"/>
    <x v="1"/>
    <x v="0"/>
    <x v="0"/>
    <x v="0"/>
    <x v="0"/>
    <x v="0"/>
  </r>
  <r>
    <x v="0"/>
    <x v="4"/>
    <s v="De Bonte Raaf"/>
    <x v="1"/>
    <x v="17"/>
    <n v="0"/>
    <x v="1"/>
    <x v="0"/>
    <x v="0"/>
    <x v="0"/>
    <x v="0"/>
    <x v="0"/>
  </r>
  <r>
    <x v="0"/>
    <x v="4"/>
    <s v="De Bonte Raaf"/>
    <x v="1"/>
    <x v="18"/>
    <n v="3014.81"/>
    <x v="1"/>
    <x v="0"/>
    <x v="0"/>
    <x v="0"/>
    <x v="0"/>
    <x v="0"/>
  </r>
  <r>
    <x v="0"/>
    <x v="4"/>
    <s v="De Bonte Raaf"/>
    <x v="1"/>
    <x v="19"/>
    <n v="21"/>
    <x v="1"/>
    <x v="0"/>
    <x v="0"/>
    <x v="0"/>
    <x v="0"/>
    <x v="0"/>
  </r>
  <r>
    <x v="0"/>
    <x v="4"/>
    <s v="De Bonte Raaf"/>
    <x v="1"/>
    <x v="20"/>
    <n v="3014.81"/>
    <x v="1"/>
    <x v="0"/>
    <x v="0"/>
    <x v="0"/>
    <x v="0"/>
    <x v="0"/>
  </r>
  <r>
    <x v="0"/>
    <x v="4"/>
    <s v="De Bonte Raaf"/>
    <x v="1"/>
    <x v="21"/>
    <n v="-651.48"/>
    <x v="1"/>
    <x v="0"/>
    <x v="0"/>
    <x v="0"/>
    <x v="0"/>
    <x v="0"/>
  </r>
  <r>
    <x v="0"/>
    <x v="4"/>
    <s v="De Bonte Raaf"/>
    <x v="1"/>
    <x v="22"/>
    <n v="3014.81"/>
    <x v="1"/>
    <x v="0"/>
    <x v="0"/>
    <x v="0"/>
    <x v="0"/>
    <x v="0"/>
  </r>
  <r>
    <x v="0"/>
    <x v="4"/>
    <s v="De Bonte Raaf"/>
    <x v="1"/>
    <x v="23"/>
    <n v="3014.81"/>
    <x v="1"/>
    <x v="0"/>
    <x v="0"/>
    <x v="0"/>
    <x v="0"/>
    <x v="0"/>
  </r>
  <r>
    <x v="0"/>
    <x v="4"/>
    <s v="De Bonte Raaf"/>
    <x v="1"/>
    <x v="24"/>
    <n v="3014.81"/>
    <x v="1"/>
    <x v="0"/>
    <x v="0"/>
    <x v="0"/>
    <x v="0"/>
    <x v="0"/>
  </r>
  <r>
    <x v="0"/>
    <x v="4"/>
    <s v="De Bonte Raaf"/>
    <x v="1"/>
    <x v="25"/>
    <n v="21.67"/>
    <x v="1"/>
    <x v="0"/>
    <x v="0"/>
    <x v="0"/>
    <x v="0"/>
    <x v="0"/>
  </r>
  <r>
    <x v="0"/>
    <x v="4"/>
    <s v="De Bonte Raaf"/>
    <x v="1"/>
    <x v="26"/>
    <n v="151.19999999999999"/>
    <x v="1"/>
    <x v="0"/>
    <x v="0"/>
    <x v="0"/>
    <x v="0"/>
    <x v="0"/>
  </r>
  <r>
    <x v="0"/>
    <x v="4"/>
    <s v="De Bonte Raaf"/>
    <x v="1"/>
    <x v="27"/>
    <n v="306.25"/>
    <x v="1"/>
    <x v="0"/>
    <x v="0"/>
    <x v="0"/>
    <x v="0"/>
    <x v="0"/>
  </r>
  <r>
    <x v="0"/>
    <x v="4"/>
    <s v="De Bonte Raaf"/>
    <x v="1"/>
    <x v="28"/>
    <n v="2191"/>
    <x v="1"/>
    <x v="0"/>
    <x v="0"/>
    <x v="0"/>
    <x v="0"/>
    <x v="0"/>
  </r>
  <r>
    <x v="0"/>
    <x v="4"/>
    <s v="De Bonte Raaf"/>
    <x v="1"/>
    <x v="29"/>
    <n v="823.81"/>
    <x v="1"/>
    <x v="0"/>
    <x v="0"/>
    <x v="0"/>
    <x v="0"/>
    <x v="0"/>
  </r>
  <r>
    <x v="0"/>
    <x v="4"/>
    <s v="De Bonte Raaf"/>
    <x v="1"/>
    <x v="30"/>
    <n v="2191"/>
    <x v="1"/>
    <x v="0"/>
    <x v="0"/>
    <x v="0"/>
    <x v="0"/>
    <x v="0"/>
  </r>
  <r>
    <x v="0"/>
    <x v="4"/>
    <s v="De Bonte Raaf"/>
    <x v="1"/>
    <x v="31"/>
    <n v="14.04"/>
    <x v="1"/>
    <x v="0"/>
    <x v="0"/>
    <x v="0"/>
    <x v="0"/>
    <x v="0"/>
  </r>
  <r>
    <x v="0"/>
    <x v="4"/>
    <s v="De Bonte Raaf"/>
    <x v="1"/>
    <x v="32"/>
    <n v="156"/>
    <x v="1"/>
    <x v="0"/>
    <x v="0"/>
    <x v="0"/>
    <x v="0"/>
    <x v="0"/>
  </r>
  <r>
    <x v="0"/>
    <x v="4"/>
    <s v="De Bonte Raaf"/>
    <x v="1"/>
    <x v="33"/>
    <n v="100"/>
    <x v="1"/>
    <x v="0"/>
    <x v="0"/>
    <x v="0"/>
    <x v="0"/>
    <x v="0"/>
  </r>
  <r>
    <x v="0"/>
    <x v="4"/>
    <s v="De Bonte Raaf"/>
    <x v="1"/>
    <x v="34"/>
    <n v="100"/>
    <x v="1"/>
    <x v="0"/>
    <x v="0"/>
    <x v="0"/>
    <x v="0"/>
    <x v="0"/>
  </r>
  <r>
    <x v="0"/>
    <x v="4"/>
    <s v="De Bonte Raaf"/>
    <x v="1"/>
    <x v="35"/>
    <n v="100"/>
    <x v="1"/>
    <x v="0"/>
    <x v="0"/>
    <x v="0"/>
    <x v="0"/>
    <x v="0"/>
  </r>
  <r>
    <x v="0"/>
    <x v="4"/>
    <s v="De Bonte Raaf"/>
    <x v="1"/>
    <x v="36"/>
    <n v="156"/>
    <x v="1"/>
    <x v="0"/>
    <x v="0"/>
    <x v="0"/>
    <x v="0"/>
    <x v="0"/>
  </r>
  <r>
    <x v="0"/>
    <x v="4"/>
    <s v="De Bonte Raaf"/>
    <x v="1"/>
    <x v="37"/>
    <n v="201.99"/>
    <x v="1"/>
    <x v="0"/>
    <x v="0"/>
    <x v="0"/>
    <x v="0"/>
    <x v="0"/>
  </r>
  <r>
    <x v="0"/>
    <x v="4"/>
    <s v="De Bonte Raaf"/>
    <x v="1"/>
    <x v="38"/>
    <n v="432"/>
    <x v="1"/>
    <x v="0"/>
    <x v="0"/>
    <x v="0"/>
    <x v="0"/>
    <x v="0"/>
  </r>
  <r>
    <x v="0"/>
    <x v="4"/>
    <s v="De Bonte Raaf"/>
    <x v="1"/>
    <x v="39"/>
    <n v="0"/>
    <x v="1"/>
    <x v="0"/>
    <x v="0"/>
    <x v="0"/>
    <x v="0"/>
    <x v="0"/>
  </r>
  <r>
    <x v="0"/>
    <x v="4"/>
    <s v="De Bonte Raaf"/>
    <x v="1"/>
    <x v="40"/>
    <n v="432"/>
    <x v="1"/>
    <x v="0"/>
    <x v="0"/>
    <x v="0"/>
    <x v="0"/>
    <x v="0"/>
  </r>
  <r>
    <x v="0"/>
    <x v="4"/>
    <s v="De Bonte Raaf"/>
    <x v="1"/>
    <x v="41"/>
    <n v="0"/>
    <x v="1"/>
    <x v="0"/>
    <x v="0"/>
    <x v="0"/>
    <x v="0"/>
    <x v="0"/>
  </r>
  <r>
    <x v="0"/>
    <x v="4"/>
    <s v="De Bonte Raaf"/>
    <x v="1"/>
    <x v="92"/>
    <n v="2191"/>
    <x v="1"/>
    <x v="0"/>
    <x v="0"/>
    <x v="0"/>
    <x v="0"/>
    <x v="0"/>
  </r>
  <r>
    <x v="0"/>
    <x v="4"/>
    <s v="De Bonte Raaf"/>
    <x v="1"/>
    <x v="43"/>
    <n v="0"/>
    <x v="1"/>
    <x v="0"/>
    <x v="0"/>
    <x v="1"/>
    <x v="0"/>
    <x v="0"/>
  </r>
  <r>
    <x v="0"/>
    <x v="4"/>
    <s v="De Bonte Raaf"/>
    <x v="1"/>
    <x v="44"/>
    <n v="0"/>
    <x v="1"/>
    <x v="0"/>
    <x v="0"/>
    <x v="2"/>
    <x v="0"/>
    <x v="0"/>
  </r>
  <r>
    <x v="0"/>
    <x v="4"/>
    <s v="De Bonte Raaf"/>
    <x v="1"/>
    <x v="45"/>
    <n v="0"/>
    <x v="1"/>
    <x v="0"/>
    <x v="0"/>
    <x v="2"/>
    <x v="0"/>
    <x v="0"/>
  </r>
  <r>
    <x v="0"/>
    <x v="4"/>
    <s v="De Bonte Raaf"/>
    <x v="1"/>
    <x v="46"/>
    <n v="0"/>
    <x v="1"/>
    <x v="0"/>
    <x v="0"/>
    <x v="2"/>
    <x v="0"/>
    <x v="0"/>
  </r>
  <r>
    <x v="0"/>
    <x v="4"/>
    <s v="De Bonte Raaf"/>
    <x v="1"/>
    <x v="47"/>
    <n v="0"/>
    <x v="1"/>
    <x v="0"/>
    <x v="0"/>
    <x v="2"/>
    <x v="0"/>
    <x v="0"/>
  </r>
  <r>
    <x v="0"/>
    <x v="4"/>
    <s v="De Bonte Raaf"/>
    <x v="1"/>
    <x v="48"/>
    <n v="823.81"/>
    <x v="1"/>
    <x v="0"/>
    <x v="0"/>
    <x v="1"/>
    <x v="0"/>
    <x v="0"/>
  </r>
  <r>
    <x v="0"/>
    <x v="4"/>
    <s v="De Bonte Raaf"/>
    <x v="1"/>
    <x v="49"/>
    <n v="175.28"/>
    <x v="1"/>
    <x v="0"/>
    <x v="0"/>
    <x v="3"/>
    <x v="0"/>
    <x v="0"/>
  </r>
  <r>
    <x v="0"/>
    <x v="4"/>
    <s v="De Bonte Raaf"/>
    <x v="1"/>
    <x v="50"/>
    <n v="-97.28"/>
    <x v="1"/>
    <x v="0"/>
    <x v="0"/>
    <x v="4"/>
    <x v="0"/>
    <x v="0"/>
  </r>
  <r>
    <x v="0"/>
    <x v="4"/>
    <s v="De Bonte Raaf"/>
    <x v="1"/>
    <x v="51"/>
    <n v="-129.71"/>
    <x v="1"/>
    <x v="0"/>
    <x v="0"/>
    <x v="4"/>
    <x v="0"/>
    <x v="0"/>
  </r>
  <r>
    <x v="0"/>
    <x v="4"/>
    <s v="De Bonte Raaf"/>
    <x v="1"/>
    <x v="52"/>
    <n v="0"/>
    <x v="1"/>
    <x v="0"/>
    <x v="0"/>
    <x v="1"/>
    <x v="0"/>
    <x v="0"/>
  </r>
  <r>
    <x v="0"/>
    <x v="4"/>
    <s v="De Bonte Raaf"/>
    <x v="1"/>
    <x v="53"/>
    <n v="32.86"/>
    <x v="1"/>
    <x v="0"/>
    <x v="0"/>
    <x v="3"/>
    <x v="0"/>
    <x v="0"/>
  </r>
  <r>
    <x v="0"/>
    <x v="4"/>
    <s v="De Bonte Raaf"/>
    <x v="1"/>
    <x v="54"/>
    <n v="4.93"/>
    <x v="1"/>
    <x v="0"/>
    <x v="0"/>
    <x v="4"/>
    <x v="0"/>
    <x v="0"/>
  </r>
  <r>
    <x v="0"/>
    <x v="4"/>
    <s v="De Bonte Raaf"/>
    <x v="1"/>
    <x v="55"/>
    <n v="6.57"/>
    <x v="1"/>
    <x v="0"/>
    <x v="0"/>
    <x v="4"/>
    <x v="0"/>
    <x v="0"/>
  </r>
  <r>
    <x v="0"/>
    <x v="4"/>
    <s v="De Bonte Raaf"/>
    <x v="1"/>
    <x v="56"/>
    <n v="0"/>
    <x v="1"/>
    <x v="0"/>
    <x v="0"/>
    <x v="4"/>
    <x v="0"/>
    <x v="0"/>
  </r>
  <r>
    <x v="0"/>
    <x v="4"/>
    <s v="De Bonte Raaf"/>
    <x v="1"/>
    <x v="57"/>
    <n v="0"/>
    <x v="1"/>
    <x v="0"/>
    <x v="0"/>
    <x v="4"/>
    <x v="0"/>
    <x v="0"/>
  </r>
  <r>
    <x v="0"/>
    <x v="4"/>
    <s v="De Bonte Raaf"/>
    <x v="1"/>
    <x v="58"/>
    <n v="0"/>
    <x v="1"/>
    <x v="0"/>
    <x v="0"/>
    <x v="4"/>
    <x v="0"/>
    <x v="0"/>
  </r>
  <r>
    <x v="0"/>
    <x v="4"/>
    <s v="De Bonte Raaf"/>
    <x v="1"/>
    <x v="59"/>
    <n v="0"/>
    <x v="1"/>
    <x v="0"/>
    <x v="0"/>
    <x v="4"/>
    <x v="0"/>
    <x v="0"/>
  </r>
  <r>
    <x v="0"/>
    <x v="4"/>
    <s v="De Bonte Raaf"/>
    <x v="1"/>
    <x v="60"/>
    <n v="219.18"/>
    <x v="1"/>
    <x v="0"/>
    <x v="0"/>
    <x v="5"/>
    <x v="0"/>
    <x v="0"/>
  </r>
  <r>
    <x v="0"/>
    <x v="4"/>
    <s v="De Bonte Raaf"/>
    <x v="1"/>
    <x v="61"/>
    <n v="0"/>
    <x v="1"/>
    <x v="0"/>
    <x v="0"/>
    <x v="5"/>
    <x v="0"/>
    <x v="0"/>
  </r>
  <r>
    <x v="0"/>
    <x v="4"/>
    <s v="De Bonte Raaf"/>
    <x v="1"/>
    <x v="62"/>
    <n v="0"/>
    <x v="1"/>
    <x v="0"/>
    <x v="0"/>
    <x v="5"/>
    <x v="0"/>
    <x v="0"/>
  </r>
  <r>
    <x v="0"/>
    <x v="4"/>
    <s v="De Bonte Raaf"/>
    <x v="1"/>
    <x v="63"/>
    <n v="0"/>
    <x v="1"/>
    <x v="0"/>
    <x v="0"/>
    <x v="5"/>
    <x v="0"/>
    <x v="0"/>
  </r>
  <r>
    <x v="0"/>
    <x v="4"/>
    <s v="De Bonte Raaf"/>
    <x v="1"/>
    <x v="64"/>
    <n v="15.98"/>
    <x v="1"/>
    <x v="0"/>
    <x v="0"/>
    <x v="5"/>
    <x v="0"/>
    <x v="0"/>
  </r>
  <r>
    <x v="0"/>
    <x v="4"/>
    <s v="De Bonte Raaf"/>
    <x v="1"/>
    <x v="65"/>
    <n v="0"/>
    <x v="1"/>
    <x v="0"/>
    <x v="0"/>
    <x v="5"/>
    <x v="0"/>
    <x v="0"/>
  </r>
  <r>
    <x v="0"/>
    <x v="4"/>
    <s v="De Bonte Raaf"/>
    <x v="1"/>
    <x v="66"/>
    <n v="88.64"/>
    <x v="1"/>
    <x v="0"/>
    <x v="0"/>
    <x v="5"/>
    <x v="0"/>
    <x v="0"/>
  </r>
  <r>
    <x v="0"/>
    <x v="4"/>
    <s v="De Bonte Raaf"/>
    <x v="1"/>
    <x v="67"/>
    <n v="0"/>
    <x v="1"/>
    <x v="0"/>
    <x v="0"/>
    <x v="5"/>
    <x v="0"/>
    <x v="0"/>
  </r>
  <r>
    <x v="0"/>
    <x v="4"/>
    <s v="De Bonte Raaf"/>
    <x v="1"/>
    <x v="68"/>
    <n v="0"/>
    <x v="1"/>
    <x v="0"/>
    <x v="0"/>
    <x v="5"/>
    <x v="0"/>
    <x v="0"/>
  </r>
  <r>
    <x v="0"/>
    <x v="4"/>
    <s v="De Bonte Raaf"/>
    <x v="1"/>
    <x v="69"/>
    <n v="0"/>
    <x v="1"/>
    <x v="0"/>
    <x v="0"/>
    <x v="5"/>
    <x v="0"/>
    <x v="0"/>
  </r>
  <r>
    <x v="0"/>
    <x v="4"/>
    <s v="De Bonte Raaf"/>
    <x v="1"/>
    <x v="70"/>
    <n v="10.55"/>
    <x v="1"/>
    <x v="0"/>
    <x v="0"/>
    <x v="5"/>
    <x v="0"/>
    <x v="0"/>
  </r>
  <r>
    <x v="0"/>
    <x v="4"/>
    <s v="De Bonte Raaf"/>
    <x v="1"/>
    <x v="71"/>
    <n v="0"/>
    <x v="1"/>
    <x v="0"/>
    <x v="0"/>
    <x v="5"/>
    <x v="0"/>
    <x v="0"/>
  </r>
  <r>
    <x v="0"/>
    <x v="4"/>
    <s v="De Bonte Raaf"/>
    <x v="1"/>
    <x v="72"/>
    <n v="0"/>
    <x v="1"/>
    <x v="0"/>
    <x v="0"/>
    <x v="4"/>
    <x v="0"/>
    <x v="0"/>
  </r>
  <r>
    <x v="0"/>
    <x v="4"/>
    <s v="De Bonte Raaf"/>
    <x v="1"/>
    <x v="73"/>
    <n v="0"/>
    <x v="1"/>
    <x v="0"/>
    <x v="0"/>
    <x v="4"/>
    <x v="0"/>
    <x v="0"/>
  </r>
  <r>
    <x v="0"/>
    <x v="4"/>
    <s v="De Bonte Raaf"/>
    <x v="1"/>
    <x v="74"/>
    <n v="0"/>
    <x v="1"/>
    <x v="0"/>
    <x v="0"/>
    <x v="4"/>
    <x v="0"/>
    <x v="0"/>
  </r>
  <r>
    <x v="0"/>
    <x v="4"/>
    <s v="De Bonte Raaf"/>
    <x v="1"/>
    <x v="75"/>
    <n v="0"/>
    <x v="1"/>
    <x v="0"/>
    <x v="0"/>
    <x v="4"/>
    <x v="0"/>
    <x v="0"/>
  </r>
  <r>
    <x v="0"/>
    <x v="4"/>
    <s v="De Bonte Raaf"/>
    <x v="1"/>
    <x v="76"/>
    <n v="201.99"/>
    <x v="1"/>
    <x v="0"/>
    <x v="0"/>
    <x v="6"/>
    <x v="0"/>
    <x v="0"/>
  </r>
  <r>
    <x v="0"/>
    <x v="4"/>
    <s v="De Bonte Raaf"/>
    <x v="1"/>
    <x v="77"/>
    <n v="-310.67"/>
    <x v="1"/>
    <x v="0"/>
    <x v="0"/>
    <x v="7"/>
    <x v="0"/>
    <x v="0"/>
  </r>
  <r>
    <x v="0"/>
    <x v="4"/>
    <s v="De Bonte Raaf"/>
    <x v="1"/>
    <x v="78"/>
    <n v="-340.81"/>
    <x v="1"/>
    <x v="0"/>
    <x v="0"/>
    <x v="7"/>
    <x v="0"/>
    <x v="0"/>
  </r>
  <r>
    <x v="0"/>
    <x v="4"/>
    <s v="De Bonte Raaf"/>
    <x v="1"/>
    <x v="79"/>
    <n v="0"/>
    <x v="1"/>
    <x v="0"/>
    <x v="0"/>
    <x v="7"/>
    <x v="0"/>
    <x v="0"/>
  </r>
  <r>
    <x v="0"/>
    <x v="4"/>
    <s v="De Bonte Raaf"/>
    <x v="1"/>
    <x v="80"/>
    <n v="0"/>
    <x v="1"/>
    <x v="0"/>
    <x v="0"/>
    <x v="8"/>
    <x v="0"/>
    <x v="0"/>
  </r>
  <r>
    <x v="0"/>
    <x v="4"/>
    <s v="De Bonte Raaf"/>
    <x v="1"/>
    <x v="81"/>
    <n v="2363.33"/>
    <x v="1"/>
    <x v="0"/>
    <x v="0"/>
    <x v="8"/>
    <x v="0"/>
    <x v="0"/>
  </r>
  <r>
    <x v="0"/>
    <x v="4"/>
    <s v="De Bonte Raaf"/>
    <x v="1"/>
    <x v="82"/>
    <n v="0"/>
    <x v="1"/>
    <x v="0"/>
    <x v="0"/>
    <x v="8"/>
    <x v="0"/>
    <x v="0"/>
  </r>
  <r>
    <x v="0"/>
    <x v="4"/>
    <s v="De Bonte Raaf"/>
    <x v="1"/>
    <x v="83"/>
    <n v="2363.33"/>
    <x v="1"/>
    <x v="0"/>
    <x v="0"/>
    <x v="9"/>
    <x v="0"/>
    <x v="0"/>
  </r>
  <r>
    <x v="0"/>
    <x v="4"/>
    <s v="De Bonte Raaf"/>
    <x v="1"/>
    <x v="84"/>
    <n v="0"/>
    <x v="1"/>
    <x v="0"/>
    <x v="0"/>
    <x v="3"/>
    <x v="0"/>
    <x v="0"/>
  </r>
  <r>
    <x v="0"/>
    <x v="4"/>
    <s v="De Bonte Raaf"/>
    <x v="11"/>
    <x v="0"/>
    <n v="5601.03"/>
    <x v="0"/>
    <x v="0"/>
    <x v="0"/>
    <x v="0"/>
    <x v="0"/>
    <x v="0"/>
  </r>
  <r>
    <x v="0"/>
    <x v="4"/>
    <s v="De Bonte Raaf"/>
    <x v="11"/>
    <x v="85"/>
    <n v="1750"/>
    <x v="0"/>
    <x v="0"/>
    <x v="0"/>
    <x v="0"/>
    <x v="0"/>
    <x v="0"/>
  </r>
  <r>
    <x v="0"/>
    <x v="4"/>
    <s v="De Bonte Raaf"/>
    <x v="11"/>
    <x v="97"/>
    <n v="280"/>
    <x v="0"/>
    <x v="0"/>
    <x v="0"/>
    <x v="0"/>
    <x v="0"/>
    <x v="0"/>
  </r>
  <r>
    <x v="0"/>
    <x v="4"/>
    <s v="De Bonte Raaf"/>
    <x v="11"/>
    <x v="86"/>
    <n v="1750"/>
    <x v="0"/>
    <x v="0"/>
    <x v="0"/>
    <x v="0"/>
    <x v="0"/>
    <x v="0"/>
  </r>
  <r>
    <x v="0"/>
    <x v="4"/>
    <s v="De Bonte Raaf"/>
    <x v="11"/>
    <x v="4"/>
    <n v="1750"/>
    <x v="0"/>
    <x v="0"/>
    <x v="0"/>
    <x v="1"/>
    <x v="0"/>
    <x v="0"/>
  </r>
  <r>
    <x v="0"/>
    <x v="4"/>
    <s v="De Bonte Raaf"/>
    <x v="11"/>
    <x v="98"/>
    <n v="280"/>
    <x v="0"/>
    <x v="0"/>
    <x v="0"/>
    <x v="0"/>
    <x v="0"/>
    <x v="0"/>
  </r>
  <r>
    <x v="0"/>
    <x v="4"/>
    <s v="De Bonte Raaf"/>
    <x v="11"/>
    <x v="6"/>
    <n v="2277.38"/>
    <x v="0"/>
    <x v="0"/>
    <x v="0"/>
    <x v="0"/>
    <x v="0"/>
    <x v="0"/>
  </r>
  <r>
    <x v="0"/>
    <x v="4"/>
    <s v="De Bonte Raaf"/>
    <x v="11"/>
    <x v="99"/>
    <n v="280"/>
    <x v="0"/>
    <x v="0"/>
    <x v="0"/>
    <x v="0"/>
    <x v="0"/>
    <x v="0"/>
  </r>
  <r>
    <x v="0"/>
    <x v="4"/>
    <s v="De Bonte Raaf"/>
    <x v="11"/>
    <x v="8"/>
    <n v="0"/>
    <x v="0"/>
    <x v="0"/>
    <x v="0"/>
    <x v="1"/>
    <x v="0"/>
    <x v="0"/>
  </r>
  <r>
    <x v="0"/>
    <x v="4"/>
    <s v="De Bonte Raaf"/>
    <x v="11"/>
    <x v="9"/>
    <n v="0"/>
    <x v="0"/>
    <x v="0"/>
    <x v="0"/>
    <x v="0"/>
    <x v="0"/>
    <x v="0"/>
  </r>
  <r>
    <x v="0"/>
    <x v="4"/>
    <s v="De Bonte Raaf"/>
    <x v="11"/>
    <x v="87"/>
    <n v="1750"/>
    <x v="0"/>
    <x v="0"/>
    <x v="0"/>
    <x v="0"/>
    <x v="0"/>
    <x v="0"/>
  </r>
  <r>
    <x v="0"/>
    <x v="4"/>
    <s v="De Bonte Raaf"/>
    <x v="11"/>
    <x v="88"/>
    <n v="1750"/>
    <x v="0"/>
    <x v="0"/>
    <x v="0"/>
    <x v="0"/>
    <x v="0"/>
    <x v="0"/>
  </r>
  <r>
    <x v="0"/>
    <x v="4"/>
    <s v="De Bonte Raaf"/>
    <x v="11"/>
    <x v="89"/>
    <n v="1750"/>
    <x v="0"/>
    <x v="0"/>
    <x v="0"/>
    <x v="0"/>
    <x v="0"/>
    <x v="0"/>
  </r>
  <r>
    <x v="0"/>
    <x v="4"/>
    <s v="De Bonte Raaf"/>
    <x v="11"/>
    <x v="90"/>
    <n v="1750"/>
    <x v="0"/>
    <x v="0"/>
    <x v="0"/>
    <x v="0"/>
    <x v="0"/>
    <x v="0"/>
  </r>
  <r>
    <x v="0"/>
    <x v="4"/>
    <s v="De Bonte Raaf"/>
    <x v="11"/>
    <x v="91"/>
    <n v="1750"/>
    <x v="0"/>
    <x v="0"/>
    <x v="0"/>
    <x v="0"/>
    <x v="0"/>
    <x v="0"/>
  </r>
  <r>
    <x v="0"/>
    <x v="4"/>
    <s v="De Bonte Raaf"/>
    <x v="11"/>
    <x v="15"/>
    <n v="0"/>
    <x v="0"/>
    <x v="0"/>
    <x v="0"/>
    <x v="0"/>
    <x v="0"/>
    <x v="0"/>
  </r>
  <r>
    <x v="0"/>
    <x v="4"/>
    <s v="De Bonte Raaf"/>
    <x v="11"/>
    <x v="16"/>
    <n v="2030"/>
    <x v="0"/>
    <x v="0"/>
    <x v="0"/>
    <x v="0"/>
    <x v="0"/>
    <x v="0"/>
  </r>
  <r>
    <x v="0"/>
    <x v="4"/>
    <s v="De Bonte Raaf"/>
    <x v="11"/>
    <x v="17"/>
    <n v="0"/>
    <x v="0"/>
    <x v="0"/>
    <x v="0"/>
    <x v="0"/>
    <x v="0"/>
    <x v="0"/>
  </r>
  <r>
    <x v="0"/>
    <x v="4"/>
    <s v="De Bonte Raaf"/>
    <x v="11"/>
    <x v="18"/>
    <n v="2030"/>
    <x v="0"/>
    <x v="0"/>
    <x v="0"/>
    <x v="0"/>
    <x v="0"/>
    <x v="0"/>
  </r>
  <r>
    <x v="0"/>
    <x v="4"/>
    <s v="De Bonte Raaf"/>
    <x v="11"/>
    <x v="19"/>
    <n v="21"/>
    <x v="0"/>
    <x v="0"/>
    <x v="0"/>
    <x v="0"/>
    <x v="0"/>
    <x v="0"/>
  </r>
  <r>
    <x v="0"/>
    <x v="4"/>
    <s v="De Bonte Raaf"/>
    <x v="11"/>
    <x v="20"/>
    <n v="2030"/>
    <x v="0"/>
    <x v="0"/>
    <x v="0"/>
    <x v="0"/>
    <x v="0"/>
    <x v="0"/>
  </r>
  <r>
    <x v="0"/>
    <x v="4"/>
    <s v="De Bonte Raaf"/>
    <x v="11"/>
    <x v="21"/>
    <n v="-162.99"/>
    <x v="0"/>
    <x v="0"/>
    <x v="0"/>
    <x v="0"/>
    <x v="0"/>
    <x v="0"/>
  </r>
  <r>
    <x v="0"/>
    <x v="4"/>
    <s v="De Bonte Raaf"/>
    <x v="11"/>
    <x v="22"/>
    <n v="2030"/>
    <x v="0"/>
    <x v="0"/>
    <x v="0"/>
    <x v="0"/>
    <x v="0"/>
    <x v="0"/>
  </r>
  <r>
    <x v="0"/>
    <x v="4"/>
    <s v="De Bonte Raaf"/>
    <x v="11"/>
    <x v="23"/>
    <n v="2030"/>
    <x v="0"/>
    <x v="0"/>
    <x v="0"/>
    <x v="0"/>
    <x v="0"/>
    <x v="0"/>
  </r>
  <r>
    <x v="0"/>
    <x v="4"/>
    <s v="De Bonte Raaf"/>
    <x v="11"/>
    <x v="24"/>
    <n v="2030"/>
    <x v="0"/>
    <x v="0"/>
    <x v="0"/>
    <x v="0"/>
    <x v="0"/>
    <x v="0"/>
  </r>
  <r>
    <x v="0"/>
    <x v="4"/>
    <s v="De Bonte Raaf"/>
    <x v="11"/>
    <x v="25"/>
    <n v="21.67"/>
    <x v="0"/>
    <x v="0"/>
    <x v="0"/>
    <x v="0"/>
    <x v="0"/>
    <x v="0"/>
  </r>
  <r>
    <x v="0"/>
    <x v="4"/>
    <s v="De Bonte Raaf"/>
    <x v="11"/>
    <x v="26"/>
    <n v="151.19999999999999"/>
    <x v="0"/>
    <x v="0"/>
    <x v="0"/>
    <x v="0"/>
    <x v="0"/>
    <x v="0"/>
  </r>
  <r>
    <x v="0"/>
    <x v="4"/>
    <s v="De Bonte Raaf"/>
    <x v="11"/>
    <x v="27"/>
    <n v="288.17"/>
    <x v="0"/>
    <x v="0"/>
    <x v="0"/>
    <x v="0"/>
    <x v="0"/>
    <x v="0"/>
  </r>
  <r>
    <x v="0"/>
    <x v="4"/>
    <s v="De Bonte Raaf"/>
    <x v="11"/>
    <x v="28"/>
    <n v="1750"/>
    <x v="0"/>
    <x v="0"/>
    <x v="0"/>
    <x v="0"/>
    <x v="0"/>
    <x v="0"/>
  </r>
  <r>
    <x v="0"/>
    <x v="4"/>
    <s v="De Bonte Raaf"/>
    <x v="11"/>
    <x v="29"/>
    <n v="280"/>
    <x v="0"/>
    <x v="0"/>
    <x v="0"/>
    <x v="0"/>
    <x v="0"/>
    <x v="0"/>
  </r>
  <r>
    <x v="0"/>
    <x v="4"/>
    <s v="De Bonte Raaf"/>
    <x v="11"/>
    <x v="30"/>
    <n v="1750"/>
    <x v="0"/>
    <x v="0"/>
    <x v="0"/>
    <x v="0"/>
    <x v="0"/>
    <x v="0"/>
  </r>
  <r>
    <x v="0"/>
    <x v="4"/>
    <s v="De Bonte Raaf"/>
    <x v="11"/>
    <x v="31"/>
    <n v="11.22"/>
    <x v="0"/>
    <x v="0"/>
    <x v="0"/>
    <x v="0"/>
    <x v="0"/>
    <x v="0"/>
  </r>
  <r>
    <x v="0"/>
    <x v="4"/>
    <s v="De Bonte Raaf"/>
    <x v="11"/>
    <x v="32"/>
    <n v="156"/>
    <x v="0"/>
    <x v="0"/>
    <x v="0"/>
    <x v="0"/>
    <x v="0"/>
    <x v="0"/>
  </r>
  <r>
    <x v="0"/>
    <x v="4"/>
    <s v="De Bonte Raaf"/>
    <x v="11"/>
    <x v="33"/>
    <n v="100"/>
    <x v="0"/>
    <x v="0"/>
    <x v="0"/>
    <x v="0"/>
    <x v="0"/>
    <x v="0"/>
  </r>
  <r>
    <x v="0"/>
    <x v="4"/>
    <s v="De Bonte Raaf"/>
    <x v="11"/>
    <x v="34"/>
    <n v="100"/>
    <x v="0"/>
    <x v="0"/>
    <x v="0"/>
    <x v="0"/>
    <x v="0"/>
    <x v="0"/>
  </r>
  <r>
    <x v="0"/>
    <x v="4"/>
    <s v="De Bonte Raaf"/>
    <x v="11"/>
    <x v="35"/>
    <n v="100"/>
    <x v="0"/>
    <x v="0"/>
    <x v="0"/>
    <x v="0"/>
    <x v="0"/>
    <x v="0"/>
  </r>
  <r>
    <x v="0"/>
    <x v="4"/>
    <s v="De Bonte Raaf"/>
    <x v="11"/>
    <x v="36"/>
    <n v="156"/>
    <x v="0"/>
    <x v="0"/>
    <x v="0"/>
    <x v="0"/>
    <x v="0"/>
    <x v="0"/>
  </r>
  <r>
    <x v="0"/>
    <x v="4"/>
    <s v="De Bonte Raaf"/>
    <x v="11"/>
    <x v="37"/>
    <n v="136.01"/>
    <x v="0"/>
    <x v="0"/>
    <x v="0"/>
    <x v="0"/>
    <x v="0"/>
    <x v="0"/>
  </r>
  <r>
    <x v="0"/>
    <x v="4"/>
    <s v="De Bonte Raaf"/>
    <x v="11"/>
    <x v="38"/>
    <n v="324.81"/>
    <x v="0"/>
    <x v="0"/>
    <x v="0"/>
    <x v="0"/>
    <x v="0"/>
    <x v="0"/>
  </r>
  <r>
    <x v="0"/>
    <x v="4"/>
    <s v="De Bonte Raaf"/>
    <x v="11"/>
    <x v="39"/>
    <n v="0"/>
    <x v="0"/>
    <x v="0"/>
    <x v="0"/>
    <x v="0"/>
    <x v="0"/>
    <x v="0"/>
  </r>
  <r>
    <x v="0"/>
    <x v="4"/>
    <s v="De Bonte Raaf"/>
    <x v="11"/>
    <x v="40"/>
    <n v="324.81"/>
    <x v="0"/>
    <x v="0"/>
    <x v="0"/>
    <x v="0"/>
    <x v="0"/>
    <x v="0"/>
  </r>
  <r>
    <x v="0"/>
    <x v="4"/>
    <s v="De Bonte Raaf"/>
    <x v="11"/>
    <x v="41"/>
    <n v="0"/>
    <x v="0"/>
    <x v="0"/>
    <x v="0"/>
    <x v="0"/>
    <x v="0"/>
    <x v="0"/>
  </r>
  <r>
    <x v="0"/>
    <x v="4"/>
    <s v="De Bonte Raaf"/>
    <x v="11"/>
    <x v="92"/>
    <n v="1750"/>
    <x v="0"/>
    <x v="0"/>
    <x v="0"/>
    <x v="0"/>
    <x v="0"/>
    <x v="0"/>
  </r>
  <r>
    <x v="0"/>
    <x v="4"/>
    <s v="De Bonte Raaf"/>
    <x v="11"/>
    <x v="43"/>
    <n v="0"/>
    <x v="0"/>
    <x v="0"/>
    <x v="0"/>
    <x v="1"/>
    <x v="0"/>
    <x v="0"/>
  </r>
  <r>
    <x v="0"/>
    <x v="4"/>
    <s v="De Bonte Raaf"/>
    <x v="11"/>
    <x v="44"/>
    <n v="0"/>
    <x v="0"/>
    <x v="0"/>
    <x v="0"/>
    <x v="2"/>
    <x v="0"/>
    <x v="0"/>
  </r>
  <r>
    <x v="0"/>
    <x v="4"/>
    <s v="De Bonte Raaf"/>
    <x v="11"/>
    <x v="45"/>
    <n v="0"/>
    <x v="0"/>
    <x v="0"/>
    <x v="0"/>
    <x v="2"/>
    <x v="0"/>
    <x v="0"/>
  </r>
  <r>
    <x v="0"/>
    <x v="4"/>
    <s v="De Bonte Raaf"/>
    <x v="11"/>
    <x v="46"/>
    <n v="0"/>
    <x v="0"/>
    <x v="0"/>
    <x v="0"/>
    <x v="2"/>
    <x v="0"/>
    <x v="0"/>
  </r>
  <r>
    <x v="0"/>
    <x v="4"/>
    <s v="De Bonte Raaf"/>
    <x v="11"/>
    <x v="47"/>
    <n v="0"/>
    <x v="0"/>
    <x v="0"/>
    <x v="0"/>
    <x v="2"/>
    <x v="0"/>
    <x v="0"/>
  </r>
  <r>
    <x v="0"/>
    <x v="4"/>
    <s v="De Bonte Raaf"/>
    <x v="11"/>
    <x v="48"/>
    <n v="280"/>
    <x v="0"/>
    <x v="0"/>
    <x v="0"/>
    <x v="1"/>
    <x v="0"/>
    <x v="0"/>
  </r>
  <r>
    <x v="0"/>
    <x v="4"/>
    <s v="De Bonte Raaf"/>
    <x v="11"/>
    <x v="49"/>
    <n v="140"/>
    <x v="0"/>
    <x v="0"/>
    <x v="0"/>
    <x v="3"/>
    <x v="0"/>
    <x v="0"/>
  </r>
  <r>
    <x v="0"/>
    <x v="4"/>
    <s v="De Bonte Raaf"/>
    <x v="11"/>
    <x v="50"/>
    <n v="-21"/>
    <x v="0"/>
    <x v="0"/>
    <x v="0"/>
    <x v="4"/>
    <x v="0"/>
    <x v="0"/>
  </r>
  <r>
    <x v="0"/>
    <x v="4"/>
    <s v="De Bonte Raaf"/>
    <x v="11"/>
    <x v="51"/>
    <n v="-28"/>
    <x v="0"/>
    <x v="0"/>
    <x v="0"/>
    <x v="4"/>
    <x v="0"/>
    <x v="0"/>
  </r>
  <r>
    <x v="0"/>
    <x v="4"/>
    <s v="De Bonte Raaf"/>
    <x v="11"/>
    <x v="52"/>
    <n v="0"/>
    <x v="0"/>
    <x v="0"/>
    <x v="0"/>
    <x v="1"/>
    <x v="0"/>
    <x v="0"/>
  </r>
  <r>
    <x v="0"/>
    <x v="4"/>
    <s v="De Bonte Raaf"/>
    <x v="11"/>
    <x v="53"/>
    <n v="26.25"/>
    <x v="0"/>
    <x v="0"/>
    <x v="0"/>
    <x v="3"/>
    <x v="0"/>
    <x v="0"/>
  </r>
  <r>
    <x v="0"/>
    <x v="4"/>
    <s v="De Bonte Raaf"/>
    <x v="11"/>
    <x v="54"/>
    <n v="3.94"/>
    <x v="0"/>
    <x v="0"/>
    <x v="0"/>
    <x v="4"/>
    <x v="0"/>
    <x v="0"/>
  </r>
  <r>
    <x v="0"/>
    <x v="4"/>
    <s v="De Bonte Raaf"/>
    <x v="11"/>
    <x v="55"/>
    <n v="5.25"/>
    <x v="0"/>
    <x v="0"/>
    <x v="0"/>
    <x v="4"/>
    <x v="0"/>
    <x v="0"/>
  </r>
  <r>
    <x v="0"/>
    <x v="4"/>
    <s v="De Bonte Raaf"/>
    <x v="11"/>
    <x v="56"/>
    <n v="0"/>
    <x v="0"/>
    <x v="0"/>
    <x v="0"/>
    <x v="4"/>
    <x v="0"/>
    <x v="0"/>
  </r>
  <r>
    <x v="0"/>
    <x v="4"/>
    <s v="De Bonte Raaf"/>
    <x v="11"/>
    <x v="57"/>
    <n v="0"/>
    <x v="0"/>
    <x v="0"/>
    <x v="0"/>
    <x v="4"/>
    <x v="0"/>
    <x v="0"/>
  </r>
  <r>
    <x v="0"/>
    <x v="4"/>
    <s v="De Bonte Raaf"/>
    <x v="11"/>
    <x v="58"/>
    <n v="0"/>
    <x v="0"/>
    <x v="0"/>
    <x v="0"/>
    <x v="4"/>
    <x v="0"/>
    <x v="0"/>
  </r>
  <r>
    <x v="0"/>
    <x v="4"/>
    <s v="De Bonte Raaf"/>
    <x v="11"/>
    <x v="59"/>
    <n v="0"/>
    <x v="0"/>
    <x v="0"/>
    <x v="0"/>
    <x v="4"/>
    <x v="0"/>
    <x v="0"/>
  </r>
  <r>
    <x v="0"/>
    <x v="4"/>
    <s v="De Bonte Raaf"/>
    <x v="11"/>
    <x v="60"/>
    <n v="147.58000000000001"/>
    <x v="0"/>
    <x v="0"/>
    <x v="0"/>
    <x v="5"/>
    <x v="0"/>
    <x v="0"/>
  </r>
  <r>
    <x v="0"/>
    <x v="4"/>
    <s v="De Bonte Raaf"/>
    <x v="11"/>
    <x v="61"/>
    <n v="0"/>
    <x v="0"/>
    <x v="0"/>
    <x v="0"/>
    <x v="5"/>
    <x v="0"/>
    <x v="0"/>
  </r>
  <r>
    <x v="0"/>
    <x v="4"/>
    <s v="De Bonte Raaf"/>
    <x v="11"/>
    <x v="62"/>
    <n v="0"/>
    <x v="0"/>
    <x v="0"/>
    <x v="0"/>
    <x v="5"/>
    <x v="0"/>
    <x v="0"/>
  </r>
  <r>
    <x v="0"/>
    <x v="4"/>
    <s v="De Bonte Raaf"/>
    <x v="11"/>
    <x v="63"/>
    <n v="0"/>
    <x v="0"/>
    <x v="0"/>
    <x v="0"/>
    <x v="5"/>
    <x v="0"/>
    <x v="0"/>
  </r>
  <r>
    <x v="0"/>
    <x v="4"/>
    <s v="De Bonte Raaf"/>
    <x v="11"/>
    <x v="64"/>
    <n v="10.76"/>
    <x v="0"/>
    <x v="0"/>
    <x v="0"/>
    <x v="5"/>
    <x v="0"/>
    <x v="0"/>
  </r>
  <r>
    <x v="0"/>
    <x v="4"/>
    <s v="De Bonte Raaf"/>
    <x v="11"/>
    <x v="65"/>
    <n v="0"/>
    <x v="0"/>
    <x v="0"/>
    <x v="0"/>
    <x v="5"/>
    <x v="0"/>
    <x v="0"/>
  </r>
  <r>
    <x v="0"/>
    <x v="4"/>
    <s v="De Bonte Raaf"/>
    <x v="11"/>
    <x v="66"/>
    <n v="59.68"/>
    <x v="0"/>
    <x v="0"/>
    <x v="0"/>
    <x v="5"/>
    <x v="0"/>
    <x v="0"/>
  </r>
  <r>
    <x v="0"/>
    <x v="4"/>
    <s v="De Bonte Raaf"/>
    <x v="11"/>
    <x v="67"/>
    <n v="0"/>
    <x v="0"/>
    <x v="0"/>
    <x v="0"/>
    <x v="5"/>
    <x v="0"/>
    <x v="0"/>
  </r>
  <r>
    <x v="0"/>
    <x v="4"/>
    <s v="De Bonte Raaf"/>
    <x v="11"/>
    <x v="68"/>
    <n v="0"/>
    <x v="0"/>
    <x v="0"/>
    <x v="0"/>
    <x v="5"/>
    <x v="0"/>
    <x v="0"/>
  </r>
  <r>
    <x v="0"/>
    <x v="4"/>
    <s v="De Bonte Raaf"/>
    <x v="11"/>
    <x v="69"/>
    <n v="0"/>
    <x v="0"/>
    <x v="0"/>
    <x v="0"/>
    <x v="5"/>
    <x v="0"/>
    <x v="0"/>
  </r>
  <r>
    <x v="0"/>
    <x v="4"/>
    <s v="De Bonte Raaf"/>
    <x v="11"/>
    <x v="70"/>
    <n v="7.1"/>
    <x v="0"/>
    <x v="0"/>
    <x v="0"/>
    <x v="5"/>
    <x v="0"/>
    <x v="0"/>
  </r>
  <r>
    <x v="0"/>
    <x v="4"/>
    <s v="De Bonte Raaf"/>
    <x v="11"/>
    <x v="71"/>
    <n v="0"/>
    <x v="0"/>
    <x v="0"/>
    <x v="0"/>
    <x v="5"/>
    <x v="0"/>
    <x v="0"/>
  </r>
  <r>
    <x v="0"/>
    <x v="4"/>
    <s v="De Bonte Raaf"/>
    <x v="11"/>
    <x v="72"/>
    <n v="0"/>
    <x v="0"/>
    <x v="0"/>
    <x v="0"/>
    <x v="4"/>
    <x v="0"/>
    <x v="0"/>
  </r>
  <r>
    <x v="0"/>
    <x v="4"/>
    <s v="De Bonte Raaf"/>
    <x v="11"/>
    <x v="73"/>
    <n v="0"/>
    <x v="0"/>
    <x v="0"/>
    <x v="0"/>
    <x v="4"/>
    <x v="0"/>
    <x v="0"/>
  </r>
  <r>
    <x v="0"/>
    <x v="4"/>
    <s v="De Bonte Raaf"/>
    <x v="11"/>
    <x v="74"/>
    <n v="0"/>
    <x v="0"/>
    <x v="0"/>
    <x v="0"/>
    <x v="4"/>
    <x v="0"/>
    <x v="0"/>
  </r>
  <r>
    <x v="0"/>
    <x v="4"/>
    <s v="De Bonte Raaf"/>
    <x v="11"/>
    <x v="75"/>
    <n v="0"/>
    <x v="0"/>
    <x v="0"/>
    <x v="0"/>
    <x v="4"/>
    <x v="0"/>
    <x v="0"/>
  </r>
  <r>
    <x v="0"/>
    <x v="4"/>
    <s v="De Bonte Raaf"/>
    <x v="11"/>
    <x v="76"/>
    <n v="136.01"/>
    <x v="0"/>
    <x v="0"/>
    <x v="0"/>
    <x v="6"/>
    <x v="0"/>
    <x v="0"/>
  </r>
  <r>
    <x v="0"/>
    <x v="4"/>
    <s v="De Bonte Raaf"/>
    <x v="11"/>
    <x v="77"/>
    <n v="-139.08000000000001"/>
    <x v="0"/>
    <x v="0"/>
    <x v="0"/>
    <x v="7"/>
    <x v="0"/>
    <x v="0"/>
  </r>
  <r>
    <x v="0"/>
    <x v="4"/>
    <s v="De Bonte Raaf"/>
    <x v="11"/>
    <x v="78"/>
    <n v="-23.91"/>
    <x v="0"/>
    <x v="0"/>
    <x v="0"/>
    <x v="7"/>
    <x v="0"/>
    <x v="0"/>
  </r>
  <r>
    <x v="0"/>
    <x v="4"/>
    <s v="De Bonte Raaf"/>
    <x v="11"/>
    <x v="79"/>
    <n v="0"/>
    <x v="0"/>
    <x v="0"/>
    <x v="0"/>
    <x v="7"/>
    <x v="0"/>
    <x v="0"/>
  </r>
  <r>
    <x v="0"/>
    <x v="4"/>
    <s v="De Bonte Raaf"/>
    <x v="11"/>
    <x v="80"/>
    <n v="0"/>
    <x v="0"/>
    <x v="0"/>
    <x v="0"/>
    <x v="8"/>
    <x v="0"/>
    <x v="0"/>
  </r>
  <r>
    <x v="0"/>
    <x v="4"/>
    <s v="De Bonte Raaf"/>
    <x v="11"/>
    <x v="81"/>
    <n v="1867.01"/>
    <x v="0"/>
    <x v="0"/>
    <x v="0"/>
    <x v="8"/>
    <x v="0"/>
    <x v="0"/>
  </r>
  <r>
    <x v="0"/>
    <x v="4"/>
    <s v="De Bonte Raaf"/>
    <x v="11"/>
    <x v="82"/>
    <n v="0"/>
    <x v="0"/>
    <x v="0"/>
    <x v="0"/>
    <x v="8"/>
    <x v="0"/>
    <x v="0"/>
  </r>
  <r>
    <x v="0"/>
    <x v="4"/>
    <s v="De Bonte Raaf"/>
    <x v="11"/>
    <x v="83"/>
    <n v="1867.01"/>
    <x v="0"/>
    <x v="0"/>
    <x v="0"/>
    <x v="9"/>
    <x v="0"/>
    <x v="0"/>
  </r>
  <r>
    <x v="0"/>
    <x v="4"/>
    <s v="De Bonte Raaf"/>
    <x v="11"/>
    <x v="84"/>
    <n v="0"/>
    <x v="0"/>
    <x v="0"/>
    <x v="0"/>
    <x v="3"/>
    <x v="0"/>
    <x v="0"/>
  </r>
  <r>
    <x v="0"/>
    <x v="4"/>
    <s v="De Bonte Raaf"/>
    <x v="12"/>
    <x v="0"/>
    <n v="3336.57"/>
    <x v="2"/>
    <x v="1"/>
    <x v="0"/>
    <x v="0"/>
    <x v="0"/>
    <x v="1"/>
  </r>
  <r>
    <x v="0"/>
    <x v="4"/>
    <s v="De Bonte Raaf"/>
    <x v="12"/>
    <x v="85"/>
    <n v="1050"/>
    <x v="2"/>
    <x v="1"/>
    <x v="0"/>
    <x v="0"/>
    <x v="0"/>
    <x v="1"/>
  </r>
  <r>
    <x v="0"/>
    <x v="4"/>
    <s v="De Bonte Raaf"/>
    <x v="12"/>
    <x v="97"/>
    <n v="129.22999999999999"/>
    <x v="2"/>
    <x v="1"/>
    <x v="0"/>
    <x v="0"/>
    <x v="0"/>
    <x v="1"/>
  </r>
  <r>
    <x v="0"/>
    <x v="4"/>
    <s v="De Bonte Raaf"/>
    <x v="12"/>
    <x v="86"/>
    <n v="1050"/>
    <x v="2"/>
    <x v="1"/>
    <x v="0"/>
    <x v="0"/>
    <x v="0"/>
    <x v="1"/>
  </r>
  <r>
    <x v="0"/>
    <x v="4"/>
    <s v="De Bonte Raaf"/>
    <x v="12"/>
    <x v="4"/>
    <n v="1050"/>
    <x v="2"/>
    <x v="1"/>
    <x v="0"/>
    <x v="1"/>
    <x v="0"/>
    <x v="1"/>
  </r>
  <r>
    <x v="0"/>
    <x v="4"/>
    <s v="De Bonte Raaf"/>
    <x v="12"/>
    <x v="98"/>
    <n v="129.22999999999999"/>
    <x v="2"/>
    <x v="1"/>
    <x v="0"/>
    <x v="0"/>
    <x v="0"/>
    <x v="1"/>
  </r>
  <r>
    <x v="0"/>
    <x v="4"/>
    <s v="De Bonte Raaf"/>
    <x v="12"/>
    <x v="6"/>
    <n v="1382.04"/>
    <x v="2"/>
    <x v="1"/>
    <x v="0"/>
    <x v="0"/>
    <x v="0"/>
    <x v="1"/>
  </r>
  <r>
    <x v="0"/>
    <x v="4"/>
    <s v="De Bonte Raaf"/>
    <x v="12"/>
    <x v="99"/>
    <n v="129.22999999999999"/>
    <x v="2"/>
    <x v="1"/>
    <x v="0"/>
    <x v="0"/>
    <x v="0"/>
    <x v="1"/>
  </r>
  <r>
    <x v="0"/>
    <x v="4"/>
    <s v="De Bonte Raaf"/>
    <x v="12"/>
    <x v="8"/>
    <n v="0"/>
    <x v="2"/>
    <x v="1"/>
    <x v="0"/>
    <x v="1"/>
    <x v="0"/>
    <x v="1"/>
  </r>
  <r>
    <x v="0"/>
    <x v="4"/>
    <s v="De Bonte Raaf"/>
    <x v="12"/>
    <x v="96"/>
    <n v="22.5"/>
    <x v="2"/>
    <x v="1"/>
    <x v="0"/>
    <x v="0"/>
    <x v="0"/>
    <x v="1"/>
  </r>
  <r>
    <x v="0"/>
    <x v="4"/>
    <s v="De Bonte Raaf"/>
    <x v="12"/>
    <x v="87"/>
    <n v="1050"/>
    <x v="2"/>
    <x v="1"/>
    <x v="0"/>
    <x v="0"/>
    <x v="0"/>
    <x v="1"/>
  </r>
  <r>
    <x v="0"/>
    <x v="4"/>
    <s v="De Bonte Raaf"/>
    <x v="12"/>
    <x v="88"/>
    <n v="1050"/>
    <x v="2"/>
    <x v="1"/>
    <x v="0"/>
    <x v="0"/>
    <x v="0"/>
    <x v="1"/>
  </r>
  <r>
    <x v="0"/>
    <x v="4"/>
    <s v="De Bonte Raaf"/>
    <x v="12"/>
    <x v="89"/>
    <n v="1050"/>
    <x v="2"/>
    <x v="1"/>
    <x v="0"/>
    <x v="0"/>
    <x v="0"/>
    <x v="1"/>
  </r>
  <r>
    <x v="0"/>
    <x v="4"/>
    <s v="De Bonte Raaf"/>
    <x v="12"/>
    <x v="90"/>
    <n v="1050"/>
    <x v="2"/>
    <x v="1"/>
    <x v="0"/>
    <x v="0"/>
    <x v="0"/>
    <x v="1"/>
  </r>
  <r>
    <x v="0"/>
    <x v="4"/>
    <s v="De Bonte Raaf"/>
    <x v="12"/>
    <x v="91"/>
    <n v="1050"/>
    <x v="2"/>
    <x v="1"/>
    <x v="0"/>
    <x v="0"/>
    <x v="0"/>
    <x v="1"/>
  </r>
  <r>
    <x v="0"/>
    <x v="4"/>
    <s v="De Bonte Raaf"/>
    <x v="12"/>
    <x v="15"/>
    <n v="0"/>
    <x v="2"/>
    <x v="1"/>
    <x v="0"/>
    <x v="0"/>
    <x v="0"/>
    <x v="1"/>
  </r>
  <r>
    <x v="0"/>
    <x v="4"/>
    <s v="De Bonte Raaf"/>
    <x v="12"/>
    <x v="16"/>
    <n v="1179.23"/>
    <x v="2"/>
    <x v="1"/>
    <x v="0"/>
    <x v="0"/>
    <x v="0"/>
    <x v="1"/>
  </r>
  <r>
    <x v="0"/>
    <x v="4"/>
    <s v="De Bonte Raaf"/>
    <x v="12"/>
    <x v="17"/>
    <n v="0"/>
    <x v="2"/>
    <x v="1"/>
    <x v="0"/>
    <x v="0"/>
    <x v="0"/>
    <x v="1"/>
  </r>
  <r>
    <x v="0"/>
    <x v="4"/>
    <s v="De Bonte Raaf"/>
    <x v="12"/>
    <x v="18"/>
    <n v="1179.23"/>
    <x v="2"/>
    <x v="1"/>
    <x v="0"/>
    <x v="0"/>
    <x v="0"/>
    <x v="1"/>
  </r>
  <r>
    <x v="0"/>
    <x v="4"/>
    <s v="De Bonte Raaf"/>
    <x v="12"/>
    <x v="19"/>
    <n v="12"/>
    <x v="2"/>
    <x v="1"/>
    <x v="0"/>
    <x v="0"/>
    <x v="0"/>
    <x v="1"/>
  </r>
  <r>
    <x v="0"/>
    <x v="4"/>
    <s v="De Bonte Raaf"/>
    <x v="12"/>
    <x v="20"/>
    <n v="1179.23"/>
    <x v="2"/>
    <x v="1"/>
    <x v="0"/>
    <x v="0"/>
    <x v="0"/>
    <x v="1"/>
  </r>
  <r>
    <x v="0"/>
    <x v="4"/>
    <s v="De Bonte Raaf"/>
    <x v="12"/>
    <x v="21"/>
    <n v="-89.54"/>
    <x v="2"/>
    <x v="1"/>
    <x v="0"/>
    <x v="0"/>
    <x v="0"/>
    <x v="1"/>
  </r>
  <r>
    <x v="0"/>
    <x v="4"/>
    <s v="De Bonte Raaf"/>
    <x v="12"/>
    <x v="22"/>
    <n v="1179.23"/>
    <x v="2"/>
    <x v="1"/>
    <x v="0"/>
    <x v="0"/>
    <x v="0"/>
    <x v="1"/>
  </r>
  <r>
    <x v="0"/>
    <x v="4"/>
    <s v="De Bonte Raaf"/>
    <x v="12"/>
    <x v="23"/>
    <n v="1179.23"/>
    <x v="2"/>
    <x v="1"/>
    <x v="0"/>
    <x v="0"/>
    <x v="0"/>
    <x v="1"/>
  </r>
  <r>
    <x v="0"/>
    <x v="4"/>
    <s v="De Bonte Raaf"/>
    <x v="12"/>
    <x v="24"/>
    <n v="1179.23"/>
    <x v="2"/>
    <x v="1"/>
    <x v="0"/>
    <x v="0"/>
    <x v="0"/>
    <x v="1"/>
  </r>
  <r>
    <x v="0"/>
    <x v="4"/>
    <s v="De Bonte Raaf"/>
    <x v="12"/>
    <x v="25"/>
    <n v="21.67"/>
    <x v="2"/>
    <x v="1"/>
    <x v="0"/>
    <x v="0"/>
    <x v="0"/>
    <x v="1"/>
  </r>
  <r>
    <x v="0"/>
    <x v="4"/>
    <s v="De Bonte Raaf"/>
    <x v="12"/>
    <x v="26"/>
    <n v="86.4"/>
    <x v="2"/>
    <x v="1"/>
    <x v="0"/>
    <x v="0"/>
    <x v="0"/>
    <x v="1"/>
  </r>
  <r>
    <x v="0"/>
    <x v="4"/>
    <s v="De Bonte Raaf"/>
    <x v="12"/>
    <x v="27"/>
    <n v="87.17"/>
    <x v="2"/>
    <x v="1"/>
    <x v="0"/>
    <x v="0"/>
    <x v="0"/>
    <x v="1"/>
  </r>
  <r>
    <x v="0"/>
    <x v="4"/>
    <s v="De Bonte Raaf"/>
    <x v="12"/>
    <x v="28"/>
    <n v="1050"/>
    <x v="2"/>
    <x v="1"/>
    <x v="0"/>
    <x v="0"/>
    <x v="0"/>
    <x v="1"/>
  </r>
  <r>
    <x v="0"/>
    <x v="4"/>
    <s v="De Bonte Raaf"/>
    <x v="12"/>
    <x v="29"/>
    <n v="129.22999999999999"/>
    <x v="2"/>
    <x v="1"/>
    <x v="0"/>
    <x v="0"/>
    <x v="0"/>
    <x v="1"/>
  </r>
  <r>
    <x v="0"/>
    <x v="4"/>
    <s v="De Bonte Raaf"/>
    <x v="12"/>
    <x v="30"/>
    <n v="1750"/>
    <x v="2"/>
    <x v="1"/>
    <x v="0"/>
    <x v="0"/>
    <x v="0"/>
    <x v="1"/>
  </r>
  <r>
    <x v="0"/>
    <x v="4"/>
    <s v="De Bonte Raaf"/>
    <x v="12"/>
    <x v="31"/>
    <n v="11.22"/>
    <x v="2"/>
    <x v="1"/>
    <x v="0"/>
    <x v="0"/>
    <x v="0"/>
    <x v="1"/>
  </r>
  <r>
    <x v="0"/>
    <x v="4"/>
    <s v="De Bonte Raaf"/>
    <x v="12"/>
    <x v="32"/>
    <n v="93.6"/>
    <x v="2"/>
    <x v="1"/>
    <x v="0"/>
    <x v="0"/>
    <x v="0"/>
    <x v="1"/>
  </r>
  <r>
    <x v="0"/>
    <x v="4"/>
    <s v="De Bonte Raaf"/>
    <x v="12"/>
    <x v="33"/>
    <n v="60"/>
    <x v="2"/>
    <x v="1"/>
    <x v="0"/>
    <x v="0"/>
    <x v="0"/>
    <x v="1"/>
  </r>
  <r>
    <x v="0"/>
    <x v="4"/>
    <s v="De Bonte Raaf"/>
    <x v="12"/>
    <x v="34"/>
    <n v="60"/>
    <x v="2"/>
    <x v="1"/>
    <x v="0"/>
    <x v="0"/>
    <x v="0"/>
    <x v="1"/>
  </r>
  <r>
    <x v="0"/>
    <x v="4"/>
    <s v="De Bonte Raaf"/>
    <x v="12"/>
    <x v="35"/>
    <n v="60"/>
    <x v="2"/>
    <x v="1"/>
    <x v="0"/>
    <x v="0"/>
    <x v="0"/>
    <x v="1"/>
  </r>
  <r>
    <x v="0"/>
    <x v="4"/>
    <s v="De Bonte Raaf"/>
    <x v="12"/>
    <x v="36"/>
    <n v="94"/>
    <x v="2"/>
    <x v="1"/>
    <x v="0"/>
    <x v="0"/>
    <x v="0"/>
    <x v="1"/>
  </r>
  <r>
    <x v="0"/>
    <x v="4"/>
    <s v="De Bonte Raaf"/>
    <x v="12"/>
    <x v="37"/>
    <n v="79.010000000000005"/>
    <x v="2"/>
    <x v="1"/>
    <x v="0"/>
    <x v="0"/>
    <x v="0"/>
    <x v="1"/>
  </r>
  <r>
    <x v="0"/>
    <x v="4"/>
    <s v="De Bonte Raaf"/>
    <x v="12"/>
    <x v="38"/>
    <n v="184.65"/>
    <x v="2"/>
    <x v="1"/>
    <x v="0"/>
    <x v="0"/>
    <x v="0"/>
    <x v="1"/>
  </r>
  <r>
    <x v="0"/>
    <x v="4"/>
    <s v="De Bonte Raaf"/>
    <x v="12"/>
    <x v="39"/>
    <n v="0"/>
    <x v="2"/>
    <x v="1"/>
    <x v="0"/>
    <x v="0"/>
    <x v="0"/>
    <x v="1"/>
  </r>
  <r>
    <x v="0"/>
    <x v="4"/>
    <s v="De Bonte Raaf"/>
    <x v="12"/>
    <x v="40"/>
    <n v="184.65"/>
    <x v="2"/>
    <x v="1"/>
    <x v="0"/>
    <x v="0"/>
    <x v="0"/>
    <x v="1"/>
  </r>
  <r>
    <x v="0"/>
    <x v="4"/>
    <s v="De Bonte Raaf"/>
    <x v="12"/>
    <x v="41"/>
    <n v="0"/>
    <x v="2"/>
    <x v="1"/>
    <x v="0"/>
    <x v="0"/>
    <x v="0"/>
    <x v="1"/>
  </r>
  <r>
    <x v="0"/>
    <x v="4"/>
    <s v="De Bonte Raaf"/>
    <x v="12"/>
    <x v="92"/>
    <n v="1050"/>
    <x v="2"/>
    <x v="1"/>
    <x v="0"/>
    <x v="0"/>
    <x v="0"/>
    <x v="1"/>
  </r>
  <r>
    <x v="0"/>
    <x v="4"/>
    <s v="De Bonte Raaf"/>
    <x v="12"/>
    <x v="43"/>
    <n v="0"/>
    <x v="2"/>
    <x v="1"/>
    <x v="0"/>
    <x v="1"/>
    <x v="0"/>
    <x v="1"/>
  </r>
  <r>
    <x v="0"/>
    <x v="4"/>
    <s v="De Bonte Raaf"/>
    <x v="12"/>
    <x v="44"/>
    <n v="17.5"/>
    <x v="2"/>
    <x v="1"/>
    <x v="0"/>
    <x v="2"/>
    <x v="0"/>
    <x v="1"/>
  </r>
  <r>
    <x v="0"/>
    <x v="4"/>
    <s v="De Bonte Raaf"/>
    <x v="12"/>
    <x v="45"/>
    <n v="0"/>
    <x v="2"/>
    <x v="1"/>
    <x v="0"/>
    <x v="2"/>
    <x v="0"/>
    <x v="1"/>
  </r>
  <r>
    <x v="0"/>
    <x v="4"/>
    <s v="De Bonte Raaf"/>
    <x v="12"/>
    <x v="46"/>
    <n v="5"/>
    <x v="2"/>
    <x v="1"/>
    <x v="0"/>
    <x v="2"/>
    <x v="0"/>
    <x v="1"/>
  </r>
  <r>
    <x v="0"/>
    <x v="4"/>
    <s v="De Bonte Raaf"/>
    <x v="12"/>
    <x v="47"/>
    <n v="0"/>
    <x v="2"/>
    <x v="1"/>
    <x v="0"/>
    <x v="2"/>
    <x v="0"/>
    <x v="1"/>
  </r>
  <r>
    <x v="0"/>
    <x v="4"/>
    <s v="De Bonte Raaf"/>
    <x v="12"/>
    <x v="48"/>
    <n v="129.22999999999999"/>
    <x v="2"/>
    <x v="1"/>
    <x v="0"/>
    <x v="1"/>
    <x v="0"/>
    <x v="1"/>
  </r>
  <r>
    <x v="0"/>
    <x v="4"/>
    <s v="De Bonte Raaf"/>
    <x v="12"/>
    <x v="49"/>
    <n v="84"/>
    <x v="2"/>
    <x v="1"/>
    <x v="0"/>
    <x v="3"/>
    <x v="0"/>
    <x v="1"/>
  </r>
  <r>
    <x v="0"/>
    <x v="4"/>
    <s v="De Bonte Raaf"/>
    <x v="12"/>
    <x v="50"/>
    <n v="-6.78"/>
    <x v="2"/>
    <x v="1"/>
    <x v="0"/>
    <x v="4"/>
    <x v="0"/>
    <x v="1"/>
  </r>
  <r>
    <x v="0"/>
    <x v="4"/>
    <s v="De Bonte Raaf"/>
    <x v="12"/>
    <x v="51"/>
    <n v="-9.0500000000000007"/>
    <x v="2"/>
    <x v="1"/>
    <x v="0"/>
    <x v="4"/>
    <x v="0"/>
    <x v="1"/>
  </r>
  <r>
    <x v="0"/>
    <x v="4"/>
    <s v="De Bonte Raaf"/>
    <x v="12"/>
    <x v="52"/>
    <n v="0"/>
    <x v="2"/>
    <x v="1"/>
    <x v="0"/>
    <x v="1"/>
    <x v="0"/>
    <x v="1"/>
  </r>
  <r>
    <x v="0"/>
    <x v="4"/>
    <s v="De Bonte Raaf"/>
    <x v="12"/>
    <x v="53"/>
    <n v="15.75"/>
    <x v="2"/>
    <x v="1"/>
    <x v="0"/>
    <x v="3"/>
    <x v="0"/>
    <x v="1"/>
  </r>
  <r>
    <x v="0"/>
    <x v="4"/>
    <s v="De Bonte Raaf"/>
    <x v="12"/>
    <x v="54"/>
    <n v="2.36"/>
    <x v="2"/>
    <x v="1"/>
    <x v="0"/>
    <x v="4"/>
    <x v="0"/>
    <x v="1"/>
  </r>
  <r>
    <x v="0"/>
    <x v="4"/>
    <s v="De Bonte Raaf"/>
    <x v="12"/>
    <x v="55"/>
    <n v="3.15"/>
    <x v="2"/>
    <x v="1"/>
    <x v="0"/>
    <x v="4"/>
    <x v="0"/>
    <x v="1"/>
  </r>
  <r>
    <x v="0"/>
    <x v="4"/>
    <s v="De Bonte Raaf"/>
    <x v="12"/>
    <x v="56"/>
    <n v="0"/>
    <x v="2"/>
    <x v="1"/>
    <x v="0"/>
    <x v="4"/>
    <x v="0"/>
    <x v="1"/>
  </r>
  <r>
    <x v="0"/>
    <x v="4"/>
    <s v="De Bonte Raaf"/>
    <x v="12"/>
    <x v="57"/>
    <n v="0"/>
    <x v="2"/>
    <x v="1"/>
    <x v="0"/>
    <x v="4"/>
    <x v="0"/>
    <x v="1"/>
  </r>
  <r>
    <x v="0"/>
    <x v="4"/>
    <s v="De Bonte Raaf"/>
    <x v="12"/>
    <x v="58"/>
    <n v="0"/>
    <x v="2"/>
    <x v="1"/>
    <x v="0"/>
    <x v="4"/>
    <x v="0"/>
    <x v="1"/>
  </r>
  <r>
    <x v="0"/>
    <x v="4"/>
    <s v="De Bonte Raaf"/>
    <x v="12"/>
    <x v="59"/>
    <n v="0"/>
    <x v="2"/>
    <x v="1"/>
    <x v="0"/>
    <x v="4"/>
    <x v="0"/>
    <x v="1"/>
  </r>
  <r>
    <x v="0"/>
    <x v="4"/>
    <s v="De Bonte Raaf"/>
    <x v="12"/>
    <x v="60"/>
    <n v="85.73"/>
    <x v="2"/>
    <x v="1"/>
    <x v="0"/>
    <x v="5"/>
    <x v="0"/>
    <x v="1"/>
  </r>
  <r>
    <x v="0"/>
    <x v="4"/>
    <s v="De Bonte Raaf"/>
    <x v="12"/>
    <x v="61"/>
    <n v="0"/>
    <x v="2"/>
    <x v="1"/>
    <x v="0"/>
    <x v="5"/>
    <x v="0"/>
    <x v="1"/>
  </r>
  <r>
    <x v="0"/>
    <x v="4"/>
    <s v="De Bonte Raaf"/>
    <x v="12"/>
    <x v="62"/>
    <n v="0"/>
    <x v="2"/>
    <x v="1"/>
    <x v="0"/>
    <x v="5"/>
    <x v="0"/>
    <x v="1"/>
  </r>
  <r>
    <x v="0"/>
    <x v="4"/>
    <s v="De Bonte Raaf"/>
    <x v="12"/>
    <x v="63"/>
    <n v="0"/>
    <x v="2"/>
    <x v="1"/>
    <x v="0"/>
    <x v="5"/>
    <x v="0"/>
    <x v="1"/>
  </r>
  <r>
    <x v="0"/>
    <x v="4"/>
    <s v="De Bonte Raaf"/>
    <x v="12"/>
    <x v="64"/>
    <n v="6.25"/>
    <x v="2"/>
    <x v="1"/>
    <x v="0"/>
    <x v="5"/>
    <x v="0"/>
    <x v="1"/>
  </r>
  <r>
    <x v="0"/>
    <x v="4"/>
    <s v="De Bonte Raaf"/>
    <x v="12"/>
    <x v="65"/>
    <n v="0"/>
    <x v="2"/>
    <x v="1"/>
    <x v="0"/>
    <x v="5"/>
    <x v="0"/>
    <x v="1"/>
  </r>
  <r>
    <x v="0"/>
    <x v="4"/>
    <s v="De Bonte Raaf"/>
    <x v="12"/>
    <x v="66"/>
    <n v="34.67"/>
    <x v="2"/>
    <x v="1"/>
    <x v="0"/>
    <x v="5"/>
    <x v="0"/>
    <x v="1"/>
  </r>
  <r>
    <x v="0"/>
    <x v="4"/>
    <s v="De Bonte Raaf"/>
    <x v="12"/>
    <x v="67"/>
    <n v="0"/>
    <x v="2"/>
    <x v="1"/>
    <x v="0"/>
    <x v="5"/>
    <x v="0"/>
    <x v="1"/>
  </r>
  <r>
    <x v="0"/>
    <x v="4"/>
    <s v="De Bonte Raaf"/>
    <x v="12"/>
    <x v="68"/>
    <n v="0"/>
    <x v="2"/>
    <x v="1"/>
    <x v="0"/>
    <x v="5"/>
    <x v="0"/>
    <x v="1"/>
  </r>
  <r>
    <x v="0"/>
    <x v="4"/>
    <s v="De Bonte Raaf"/>
    <x v="12"/>
    <x v="69"/>
    <n v="0"/>
    <x v="2"/>
    <x v="1"/>
    <x v="0"/>
    <x v="5"/>
    <x v="0"/>
    <x v="1"/>
  </r>
  <r>
    <x v="0"/>
    <x v="4"/>
    <s v="De Bonte Raaf"/>
    <x v="12"/>
    <x v="70"/>
    <n v="4.13"/>
    <x v="2"/>
    <x v="1"/>
    <x v="0"/>
    <x v="5"/>
    <x v="0"/>
    <x v="1"/>
  </r>
  <r>
    <x v="0"/>
    <x v="4"/>
    <s v="De Bonte Raaf"/>
    <x v="12"/>
    <x v="71"/>
    <n v="0"/>
    <x v="2"/>
    <x v="1"/>
    <x v="0"/>
    <x v="5"/>
    <x v="0"/>
    <x v="1"/>
  </r>
  <r>
    <x v="0"/>
    <x v="4"/>
    <s v="De Bonte Raaf"/>
    <x v="12"/>
    <x v="72"/>
    <n v="0"/>
    <x v="2"/>
    <x v="1"/>
    <x v="0"/>
    <x v="4"/>
    <x v="0"/>
    <x v="1"/>
  </r>
  <r>
    <x v="0"/>
    <x v="4"/>
    <s v="De Bonte Raaf"/>
    <x v="12"/>
    <x v="73"/>
    <n v="0"/>
    <x v="2"/>
    <x v="1"/>
    <x v="0"/>
    <x v="4"/>
    <x v="0"/>
    <x v="1"/>
  </r>
  <r>
    <x v="0"/>
    <x v="4"/>
    <s v="De Bonte Raaf"/>
    <x v="12"/>
    <x v="74"/>
    <n v="0"/>
    <x v="2"/>
    <x v="1"/>
    <x v="0"/>
    <x v="4"/>
    <x v="0"/>
    <x v="1"/>
  </r>
  <r>
    <x v="0"/>
    <x v="4"/>
    <s v="De Bonte Raaf"/>
    <x v="12"/>
    <x v="75"/>
    <n v="0"/>
    <x v="2"/>
    <x v="1"/>
    <x v="0"/>
    <x v="4"/>
    <x v="0"/>
    <x v="1"/>
  </r>
  <r>
    <x v="0"/>
    <x v="4"/>
    <s v="De Bonte Raaf"/>
    <x v="12"/>
    <x v="76"/>
    <n v="79.010000000000005"/>
    <x v="2"/>
    <x v="1"/>
    <x v="0"/>
    <x v="6"/>
    <x v="0"/>
    <x v="1"/>
  </r>
  <r>
    <x v="0"/>
    <x v="4"/>
    <s v="De Bonte Raaf"/>
    <x v="12"/>
    <x v="77"/>
    <n v="-78.5"/>
    <x v="2"/>
    <x v="1"/>
    <x v="0"/>
    <x v="7"/>
    <x v="0"/>
    <x v="1"/>
  </r>
  <r>
    <x v="0"/>
    <x v="4"/>
    <s v="De Bonte Raaf"/>
    <x v="12"/>
    <x v="78"/>
    <n v="-11.04"/>
    <x v="2"/>
    <x v="1"/>
    <x v="0"/>
    <x v="7"/>
    <x v="0"/>
    <x v="1"/>
  </r>
  <r>
    <x v="0"/>
    <x v="4"/>
    <s v="De Bonte Raaf"/>
    <x v="12"/>
    <x v="79"/>
    <n v="0"/>
    <x v="2"/>
    <x v="1"/>
    <x v="0"/>
    <x v="7"/>
    <x v="0"/>
    <x v="1"/>
  </r>
  <r>
    <x v="0"/>
    <x v="4"/>
    <s v="De Bonte Raaf"/>
    <x v="12"/>
    <x v="80"/>
    <n v="0"/>
    <x v="2"/>
    <x v="1"/>
    <x v="0"/>
    <x v="8"/>
    <x v="0"/>
    <x v="1"/>
  </r>
  <r>
    <x v="0"/>
    <x v="4"/>
    <s v="De Bonte Raaf"/>
    <x v="12"/>
    <x v="81"/>
    <n v="1112.19"/>
    <x v="2"/>
    <x v="1"/>
    <x v="0"/>
    <x v="8"/>
    <x v="0"/>
    <x v="1"/>
  </r>
  <r>
    <x v="0"/>
    <x v="4"/>
    <s v="De Bonte Raaf"/>
    <x v="12"/>
    <x v="82"/>
    <n v="0"/>
    <x v="2"/>
    <x v="1"/>
    <x v="0"/>
    <x v="8"/>
    <x v="0"/>
    <x v="1"/>
  </r>
  <r>
    <x v="0"/>
    <x v="4"/>
    <s v="De Bonte Raaf"/>
    <x v="12"/>
    <x v="83"/>
    <n v="1112.19"/>
    <x v="2"/>
    <x v="1"/>
    <x v="0"/>
    <x v="9"/>
    <x v="0"/>
    <x v="1"/>
  </r>
  <r>
    <x v="0"/>
    <x v="4"/>
    <s v="De Bonte Raaf"/>
    <x v="12"/>
    <x v="84"/>
    <n v="0"/>
    <x v="2"/>
    <x v="1"/>
    <x v="0"/>
    <x v="3"/>
    <x v="0"/>
    <x v="1"/>
  </r>
  <r>
    <x v="0"/>
    <x v="4"/>
    <s v="De Bonte Raaf"/>
    <x v="2"/>
    <x v="0"/>
    <n v="4224.66"/>
    <x v="0"/>
    <x v="1"/>
    <x v="0"/>
    <x v="0"/>
    <x v="1"/>
    <x v="1"/>
  </r>
  <r>
    <x v="0"/>
    <x v="4"/>
    <s v="De Bonte Raaf"/>
    <x v="2"/>
    <x v="85"/>
    <n v="1110"/>
    <x v="0"/>
    <x v="1"/>
    <x v="0"/>
    <x v="0"/>
    <x v="1"/>
    <x v="1"/>
  </r>
  <r>
    <x v="0"/>
    <x v="4"/>
    <s v="De Bonte Raaf"/>
    <x v="2"/>
    <x v="97"/>
    <n v="417.36"/>
    <x v="0"/>
    <x v="1"/>
    <x v="0"/>
    <x v="0"/>
    <x v="1"/>
    <x v="1"/>
  </r>
  <r>
    <x v="0"/>
    <x v="4"/>
    <s v="De Bonte Raaf"/>
    <x v="2"/>
    <x v="86"/>
    <n v="1110"/>
    <x v="0"/>
    <x v="1"/>
    <x v="0"/>
    <x v="0"/>
    <x v="1"/>
    <x v="1"/>
  </r>
  <r>
    <x v="0"/>
    <x v="4"/>
    <s v="De Bonte Raaf"/>
    <x v="2"/>
    <x v="4"/>
    <n v="1110"/>
    <x v="0"/>
    <x v="1"/>
    <x v="0"/>
    <x v="1"/>
    <x v="1"/>
    <x v="1"/>
  </r>
  <r>
    <x v="0"/>
    <x v="4"/>
    <s v="De Bonte Raaf"/>
    <x v="2"/>
    <x v="98"/>
    <n v="417.36"/>
    <x v="0"/>
    <x v="1"/>
    <x v="0"/>
    <x v="0"/>
    <x v="1"/>
    <x v="1"/>
  </r>
  <r>
    <x v="0"/>
    <x v="4"/>
    <s v="De Bonte Raaf"/>
    <x v="2"/>
    <x v="6"/>
    <n v="1563.54"/>
    <x v="0"/>
    <x v="1"/>
    <x v="0"/>
    <x v="0"/>
    <x v="1"/>
    <x v="1"/>
  </r>
  <r>
    <x v="0"/>
    <x v="4"/>
    <s v="De Bonte Raaf"/>
    <x v="2"/>
    <x v="99"/>
    <n v="417.36"/>
    <x v="0"/>
    <x v="1"/>
    <x v="0"/>
    <x v="0"/>
    <x v="1"/>
    <x v="1"/>
  </r>
  <r>
    <x v="0"/>
    <x v="4"/>
    <s v="De Bonte Raaf"/>
    <x v="2"/>
    <x v="8"/>
    <n v="0"/>
    <x v="0"/>
    <x v="1"/>
    <x v="0"/>
    <x v="1"/>
    <x v="1"/>
    <x v="1"/>
  </r>
  <r>
    <x v="0"/>
    <x v="4"/>
    <s v="De Bonte Raaf"/>
    <x v="2"/>
    <x v="9"/>
    <n v="0"/>
    <x v="0"/>
    <x v="1"/>
    <x v="0"/>
    <x v="0"/>
    <x v="1"/>
    <x v="1"/>
  </r>
  <r>
    <x v="0"/>
    <x v="4"/>
    <s v="De Bonte Raaf"/>
    <x v="2"/>
    <x v="87"/>
    <n v="1110"/>
    <x v="0"/>
    <x v="1"/>
    <x v="0"/>
    <x v="0"/>
    <x v="1"/>
    <x v="1"/>
  </r>
  <r>
    <x v="0"/>
    <x v="4"/>
    <s v="De Bonte Raaf"/>
    <x v="2"/>
    <x v="88"/>
    <n v="1110"/>
    <x v="0"/>
    <x v="1"/>
    <x v="0"/>
    <x v="0"/>
    <x v="1"/>
    <x v="1"/>
  </r>
  <r>
    <x v="0"/>
    <x v="4"/>
    <s v="De Bonte Raaf"/>
    <x v="2"/>
    <x v="89"/>
    <n v="1110"/>
    <x v="0"/>
    <x v="1"/>
    <x v="0"/>
    <x v="0"/>
    <x v="1"/>
    <x v="1"/>
  </r>
  <r>
    <x v="0"/>
    <x v="4"/>
    <s v="De Bonte Raaf"/>
    <x v="2"/>
    <x v="90"/>
    <n v="1110"/>
    <x v="0"/>
    <x v="1"/>
    <x v="0"/>
    <x v="0"/>
    <x v="1"/>
    <x v="1"/>
  </r>
  <r>
    <x v="0"/>
    <x v="4"/>
    <s v="De Bonte Raaf"/>
    <x v="2"/>
    <x v="91"/>
    <n v="1110"/>
    <x v="0"/>
    <x v="1"/>
    <x v="0"/>
    <x v="0"/>
    <x v="1"/>
    <x v="1"/>
  </r>
  <r>
    <x v="0"/>
    <x v="4"/>
    <s v="De Bonte Raaf"/>
    <x v="2"/>
    <x v="15"/>
    <n v="0"/>
    <x v="0"/>
    <x v="1"/>
    <x v="0"/>
    <x v="0"/>
    <x v="1"/>
    <x v="1"/>
  </r>
  <r>
    <x v="0"/>
    <x v="4"/>
    <s v="De Bonte Raaf"/>
    <x v="2"/>
    <x v="16"/>
    <n v="0"/>
    <x v="0"/>
    <x v="1"/>
    <x v="0"/>
    <x v="0"/>
    <x v="1"/>
    <x v="1"/>
  </r>
  <r>
    <x v="0"/>
    <x v="4"/>
    <s v="De Bonte Raaf"/>
    <x v="2"/>
    <x v="17"/>
    <n v="1527.36"/>
    <x v="0"/>
    <x v="1"/>
    <x v="0"/>
    <x v="0"/>
    <x v="1"/>
    <x v="1"/>
  </r>
  <r>
    <x v="0"/>
    <x v="4"/>
    <s v="De Bonte Raaf"/>
    <x v="2"/>
    <x v="18"/>
    <n v="1527.36"/>
    <x v="0"/>
    <x v="1"/>
    <x v="0"/>
    <x v="0"/>
    <x v="1"/>
    <x v="1"/>
  </r>
  <r>
    <x v="0"/>
    <x v="4"/>
    <s v="De Bonte Raaf"/>
    <x v="2"/>
    <x v="19"/>
    <n v="12"/>
    <x v="0"/>
    <x v="1"/>
    <x v="0"/>
    <x v="0"/>
    <x v="1"/>
    <x v="1"/>
  </r>
  <r>
    <x v="0"/>
    <x v="4"/>
    <s v="De Bonte Raaf"/>
    <x v="2"/>
    <x v="20"/>
    <n v="1527.36"/>
    <x v="0"/>
    <x v="1"/>
    <x v="0"/>
    <x v="0"/>
    <x v="1"/>
    <x v="1"/>
  </r>
  <r>
    <x v="0"/>
    <x v="4"/>
    <s v="De Bonte Raaf"/>
    <x v="2"/>
    <x v="21"/>
    <n v="-119.14"/>
    <x v="0"/>
    <x v="1"/>
    <x v="0"/>
    <x v="0"/>
    <x v="1"/>
    <x v="1"/>
  </r>
  <r>
    <x v="0"/>
    <x v="4"/>
    <s v="De Bonte Raaf"/>
    <x v="2"/>
    <x v="22"/>
    <n v="1527.36"/>
    <x v="0"/>
    <x v="1"/>
    <x v="0"/>
    <x v="0"/>
    <x v="1"/>
    <x v="1"/>
  </r>
  <r>
    <x v="0"/>
    <x v="4"/>
    <s v="De Bonte Raaf"/>
    <x v="2"/>
    <x v="23"/>
    <n v="1527.36"/>
    <x v="0"/>
    <x v="1"/>
    <x v="0"/>
    <x v="0"/>
    <x v="1"/>
    <x v="1"/>
  </r>
  <r>
    <x v="0"/>
    <x v="4"/>
    <s v="De Bonte Raaf"/>
    <x v="2"/>
    <x v="24"/>
    <n v="1527.36"/>
    <x v="0"/>
    <x v="1"/>
    <x v="0"/>
    <x v="0"/>
    <x v="1"/>
    <x v="1"/>
  </r>
  <r>
    <x v="0"/>
    <x v="4"/>
    <s v="De Bonte Raaf"/>
    <x v="2"/>
    <x v="25"/>
    <n v="21.67"/>
    <x v="0"/>
    <x v="1"/>
    <x v="0"/>
    <x v="0"/>
    <x v="1"/>
    <x v="1"/>
  </r>
  <r>
    <x v="0"/>
    <x v="4"/>
    <s v="De Bonte Raaf"/>
    <x v="2"/>
    <x v="26"/>
    <n v="86.4"/>
    <x v="0"/>
    <x v="1"/>
    <x v="0"/>
    <x v="0"/>
    <x v="1"/>
    <x v="1"/>
  </r>
  <r>
    <x v="0"/>
    <x v="4"/>
    <s v="De Bonte Raaf"/>
    <x v="2"/>
    <x v="27"/>
    <n v="104"/>
    <x v="0"/>
    <x v="1"/>
    <x v="0"/>
    <x v="0"/>
    <x v="1"/>
    <x v="1"/>
  </r>
  <r>
    <x v="0"/>
    <x v="4"/>
    <s v="De Bonte Raaf"/>
    <x v="2"/>
    <x v="28"/>
    <n v="1110"/>
    <x v="0"/>
    <x v="1"/>
    <x v="0"/>
    <x v="0"/>
    <x v="1"/>
    <x v="1"/>
  </r>
  <r>
    <x v="0"/>
    <x v="4"/>
    <s v="De Bonte Raaf"/>
    <x v="2"/>
    <x v="29"/>
    <n v="417.36"/>
    <x v="0"/>
    <x v="1"/>
    <x v="0"/>
    <x v="0"/>
    <x v="1"/>
    <x v="1"/>
  </r>
  <r>
    <x v="0"/>
    <x v="4"/>
    <s v="De Bonte Raaf"/>
    <x v="2"/>
    <x v="30"/>
    <n v="1850"/>
    <x v="0"/>
    <x v="1"/>
    <x v="0"/>
    <x v="0"/>
    <x v="1"/>
    <x v="1"/>
  </r>
  <r>
    <x v="0"/>
    <x v="4"/>
    <s v="De Bonte Raaf"/>
    <x v="2"/>
    <x v="31"/>
    <n v="11.86"/>
    <x v="0"/>
    <x v="1"/>
    <x v="0"/>
    <x v="0"/>
    <x v="1"/>
    <x v="1"/>
  </r>
  <r>
    <x v="0"/>
    <x v="4"/>
    <s v="De Bonte Raaf"/>
    <x v="2"/>
    <x v="32"/>
    <n v="93.6"/>
    <x v="0"/>
    <x v="1"/>
    <x v="0"/>
    <x v="0"/>
    <x v="1"/>
    <x v="1"/>
  </r>
  <r>
    <x v="0"/>
    <x v="4"/>
    <s v="De Bonte Raaf"/>
    <x v="2"/>
    <x v="33"/>
    <n v="60"/>
    <x v="0"/>
    <x v="1"/>
    <x v="0"/>
    <x v="0"/>
    <x v="1"/>
    <x v="1"/>
  </r>
  <r>
    <x v="0"/>
    <x v="4"/>
    <s v="De Bonte Raaf"/>
    <x v="2"/>
    <x v="34"/>
    <n v="60"/>
    <x v="0"/>
    <x v="1"/>
    <x v="0"/>
    <x v="0"/>
    <x v="1"/>
    <x v="1"/>
  </r>
  <r>
    <x v="0"/>
    <x v="4"/>
    <s v="De Bonte Raaf"/>
    <x v="2"/>
    <x v="35"/>
    <n v="60"/>
    <x v="0"/>
    <x v="1"/>
    <x v="0"/>
    <x v="0"/>
    <x v="1"/>
    <x v="1"/>
  </r>
  <r>
    <x v="0"/>
    <x v="4"/>
    <s v="De Bonte Raaf"/>
    <x v="2"/>
    <x v="36"/>
    <n v="94"/>
    <x v="0"/>
    <x v="1"/>
    <x v="0"/>
    <x v="0"/>
    <x v="1"/>
    <x v="1"/>
  </r>
  <r>
    <x v="0"/>
    <x v="4"/>
    <s v="De Bonte Raaf"/>
    <x v="2"/>
    <x v="37"/>
    <n v="102.33"/>
    <x v="0"/>
    <x v="1"/>
    <x v="0"/>
    <x v="0"/>
    <x v="1"/>
    <x v="1"/>
  </r>
  <r>
    <x v="0"/>
    <x v="4"/>
    <s v="De Bonte Raaf"/>
    <x v="2"/>
    <x v="38"/>
    <n v="258.87"/>
    <x v="0"/>
    <x v="1"/>
    <x v="0"/>
    <x v="0"/>
    <x v="1"/>
    <x v="1"/>
  </r>
  <r>
    <x v="0"/>
    <x v="4"/>
    <s v="De Bonte Raaf"/>
    <x v="2"/>
    <x v="39"/>
    <n v="0"/>
    <x v="0"/>
    <x v="1"/>
    <x v="0"/>
    <x v="0"/>
    <x v="1"/>
    <x v="1"/>
  </r>
  <r>
    <x v="0"/>
    <x v="4"/>
    <s v="De Bonte Raaf"/>
    <x v="2"/>
    <x v="40"/>
    <n v="258.87"/>
    <x v="0"/>
    <x v="1"/>
    <x v="0"/>
    <x v="0"/>
    <x v="1"/>
    <x v="1"/>
  </r>
  <r>
    <x v="0"/>
    <x v="4"/>
    <s v="De Bonte Raaf"/>
    <x v="2"/>
    <x v="41"/>
    <n v="0"/>
    <x v="0"/>
    <x v="1"/>
    <x v="0"/>
    <x v="0"/>
    <x v="1"/>
    <x v="1"/>
  </r>
  <r>
    <x v="0"/>
    <x v="4"/>
    <s v="De Bonte Raaf"/>
    <x v="2"/>
    <x v="92"/>
    <n v="1110"/>
    <x v="0"/>
    <x v="1"/>
    <x v="0"/>
    <x v="0"/>
    <x v="1"/>
    <x v="1"/>
  </r>
  <r>
    <x v="0"/>
    <x v="4"/>
    <s v="De Bonte Raaf"/>
    <x v="2"/>
    <x v="43"/>
    <n v="0"/>
    <x v="0"/>
    <x v="1"/>
    <x v="0"/>
    <x v="1"/>
    <x v="1"/>
    <x v="1"/>
  </r>
  <r>
    <x v="0"/>
    <x v="4"/>
    <s v="De Bonte Raaf"/>
    <x v="2"/>
    <x v="44"/>
    <n v="0"/>
    <x v="0"/>
    <x v="1"/>
    <x v="0"/>
    <x v="2"/>
    <x v="1"/>
    <x v="1"/>
  </r>
  <r>
    <x v="0"/>
    <x v="4"/>
    <s v="De Bonte Raaf"/>
    <x v="2"/>
    <x v="45"/>
    <n v="0"/>
    <x v="0"/>
    <x v="1"/>
    <x v="0"/>
    <x v="2"/>
    <x v="1"/>
    <x v="1"/>
  </r>
  <r>
    <x v="0"/>
    <x v="4"/>
    <s v="De Bonte Raaf"/>
    <x v="2"/>
    <x v="46"/>
    <n v="0"/>
    <x v="0"/>
    <x v="1"/>
    <x v="0"/>
    <x v="2"/>
    <x v="1"/>
    <x v="1"/>
  </r>
  <r>
    <x v="0"/>
    <x v="4"/>
    <s v="De Bonte Raaf"/>
    <x v="2"/>
    <x v="47"/>
    <n v="0"/>
    <x v="0"/>
    <x v="1"/>
    <x v="0"/>
    <x v="2"/>
    <x v="1"/>
    <x v="1"/>
  </r>
  <r>
    <x v="0"/>
    <x v="4"/>
    <s v="De Bonte Raaf"/>
    <x v="2"/>
    <x v="48"/>
    <n v="417.36"/>
    <x v="0"/>
    <x v="1"/>
    <x v="0"/>
    <x v="1"/>
    <x v="1"/>
    <x v="1"/>
  </r>
  <r>
    <x v="0"/>
    <x v="4"/>
    <s v="De Bonte Raaf"/>
    <x v="2"/>
    <x v="49"/>
    <n v="88.8"/>
    <x v="0"/>
    <x v="1"/>
    <x v="0"/>
    <x v="3"/>
    <x v="1"/>
    <x v="1"/>
  </r>
  <r>
    <x v="0"/>
    <x v="4"/>
    <s v="De Bonte Raaf"/>
    <x v="2"/>
    <x v="50"/>
    <n v="-49.28"/>
    <x v="0"/>
    <x v="1"/>
    <x v="0"/>
    <x v="4"/>
    <x v="1"/>
    <x v="1"/>
  </r>
  <r>
    <x v="0"/>
    <x v="4"/>
    <s v="De Bonte Raaf"/>
    <x v="2"/>
    <x v="51"/>
    <n v="-65.709999999999994"/>
    <x v="0"/>
    <x v="1"/>
    <x v="0"/>
    <x v="4"/>
    <x v="1"/>
    <x v="1"/>
  </r>
  <r>
    <x v="0"/>
    <x v="4"/>
    <s v="De Bonte Raaf"/>
    <x v="2"/>
    <x v="52"/>
    <n v="0"/>
    <x v="0"/>
    <x v="1"/>
    <x v="0"/>
    <x v="1"/>
    <x v="1"/>
    <x v="1"/>
  </r>
  <r>
    <x v="0"/>
    <x v="4"/>
    <s v="De Bonte Raaf"/>
    <x v="2"/>
    <x v="53"/>
    <n v="16.649999999999999"/>
    <x v="0"/>
    <x v="1"/>
    <x v="0"/>
    <x v="3"/>
    <x v="1"/>
    <x v="1"/>
  </r>
  <r>
    <x v="0"/>
    <x v="4"/>
    <s v="De Bonte Raaf"/>
    <x v="2"/>
    <x v="54"/>
    <n v="2.5"/>
    <x v="0"/>
    <x v="1"/>
    <x v="0"/>
    <x v="4"/>
    <x v="1"/>
    <x v="1"/>
  </r>
  <r>
    <x v="0"/>
    <x v="4"/>
    <s v="De Bonte Raaf"/>
    <x v="2"/>
    <x v="55"/>
    <n v="3.33"/>
    <x v="0"/>
    <x v="1"/>
    <x v="0"/>
    <x v="4"/>
    <x v="1"/>
    <x v="1"/>
  </r>
  <r>
    <x v="0"/>
    <x v="4"/>
    <s v="De Bonte Raaf"/>
    <x v="2"/>
    <x v="56"/>
    <n v="0"/>
    <x v="0"/>
    <x v="1"/>
    <x v="0"/>
    <x v="4"/>
    <x v="1"/>
    <x v="1"/>
  </r>
  <r>
    <x v="0"/>
    <x v="4"/>
    <s v="De Bonte Raaf"/>
    <x v="2"/>
    <x v="57"/>
    <n v="0"/>
    <x v="0"/>
    <x v="1"/>
    <x v="0"/>
    <x v="4"/>
    <x v="1"/>
    <x v="1"/>
  </r>
  <r>
    <x v="0"/>
    <x v="4"/>
    <s v="De Bonte Raaf"/>
    <x v="2"/>
    <x v="58"/>
    <n v="0"/>
    <x v="0"/>
    <x v="1"/>
    <x v="0"/>
    <x v="4"/>
    <x v="1"/>
    <x v="1"/>
  </r>
  <r>
    <x v="0"/>
    <x v="4"/>
    <s v="De Bonte Raaf"/>
    <x v="2"/>
    <x v="59"/>
    <n v="0"/>
    <x v="0"/>
    <x v="1"/>
    <x v="0"/>
    <x v="4"/>
    <x v="1"/>
    <x v="1"/>
  </r>
  <r>
    <x v="0"/>
    <x v="4"/>
    <s v="De Bonte Raaf"/>
    <x v="2"/>
    <x v="60"/>
    <n v="111.04"/>
    <x v="0"/>
    <x v="1"/>
    <x v="0"/>
    <x v="5"/>
    <x v="1"/>
    <x v="1"/>
  </r>
  <r>
    <x v="0"/>
    <x v="4"/>
    <s v="De Bonte Raaf"/>
    <x v="2"/>
    <x v="61"/>
    <n v="0"/>
    <x v="0"/>
    <x v="1"/>
    <x v="0"/>
    <x v="5"/>
    <x v="1"/>
    <x v="1"/>
  </r>
  <r>
    <x v="0"/>
    <x v="4"/>
    <s v="De Bonte Raaf"/>
    <x v="2"/>
    <x v="62"/>
    <n v="0"/>
    <x v="0"/>
    <x v="1"/>
    <x v="0"/>
    <x v="5"/>
    <x v="1"/>
    <x v="1"/>
  </r>
  <r>
    <x v="0"/>
    <x v="4"/>
    <s v="De Bonte Raaf"/>
    <x v="2"/>
    <x v="63"/>
    <n v="0"/>
    <x v="0"/>
    <x v="1"/>
    <x v="0"/>
    <x v="5"/>
    <x v="1"/>
    <x v="1"/>
  </r>
  <r>
    <x v="0"/>
    <x v="4"/>
    <s v="De Bonte Raaf"/>
    <x v="2"/>
    <x v="64"/>
    <n v="8.1"/>
    <x v="0"/>
    <x v="1"/>
    <x v="0"/>
    <x v="5"/>
    <x v="1"/>
    <x v="1"/>
  </r>
  <r>
    <x v="0"/>
    <x v="4"/>
    <s v="De Bonte Raaf"/>
    <x v="2"/>
    <x v="65"/>
    <n v="0"/>
    <x v="0"/>
    <x v="1"/>
    <x v="0"/>
    <x v="5"/>
    <x v="1"/>
    <x v="1"/>
  </r>
  <r>
    <x v="0"/>
    <x v="4"/>
    <s v="De Bonte Raaf"/>
    <x v="2"/>
    <x v="66"/>
    <n v="0"/>
    <x v="0"/>
    <x v="1"/>
    <x v="0"/>
    <x v="5"/>
    <x v="1"/>
    <x v="1"/>
  </r>
  <r>
    <x v="0"/>
    <x v="4"/>
    <s v="De Bonte Raaf"/>
    <x v="2"/>
    <x v="67"/>
    <n v="121.27"/>
    <x v="0"/>
    <x v="1"/>
    <x v="0"/>
    <x v="5"/>
    <x v="1"/>
    <x v="1"/>
  </r>
  <r>
    <x v="0"/>
    <x v="4"/>
    <s v="De Bonte Raaf"/>
    <x v="2"/>
    <x v="68"/>
    <n v="0"/>
    <x v="0"/>
    <x v="1"/>
    <x v="0"/>
    <x v="5"/>
    <x v="1"/>
    <x v="1"/>
  </r>
  <r>
    <x v="0"/>
    <x v="4"/>
    <s v="De Bonte Raaf"/>
    <x v="2"/>
    <x v="69"/>
    <n v="0"/>
    <x v="0"/>
    <x v="1"/>
    <x v="0"/>
    <x v="5"/>
    <x v="1"/>
    <x v="1"/>
  </r>
  <r>
    <x v="0"/>
    <x v="4"/>
    <s v="De Bonte Raaf"/>
    <x v="2"/>
    <x v="70"/>
    <n v="5.35"/>
    <x v="0"/>
    <x v="1"/>
    <x v="0"/>
    <x v="5"/>
    <x v="1"/>
    <x v="1"/>
  </r>
  <r>
    <x v="0"/>
    <x v="4"/>
    <s v="De Bonte Raaf"/>
    <x v="2"/>
    <x v="71"/>
    <n v="0"/>
    <x v="0"/>
    <x v="1"/>
    <x v="0"/>
    <x v="5"/>
    <x v="1"/>
    <x v="1"/>
  </r>
  <r>
    <x v="0"/>
    <x v="4"/>
    <s v="De Bonte Raaf"/>
    <x v="2"/>
    <x v="72"/>
    <n v="0"/>
    <x v="0"/>
    <x v="1"/>
    <x v="0"/>
    <x v="4"/>
    <x v="1"/>
    <x v="1"/>
  </r>
  <r>
    <x v="0"/>
    <x v="4"/>
    <s v="De Bonte Raaf"/>
    <x v="2"/>
    <x v="73"/>
    <n v="0"/>
    <x v="0"/>
    <x v="1"/>
    <x v="0"/>
    <x v="4"/>
    <x v="1"/>
    <x v="1"/>
  </r>
  <r>
    <x v="0"/>
    <x v="4"/>
    <s v="De Bonte Raaf"/>
    <x v="2"/>
    <x v="74"/>
    <n v="0"/>
    <x v="0"/>
    <x v="1"/>
    <x v="0"/>
    <x v="4"/>
    <x v="1"/>
    <x v="1"/>
  </r>
  <r>
    <x v="0"/>
    <x v="4"/>
    <s v="De Bonte Raaf"/>
    <x v="2"/>
    <x v="75"/>
    <n v="0"/>
    <x v="0"/>
    <x v="1"/>
    <x v="0"/>
    <x v="4"/>
    <x v="1"/>
    <x v="1"/>
  </r>
  <r>
    <x v="0"/>
    <x v="4"/>
    <s v="De Bonte Raaf"/>
    <x v="2"/>
    <x v="76"/>
    <n v="102.33"/>
    <x v="0"/>
    <x v="1"/>
    <x v="0"/>
    <x v="6"/>
    <x v="1"/>
    <x v="1"/>
  </r>
  <r>
    <x v="0"/>
    <x v="4"/>
    <s v="De Bonte Raaf"/>
    <x v="2"/>
    <x v="77"/>
    <n v="-83.5"/>
    <x v="0"/>
    <x v="1"/>
    <x v="0"/>
    <x v="7"/>
    <x v="1"/>
    <x v="1"/>
  </r>
  <r>
    <x v="0"/>
    <x v="4"/>
    <s v="De Bonte Raaf"/>
    <x v="2"/>
    <x v="78"/>
    <n v="-35.64"/>
    <x v="0"/>
    <x v="1"/>
    <x v="0"/>
    <x v="7"/>
    <x v="1"/>
    <x v="1"/>
  </r>
  <r>
    <x v="0"/>
    <x v="4"/>
    <s v="De Bonte Raaf"/>
    <x v="2"/>
    <x v="79"/>
    <n v="0"/>
    <x v="0"/>
    <x v="1"/>
    <x v="0"/>
    <x v="7"/>
    <x v="1"/>
    <x v="1"/>
  </r>
  <r>
    <x v="0"/>
    <x v="4"/>
    <s v="De Bonte Raaf"/>
    <x v="2"/>
    <x v="80"/>
    <n v="0"/>
    <x v="0"/>
    <x v="1"/>
    <x v="0"/>
    <x v="8"/>
    <x v="1"/>
    <x v="1"/>
  </r>
  <r>
    <x v="0"/>
    <x v="4"/>
    <s v="De Bonte Raaf"/>
    <x v="2"/>
    <x v="81"/>
    <n v="1408.22"/>
    <x v="0"/>
    <x v="1"/>
    <x v="0"/>
    <x v="8"/>
    <x v="1"/>
    <x v="1"/>
  </r>
  <r>
    <x v="0"/>
    <x v="4"/>
    <s v="De Bonte Raaf"/>
    <x v="2"/>
    <x v="82"/>
    <n v="0"/>
    <x v="0"/>
    <x v="1"/>
    <x v="0"/>
    <x v="8"/>
    <x v="1"/>
    <x v="1"/>
  </r>
  <r>
    <x v="0"/>
    <x v="4"/>
    <s v="De Bonte Raaf"/>
    <x v="2"/>
    <x v="83"/>
    <n v="1408.22"/>
    <x v="0"/>
    <x v="1"/>
    <x v="0"/>
    <x v="9"/>
    <x v="1"/>
    <x v="1"/>
  </r>
  <r>
    <x v="0"/>
    <x v="4"/>
    <s v="De Bonte Raaf"/>
    <x v="2"/>
    <x v="84"/>
    <n v="0"/>
    <x v="0"/>
    <x v="1"/>
    <x v="0"/>
    <x v="3"/>
    <x v="1"/>
    <x v="1"/>
  </r>
  <r>
    <x v="0"/>
    <x v="4"/>
    <s v="De Bonte Raaf"/>
    <x v="3"/>
    <x v="0"/>
    <n v="14693.49"/>
    <x v="0"/>
    <x v="2"/>
    <x v="0"/>
    <x v="0"/>
    <x v="1"/>
    <x v="1"/>
  </r>
  <r>
    <x v="0"/>
    <x v="4"/>
    <s v="De Bonte Raaf"/>
    <x v="3"/>
    <x v="85"/>
    <n v="5826"/>
    <x v="0"/>
    <x v="2"/>
    <x v="0"/>
    <x v="0"/>
    <x v="1"/>
    <x v="1"/>
  </r>
  <r>
    <x v="0"/>
    <x v="4"/>
    <s v="De Bonte Raaf"/>
    <x v="3"/>
    <x v="97"/>
    <n v="2190.5700000000002"/>
    <x v="0"/>
    <x v="2"/>
    <x v="0"/>
    <x v="0"/>
    <x v="1"/>
    <x v="1"/>
  </r>
  <r>
    <x v="0"/>
    <x v="4"/>
    <s v="De Bonte Raaf"/>
    <x v="3"/>
    <x v="86"/>
    <n v="5826"/>
    <x v="0"/>
    <x v="2"/>
    <x v="0"/>
    <x v="0"/>
    <x v="1"/>
    <x v="1"/>
  </r>
  <r>
    <x v="0"/>
    <x v="4"/>
    <s v="De Bonte Raaf"/>
    <x v="3"/>
    <x v="4"/>
    <n v="5826"/>
    <x v="0"/>
    <x v="2"/>
    <x v="0"/>
    <x v="1"/>
    <x v="1"/>
    <x v="1"/>
  </r>
  <r>
    <x v="0"/>
    <x v="4"/>
    <s v="De Bonte Raaf"/>
    <x v="3"/>
    <x v="98"/>
    <n v="2190.5700000000002"/>
    <x v="0"/>
    <x v="2"/>
    <x v="0"/>
    <x v="0"/>
    <x v="1"/>
    <x v="1"/>
  </r>
  <r>
    <x v="0"/>
    <x v="4"/>
    <s v="De Bonte Raaf"/>
    <x v="3"/>
    <x v="6"/>
    <n v="7227.94"/>
    <x v="0"/>
    <x v="2"/>
    <x v="0"/>
    <x v="0"/>
    <x v="1"/>
    <x v="1"/>
  </r>
  <r>
    <x v="0"/>
    <x v="4"/>
    <s v="De Bonte Raaf"/>
    <x v="3"/>
    <x v="99"/>
    <n v="2190.5700000000002"/>
    <x v="0"/>
    <x v="2"/>
    <x v="0"/>
    <x v="0"/>
    <x v="1"/>
    <x v="1"/>
  </r>
  <r>
    <x v="0"/>
    <x v="4"/>
    <s v="De Bonte Raaf"/>
    <x v="3"/>
    <x v="8"/>
    <n v="0"/>
    <x v="0"/>
    <x v="2"/>
    <x v="0"/>
    <x v="1"/>
    <x v="1"/>
    <x v="1"/>
  </r>
  <r>
    <x v="0"/>
    <x v="4"/>
    <s v="De Bonte Raaf"/>
    <x v="3"/>
    <x v="9"/>
    <n v="0"/>
    <x v="0"/>
    <x v="2"/>
    <x v="0"/>
    <x v="0"/>
    <x v="1"/>
    <x v="1"/>
  </r>
  <r>
    <x v="0"/>
    <x v="4"/>
    <s v="De Bonte Raaf"/>
    <x v="3"/>
    <x v="87"/>
    <n v="5826"/>
    <x v="0"/>
    <x v="2"/>
    <x v="0"/>
    <x v="0"/>
    <x v="1"/>
    <x v="1"/>
  </r>
  <r>
    <x v="0"/>
    <x v="4"/>
    <s v="De Bonte Raaf"/>
    <x v="3"/>
    <x v="88"/>
    <n v="5826"/>
    <x v="0"/>
    <x v="2"/>
    <x v="0"/>
    <x v="0"/>
    <x v="1"/>
    <x v="1"/>
  </r>
  <r>
    <x v="0"/>
    <x v="4"/>
    <s v="De Bonte Raaf"/>
    <x v="3"/>
    <x v="89"/>
    <n v="5826"/>
    <x v="0"/>
    <x v="2"/>
    <x v="0"/>
    <x v="0"/>
    <x v="1"/>
    <x v="1"/>
  </r>
  <r>
    <x v="0"/>
    <x v="4"/>
    <s v="De Bonte Raaf"/>
    <x v="3"/>
    <x v="90"/>
    <n v="5826"/>
    <x v="0"/>
    <x v="2"/>
    <x v="0"/>
    <x v="0"/>
    <x v="1"/>
    <x v="1"/>
  </r>
  <r>
    <x v="0"/>
    <x v="4"/>
    <s v="De Bonte Raaf"/>
    <x v="3"/>
    <x v="91"/>
    <n v="5826"/>
    <x v="0"/>
    <x v="2"/>
    <x v="0"/>
    <x v="0"/>
    <x v="1"/>
    <x v="1"/>
  </r>
  <r>
    <x v="0"/>
    <x v="4"/>
    <s v="De Bonte Raaf"/>
    <x v="3"/>
    <x v="15"/>
    <n v="0"/>
    <x v="0"/>
    <x v="2"/>
    <x v="0"/>
    <x v="0"/>
    <x v="1"/>
    <x v="1"/>
  </r>
  <r>
    <x v="0"/>
    <x v="4"/>
    <s v="De Bonte Raaf"/>
    <x v="3"/>
    <x v="16"/>
    <n v="4769.33"/>
    <x v="0"/>
    <x v="2"/>
    <x v="0"/>
    <x v="0"/>
    <x v="1"/>
    <x v="1"/>
  </r>
  <r>
    <x v="0"/>
    <x v="4"/>
    <s v="De Bonte Raaf"/>
    <x v="3"/>
    <x v="17"/>
    <n v="0"/>
    <x v="0"/>
    <x v="2"/>
    <x v="0"/>
    <x v="0"/>
    <x v="1"/>
    <x v="1"/>
  </r>
  <r>
    <x v="0"/>
    <x v="4"/>
    <s v="De Bonte Raaf"/>
    <x v="3"/>
    <x v="18"/>
    <n v="8016.57"/>
    <x v="0"/>
    <x v="2"/>
    <x v="0"/>
    <x v="0"/>
    <x v="1"/>
    <x v="1"/>
  </r>
  <r>
    <x v="0"/>
    <x v="4"/>
    <s v="De Bonte Raaf"/>
    <x v="3"/>
    <x v="19"/>
    <n v="21"/>
    <x v="0"/>
    <x v="2"/>
    <x v="0"/>
    <x v="0"/>
    <x v="1"/>
    <x v="1"/>
  </r>
  <r>
    <x v="0"/>
    <x v="4"/>
    <s v="De Bonte Raaf"/>
    <x v="3"/>
    <x v="20"/>
    <n v="8016.57"/>
    <x v="0"/>
    <x v="2"/>
    <x v="0"/>
    <x v="0"/>
    <x v="1"/>
    <x v="1"/>
  </r>
  <r>
    <x v="0"/>
    <x v="4"/>
    <s v="De Bonte Raaf"/>
    <x v="3"/>
    <x v="21"/>
    <n v="-3118.74"/>
    <x v="0"/>
    <x v="2"/>
    <x v="0"/>
    <x v="0"/>
    <x v="1"/>
    <x v="1"/>
  </r>
  <r>
    <x v="0"/>
    <x v="4"/>
    <s v="De Bonte Raaf"/>
    <x v="3"/>
    <x v="22"/>
    <n v="4769.33"/>
    <x v="0"/>
    <x v="2"/>
    <x v="0"/>
    <x v="0"/>
    <x v="1"/>
    <x v="1"/>
  </r>
  <r>
    <x v="0"/>
    <x v="4"/>
    <s v="De Bonte Raaf"/>
    <x v="3"/>
    <x v="23"/>
    <n v="4769.33"/>
    <x v="0"/>
    <x v="2"/>
    <x v="0"/>
    <x v="0"/>
    <x v="1"/>
    <x v="1"/>
  </r>
  <r>
    <x v="0"/>
    <x v="4"/>
    <s v="De Bonte Raaf"/>
    <x v="3"/>
    <x v="24"/>
    <n v="4769.33"/>
    <x v="0"/>
    <x v="2"/>
    <x v="0"/>
    <x v="0"/>
    <x v="1"/>
    <x v="1"/>
  </r>
  <r>
    <x v="0"/>
    <x v="4"/>
    <s v="De Bonte Raaf"/>
    <x v="3"/>
    <x v="25"/>
    <n v="21.67"/>
    <x v="0"/>
    <x v="2"/>
    <x v="0"/>
    <x v="0"/>
    <x v="1"/>
    <x v="1"/>
  </r>
  <r>
    <x v="0"/>
    <x v="4"/>
    <s v="De Bonte Raaf"/>
    <x v="3"/>
    <x v="26"/>
    <n v="151.19999999999999"/>
    <x v="0"/>
    <x v="2"/>
    <x v="0"/>
    <x v="0"/>
    <x v="1"/>
    <x v="1"/>
  </r>
  <r>
    <x v="0"/>
    <x v="4"/>
    <s v="De Bonte Raaf"/>
    <x v="3"/>
    <x v="27"/>
    <n v="143.66999999999999"/>
    <x v="0"/>
    <x v="2"/>
    <x v="0"/>
    <x v="0"/>
    <x v="1"/>
    <x v="1"/>
  </r>
  <r>
    <x v="0"/>
    <x v="4"/>
    <s v="De Bonte Raaf"/>
    <x v="3"/>
    <x v="28"/>
    <n v="5826"/>
    <x v="0"/>
    <x v="2"/>
    <x v="0"/>
    <x v="0"/>
    <x v="1"/>
    <x v="1"/>
  </r>
  <r>
    <x v="0"/>
    <x v="4"/>
    <s v="De Bonte Raaf"/>
    <x v="3"/>
    <x v="29"/>
    <n v="2190.5700000000002"/>
    <x v="0"/>
    <x v="2"/>
    <x v="0"/>
    <x v="0"/>
    <x v="1"/>
    <x v="1"/>
  </r>
  <r>
    <x v="0"/>
    <x v="4"/>
    <s v="De Bonte Raaf"/>
    <x v="3"/>
    <x v="30"/>
    <n v="5826"/>
    <x v="0"/>
    <x v="2"/>
    <x v="0"/>
    <x v="0"/>
    <x v="1"/>
    <x v="1"/>
  </r>
  <r>
    <x v="0"/>
    <x v="4"/>
    <s v="De Bonte Raaf"/>
    <x v="3"/>
    <x v="31"/>
    <n v="37.35"/>
    <x v="0"/>
    <x v="2"/>
    <x v="0"/>
    <x v="0"/>
    <x v="1"/>
    <x v="1"/>
  </r>
  <r>
    <x v="0"/>
    <x v="4"/>
    <s v="De Bonte Raaf"/>
    <x v="3"/>
    <x v="32"/>
    <n v="156"/>
    <x v="0"/>
    <x v="2"/>
    <x v="0"/>
    <x v="0"/>
    <x v="1"/>
    <x v="1"/>
  </r>
  <r>
    <x v="0"/>
    <x v="4"/>
    <s v="De Bonte Raaf"/>
    <x v="3"/>
    <x v="33"/>
    <n v="100"/>
    <x v="0"/>
    <x v="2"/>
    <x v="0"/>
    <x v="0"/>
    <x v="1"/>
    <x v="1"/>
  </r>
  <r>
    <x v="0"/>
    <x v="4"/>
    <s v="De Bonte Raaf"/>
    <x v="3"/>
    <x v="34"/>
    <n v="100"/>
    <x v="0"/>
    <x v="2"/>
    <x v="0"/>
    <x v="0"/>
    <x v="1"/>
    <x v="1"/>
  </r>
  <r>
    <x v="0"/>
    <x v="4"/>
    <s v="De Bonte Raaf"/>
    <x v="3"/>
    <x v="35"/>
    <n v="100"/>
    <x v="0"/>
    <x v="2"/>
    <x v="0"/>
    <x v="0"/>
    <x v="1"/>
    <x v="1"/>
  </r>
  <r>
    <x v="0"/>
    <x v="4"/>
    <s v="De Bonte Raaf"/>
    <x v="3"/>
    <x v="36"/>
    <n v="156"/>
    <x v="0"/>
    <x v="2"/>
    <x v="0"/>
    <x v="0"/>
    <x v="1"/>
    <x v="1"/>
  </r>
  <r>
    <x v="0"/>
    <x v="4"/>
    <s v="De Bonte Raaf"/>
    <x v="3"/>
    <x v="37"/>
    <n v="319.55"/>
    <x v="0"/>
    <x v="2"/>
    <x v="0"/>
    <x v="0"/>
    <x v="1"/>
    <x v="1"/>
  </r>
  <r>
    <x v="0"/>
    <x v="4"/>
    <s v="De Bonte Raaf"/>
    <x v="3"/>
    <x v="38"/>
    <n v="432"/>
    <x v="0"/>
    <x v="2"/>
    <x v="0"/>
    <x v="0"/>
    <x v="1"/>
    <x v="1"/>
  </r>
  <r>
    <x v="0"/>
    <x v="4"/>
    <s v="De Bonte Raaf"/>
    <x v="3"/>
    <x v="39"/>
    <n v="0"/>
    <x v="0"/>
    <x v="2"/>
    <x v="0"/>
    <x v="0"/>
    <x v="1"/>
    <x v="1"/>
  </r>
  <r>
    <x v="0"/>
    <x v="4"/>
    <s v="De Bonte Raaf"/>
    <x v="3"/>
    <x v="40"/>
    <n v="432"/>
    <x v="0"/>
    <x v="2"/>
    <x v="0"/>
    <x v="0"/>
    <x v="1"/>
    <x v="1"/>
  </r>
  <r>
    <x v="0"/>
    <x v="4"/>
    <s v="De Bonte Raaf"/>
    <x v="3"/>
    <x v="41"/>
    <n v="0"/>
    <x v="0"/>
    <x v="2"/>
    <x v="0"/>
    <x v="0"/>
    <x v="1"/>
    <x v="1"/>
  </r>
  <r>
    <x v="0"/>
    <x v="4"/>
    <s v="De Bonte Raaf"/>
    <x v="3"/>
    <x v="92"/>
    <n v="5826"/>
    <x v="0"/>
    <x v="2"/>
    <x v="0"/>
    <x v="0"/>
    <x v="1"/>
    <x v="1"/>
  </r>
  <r>
    <x v="0"/>
    <x v="4"/>
    <s v="De Bonte Raaf"/>
    <x v="3"/>
    <x v="43"/>
    <n v="0"/>
    <x v="0"/>
    <x v="2"/>
    <x v="0"/>
    <x v="1"/>
    <x v="1"/>
    <x v="1"/>
  </r>
  <r>
    <x v="0"/>
    <x v="4"/>
    <s v="De Bonte Raaf"/>
    <x v="3"/>
    <x v="44"/>
    <n v="0"/>
    <x v="0"/>
    <x v="2"/>
    <x v="0"/>
    <x v="2"/>
    <x v="1"/>
    <x v="1"/>
  </r>
  <r>
    <x v="0"/>
    <x v="4"/>
    <s v="De Bonte Raaf"/>
    <x v="3"/>
    <x v="45"/>
    <n v="0"/>
    <x v="0"/>
    <x v="2"/>
    <x v="0"/>
    <x v="2"/>
    <x v="1"/>
    <x v="1"/>
  </r>
  <r>
    <x v="0"/>
    <x v="4"/>
    <s v="De Bonte Raaf"/>
    <x v="3"/>
    <x v="46"/>
    <n v="0"/>
    <x v="0"/>
    <x v="2"/>
    <x v="0"/>
    <x v="2"/>
    <x v="1"/>
    <x v="1"/>
  </r>
  <r>
    <x v="0"/>
    <x v="4"/>
    <s v="De Bonte Raaf"/>
    <x v="3"/>
    <x v="47"/>
    <n v="0"/>
    <x v="0"/>
    <x v="2"/>
    <x v="0"/>
    <x v="2"/>
    <x v="1"/>
    <x v="1"/>
  </r>
  <r>
    <x v="0"/>
    <x v="4"/>
    <s v="De Bonte Raaf"/>
    <x v="3"/>
    <x v="48"/>
    <n v="2190.5700000000002"/>
    <x v="0"/>
    <x v="2"/>
    <x v="0"/>
    <x v="1"/>
    <x v="1"/>
    <x v="1"/>
  </r>
  <r>
    <x v="0"/>
    <x v="4"/>
    <s v="De Bonte Raaf"/>
    <x v="3"/>
    <x v="49"/>
    <n v="466.08"/>
    <x v="0"/>
    <x v="2"/>
    <x v="0"/>
    <x v="3"/>
    <x v="1"/>
    <x v="1"/>
  </r>
  <r>
    <x v="0"/>
    <x v="4"/>
    <s v="De Bonte Raaf"/>
    <x v="3"/>
    <x v="50"/>
    <n v="-258.67"/>
    <x v="0"/>
    <x v="2"/>
    <x v="0"/>
    <x v="4"/>
    <x v="1"/>
    <x v="1"/>
  </r>
  <r>
    <x v="0"/>
    <x v="4"/>
    <s v="De Bonte Raaf"/>
    <x v="3"/>
    <x v="51"/>
    <n v="-344.9"/>
    <x v="0"/>
    <x v="2"/>
    <x v="0"/>
    <x v="4"/>
    <x v="1"/>
    <x v="1"/>
  </r>
  <r>
    <x v="0"/>
    <x v="4"/>
    <s v="De Bonte Raaf"/>
    <x v="3"/>
    <x v="52"/>
    <n v="0"/>
    <x v="0"/>
    <x v="2"/>
    <x v="0"/>
    <x v="1"/>
    <x v="1"/>
    <x v="1"/>
  </r>
  <r>
    <x v="0"/>
    <x v="4"/>
    <s v="De Bonte Raaf"/>
    <x v="3"/>
    <x v="53"/>
    <n v="87.39"/>
    <x v="0"/>
    <x v="2"/>
    <x v="0"/>
    <x v="3"/>
    <x v="1"/>
    <x v="1"/>
  </r>
  <r>
    <x v="0"/>
    <x v="4"/>
    <s v="De Bonte Raaf"/>
    <x v="3"/>
    <x v="54"/>
    <n v="13.11"/>
    <x v="0"/>
    <x v="2"/>
    <x v="0"/>
    <x v="4"/>
    <x v="1"/>
    <x v="1"/>
  </r>
  <r>
    <x v="0"/>
    <x v="4"/>
    <s v="De Bonte Raaf"/>
    <x v="3"/>
    <x v="55"/>
    <n v="17.48"/>
    <x v="0"/>
    <x v="2"/>
    <x v="0"/>
    <x v="4"/>
    <x v="1"/>
    <x v="1"/>
  </r>
  <r>
    <x v="0"/>
    <x v="4"/>
    <s v="De Bonte Raaf"/>
    <x v="3"/>
    <x v="56"/>
    <n v="0"/>
    <x v="0"/>
    <x v="2"/>
    <x v="0"/>
    <x v="4"/>
    <x v="1"/>
    <x v="1"/>
  </r>
  <r>
    <x v="0"/>
    <x v="4"/>
    <s v="De Bonte Raaf"/>
    <x v="3"/>
    <x v="57"/>
    <n v="0"/>
    <x v="0"/>
    <x v="2"/>
    <x v="0"/>
    <x v="4"/>
    <x v="1"/>
    <x v="1"/>
  </r>
  <r>
    <x v="0"/>
    <x v="4"/>
    <s v="De Bonte Raaf"/>
    <x v="3"/>
    <x v="58"/>
    <n v="0"/>
    <x v="0"/>
    <x v="2"/>
    <x v="0"/>
    <x v="4"/>
    <x v="1"/>
    <x v="1"/>
  </r>
  <r>
    <x v="0"/>
    <x v="4"/>
    <s v="De Bonte Raaf"/>
    <x v="3"/>
    <x v="59"/>
    <n v="0"/>
    <x v="0"/>
    <x v="2"/>
    <x v="0"/>
    <x v="4"/>
    <x v="1"/>
    <x v="1"/>
  </r>
  <r>
    <x v="0"/>
    <x v="4"/>
    <s v="De Bonte Raaf"/>
    <x v="3"/>
    <x v="60"/>
    <n v="346.73"/>
    <x v="0"/>
    <x v="2"/>
    <x v="0"/>
    <x v="5"/>
    <x v="1"/>
    <x v="1"/>
  </r>
  <r>
    <x v="0"/>
    <x v="4"/>
    <s v="De Bonte Raaf"/>
    <x v="3"/>
    <x v="61"/>
    <n v="0"/>
    <x v="0"/>
    <x v="2"/>
    <x v="0"/>
    <x v="5"/>
    <x v="1"/>
    <x v="1"/>
  </r>
  <r>
    <x v="0"/>
    <x v="4"/>
    <s v="De Bonte Raaf"/>
    <x v="3"/>
    <x v="62"/>
    <n v="0"/>
    <x v="0"/>
    <x v="2"/>
    <x v="0"/>
    <x v="5"/>
    <x v="1"/>
    <x v="1"/>
  </r>
  <r>
    <x v="0"/>
    <x v="4"/>
    <s v="De Bonte Raaf"/>
    <x v="3"/>
    <x v="63"/>
    <n v="0"/>
    <x v="0"/>
    <x v="2"/>
    <x v="0"/>
    <x v="5"/>
    <x v="1"/>
    <x v="1"/>
  </r>
  <r>
    <x v="0"/>
    <x v="4"/>
    <s v="De Bonte Raaf"/>
    <x v="3"/>
    <x v="64"/>
    <n v="25.28"/>
    <x v="0"/>
    <x v="2"/>
    <x v="0"/>
    <x v="5"/>
    <x v="1"/>
    <x v="1"/>
  </r>
  <r>
    <x v="0"/>
    <x v="4"/>
    <s v="De Bonte Raaf"/>
    <x v="3"/>
    <x v="65"/>
    <n v="0"/>
    <x v="0"/>
    <x v="2"/>
    <x v="0"/>
    <x v="5"/>
    <x v="1"/>
    <x v="1"/>
  </r>
  <r>
    <x v="0"/>
    <x v="4"/>
    <s v="De Bonte Raaf"/>
    <x v="3"/>
    <x v="66"/>
    <n v="140.22"/>
    <x v="0"/>
    <x v="2"/>
    <x v="0"/>
    <x v="5"/>
    <x v="1"/>
    <x v="1"/>
  </r>
  <r>
    <x v="0"/>
    <x v="4"/>
    <s v="De Bonte Raaf"/>
    <x v="3"/>
    <x v="67"/>
    <n v="0"/>
    <x v="0"/>
    <x v="2"/>
    <x v="0"/>
    <x v="5"/>
    <x v="1"/>
    <x v="1"/>
  </r>
  <r>
    <x v="0"/>
    <x v="4"/>
    <s v="De Bonte Raaf"/>
    <x v="3"/>
    <x v="68"/>
    <n v="0"/>
    <x v="0"/>
    <x v="2"/>
    <x v="0"/>
    <x v="5"/>
    <x v="1"/>
    <x v="1"/>
  </r>
  <r>
    <x v="0"/>
    <x v="4"/>
    <s v="De Bonte Raaf"/>
    <x v="3"/>
    <x v="69"/>
    <n v="0"/>
    <x v="0"/>
    <x v="2"/>
    <x v="0"/>
    <x v="5"/>
    <x v="1"/>
    <x v="1"/>
  </r>
  <r>
    <x v="0"/>
    <x v="4"/>
    <s v="De Bonte Raaf"/>
    <x v="3"/>
    <x v="70"/>
    <n v="16.690000000000001"/>
    <x v="0"/>
    <x v="2"/>
    <x v="0"/>
    <x v="5"/>
    <x v="1"/>
    <x v="1"/>
  </r>
  <r>
    <x v="0"/>
    <x v="4"/>
    <s v="De Bonte Raaf"/>
    <x v="3"/>
    <x v="71"/>
    <n v="0"/>
    <x v="0"/>
    <x v="2"/>
    <x v="0"/>
    <x v="5"/>
    <x v="1"/>
    <x v="1"/>
  </r>
  <r>
    <x v="0"/>
    <x v="4"/>
    <s v="De Bonte Raaf"/>
    <x v="3"/>
    <x v="72"/>
    <n v="0"/>
    <x v="0"/>
    <x v="2"/>
    <x v="0"/>
    <x v="4"/>
    <x v="1"/>
    <x v="1"/>
  </r>
  <r>
    <x v="0"/>
    <x v="4"/>
    <s v="De Bonte Raaf"/>
    <x v="3"/>
    <x v="73"/>
    <n v="0"/>
    <x v="0"/>
    <x v="2"/>
    <x v="0"/>
    <x v="4"/>
    <x v="1"/>
    <x v="1"/>
  </r>
  <r>
    <x v="0"/>
    <x v="4"/>
    <s v="De Bonte Raaf"/>
    <x v="3"/>
    <x v="74"/>
    <n v="0"/>
    <x v="0"/>
    <x v="2"/>
    <x v="0"/>
    <x v="4"/>
    <x v="1"/>
    <x v="1"/>
  </r>
  <r>
    <x v="0"/>
    <x v="4"/>
    <s v="De Bonte Raaf"/>
    <x v="3"/>
    <x v="75"/>
    <n v="0"/>
    <x v="0"/>
    <x v="2"/>
    <x v="0"/>
    <x v="4"/>
    <x v="1"/>
    <x v="1"/>
  </r>
  <r>
    <x v="0"/>
    <x v="4"/>
    <s v="De Bonte Raaf"/>
    <x v="3"/>
    <x v="76"/>
    <n v="319.55"/>
    <x v="0"/>
    <x v="2"/>
    <x v="0"/>
    <x v="6"/>
    <x v="1"/>
    <x v="1"/>
  </r>
  <r>
    <x v="0"/>
    <x v="4"/>
    <s v="De Bonte Raaf"/>
    <x v="3"/>
    <x v="77"/>
    <n v="-2044.92"/>
    <x v="0"/>
    <x v="2"/>
    <x v="0"/>
    <x v="7"/>
    <x v="1"/>
    <x v="1"/>
  </r>
  <r>
    <x v="0"/>
    <x v="4"/>
    <s v="De Bonte Raaf"/>
    <x v="3"/>
    <x v="78"/>
    <n v="-1073.82"/>
    <x v="0"/>
    <x v="2"/>
    <x v="0"/>
    <x v="7"/>
    <x v="1"/>
    <x v="1"/>
  </r>
  <r>
    <x v="0"/>
    <x v="4"/>
    <s v="De Bonte Raaf"/>
    <x v="3"/>
    <x v="79"/>
    <n v="0"/>
    <x v="0"/>
    <x v="2"/>
    <x v="0"/>
    <x v="7"/>
    <x v="1"/>
    <x v="1"/>
  </r>
  <r>
    <x v="0"/>
    <x v="4"/>
    <s v="De Bonte Raaf"/>
    <x v="3"/>
    <x v="80"/>
    <n v="0"/>
    <x v="0"/>
    <x v="2"/>
    <x v="0"/>
    <x v="8"/>
    <x v="1"/>
    <x v="1"/>
  </r>
  <r>
    <x v="0"/>
    <x v="4"/>
    <s v="De Bonte Raaf"/>
    <x v="3"/>
    <x v="81"/>
    <n v="4897.83"/>
    <x v="0"/>
    <x v="2"/>
    <x v="0"/>
    <x v="8"/>
    <x v="1"/>
    <x v="1"/>
  </r>
  <r>
    <x v="0"/>
    <x v="4"/>
    <s v="De Bonte Raaf"/>
    <x v="3"/>
    <x v="82"/>
    <n v="0"/>
    <x v="0"/>
    <x v="2"/>
    <x v="0"/>
    <x v="8"/>
    <x v="1"/>
    <x v="1"/>
  </r>
  <r>
    <x v="0"/>
    <x v="4"/>
    <s v="De Bonte Raaf"/>
    <x v="3"/>
    <x v="83"/>
    <n v="4897.83"/>
    <x v="0"/>
    <x v="2"/>
    <x v="0"/>
    <x v="9"/>
    <x v="1"/>
    <x v="1"/>
  </r>
  <r>
    <x v="0"/>
    <x v="4"/>
    <s v="De Bonte Raaf"/>
    <x v="3"/>
    <x v="84"/>
    <n v="0"/>
    <x v="0"/>
    <x v="2"/>
    <x v="0"/>
    <x v="3"/>
    <x v="1"/>
    <x v="1"/>
  </r>
  <r>
    <x v="0"/>
    <x v="4"/>
    <s v="De Bonte Raaf"/>
    <x v="4"/>
    <x v="0"/>
    <n v="4397.58"/>
    <x v="1"/>
    <x v="3"/>
    <x v="0"/>
    <x v="0"/>
    <x v="0"/>
    <x v="1"/>
  </r>
  <r>
    <x v="0"/>
    <x v="4"/>
    <s v="De Bonte Raaf"/>
    <x v="4"/>
    <x v="85"/>
    <n v="1257.8800000000001"/>
    <x v="1"/>
    <x v="3"/>
    <x v="0"/>
    <x v="0"/>
    <x v="0"/>
    <x v="1"/>
  </r>
  <r>
    <x v="0"/>
    <x v="4"/>
    <s v="De Bonte Raaf"/>
    <x v="4"/>
    <x v="97"/>
    <n v="472.94"/>
    <x v="1"/>
    <x v="3"/>
    <x v="0"/>
    <x v="0"/>
    <x v="0"/>
    <x v="1"/>
  </r>
  <r>
    <x v="0"/>
    <x v="4"/>
    <s v="De Bonte Raaf"/>
    <x v="4"/>
    <x v="86"/>
    <n v="1257.8800000000001"/>
    <x v="1"/>
    <x v="3"/>
    <x v="0"/>
    <x v="0"/>
    <x v="0"/>
    <x v="1"/>
  </r>
  <r>
    <x v="0"/>
    <x v="4"/>
    <s v="De Bonte Raaf"/>
    <x v="4"/>
    <x v="4"/>
    <n v="1257.8800000000001"/>
    <x v="1"/>
    <x v="3"/>
    <x v="0"/>
    <x v="1"/>
    <x v="0"/>
    <x v="1"/>
  </r>
  <r>
    <x v="0"/>
    <x v="4"/>
    <s v="De Bonte Raaf"/>
    <x v="4"/>
    <x v="98"/>
    <n v="472.94"/>
    <x v="1"/>
    <x v="3"/>
    <x v="0"/>
    <x v="0"/>
    <x v="0"/>
    <x v="1"/>
  </r>
  <r>
    <x v="0"/>
    <x v="4"/>
    <s v="De Bonte Raaf"/>
    <x v="4"/>
    <x v="6"/>
    <n v="1685.29"/>
    <x v="1"/>
    <x v="3"/>
    <x v="0"/>
    <x v="0"/>
    <x v="0"/>
    <x v="1"/>
  </r>
  <r>
    <x v="0"/>
    <x v="4"/>
    <s v="De Bonte Raaf"/>
    <x v="4"/>
    <x v="99"/>
    <n v="472.94"/>
    <x v="1"/>
    <x v="3"/>
    <x v="0"/>
    <x v="0"/>
    <x v="0"/>
    <x v="1"/>
  </r>
  <r>
    <x v="0"/>
    <x v="4"/>
    <s v="De Bonte Raaf"/>
    <x v="4"/>
    <x v="8"/>
    <n v="0"/>
    <x v="1"/>
    <x v="3"/>
    <x v="0"/>
    <x v="1"/>
    <x v="0"/>
    <x v="1"/>
  </r>
  <r>
    <x v="0"/>
    <x v="4"/>
    <s v="De Bonte Raaf"/>
    <x v="4"/>
    <x v="9"/>
    <n v="0"/>
    <x v="1"/>
    <x v="3"/>
    <x v="0"/>
    <x v="0"/>
    <x v="0"/>
    <x v="1"/>
  </r>
  <r>
    <x v="0"/>
    <x v="4"/>
    <s v="De Bonte Raaf"/>
    <x v="4"/>
    <x v="87"/>
    <n v="1257.8800000000001"/>
    <x v="1"/>
    <x v="3"/>
    <x v="0"/>
    <x v="0"/>
    <x v="0"/>
    <x v="1"/>
  </r>
  <r>
    <x v="0"/>
    <x v="4"/>
    <s v="De Bonte Raaf"/>
    <x v="4"/>
    <x v="88"/>
    <n v="1257.8800000000001"/>
    <x v="1"/>
    <x v="3"/>
    <x v="0"/>
    <x v="0"/>
    <x v="0"/>
    <x v="1"/>
  </r>
  <r>
    <x v="0"/>
    <x v="4"/>
    <s v="De Bonte Raaf"/>
    <x v="4"/>
    <x v="89"/>
    <n v="1257.8800000000001"/>
    <x v="1"/>
    <x v="3"/>
    <x v="0"/>
    <x v="0"/>
    <x v="0"/>
    <x v="1"/>
  </r>
  <r>
    <x v="0"/>
    <x v="4"/>
    <s v="De Bonte Raaf"/>
    <x v="4"/>
    <x v="90"/>
    <n v="1257.8800000000001"/>
    <x v="1"/>
    <x v="3"/>
    <x v="0"/>
    <x v="0"/>
    <x v="0"/>
    <x v="1"/>
  </r>
  <r>
    <x v="0"/>
    <x v="4"/>
    <s v="De Bonte Raaf"/>
    <x v="4"/>
    <x v="91"/>
    <n v="1257.8800000000001"/>
    <x v="1"/>
    <x v="3"/>
    <x v="0"/>
    <x v="0"/>
    <x v="0"/>
    <x v="1"/>
  </r>
  <r>
    <x v="0"/>
    <x v="4"/>
    <s v="De Bonte Raaf"/>
    <x v="4"/>
    <x v="15"/>
    <n v="0"/>
    <x v="1"/>
    <x v="3"/>
    <x v="0"/>
    <x v="0"/>
    <x v="0"/>
    <x v="1"/>
  </r>
  <r>
    <x v="0"/>
    <x v="4"/>
    <s v="De Bonte Raaf"/>
    <x v="4"/>
    <x v="16"/>
    <n v="1730.82"/>
    <x v="1"/>
    <x v="3"/>
    <x v="0"/>
    <x v="0"/>
    <x v="0"/>
    <x v="1"/>
  </r>
  <r>
    <x v="0"/>
    <x v="4"/>
    <s v="De Bonte Raaf"/>
    <x v="4"/>
    <x v="17"/>
    <n v="0"/>
    <x v="1"/>
    <x v="3"/>
    <x v="0"/>
    <x v="0"/>
    <x v="0"/>
    <x v="1"/>
  </r>
  <r>
    <x v="0"/>
    <x v="4"/>
    <s v="De Bonte Raaf"/>
    <x v="4"/>
    <x v="18"/>
    <n v="1730.82"/>
    <x v="1"/>
    <x v="3"/>
    <x v="0"/>
    <x v="0"/>
    <x v="0"/>
    <x v="1"/>
  </r>
  <r>
    <x v="0"/>
    <x v="4"/>
    <s v="De Bonte Raaf"/>
    <x v="4"/>
    <x v="19"/>
    <n v="21"/>
    <x v="1"/>
    <x v="3"/>
    <x v="0"/>
    <x v="0"/>
    <x v="0"/>
    <x v="1"/>
  </r>
  <r>
    <x v="0"/>
    <x v="4"/>
    <s v="De Bonte Raaf"/>
    <x v="4"/>
    <x v="20"/>
    <n v="1730.82"/>
    <x v="1"/>
    <x v="3"/>
    <x v="0"/>
    <x v="0"/>
    <x v="0"/>
    <x v="1"/>
  </r>
  <r>
    <x v="0"/>
    <x v="4"/>
    <s v="De Bonte Raaf"/>
    <x v="4"/>
    <x v="21"/>
    <n v="-264.95999999999998"/>
    <x v="1"/>
    <x v="3"/>
    <x v="0"/>
    <x v="0"/>
    <x v="0"/>
    <x v="1"/>
  </r>
  <r>
    <x v="0"/>
    <x v="4"/>
    <s v="De Bonte Raaf"/>
    <x v="4"/>
    <x v="22"/>
    <n v="1730.82"/>
    <x v="1"/>
    <x v="3"/>
    <x v="0"/>
    <x v="0"/>
    <x v="0"/>
    <x v="1"/>
  </r>
  <r>
    <x v="0"/>
    <x v="4"/>
    <s v="De Bonte Raaf"/>
    <x v="4"/>
    <x v="23"/>
    <n v="1730.82"/>
    <x v="1"/>
    <x v="3"/>
    <x v="0"/>
    <x v="0"/>
    <x v="0"/>
    <x v="1"/>
  </r>
  <r>
    <x v="0"/>
    <x v="4"/>
    <s v="De Bonte Raaf"/>
    <x v="4"/>
    <x v="24"/>
    <n v="1730.82"/>
    <x v="1"/>
    <x v="3"/>
    <x v="0"/>
    <x v="0"/>
    <x v="0"/>
    <x v="1"/>
  </r>
  <r>
    <x v="0"/>
    <x v="4"/>
    <s v="De Bonte Raaf"/>
    <x v="4"/>
    <x v="25"/>
    <n v="21.67"/>
    <x v="1"/>
    <x v="3"/>
    <x v="0"/>
    <x v="0"/>
    <x v="0"/>
    <x v="1"/>
  </r>
  <r>
    <x v="0"/>
    <x v="4"/>
    <s v="De Bonte Raaf"/>
    <x v="4"/>
    <x v="26"/>
    <n v="84"/>
    <x v="1"/>
    <x v="3"/>
    <x v="0"/>
    <x v="0"/>
    <x v="0"/>
    <x v="1"/>
  </r>
  <r>
    <x v="0"/>
    <x v="4"/>
    <s v="De Bonte Raaf"/>
    <x v="4"/>
    <x v="27"/>
    <n v="146.83000000000001"/>
    <x v="1"/>
    <x v="3"/>
    <x v="0"/>
    <x v="0"/>
    <x v="0"/>
    <x v="1"/>
  </r>
  <r>
    <x v="0"/>
    <x v="4"/>
    <s v="De Bonte Raaf"/>
    <x v="4"/>
    <x v="28"/>
    <n v="1257.8800000000001"/>
    <x v="1"/>
    <x v="3"/>
    <x v="0"/>
    <x v="0"/>
    <x v="0"/>
    <x v="1"/>
  </r>
  <r>
    <x v="0"/>
    <x v="4"/>
    <s v="De Bonte Raaf"/>
    <x v="4"/>
    <x v="29"/>
    <n v="472.94"/>
    <x v="1"/>
    <x v="3"/>
    <x v="0"/>
    <x v="0"/>
    <x v="0"/>
    <x v="1"/>
  </r>
  <r>
    <x v="0"/>
    <x v="4"/>
    <s v="De Bonte Raaf"/>
    <x v="4"/>
    <x v="30"/>
    <n v="2264"/>
    <x v="1"/>
    <x v="3"/>
    <x v="0"/>
    <x v="0"/>
    <x v="0"/>
    <x v="1"/>
  </r>
  <r>
    <x v="0"/>
    <x v="4"/>
    <s v="De Bonte Raaf"/>
    <x v="4"/>
    <x v="31"/>
    <n v="14.51"/>
    <x v="1"/>
    <x v="3"/>
    <x v="0"/>
    <x v="0"/>
    <x v="0"/>
    <x v="1"/>
  </r>
  <r>
    <x v="0"/>
    <x v="4"/>
    <s v="De Bonte Raaf"/>
    <x v="4"/>
    <x v="32"/>
    <n v="86.67"/>
    <x v="1"/>
    <x v="3"/>
    <x v="0"/>
    <x v="0"/>
    <x v="0"/>
    <x v="1"/>
  </r>
  <r>
    <x v="0"/>
    <x v="4"/>
    <s v="De Bonte Raaf"/>
    <x v="4"/>
    <x v="33"/>
    <n v="55.56"/>
    <x v="1"/>
    <x v="3"/>
    <x v="0"/>
    <x v="0"/>
    <x v="0"/>
    <x v="1"/>
  </r>
  <r>
    <x v="0"/>
    <x v="4"/>
    <s v="De Bonte Raaf"/>
    <x v="4"/>
    <x v="34"/>
    <n v="55.56"/>
    <x v="1"/>
    <x v="3"/>
    <x v="0"/>
    <x v="0"/>
    <x v="0"/>
    <x v="1"/>
  </r>
  <r>
    <x v="0"/>
    <x v="4"/>
    <s v="De Bonte Raaf"/>
    <x v="4"/>
    <x v="35"/>
    <n v="100"/>
    <x v="1"/>
    <x v="3"/>
    <x v="0"/>
    <x v="0"/>
    <x v="0"/>
    <x v="1"/>
  </r>
  <r>
    <x v="0"/>
    <x v="4"/>
    <s v="De Bonte Raaf"/>
    <x v="4"/>
    <x v="36"/>
    <n v="87"/>
    <x v="1"/>
    <x v="3"/>
    <x v="0"/>
    <x v="0"/>
    <x v="0"/>
    <x v="1"/>
  </r>
  <r>
    <x v="0"/>
    <x v="4"/>
    <s v="De Bonte Raaf"/>
    <x v="4"/>
    <x v="37"/>
    <n v="115.96"/>
    <x v="1"/>
    <x v="3"/>
    <x v="0"/>
    <x v="0"/>
    <x v="0"/>
    <x v="1"/>
  </r>
  <r>
    <x v="0"/>
    <x v="4"/>
    <s v="De Bonte Raaf"/>
    <x v="4"/>
    <x v="38"/>
    <n v="148"/>
    <x v="1"/>
    <x v="3"/>
    <x v="0"/>
    <x v="0"/>
    <x v="0"/>
    <x v="1"/>
  </r>
  <r>
    <x v="0"/>
    <x v="4"/>
    <s v="De Bonte Raaf"/>
    <x v="4"/>
    <x v="39"/>
    <n v="0"/>
    <x v="1"/>
    <x v="3"/>
    <x v="0"/>
    <x v="0"/>
    <x v="0"/>
    <x v="1"/>
  </r>
  <r>
    <x v="0"/>
    <x v="4"/>
    <s v="De Bonte Raaf"/>
    <x v="4"/>
    <x v="93"/>
    <n v="92"/>
    <x v="1"/>
    <x v="3"/>
    <x v="0"/>
    <x v="0"/>
    <x v="0"/>
    <x v="1"/>
  </r>
  <r>
    <x v="0"/>
    <x v="4"/>
    <s v="De Bonte Raaf"/>
    <x v="4"/>
    <x v="40"/>
    <n v="240"/>
    <x v="1"/>
    <x v="3"/>
    <x v="0"/>
    <x v="0"/>
    <x v="0"/>
    <x v="1"/>
  </r>
  <r>
    <x v="0"/>
    <x v="4"/>
    <s v="De Bonte Raaf"/>
    <x v="4"/>
    <x v="41"/>
    <n v="0"/>
    <x v="1"/>
    <x v="3"/>
    <x v="0"/>
    <x v="0"/>
    <x v="0"/>
    <x v="1"/>
  </r>
  <r>
    <x v="0"/>
    <x v="4"/>
    <s v="De Bonte Raaf"/>
    <x v="4"/>
    <x v="92"/>
    <n v="1257.8800000000001"/>
    <x v="1"/>
    <x v="3"/>
    <x v="0"/>
    <x v="0"/>
    <x v="0"/>
    <x v="1"/>
  </r>
  <r>
    <x v="0"/>
    <x v="4"/>
    <s v="De Bonte Raaf"/>
    <x v="4"/>
    <x v="43"/>
    <n v="0"/>
    <x v="1"/>
    <x v="3"/>
    <x v="0"/>
    <x v="1"/>
    <x v="0"/>
    <x v="1"/>
  </r>
  <r>
    <x v="0"/>
    <x v="4"/>
    <s v="De Bonte Raaf"/>
    <x v="4"/>
    <x v="44"/>
    <n v="0"/>
    <x v="1"/>
    <x v="3"/>
    <x v="0"/>
    <x v="2"/>
    <x v="0"/>
    <x v="1"/>
  </r>
  <r>
    <x v="0"/>
    <x v="4"/>
    <s v="De Bonte Raaf"/>
    <x v="4"/>
    <x v="45"/>
    <n v="0"/>
    <x v="1"/>
    <x v="3"/>
    <x v="0"/>
    <x v="2"/>
    <x v="0"/>
    <x v="1"/>
  </r>
  <r>
    <x v="0"/>
    <x v="4"/>
    <s v="De Bonte Raaf"/>
    <x v="4"/>
    <x v="46"/>
    <n v="0"/>
    <x v="1"/>
    <x v="3"/>
    <x v="0"/>
    <x v="2"/>
    <x v="0"/>
    <x v="1"/>
  </r>
  <r>
    <x v="0"/>
    <x v="4"/>
    <s v="De Bonte Raaf"/>
    <x v="4"/>
    <x v="47"/>
    <n v="0"/>
    <x v="1"/>
    <x v="3"/>
    <x v="0"/>
    <x v="2"/>
    <x v="0"/>
    <x v="1"/>
  </r>
  <r>
    <x v="0"/>
    <x v="4"/>
    <s v="De Bonte Raaf"/>
    <x v="4"/>
    <x v="48"/>
    <n v="472.94"/>
    <x v="1"/>
    <x v="3"/>
    <x v="0"/>
    <x v="1"/>
    <x v="0"/>
    <x v="1"/>
  </r>
  <r>
    <x v="0"/>
    <x v="4"/>
    <s v="De Bonte Raaf"/>
    <x v="4"/>
    <x v="49"/>
    <n v="100.63"/>
    <x v="1"/>
    <x v="3"/>
    <x v="0"/>
    <x v="3"/>
    <x v="0"/>
    <x v="1"/>
  </r>
  <r>
    <x v="0"/>
    <x v="4"/>
    <s v="De Bonte Raaf"/>
    <x v="4"/>
    <x v="50"/>
    <n v="-55.85"/>
    <x v="1"/>
    <x v="3"/>
    <x v="0"/>
    <x v="4"/>
    <x v="0"/>
    <x v="1"/>
  </r>
  <r>
    <x v="0"/>
    <x v="4"/>
    <s v="De Bonte Raaf"/>
    <x v="4"/>
    <x v="51"/>
    <n v="-74.459999999999994"/>
    <x v="1"/>
    <x v="3"/>
    <x v="0"/>
    <x v="4"/>
    <x v="0"/>
    <x v="1"/>
  </r>
  <r>
    <x v="0"/>
    <x v="4"/>
    <s v="De Bonte Raaf"/>
    <x v="4"/>
    <x v="52"/>
    <n v="0"/>
    <x v="1"/>
    <x v="3"/>
    <x v="0"/>
    <x v="1"/>
    <x v="0"/>
    <x v="1"/>
  </r>
  <r>
    <x v="0"/>
    <x v="4"/>
    <s v="De Bonte Raaf"/>
    <x v="4"/>
    <x v="53"/>
    <n v="18.87"/>
    <x v="1"/>
    <x v="3"/>
    <x v="0"/>
    <x v="3"/>
    <x v="0"/>
    <x v="1"/>
  </r>
  <r>
    <x v="0"/>
    <x v="4"/>
    <s v="De Bonte Raaf"/>
    <x v="4"/>
    <x v="54"/>
    <n v="2.83"/>
    <x v="1"/>
    <x v="3"/>
    <x v="0"/>
    <x v="4"/>
    <x v="0"/>
    <x v="1"/>
  </r>
  <r>
    <x v="0"/>
    <x v="4"/>
    <s v="De Bonte Raaf"/>
    <x v="4"/>
    <x v="55"/>
    <n v="3.77"/>
    <x v="1"/>
    <x v="3"/>
    <x v="0"/>
    <x v="4"/>
    <x v="0"/>
    <x v="1"/>
  </r>
  <r>
    <x v="0"/>
    <x v="4"/>
    <s v="De Bonte Raaf"/>
    <x v="4"/>
    <x v="56"/>
    <n v="0"/>
    <x v="1"/>
    <x v="3"/>
    <x v="0"/>
    <x v="4"/>
    <x v="0"/>
    <x v="1"/>
  </r>
  <r>
    <x v="0"/>
    <x v="4"/>
    <s v="De Bonte Raaf"/>
    <x v="4"/>
    <x v="57"/>
    <n v="0"/>
    <x v="1"/>
    <x v="3"/>
    <x v="0"/>
    <x v="4"/>
    <x v="0"/>
    <x v="1"/>
  </r>
  <r>
    <x v="0"/>
    <x v="4"/>
    <s v="De Bonte Raaf"/>
    <x v="4"/>
    <x v="58"/>
    <n v="0"/>
    <x v="1"/>
    <x v="3"/>
    <x v="0"/>
    <x v="4"/>
    <x v="0"/>
    <x v="1"/>
  </r>
  <r>
    <x v="0"/>
    <x v="4"/>
    <s v="De Bonte Raaf"/>
    <x v="4"/>
    <x v="59"/>
    <n v="0"/>
    <x v="1"/>
    <x v="3"/>
    <x v="0"/>
    <x v="4"/>
    <x v="0"/>
    <x v="1"/>
  </r>
  <r>
    <x v="0"/>
    <x v="4"/>
    <s v="De Bonte Raaf"/>
    <x v="4"/>
    <x v="60"/>
    <n v="125.83"/>
    <x v="1"/>
    <x v="3"/>
    <x v="0"/>
    <x v="5"/>
    <x v="0"/>
    <x v="1"/>
  </r>
  <r>
    <x v="0"/>
    <x v="4"/>
    <s v="De Bonte Raaf"/>
    <x v="4"/>
    <x v="61"/>
    <n v="0"/>
    <x v="1"/>
    <x v="3"/>
    <x v="0"/>
    <x v="5"/>
    <x v="0"/>
    <x v="1"/>
  </r>
  <r>
    <x v="0"/>
    <x v="4"/>
    <s v="De Bonte Raaf"/>
    <x v="4"/>
    <x v="62"/>
    <n v="0"/>
    <x v="1"/>
    <x v="3"/>
    <x v="0"/>
    <x v="5"/>
    <x v="0"/>
    <x v="1"/>
  </r>
  <r>
    <x v="0"/>
    <x v="4"/>
    <s v="De Bonte Raaf"/>
    <x v="4"/>
    <x v="63"/>
    <n v="0"/>
    <x v="1"/>
    <x v="3"/>
    <x v="0"/>
    <x v="5"/>
    <x v="0"/>
    <x v="1"/>
  </r>
  <r>
    <x v="0"/>
    <x v="4"/>
    <s v="De Bonte Raaf"/>
    <x v="4"/>
    <x v="64"/>
    <n v="9.17"/>
    <x v="1"/>
    <x v="3"/>
    <x v="0"/>
    <x v="5"/>
    <x v="0"/>
    <x v="1"/>
  </r>
  <r>
    <x v="0"/>
    <x v="4"/>
    <s v="De Bonte Raaf"/>
    <x v="4"/>
    <x v="65"/>
    <n v="0"/>
    <x v="1"/>
    <x v="3"/>
    <x v="0"/>
    <x v="5"/>
    <x v="0"/>
    <x v="1"/>
  </r>
  <r>
    <x v="0"/>
    <x v="4"/>
    <s v="De Bonte Raaf"/>
    <x v="4"/>
    <x v="66"/>
    <n v="50.89"/>
    <x v="1"/>
    <x v="3"/>
    <x v="0"/>
    <x v="5"/>
    <x v="0"/>
    <x v="1"/>
  </r>
  <r>
    <x v="0"/>
    <x v="4"/>
    <s v="De Bonte Raaf"/>
    <x v="4"/>
    <x v="67"/>
    <n v="0"/>
    <x v="1"/>
    <x v="3"/>
    <x v="0"/>
    <x v="5"/>
    <x v="0"/>
    <x v="1"/>
  </r>
  <r>
    <x v="0"/>
    <x v="4"/>
    <s v="De Bonte Raaf"/>
    <x v="4"/>
    <x v="68"/>
    <n v="0"/>
    <x v="1"/>
    <x v="3"/>
    <x v="0"/>
    <x v="5"/>
    <x v="0"/>
    <x v="1"/>
  </r>
  <r>
    <x v="0"/>
    <x v="4"/>
    <s v="De Bonte Raaf"/>
    <x v="4"/>
    <x v="69"/>
    <n v="0"/>
    <x v="1"/>
    <x v="3"/>
    <x v="0"/>
    <x v="5"/>
    <x v="0"/>
    <x v="1"/>
  </r>
  <r>
    <x v="0"/>
    <x v="4"/>
    <s v="De Bonte Raaf"/>
    <x v="4"/>
    <x v="70"/>
    <n v="6.06"/>
    <x v="1"/>
    <x v="3"/>
    <x v="0"/>
    <x v="5"/>
    <x v="0"/>
    <x v="1"/>
  </r>
  <r>
    <x v="0"/>
    <x v="4"/>
    <s v="De Bonte Raaf"/>
    <x v="4"/>
    <x v="71"/>
    <n v="0"/>
    <x v="1"/>
    <x v="3"/>
    <x v="0"/>
    <x v="5"/>
    <x v="0"/>
    <x v="1"/>
  </r>
  <r>
    <x v="0"/>
    <x v="4"/>
    <s v="De Bonte Raaf"/>
    <x v="4"/>
    <x v="72"/>
    <n v="0"/>
    <x v="1"/>
    <x v="3"/>
    <x v="0"/>
    <x v="4"/>
    <x v="0"/>
    <x v="1"/>
  </r>
  <r>
    <x v="0"/>
    <x v="4"/>
    <s v="De Bonte Raaf"/>
    <x v="4"/>
    <x v="73"/>
    <n v="0"/>
    <x v="1"/>
    <x v="3"/>
    <x v="0"/>
    <x v="4"/>
    <x v="0"/>
    <x v="1"/>
  </r>
  <r>
    <x v="0"/>
    <x v="4"/>
    <s v="De Bonte Raaf"/>
    <x v="4"/>
    <x v="74"/>
    <n v="0"/>
    <x v="1"/>
    <x v="3"/>
    <x v="0"/>
    <x v="4"/>
    <x v="0"/>
    <x v="1"/>
  </r>
  <r>
    <x v="0"/>
    <x v="4"/>
    <s v="De Bonte Raaf"/>
    <x v="4"/>
    <x v="75"/>
    <n v="0"/>
    <x v="1"/>
    <x v="3"/>
    <x v="0"/>
    <x v="4"/>
    <x v="0"/>
    <x v="1"/>
  </r>
  <r>
    <x v="0"/>
    <x v="4"/>
    <s v="De Bonte Raaf"/>
    <x v="4"/>
    <x v="76"/>
    <n v="115.96"/>
    <x v="1"/>
    <x v="3"/>
    <x v="0"/>
    <x v="6"/>
    <x v="0"/>
    <x v="1"/>
  </r>
  <r>
    <x v="0"/>
    <x v="4"/>
    <s v="De Bonte Raaf"/>
    <x v="4"/>
    <x v="77"/>
    <n v="-96.17"/>
    <x v="1"/>
    <x v="3"/>
    <x v="0"/>
    <x v="7"/>
    <x v="0"/>
    <x v="1"/>
  </r>
  <r>
    <x v="0"/>
    <x v="4"/>
    <s v="De Bonte Raaf"/>
    <x v="4"/>
    <x v="78"/>
    <n v="-168.79"/>
    <x v="1"/>
    <x v="3"/>
    <x v="0"/>
    <x v="7"/>
    <x v="0"/>
    <x v="1"/>
  </r>
  <r>
    <x v="0"/>
    <x v="4"/>
    <s v="De Bonte Raaf"/>
    <x v="4"/>
    <x v="79"/>
    <n v="0"/>
    <x v="1"/>
    <x v="3"/>
    <x v="0"/>
    <x v="7"/>
    <x v="0"/>
    <x v="1"/>
  </r>
  <r>
    <x v="0"/>
    <x v="4"/>
    <s v="De Bonte Raaf"/>
    <x v="4"/>
    <x v="80"/>
    <n v="0"/>
    <x v="1"/>
    <x v="3"/>
    <x v="0"/>
    <x v="8"/>
    <x v="0"/>
    <x v="1"/>
  </r>
  <r>
    <x v="0"/>
    <x v="4"/>
    <s v="De Bonte Raaf"/>
    <x v="4"/>
    <x v="81"/>
    <n v="1465.86"/>
    <x v="1"/>
    <x v="3"/>
    <x v="0"/>
    <x v="8"/>
    <x v="0"/>
    <x v="1"/>
  </r>
  <r>
    <x v="0"/>
    <x v="4"/>
    <s v="De Bonte Raaf"/>
    <x v="4"/>
    <x v="82"/>
    <n v="0"/>
    <x v="1"/>
    <x v="3"/>
    <x v="0"/>
    <x v="8"/>
    <x v="0"/>
    <x v="1"/>
  </r>
  <r>
    <x v="0"/>
    <x v="4"/>
    <s v="De Bonte Raaf"/>
    <x v="4"/>
    <x v="83"/>
    <n v="1465.86"/>
    <x v="1"/>
    <x v="3"/>
    <x v="0"/>
    <x v="9"/>
    <x v="0"/>
    <x v="1"/>
  </r>
  <r>
    <x v="0"/>
    <x v="4"/>
    <s v="De Bonte Raaf"/>
    <x v="4"/>
    <x v="84"/>
    <n v="0"/>
    <x v="1"/>
    <x v="3"/>
    <x v="0"/>
    <x v="3"/>
    <x v="0"/>
    <x v="1"/>
  </r>
  <r>
    <x v="0"/>
    <x v="4"/>
    <s v="De Bonte Raaf"/>
    <x v="5"/>
    <x v="0"/>
    <n v="6040.59"/>
    <x v="1"/>
    <x v="0"/>
    <x v="0"/>
    <x v="0"/>
    <x v="1"/>
    <x v="1"/>
  </r>
  <r>
    <x v="0"/>
    <x v="4"/>
    <s v="De Bonte Raaf"/>
    <x v="5"/>
    <x v="85"/>
    <n v="1766.76"/>
    <x v="1"/>
    <x v="0"/>
    <x v="0"/>
    <x v="0"/>
    <x v="1"/>
    <x v="1"/>
  </r>
  <r>
    <x v="0"/>
    <x v="4"/>
    <s v="De Bonte Raaf"/>
    <x v="5"/>
    <x v="97"/>
    <n v="662.37"/>
    <x v="1"/>
    <x v="0"/>
    <x v="0"/>
    <x v="0"/>
    <x v="1"/>
    <x v="1"/>
  </r>
  <r>
    <x v="0"/>
    <x v="4"/>
    <s v="De Bonte Raaf"/>
    <x v="5"/>
    <x v="86"/>
    <n v="1766.76"/>
    <x v="1"/>
    <x v="0"/>
    <x v="0"/>
    <x v="0"/>
    <x v="1"/>
    <x v="1"/>
  </r>
  <r>
    <x v="0"/>
    <x v="4"/>
    <s v="De Bonte Raaf"/>
    <x v="5"/>
    <x v="4"/>
    <n v="1766.76"/>
    <x v="1"/>
    <x v="0"/>
    <x v="0"/>
    <x v="1"/>
    <x v="1"/>
    <x v="1"/>
  </r>
  <r>
    <x v="0"/>
    <x v="4"/>
    <s v="De Bonte Raaf"/>
    <x v="5"/>
    <x v="98"/>
    <n v="662.37"/>
    <x v="1"/>
    <x v="0"/>
    <x v="0"/>
    <x v="0"/>
    <x v="1"/>
    <x v="1"/>
  </r>
  <r>
    <x v="0"/>
    <x v="4"/>
    <s v="De Bonte Raaf"/>
    <x v="5"/>
    <x v="6"/>
    <n v="2366.7399999999998"/>
    <x v="1"/>
    <x v="0"/>
    <x v="0"/>
    <x v="0"/>
    <x v="1"/>
    <x v="1"/>
  </r>
  <r>
    <x v="0"/>
    <x v="4"/>
    <s v="De Bonte Raaf"/>
    <x v="5"/>
    <x v="99"/>
    <n v="662.37"/>
    <x v="1"/>
    <x v="0"/>
    <x v="0"/>
    <x v="0"/>
    <x v="1"/>
    <x v="1"/>
  </r>
  <r>
    <x v="0"/>
    <x v="4"/>
    <s v="De Bonte Raaf"/>
    <x v="5"/>
    <x v="8"/>
    <n v="0"/>
    <x v="1"/>
    <x v="0"/>
    <x v="0"/>
    <x v="1"/>
    <x v="1"/>
    <x v="1"/>
  </r>
  <r>
    <x v="0"/>
    <x v="4"/>
    <s v="De Bonte Raaf"/>
    <x v="5"/>
    <x v="9"/>
    <n v="0"/>
    <x v="1"/>
    <x v="0"/>
    <x v="0"/>
    <x v="0"/>
    <x v="1"/>
    <x v="1"/>
  </r>
  <r>
    <x v="0"/>
    <x v="4"/>
    <s v="De Bonte Raaf"/>
    <x v="5"/>
    <x v="87"/>
    <n v="1766.76"/>
    <x v="1"/>
    <x v="0"/>
    <x v="0"/>
    <x v="0"/>
    <x v="1"/>
    <x v="1"/>
  </r>
  <r>
    <x v="0"/>
    <x v="4"/>
    <s v="De Bonte Raaf"/>
    <x v="5"/>
    <x v="88"/>
    <n v="1766.76"/>
    <x v="1"/>
    <x v="0"/>
    <x v="0"/>
    <x v="0"/>
    <x v="1"/>
    <x v="1"/>
  </r>
  <r>
    <x v="0"/>
    <x v="4"/>
    <s v="De Bonte Raaf"/>
    <x v="5"/>
    <x v="89"/>
    <n v="1766.76"/>
    <x v="1"/>
    <x v="0"/>
    <x v="0"/>
    <x v="0"/>
    <x v="1"/>
    <x v="1"/>
  </r>
  <r>
    <x v="0"/>
    <x v="4"/>
    <s v="De Bonte Raaf"/>
    <x v="5"/>
    <x v="90"/>
    <n v="1766.76"/>
    <x v="1"/>
    <x v="0"/>
    <x v="0"/>
    <x v="0"/>
    <x v="1"/>
    <x v="1"/>
  </r>
  <r>
    <x v="0"/>
    <x v="4"/>
    <s v="De Bonte Raaf"/>
    <x v="5"/>
    <x v="91"/>
    <n v="1766.76"/>
    <x v="1"/>
    <x v="0"/>
    <x v="0"/>
    <x v="0"/>
    <x v="1"/>
    <x v="1"/>
  </r>
  <r>
    <x v="0"/>
    <x v="4"/>
    <s v="De Bonte Raaf"/>
    <x v="5"/>
    <x v="15"/>
    <n v="0"/>
    <x v="1"/>
    <x v="0"/>
    <x v="0"/>
    <x v="0"/>
    <x v="1"/>
    <x v="1"/>
  </r>
  <r>
    <x v="0"/>
    <x v="4"/>
    <s v="De Bonte Raaf"/>
    <x v="5"/>
    <x v="16"/>
    <n v="2429.13"/>
    <x v="1"/>
    <x v="0"/>
    <x v="0"/>
    <x v="0"/>
    <x v="1"/>
    <x v="1"/>
  </r>
  <r>
    <x v="0"/>
    <x v="4"/>
    <s v="De Bonte Raaf"/>
    <x v="5"/>
    <x v="17"/>
    <n v="0"/>
    <x v="1"/>
    <x v="0"/>
    <x v="0"/>
    <x v="0"/>
    <x v="1"/>
    <x v="1"/>
  </r>
  <r>
    <x v="0"/>
    <x v="4"/>
    <s v="De Bonte Raaf"/>
    <x v="5"/>
    <x v="18"/>
    <n v="2429.13"/>
    <x v="1"/>
    <x v="0"/>
    <x v="0"/>
    <x v="0"/>
    <x v="1"/>
    <x v="1"/>
  </r>
  <r>
    <x v="0"/>
    <x v="4"/>
    <s v="De Bonte Raaf"/>
    <x v="5"/>
    <x v="19"/>
    <n v="17"/>
    <x v="1"/>
    <x v="0"/>
    <x v="0"/>
    <x v="0"/>
    <x v="1"/>
    <x v="1"/>
  </r>
  <r>
    <x v="0"/>
    <x v="4"/>
    <s v="De Bonte Raaf"/>
    <x v="5"/>
    <x v="20"/>
    <n v="2429.13"/>
    <x v="1"/>
    <x v="0"/>
    <x v="0"/>
    <x v="0"/>
    <x v="1"/>
    <x v="1"/>
  </r>
  <r>
    <x v="0"/>
    <x v="4"/>
    <s v="De Bonte Raaf"/>
    <x v="5"/>
    <x v="21"/>
    <n v="-415.6"/>
    <x v="1"/>
    <x v="0"/>
    <x v="0"/>
    <x v="0"/>
    <x v="1"/>
    <x v="1"/>
  </r>
  <r>
    <x v="0"/>
    <x v="4"/>
    <s v="De Bonte Raaf"/>
    <x v="5"/>
    <x v="22"/>
    <n v="2429.13"/>
    <x v="1"/>
    <x v="0"/>
    <x v="0"/>
    <x v="0"/>
    <x v="1"/>
    <x v="1"/>
  </r>
  <r>
    <x v="0"/>
    <x v="4"/>
    <s v="De Bonte Raaf"/>
    <x v="5"/>
    <x v="23"/>
    <n v="2429.13"/>
    <x v="1"/>
    <x v="0"/>
    <x v="0"/>
    <x v="0"/>
    <x v="1"/>
    <x v="1"/>
  </r>
  <r>
    <x v="0"/>
    <x v="4"/>
    <s v="De Bonte Raaf"/>
    <x v="5"/>
    <x v="24"/>
    <n v="2429.13"/>
    <x v="1"/>
    <x v="0"/>
    <x v="0"/>
    <x v="0"/>
    <x v="1"/>
    <x v="1"/>
  </r>
  <r>
    <x v="0"/>
    <x v="4"/>
    <s v="De Bonte Raaf"/>
    <x v="5"/>
    <x v="25"/>
    <n v="21.67"/>
    <x v="1"/>
    <x v="0"/>
    <x v="0"/>
    <x v="0"/>
    <x v="1"/>
    <x v="1"/>
  </r>
  <r>
    <x v="0"/>
    <x v="4"/>
    <s v="De Bonte Raaf"/>
    <x v="5"/>
    <x v="26"/>
    <n v="102"/>
    <x v="1"/>
    <x v="0"/>
    <x v="0"/>
    <x v="0"/>
    <x v="1"/>
    <x v="1"/>
  </r>
  <r>
    <x v="0"/>
    <x v="4"/>
    <s v="De Bonte Raaf"/>
    <x v="5"/>
    <x v="27"/>
    <n v="293.33"/>
    <x v="1"/>
    <x v="0"/>
    <x v="0"/>
    <x v="0"/>
    <x v="1"/>
    <x v="1"/>
  </r>
  <r>
    <x v="0"/>
    <x v="4"/>
    <s v="De Bonte Raaf"/>
    <x v="5"/>
    <x v="28"/>
    <n v="1766.76"/>
    <x v="1"/>
    <x v="0"/>
    <x v="0"/>
    <x v="0"/>
    <x v="1"/>
    <x v="1"/>
  </r>
  <r>
    <x v="0"/>
    <x v="4"/>
    <s v="De Bonte Raaf"/>
    <x v="5"/>
    <x v="29"/>
    <n v="662.37"/>
    <x v="1"/>
    <x v="0"/>
    <x v="0"/>
    <x v="0"/>
    <x v="1"/>
    <x v="1"/>
  </r>
  <r>
    <x v="0"/>
    <x v="4"/>
    <s v="De Bonte Raaf"/>
    <x v="5"/>
    <x v="30"/>
    <n v="2650"/>
    <x v="1"/>
    <x v="0"/>
    <x v="0"/>
    <x v="0"/>
    <x v="1"/>
    <x v="1"/>
  </r>
  <r>
    <x v="0"/>
    <x v="4"/>
    <s v="De Bonte Raaf"/>
    <x v="5"/>
    <x v="31"/>
    <n v="16.989999999999998"/>
    <x v="1"/>
    <x v="0"/>
    <x v="0"/>
    <x v="0"/>
    <x v="1"/>
    <x v="1"/>
  </r>
  <r>
    <x v="0"/>
    <x v="4"/>
    <s v="De Bonte Raaf"/>
    <x v="5"/>
    <x v="32"/>
    <n v="104.01"/>
    <x v="1"/>
    <x v="0"/>
    <x v="0"/>
    <x v="0"/>
    <x v="1"/>
    <x v="1"/>
  </r>
  <r>
    <x v="0"/>
    <x v="4"/>
    <s v="De Bonte Raaf"/>
    <x v="5"/>
    <x v="33"/>
    <n v="66.67"/>
    <x v="1"/>
    <x v="0"/>
    <x v="0"/>
    <x v="0"/>
    <x v="1"/>
    <x v="1"/>
  </r>
  <r>
    <x v="0"/>
    <x v="4"/>
    <s v="De Bonte Raaf"/>
    <x v="5"/>
    <x v="34"/>
    <n v="66.67"/>
    <x v="1"/>
    <x v="0"/>
    <x v="0"/>
    <x v="0"/>
    <x v="1"/>
    <x v="1"/>
  </r>
  <r>
    <x v="0"/>
    <x v="4"/>
    <s v="De Bonte Raaf"/>
    <x v="5"/>
    <x v="35"/>
    <n v="80"/>
    <x v="1"/>
    <x v="0"/>
    <x v="0"/>
    <x v="0"/>
    <x v="1"/>
    <x v="1"/>
  </r>
  <r>
    <x v="0"/>
    <x v="4"/>
    <s v="De Bonte Raaf"/>
    <x v="5"/>
    <x v="36"/>
    <n v="104"/>
    <x v="1"/>
    <x v="0"/>
    <x v="0"/>
    <x v="0"/>
    <x v="1"/>
    <x v="1"/>
  </r>
  <r>
    <x v="0"/>
    <x v="4"/>
    <s v="De Bonte Raaf"/>
    <x v="5"/>
    <x v="37"/>
    <n v="162.75"/>
    <x v="1"/>
    <x v="0"/>
    <x v="0"/>
    <x v="0"/>
    <x v="1"/>
    <x v="1"/>
  </r>
  <r>
    <x v="0"/>
    <x v="4"/>
    <s v="De Bonte Raaf"/>
    <x v="5"/>
    <x v="38"/>
    <n v="143.16"/>
    <x v="1"/>
    <x v="0"/>
    <x v="0"/>
    <x v="0"/>
    <x v="1"/>
    <x v="1"/>
  </r>
  <r>
    <x v="0"/>
    <x v="4"/>
    <s v="De Bonte Raaf"/>
    <x v="5"/>
    <x v="39"/>
    <n v="0"/>
    <x v="1"/>
    <x v="0"/>
    <x v="0"/>
    <x v="0"/>
    <x v="1"/>
    <x v="1"/>
  </r>
  <r>
    <x v="0"/>
    <x v="4"/>
    <s v="De Bonte Raaf"/>
    <x v="5"/>
    <x v="93"/>
    <n v="144"/>
    <x v="1"/>
    <x v="0"/>
    <x v="0"/>
    <x v="0"/>
    <x v="1"/>
    <x v="1"/>
  </r>
  <r>
    <x v="0"/>
    <x v="4"/>
    <s v="De Bonte Raaf"/>
    <x v="5"/>
    <x v="40"/>
    <n v="287.16000000000003"/>
    <x v="1"/>
    <x v="0"/>
    <x v="0"/>
    <x v="0"/>
    <x v="1"/>
    <x v="1"/>
  </r>
  <r>
    <x v="0"/>
    <x v="4"/>
    <s v="De Bonte Raaf"/>
    <x v="5"/>
    <x v="41"/>
    <n v="0"/>
    <x v="1"/>
    <x v="0"/>
    <x v="0"/>
    <x v="0"/>
    <x v="1"/>
    <x v="1"/>
  </r>
  <r>
    <x v="0"/>
    <x v="4"/>
    <s v="De Bonte Raaf"/>
    <x v="5"/>
    <x v="92"/>
    <n v="1766.76"/>
    <x v="1"/>
    <x v="0"/>
    <x v="0"/>
    <x v="0"/>
    <x v="1"/>
    <x v="1"/>
  </r>
  <r>
    <x v="0"/>
    <x v="4"/>
    <s v="De Bonte Raaf"/>
    <x v="5"/>
    <x v="43"/>
    <n v="0"/>
    <x v="1"/>
    <x v="0"/>
    <x v="0"/>
    <x v="1"/>
    <x v="1"/>
    <x v="1"/>
  </r>
  <r>
    <x v="0"/>
    <x v="4"/>
    <s v="De Bonte Raaf"/>
    <x v="5"/>
    <x v="44"/>
    <n v="0"/>
    <x v="1"/>
    <x v="0"/>
    <x v="0"/>
    <x v="2"/>
    <x v="1"/>
    <x v="1"/>
  </r>
  <r>
    <x v="0"/>
    <x v="4"/>
    <s v="De Bonte Raaf"/>
    <x v="5"/>
    <x v="45"/>
    <n v="0"/>
    <x v="1"/>
    <x v="0"/>
    <x v="0"/>
    <x v="2"/>
    <x v="1"/>
    <x v="1"/>
  </r>
  <r>
    <x v="0"/>
    <x v="4"/>
    <s v="De Bonte Raaf"/>
    <x v="5"/>
    <x v="46"/>
    <n v="0"/>
    <x v="1"/>
    <x v="0"/>
    <x v="0"/>
    <x v="2"/>
    <x v="1"/>
    <x v="1"/>
  </r>
  <r>
    <x v="0"/>
    <x v="4"/>
    <s v="De Bonte Raaf"/>
    <x v="5"/>
    <x v="47"/>
    <n v="0"/>
    <x v="1"/>
    <x v="0"/>
    <x v="0"/>
    <x v="2"/>
    <x v="1"/>
    <x v="1"/>
  </r>
  <r>
    <x v="0"/>
    <x v="4"/>
    <s v="De Bonte Raaf"/>
    <x v="5"/>
    <x v="48"/>
    <n v="662.37"/>
    <x v="1"/>
    <x v="0"/>
    <x v="0"/>
    <x v="1"/>
    <x v="1"/>
    <x v="1"/>
  </r>
  <r>
    <x v="0"/>
    <x v="4"/>
    <s v="De Bonte Raaf"/>
    <x v="5"/>
    <x v="49"/>
    <n v="141.34"/>
    <x v="1"/>
    <x v="0"/>
    <x v="0"/>
    <x v="3"/>
    <x v="1"/>
    <x v="1"/>
  </r>
  <r>
    <x v="0"/>
    <x v="4"/>
    <s v="De Bonte Raaf"/>
    <x v="5"/>
    <x v="50"/>
    <n v="-78.150000000000006"/>
    <x v="1"/>
    <x v="0"/>
    <x v="0"/>
    <x v="4"/>
    <x v="1"/>
    <x v="1"/>
  </r>
  <r>
    <x v="0"/>
    <x v="4"/>
    <s v="De Bonte Raaf"/>
    <x v="5"/>
    <x v="51"/>
    <n v="-104.21"/>
    <x v="1"/>
    <x v="0"/>
    <x v="0"/>
    <x v="4"/>
    <x v="1"/>
    <x v="1"/>
  </r>
  <r>
    <x v="0"/>
    <x v="4"/>
    <s v="De Bonte Raaf"/>
    <x v="5"/>
    <x v="52"/>
    <n v="0"/>
    <x v="1"/>
    <x v="0"/>
    <x v="0"/>
    <x v="1"/>
    <x v="1"/>
    <x v="1"/>
  </r>
  <r>
    <x v="0"/>
    <x v="4"/>
    <s v="De Bonte Raaf"/>
    <x v="5"/>
    <x v="53"/>
    <n v="26.5"/>
    <x v="1"/>
    <x v="0"/>
    <x v="0"/>
    <x v="3"/>
    <x v="1"/>
    <x v="1"/>
  </r>
  <r>
    <x v="0"/>
    <x v="4"/>
    <s v="De Bonte Raaf"/>
    <x v="5"/>
    <x v="54"/>
    <n v="3.98"/>
    <x v="1"/>
    <x v="0"/>
    <x v="0"/>
    <x v="4"/>
    <x v="1"/>
    <x v="1"/>
  </r>
  <r>
    <x v="0"/>
    <x v="4"/>
    <s v="De Bonte Raaf"/>
    <x v="5"/>
    <x v="55"/>
    <n v="5.3"/>
    <x v="1"/>
    <x v="0"/>
    <x v="0"/>
    <x v="4"/>
    <x v="1"/>
    <x v="1"/>
  </r>
  <r>
    <x v="0"/>
    <x v="4"/>
    <s v="De Bonte Raaf"/>
    <x v="5"/>
    <x v="56"/>
    <n v="0"/>
    <x v="1"/>
    <x v="0"/>
    <x v="0"/>
    <x v="4"/>
    <x v="1"/>
    <x v="1"/>
  </r>
  <r>
    <x v="0"/>
    <x v="4"/>
    <s v="De Bonte Raaf"/>
    <x v="5"/>
    <x v="57"/>
    <n v="0"/>
    <x v="1"/>
    <x v="0"/>
    <x v="0"/>
    <x v="4"/>
    <x v="1"/>
    <x v="1"/>
  </r>
  <r>
    <x v="0"/>
    <x v="4"/>
    <s v="De Bonte Raaf"/>
    <x v="5"/>
    <x v="58"/>
    <n v="0"/>
    <x v="1"/>
    <x v="0"/>
    <x v="0"/>
    <x v="4"/>
    <x v="1"/>
    <x v="1"/>
  </r>
  <r>
    <x v="0"/>
    <x v="4"/>
    <s v="De Bonte Raaf"/>
    <x v="5"/>
    <x v="59"/>
    <n v="0"/>
    <x v="1"/>
    <x v="0"/>
    <x v="0"/>
    <x v="4"/>
    <x v="1"/>
    <x v="1"/>
  </r>
  <r>
    <x v="0"/>
    <x v="4"/>
    <s v="De Bonte Raaf"/>
    <x v="5"/>
    <x v="60"/>
    <n v="176.6"/>
    <x v="1"/>
    <x v="0"/>
    <x v="0"/>
    <x v="5"/>
    <x v="1"/>
    <x v="1"/>
  </r>
  <r>
    <x v="0"/>
    <x v="4"/>
    <s v="De Bonte Raaf"/>
    <x v="5"/>
    <x v="61"/>
    <n v="0"/>
    <x v="1"/>
    <x v="0"/>
    <x v="0"/>
    <x v="5"/>
    <x v="1"/>
    <x v="1"/>
  </r>
  <r>
    <x v="0"/>
    <x v="4"/>
    <s v="De Bonte Raaf"/>
    <x v="5"/>
    <x v="62"/>
    <n v="0"/>
    <x v="1"/>
    <x v="0"/>
    <x v="0"/>
    <x v="5"/>
    <x v="1"/>
    <x v="1"/>
  </r>
  <r>
    <x v="0"/>
    <x v="4"/>
    <s v="De Bonte Raaf"/>
    <x v="5"/>
    <x v="63"/>
    <n v="0"/>
    <x v="1"/>
    <x v="0"/>
    <x v="0"/>
    <x v="5"/>
    <x v="1"/>
    <x v="1"/>
  </r>
  <r>
    <x v="0"/>
    <x v="4"/>
    <s v="De Bonte Raaf"/>
    <x v="5"/>
    <x v="64"/>
    <n v="12.87"/>
    <x v="1"/>
    <x v="0"/>
    <x v="0"/>
    <x v="5"/>
    <x v="1"/>
    <x v="1"/>
  </r>
  <r>
    <x v="0"/>
    <x v="4"/>
    <s v="De Bonte Raaf"/>
    <x v="5"/>
    <x v="65"/>
    <n v="0"/>
    <x v="1"/>
    <x v="0"/>
    <x v="0"/>
    <x v="5"/>
    <x v="1"/>
    <x v="1"/>
  </r>
  <r>
    <x v="0"/>
    <x v="4"/>
    <s v="De Bonte Raaf"/>
    <x v="5"/>
    <x v="66"/>
    <n v="71.42"/>
    <x v="1"/>
    <x v="0"/>
    <x v="0"/>
    <x v="5"/>
    <x v="1"/>
    <x v="1"/>
  </r>
  <r>
    <x v="0"/>
    <x v="4"/>
    <s v="De Bonte Raaf"/>
    <x v="5"/>
    <x v="67"/>
    <n v="0"/>
    <x v="1"/>
    <x v="0"/>
    <x v="0"/>
    <x v="5"/>
    <x v="1"/>
    <x v="1"/>
  </r>
  <r>
    <x v="0"/>
    <x v="4"/>
    <s v="De Bonte Raaf"/>
    <x v="5"/>
    <x v="68"/>
    <n v="0"/>
    <x v="1"/>
    <x v="0"/>
    <x v="0"/>
    <x v="5"/>
    <x v="1"/>
    <x v="1"/>
  </r>
  <r>
    <x v="0"/>
    <x v="4"/>
    <s v="De Bonte Raaf"/>
    <x v="5"/>
    <x v="69"/>
    <n v="0"/>
    <x v="1"/>
    <x v="0"/>
    <x v="0"/>
    <x v="5"/>
    <x v="1"/>
    <x v="1"/>
  </r>
  <r>
    <x v="0"/>
    <x v="4"/>
    <s v="De Bonte Raaf"/>
    <x v="5"/>
    <x v="70"/>
    <n v="8.5"/>
    <x v="1"/>
    <x v="0"/>
    <x v="0"/>
    <x v="5"/>
    <x v="1"/>
    <x v="1"/>
  </r>
  <r>
    <x v="0"/>
    <x v="4"/>
    <s v="De Bonte Raaf"/>
    <x v="5"/>
    <x v="71"/>
    <n v="0"/>
    <x v="1"/>
    <x v="0"/>
    <x v="0"/>
    <x v="5"/>
    <x v="1"/>
    <x v="1"/>
  </r>
  <r>
    <x v="0"/>
    <x v="4"/>
    <s v="De Bonte Raaf"/>
    <x v="5"/>
    <x v="72"/>
    <n v="0"/>
    <x v="1"/>
    <x v="0"/>
    <x v="0"/>
    <x v="4"/>
    <x v="1"/>
    <x v="1"/>
  </r>
  <r>
    <x v="0"/>
    <x v="4"/>
    <s v="De Bonte Raaf"/>
    <x v="5"/>
    <x v="73"/>
    <n v="0"/>
    <x v="1"/>
    <x v="0"/>
    <x v="0"/>
    <x v="4"/>
    <x v="1"/>
    <x v="1"/>
  </r>
  <r>
    <x v="0"/>
    <x v="4"/>
    <s v="De Bonte Raaf"/>
    <x v="5"/>
    <x v="74"/>
    <n v="0"/>
    <x v="1"/>
    <x v="0"/>
    <x v="0"/>
    <x v="4"/>
    <x v="1"/>
    <x v="1"/>
  </r>
  <r>
    <x v="0"/>
    <x v="4"/>
    <s v="De Bonte Raaf"/>
    <x v="5"/>
    <x v="75"/>
    <n v="0"/>
    <x v="1"/>
    <x v="0"/>
    <x v="0"/>
    <x v="4"/>
    <x v="1"/>
    <x v="1"/>
  </r>
  <r>
    <x v="0"/>
    <x v="4"/>
    <s v="De Bonte Raaf"/>
    <x v="5"/>
    <x v="76"/>
    <n v="162.75"/>
    <x v="1"/>
    <x v="0"/>
    <x v="0"/>
    <x v="6"/>
    <x v="1"/>
    <x v="1"/>
  </r>
  <r>
    <x v="0"/>
    <x v="4"/>
    <s v="De Bonte Raaf"/>
    <x v="5"/>
    <x v="77"/>
    <n v="-141.58000000000001"/>
    <x v="1"/>
    <x v="0"/>
    <x v="0"/>
    <x v="7"/>
    <x v="1"/>
    <x v="1"/>
  </r>
  <r>
    <x v="0"/>
    <x v="4"/>
    <s v="De Bonte Raaf"/>
    <x v="5"/>
    <x v="78"/>
    <n v="-274.02"/>
    <x v="1"/>
    <x v="0"/>
    <x v="0"/>
    <x v="7"/>
    <x v="1"/>
    <x v="1"/>
  </r>
  <r>
    <x v="0"/>
    <x v="4"/>
    <s v="De Bonte Raaf"/>
    <x v="5"/>
    <x v="79"/>
    <n v="0"/>
    <x v="1"/>
    <x v="0"/>
    <x v="0"/>
    <x v="7"/>
    <x v="1"/>
    <x v="1"/>
  </r>
  <r>
    <x v="0"/>
    <x v="4"/>
    <s v="De Bonte Raaf"/>
    <x v="5"/>
    <x v="80"/>
    <n v="0"/>
    <x v="1"/>
    <x v="0"/>
    <x v="0"/>
    <x v="8"/>
    <x v="1"/>
    <x v="1"/>
  </r>
  <r>
    <x v="0"/>
    <x v="4"/>
    <s v="De Bonte Raaf"/>
    <x v="5"/>
    <x v="81"/>
    <n v="2013.53"/>
    <x v="1"/>
    <x v="0"/>
    <x v="0"/>
    <x v="8"/>
    <x v="1"/>
    <x v="1"/>
  </r>
  <r>
    <x v="0"/>
    <x v="4"/>
    <s v="De Bonte Raaf"/>
    <x v="5"/>
    <x v="82"/>
    <n v="0"/>
    <x v="1"/>
    <x v="0"/>
    <x v="0"/>
    <x v="8"/>
    <x v="1"/>
    <x v="1"/>
  </r>
  <r>
    <x v="0"/>
    <x v="4"/>
    <s v="De Bonte Raaf"/>
    <x v="5"/>
    <x v="83"/>
    <n v="2013.53"/>
    <x v="1"/>
    <x v="0"/>
    <x v="0"/>
    <x v="9"/>
    <x v="1"/>
    <x v="1"/>
  </r>
  <r>
    <x v="0"/>
    <x v="4"/>
    <s v="De Bonte Raaf"/>
    <x v="5"/>
    <x v="84"/>
    <n v="0"/>
    <x v="1"/>
    <x v="0"/>
    <x v="0"/>
    <x v="3"/>
    <x v="1"/>
    <x v="1"/>
  </r>
  <r>
    <x v="0"/>
    <x v="4"/>
    <s v="De Bonte Raaf"/>
    <x v="6"/>
    <x v="0"/>
    <n v="5609.82"/>
    <x v="2"/>
    <x v="0"/>
    <x v="0"/>
    <x v="0"/>
    <x v="2"/>
    <x v="1"/>
  </r>
  <r>
    <x v="0"/>
    <x v="4"/>
    <s v="De Bonte Raaf"/>
    <x v="6"/>
    <x v="85"/>
    <n v="1637.4"/>
    <x v="2"/>
    <x v="0"/>
    <x v="0"/>
    <x v="0"/>
    <x v="2"/>
    <x v="1"/>
  </r>
  <r>
    <x v="0"/>
    <x v="4"/>
    <s v="De Bonte Raaf"/>
    <x v="6"/>
    <x v="97"/>
    <n v="615.65"/>
    <x v="2"/>
    <x v="0"/>
    <x v="0"/>
    <x v="0"/>
    <x v="2"/>
    <x v="1"/>
  </r>
  <r>
    <x v="0"/>
    <x v="4"/>
    <s v="De Bonte Raaf"/>
    <x v="6"/>
    <x v="86"/>
    <n v="1637.4"/>
    <x v="2"/>
    <x v="0"/>
    <x v="0"/>
    <x v="0"/>
    <x v="2"/>
    <x v="1"/>
  </r>
  <r>
    <x v="0"/>
    <x v="4"/>
    <s v="De Bonte Raaf"/>
    <x v="6"/>
    <x v="4"/>
    <n v="1637.4"/>
    <x v="2"/>
    <x v="0"/>
    <x v="0"/>
    <x v="1"/>
    <x v="2"/>
    <x v="1"/>
  </r>
  <r>
    <x v="0"/>
    <x v="4"/>
    <s v="De Bonte Raaf"/>
    <x v="6"/>
    <x v="98"/>
    <n v="615.65"/>
    <x v="2"/>
    <x v="0"/>
    <x v="0"/>
    <x v="0"/>
    <x v="2"/>
    <x v="1"/>
  </r>
  <r>
    <x v="0"/>
    <x v="4"/>
    <s v="De Bonte Raaf"/>
    <x v="6"/>
    <x v="6"/>
    <n v="2306.42"/>
    <x v="2"/>
    <x v="0"/>
    <x v="0"/>
    <x v="0"/>
    <x v="2"/>
    <x v="1"/>
  </r>
  <r>
    <x v="0"/>
    <x v="4"/>
    <s v="De Bonte Raaf"/>
    <x v="6"/>
    <x v="99"/>
    <n v="615.65"/>
    <x v="2"/>
    <x v="0"/>
    <x v="0"/>
    <x v="0"/>
    <x v="2"/>
    <x v="1"/>
  </r>
  <r>
    <x v="0"/>
    <x v="4"/>
    <s v="De Bonte Raaf"/>
    <x v="6"/>
    <x v="8"/>
    <n v="0"/>
    <x v="2"/>
    <x v="0"/>
    <x v="0"/>
    <x v="1"/>
    <x v="2"/>
    <x v="1"/>
  </r>
  <r>
    <x v="0"/>
    <x v="4"/>
    <s v="De Bonte Raaf"/>
    <x v="6"/>
    <x v="9"/>
    <n v="0"/>
    <x v="2"/>
    <x v="0"/>
    <x v="0"/>
    <x v="0"/>
    <x v="2"/>
    <x v="1"/>
  </r>
  <r>
    <x v="0"/>
    <x v="4"/>
    <s v="De Bonte Raaf"/>
    <x v="6"/>
    <x v="87"/>
    <n v="1637.4"/>
    <x v="2"/>
    <x v="0"/>
    <x v="0"/>
    <x v="0"/>
    <x v="2"/>
    <x v="1"/>
  </r>
  <r>
    <x v="0"/>
    <x v="4"/>
    <s v="De Bonte Raaf"/>
    <x v="6"/>
    <x v="88"/>
    <n v="1637.4"/>
    <x v="2"/>
    <x v="0"/>
    <x v="0"/>
    <x v="0"/>
    <x v="2"/>
    <x v="1"/>
  </r>
  <r>
    <x v="0"/>
    <x v="4"/>
    <s v="De Bonte Raaf"/>
    <x v="6"/>
    <x v="89"/>
    <n v="1637.4"/>
    <x v="2"/>
    <x v="0"/>
    <x v="0"/>
    <x v="0"/>
    <x v="2"/>
    <x v="1"/>
  </r>
  <r>
    <x v="0"/>
    <x v="4"/>
    <s v="De Bonte Raaf"/>
    <x v="6"/>
    <x v="90"/>
    <n v="1637.4"/>
    <x v="2"/>
    <x v="0"/>
    <x v="0"/>
    <x v="0"/>
    <x v="2"/>
    <x v="1"/>
  </r>
  <r>
    <x v="0"/>
    <x v="4"/>
    <s v="De Bonte Raaf"/>
    <x v="6"/>
    <x v="91"/>
    <n v="1637.4"/>
    <x v="2"/>
    <x v="0"/>
    <x v="0"/>
    <x v="0"/>
    <x v="2"/>
    <x v="1"/>
  </r>
  <r>
    <x v="0"/>
    <x v="4"/>
    <s v="De Bonte Raaf"/>
    <x v="6"/>
    <x v="15"/>
    <n v="0"/>
    <x v="2"/>
    <x v="0"/>
    <x v="0"/>
    <x v="0"/>
    <x v="2"/>
    <x v="1"/>
  </r>
  <r>
    <x v="0"/>
    <x v="4"/>
    <s v="De Bonte Raaf"/>
    <x v="6"/>
    <x v="16"/>
    <n v="0"/>
    <x v="2"/>
    <x v="0"/>
    <x v="0"/>
    <x v="0"/>
    <x v="2"/>
    <x v="1"/>
  </r>
  <r>
    <x v="0"/>
    <x v="4"/>
    <s v="De Bonte Raaf"/>
    <x v="6"/>
    <x v="17"/>
    <n v="2253.0500000000002"/>
    <x v="2"/>
    <x v="0"/>
    <x v="0"/>
    <x v="0"/>
    <x v="2"/>
    <x v="1"/>
  </r>
  <r>
    <x v="0"/>
    <x v="4"/>
    <s v="De Bonte Raaf"/>
    <x v="6"/>
    <x v="18"/>
    <n v="2253.0500000000002"/>
    <x v="2"/>
    <x v="0"/>
    <x v="0"/>
    <x v="0"/>
    <x v="2"/>
    <x v="1"/>
  </r>
  <r>
    <x v="0"/>
    <x v="4"/>
    <s v="De Bonte Raaf"/>
    <x v="6"/>
    <x v="19"/>
    <n v="13"/>
    <x v="2"/>
    <x v="0"/>
    <x v="0"/>
    <x v="0"/>
    <x v="2"/>
    <x v="1"/>
  </r>
  <r>
    <x v="0"/>
    <x v="4"/>
    <s v="De Bonte Raaf"/>
    <x v="6"/>
    <x v="20"/>
    <n v="2253.0500000000002"/>
    <x v="2"/>
    <x v="0"/>
    <x v="0"/>
    <x v="0"/>
    <x v="2"/>
    <x v="1"/>
  </r>
  <r>
    <x v="0"/>
    <x v="4"/>
    <s v="De Bonte Raaf"/>
    <x v="6"/>
    <x v="21"/>
    <n v="-383.11"/>
    <x v="2"/>
    <x v="0"/>
    <x v="0"/>
    <x v="0"/>
    <x v="2"/>
    <x v="1"/>
  </r>
  <r>
    <x v="0"/>
    <x v="4"/>
    <s v="De Bonte Raaf"/>
    <x v="6"/>
    <x v="22"/>
    <n v="2253.0500000000002"/>
    <x v="2"/>
    <x v="0"/>
    <x v="0"/>
    <x v="0"/>
    <x v="2"/>
    <x v="1"/>
  </r>
  <r>
    <x v="0"/>
    <x v="4"/>
    <s v="De Bonte Raaf"/>
    <x v="6"/>
    <x v="23"/>
    <n v="2253.0500000000002"/>
    <x v="2"/>
    <x v="0"/>
    <x v="0"/>
    <x v="0"/>
    <x v="2"/>
    <x v="1"/>
  </r>
  <r>
    <x v="0"/>
    <x v="4"/>
    <s v="De Bonte Raaf"/>
    <x v="6"/>
    <x v="24"/>
    <n v="2253.0500000000002"/>
    <x v="2"/>
    <x v="0"/>
    <x v="0"/>
    <x v="0"/>
    <x v="2"/>
    <x v="1"/>
  </r>
  <r>
    <x v="0"/>
    <x v="4"/>
    <s v="De Bonte Raaf"/>
    <x v="6"/>
    <x v="25"/>
    <n v="21.67"/>
    <x v="2"/>
    <x v="0"/>
    <x v="0"/>
    <x v="0"/>
    <x v="2"/>
    <x v="1"/>
  </r>
  <r>
    <x v="0"/>
    <x v="4"/>
    <s v="De Bonte Raaf"/>
    <x v="6"/>
    <x v="26"/>
    <n v="93.6"/>
    <x v="2"/>
    <x v="0"/>
    <x v="0"/>
    <x v="0"/>
    <x v="2"/>
    <x v="1"/>
  </r>
  <r>
    <x v="0"/>
    <x v="4"/>
    <s v="De Bonte Raaf"/>
    <x v="6"/>
    <x v="27"/>
    <n v="255.75"/>
    <x v="2"/>
    <x v="0"/>
    <x v="0"/>
    <x v="0"/>
    <x v="2"/>
    <x v="1"/>
  </r>
  <r>
    <x v="0"/>
    <x v="4"/>
    <s v="De Bonte Raaf"/>
    <x v="6"/>
    <x v="28"/>
    <n v="1637.4"/>
    <x v="2"/>
    <x v="0"/>
    <x v="0"/>
    <x v="0"/>
    <x v="2"/>
    <x v="1"/>
  </r>
  <r>
    <x v="0"/>
    <x v="4"/>
    <s v="De Bonte Raaf"/>
    <x v="6"/>
    <x v="29"/>
    <n v="615.65"/>
    <x v="2"/>
    <x v="0"/>
    <x v="0"/>
    <x v="0"/>
    <x v="2"/>
    <x v="1"/>
  </r>
  <r>
    <x v="0"/>
    <x v="4"/>
    <s v="De Bonte Raaf"/>
    <x v="6"/>
    <x v="30"/>
    <n v="2729"/>
    <x v="2"/>
    <x v="0"/>
    <x v="0"/>
    <x v="0"/>
    <x v="2"/>
    <x v="1"/>
  </r>
  <r>
    <x v="0"/>
    <x v="4"/>
    <s v="De Bonte Raaf"/>
    <x v="6"/>
    <x v="31"/>
    <n v="17.489999999999998"/>
    <x v="2"/>
    <x v="0"/>
    <x v="0"/>
    <x v="0"/>
    <x v="2"/>
    <x v="1"/>
  </r>
  <r>
    <x v="0"/>
    <x v="4"/>
    <s v="De Bonte Raaf"/>
    <x v="6"/>
    <x v="32"/>
    <n v="93.6"/>
    <x v="2"/>
    <x v="0"/>
    <x v="0"/>
    <x v="0"/>
    <x v="2"/>
    <x v="1"/>
  </r>
  <r>
    <x v="0"/>
    <x v="4"/>
    <s v="De Bonte Raaf"/>
    <x v="6"/>
    <x v="33"/>
    <n v="60"/>
    <x v="2"/>
    <x v="0"/>
    <x v="0"/>
    <x v="0"/>
    <x v="2"/>
    <x v="1"/>
  </r>
  <r>
    <x v="0"/>
    <x v="4"/>
    <s v="De Bonte Raaf"/>
    <x v="6"/>
    <x v="34"/>
    <n v="60"/>
    <x v="2"/>
    <x v="0"/>
    <x v="0"/>
    <x v="0"/>
    <x v="2"/>
    <x v="1"/>
  </r>
  <r>
    <x v="0"/>
    <x v="4"/>
    <s v="De Bonte Raaf"/>
    <x v="6"/>
    <x v="35"/>
    <n v="60"/>
    <x v="2"/>
    <x v="0"/>
    <x v="0"/>
    <x v="0"/>
    <x v="2"/>
    <x v="1"/>
  </r>
  <r>
    <x v="0"/>
    <x v="4"/>
    <s v="De Bonte Raaf"/>
    <x v="6"/>
    <x v="36"/>
    <n v="94"/>
    <x v="2"/>
    <x v="0"/>
    <x v="0"/>
    <x v="0"/>
    <x v="2"/>
    <x v="1"/>
  </r>
  <r>
    <x v="0"/>
    <x v="4"/>
    <s v="De Bonte Raaf"/>
    <x v="6"/>
    <x v="37"/>
    <n v="150.94999999999999"/>
    <x v="2"/>
    <x v="0"/>
    <x v="0"/>
    <x v="0"/>
    <x v="2"/>
    <x v="1"/>
  </r>
  <r>
    <x v="0"/>
    <x v="4"/>
    <s v="De Bonte Raaf"/>
    <x v="6"/>
    <x v="38"/>
    <n v="258.87"/>
    <x v="2"/>
    <x v="0"/>
    <x v="0"/>
    <x v="0"/>
    <x v="2"/>
    <x v="1"/>
  </r>
  <r>
    <x v="0"/>
    <x v="4"/>
    <s v="De Bonte Raaf"/>
    <x v="6"/>
    <x v="39"/>
    <n v="0"/>
    <x v="2"/>
    <x v="0"/>
    <x v="0"/>
    <x v="0"/>
    <x v="2"/>
    <x v="1"/>
  </r>
  <r>
    <x v="0"/>
    <x v="4"/>
    <s v="De Bonte Raaf"/>
    <x v="6"/>
    <x v="40"/>
    <n v="258.87"/>
    <x v="2"/>
    <x v="0"/>
    <x v="0"/>
    <x v="0"/>
    <x v="2"/>
    <x v="1"/>
  </r>
  <r>
    <x v="0"/>
    <x v="4"/>
    <s v="De Bonte Raaf"/>
    <x v="6"/>
    <x v="41"/>
    <n v="0"/>
    <x v="2"/>
    <x v="0"/>
    <x v="0"/>
    <x v="0"/>
    <x v="2"/>
    <x v="1"/>
  </r>
  <r>
    <x v="0"/>
    <x v="4"/>
    <s v="De Bonte Raaf"/>
    <x v="6"/>
    <x v="92"/>
    <n v="1637.4"/>
    <x v="2"/>
    <x v="0"/>
    <x v="0"/>
    <x v="0"/>
    <x v="2"/>
    <x v="1"/>
  </r>
  <r>
    <x v="0"/>
    <x v="4"/>
    <s v="De Bonte Raaf"/>
    <x v="6"/>
    <x v="43"/>
    <n v="0"/>
    <x v="2"/>
    <x v="0"/>
    <x v="0"/>
    <x v="1"/>
    <x v="2"/>
    <x v="1"/>
  </r>
  <r>
    <x v="0"/>
    <x v="4"/>
    <s v="De Bonte Raaf"/>
    <x v="6"/>
    <x v="44"/>
    <n v="0"/>
    <x v="2"/>
    <x v="0"/>
    <x v="0"/>
    <x v="2"/>
    <x v="2"/>
    <x v="1"/>
  </r>
  <r>
    <x v="0"/>
    <x v="4"/>
    <s v="De Bonte Raaf"/>
    <x v="6"/>
    <x v="45"/>
    <n v="0"/>
    <x v="2"/>
    <x v="0"/>
    <x v="0"/>
    <x v="2"/>
    <x v="2"/>
    <x v="1"/>
  </r>
  <r>
    <x v="0"/>
    <x v="4"/>
    <s v="De Bonte Raaf"/>
    <x v="6"/>
    <x v="46"/>
    <n v="0"/>
    <x v="2"/>
    <x v="0"/>
    <x v="0"/>
    <x v="2"/>
    <x v="2"/>
    <x v="1"/>
  </r>
  <r>
    <x v="0"/>
    <x v="4"/>
    <s v="De Bonte Raaf"/>
    <x v="6"/>
    <x v="47"/>
    <n v="0"/>
    <x v="2"/>
    <x v="0"/>
    <x v="0"/>
    <x v="2"/>
    <x v="2"/>
    <x v="1"/>
  </r>
  <r>
    <x v="0"/>
    <x v="4"/>
    <s v="De Bonte Raaf"/>
    <x v="6"/>
    <x v="48"/>
    <n v="615.65"/>
    <x v="2"/>
    <x v="0"/>
    <x v="0"/>
    <x v="1"/>
    <x v="2"/>
    <x v="1"/>
  </r>
  <r>
    <x v="0"/>
    <x v="4"/>
    <s v="De Bonte Raaf"/>
    <x v="6"/>
    <x v="49"/>
    <n v="130.99"/>
    <x v="2"/>
    <x v="0"/>
    <x v="0"/>
    <x v="3"/>
    <x v="2"/>
    <x v="1"/>
  </r>
  <r>
    <x v="0"/>
    <x v="4"/>
    <s v="De Bonte Raaf"/>
    <x v="6"/>
    <x v="50"/>
    <n v="-72.7"/>
    <x v="2"/>
    <x v="0"/>
    <x v="0"/>
    <x v="4"/>
    <x v="2"/>
    <x v="1"/>
  </r>
  <r>
    <x v="0"/>
    <x v="4"/>
    <s v="De Bonte Raaf"/>
    <x v="6"/>
    <x v="51"/>
    <n v="-96.93"/>
    <x v="2"/>
    <x v="0"/>
    <x v="0"/>
    <x v="4"/>
    <x v="2"/>
    <x v="1"/>
  </r>
  <r>
    <x v="0"/>
    <x v="4"/>
    <s v="De Bonte Raaf"/>
    <x v="6"/>
    <x v="52"/>
    <n v="0"/>
    <x v="2"/>
    <x v="0"/>
    <x v="0"/>
    <x v="1"/>
    <x v="2"/>
    <x v="1"/>
  </r>
  <r>
    <x v="0"/>
    <x v="4"/>
    <s v="De Bonte Raaf"/>
    <x v="6"/>
    <x v="53"/>
    <n v="24.56"/>
    <x v="2"/>
    <x v="0"/>
    <x v="0"/>
    <x v="3"/>
    <x v="2"/>
    <x v="1"/>
  </r>
  <r>
    <x v="0"/>
    <x v="4"/>
    <s v="De Bonte Raaf"/>
    <x v="6"/>
    <x v="54"/>
    <n v="3.68"/>
    <x v="2"/>
    <x v="0"/>
    <x v="0"/>
    <x v="4"/>
    <x v="2"/>
    <x v="1"/>
  </r>
  <r>
    <x v="0"/>
    <x v="4"/>
    <s v="De Bonte Raaf"/>
    <x v="6"/>
    <x v="55"/>
    <n v="4.91"/>
    <x v="2"/>
    <x v="0"/>
    <x v="0"/>
    <x v="4"/>
    <x v="2"/>
    <x v="1"/>
  </r>
  <r>
    <x v="0"/>
    <x v="4"/>
    <s v="De Bonte Raaf"/>
    <x v="6"/>
    <x v="56"/>
    <n v="0"/>
    <x v="2"/>
    <x v="0"/>
    <x v="0"/>
    <x v="4"/>
    <x v="2"/>
    <x v="1"/>
  </r>
  <r>
    <x v="0"/>
    <x v="4"/>
    <s v="De Bonte Raaf"/>
    <x v="6"/>
    <x v="57"/>
    <n v="0"/>
    <x v="2"/>
    <x v="0"/>
    <x v="0"/>
    <x v="4"/>
    <x v="2"/>
    <x v="1"/>
  </r>
  <r>
    <x v="0"/>
    <x v="4"/>
    <s v="De Bonte Raaf"/>
    <x v="6"/>
    <x v="58"/>
    <n v="0"/>
    <x v="2"/>
    <x v="0"/>
    <x v="0"/>
    <x v="4"/>
    <x v="2"/>
    <x v="1"/>
  </r>
  <r>
    <x v="0"/>
    <x v="4"/>
    <s v="De Bonte Raaf"/>
    <x v="6"/>
    <x v="59"/>
    <n v="0"/>
    <x v="2"/>
    <x v="0"/>
    <x v="0"/>
    <x v="4"/>
    <x v="2"/>
    <x v="1"/>
  </r>
  <r>
    <x v="0"/>
    <x v="4"/>
    <s v="De Bonte Raaf"/>
    <x v="6"/>
    <x v="60"/>
    <n v="163.80000000000001"/>
    <x v="2"/>
    <x v="0"/>
    <x v="0"/>
    <x v="5"/>
    <x v="2"/>
    <x v="1"/>
  </r>
  <r>
    <x v="0"/>
    <x v="4"/>
    <s v="De Bonte Raaf"/>
    <x v="6"/>
    <x v="61"/>
    <n v="0"/>
    <x v="2"/>
    <x v="0"/>
    <x v="0"/>
    <x v="5"/>
    <x v="2"/>
    <x v="1"/>
  </r>
  <r>
    <x v="0"/>
    <x v="4"/>
    <s v="De Bonte Raaf"/>
    <x v="6"/>
    <x v="62"/>
    <n v="0"/>
    <x v="2"/>
    <x v="0"/>
    <x v="0"/>
    <x v="5"/>
    <x v="2"/>
    <x v="1"/>
  </r>
  <r>
    <x v="0"/>
    <x v="4"/>
    <s v="De Bonte Raaf"/>
    <x v="6"/>
    <x v="63"/>
    <n v="0"/>
    <x v="2"/>
    <x v="0"/>
    <x v="0"/>
    <x v="5"/>
    <x v="2"/>
    <x v="1"/>
  </r>
  <r>
    <x v="0"/>
    <x v="4"/>
    <s v="De Bonte Raaf"/>
    <x v="6"/>
    <x v="64"/>
    <n v="11.94"/>
    <x v="2"/>
    <x v="0"/>
    <x v="0"/>
    <x v="5"/>
    <x v="2"/>
    <x v="1"/>
  </r>
  <r>
    <x v="0"/>
    <x v="4"/>
    <s v="De Bonte Raaf"/>
    <x v="6"/>
    <x v="65"/>
    <n v="0"/>
    <x v="2"/>
    <x v="0"/>
    <x v="0"/>
    <x v="5"/>
    <x v="2"/>
    <x v="1"/>
  </r>
  <r>
    <x v="0"/>
    <x v="4"/>
    <s v="De Bonte Raaf"/>
    <x v="6"/>
    <x v="66"/>
    <n v="0"/>
    <x v="2"/>
    <x v="0"/>
    <x v="0"/>
    <x v="5"/>
    <x v="2"/>
    <x v="1"/>
  </r>
  <r>
    <x v="0"/>
    <x v="4"/>
    <s v="De Bonte Raaf"/>
    <x v="6"/>
    <x v="67"/>
    <n v="178.89"/>
    <x v="2"/>
    <x v="0"/>
    <x v="0"/>
    <x v="5"/>
    <x v="2"/>
    <x v="1"/>
  </r>
  <r>
    <x v="0"/>
    <x v="4"/>
    <s v="De Bonte Raaf"/>
    <x v="6"/>
    <x v="68"/>
    <n v="0"/>
    <x v="2"/>
    <x v="0"/>
    <x v="0"/>
    <x v="5"/>
    <x v="2"/>
    <x v="1"/>
  </r>
  <r>
    <x v="0"/>
    <x v="4"/>
    <s v="De Bonte Raaf"/>
    <x v="6"/>
    <x v="69"/>
    <n v="0"/>
    <x v="2"/>
    <x v="0"/>
    <x v="0"/>
    <x v="5"/>
    <x v="2"/>
    <x v="1"/>
  </r>
  <r>
    <x v="0"/>
    <x v="4"/>
    <s v="De Bonte Raaf"/>
    <x v="6"/>
    <x v="70"/>
    <n v="7.89"/>
    <x v="2"/>
    <x v="0"/>
    <x v="0"/>
    <x v="5"/>
    <x v="2"/>
    <x v="1"/>
  </r>
  <r>
    <x v="0"/>
    <x v="4"/>
    <s v="De Bonte Raaf"/>
    <x v="6"/>
    <x v="71"/>
    <n v="0"/>
    <x v="2"/>
    <x v="0"/>
    <x v="0"/>
    <x v="5"/>
    <x v="2"/>
    <x v="1"/>
  </r>
  <r>
    <x v="0"/>
    <x v="4"/>
    <s v="De Bonte Raaf"/>
    <x v="6"/>
    <x v="72"/>
    <n v="0"/>
    <x v="2"/>
    <x v="0"/>
    <x v="0"/>
    <x v="4"/>
    <x v="2"/>
    <x v="1"/>
  </r>
  <r>
    <x v="0"/>
    <x v="4"/>
    <s v="De Bonte Raaf"/>
    <x v="6"/>
    <x v="73"/>
    <n v="0"/>
    <x v="2"/>
    <x v="0"/>
    <x v="0"/>
    <x v="4"/>
    <x v="2"/>
    <x v="1"/>
  </r>
  <r>
    <x v="0"/>
    <x v="4"/>
    <s v="De Bonte Raaf"/>
    <x v="6"/>
    <x v="74"/>
    <n v="0"/>
    <x v="2"/>
    <x v="0"/>
    <x v="0"/>
    <x v="4"/>
    <x v="2"/>
    <x v="1"/>
  </r>
  <r>
    <x v="0"/>
    <x v="4"/>
    <s v="De Bonte Raaf"/>
    <x v="6"/>
    <x v="75"/>
    <n v="0"/>
    <x v="2"/>
    <x v="0"/>
    <x v="0"/>
    <x v="4"/>
    <x v="2"/>
    <x v="1"/>
  </r>
  <r>
    <x v="0"/>
    <x v="4"/>
    <s v="De Bonte Raaf"/>
    <x v="6"/>
    <x v="76"/>
    <n v="150.94999999999999"/>
    <x v="2"/>
    <x v="0"/>
    <x v="0"/>
    <x v="6"/>
    <x v="2"/>
    <x v="1"/>
  </r>
  <r>
    <x v="0"/>
    <x v="4"/>
    <s v="De Bonte Raaf"/>
    <x v="6"/>
    <x v="77"/>
    <n v="-128.41999999999999"/>
    <x v="2"/>
    <x v="0"/>
    <x v="0"/>
    <x v="7"/>
    <x v="2"/>
    <x v="1"/>
  </r>
  <r>
    <x v="0"/>
    <x v="4"/>
    <s v="De Bonte Raaf"/>
    <x v="6"/>
    <x v="78"/>
    <n v="-254.69"/>
    <x v="2"/>
    <x v="0"/>
    <x v="0"/>
    <x v="7"/>
    <x v="2"/>
    <x v="1"/>
  </r>
  <r>
    <x v="0"/>
    <x v="4"/>
    <s v="De Bonte Raaf"/>
    <x v="6"/>
    <x v="79"/>
    <n v="0"/>
    <x v="2"/>
    <x v="0"/>
    <x v="0"/>
    <x v="7"/>
    <x v="2"/>
    <x v="1"/>
  </r>
  <r>
    <x v="0"/>
    <x v="4"/>
    <s v="De Bonte Raaf"/>
    <x v="6"/>
    <x v="80"/>
    <n v="0"/>
    <x v="2"/>
    <x v="0"/>
    <x v="0"/>
    <x v="8"/>
    <x v="2"/>
    <x v="1"/>
  </r>
  <r>
    <x v="0"/>
    <x v="4"/>
    <s v="De Bonte Raaf"/>
    <x v="6"/>
    <x v="81"/>
    <n v="1869.94"/>
    <x v="2"/>
    <x v="0"/>
    <x v="0"/>
    <x v="8"/>
    <x v="2"/>
    <x v="1"/>
  </r>
  <r>
    <x v="0"/>
    <x v="4"/>
    <s v="De Bonte Raaf"/>
    <x v="6"/>
    <x v="82"/>
    <n v="0"/>
    <x v="2"/>
    <x v="0"/>
    <x v="0"/>
    <x v="8"/>
    <x v="2"/>
    <x v="1"/>
  </r>
  <r>
    <x v="0"/>
    <x v="4"/>
    <s v="De Bonte Raaf"/>
    <x v="6"/>
    <x v="83"/>
    <n v="1869.94"/>
    <x v="2"/>
    <x v="0"/>
    <x v="0"/>
    <x v="9"/>
    <x v="2"/>
    <x v="1"/>
  </r>
  <r>
    <x v="0"/>
    <x v="4"/>
    <s v="De Bonte Raaf"/>
    <x v="6"/>
    <x v="84"/>
    <n v="0"/>
    <x v="2"/>
    <x v="0"/>
    <x v="0"/>
    <x v="3"/>
    <x v="2"/>
    <x v="1"/>
  </r>
  <r>
    <x v="0"/>
    <x v="4"/>
    <s v="De Bonte Raaf"/>
    <x v="7"/>
    <x v="0"/>
    <n v="8921.1299999999992"/>
    <x v="2"/>
    <x v="0"/>
    <x v="0"/>
    <x v="0"/>
    <x v="0"/>
    <x v="0"/>
  </r>
  <r>
    <x v="0"/>
    <x v="4"/>
    <s v="De Bonte Raaf"/>
    <x v="7"/>
    <x v="85"/>
    <n v="2951"/>
    <x v="2"/>
    <x v="0"/>
    <x v="0"/>
    <x v="0"/>
    <x v="0"/>
    <x v="0"/>
  </r>
  <r>
    <x v="0"/>
    <x v="4"/>
    <s v="De Bonte Raaf"/>
    <x v="7"/>
    <x v="97"/>
    <n v="1109.57"/>
    <x v="2"/>
    <x v="0"/>
    <x v="0"/>
    <x v="0"/>
    <x v="0"/>
    <x v="0"/>
  </r>
  <r>
    <x v="0"/>
    <x v="4"/>
    <s v="De Bonte Raaf"/>
    <x v="7"/>
    <x v="86"/>
    <n v="2951"/>
    <x v="2"/>
    <x v="0"/>
    <x v="0"/>
    <x v="0"/>
    <x v="0"/>
    <x v="0"/>
  </r>
  <r>
    <x v="0"/>
    <x v="4"/>
    <s v="De Bonte Raaf"/>
    <x v="7"/>
    <x v="4"/>
    <n v="2951"/>
    <x v="2"/>
    <x v="0"/>
    <x v="0"/>
    <x v="1"/>
    <x v="0"/>
    <x v="0"/>
  </r>
  <r>
    <x v="0"/>
    <x v="4"/>
    <s v="De Bonte Raaf"/>
    <x v="7"/>
    <x v="98"/>
    <n v="1109.57"/>
    <x v="2"/>
    <x v="0"/>
    <x v="0"/>
    <x v="0"/>
    <x v="0"/>
    <x v="0"/>
  </r>
  <r>
    <x v="0"/>
    <x v="4"/>
    <s v="De Bonte Raaf"/>
    <x v="7"/>
    <x v="6"/>
    <n v="3953.71"/>
    <x v="2"/>
    <x v="0"/>
    <x v="0"/>
    <x v="0"/>
    <x v="0"/>
    <x v="0"/>
  </r>
  <r>
    <x v="0"/>
    <x v="4"/>
    <s v="De Bonte Raaf"/>
    <x v="7"/>
    <x v="99"/>
    <n v="1109.57"/>
    <x v="2"/>
    <x v="0"/>
    <x v="0"/>
    <x v="0"/>
    <x v="0"/>
    <x v="0"/>
  </r>
  <r>
    <x v="0"/>
    <x v="4"/>
    <s v="De Bonte Raaf"/>
    <x v="7"/>
    <x v="8"/>
    <n v="0"/>
    <x v="2"/>
    <x v="0"/>
    <x v="0"/>
    <x v="1"/>
    <x v="0"/>
    <x v="0"/>
  </r>
  <r>
    <x v="0"/>
    <x v="4"/>
    <s v="De Bonte Raaf"/>
    <x v="7"/>
    <x v="9"/>
    <n v="0"/>
    <x v="2"/>
    <x v="0"/>
    <x v="0"/>
    <x v="0"/>
    <x v="0"/>
    <x v="0"/>
  </r>
  <r>
    <x v="0"/>
    <x v="4"/>
    <s v="De Bonte Raaf"/>
    <x v="7"/>
    <x v="87"/>
    <n v="2951"/>
    <x v="2"/>
    <x v="0"/>
    <x v="0"/>
    <x v="0"/>
    <x v="0"/>
    <x v="0"/>
  </r>
  <r>
    <x v="0"/>
    <x v="4"/>
    <s v="De Bonte Raaf"/>
    <x v="7"/>
    <x v="88"/>
    <n v="2951"/>
    <x v="2"/>
    <x v="0"/>
    <x v="0"/>
    <x v="0"/>
    <x v="0"/>
    <x v="0"/>
  </r>
  <r>
    <x v="0"/>
    <x v="4"/>
    <s v="De Bonte Raaf"/>
    <x v="7"/>
    <x v="89"/>
    <n v="2951"/>
    <x v="2"/>
    <x v="0"/>
    <x v="0"/>
    <x v="0"/>
    <x v="0"/>
    <x v="0"/>
  </r>
  <r>
    <x v="0"/>
    <x v="4"/>
    <s v="De Bonte Raaf"/>
    <x v="7"/>
    <x v="90"/>
    <n v="2951"/>
    <x v="2"/>
    <x v="0"/>
    <x v="0"/>
    <x v="0"/>
    <x v="0"/>
    <x v="0"/>
  </r>
  <r>
    <x v="0"/>
    <x v="4"/>
    <s v="De Bonte Raaf"/>
    <x v="7"/>
    <x v="91"/>
    <n v="2951"/>
    <x v="2"/>
    <x v="0"/>
    <x v="0"/>
    <x v="0"/>
    <x v="0"/>
    <x v="0"/>
  </r>
  <r>
    <x v="0"/>
    <x v="4"/>
    <s v="De Bonte Raaf"/>
    <x v="7"/>
    <x v="15"/>
    <n v="0"/>
    <x v="2"/>
    <x v="0"/>
    <x v="0"/>
    <x v="0"/>
    <x v="0"/>
    <x v="0"/>
  </r>
  <r>
    <x v="0"/>
    <x v="4"/>
    <s v="De Bonte Raaf"/>
    <x v="7"/>
    <x v="16"/>
    <n v="4060.57"/>
    <x v="2"/>
    <x v="0"/>
    <x v="0"/>
    <x v="0"/>
    <x v="0"/>
    <x v="0"/>
  </r>
  <r>
    <x v="0"/>
    <x v="4"/>
    <s v="De Bonte Raaf"/>
    <x v="7"/>
    <x v="17"/>
    <n v="0"/>
    <x v="2"/>
    <x v="0"/>
    <x v="0"/>
    <x v="0"/>
    <x v="0"/>
    <x v="0"/>
  </r>
  <r>
    <x v="0"/>
    <x v="4"/>
    <s v="De Bonte Raaf"/>
    <x v="7"/>
    <x v="18"/>
    <n v="4060.57"/>
    <x v="2"/>
    <x v="0"/>
    <x v="0"/>
    <x v="0"/>
    <x v="0"/>
    <x v="0"/>
  </r>
  <r>
    <x v="0"/>
    <x v="4"/>
    <s v="De Bonte Raaf"/>
    <x v="7"/>
    <x v="19"/>
    <n v="21"/>
    <x v="2"/>
    <x v="0"/>
    <x v="0"/>
    <x v="0"/>
    <x v="0"/>
    <x v="0"/>
  </r>
  <r>
    <x v="0"/>
    <x v="4"/>
    <s v="De Bonte Raaf"/>
    <x v="7"/>
    <x v="20"/>
    <n v="4060.57"/>
    <x v="2"/>
    <x v="0"/>
    <x v="0"/>
    <x v="0"/>
    <x v="0"/>
    <x v="0"/>
  </r>
  <r>
    <x v="0"/>
    <x v="4"/>
    <s v="De Bonte Raaf"/>
    <x v="7"/>
    <x v="21"/>
    <n v="-1086.8599999999999"/>
    <x v="2"/>
    <x v="0"/>
    <x v="0"/>
    <x v="0"/>
    <x v="0"/>
    <x v="0"/>
  </r>
  <r>
    <x v="0"/>
    <x v="4"/>
    <s v="De Bonte Raaf"/>
    <x v="7"/>
    <x v="22"/>
    <n v="4060.57"/>
    <x v="2"/>
    <x v="0"/>
    <x v="0"/>
    <x v="0"/>
    <x v="0"/>
    <x v="0"/>
  </r>
  <r>
    <x v="0"/>
    <x v="4"/>
    <s v="De Bonte Raaf"/>
    <x v="7"/>
    <x v="23"/>
    <n v="4060.57"/>
    <x v="2"/>
    <x v="0"/>
    <x v="0"/>
    <x v="0"/>
    <x v="0"/>
    <x v="0"/>
  </r>
  <r>
    <x v="0"/>
    <x v="4"/>
    <s v="De Bonte Raaf"/>
    <x v="7"/>
    <x v="24"/>
    <n v="4060.57"/>
    <x v="2"/>
    <x v="0"/>
    <x v="0"/>
    <x v="0"/>
    <x v="0"/>
    <x v="0"/>
  </r>
  <r>
    <x v="0"/>
    <x v="4"/>
    <s v="De Bonte Raaf"/>
    <x v="7"/>
    <x v="25"/>
    <n v="21.67"/>
    <x v="2"/>
    <x v="0"/>
    <x v="0"/>
    <x v="0"/>
    <x v="0"/>
    <x v="0"/>
  </r>
  <r>
    <x v="0"/>
    <x v="4"/>
    <s v="De Bonte Raaf"/>
    <x v="7"/>
    <x v="26"/>
    <n v="151.19999999999999"/>
    <x v="2"/>
    <x v="0"/>
    <x v="0"/>
    <x v="0"/>
    <x v="0"/>
    <x v="0"/>
  </r>
  <r>
    <x v="0"/>
    <x v="4"/>
    <s v="De Bonte Raaf"/>
    <x v="7"/>
    <x v="27"/>
    <n v="316.25"/>
    <x v="2"/>
    <x v="0"/>
    <x v="0"/>
    <x v="0"/>
    <x v="0"/>
    <x v="0"/>
  </r>
  <r>
    <x v="0"/>
    <x v="4"/>
    <s v="De Bonte Raaf"/>
    <x v="7"/>
    <x v="28"/>
    <n v="2951"/>
    <x v="2"/>
    <x v="0"/>
    <x v="0"/>
    <x v="0"/>
    <x v="0"/>
    <x v="0"/>
  </r>
  <r>
    <x v="0"/>
    <x v="4"/>
    <s v="De Bonte Raaf"/>
    <x v="7"/>
    <x v="29"/>
    <n v="1109.57"/>
    <x v="2"/>
    <x v="0"/>
    <x v="0"/>
    <x v="0"/>
    <x v="0"/>
    <x v="0"/>
  </r>
  <r>
    <x v="0"/>
    <x v="4"/>
    <s v="De Bonte Raaf"/>
    <x v="7"/>
    <x v="30"/>
    <n v="2951"/>
    <x v="2"/>
    <x v="0"/>
    <x v="0"/>
    <x v="0"/>
    <x v="0"/>
    <x v="0"/>
  </r>
  <r>
    <x v="0"/>
    <x v="4"/>
    <s v="De Bonte Raaf"/>
    <x v="7"/>
    <x v="31"/>
    <n v="18.920000000000002"/>
    <x v="2"/>
    <x v="0"/>
    <x v="0"/>
    <x v="0"/>
    <x v="0"/>
    <x v="0"/>
  </r>
  <r>
    <x v="0"/>
    <x v="4"/>
    <s v="De Bonte Raaf"/>
    <x v="7"/>
    <x v="32"/>
    <n v="156"/>
    <x v="2"/>
    <x v="0"/>
    <x v="0"/>
    <x v="0"/>
    <x v="0"/>
    <x v="0"/>
  </r>
  <r>
    <x v="0"/>
    <x v="4"/>
    <s v="De Bonte Raaf"/>
    <x v="7"/>
    <x v="33"/>
    <n v="100"/>
    <x v="2"/>
    <x v="0"/>
    <x v="0"/>
    <x v="0"/>
    <x v="0"/>
    <x v="0"/>
  </r>
  <r>
    <x v="0"/>
    <x v="4"/>
    <s v="De Bonte Raaf"/>
    <x v="7"/>
    <x v="34"/>
    <n v="100"/>
    <x v="2"/>
    <x v="0"/>
    <x v="0"/>
    <x v="0"/>
    <x v="0"/>
    <x v="0"/>
  </r>
  <r>
    <x v="0"/>
    <x v="4"/>
    <s v="De Bonte Raaf"/>
    <x v="7"/>
    <x v="35"/>
    <n v="100"/>
    <x v="2"/>
    <x v="0"/>
    <x v="0"/>
    <x v="0"/>
    <x v="0"/>
    <x v="0"/>
  </r>
  <r>
    <x v="0"/>
    <x v="4"/>
    <s v="De Bonte Raaf"/>
    <x v="7"/>
    <x v="36"/>
    <n v="156"/>
    <x v="2"/>
    <x v="0"/>
    <x v="0"/>
    <x v="0"/>
    <x v="0"/>
    <x v="0"/>
  </r>
  <r>
    <x v="0"/>
    <x v="4"/>
    <s v="De Bonte Raaf"/>
    <x v="7"/>
    <x v="37"/>
    <n v="272.06"/>
    <x v="2"/>
    <x v="0"/>
    <x v="0"/>
    <x v="0"/>
    <x v="0"/>
    <x v="0"/>
  </r>
  <r>
    <x v="0"/>
    <x v="4"/>
    <s v="De Bonte Raaf"/>
    <x v="7"/>
    <x v="38"/>
    <n v="432"/>
    <x v="2"/>
    <x v="0"/>
    <x v="0"/>
    <x v="0"/>
    <x v="0"/>
    <x v="0"/>
  </r>
  <r>
    <x v="0"/>
    <x v="4"/>
    <s v="De Bonte Raaf"/>
    <x v="7"/>
    <x v="39"/>
    <n v="0"/>
    <x v="2"/>
    <x v="0"/>
    <x v="0"/>
    <x v="0"/>
    <x v="0"/>
    <x v="0"/>
  </r>
  <r>
    <x v="0"/>
    <x v="4"/>
    <s v="De Bonte Raaf"/>
    <x v="7"/>
    <x v="40"/>
    <n v="432"/>
    <x v="2"/>
    <x v="0"/>
    <x v="0"/>
    <x v="0"/>
    <x v="0"/>
    <x v="0"/>
  </r>
  <r>
    <x v="0"/>
    <x v="4"/>
    <s v="De Bonte Raaf"/>
    <x v="7"/>
    <x v="41"/>
    <n v="0"/>
    <x v="2"/>
    <x v="0"/>
    <x v="0"/>
    <x v="0"/>
    <x v="0"/>
    <x v="0"/>
  </r>
  <r>
    <x v="0"/>
    <x v="4"/>
    <s v="De Bonte Raaf"/>
    <x v="7"/>
    <x v="92"/>
    <n v="2951"/>
    <x v="2"/>
    <x v="0"/>
    <x v="0"/>
    <x v="0"/>
    <x v="0"/>
    <x v="0"/>
  </r>
  <r>
    <x v="0"/>
    <x v="4"/>
    <s v="De Bonte Raaf"/>
    <x v="7"/>
    <x v="43"/>
    <n v="0"/>
    <x v="2"/>
    <x v="0"/>
    <x v="0"/>
    <x v="1"/>
    <x v="0"/>
    <x v="0"/>
  </r>
  <r>
    <x v="0"/>
    <x v="4"/>
    <s v="De Bonte Raaf"/>
    <x v="7"/>
    <x v="44"/>
    <n v="0"/>
    <x v="2"/>
    <x v="0"/>
    <x v="0"/>
    <x v="2"/>
    <x v="0"/>
    <x v="0"/>
  </r>
  <r>
    <x v="0"/>
    <x v="4"/>
    <s v="De Bonte Raaf"/>
    <x v="7"/>
    <x v="45"/>
    <n v="0"/>
    <x v="2"/>
    <x v="0"/>
    <x v="0"/>
    <x v="2"/>
    <x v="0"/>
    <x v="0"/>
  </r>
  <r>
    <x v="0"/>
    <x v="4"/>
    <s v="De Bonte Raaf"/>
    <x v="7"/>
    <x v="46"/>
    <n v="0"/>
    <x v="2"/>
    <x v="0"/>
    <x v="0"/>
    <x v="2"/>
    <x v="0"/>
    <x v="0"/>
  </r>
  <r>
    <x v="0"/>
    <x v="4"/>
    <s v="De Bonte Raaf"/>
    <x v="7"/>
    <x v="47"/>
    <n v="0"/>
    <x v="2"/>
    <x v="0"/>
    <x v="0"/>
    <x v="2"/>
    <x v="0"/>
    <x v="0"/>
  </r>
  <r>
    <x v="0"/>
    <x v="4"/>
    <s v="De Bonte Raaf"/>
    <x v="7"/>
    <x v="48"/>
    <n v="1109.57"/>
    <x v="2"/>
    <x v="0"/>
    <x v="0"/>
    <x v="1"/>
    <x v="0"/>
    <x v="0"/>
  </r>
  <r>
    <x v="0"/>
    <x v="4"/>
    <s v="De Bonte Raaf"/>
    <x v="7"/>
    <x v="49"/>
    <n v="236.08"/>
    <x v="2"/>
    <x v="0"/>
    <x v="0"/>
    <x v="3"/>
    <x v="0"/>
    <x v="0"/>
  </r>
  <r>
    <x v="0"/>
    <x v="4"/>
    <s v="De Bonte Raaf"/>
    <x v="7"/>
    <x v="50"/>
    <n v="-131.02000000000001"/>
    <x v="2"/>
    <x v="0"/>
    <x v="0"/>
    <x v="4"/>
    <x v="0"/>
    <x v="0"/>
  </r>
  <r>
    <x v="0"/>
    <x v="4"/>
    <s v="De Bonte Raaf"/>
    <x v="7"/>
    <x v="51"/>
    <n v="-174.7"/>
    <x v="2"/>
    <x v="0"/>
    <x v="0"/>
    <x v="4"/>
    <x v="0"/>
    <x v="0"/>
  </r>
  <r>
    <x v="0"/>
    <x v="4"/>
    <s v="De Bonte Raaf"/>
    <x v="7"/>
    <x v="52"/>
    <n v="0"/>
    <x v="2"/>
    <x v="0"/>
    <x v="0"/>
    <x v="1"/>
    <x v="0"/>
    <x v="0"/>
  </r>
  <r>
    <x v="0"/>
    <x v="4"/>
    <s v="De Bonte Raaf"/>
    <x v="7"/>
    <x v="53"/>
    <n v="44.26"/>
    <x v="2"/>
    <x v="0"/>
    <x v="0"/>
    <x v="3"/>
    <x v="0"/>
    <x v="0"/>
  </r>
  <r>
    <x v="0"/>
    <x v="4"/>
    <s v="De Bonte Raaf"/>
    <x v="7"/>
    <x v="54"/>
    <n v="6.64"/>
    <x v="2"/>
    <x v="0"/>
    <x v="0"/>
    <x v="4"/>
    <x v="0"/>
    <x v="0"/>
  </r>
  <r>
    <x v="0"/>
    <x v="4"/>
    <s v="De Bonte Raaf"/>
    <x v="7"/>
    <x v="55"/>
    <n v="8.85"/>
    <x v="2"/>
    <x v="0"/>
    <x v="0"/>
    <x v="4"/>
    <x v="0"/>
    <x v="0"/>
  </r>
  <r>
    <x v="0"/>
    <x v="4"/>
    <s v="De Bonte Raaf"/>
    <x v="7"/>
    <x v="56"/>
    <n v="0"/>
    <x v="2"/>
    <x v="0"/>
    <x v="0"/>
    <x v="4"/>
    <x v="0"/>
    <x v="0"/>
  </r>
  <r>
    <x v="0"/>
    <x v="4"/>
    <s v="De Bonte Raaf"/>
    <x v="7"/>
    <x v="57"/>
    <n v="0"/>
    <x v="2"/>
    <x v="0"/>
    <x v="0"/>
    <x v="4"/>
    <x v="0"/>
    <x v="0"/>
  </r>
  <r>
    <x v="0"/>
    <x v="4"/>
    <s v="De Bonte Raaf"/>
    <x v="7"/>
    <x v="58"/>
    <n v="0"/>
    <x v="2"/>
    <x v="0"/>
    <x v="0"/>
    <x v="4"/>
    <x v="0"/>
    <x v="0"/>
  </r>
  <r>
    <x v="0"/>
    <x v="4"/>
    <s v="De Bonte Raaf"/>
    <x v="7"/>
    <x v="59"/>
    <n v="0"/>
    <x v="2"/>
    <x v="0"/>
    <x v="0"/>
    <x v="4"/>
    <x v="0"/>
    <x v="0"/>
  </r>
  <r>
    <x v="0"/>
    <x v="4"/>
    <s v="De Bonte Raaf"/>
    <x v="7"/>
    <x v="60"/>
    <n v="295.2"/>
    <x v="2"/>
    <x v="0"/>
    <x v="0"/>
    <x v="5"/>
    <x v="0"/>
    <x v="0"/>
  </r>
  <r>
    <x v="0"/>
    <x v="4"/>
    <s v="De Bonte Raaf"/>
    <x v="7"/>
    <x v="61"/>
    <n v="0"/>
    <x v="2"/>
    <x v="0"/>
    <x v="0"/>
    <x v="5"/>
    <x v="0"/>
    <x v="0"/>
  </r>
  <r>
    <x v="0"/>
    <x v="4"/>
    <s v="De Bonte Raaf"/>
    <x v="7"/>
    <x v="62"/>
    <n v="0"/>
    <x v="2"/>
    <x v="0"/>
    <x v="0"/>
    <x v="5"/>
    <x v="0"/>
    <x v="0"/>
  </r>
  <r>
    <x v="0"/>
    <x v="4"/>
    <s v="De Bonte Raaf"/>
    <x v="7"/>
    <x v="63"/>
    <n v="0"/>
    <x v="2"/>
    <x v="0"/>
    <x v="0"/>
    <x v="5"/>
    <x v="0"/>
    <x v="0"/>
  </r>
  <r>
    <x v="0"/>
    <x v="4"/>
    <s v="De Bonte Raaf"/>
    <x v="7"/>
    <x v="64"/>
    <n v="21.52"/>
    <x v="2"/>
    <x v="0"/>
    <x v="0"/>
    <x v="5"/>
    <x v="0"/>
    <x v="0"/>
  </r>
  <r>
    <x v="0"/>
    <x v="4"/>
    <s v="De Bonte Raaf"/>
    <x v="7"/>
    <x v="65"/>
    <n v="0"/>
    <x v="2"/>
    <x v="0"/>
    <x v="0"/>
    <x v="5"/>
    <x v="0"/>
    <x v="0"/>
  </r>
  <r>
    <x v="0"/>
    <x v="4"/>
    <s v="De Bonte Raaf"/>
    <x v="7"/>
    <x v="66"/>
    <n v="119.38"/>
    <x v="2"/>
    <x v="0"/>
    <x v="0"/>
    <x v="5"/>
    <x v="0"/>
    <x v="0"/>
  </r>
  <r>
    <x v="0"/>
    <x v="4"/>
    <s v="De Bonte Raaf"/>
    <x v="7"/>
    <x v="67"/>
    <n v="0"/>
    <x v="2"/>
    <x v="0"/>
    <x v="0"/>
    <x v="5"/>
    <x v="0"/>
    <x v="0"/>
  </r>
  <r>
    <x v="0"/>
    <x v="4"/>
    <s v="De Bonte Raaf"/>
    <x v="7"/>
    <x v="68"/>
    <n v="0"/>
    <x v="2"/>
    <x v="0"/>
    <x v="0"/>
    <x v="5"/>
    <x v="0"/>
    <x v="0"/>
  </r>
  <r>
    <x v="0"/>
    <x v="4"/>
    <s v="De Bonte Raaf"/>
    <x v="7"/>
    <x v="69"/>
    <n v="0"/>
    <x v="2"/>
    <x v="0"/>
    <x v="0"/>
    <x v="5"/>
    <x v="0"/>
    <x v="0"/>
  </r>
  <r>
    <x v="0"/>
    <x v="4"/>
    <s v="De Bonte Raaf"/>
    <x v="7"/>
    <x v="70"/>
    <n v="14.21"/>
    <x v="2"/>
    <x v="0"/>
    <x v="0"/>
    <x v="5"/>
    <x v="0"/>
    <x v="0"/>
  </r>
  <r>
    <x v="0"/>
    <x v="4"/>
    <s v="De Bonte Raaf"/>
    <x v="7"/>
    <x v="71"/>
    <n v="0"/>
    <x v="2"/>
    <x v="0"/>
    <x v="0"/>
    <x v="5"/>
    <x v="0"/>
    <x v="0"/>
  </r>
  <r>
    <x v="0"/>
    <x v="4"/>
    <s v="De Bonte Raaf"/>
    <x v="7"/>
    <x v="72"/>
    <n v="0"/>
    <x v="2"/>
    <x v="0"/>
    <x v="0"/>
    <x v="4"/>
    <x v="0"/>
    <x v="0"/>
  </r>
  <r>
    <x v="0"/>
    <x v="4"/>
    <s v="De Bonte Raaf"/>
    <x v="7"/>
    <x v="73"/>
    <n v="0"/>
    <x v="2"/>
    <x v="0"/>
    <x v="0"/>
    <x v="4"/>
    <x v="0"/>
    <x v="0"/>
  </r>
  <r>
    <x v="0"/>
    <x v="4"/>
    <s v="De Bonte Raaf"/>
    <x v="7"/>
    <x v="74"/>
    <n v="0"/>
    <x v="2"/>
    <x v="0"/>
    <x v="0"/>
    <x v="4"/>
    <x v="0"/>
    <x v="0"/>
  </r>
  <r>
    <x v="0"/>
    <x v="4"/>
    <s v="De Bonte Raaf"/>
    <x v="7"/>
    <x v="75"/>
    <n v="0"/>
    <x v="2"/>
    <x v="0"/>
    <x v="0"/>
    <x v="4"/>
    <x v="0"/>
    <x v="0"/>
  </r>
  <r>
    <x v="0"/>
    <x v="4"/>
    <s v="De Bonte Raaf"/>
    <x v="7"/>
    <x v="76"/>
    <n v="272.06"/>
    <x v="2"/>
    <x v="0"/>
    <x v="0"/>
    <x v="6"/>
    <x v="0"/>
    <x v="0"/>
  </r>
  <r>
    <x v="0"/>
    <x v="4"/>
    <s v="De Bonte Raaf"/>
    <x v="7"/>
    <x v="77"/>
    <n v="-627.83000000000004"/>
    <x v="2"/>
    <x v="0"/>
    <x v="0"/>
    <x v="7"/>
    <x v="0"/>
    <x v="0"/>
  </r>
  <r>
    <x v="0"/>
    <x v="4"/>
    <s v="De Bonte Raaf"/>
    <x v="7"/>
    <x v="78"/>
    <n v="-459.03"/>
    <x v="2"/>
    <x v="0"/>
    <x v="0"/>
    <x v="7"/>
    <x v="0"/>
    <x v="0"/>
  </r>
  <r>
    <x v="0"/>
    <x v="4"/>
    <s v="De Bonte Raaf"/>
    <x v="7"/>
    <x v="79"/>
    <n v="0"/>
    <x v="2"/>
    <x v="0"/>
    <x v="0"/>
    <x v="7"/>
    <x v="0"/>
    <x v="0"/>
  </r>
  <r>
    <x v="0"/>
    <x v="4"/>
    <s v="De Bonte Raaf"/>
    <x v="7"/>
    <x v="80"/>
    <n v="0"/>
    <x v="2"/>
    <x v="0"/>
    <x v="0"/>
    <x v="8"/>
    <x v="0"/>
    <x v="0"/>
  </r>
  <r>
    <x v="0"/>
    <x v="4"/>
    <s v="De Bonte Raaf"/>
    <x v="7"/>
    <x v="81"/>
    <n v="2973.71"/>
    <x v="2"/>
    <x v="0"/>
    <x v="0"/>
    <x v="8"/>
    <x v="0"/>
    <x v="0"/>
  </r>
  <r>
    <x v="0"/>
    <x v="4"/>
    <s v="De Bonte Raaf"/>
    <x v="7"/>
    <x v="82"/>
    <n v="0"/>
    <x v="2"/>
    <x v="0"/>
    <x v="0"/>
    <x v="8"/>
    <x v="0"/>
    <x v="0"/>
  </r>
  <r>
    <x v="0"/>
    <x v="4"/>
    <s v="De Bonte Raaf"/>
    <x v="7"/>
    <x v="83"/>
    <n v="2973.71"/>
    <x v="2"/>
    <x v="0"/>
    <x v="0"/>
    <x v="9"/>
    <x v="0"/>
    <x v="0"/>
  </r>
  <r>
    <x v="0"/>
    <x v="4"/>
    <s v="De Bonte Raaf"/>
    <x v="7"/>
    <x v="84"/>
    <n v="0"/>
    <x v="2"/>
    <x v="0"/>
    <x v="0"/>
    <x v="3"/>
    <x v="0"/>
    <x v="0"/>
  </r>
  <r>
    <x v="0"/>
    <x v="4"/>
    <s v="De Bonte Raaf"/>
    <x v="8"/>
    <x v="0"/>
    <n v="6709.56"/>
    <x v="2"/>
    <x v="0"/>
    <x v="0"/>
    <x v="0"/>
    <x v="2"/>
    <x v="0"/>
  </r>
  <r>
    <x v="0"/>
    <x v="4"/>
    <s v="De Bonte Raaf"/>
    <x v="8"/>
    <x v="85"/>
    <n v="2035.2"/>
    <x v="2"/>
    <x v="0"/>
    <x v="0"/>
    <x v="0"/>
    <x v="2"/>
    <x v="0"/>
  </r>
  <r>
    <x v="0"/>
    <x v="4"/>
    <s v="De Bonte Raaf"/>
    <x v="8"/>
    <x v="97"/>
    <n v="765.23"/>
    <x v="2"/>
    <x v="0"/>
    <x v="0"/>
    <x v="0"/>
    <x v="2"/>
    <x v="0"/>
  </r>
  <r>
    <x v="0"/>
    <x v="4"/>
    <s v="De Bonte Raaf"/>
    <x v="8"/>
    <x v="86"/>
    <n v="2035.2"/>
    <x v="2"/>
    <x v="0"/>
    <x v="0"/>
    <x v="0"/>
    <x v="2"/>
    <x v="0"/>
  </r>
  <r>
    <x v="0"/>
    <x v="4"/>
    <s v="De Bonte Raaf"/>
    <x v="8"/>
    <x v="4"/>
    <n v="2035.2"/>
    <x v="2"/>
    <x v="0"/>
    <x v="0"/>
    <x v="1"/>
    <x v="2"/>
    <x v="0"/>
  </r>
  <r>
    <x v="0"/>
    <x v="4"/>
    <s v="De Bonte Raaf"/>
    <x v="8"/>
    <x v="98"/>
    <n v="765.23"/>
    <x v="2"/>
    <x v="0"/>
    <x v="0"/>
    <x v="0"/>
    <x v="2"/>
    <x v="0"/>
  </r>
  <r>
    <x v="0"/>
    <x v="4"/>
    <s v="De Bonte Raaf"/>
    <x v="8"/>
    <x v="6"/>
    <n v="2726.74"/>
    <x v="2"/>
    <x v="0"/>
    <x v="0"/>
    <x v="0"/>
    <x v="2"/>
    <x v="0"/>
  </r>
  <r>
    <x v="0"/>
    <x v="4"/>
    <s v="De Bonte Raaf"/>
    <x v="8"/>
    <x v="99"/>
    <n v="765.23"/>
    <x v="2"/>
    <x v="0"/>
    <x v="0"/>
    <x v="0"/>
    <x v="2"/>
    <x v="0"/>
  </r>
  <r>
    <x v="0"/>
    <x v="4"/>
    <s v="De Bonte Raaf"/>
    <x v="8"/>
    <x v="8"/>
    <n v="0"/>
    <x v="2"/>
    <x v="0"/>
    <x v="0"/>
    <x v="1"/>
    <x v="2"/>
    <x v="0"/>
  </r>
  <r>
    <x v="0"/>
    <x v="4"/>
    <s v="De Bonte Raaf"/>
    <x v="8"/>
    <x v="9"/>
    <n v="0"/>
    <x v="2"/>
    <x v="0"/>
    <x v="0"/>
    <x v="0"/>
    <x v="2"/>
    <x v="0"/>
  </r>
  <r>
    <x v="0"/>
    <x v="4"/>
    <s v="De Bonte Raaf"/>
    <x v="8"/>
    <x v="87"/>
    <n v="2035.2"/>
    <x v="2"/>
    <x v="0"/>
    <x v="0"/>
    <x v="0"/>
    <x v="2"/>
    <x v="0"/>
  </r>
  <r>
    <x v="0"/>
    <x v="4"/>
    <s v="De Bonte Raaf"/>
    <x v="8"/>
    <x v="88"/>
    <n v="2035.2"/>
    <x v="2"/>
    <x v="0"/>
    <x v="0"/>
    <x v="0"/>
    <x v="2"/>
    <x v="0"/>
  </r>
  <r>
    <x v="0"/>
    <x v="4"/>
    <s v="De Bonte Raaf"/>
    <x v="8"/>
    <x v="89"/>
    <n v="2035.2"/>
    <x v="2"/>
    <x v="0"/>
    <x v="0"/>
    <x v="0"/>
    <x v="2"/>
    <x v="0"/>
  </r>
  <r>
    <x v="0"/>
    <x v="4"/>
    <s v="De Bonte Raaf"/>
    <x v="8"/>
    <x v="90"/>
    <n v="2035.2"/>
    <x v="2"/>
    <x v="0"/>
    <x v="0"/>
    <x v="0"/>
    <x v="2"/>
    <x v="0"/>
  </r>
  <r>
    <x v="0"/>
    <x v="4"/>
    <s v="De Bonte Raaf"/>
    <x v="8"/>
    <x v="91"/>
    <n v="2035.2"/>
    <x v="2"/>
    <x v="0"/>
    <x v="0"/>
    <x v="0"/>
    <x v="2"/>
    <x v="0"/>
  </r>
  <r>
    <x v="0"/>
    <x v="4"/>
    <s v="De Bonte Raaf"/>
    <x v="8"/>
    <x v="15"/>
    <n v="0"/>
    <x v="2"/>
    <x v="0"/>
    <x v="0"/>
    <x v="0"/>
    <x v="2"/>
    <x v="0"/>
  </r>
  <r>
    <x v="0"/>
    <x v="4"/>
    <s v="De Bonte Raaf"/>
    <x v="8"/>
    <x v="16"/>
    <n v="2800.43"/>
    <x v="2"/>
    <x v="0"/>
    <x v="0"/>
    <x v="0"/>
    <x v="2"/>
    <x v="0"/>
  </r>
  <r>
    <x v="0"/>
    <x v="4"/>
    <s v="De Bonte Raaf"/>
    <x v="8"/>
    <x v="17"/>
    <n v="0"/>
    <x v="2"/>
    <x v="0"/>
    <x v="0"/>
    <x v="0"/>
    <x v="2"/>
    <x v="0"/>
  </r>
  <r>
    <x v="0"/>
    <x v="4"/>
    <s v="De Bonte Raaf"/>
    <x v="8"/>
    <x v="18"/>
    <n v="2800.43"/>
    <x v="2"/>
    <x v="0"/>
    <x v="0"/>
    <x v="0"/>
    <x v="2"/>
    <x v="0"/>
  </r>
  <r>
    <x v="0"/>
    <x v="4"/>
    <s v="De Bonte Raaf"/>
    <x v="8"/>
    <x v="19"/>
    <n v="16"/>
    <x v="2"/>
    <x v="0"/>
    <x v="0"/>
    <x v="0"/>
    <x v="2"/>
    <x v="0"/>
  </r>
  <r>
    <x v="0"/>
    <x v="4"/>
    <s v="De Bonte Raaf"/>
    <x v="8"/>
    <x v="20"/>
    <n v="2800.43"/>
    <x v="2"/>
    <x v="0"/>
    <x v="0"/>
    <x v="0"/>
    <x v="2"/>
    <x v="0"/>
  </r>
  <r>
    <x v="0"/>
    <x v="4"/>
    <s v="De Bonte Raaf"/>
    <x v="8"/>
    <x v="21"/>
    <n v="-563.91"/>
    <x v="2"/>
    <x v="0"/>
    <x v="0"/>
    <x v="0"/>
    <x v="2"/>
    <x v="0"/>
  </r>
  <r>
    <x v="0"/>
    <x v="4"/>
    <s v="De Bonte Raaf"/>
    <x v="8"/>
    <x v="22"/>
    <n v="2800.43"/>
    <x v="2"/>
    <x v="0"/>
    <x v="0"/>
    <x v="0"/>
    <x v="2"/>
    <x v="0"/>
  </r>
  <r>
    <x v="0"/>
    <x v="4"/>
    <s v="De Bonte Raaf"/>
    <x v="8"/>
    <x v="23"/>
    <n v="2800.43"/>
    <x v="2"/>
    <x v="0"/>
    <x v="0"/>
    <x v="0"/>
    <x v="2"/>
    <x v="0"/>
  </r>
  <r>
    <x v="0"/>
    <x v="4"/>
    <s v="De Bonte Raaf"/>
    <x v="8"/>
    <x v="24"/>
    <n v="2800.43"/>
    <x v="2"/>
    <x v="0"/>
    <x v="0"/>
    <x v="0"/>
    <x v="2"/>
    <x v="0"/>
  </r>
  <r>
    <x v="0"/>
    <x v="4"/>
    <s v="De Bonte Raaf"/>
    <x v="8"/>
    <x v="25"/>
    <n v="21.67"/>
    <x v="2"/>
    <x v="0"/>
    <x v="0"/>
    <x v="0"/>
    <x v="2"/>
    <x v="0"/>
  </r>
  <r>
    <x v="0"/>
    <x v="4"/>
    <s v="De Bonte Raaf"/>
    <x v="8"/>
    <x v="26"/>
    <n v="115.2"/>
    <x v="2"/>
    <x v="0"/>
    <x v="0"/>
    <x v="0"/>
    <x v="2"/>
    <x v="0"/>
  </r>
  <r>
    <x v="0"/>
    <x v="4"/>
    <s v="De Bonte Raaf"/>
    <x v="8"/>
    <x v="27"/>
    <n v="303.75"/>
    <x v="2"/>
    <x v="0"/>
    <x v="0"/>
    <x v="0"/>
    <x v="2"/>
    <x v="0"/>
  </r>
  <r>
    <x v="0"/>
    <x v="4"/>
    <s v="De Bonte Raaf"/>
    <x v="8"/>
    <x v="28"/>
    <n v="2035.2"/>
    <x v="2"/>
    <x v="0"/>
    <x v="0"/>
    <x v="0"/>
    <x v="2"/>
    <x v="0"/>
  </r>
  <r>
    <x v="0"/>
    <x v="4"/>
    <s v="De Bonte Raaf"/>
    <x v="8"/>
    <x v="29"/>
    <n v="765.23"/>
    <x v="2"/>
    <x v="0"/>
    <x v="0"/>
    <x v="0"/>
    <x v="2"/>
    <x v="0"/>
  </r>
  <r>
    <x v="0"/>
    <x v="4"/>
    <s v="De Bonte Raaf"/>
    <x v="8"/>
    <x v="30"/>
    <n v="2544"/>
    <x v="2"/>
    <x v="0"/>
    <x v="0"/>
    <x v="0"/>
    <x v="2"/>
    <x v="0"/>
  </r>
  <r>
    <x v="0"/>
    <x v="4"/>
    <s v="De Bonte Raaf"/>
    <x v="8"/>
    <x v="31"/>
    <n v="16.309999999999999"/>
    <x v="2"/>
    <x v="0"/>
    <x v="0"/>
    <x v="0"/>
    <x v="2"/>
    <x v="0"/>
  </r>
  <r>
    <x v="0"/>
    <x v="4"/>
    <s v="De Bonte Raaf"/>
    <x v="8"/>
    <x v="32"/>
    <n v="124.8"/>
    <x v="2"/>
    <x v="0"/>
    <x v="0"/>
    <x v="0"/>
    <x v="2"/>
    <x v="0"/>
  </r>
  <r>
    <x v="0"/>
    <x v="4"/>
    <s v="De Bonte Raaf"/>
    <x v="8"/>
    <x v="33"/>
    <n v="80"/>
    <x v="2"/>
    <x v="0"/>
    <x v="0"/>
    <x v="0"/>
    <x v="2"/>
    <x v="0"/>
  </r>
  <r>
    <x v="0"/>
    <x v="4"/>
    <s v="De Bonte Raaf"/>
    <x v="8"/>
    <x v="34"/>
    <n v="80"/>
    <x v="2"/>
    <x v="0"/>
    <x v="0"/>
    <x v="0"/>
    <x v="2"/>
    <x v="0"/>
  </r>
  <r>
    <x v="0"/>
    <x v="4"/>
    <s v="De Bonte Raaf"/>
    <x v="8"/>
    <x v="35"/>
    <n v="80"/>
    <x v="2"/>
    <x v="0"/>
    <x v="0"/>
    <x v="0"/>
    <x v="2"/>
    <x v="0"/>
  </r>
  <r>
    <x v="0"/>
    <x v="4"/>
    <s v="De Bonte Raaf"/>
    <x v="8"/>
    <x v="36"/>
    <n v="125"/>
    <x v="2"/>
    <x v="0"/>
    <x v="0"/>
    <x v="0"/>
    <x v="2"/>
    <x v="0"/>
  </r>
  <r>
    <x v="0"/>
    <x v="4"/>
    <s v="De Bonte Raaf"/>
    <x v="8"/>
    <x v="37"/>
    <n v="187.63"/>
    <x v="2"/>
    <x v="0"/>
    <x v="0"/>
    <x v="0"/>
    <x v="2"/>
    <x v="0"/>
  </r>
  <r>
    <x v="0"/>
    <x v="4"/>
    <s v="De Bonte Raaf"/>
    <x v="8"/>
    <x v="38"/>
    <n v="346.23"/>
    <x v="2"/>
    <x v="0"/>
    <x v="0"/>
    <x v="0"/>
    <x v="2"/>
    <x v="0"/>
  </r>
  <r>
    <x v="0"/>
    <x v="4"/>
    <s v="De Bonte Raaf"/>
    <x v="8"/>
    <x v="39"/>
    <n v="0"/>
    <x v="2"/>
    <x v="0"/>
    <x v="0"/>
    <x v="0"/>
    <x v="2"/>
    <x v="0"/>
  </r>
  <r>
    <x v="0"/>
    <x v="4"/>
    <s v="De Bonte Raaf"/>
    <x v="8"/>
    <x v="40"/>
    <n v="346.23"/>
    <x v="2"/>
    <x v="0"/>
    <x v="0"/>
    <x v="0"/>
    <x v="2"/>
    <x v="0"/>
  </r>
  <r>
    <x v="0"/>
    <x v="4"/>
    <s v="De Bonte Raaf"/>
    <x v="8"/>
    <x v="41"/>
    <n v="0"/>
    <x v="2"/>
    <x v="0"/>
    <x v="0"/>
    <x v="0"/>
    <x v="2"/>
    <x v="0"/>
  </r>
  <r>
    <x v="0"/>
    <x v="4"/>
    <s v="De Bonte Raaf"/>
    <x v="8"/>
    <x v="92"/>
    <n v="2035.2"/>
    <x v="2"/>
    <x v="0"/>
    <x v="0"/>
    <x v="0"/>
    <x v="2"/>
    <x v="0"/>
  </r>
  <r>
    <x v="0"/>
    <x v="4"/>
    <s v="De Bonte Raaf"/>
    <x v="8"/>
    <x v="43"/>
    <n v="0"/>
    <x v="2"/>
    <x v="0"/>
    <x v="0"/>
    <x v="1"/>
    <x v="2"/>
    <x v="0"/>
  </r>
  <r>
    <x v="0"/>
    <x v="4"/>
    <s v="De Bonte Raaf"/>
    <x v="8"/>
    <x v="44"/>
    <n v="0"/>
    <x v="2"/>
    <x v="0"/>
    <x v="0"/>
    <x v="2"/>
    <x v="2"/>
    <x v="0"/>
  </r>
  <r>
    <x v="0"/>
    <x v="4"/>
    <s v="De Bonte Raaf"/>
    <x v="8"/>
    <x v="45"/>
    <n v="0"/>
    <x v="2"/>
    <x v="0"/>
    <x v="0"/>
    <x v="2"/>
    <x v="2"/>
    <x v="0"/>
  </r>
  <r>
    <x v="0"/>
    <x v="4"/>
    <s v="De Bonte Raaf"/>
    <x v="8"/>
    <x v="46"/>
    <n v="0"/>
    <x v="2"/>
    <x v="0"/>
    <x v="0"/>
    <x v="2"/>
    <x v="2"/>
    <x v="0"/>
  </r>
  <r>
    <x v="0"/>
    <x v="4"/>
    <s v="De Bonte Raaf"/>
    <x v="8"/>
    <x v="47"/>
    <n v="0"/>
    <x v="2"/>
    <x v="0"/>
    <x v="0"/>
    <x v="2"/>
    <x v="2"/>
    <x v="0"/>
  </r>
  <r>
    <x v="0"/>
    <x v="4"/>
    <s v="De Bonte Raaf"/>
    <x v="8"/>
    <x v="48"/>
    <n v="765.23"/>
    <x v="2"/>
    <x v="0"/>
    <x v="0"/>
    <x v="1"/>
    <x v="2"/>
    <x v="0"/>
  </r>
  <r>
    <x v="0"/>
    <x v="4"/>
    <s v="De Bonte Raaf"/>
    <x v="8"/>
    <x v="49"/>
    <n v="162.82"/>
    <x v="2"/>
    <x v="0"/>
    <x v="0"/>
    <x v="3"/>
    <x v="2"/>
    <x v="0"/>
  </r>
  <r>
    <x v="0"/>
    <x v="4"/>
    <s v="De Bonte Raaf"/>
    <x v="8"/>
    <x v="50"/>
    <n v="-90.36"/>
    <x v="2"/>
    <x v="0"/>
    <x v="0"/>
    <x v="4"/>
    <x v="2"/>
    <x v="0"/>
  </r>
  <r>
    <x v="0"/>
    <x v="4"/>
    <s v="De Bonte Raaf"/>
    <x v="8"/>
    <x v="51"/>
    <n v="-120.48"/>
    <x v="2"/>
    <x v="0"/>
    <x v="0"/>
    <x v="4"/>
    <x v="2"/>
    <x v="0"/>
  </r>
  <r>
    <x v="0"/>
    <x v="4"/>
    <s v="De Bonte Raaf"/>
    <x v="8"/>
    <x v="52"/>
    <n v="0"/>
    <x v="2"/>
    <x v="0"/>
    <x v="0"/>
    <x v="1"/>
    <x v="2"/>
    <x v="0"/>
  </r>
  <r>
    <x v="0"/>
    <x v="4"/>
    <s v="De Bonte Raaf"/>
    <x v="8"/>
    <x v="53"/>
    <n v="30.53"/>
    <x v="2"/>
    <x v="0"/>
    <x v="0"/>
    <x v="3"/>
    <x v="2"/>
    <x v="0"/>
  </r>
  <r>
    <x v="0"/>
    <x v="4"/>
    <s v="De Bonte Raaf"/>
    <x v="8"/>
    <x v="54"/>
    <n v="4.58"/>
    <x v="2"/>
    <x v="0"/>
    <x v="0"/>
    <x v="4"/>
    <x v="2"/>
    <x v="0"/>
  </r>
  <r>
    <x v="0"/>
    <x v="4"/>
    <s v="De Bonte Raaf"/>
    <x v="8"/>
    <x v="55"/>
    <n v="6.11"/>
    <x v="2"/>
    <x v="0"/>
    <x v="0"/>
    <x v="4"/>
    <x v="2"/>
    <x v="0"/>
  </r>
  <r>
    <x v="0"/>
    <x v="4"/>
    <s v="De Bonte Raaf"/>
    <x v="8"/>
    <x v="56"/>
    <n v="0"/>
    <x v="2"/>
    <x v="0"/>
    <x v="0"/>
    <x v="4"/>
    <x v="2"/>
    <x v="0"/>
  </r>
  <r>
    <x v="0"/>
    <x v="4"/>
    <s v="De Bonte Raaf"/>
    <x v="8"/>
    <x v="57"/>
    <n v="0"/>
    <x v="2"/>
    <x v="0"/>
    <x v="0"/>
    <x v="4"/>
    <x v="2"/>
    <x v="0"/>
  </r>
  <r>
    <x v="0"/>
    <x v="4"/>
    <s v="De Bonte Raaf"/>
    <x v="8"/>
    <x v="58"/>
    <n v="0"/>
    <x v="2"/>
    <x v="0"/>
    <x v="0"/>
    <x v="4"/>
    <x v="2"/>
    <x v="0"/>
  </r>
  <r>
    <x v="0"/>
    <x v="4"/>
    <s v="De Bonte Raaf"/>
    <x v="8"/>
    <x v="59"/>
    <n v="0"/>
    <x v="2"/>
    <x v="0"/>
    <x v="0"/>
    <x v="4"/>
    <x v="2"/>
    <x v="0"/>
  </r>
  <r>
    <x v="0"/>
    <x v="4"/>
    <s v="De Bonte Raaf"/>
    <x v="8"/>
    <x v="60"/>
    <n v="203.59"/>
    <x v="2"/>
    <x v="0"/>
    <x v="0"/>
    <x v="5"/>
    <x v="2"/>
    <x v="0"/>
  </r>
  <r>
    <x v="0"/>
    <x v="4"/>
    <s v="De Bonte Raaf"/>
    <x v="8"/>
    <x v="61"/>
    <n v="0"/>
    <x v="2"/>
    <x v="0"/>
    <x v="0"/>
    <x v="5"/>
    <x v="2"/>
    <x v="0"/>
  </r>
  <r>
    <x v="0"/>
    <x v="4"/>
    <s v="De Bonte Raaf"/>
    <x v="8"/>
    <x v="62"/>
    <n v="0"/>
    <x v="2"/>
    <x v="0"/>
    <x v="0"/>
    <x v="5"/>
    <x v="2"/>
    <x v="0"/>
  </r>
  <r>
    <x v="0"/>
    <x v="4"/>
    <s v="De Bonte Raaf"/>
    <x v="8"/>
    <x v="63"/>
    <n v="0"/>
    <x v="2"/>
    <x v="0"/>
    <x v="0"/>
    <x v="5"/>
    <x v="2"/>
    <x v="0"/>
  </r>
  <r>
    <x v="0"/>
    <x v="4"/>
    <s v="De Bonte Raaf"/>
    <x v="8"/>
    <x v="64"/>
    <n v="14.84"/>
    <x v="2"/>
    <x v="0"/>
    <x v="0"/>
    <x v="5"/>
    <x v="2"/>
    <x v="0"/>
  </r>
  <r>
    <x v="0"/>
    <x v="4"/>
    <s v="De Bonte Raaf"/>
    <x v="8"/>
    <x v="65"/>
    <n v="0"/>
    <x v="2"/>
    <x v="0"/>
    <x v="0"/>
    <x v="5"/>
    <x v="2"/>
    <x v="0"/>
  </r>
  <r>
    <x v="0"/>
    <x v="4"/>
    <s v="De Bonte Raaf"/>
    <x v="8"/>
    <x v="66"/>
    <n v="82.33"/>
    <x v="2"/>
    <x v="0"/>
    <x v="0"/>
    <x v="5"/>
    <x v="2"/>
    <x v="0"/>
  </r>
  <r>
    <x v="0"/>
    <x v="4"/>
    <s v="De Bonte Raaf"/>
    <x v="8"/>
    <x v="67"/>
    <n v="0"/>
    <x v="2"/>
    <x v="0"/>
    <x v="0"/>
    <x v="5"/>
    <x v="2"/>
    <x v="0"/>
  </r>
  <r>
    <x v="0"/>
    <x v="4"/>
    <s v="De Bonte Raaf"/>
    <x v="8"/>
    <x v="68"/>
    <n v="0"/>
    <x v="2"/>
    <x v="0"/>
    <x v="0"/>
    <x v="5"/>
    <x v="2"/>
    <x v="0"/>
  </r>
  <r>
    <x v="0"/>
    <x v="4"/>
    <s v="De Bonte Raaf"/>
    <x v="8"/>
    <x v="69"/>
    <n v="0"/>
    <x v="2"/>
    <x v="0"/>
    <x v="0"/>
    <x v="5"/>
    <x v="2"/>
    <x v="0"/>
  </r>
  <r>
    <x v="0"/>
    <x v="4"/>
    <s v="De Bonte Raaf"/>
    <x v="8"/>
    <x v="70"/>
    <n v="9.8000000000000007"/>
    <x v="2"/>
    <x v="0"/>
    <x v="0"/>
    <x v="5"/>
    <x v="2"/>
    <x v="0"/>
  </r>
  <r>
    <x v="0"/>
    <x v="4"/>
    <s v="De Bonte Raaf"/>
    <x v="8"/>
    <x v="71"/>
    <n v="0"/>
    <x v="2"/>
    <x v="0"/>
    <x v="0"/>
    <x v="5"/>
    <x v="2"/>
    <x v="0"/>
  </r>
  <r>
    <x v="0"/>
    <x v="4"/>
    <s v="De Bonte Raaf"/>
    <x v="8"/>
    <x v="72"/>
    <n v="0"/>
    <x v="2"/>
    <x v="0"/>
    <x v="0"/>
    <x v="4"/>
    <x v="2"/>
    <x v="0"/>
  </r>
  <r>
    <x v="0"/>
    <x v="4"/>
    <s v="De Bonte Raaf"/>
    <x v="8"/>
    <x v="73"/>
    <n v="0"/>
    <x v="2"/>
    <x v="0"/>
    <x v="0"/>
    <x v="4"/>
    <x v="2"/>
    <x v="0"/>
  </r>
  <r>
    <x v="0"/>
    <x v="4"/>
    <s v="De Bonte Raaf"/>
    <x v="8"/>
    <x v="74"/>
    <n v="0"/>
    <x v="2"/>
    <x v="0"/>
    <x v="0"/>
    <x v="4"/>
    <x v="2"/>
    <x v="0"/>
  </r>
  <r>
    <x v="0"/>
    <x v="4"/>
    <s v="De Bonte Raaf"/>
    <x v="8"/>
    <x v="75"/>
    <n v="0"/>
    <x v="2"/>
    <x v="0"/>
    <x v="0"/>
    <x v="4"/>
    <x v="2"/>
    <x v="0"/>
  </r>
  <r>
    <x v="0"/>
    <x v="4"/>
    <s v="De Bonte Raaf"/>
    <x v="8"/>
    <x v="76"/>
    <n v="187.63"/>
    <x v="2"/>
    <x v="0"/>
    <x v="0"/>
    <x v="6"/>
    <x v="2"/>
    <x v="0"/>
  </r>
  <r>
    <x v="0"/>
    <x v="4"/>
    <s v="De Bonte Raaf"/>
    <x v="8"/>
    <x v="77"/>
    <n v="-247.33"/>
    <x v="2"/>
    <x v="0"/>
    <x v="0"/>
    <x v="7"/>
    <x v="2"/>
    <x v="0"/>
  </r>
  <r>
    <x v="0"/>
    <x v="4"/>
    <s v="De Bonte Raaf"/>
    <x v="8"/>
    <x v="78"/>
    <n v="-316.58"/>
    <x v="2"/>
    <x v="0"/>
    <x v="0"/>
    <x v="7"/>
    <x v="2"/>
    <x v="0"/>
  </r>
  <r>
    <x v="0"/>
    <x v="4"/>
    <s v="De Bonte Raaf"/>
    <x v="8"/>
    <x v="79"/>
    <n v="0"/>
    <x v="2"/>
    <x v="0"/>
    <x v="0"/>
    <x v="7"/>
    <x v="2"/>
    <x v="0"/>
  </r>
  <r>
    <x v="0"/>
    <x v="4"/>
    <s v="De Bonte Raaf"/>
    <x v="8"/>
    <x v="80"/>
    <n v="0"/>
    <x v="2"/>
    <x v="0"/>
    <x v="0"/>
    <x v="8"/>
    <x v="2"/>
    <x v="0"/>
  </r>
  <r>
    <x v="0"/>
    <x v="4"/>
    <s v="De Bonte Raaf"/>
    <x v="8"/>
    <x v="81"/>
    <n v="2236.52"/>
    <x v="2"/>
    <x v="0"/>
    <x v="0"/>
    <x v="8"/>
    <x v="2"/>
    <x v="0"/>
  </r>
  <r>
    <x v="0"/>
    <x v="4"/>
    <s v="De Bonte Raaf"/>
    <x v="8"/>
    <x v="82"/>
    <n v="0"/>
    <x v="2"/>
    <x v="0"/>
    <x v="0"/>
    <x v="8"/>
    <x v="2"/>
    <x v="0"/>
  </r>
  <r>
    <x v="0"/>
    <x v="4"/>
    <s v="De Bonte Raaf"/>
    <x v="8"/>
    <x v="83"/>
    <n v="2236.52"/>
    <x v="2"/>
    <x v="0"/>
    <x v="0"/>
    <x v="9"/>
    <x v="2"/>
    <x v="0"/>
  </r>
  <r>
    <x v="0"/>
    <x v="4"/>
    <s v="De Bonte Raaf"/>
    <x v="8"/>
    <x v="84"/>
    <n v="0"/>
    <x v="2"/>
    <x v="0"/>
    <x v="0"/>
    <x v="3"/>
    <x v="2"/>
    <x v="0"/>
  </r>
  <r>
    <x v="0"/>
    <x v="4"/>
    <s v="De Bonte Raaf"/>
    <x v="9"/>
    <x v="0"/>
    <n v="3963.36"/>
    <x v="3"/>
    <x v="0"/>
    <x v="0"/>
    <x v="0"/>
    <x v="2"/>
    <x v="0"/>
  </r>
  <r>
    <x v="0"/>
    <x v="4"/>
    <s v="De Bonte Raaf"/>
    <x v="9"/>
    <x v="85"/>
    <n v="1132"/>
    <x v="3"/>
    <x v="0"/>
    <x v="0"/>
    <x v="0"/>
    <x v="2"/>
    <x v="0"/>
  </r>
  <r>
    <x v="0"/>
    <x v="4"/>
    <s v="De Bonte Raaf"/>
    <x v="9"/>
    <x v="97"/>
    <n v="425.62"/>
    <x v="3"/>
    <x v="0"/>
    <x v="0"/>
    <x v="0"/>
    <x v="2"/>
    <x v="0"/>
  </r>
  <r>
    <x v="0"/>
    <x v="4"/>
    <s v="De Bonte Raaf"/>
    <x v="9"/>
    <x v="86"/>
    <n v="1132"/>
    <x v="3"/>
    <x v="0"/>
    <x v="0"/>
    <x v="0"/>
    <x v="2"/>
    <x v="0"/>
  </r>
  <r>
    <x v="0"/>
    <x v="4"/>
    <s v="De Bonte Raaf"/>
    <x v="9"/>
    <x v="4"/>
    <n v="1132"/>
    <x v="3"/>
    <x v="0"/>
    <x v="0"/>
    <x v="1"/>
    <x v="2"/>
    <x v="0"/>
  </r>
  <r>
    <x v="0"/>
    <x v="4"/>
    <s v="De Bonte Raaf"/>
    <x v="9"/>
    <x v="98"/>
    <n v="425.62"/>
    <x v="3"/>
    <x v="0"/>
    <x v="0"/>
    <x v="0"/>
    <x v="2"/>
    <x v="0"/>
  </r>
  <r>
    <x v="0"/>
    <x v="4"/>
    <s v="De Bonte Raaf"/>
    <x v="9"/>
    <x v="6"/>
    <n v="1541.64"/>
    <x v="3"/>
    <x v="0"/>
    <x v="0"/>
    <x v="0"/>
    <x v="2"/>
    <x v="0"/>
  </r>
  <r>
    <x v="0"/>
    <x v="4"/>
    <s v="De Bonte Raaf"/>
    <x v="9"/>
    <x v="99"/>
    <n v="425.62"/>
    <x v="3"/>
    <x v="0"/>
    <x v="0"/>
    <x v="0"/>
    <x v="2"/>
    <x v="0"/>
  </r>
  <r>
    <x v="0"/>
    <x v="4"/>
    <s v="De Bonte Raaf"/>
    <x v="9"/>
    <x v="8"/>
    <n v="0"/>
    <x v="3"/>
    <x v="0"/>
    <x v="0"/>
    <x v="1"/>
    <x v="2"/>
    <x v="0"/>
  </r>
  <r>
    <x v="0"/>
    <x v="4"/>
    <s v="De Bonte Raaf"/>
    <x v="9"/>
    <x v="96"/>
    <n v="25"/>
    <x v="3"/>
    <x v="0"/>
    <x v="0"/>
    <x v="0"/>
    <x v="2"/>
    <x v="0"/>
  </r>
  <r>
    <x v="0"/>
    <x v="4"/>
    <s v="De Bonte Raaf"/>
    <x v="9"/>
    <x v="87"/>
    <n v="1132"/>
    <x v="3"/>
    <x v="0"/>
    <x v="0"/>
    <x v="0"/>
    <x v="2"/>
    <x v="0"/>
  </r>
  <r>
    <x v="0"/>
    <x v="4"/>
    <s v="De Bonte Raaf"/>
    <x v="9"/>
    <x v="88"/>
    <n v="1132"/>
    <x v="3"/>
    <x v="0"/>
    <x v="0"/>
    <x v="0"/>
    <x v="2"/>
    <x v="0"/>
  </r>
  <r>
    <x v="0"/>
    <x v="4"/>
    <s v="De Bonte Raaf"/>
    <x v="9"/>
    <x v="89"/>
    <n v="1132"/>
    <x v="3"/>
    <x v="0"/>
    <x v="0"/>
    <x v="0"/>
    <x v="2"/>
    <x v="0"/>
  </r>
  <r>
    <x v="0"/>
    <x v="4"/>
    <s v="De Bonte Raaf"/>
    <x v="9"/>
    <x v="90"/>
    <n v="1132"/>
    <x v="3"/>
    <x v="0"/>
    <x v="0"/>
    <x v="0"/>
    <x v="2"/>
    <x v="0"/>
  </r>
  <r>
    <x v="0"/>
    <x v="4"/>
    <s v="De Bonte Raaf"/>
    <x v="9"/>
    <x v="91"/>
    <n v="1132"/>
    <x v="3"/>
    <x v="0"/>
    <x v="0"/>
    <x v="0"/>
    <x v="2"/>
    <x v="0"/>
  </r>
  <r>
    <x v="0"/>
    <x v="4"/>
    <s v="De Bonte Raaf"/>
    <x v="9"/>
    <x v="15"/>
    <n v="0"/>
    <x v="3"/>
    <x v="0"/>
    <x v="0"/>
    <x v="0"/>
    <x v="2"/>
    <x v="0"/>
  </r>
  <r>
    <x v="0"/>
    <x v="4"/>
    <s v="De Bonte Raaf"/>
    <x v="9"/>
    <x v="16"/>
    <n v="1557.62"/>
    <x v="3"/>
    <x v="0"/>
    <x v="0"/>
    <x v="0"/>
    <x v="2"/>
    <x v="0"/>
  </r>
  <r>
    <x v="0"/>
    <x v="4"/>
    <s v="De Bonte Raaf"/>
    <x v="9"/>
    <x v="17"/>
    <n v="0"/>
    <x v="3"/>
    <x v="0"/>
    <x v="0"/>
    <x v="0"/>
    <x v="2"/>
    <x v="0"/>
  </r>
  <r>
    <x v="0"/>
    <x v="4"/>
    <s v="De Bonte Raaf"/>
    <x v="9"/>
    <x v="18"/>
    <n v="1557.62"/>
    <x v="3"/>
    <x v="0"/>
    <x v="0"/>
    <x v="0"/>
    <x v="2"/>
    <x v="0"/>
  </r>
  <r>
    <x v="0"/>
    <x v="4"/>
    <s v="De Bonte Raaf"/>
    <x v="9"/>
    <x v="19"/>
    <n v="21"/>
    <x v="3"/>
    <x v="0"/>
    <x v="0"/>
    <x v="0"/>
    <x v="2"/>
    <x v="0"/>
  </r>
  <r>
    <x v="0"/>
    <x v="4"/>
    <s v="De Bonte Raaf"/>
    <x v="9"/>
    <x v="20"/>
    <n v="1557.62"/>
    <x v="3"/>
    <x v="0"/>
    <x v="0"/>
    <x v="0"/>
    <x v="2"/>
    <x v="0"/>
  </r>
  <r>
    <x v="0"/>
    <x v="4"/>
    <s v="De Bonte Raaf"/>
    <x v="9"/>
    <x v="21"/>
    <n v="-261.5"/>
    <x v="3"/>
    <x v="0"/>
    <x v="0"/>
    <x v="0"/>
    <x v="2"/>
    <x v="0"/>
  </r>
  <r>
    <x v="0"/>
    <x v="4"/>
    <s v="De Bonte Raaf"/>
    <x v="9"/>
    <x v="22"/>
    <n v="1557.62"/>
    <x v="3"/>
    <x v="0"/>
    <x v="0"/>
    <x v="0"/>
    <x v="2"/>
    <x v="0"/>
  </r>
  <r>
    <x v="0"/>
    <x v="4"/>
    <s v="De Bonte Raaf"/>
    <x v="9"/>
    <x v="23"/>
    <n v="1557.62"/>
    <x v="3"/>
    <x v="0"/>
    <x v="0"/>
    <x v="0"/>
    <x v="2"/>
    <x v="0"/>
  </r>
  <r>
    <x v="0"/>
    <x v="4"/>
    <s v="De Bonte Raaf"/>
    <x v="9"/>
    <x v="24"/>
    <n v="1557.62"/>
    <x v="3"/>
    <x v="0"/>
    <x v="0"/>
    <x v="0"/>
    <x v="2"/>
    <x v="0"/>
  </r>
  <r>
    <x v="0"/>
    <x v="4"/>
    <s v="De Bonte Raaf"/>
    <x v="9"/>
    <x v="25"/>
    <n v="21.67"/>
    <x v="3"/>
    <x v="0"/>
    <x v="0"/>
    <x v="0"/>
    <x v="2"/>
    <x v="0"/>
  </r>
  <r>
    <x v="0"/>
    <x v="4"/>
    <s v="De Bonte Raaf"/>
    <x v="9"/>
    <x v="26"/>
    <n v="75.599999999999994"/>
    <x v="3"/>
    <x v="0"/>
    <x v="0"/>
    <x v="0"/>
    <x v="2"/>
    <x v="0"/>
  </r>
  <r>
    <x v="0"/>
    <x v="4"/>
    <s v="De Bonte Raaf"/>
    <x v="9"/>
    <x v="27"/>
    <n v="110.5"/>
    <x v="3"/>
    <x v="0"/>
    <x v="0"/>
    <x v="0"/>
    <x v="2"/>
    <x v="0"/>
  </r>
  <r>
    <x v="0"/>
    <x v="4"/>
    <s v="De Bonte Raaf"/>
    <x v="9"/>
    <x v="28"/>
    <n v="1132"/>
    <x v="3"/>
    <x v="0"/>
    <x v="0"/>
    <x v="0"/>
    <x v="2"/>
    <x v="0"/>
  </r>
  <r>
    <x v="0"/>
    <x v="4"/>
    <s v="De Bonte Raaf"/>
    <x v="9"/>
    <x v="29"/>
    <n v="425.62"/>
    <x v="3"/>
    <x v="0"/>
    <x v="0"/>
    <x v="0"/>
    <x v="2"/>
    <x v="0"/>
  </r>
  <r>
    <x v="0"/>
    <x v="4"/>
    <s v="De Bonte Raaf"/>
    <x v="9"/>
    <x v="30"/>
    <n v="2264"/>
    <x v="3"/>
    <x v="0"/>
    <x v="0"/>
    <x v="0"/>
    <x v="2"/>
    <x v="0"/>
  </r>
  <r>
    <x v="0"/>
    <x v="4"/>
    <s v="De Bonte Raaf"/>
    <x v="9"/>
    <x v="31"/>
    <n v="14.51"/>
    <x v="3"/>
    <x v="0"/>
    <x v="0"/>
    <x v="0"/>
    <x v="2"/>
    <x v="0"/>
  </r>
  <r>
    <x v="0"/>
    <x v="4"/>
    <s v="De Bonte Raaf"/>
    <x v="9"/>
    <x v="32"/>
    <n v="78"/>
    <x v="3"/>
    <x v="0"/>
    <x v="0"/>
    <x v="0"/>
    <x v="2"/>
    <x v="0"/>
  </r>
  <r>
    <x v="0"/>
    <x v="4"/>
    <s v="De Bonte Raaf"/>
    <x v="9"/>
    <x v="33"/>
    <n v="50"/>
    <x v="3"/>
    <x v="0"/>
    <x v="0"/>
    <x v="0"/>
    <x v="2"/>
    <x v="0"/>
  </r>
  <r>
    <x v="0"/>
    <x v="4"/>
    <s v="De Bonte Raaf"/>
    <x v="9"/>
    <x v="34"/>
    <n v="50"/>
    <x v="3"/>
    <x v="0"/>
    <x v="0"/>
    <x v="0"/>
    <x v="2"/>
    <x v="0"/>
  </r>
  <r>
    <x v="0"/>
    <x v="4"/>
    <s v="De Bonte Raaf"/>
    <x v="9"/>
    <x v="35"/>
    <n v="100"/>
    <x v="3"/>
    <x v="0"/>
    <x v="0"/>
    <x v="0"/>
    <x v="2"/>
    <x v="0"/>
  </r>
  <r>
    <x v="0"/>
    <x v="4"/>
    <s v="De Bonte Raaf"/>
    <x v="9"/>
    <x v="36"/>
    <n v="78"/>
    <x v="3"/>
    <x v="0"/>
    <x v="0"/>
    <x v="0"/>
    <x v="2"/>
    <x v="0"/>
  </r>
  <r>
    <x v="0"/>
    <x v="4"/>
    <s v="De Bonte Raaf"/>
    <x v="9"/>
    <x v="37"/>
    <n v="104.36"/>
    <x v="3"/>
    <x v="0"/>
    <x v="0"/>
    <x v="0"/>
    <x v="2"/>
    <x v="0"/>
  </r>
  <r>
    <x v="0"/>
    <x v="4"/>
    <s v="De Bonte Raaf"/>
    <x v="9"/>
    <x v="38"/>
    <n v="50.4"/>
    <x v="3"/>
    <x v="0"/>
    <x v="0"/>
    <x v="0"/>
    <x v="2"/>
    <x v="0"/>
  </r>
  <r>
    <x v="0"/>
    <x v="4"/>
    <s v="De Bonte Raaf"/>
    <x v="9"/>
    <x v="39"/>
    <n v="0"/>
    <x v="3"/>
    <x v="0"/>
    <x v="0"/>
    <x v="0"/>
    <x v="2"/>
    <x v="0"/>
  </r>
  <r>
    <x v="0"/>
    <x v="4"/>
    <s v="De Bonte Raaf"/>
    <x v="9"/>
    <x v="93"/>
    <n v="165.6"/>
    <x v="3"/>
    <x v="0"/>
    <x v="0"/>
    <x v="0"/>
    <x v="2"/>
    <x v="0"/>
  </r>
  <r>
    <x v="0"/>
    <x v="4"/>
    <s v="De Bonte Raaf"/>
    <x v="9"/>
    <x v="40"/>
    <n v="216"/>
    <x v="3"/>
    <x v="0"/>
    <x v="0"/>
    <x v="0"/>
    <x v="2"/>
    <x v="0"/>
  </r>
  <r>
    <x v="0"/>
    <x v="4"/>
    <s v="De Bonte Raaf"/>
    <x v="9"/>
    <x v="41"/>
    <n v="0"/>
    <x v="3"/>
    <x v="0"/>
    <x v="0"/>
    <x v="0"/>
    <x v="2"/>
    <x v="0"/>
  </r>
  <r>
    <x v="0"/>
    <x v="4"/>
    <s v="De Bonte Raaf"/>
    <x v="9"/>
    <x v="92"/>
    <n v="1132"/>
    <x v="3"/>
    <x v="0"/>
    <x v="0"/>
    <x v="0"/>
    <x v="2"/>
    <x v="0"/>
  </r>
  <r>
    <x v="0"/>
    <x v="4"/>
    <s v="De Bonte Raaf"/>
    <x v="9"/>
    <x v="43"/>
    <n v="0"/>
    <x v="3"/>
    <x v="0"/>
    <x v="0"/>
    <x v="1"/>
    <x v="2"/>
    <x v="0"/>
  </r>
  <r>
    <x v="0"/>
    <x v="4"/>
    <s v="De Bonte Raaf"/>
    <x v="9"/>
    <x v="44"/>
    <n v="25"/>
    <x v="3"/>
    <x v="0"/>
    <x v="0"/>
    <x v="2"/>
    <x v="2"/>
    <x v="0"/>
  </r>
  <r>
    <x v="0"/>
    <x v="4"/>
    <s v="De Bonte Raaf"/>
    <x v="9"/>
    <x v="45"/>
    <n v="0"/>
    <x v="3"/>
    <x v="0"/>
    <x v="0"/>
    <x v="2"/>
    <x v="2"/>
    <x v="0"/>
  </r>
  <r>
    <x v="0"/>
    <x v="4"/>
    <s v="De Bonte Raaf"/>
    <x v="9"/>
    <x v="46"/>
    <n v="0"/>
    <x v="3"/>
    <x v="0"/>
    <x v="0"/>
    <x v="2"/>
    <x v="2"/>
    <x v="0"/>
  </r>
  <r>
    <x v="0"/>
    <x v="4"/>
    <s v="De Bonte Raaf"/>
    <x v="9"/>
    <x v="47"/>
    <n v="0"/>
    <x v="3"/>
    <x v="0"/>
    <x v="0"/>
    <x v="2"/>
    <x v="2"/>
    <x v="0"/>
  </r>
  <r>
    <x v="0"/>
    <x v="4"/>
    <s v="De Bonte Raaf"/>
    <x v="9"/>
    <x v="48"/>
    <n v="425.62"/>
    <x v="3"/>
    <x v="0"/>
    <x v="0"/>
    <x v="1"/>
    <x v="2"/>
    <x v="0"/>
  </r>
  <r>
    <x v="0"/>
    <x v="4"/>
    <s v="De Bonte Raaf"/>
    <x v="9"/>
    <x v="49"/>
    <n v="90.56"/>
    <x v="3"/>
    <x v="0"/>
    <x v="0"/>
    <x v="3"/>
    <x v="2"/>
    <x v="0"/>
  </r>
  <r>
    <x v="0"/>
    <x v="4"/>
    <s v="De Bonte Raaf"/>
    <x v="9"/>
    <x v="50"/>
    <n v="-50.26"/>
    <x v="3"/>
    <x v="0"/>
    <x v="0"/>
    <x v="4"/>
    <x v="2"/>
    <x v="0"/>
  </r>
  <r>
    <x v="0"/>
    <x v="4"/>
    <s v="De Bonte Raaf"/>
    <x v="9"/>
    <x v="51"/>
    <n v="-67.010000000000005"/>
    <x v="3"/>
    <x v="0"/>
    <x v="0"/>
    <x v="4"/>
    <x v="2"/>
    <x v="0"/>
  </r>
  <r>
    <x v="0"/>
    <x v="4"/>
    <s v="De Bonte Raaf"/>
    <x v="9"/>
    <x v="52"/>
    <n v="0"/>
    <x v="3"/>
    <x v="0"/>
    <x v="0"/>
    <x v="1"/>
    <x v="2"/>
    <x v="0"/>
  </r>
  <r>
    <x v="0"/>
    <x v="4"/>
    <s v="De Bonte Raaf"/>
    <x v="9"/>
    <x v="53"/>
    <n v="16.98"/>
    <x v="3"/>
    <x v="0"/>
    <x v="0"/>
    <x v="3"/>
    <x v="2"/>
    <x v="0"/>
  </r>
  <r>
    <x v="0"/>
    <x v="4"/>
    <s v="De Bonte Raaf"/>
    <x v="9"/>
    <x v="54"/>
    <n v="2.5499999999999998"/>
    <x v="3"/>
    <x v="0"/>
    <x v="0"/>
    <x v="4"/>
    <x v="2"/>
    <x v="0"/>
  </r>
  <r>
    <x v="0"/>
    <x v="4"/>
    <s v="De Bonte Raaf"/>
    <x v="9"/>
    <x v="55"/>
    <n v="3.4"/>
    <x v="3"/>
    <x v="0"/>
    <x v="0"/>
    <x v="4"/>
    <x v="2"/>
    <x v="0"/>
  </r>
  <r>
    <x v="0"/>
    <x v="4"/>
    <s v="De Bonte Raaf"/>
    <x v="9"/>
    <x v="56"/>
    <n v="0"/>
    <x v="3"/>
    <x v="0"/>
    <x v="0"/>
    <x v="4"/>
    <x v="2"/>
    <x v="0"/>
  </r>
  <r>
    <x v="0"/>
    <x v="4"/>
    <s v="De Bonte Raaf"/>
    <x v="9"/>
    <x v="57"/>
    <n v="0"/>
    <x v="3"/>
    <x v="0"/>
    <x v="0"/>
    <x v="4"/>
    <x v="2"/>
    <x v="0"/>
  </r>
  <r>
    <x v="0"/>
    <x v="4"/>
    <s v="De Bonte Raaf"/>
    <x v="9"/>
    <x v="58"/>
    <n v="0"/>
    <x v="3"/>
    <x v="0"/>
    <x v="0"/>
    <x v="4"/>
    <x v="2"/>
    <x v="0"/>
  </r>
  <r>
    <x v="0"/>
    <x v="4"/>
    <s v="De Bonte Raaf"/>
    <x v="9"/>
    <x v="59"/>
    <n v="0"/>
    <x v="3"/>
    <x v="0"/>
    <x v="0"/>
    <x v="4"/>
    <x v="2"/>
    <x v="0"/>
  </r>
  <r>
    <x v="0"/>
    <x v="4"/>
    <s v="De Bonte Raaf"/>
    <x v="9"/>
    <x v="60"/>
    <n v="113.24"/>
    <x v="3"/>
    <x v="0"/>
    <x v="0"/>
    <x v="5"/>
    <x v="2"/>
    <x v="0"/>
  </r>
  <r>
    <x v="0"/>
    <x v="4"/>
    <s v="De Bonte Raaf"/>
    <x v="9"/>
    <x v="61"/>
    <n v="0"/>
    <x v="3"/>
    <x v="0"/>
    <x v="0"/>
    <x v="5"/>
    <x v="2"/>
    <x v="0"/>
  </r>
  <r>
    <x v="0"/>
    <x v="4"/>
    <s v="De Bonte Raaf"/>
    <x v="9"/>
    <x v="62"/>
    <n v="0"/>
    <x v="3"/>
    <x v="0"/>
    <x v="0"/>
    <x v="5"/>
    <x v="2"/>
    <x v="0"/>
  </r>
  <r>
    <x v="0"/>
    <x v="4"/>
    <s v="De Bonte Raaf"/>
    <x v="9"/>
    <x v="63"/>
    <n v="0"/>
    <x v="3"/>
    <x v="0"/>
    <x v="0"/>
    <x v="5"/>
    <x v="2"/>
    <x v="0"/>
  </r>
  <r>
    <x v="0"/>
    <x v="4"/>
    <s v="De Bonte Raaf"/>
    <x v="9"/>
    <x v="64"/>
    <n v="8.26"/>
    <x v="3"/>
    <x v="0"/>
    <x v="0"/>
    <x v="5"/>
    <x v="2"/>
    <x v="0"/>
  </r>
  <r>
    <x v="0"/>
    <x v="4"/>
    <s v="De Bonte Raaf"/>
    <x v="9"/>
    <x v="65"/>
    <n v="0"/>
    <x v="3"/>
    <x v="0"/>
    <x v="0"/>
    <x v="5"/>
    <x v="2"/>
    <x v="0"/>
  </r>
  <r>
    <x v="0"/>
    <x v="4"/>
    <s v="De Bonte Raaf"/>
    <x v="9"/>
    <x v="66"/>
    <n v="45.79"/>
    <x v="3"/>
    <x v="0"/>
    <x v="0"/>
    <x v="5"/>
    <x v="2"/>
    <x v="0"/>
  </r>
  <r>
    <x v="0"/>
    <x v="4"/>
    <s v="De Bonte Raaf"/>
    <x v="9"/>
    <x v="67"/>
    <n v="0"/>
    <x v="3"/>
    <x v="0"/>
    <x v="0"/>
    <x v="5"/>
    <x v="2"/>
    <x v="0"/>
  </r>
  <r>
    <x v="0"/>
    <x v="4"/>
    <s v="De Bonte Raaf"/>
    <x v="9"/>
    <x v="68"/>
    <n v="0"/>
    <x v="3"/>
    <x v="0"/>
    <x v="0"/>
    <x v="5"/>
    <x v="2"/>
    <x v="0"/>
  </r>
  <r>
    <x v="0"/>
    <x v="4"/>
    <s v="De Bonte Raaf"/>
    <x v="9"/>
    <x v="69"/>
    <n v="0"/>
    <x v="3"/>
    <x v="0"/>
    <x v="0"/>
    <x v="5"/>
    <x v="2"/>
    <x v="0"/>
  </r>
  <r>
    <x v="0"/>
    <x v="4"/>
    <s v="De Bonte Raaf"/>
    <x v="9"/>
    <x v="70"/>
    <n v="5.45"/>
    <x v="3"/>
    <x v="0"/>
    <x v="0"/>
    <x v="5"/>
    <x v="2"/>
    <x v="0"/>
  </r>
  <r>
    <x v="0"/>
    <x v="4"/>
    <s v="De Bonte Raaf"/>
    <x v="9"/>
    <x v="71"/>
    <n v="0"/>
    <x v="3"/>
    <x v="0"/>
    <x v="0"/>
    <x v="5"/>
    <x v="2"/>
    <x v="0"/>
  </r>
  <r>
    <x v="0"/>
    <x v="4"/>
    <s v="De Bonte Raaf"/>
    <x v="9"/>
    <x v="72"/>
    <n v="0"/>
    <x v="3"/>
    <x v="0"/>
    <x v="0"/>
    <x v="4"/>
    <x v="2"/>
    <x v="0"/>
  </r>
  <r>
    <x v="0"/>
    <x v="4"/>
    <s v="De Bonte Raaf"/>
    <x v="9"/>
    <x v="73"/>
    <n v="0"/>
    <x v="3"/>
    <x v="0"/>
    <x v="0"/>
    <x v="4"/>
    <x v="2"/>
    <x v="0"/>
  </r>
  <r>
    <x v="0"/>
    <x v="4"/>
    <s v="De Bonte Raaf"/>
    <x v="9"/>
    <x v="74"/>
    <n v="0"/>
    <x v="3"/>
    <x v="0"/>
    <x v="0"/>
    <x v="4"/>
    <x v="2"/>
    <x v="0"/>
  </r>
  <r>
    <x v="0"/>
    <x v="4"/>
    <s v="De Bonte Raaf"/>
    <x v="9"/>
    <x v="75"/>
    <n v="0"/>
    <x v="3"/>
    <x v="0"/>
    <x v="0"/>
    <x v="4"/>
    <x v="2"/>
    <x v="0"/>
  </r>
  <r>
    <x v="0"/>
    <x v="4"/>
    <s v="De Bonte Raaf"/>
    <x v="9"/>
    <x v="76"/>
    <n v="104.36"/>
    <x v="3"/>
    <x v="0"/>
    <x v="0"/>
    <x v="6"/>
    <x v="2"/>
    <x v="0"/>
  </r>
  <r>
    <x v="0"/>
    <x v="4"/>
    <s v="De Bonte Raaf"/>
    <x v="9"/>
    <x v="77"/>
    <n v="-85.42"/>
    <x v="3"/>
    <x v="0"/>
    <x v="0"/>
    <x v="7"/>
    <x v="2"/>
    <x v="0"/>
  </r>
  <r>
    <x v="0"/>
    <x v="4"/>
    <s v="De Bonte Raaf"/>
    <x v="9"/>
    <x v="78"/>
    <n v="-176.08"/>
    <x v="3"/>
    <x v="0"/>
    <x v="0"/>
    <x v="7"/>
    <x v="2"/>
    <x v="0"/>
  </r>
  <r>
    <x v="0"/>
    <x v="4"/>
    <s v="De Bonte Raaf"/>
    <x v="9"/>
    <x v="79"/>
    <n v="0"/>
    <x v="3"/>
    <x v="0"/>
    <x v="0"/>
    <x v="7"/>
    <x v="2"/>
    <x v="0"/>
  </r>
  <r>
    <x v="0"/>
    <x v="4"/>
    <s v="De Bonte Raaf"/>
    <x v="9"/>
    <x v="80"/>
    <n v="0"/>
    <x v="3"/>
    <x v="0"/>
    <x v="0"/>
    <x v="8"/>
    <x v="2"/>
    <x v="0"/>
  </r>
  <r>
    <x v="0"/>
    <x v="4"/>
    <s v="De Bonte Raaf"/>
    <x v="9"/>
    <x v="81"/>
    <n v="1321.12"/>
    <x v="3"/>
    <x v="0"/>
    <x v="0"/>
    <x v="8"/>
    <x v="2"/>
    <x v="0"/>
  </r>
  <r>
    <x v="0"/>
    <x v="4"/>
    <s v="De Bonte Raaf"/>
    <x v="9"/>
    <x v="82"/>
    <n v="0"/>
    <x v="3"/>
    <x v="0"/>
    <x v="0"/>
    <x v="8"/>
    <x v="2"/>
    <x v="0"/>
  </r>
  <r>
    <x v="0"/>
    <x v="4"/>
    <s v="De Bonte Raaf"/>
    <x v="9"/>
    <x v="83"/>
    <n v="1321.12"/>
    <x v="3"/>
    <x v="0"/>
    <x v="0"/>
    <x v="9"/>
    <x v="2"/>
    <x v="0"/>
  </r>
  <r>
    <x v="0"/>
    <x v="4"/>
    <s v="De Bonte Raaf"/>
    <x v="9"/>
    <x v="84"/>
    <n v="0"/>
    <x v="3"/>
    <x v="0"/>
    <x v="0"/>
    <x v="3"/>
    <x v="2"/>
    <x v="0"/>
  </r>
  <r>
    <x v="0"/>
    <x v="4"/>
    <s v="De Bonte Raaf"/>
    <x v="10"/>
    <x v="0"/>
    <n v="0"/>
    <x v="3"/>
    <x v="0"/>
    <x v="0"/>
    <x v="0"/>
    <x v="2"/>
    <x v="0"/>
  </r>
  <r>
    <x v="0"/>
    <x v="4"/>
    <s v="De Bonte Raaf"/>
    <x v="10"/>
    <x v="1"/>
    <n v="0"/>
    <x v="3"/>
    <x v="0"/>
    <x v="0"/>
    <x v="0"/>
    <x v="2"/>
    <x v="0"/>
  </r>
  <r>
    <x v="0"/>
    <x v="4"/>
    <s v="De Bonte Raaf"/>
    <x v="10"/>
    <x v="97"/>
    <n v="0"/>
    <x v="3"/>
    <x v="0"/>
    <x v="0"/>
    <x v="0"/>
    <x v="2"/>
    <x v="0"/>
  </r>
  <r>
    <x v="0"/>
    <x v="4"/>
    <s v="De Bonte Raaf"/>
    <x v="10"/>
    <x v="3"/>
    <n v="0"/>
    <x v="3"/>
    <x v="0"/>
    <x v="0"/>
    <x v="0"/>
    <x v="2"/>
    <x v="0"/>
  </r>
  <r>
    <x v="0"/>
    <x v="4"/>
    <s v="De Bonte Raaf"/>
    <x v="10"/>
    <x v="4"/>
    <n v="0"/>
    <x v="3"/>
    <x v="0"/>
    <x v="0"/>
    <x v="1"/>
    <x v="2"/>
    <x v="0"/>
  </r>
  <r>
    <x v="0"/>
    <x v="4"/>
    <s v="De Bonte Raaf"/>
    <x v="10"/>
    <x v="98"/>
    <n v="0"/>
    <x v="3"/>
    <x v="0"/>
    <x v="0"/>
    <x v="0"/>
    <x v="2"/>
    <x v="0"/>
  </r>
  <r>
    <x v="0"/>
    <x v="4"/>
    <s v="De Bonte Raaf"/>
    <x v="10"/>
    <x v="6"/>
    <n v="0"/>
    <x v="3"/>
    <x v="0"/>
    <x v="0"/>
    <x v="0"/>
    <x v="2"/>
    <x v="0"/>
  </r>
  <r>
    <x v="0"/>
    <x v="4"/>
    <s v="De Bonte Raaf"/>
    <x v="10"/>
    <x v="99"/>
    <n v="0"/>
    <x v="3"/>
    <x v="0"/>
    <x v="0"/>
    <x v="0"/>
    <x v="2"/>
    <x v="0"/>
  </r>
  <r>
    <x v="0"/>
    <x v="4"/>
    <s v="De Bonte Raaf"/>
    <x v="10"/>
    <x v="8"/>
    <n v="0"/>
    <x v="3"/>
    <x v="0"/>
    <x v="0"/>
    <x v="1"/>
    <x v="2"/>
    <x v="0"/>
  </r>
  <r>
    <x v="0"/>
    <x v="4"/>
    <s v="De Bonte Raaf"/>
    <x v="10"/>
    <x v="9"/>
    <n v="0"/>
    <x v="3"/>
    <x v="0"/>
    <x v="0"/>
    <x v="0"/>
    <x v="2"/>
    <x v="0"/>
  </r>
  <r>
    <x v="0"/>
    <x v="4"/>
    <s v="De Bonte Raaf"/>
    <x v="10"/>
    <x v="10"/>
    <n v="0"/>
    <x v="3"/>
    <x v="0"/>
    <x v="0"/>
    <x v="0"/>
    <x v="2"/>
    <x v="0"/>
  </r>
  <r>
    <x v="0"/>
    <x v="4"/>
    <s v="De Bonte Raaf"/>
    <x v="10"/>
    <x v="11"/>
    <n v="0"/>
    <x v="3"/>
    <x v="0"/>
    <x v="0"/>
    <x v="0"/>
    <x v="2"/>
    <x v="0"/>
  </r>
  <r>
    <x v="0"/>
    <x v="4"/>
    <s v="De Bonte Raaf"/>
    <x v="10"/>
    <x v="12"/>
    <n v="0"/>
    <x v="3"/>
    <x v="0"/>
    <x v="0"/>
    <x v="0"/>
    <x v="2"/>
    <x v="0"/>
  </r>
  <r>
    <x v="0"/>
    <x v="4"/>
    <s v="De Bonte Raaf"/>
    <x v="10"/>
    <x v="13"/>
    <n v="0"/>
    <x v="3"/>
    <x v="0"/>
    <x v="0"/>
    <x v="0"/>
    <x v="2"/>
    <x v="0"/>
  </r>
  <r>
    <x v="0"/>
    <x v="4"/>
    <s v="De Bonte Raaf"/>
    <x v="10"/>
    <x v="14"/>
    <n v="0"/>
    <x v="3"/>
    <x v="0"/>
    <x v="0"/>
    <x v="0"/>
    <x v="2"/>
    <x v="0"/>
  </r>
  <r>
    <x v="0"/>
    <x v="4"/>
    <s v="De Bonte Raaf"/>
    <x v="10"/>
    <x v="15"/>
    <n v="0"/>
    <x v="3"/>
    <x v="0"/>
    <x v="0"/>
    <x v="0"/>
    <x v="2"/>
    <x v="0"/>
  </r>
  <r>
    <x v="0"/>
    <x v="4"/>
    <s v="De Bonte Raaf"/>
    <x v="10"/>
    <x v="16"/>
    <n v="0"/>
    <x v="3"/>
    <x v="0"/>
    <x v="0"/>
    <x v="0"/>
    <x v="2"/>
    <x v="0"/>
  </r>
  <r>
    <x v="0"/>
    <x v="4"/>
    <s v="De Bonte Raaf"/>
    <x v="10"/>
    <x v="17"/>
    <n v="0"/>
    <x v="3"/>
    <x v="0"/>
    <x v="0"/>
    <x v="0"/>
    <x v="2"/>
    <x v="0"/>
  </r>
  <r>
    <x v="0"/>
    <x v="4"/>
    <s v="De Bonte Raaf"/>
    <x v="10"/>
    <x v="18"/>
    <n v="0"/>
    <x v="3"/>
    <x v="0"/>
    <x v="0"/>
    <x v="0"/>
    <x v="2"/>
    <x v="0"/>
  </r>
  <r>
    <x v="0"/>
    <x v="4"/>
    <s v="De Bonte Raaf"/>
    <x v="10"/>
    <x v="19"/>
    <n v="0"/>
    <x v="3"/>
    <x v="0"/>
    <x v="0"/>
    <x v="0"/>
    <x v="2"/>
    <x v="0"/>
  </r>
  <r>
    <x v="0"/>
    <x v="4"/>
    <s v="De Bonte Raaf"/>
    <x v="10"/>
    <x v="20"/>
    <n v="0"/>
    <x v="3"/>
    <x v="0"/>
    <x v="0"/>
    <x v="0"/>
    <x v="2"/>
    <x v="0"/>
  </r>
  <r>
    <x v="0"/>
    <x v="4"/>
    <s v="De Bonte Raaf"/>
    <x v="10"/>
    <x v="21"/>
    <n v="0"/>
    <x v="3"/>
    <x v="0"/>
    <x v="0"/>
    <x v="0"/>
    <x v="2"/>
    <x v="0"/>
  </r>
  <r>
    <x v="0"/>
    <x v="4"/>
    <s v="De Bonte Raaf"/>
    <x v="10"/>
    <x v="22"/>
    <n v="0"/>
    <x v="3"/>
    <x v="0"/>
    <x v="0"/>
    <x v="0"/>
    <x v="2"/>
    <x v="0"/>
  </r>
  <r>
    <x v="0"/>
    <x v="4"/>
    <s v="De Bonte Raaf"/>
    <x v="10"/>
    <x v="23"/>
    <n v="0"/>
    <x v="3"/>
    <x v="0"/>
    <x v="0"/>
    <x v="0"/>
    <x v="2"/>
    <x v="0"/>
  </r>
  <r>
    <x v="0"/>
    <x v="4"/>
    <s v="De Bonte Raaf"/>
    <x v="10"/>
    <x v="24"/>
    <n v="0"/>
    <x v="3"/>
    <x v="0"/>
    <x v="0"/>
    <x v="0"/>
    <x v="2"/>
    <x v="0"/>
  </r>
  <r>
    <x v="0"/>
    <x v="4"/>
    <s v="De Bonte Raaf"/>
    <x v="10"/>
    <x v="25"/>
    <n v="0"/>
    <x v="3"/>
    <x v="0"/>
    <x v="0"/>
    <x v="0"/>
    <x v="2"/>
    <x v="0"/>
  </r>
  <r>
    <x v="0"/>
    <x v="4"/>
    <s v="De Bonte Raaf"/>
    <x v="10"/>
    <x v="26"/>
    <n v="0"/>
    <x v="3"/>
    <x v="0"/>
    <x v="0"/>
    <x v="0"/>
    <x v="2"/>
    <x v="0"/>
  </r>
  <r>
    <x v="0"/>
    <x v="4"/>
    <s v="De Bonte Raaf"/>
    <x v="10"/>
    <x v="27"/>
    <n v="0"/>
    <x v="3"/>
    <x v="0"/>
    <x v="0"/>
    <x v="0"/>
    <x v="2"/>
    <x v="0"/>
  </r>
  <r>
    <x v="0"/>
    <x v="4"/>
    <s v="De Bonte Raaf"/>
    <x v="10"/>
    <x v="28"/>
    <n v="0"/>
    <x v="3"/>
    <x v="0"/>
    <x v="0"/>
    <x v="0"/>
    <x v="2"/>
    <x v="0"/>
  </r>
  <r>
    <x v="0"/>
    <x v="4"/>
    <s v="De Bonte Raaf"/>
    <x v="10"/>
    <x v="29"/>
    <n v="0"/>
    <x v="3"/>
    <x v="0"/>
    <x v="0"/>
    <x v="0"/>
    <x v="2"/>
    <x v="0"/>
  </r>
  <r>
    <x v="0"/>
    <x v="4"/>
    <s v="De Bonte Raaf"/>
    <x v="10"/>
    <x v="30"/>
    <n v="2264"/>
    <x v="3"/>
    <x v="0"/>
    <x v="0"/>
    <x v="0"/>
    <x v="2"/>
    <x v="0"/>
  </r>
  <r>
    <x v="0"/>
    <x v="4"/>
    <s v="De Bonte Raaf"/>
    <x v="10"/>
    <x v="31"/>
    <n v="14.51"/>
    <x v="3"/>
    <x v="0"/>
    <x v="0"/>
    <x v="0"/>
    <x v="2"/>
    <x v="0"/>
  </r>
  <r>
    <x v="0"/>
    <x v="4"/>
    <s v="De Bonte Raaf"/>
    <x v="10"/>
    <x v="32"/>
    <n v="0"/>
    <x v="3"/>
    <x v="0"/>
    <x v="0"/>
    <x v="0"/>
    <x v="2"/>
    <x v="0"/>
  </r>
  <r>
    <x v="0"/>
    <x v="4"/>
    <s v="De Bonte Raaf"/>
    <x v="10"/>
    <x v="33"/>
    <n v="0"/>
    <x v="3"/>
    <x v="0"/>
    <x v="0"/>
    <x v="0"/>
    <x v="2"/>
    <x v="0"/>
  </r>
  <r>
    <x v="0"/>
    <x v="4"/>
    <s v="De Bonte Raaf"/>
    <x v="10"/>
    <x v="34"/>
    <n v="0"/>
    <x v="3"/>
    <x v="0"/>
    <x v="0"/>
    <x v="0"/>
    <x v="2"/>
    <x v="0"/>
  </r>
  <r>
    <x v="0"/>
    <x v="4"/>
    <s v="De Bonte Raaf"/>
    <x v="10"/>
    <x v="35"/>
    <n v="0"/>
    <x v="3"/>
    <x v="0"/>
    <x v="0"/>
    <x v="0"/>
    <x v="2"/>
    <x v="0"/>
  </r>
  <r>
    <x v="0"/>
    <x v="4"/>
    <s v="De Bonte Raaf"/>
    <x v="10"/>
    <x v="36"/>
    <n v="0"/>
    <x v="3"/>
    <x v="0"/>
    <x v="0"/>
    <x v="0"/>
    <x v="2"/>
    <x v="0"/>
  </r>
  <r>
    <x v="0"/>
    <x v="4"/>
    <s v="De Bonte Raaf"/>
    <x v="10"/>
    <x v="37"/>
    <n v="0"/>
    <x v="3"/>
    <x v="0"/>
    <x v="0"/>
    <x v="0"/>
    <x v="2"/>
    <x v="0"/>
  </r>
  <r>
    <x v="0"/>
    <x v="4"/>
    <s v="De Bonte Raaf"/>
    <x v="10"/>
    <x v="38"/>
    <n v="3.42"/>
    <x v="3"/>
    <x v="0"/>
    <x v="0"/>
    <x v="0"/>
    <x v="2"/>
    <x v="0"/>
  </r>
  <r>
    <x v="0"/>
    <x v="4"/>
    <s v="De Bonte Raaf"/>
    <x v="10"/>
    <x v="39"/>
    <n v="0"/>
    <x v="3"/>
    <x v="0"/>
    <x v="0"/>
    <x v="0"/>
    <x v="2"/>
    <x v="0"/>
  </r>
  <r>
    <x v="0"/>
    <x v="4"/>
    <s v="De Bonte Raaf"/>
    <x v="10"/>
    <x v="40"/>
    <n v="3.42"/>
    <x v="3"/>
    <x v="0"/>
    <x v="0"/>
    <x v="0"/>
    <x v="2"/>
    <x v="0"/>
  </r>
  <r>
    <x v="0"/>
    <x v="4"/>
    <s v="De Bonte Raaf"/>
    <x v="10"/>
    <x v="41"/>
    <n v="0"/>
    <x v="3"/>
    <x v="0"/>
    <x v="0"/>
    <x v="0"/>
    <x v="2"/>
    <x v="0"/>
  </r>
  <r>
    <x v="0"/>
    <x v="4"/>
    <s v="De Bonte Raaf"/>
    <x v="10"/>
    <x v="42"/>
    <n v="0"/>
    <x v="3"/>
    <x v="0"/>
    <x v="0"/>
    <x v="0"/>
    <x v="2"/>
    <x v="0"/>
  </r>
  <r>
    <x v="0"/>
    <x v="4"/>
    <s v="De Bonte Raaf"/>
    <x v="10"/>
    <x v="43"/>
    <n v="0"/>
    <x v="3"/>
    <x v="0"/>
    <x v="0"/>
    <x v="1"/>
    <x v="2"/>
    <x v="0"/>
  </r>
  <r>
    <x v="0"/>
    <x v="4"/>
    <s v="De Bonte Raaf"/>
    <x v="10"/>
    <x v="44"/>
    <n v="0"/>
    <x v="3"/>
    <x v="0"/>
    <x v="0"/>
    <x v="2"/>
    <x v="2"/>
    <x v="0"/>
  </r>
  <r>
    <x v="0"/>
    <x v="4"/>
    <s v="De Bonte Raaf"/>
    <x v="10"/>
    <x v="45"/>
    <n v="0"/>
    <x v="3"/>
    <x v="0"/>
    <x v="0"/>
    <x v="2"/>
    <x v="2"/>
    <x v="0"/>
  </r>
  <r>
    <x v="0"/>
    <x v="4"/>
    <s v="De Bonte Raaf"/>
    <x v="10"/>
    <x v="46"/>
    <n v="0"/>
    <x v="3"/>
    <x v="0"/>
    <x v="0"/>
    <x v="2"/>
    <x v="2"/>
    <x v="0"/>
  </r>
  <r>
    <x v="0"/>
    <x v="4"/>
    <s v="De Bonte Raaf"/>
    <x v="10"/>
    <x v="47"/>
    <n v="0"/>
    <x v="3"/>
    <x v="0"/>
    <x v="0"/>
    <x v="2"/>
    <x v="2"/>
    <x v="0"/>
  </r>
  <r>
    <x v="0"/>
    <x v="4"/>
    <s v="De Bonte Raaf"/>
    <x v="10"/>
    <x v="48"/>
    <n v="0"/>
    <x v="3"/>
    <x v="0"/>
    <x v="0"/>
    <x v="1"/>
    <x v="2"/>
    <x v="0"/>
  </r>
  <r>
    <x v="0"/>
    <x v="4"/>
    <s v="De Bonte Raaf"/>
    <x v="10"/>
    <x v="49"/>
    <n v="0"/>
    <x v="3"/>
    <x v="0"/>
    <x v="0"/>
    <x v="3"/>
    <x v="2"/>
    <x v="0"/>
  </r>
  <r>
    <x v="0"/>
    <x v="4"/>
    <s v="De Bonte Raaf"/>
    <x v="10"/>
    <x v="50"/>
    <n v="0"/>
    <x v="3"/>
    <x v="0"/>
    <x v="0"/>
    <x v="4"/>
    <x v="2"/>
    <x v="0"/>
  </r>
  <r>
    <x v="0"/>
    <x v="4"/>
    <s v="De Bonte Raaf"/>
    <x v="10"/>
    <x v="51"/>
    <n v="0"/>
    <x v="3"/>
    <x v="0"/>
    <x v="0"/>
    <x v="4"/>
    <x v="2"/>
    <x v="0"/>
  </r>
  <r>
    <x v="0"/>
    <x v="4"/>
    <s v="De Bonte Raaf"/>
    <x v="10"/>
    <x v="52"/>
    <n v="0"/>
    <x v="3"/>
    <x v="0"/>
    <x v="0"/>
    <x v="1"/>
    <x v="2"/>
    <x v="0"/>
  </r>
  <r>
    <x v="0"/>
    <x v="4"/>
    <s v="De Bonte Raaf"/>
    <x v="10"/>
    <x v="53"/>
    <n v="0"/>
    <x v="3"/>
    <x v="0"/>
    <x v="0"/>
    <x v="3"/>
    <x v="2"/>
    <x v="0"/>
  </r>
  <r>
    <x v="0"/>
    <x v="4"/>
    <s v="De Bonte Raaf"/>
    <x v="10"/>
    <x v="54"/>
    <n v="0"/>
    <x v="3"/>
    <x v="0"/>
    <x v="0"/>
    <x v="4"/>
    <x v="2"/>
    <x v="0"/>
  </r>
  <r>
    <x v="0"/>
    <x v="4"/>
    <s v="De Bonte Raaf"/>
    <x v="10"/>
    <x v="55"/>
    <n v="0"/>
    <x v="3"/>
    <x v="0"/>
    <x v="0"/>
    <x v="4"/>
    <x v="2"/>
    <x v="0"/>
  </r>
  <r>
    <x v="0"/>
    <x v="4"/>
    <s v="De Bonte Raaf"/>
    <x v="10"/>
    <x v="56"/>
    <n v="0"/>
    <x v="3"/>
    <x v="0"/>
    <x v="0"/>
    <x v="4"/>
    <x v="2"/>
    <x v="0"/>
  </r>
  <r>
    <x v="0"/>
    <x v="4"/>
    <s v="De Bonte Raaf"/>
    <x v="10"/>
    <x v="57"/>
    <n v="0"/>
    <x v="3"/>
    <x v="0"/>
    <x v="0"/>
    <x v="4"/>
    <x v="2"/>
    <x v="0"/>
  </r>
  <r>
    <x v="0"/>
    <x v="4"/>
    <s v="De Bonte Raaf"/>
    <x v="10"/>
    <x v="58"/>
    <n v="0"/>
    <x v="3"/>
    <x v="0"/>
    <x v="0"/>
    <x v="4"/>
    <x v="2"/>
    <x v="0"/>
  </r>
  <r>
    <x v="0"/>
    <x v="4"/>
    <s v="De Bonte Raaf"/>
    <x v="10"/>
    <x v="59"/>
    <n v="0"/>
    <x v="3"/>
    <x v="0"/>
    <x v="0"/>
    <x v="4"/>
    <x v="2"/>
    <x v="0"/>
  </r>
  <r>
    <x v="0"/>
    <x v="4"/>
    <s v="De Bonte Raaf"/>
    <x v="10"/>
    <x v="60"/>
    <n v="0"/>
    <x v="3"/>
    <x v="0"/>
    <x v="0"/>
    <x v="5"/>
    <x v="2"/>
    <x v="0"/>
  </r>
  <r>
    <x v="0"/>
    <x v="4"/>
    <s v="De Bonte Raaf"/>
    <x v="10"/>
    <x v="61"/>
    <n v="0"/>
    <x v="3"/>
    <x v="0"/>
    <x v="0"/>
    <x v="5"/>
    <x v="2"/>
    <x v="0"/>
  </r>
  <r>
    <x v="0"/>
    <x v="4"/>
    <s v="De Bonte Raaf"/>
    <x v="10"/>
    <x v="62"/>
    <n v="0"/>
    <x v="3"/>
    <x v="0"/>
    <x v="0"/>
    <x v="5"/>
    <x v="2"/>
    <x v="0"/>
  </r>
  <r>
    <x v="0"/>
    <x v="4"/>
    <s v="De Bonte Raaf"/>
    <x v="10"/>
    <x v="63"/>
    <n v="0"/>
    <x v="3"/>
    <x v="0"/>
    <x v="0"/>
    <x v="5"/>
    <x v="2"/>
    <x v="0"/>
  </r>
  <r>
    <x v="0"/>
    <x v="4"/>
    <s v="De Bonte Raaf"/>
    <x v="10"/>
    <x v="64"/>
    <n v="0"/>
    <x v="3"/>
    <x v="0"/>
    <x v="0"/>
    <x v="5"/>
    <x v="2"/>
    <x v="0"/>
  </r>
  <r>
    <x v="0"/>
    <x v="4"/>
    <s v="De Bonte Raaf"/>
    <x v="10"/>
    <x v="65"/>
    <n v="0"/>
    <x v="3"/>
    <x v="0"/>
    <x v="0"/>
    <x v="5"/>
    <x v="2"/>
    <x v="0"/>
  </r>
  <r>
    <x v="0"/>
    <x v="4"/>
    <s v="De Bonte Raaf"/>
    <x v="10"/>
    <x v="66"/>
    <n v="0"/>
    <x v="3"/>
    <x v="0"/>
    <x v="0"/>
    <x v="5"/>
    <x v="2"/>
    <x v="0"/>
  </r>
  <r>
    <x v="0"/>
    <x v="4"/>
    <s v="De Bonte Raaf"/>
    <x v="10"/>
    <x v="67"/>
    <n v="0"/>
    <x v="3"/>
    <x v="0"/>
    <x v="0"/>
    <x v="5"/>
    <x v="2"/>
    <x v="0"/>
  </r>
  <r>
    <x v="0"/>
    <x v="4"/>
    <s v="De Bonte Raaf"/>
    <x v="10"/>
    <x v="68"/>
    <n v="0"/>
    <x v="3"/>
    <x v="0"/>
    <x v="0"/>
    <x v="5"/>
    <x v="2"/>
    <x v="0"/>
  </r>
  <r>
    <x v="0"/>
    <x v="4"/>
    <s v="De Bonte Raaf"/>
    <x v="10"/>
    <x v="69"/>
    <n v="0"/>
    <x v="3"/>
    <x v="0"/>
    <x v="0"/>
    <x v="5"/>
    <x v="2"/>
    <x v="0"/>
  </r>
  <r>
    <x v="0"/>
    <x v="4"/>
    <s v="De Bonte Raaf"/>
    <x v="10"/>
    <x v="70"/>
    <n v="0"/>
    <x v="3"/>
    <x v="0"/>
    <x v="0"/>
    <x v="5"/>
    <x v="2"/>
    <x v="0"/>
  </r>
  <r>
    <x v="0"/>
    <x v="4"/>
    <s v="De Bonte Raaf"/>
    <x v="10"/>
    <x v="71"/>
    <n v="0"/>
    <x v="3"/>
    <x v="0"/>
    <x v="0"/>
    <x v="5"/>
    <x v="2"/>
    <x v="0"/>
  </r>
  <r>
    <x v="0"/>
    <x v="4"/>
    <s v="De Bonte Raaf"/>
    <x v="10"/>
    <x v="72"/>
    <n v="0"/>
    <x v="3"/>
    <x v="0"/>
    <x v="0"/>
    <x v="4"/>
    <x v="2"/>
    <x v="0"/>
  </r>
  <r>
    <x v="0"/>
    <x v="4"/>
    <s v="De Bonte Raaf"/>
    <x v="10"/>
    <x v="73"/>
    <n v="0"/>
    <x v="3"/>
    <x v="0"/>
    <x v="0"/>
    <x v="4"/>
    <x v="2"/>
    <x v="0"/>
  </r>
  <r>
    <x v="0"/>
    <x v="4"/>
    <s v="De Bonte Raaf"/>
    <x v="10"/>
    <x v="74"/>
    <n v="0"/>
    <x v="3"/>
    <x v="0"/>
    <x v="0"/>
    <x v="4"/>
    <x v="2"/>
    <x v="0"/>
  </r>
  <r>
    <x v="0"/>
    <x v="4"/>
    <s v="De Bonte Raaf"/>
    <x v="10"/>
    <x v="75"/>
    <n v="0"/>
    <x v="3"/>
    <x v="0"/>
    <x v="0"/>
    <x v="4"/>
    <x v="2"/>
    <x v="0"/>
  </r>
  <r>
    <x v="0"/>
    <x v="4"/>
    <s v="De Bonte Raaf"/>
    <x v="10"/>
    <x v="76"/>
    <n v="0"/>
    <x v="3"/>
    <x v="0"/>
    <x v="0"/>
    <x v="6"/>
    <x v="2"/>
    <x v="0"/>
  </r>
  <r>
    <x v="0"/>
    <x v="4"/>
    <s v="De Bonte Raaf"/>
    <x v="10"/>
    <x v="77"/>
    <n v="0"/>
    <x v="3"/>
    <x v="0"/>
    <x v="0"/>
    <x v="7"/>
    <x v="2"/>
    <x v="0"/>
  </r>
  <r>
    <x v="0"/>
    <x v="4"/>
    <s v="De Bonte Raaf"/>
    <x v="10"/>
    <x v="78"/>
    <n v="0"/>
    <x v="3"/>
    <x v="0"/>
    <x v="0"/>
    <x v="7"/>
    <x v="2"/>
    <x v="0"/>
  </r>
  <r>
    <x v="0"/>
    <x v="4"/>
    <s v="De Bonte Raaf"/>
    <x v="10"/>
    <x v="79"/>
    <n v="0"/>
    <x v="3"/>
    <x v="0"/>
    <x v="0"/>
    <x v="7"/>
    <x v="2"/>
    <x v="0"/>
  </r>
  <r>
    <x v="0"/>
    <x v="4"/>
    <s v="De Bonte Raaf"/>
    <x v="10"/>
    <x v="80"/>
    <n v="0"/>
    <x v="3"/>
    <x v="0"/>
    <x v="0"/>
    <x v="8"/>
    <x v="2"/>
    <x v="0"/>
  </r>
  <r>
    <x v="0"/>
    <x v="4"/>
    <s v="De Bonte Raaf"/>
    <x v="10"/>
    <x v="81"/>
    <n v="0"/>
    <x v="3"/>
    <x v="0"/>
    <x v="0"/>
    <x v="8"/>
    <x v="2"/>
    <x v="0"/>
  </r>
  <r>
    <x v="0"/>
    <x v="4"/>
    <s v="De Bonte Raaf"/>
    <x v="10"/>
    <x v="82"/>
    <n v="0"/>
    <x v="3"/>
    <x v="0"/>
    <x v="0"/>
    <x v="8"/>
    <x v="2"/>
    <x v="0"/>
  </r>
  <r>
    <x v="0"/>
    <x v="4"/>
    <s v="De Bonte Raaf"/>
    <x v="10"/>
    <x v="83"/>
    <n v="0"/>
    <x v="3"/>
    <x v="0"/>
    <x v="0"/>
    <x v="9"/>
    <x v="2"/>
    <x v="0"/>
  </r>
  <r>
    <x v="0"/>
    <x v="4"/>
    <s v="De Bonte Raaf"/>
    <x v="10"/>
    <x v="84"/>
    <n v="0"/>
    <x v="3"/>
    <x v="0"/>
    <x v="0"/>
    <x v="3"/>
    <x v="2"/>
    <x v="0"/>
  </r>
  <r>
    <x v="0"/>
    <x v="5"/>
    <s v="De Bonte Raaf"/>
    <x v="0"/>
    <x v="0"/>
    <n v="0"/>
    <x v="0"/>
    <x v="3"/>
    <x v="0"/>
    <x v="0"/>
    <x v="0"/>
    <x v="0"/>
  </r>
  <r>
    <x v="0"/>
    <x v="5"/>
    <s v="De Bonte Raaf"/>
    <x v="0"/>
    <x v="1"/>
    <n v="0"/>
    <x v="0"/>
    <x v="3"/>
    <x v="0"/>
    <x v="0"/>
    <x v="0"/>
    <x v="0"/>
  </r>
  <r>
    <x v="0"/>
    <x v="5"/>
    <s v="De Bonte Raaf"/>
    <x v="0"/>
    <x v="2"/>
    <n v="0"/>
    <x v="0"/>
    <x v="3"/>
    <x v="0"/>
    <x v="0"/>
    <x v="0"/>
    <x v="0"/>
  </r>
  <r>
    <x v="0"/>
    <x v="5"/>
    <s v="De Bonte Raaf"/>
    <x v="0"/>
    <x v="3"/>
    <n v="0"/>
    <x v="0"/>
    <x v="3"/>
    <x v="0"/>
    <x v="0"/>
    <x v="0"/>
    <x v="0"/>
  </r>
  <r>
    <x v="0"/>
    <x v="5"/>
    <s v="De Bonte Raaf"/>
    <x v="0"/>
    <x v="4"/>
    <n v="0"/>
    <x v="0"/>
    <x v="3"/>
    <x v="0"/>
    <x v="1"/>
    <x v="0"/>
    <x v="0"/>
  </r>
  <r>
    <x v="0"/>
    <x v="5"/>
    <s v="De Bonte Raaf"/>
    <x v="0"/>
    <x v="5"/>
    <n v="0"/>
    <x v="0"/>
    <x v="3"/>
    <x v="0"/>
    <x v="0"/>
    <x v="0"/>
    <x v="0"/>
  </r>
  <r>
    <x v="0"/>
    <x v="5"/>
    <s v="De Bonte Raaf"/>
    <x v="0"/>
    <x v="6"/>
    <n v="0"/>
    <x v="0"/>
    <x v="3"/>
    <x v="0"/>
    <x v="0"/>
    <x v="0"/>
    <x v="0"/>
  </r>
  <r>
    <x v="0"/>
    <x v="5"/>
    <s v="De Bonte Raaf"/>
    <x v="0"/>
    <x v="7"/>
    <n v="0"/>
    <x v="0"/>
    <x v="3"/>
    <x v="0"/>
    <x v="0"/>
    <x v="0"/>
    <x v="0"/>
  </r>
  <r>
    <x v="0"/>
    <x v="5"/>
    <s v="De Bonte Raaf"/>
    <x v="0"/>
    <x v="8"/>
    <n v="0"/>
    <x v="0"/>
    <x v="3"/>
    <x v="0"/>
    <x v="1"/>
    <x v="0"/>
    <x v="0"/>
  </r>
  <r>
    <x v="0"/>
    <x v="5"/>
    <s v="De Bonte Raaf"/>
    <x v="0"/>
    <x v="9"/>
    <n v="0"/>
    <x v="0"/>
    <x v="3"/>
    <x v="0"/>
    <x v="0"/>
    <x v="0"/>
    <x v="0"/>
  </r>
  <r>
    <x v="0"/>
    <x v="5"/>
    <s v="De Bonte Raaf"/>
    <x v="0"/>
    <x v="10"/>
    <n v="0"/>
    <x v="0"/>
    <x v="3"/>
    <x v="0"/>
    <x v="0"/>
    <x v="0"/>
    <x v="0"/>
  </r>
  <r>
    <x v="0"/>
    <x v="5"/>
    <s v="De Bonte Raaf"/>
    <x v="0"/>
    <x v="11"/>
    <n v="0"/>
    <x v="0"/>
    <x v="3"/>
    <x v="0"/>
    <x v="0"/>
    <x v="0"/>
    <x v="0"/>
  </r>
  <r>
    <x v="0"/>
    <x v="5"/>
    <s v="De Bonte Raaf"/>
    <x v="0"/>
    <x v="12"/>
    <n v="0"/>
    <x v="0"/>
    <x v="3"/>
    <x v="0"/>
    <x v="0"/>
    <x v="0"/>
    <x v="0"/>
  </r>
  <r>
    <x v="0"/>
    <x v="5"/>
    <s v="De Bonte Raaf"/>
    <x v="0"/>
    <x v="13"/>
    <n v="0"/>
    <x v="0"/>
    <x v="3"/>
    <x v="0"/>
    <x v="0"/>
    <x v="0"/>
    <x v="0"/>
  </r>
  <r>
    <x v="0"/>
    <x v="5"/>
    <s v="De Bonte Raaf"/>
    <x v="0"/>
    <x v="14"/>
    <n v="0"/>
    <x v="0"/>
    <x v="3"/>
    <x v="0"/>
    <x v="0"/>
    <x v="0"/>
    <x v="0"/>
  </r>
  <r>
    <x v="0"/>
    <x v="5"/>
    <s v="De Bonte Raaf"/>
    <x v="0"/>
    <x v="15"/>
    <n v="0"/>
    <x v="0"/>
    <x v="3"/>
    <x v="0"/>
    <x v="0"/>
    <x v="0"/>
    <x v="0"/>
  </r>
  <r>
    <x v="0"/>
    <x v="5"/>
    <s v="De Bonte Raaf"/>
    <x v="0"/>
    <x v="16"/>
    <n v="0"/>
    <x v="0"/>
    <x v="3"/>
    <x v="0"/>
    <x v="0"/>
    <x v="0"/>
    <x v="0"/>
  </r>
  <r>
    <x v="0"/>
    <x v="5"/>
    <s v="De Bonte Raaf"/>
    <x v="0"/>
    <x v="17"/>
    <n v="0"/>
    <x v="0"/>
    <x v="3"/>
    <x v="0"/>
    <x v="0"/>
    <x v="0"/>
    <x v="0"/>
  </r>
  <r>
    <x v="0"/>
    <x v="5"/>
    <s v="De Bonte Raaf"/>
    <x v="0"/>
    <x v="18"/>
    <n v="0"/>
    <x v="0"/>
    <x v="3"/>
    <x v="0"/>
    <x v="0"/>
    <x v="0"/>
    <x v="0"/>
  </r>
  <r>
    <x v="0"/>
    <x v="5"/>
    <s v="De Bonte Raaf"/>
    <x v="0"/>
    <x v="19"/>
    <n v="0"/>
    <x v="0"/>
    <x v="3"/>
    <x v="0"/>
    <x v="0"/>
    <x v="0"/>
    <x v="0"/>
  </r>
  <r>
    <x v="0"/>
    <x v="5"/>
    <s v="De Bonte Raaf"/>
    <x v="0"/>
    <x v="20"/>
    <n v="0"/>
    <x v="0"/>
    <x v="3"/>
    <x v="0"/>
    <x v="0"/>
    <x v="0"/>
    <x v="0"/>
  </r>
  <r>
    <x v="0"/>
    <x v="5"/>
    <s v="De Bonte Raaf"/>
    <x v="0"/>
    <x v="21"/>
    <n v="0"/>
    <x v="0"/>
    <x v="3"/>
    <x v="0"/>
    <x v="0"/>
    <x v="0"/>
    <x v="0"/>
  </r>
  <r>
    <x v="0"/>
    <x v="5"/>
    <s v="De Bonte Raaf"/>
    <x v="0"/>
    <x v="22"/>
    <n v="0"/>
    <x v="0"/>
    <x v="3"/>
    <x v="0"/>
    <x v="0"/>
    <x v="0"/>
    <x v="0"/>
  </r>
  <r>
    <x v="0"/>
    <x v="5"/>
    <s v="De Bonte Raaf"/>
    <x v="0"/>
    <x v="23"/>
    <n v="0"/>
    <x v="0"/>
    <x v="3"/>
    <x v="0"/>
    <x v="0"/>
    <x v="0"/>
    <x v="0"/>
  </r>
  <r>
    <x v="0"/>
    <x v="5"/>
    <s v="De Bonte Raaf"/>
    <x v="0"/>
    <x v="24"/>
    <n v="0"/>
    <x v="0"/>
    <x v="3"/>
    <x v="0"/>
    <x v="0"/>
    <x v="0"/>
    <x v="0"/>
  </r>
  <r>
    <x v="0"/>
    <x v="5"/>
    <s v="De Bonte Raaf"/>
    <x v="0"/>
    <x v="25"/>
    <n v="0"/>
    <x v="0"/>
    <x v="3"/>
    <x v="0"/>
    <x v="0"/>
    <x v="0"/>
    <x v="0"/>
  </r>
  <r>
    <x v="0"/>
    <x v="5"/>
    <s v="De Bonte Raaf"/>
    <x v="0"/>
    <x v="26"/>
    <n v="0"/>
    <x v="0"/>
    <x v="3"/>
    <x v="0"/>
    <x v="0"/>
    <x v="0"/>
    <x v="0"/>
  </r>
  <r>
    <x v="0"/>
    <x v="5"/>
    <s v="De Bonte Raaf"/>
    <x v="0"/>
    <x v="27"/>
    <n v="0"/>
    <x v="0"/>
    <x v="3"/>
    <x v="0"/>
    <x v="0"/>
    <x v="0"/>
    <x v="0"/>
  </r>
  <r>
    <x v="0"/>
    <x v="5"/>
    <s v="De Bonte Raaf"/>
    <x v="0"/>
    <x v="28"/>
    <n v="0"/>
    <x v="0"/>
    <x v="3"/>
    <x v="0"/>
    <x v="0"/>
    <x v="0"/>
    <x v="0"/>
  </r>
  <r>
    <x v="0"/>
    <x v="5"/>
    <s v="De Bonte Raaf"/>
    <x v="0"/>
    <x v="29"/>
    <n v="0"/>
    <x v="0"/>
    <x v="3"/>
    <x v="0"/>
    <x v="0"/>
    <x v="0"/>
    <x v="0"/>
  </r>
  <r>
    <x v="0"/>
    <x v="5"/>
    <s v="De Bonte Raaf"/>
    <x v="0"/>
    <x v="30"/>
    <n v="2350"/>
    <x v="0"/>
    <x v="3"/>
    <x v="0"/>
    <x v="0"/>
    <x v="0"/>
    <x v="0"/>
  </r>
  <r>
    <x v="0"/>
    <x v="5"/>
    <s v="De Bonte Raaf"/>
    <x v="0"/>
    <x v="31"/>
    <n v="15.06"/>
    <x v="0"/>
    <x v="3"/>
    <x v="0"/>
    <x v="0"/>
    <x v="0"/>
    <x v="0"/>
  </r>
  <r>
    <x v="0"/>
    <x v="5"/>
    <s v="De Bonte Raaf"/>
    <x v="0"/>
    <x v="32"/>
    <n v="0"/>
    <x v="0"/>
    <x v="3"/>
    <x v="0"/>
    <x v="0"/>
    <x v="0"/>
    <x v="0"/>
  </r>
  <r>
    <x v="0"/>
    <x v="5"/>
    <s v="De Bonte Raaf"/>
    <x v="0"/>
    <x v="33"/>
    <n v="0"/>
    <x v="0"/>
    <x v="3"/>
    <x v="0"/>
    <x v="0"/>
    <x v="0"/>
    <x v="0"/>
  </r>
  <r>
    <x v="0"/>
    <x v="5"/>
    <s v="De Bonte Raaf"/>
    <x v="0"/>
    <x v="34"/>
    <n v="0"/>
    <x v="0"/>
    <x v="3"/>
    <x v="0"/>
    <x v="0"/>
    <x v="0"/>
    <x v="0"/>
  </r>
  <r>
    <x v="0"/>
    <x v="5"/>
    <s v="De Bonte Raaf"/>
    <x v="0"/>
    <x v="35"/>
    <n v="0"/>
    <x v="0"/>
    <x v="3"/>
    <x v="0"/>
    <x v="0"/>
    <x v="0"/>
    <x v="0"/>
  </r>
  <r>
    <x v="0"/>
    <x v="5"/>
    <s v="De Bonte Raaf"/>
    <x v="0"/>
    <x v="36"/>
    <n v="0"/>
    <x v="0"/>
    <x v="3"/>
    <x v="0"/>
    <x v="0"/>
    <x v="0"/>
    <x v="0"/>
  </r>
  <r>
    <x v="0"/>
    <x v="5"/>
    <s v="De Bonte Raaf"/>
    <x v="0"/>
    <x v="37"/>
    <n v="0"/>
    <x v="0"/>
    <x v="3"/>
    <x v="0"/>
    <x v="0"/>
    <x v="0"/>
    <x v="0"/>
  </r>
  <r>
    <x v="0"/>
    <x v="5"/>
    <s v="De Bonte Raaf"/>
    <x v="0"/>
    <x v="38"/>
    <n v="1.59"/>
    <x v="0"/>
    <x v="3"/>
    <x v="0"/>
    <x v="0"/>
    <x v="0"/>
    <x v="0"/>
  </r>
  <r>
    <x v="0"/>
    <x v="5"/>
    <s v="De Bonte Raaf"/>
    <x v="0"/>
    <x v="39"/>
    <n v="0"/>
    <x v="0"/>
    <x v="3"/>
    <x v="0"/>
    <x v="0"/>
    <x v="0"/>
    <x v="0"/>
  </r>
  <r>
    <x v="0"/>
    <x v="5"/>
    <s v="De Bonte Raaf"/>
    <x v="0"/>
    <x v="40"/>
    <n v="1.59"/>
    <x v="0"/>
    <x v="3"/>
    <x v="0"/>
    <x v="0"/>
    <x v="0"/>
    <x v="0"/>
  </r>
  <r>
    <x v="0"/>
    <x v="5"/>
    <s v="De Bonte Raaf"/>
    <x v="0"/>
    <x v="41"/>
    <n v="0"/>
    <x v="0"/>
    <x v="3"/>
    <x v="0"/>
    <x v="0"/>
    <x v="0"/>
    <x v="0"/>
  </r>
  <r>
    <x v="0"/>
    <x v="5"/>
    <s v="De Bonte Raaf"/>
    <x v="0"/>
    <x v="42"/>
    <n v="0"/>
    <x v="0"/>
    <x v="3"/>
    <x v="0"/>
    <x v="0"/>
    <x v="0"/>
    <x v="0"/>
  </r>
  <r>
    <x v="0"/>
    <x v="5"/>
    <s v="De Bonte Raaf"/>
    <x v="0"/>
    <x v="43"/>
    <n v="0"/>
    <x v="0"/>
    <x v="3"/>
    <x v="0"/>
    <x v="1"/>
    <x v="0"/>
    <x v="0"/>
  </r>
  <r>
    <x v="0"/>
    <x v="5"/>
    <s v="De Bonte Raaf"/>
    <x v="0"/>
    <x v="44"/>
    <n v="0"/>
    <x v="0"/>
    <x v="3"/>
    <x v="0"/>
    <x v="2"/>
    <x v="0"/>
    <x v="0"/>
  </r>
  <r>
    <x v="0"/>
    <x v="5"/>
    <s v="De Bonte Raaf"/>
    <x v="0"/>
    <x v="45"/>
    <n v="0"/>
    <x v="0"/>
    <x v="3"/>
    <x v="0"/>
    <x v="2"/>
    <x v="0"/>
    <x v="0"/>
  </r>
  <r>
    <x v="0"/>
    <x v="5"/>
    <s v="De Bonte Raaf"/>
    <x v="0"/>
    <x v="46"/>
    <n v="0"/>
    <x v="0"/>
    <x v="3"/>
    <x v="0"/>
    <x v="2"/>
    <x v="0"/>
    <x v="0"/>
  </r>
  <r>
    <x v="0"/>
    <x v="5"/>
    <s v="De Bonte Raaf"/>
    <x v="0"/>
    <x v="47"/>
    <n v="0"/>
    <x v="0"/>
    <x v="3"/>
    <x v="0"/>
    <x v="2"/>
    <x v="0"/>
    <x v="0"/>
  </r>
  <r>
    <x v="0"/>
    <x v="5"/>
    <s v="De Bonte Raaf"/>
    <x v="0"/>
    <x v="48"/>
    <n v="0"/>
    <x v="0"/>
    <x v="3"/>
    <x v="0"/>
    <x v="1"/>
    <x v="0"/>
    <x v="0"/>
  </r>
  <r>
    <x v="0"/>
    <x v="5"/>
    <s v="De Bonte Raaf"/>
    <x v="0"/>
    <x v="49"/>
    <n v="0"/>
    <x v="0"/>
    <x v="3"/>
    <x v="0"/>
    <x v="3"/>
    <x v="0"/>
    <x v="0"/>
  </r>
  <r>
    <x v="0"/>
    <x v="5"/>
    <s v="De Bonte Raaf"/>
    <x v="0"/>
    <x v="50"/>
    <n v="0"/>
    <x v="0"/>
    <x v="3"/>
    <x v="0"/>
    <x v="4"/>
    <x v="0"/>
    <x v="0"/>
  </r>
  <r>
    <x v="0"/>
    <x v="5"/>
    <s v="De Bonte Raaf"/>
    <x v="0"/>
    <x v="51"/>
    <n v="0"/>
    <x v="0"/>
    <x v="3"/>
    <x v="0"/>
    <x v="4"/>
    <x v="0"/>
    <x v="0"/>
  </r>
  <r>
    <x v="0"/>
    <x v="5"/>
    <s v="De Bonte Raaf"/>
    <x v="0"/>
    <x v="52"/>
    <n v="0"/>
    <x v="0"/>
    <x v="3"/>
    <x v="0"/>
    <x v="1"/>
    <x v="0"/>
    <x v="0"/>
  </r>
  <r>
    <x v="0"/>
    <x v="5"/>
    <s v="De Bonte Raaf"/>
    <x v="0"/>
    <x v="53"/>
    <n v="0"/>
    <x v="0"/>
    <x v="3"/>
    <x v="0"/>
    <x v="3"/>
    <x v="0"/>
    <x v="0"/>
  </r>
  <r>
    <x v="0"/>
    <x v="5"/>
    <s v="De Bonte Raaf"/>
    <x v="0"/>
    <x v="54"/>
    <n v="0"/>
    <x v="0"/>
    <x v="3"/>
    <x v="0"/>
    <x v="4"/>
    <x v="0"/>
    <x v="0"/>
  </r>
  <r>
    <x v="0"/>
    <x v="5"/>
    <s v="De Bonte Raaf"/>
    <x v="0"/>
    <x v="55"/>
    <n v="0"/>
    <x v="0"/>
    <x v="3"/>
    <x v="0"/>
    <x v="4"/>
    <x v="0"/>
    <x v="0"/>
  </r>
  <r>
    <x v="0"/>
    <x v="5"/>
    <s v="De Bonte Raaf"/>
    <x v="0"/>
    <x v="56"/>
    <n v="0"/>
    <x v="0"/>
    <x v="3"/>
    <x v="0"/>
    <x v="4"/>
    <x v="0"/>
    <x v="0"/>
  </r>
  <r>
    <x v="0"/>
    <x v="5"/>
    <s v="De Bonte Raaf"/>
    <x v="0"/>
    <x v="57"/>
    <n v="0"/>
    <x v="0"/>
    <x v="3"/>
    <x v="0"/>
    <x v="4"/>
    <x v="0"/>
    <x v="0"/>
  </r>
  <r>
    <x v="0"/>
    <x v="5"/>
    <s v="De Bonte Raaf"/>
    <x v="0"/>
    <x v="58"/>
    <n v="0"/>
    <x v="0"/>
    <x v="3"/>
    <x v="0"/>
    <x v="4"/>
    <x v="0"/>
    <x v="0"/>
  </r>
  <r>
    <x v="0"/>
    <x v="5"/>
    <s v="De Bonte Raaf"/>
    <x v="0"/>
    <x v="59"/>
    <n v="0"/>
    <x v="0"/>
    <x v="3"/>
    <x v="0"/>
    <x v="4"/>
    <x v="0"/>
    <x v="0"/>
  </r>
  <r>
    <x v="0"/>
    <x v="5"/>
    <s v="De Bonte Raaf"/>
    <x v="0"/>
    <x v="60"/>
    <n v="0"/>
    <x v="0"/>
    <x v="3"/>
    <x v="0"/>
    <x v="5"/>
    <x v="0"/>
    <x v="0"/>
  </r>
  <r>
    <x v="0"/>
    <x v="5"/>
    <s v="De Bonte Raaf"/>
    <x v="0"/>
    <x v="61"/>
    <n v="0"/>
    <x v="0"/>
    <x v="3"/>
    <x v="0"/>
    <x v="5"/>
    <x v="0"/>
    <x v="0"/>
  </r>
  <r>
    <x v="0"/>
    <x v="5"/>
    <s v="De Bonte Raaf"/>
    <x v="0"/>
    <x v="62"/>
    <n v="0"/>
    <x v="0"/>
    <x v="3"/>
    <x v="0"/>
    <x v="5"/>
    <x v="0"/>
    <x v="0"/>
  </r>
  <r>
    <x v="0"/>
    <x v="5"/>
    <s v="De Bonte Raaf"/>
    <x v="0"/>
    <x v="63"/>
    <n v="0"/>
    <x v="0"/>
    <x v="3"/>
    <x v="0"/>
    <x v="5"/>
    <x v="0"/>
    <x v="0"/>
  </r>
  <r>
    <x v="0"/>
    <x v="5"/>
    <s v="De Bonte Raaf"/>
    <x v="0"/>
    <x v="64"/>
    <n v="0"/>
    <x v="0"/>
    <x v="3"/>
    <x v="0"/>
    <x v="5"/>
    <x v="0"/>
    <x v="0"/>
  </r>
  <r>
    <x v="0"/>
    <x v="5"/>
    <s v="De Bonte Raaf"/>
    <x v="0"/>
    <x v="65"/>
    <n v="0"/>
    <x v="0"/>
    <x v="3"/>
    <x v="0"/>
    <x v="5"/>
    <x v="0"/>
    <x v="0"/>
  </r>
  <r>
    <x v="0"/>
    <x v="5"/>
    <s v="De Bonte Raaf"/>
    <x v="0"/>
    <x v="66"/>
    <n v="0"/>
    <x v="0"/>
    <x v="3"/>
    <x v="0"/>
    <x v="5"/>
    <x v="0"/>
    <x v="0"/>
  </r>
  <r>
    <x v="0"/>
    <x v="5"/>
    <s v="De Bonte Raaf"/>
    <x v="0"/>
    <x v="67"/>
    <n v="0"/>
    <x v="0"/>
    <x v="3"/>
    <x v="0"/>
    <x v="5"/>
    <x v="0"/>
    <x v="0"/>
  </r>
  <r>
    <x v="0"/>
    <x v="5"/>
    <s v="De Bonte Raaf"/>
    <x v="0"/>
    <x v="68"/>
    <n v="0"/>
    <x v="0"/>
    <x v="3"/>
    <x v="0"/>
    <x v="5"/>
    <x v="0"/>
    <x v="0"/>
  </r>
  <r>
    <x v="0"/>
    <x v="5"/>
    <s v="De Bonte Raaf"/>
    <x v="0"/>
    <x v="69"/>
    <n v="0"/>
    <x v="0"/>
    <x v="3"/>
    <x v="0"/>
    <x v="5"/>
    <x v="0"/>
    <x v="0"/>
  </r>
  <r>
    <x v="0"/>
    <x v="5"/>
    <s v="De Bonte Raaf"/>
    <x v="0"/>
    <x v="70"/>
    <n v="0"/>
    <x v="0"/>
    <x v="3"/>
    <x v="0"/>
    <x v="5"/>
    <x v="0"/>
    <x v="0"/>
  </r>
  <r>
    <x v="0"/>
    <x v="5"/>
    <s v="De Bonte Raaf"/>
    <x v="0"/>
    <x v="71"/>
    <n v="0"/>
    <x v="0"/>
    <x v="3"/>
    <x v="0"/>
    <x v="5"/>
    <x v="0"/>
    <x v="0"/>
  </r>
  <r>
    <x v="0"/>
    <x v="5"/>
    <s v="De Bonte Raaf"/>
    <x v="0"/>
    <x v="72"/>
    <n v="0"/>
    <x v="0"/>
    <x v="3"/>
    <x v="0"/>
    <x v="4"/>
    <x v="0"/>
    <x v="0"/>
  </r>
  <r>
    <x v="0"/>
    <x v="5"/>
    <s v="De Bonte Raaf"/>
    <x v="0"/>
    <x v="73"/>
    <n v="0"/>
    <x v="0"/>
    <x v="3"/>
    <x v="0"/>
    <x v="4"/>
    <x v="0"/>
    <x v="0"/>
  </r>
  <r>
    <x v="0"/>
    <x v="5"/>
    <s v="De Bonte Raaf"/>
    <x v="0"/>
    <x v="74"/>
    <n v="0"/>
    <x v="0"/>
    <x v="3"/>
    <x v="0"/>
    <x v="4"/>
    <x v="0"/>
    <x v="0"/>
  </r>
  <r>
    <x v="0"/>
    <x v="5"/>
    <s v="De Bonte Raaf"/>
    <x v="0"/>
    <x v="75"/>
    <n v="0"/>
    <x v="0"/>
    <x v="3"/>
    <x v="0"/>
    <x v="4"/>
    <x v="0"/>
    <x v="0"/>
  </r>
  <r>
    <x v="0"/>
    <x v="5"/>
    <s v="De Bonte Raaf"/>
    <x v="0"/>
    <x v="76"/>
    <n v="0"/>
    <x v="0"/>
    <x v="3"/>
    <x v="0"/>
    <x v="6"/>
    <x v="0"/>
    <x v="0"/>
  </r>
  <r>
    <x v="0"/>
    <x v="5"/>
    <s v="De Bonte Raaf"/>
    <x v="0"/>
    <x v="77"/>
    <n v="0"/>
    <x v="0"/>
    <x v="3"/>
    <x v="0"/>
    <x v="7"/>
    <x v="0"/>
    <x v="0"/>
  </r>
  <r>
    <x v="0"/>
    <x v="5"/>
    <s v="De Bonte Raaf"/>
    <x v="0"/>
    <x v="78"/>
    <n v="0"/>
    <x v="0"/>
    <x v="3"/>
    <x v="0"/>
    <x v="7"/>
    <x v="0"/>
    <x v="0"/>
  </r>
  <r>
    <x v="0"/>
    <x v="5"/>
    <s v="De Bonte Raaf"/>
    <x v="0"/>
    <x v="79"/>
    <n v="0"/>
    <x v="0"/>
    <x v="3"/>
    <x v="0"/>
    <x v="7"/>
    <x v="0"/>
    <x v="0"/>
  </r>
  <r>
    <x v="0"/>
    <x v="5"/>
    <s v="De Bonte Raaf"/>
    <x v="0"/>
    <x v="80"/>
    <n v="0"/>
    <x v="0"/>
    <x v="3"/>
    <x v="0"/>
    <x v="8"/>
    <x v="0"/>
    <x v="0"/>
  </r>
  <r>
    <x v="0"/>
    <x v="5"/>
    <s v="De Bonte Raaf"/>
    <x v="0"/>
    <x v="81"/>
    <n v="0"/>
    <x v="0"/>
    <x v="3"/>
    <x v="0"/>
    <x v="8"/>
    <x v="0"/>
    <x v="0"/>
  </r>
  <r>
    <x v="0"/>
    <x v="5"/>
    <s v="De Bonte Raaf"/>
    <x v="0"/>
    <x v="82"/>
    <n v="0"/>
    <x v="0"/>
    <x v="3"/>
    <x v="0"/>
    <x v="8"/>
    <x v="0"/>
    <x v="0"/>
  </r>
  <r>
    <x v="0"/>
    <x v="5"/>
    <s v="De Bonte Raaf"/>
    <x v="0"/>
    <x v="83"/>
    <n v="0"/>
    <x v="0"/>
    <x v="3"/>
    <x v="0"/>
    <x v="9"/>
    <x v="0"/>
    <x v="0"/>
  </r>
  <r>
    <x v="0"/>
    <x v="5"/>
    <s v="De Bonte Raaf"/>
    <x v="0"/>
    <x v="84"/>
    <n v="0"/>
    <x v="0"/>
    <x v="3"/>
    <x v="0"/>
    <x v="3"/>
    <x v="0"/>
    <x v="0"/>
  </r>
  <r>
    <x v="0"/>
    <x v="5"/>
    <s v="De Bonte Raaf"/>
    <x v="1"/>
    <x v="0"/>
    <n v="5640.99"/>
    <x v="1"/>
    <x v="0"/>
    <x v="0"/>
    <x v="0"/>
    <x v="0"/>
    <x v="0"/>
  </r>
  <r>
    <x v="0"/>
    <x v="5"/>
    <s v="De Bonte Raaf"/>
    <x v="1"/>
    <x v="85"/>
    <n v="2191"/>
    <x v="1"/>
    <x v="0"/>
    <x v="0"/>
    <x v="0"/>
    <x v="0"/>
    <x v="0"/>
  </r>
  <r>
    <x v="0"/>
    <x v="5"/>
    <s v="De Bonte Raaf"/>
    <x v="1"/>
    <x v="2"/>
    <n v="0"/>
    <x v="1"/>
    <x v="0"/>
    <x v="0"/>
    <x v="0"/>
    <x v="0"/>
    <x v="0"/>
  </r>
  <r>
    <x v="0"/>
    <x v="5"/>
    <s v="De Bonte Raaf"/>
    <x v="1"/>
    <x v="86"/>
    <n v="2191"/>
    <x v="1"/>
    <x v="0"/>
    <x v="0"/>
    <x v="0"/>
    <x v="0"/>
    <x v="0"/>
  </r>
  <r>
    <x v="0"/>
    <x v="5"/>
    <s v="De Bonte Raaf"/>
    <x v="1"/>
    <x v="4"/>
    <n v="2191"/>
    <x v="1"/>
    <x v="0"/>
    <x v="0"/>
    <x v="1"/>
    <x v="0"/>
    <x v="0"/>
  </r>
  <r>
    <x v="0"/>
    <x v="5"/>
    <s v="De Bonte Raaf"/>
    <x v="1"/>
    <x v="5"/>
    <n v="0"/>
    <x v="1"/>
    <x v="0"/>
    <x v="0"/>
    <x v="0"/>
    <x v="0"/>
    <x v="0"/>
  </r>
  <r>
    <x v="0"/>
    <x v="5"/>
    <s v="De Bonte Raaf"/>
    <x v="1"/>
    <x v="6"/>
    <n v="2788.93"/>
    <x v="1"/>
    <x v="0"/>
    <x v="0"/>
    <x v="0"/>
    <x v="0"/>
    <x v="0"/>
  </r>
  <r>
    <x v="0"/>
    <x v="5"/>
    <s v="De Bonte Raaf"/>
    <x v="1"/>
    <x v="7"/>
    <n v="0"/>
    <x v="1"/>
    <x v="0"/>
    <x v="0"/>
    <x v="0"/>
    <x v="0"/>
    <x v="0"/>
  </r>
  <r>
    <x v="0"/>
    <x v="5"/>
    <s v="De Bonte Raaf"/>
    <x v="1"/>
    <x v="8"/>
    <n v="0"/>
    <x v="1"/>
    <x v="0"/>
    <x v="0"/>
    <x v="1"/>
    <x v="0"/>
    <x v="0"/>
  </r>
  <r>
    <x v="0"/>
    <x v="5"/>
    <s v="De Bonte Raaf"/>
    <x v="1"/>
    <x v="9"/>
    <n v="0"/>
    <x v="1"/>
    <x v="0"/>
    <x v="0"/>
    <x v="0"/>
    <x v="0"/>
    <x v="0"/>
  </r>
  <r>
    <x v="0"/>
    <x v="5"/>
    <s v="De Bonte Raaf"/>
    <x v="1"/>
    <x v="87"/>
    <n v="2191"/>
    <x v="1"/>
    <x v="0"/>
    <x v="0"/>
    <x v="0"/>
    <x v="0"/>
    <x v="0"/>
  </r>
  <r>
    <x v="0"/>
    <x v="5"/>
    <s v="De Bonte Raaf"/>
    <x v="1"/>
    <x v="88"/>
    <n v="2191"/>
    <x v="1"/>
    <x v="0"/>
    <x v="0"/>
    <x v="0"/>
    <x v="0"/>
    <x v="0"/>
  </r>
  <r>
    <x v="0"/>
    <x v="5"/>
    <s v="De Bonte Raaf"/>
    <x v="1"/>
    <x v="89"/>
    <n v="2191"/>
    <x v="1"/>
    <x v="0"/>
    <x v="0"/>
    <x v="0"/>
    <x v="0"/>
    <x v="0"/>
  </r>
  <r>
    <x v="0"/>
    <x v="5"/>
    <s v="De Bonte Raaf"/>
    <x v="1"/>
    <x v="90"/>
    <n v="2191"/>
    <x v="1"/>
    <x v="0"/>
    <x v="0"/>
    <x v="0"/>
    <x v="0"/>
    <x v="0"/>
  </r>
  <r>
    <x v="0"/>
    <x v="5"/>
    <s v="De Bonte Raaf"/>
    <x v="1"/>
    <x v="91"/>
    <n v="2191"/>
    <x v="1"/>
    <x v="0"/>
    <x v="0"/>
    <x v="0"/>
    <x v="0"/>
    <x v="0"/>
  </r>
  <r>
    <x v="0"/>
    <x v="5"/>
    <s v="De Bonte Raaf"/>
    <x v="1"/>
    <x v="15"/>
    <n v="0"/>
    <x v="1"/>
    <x v="0"/>
    <x v="0"/>
    <x v="0"/>
    <x v="0"/>
    <x v="0"/>
  </r>
  <r>
    <x v="0"/>
    <x v="5"/>
    <s v="De Bonte Raaf"/>
    <x v="1"/>
    <x v="16"/>
    <n v="2191"/>
    <x v="1"/>
    <x v="0"/>
    <x v="0"/>
    <x v="0"/>
    <x v="0"/>
    <x v="0"/>
  </r>
  <r>
    <x v="0"/>
    <x v="5"/>
    <s v="De Bonte Raaf"/>
    <x v="1"/>
    <x v="17"/>
    <n v="0"/>
    <x v="1"/>
    <x v="0"/>
    <x v="0"/>
    <x v="0"/>
    <x v="0"/>
    <x v="0"/>
  </r>
  <r>
    <x v="0"/>
    <x v="5"/>
    <s v="De Bonte Raaf"/>
    <x v="1"/>
    <x v="18"/>
    <n v="2191"/>
    <x v="1"/>
    <x v="0"/>
    <x v="0"/>
    <x v="0"/>
    <x v="0"/>
    <x v="0"/>
  </r>
  <r>
    <x v="0"/>
    <x v="5"/>
    <s v="De Bonte Raaf"/>
    <x v="1"/>
    <x v="19"/>
    <n v="22"/>
    <x v="1"/>
    <x v="0"/>
    <x v="0"/>
    <x v="0"/>
    <x v="0"/>
    <x v="0"/>
  </r>
  <r>
    <x v="0"/>
    <x v="5"/>
    <s v="De Bonte Raaf"/>
    <x v="1"/>
    <x v="20"/>
    <n v="2191"/>
    <x v="1"/>
    <x v="0"/>
    <x v="0"/>
    <x v="0"/>
    <x v="0"/>
    <x v="0"/>
  </r>
  <r>
    <x v="0"/>
    <x v="5"/>
    <s v="De Bonte Raaf"/>
    <x v="1"/>
    <x v="21"/>
    <n v="-310.67"/>
    <x v="1"/>
    <x v="0"/>
    <x v="0"/>
    <x v="0"/>
    <x v="0"/>
    <x v="0"/>
  </r>
  <r>
    <x v="0"/>
    <x v="5"/>
    <s v="De Bonte Raaf"/>
    <x v="1"/>
    <x v="22"/>
    <n v="2191"/>
    <x v="1"/>
    <x v="0"/>
    <x v="0"/>
    <x v="0"/>
    <x v="0"/>
    <x v="0"/>
  </r>
  <r>
    <x v="0"/>
    <x v="5"/>
    <s v="De Bonte Raaf"/>
    <x v="1"/>
    <x v="23"/>
    <n v="2191"/>
    <x v="1"/>
    <x v="0"/>
    <x v="0"/>
    <x v="0"/>
    <x v="0"/>
    <x v="0"/>
  </r>
  <r>
    <x v="0"/>
    <x v="5"/>
    <s v="De Bonte Raaf"/>
    <x v="1"/>
    <x v="24"/>
    <n v="2191"/>
    <x v="1"/>
    <x v="0"/>
    <x v="0"/>
    <x v="0"/>
    <x v="0"/>
    <x v="0"/>
  </r>
  <r>
    <x v="0"/>
    <x v="5"/>
    <s v="De Bonte Raaf"/>
    <x v="1"/>
    <x v="25"/>
    <n v="21.67"/>
    <x v="1"/>
    <x v="0"/>
    <x v="0"/>
    <x v="0"/>
    <x v="0"/>
    <x v="0"/>
  </r>
  <r>
    <x v="0"/>
    <x v="5"/>
    <s v="De Bonte Raaf"/>
    <x v="1"/>
    <x v="26"/>
    <n v="158.4"/>
    <x v="1"/>
    <x v="0"/>
    <x v="0"/>
    <x v="0"/>
    <x v="0"/>
    <x v="0"/>
  </r>
  <r>
    <x v="0"/>
    <x v="5"/>
    <s v="De Bonte Raaf"/>
    <x v="1"/>
    <x v="27"/>
    <n v="306.25"/>
    <x v="1"/>
    <x v="0"/>
    <x v="0"/>
    <x v="0"/>
    <x v="0"/>
    <x v="0"/>
  </r>
  <r>
    <x v="0"/>
    <x v="5"/>
    <s v="De Bonte Raaf"/>
    <x v="1"/>
    <x v="28"/>
    <n v="2191"/>
    <x v="1"/>
    <x v="0"/>
    <x v="0"/>
    <x v="0"/>
    <x v="0"/>
    <x v="0"/>
  </r>
  <r>
    <x v="0"/>
    <x v="5"/>
    <s v="De Bonte Raaf"/>
    <x v="1"/>
    <x v="29"/>
    <n v="0"/>
    <x v="1"/>
    <x v="0"/>
    <x v="0"/>
    <x v="0"/>
    <x v="0"/>
    <x v="0"/>
  </r>
  <r>
    <x v="0"/>
    <x v="5"/>
    <s v="De Bonte Raaf"/>
    <x v="1"/>
    <x v="30"/>
    <n v="2191"/>
    <x v="1"/>
    <x v="0"/>
    <x v="0"/>
    <x v="0"/>
    <x v="0"/>
    <x v="0"/>
  </r>
  <r>
    <x v="0"/>
    <x v="5"/>
    <s v="De Bonte Raaf"/>
    <x v="1"/>
    <x v="31"/>
    <n v="14.04"/>
    <x v="1"/>
    <x v="0"/>
    <x v="0"/>
    <x v="0"/>
    <x v="0"/>
    <x v="0"/>
  </r>
  <r>
    <x v="0"/>
    <x v="5"/>
    <s v="De Bonte Raaf"/>
    <x v="1"/>
    <x v="32"/>
    <n v="156"/>
    <x v="1"/>
    <x v="0"/>
    <x v="0"/>
    <x v="0"/>
    <x v="0"/>
    <x v="0"/>
  </r>
  <r>
    <x v="0"/>
    <x v="5"/>
    <s v="De Bonte Raaf"/>
    <x v="1"/>
    <x v="33"/>
    <n v="100"/>
    <x v="1"/>
    <x v="0"/>
    <x v="0"/>
    <x v="0"/>
    <x v="0"/>
    <x v="0"/>
  </r>
  <r>
    <x v="0"/>
    <x v="5"/>
    <s v="De Bonte Raaf"/>
    <x v="1"/>
    <x v="34"/>
    <n v="100"/>
    <x v="1"/>
    <x v="0"/>
    <x v="0"/>
    <x v="0"/>
    <x v="0"/>
    <x v="0"/>
  </r>
  <r>
    <x v="0"/>
    <x v="5"/>
    <s v="De Bonte Raaf"/>
    <x v="1"/>
    <x v="35"/>
    <n v="100"/>
    <x v="1"/>
    <x v="0"/>
    <x v="0"/>
    <x v="0"/>
    <x v="0"/>
    <x v="0"/>
  </r>
  <r>
    <x v="0"/>
    <x v="5"/>
    <s v="De Bonte Raaf"/>
    <x v="1"/>
    <x v="36"/>
    <n v="156"/>
    <x v="1"/>
    <x v="0"/>
    <x v="0"/>
    <x v="0"/>
    <x v="0"/>
    <x v="0"/>
  </r>
  <r>
    <x v="0"/>
    <x v="5"/>
    <s v="De Bonte Raaf"/>
    <x v="1"/>
    <x v="37"/>
    <n v="146.80000000000001"/>
    <x v="1"/>
    <x v="0"/>
    <x v="0"/>
    <x v="0"/>
    <x v="0"/>
    <x v="0"/>
  </r>
  <r>
    <x v="0"/>
    <x v="5"/>
    <s v="De Bonte Raaf"/>
    <x v="1"/>
    <x v="38"/>
    <n v="432"/>
    <x v="1"/>
    <x v="0"/>
    <x v="0"/>
    <x v="0"/>
    <x v="0"/>
    <x v="0"/>
  </r>
  <r>
    <x v="0"/>
    <x v="5"/>
    <s v="De Bonte Raaf"/>
    <x v="1"/>
    <x v="39"/>
    <n v="0"/>
    <x v="1"/>
    <x v="0"/>
    <x v="0"/>
    <x v="0"/>
    <x v="0"/>
    <x v="0"/>
  </r>
  <r>
    <x v="0"/>
    <x v="5"/>
    <s v="De Bonte Raaf"/>
    <x v="1"/>
    <x v="40"/>
    <n v="432"/>
    <x v="1"/>
    <x v="0"/>
    <x v="0"/>
    <x v="0"/>
    <x v="0"/>
    <x v="0"/>
  </r>
  <r>
    <x v="0"/>
    <x v="5"/>
    <s v="De Bonte Raaf"/>
    <x v="1"/>
    <x v="41"/>
    <n v="0"/>
    <x v="1"/>
    <x v="0"/>
    <x v="0"/>
    <x v="0"/>
    <x v="0"/>
    <x v="0"/>
  </r>
  <r>
    <x v="0"/>
    <x v="5"/>
    <s v="De Bonte Raaf"/>
    <x v="1"/>
    <x v="92"/>
    <n v="2191"/>
    <x v="1"/>
    <x v="0"/>
    <x v="0"/>
    <x v="0"/>
    <x v="0"/>
    <x v="0"/>
  </r>
  <r>
    <x v="0"/>
    <x v="5"/>
    <s v="De Bonte Raaf"/>
    <x v="1"/>
    <x v="43"/>
    <n v="0"/>
    <x v="1"/>
    <x v="0"/>
    <x v="0"/>
    <x v="1"/>
    <x v="0"/>
    <x v="0"/>
  </r>
  <r>
    <x v="0"/>
    <x v="5"/>
    <s v="De Bonte Raaf"/>
    <x v="1"/>
    <x v="44"/>
    <n v="0"/>
    <x v="1"/>
    <x v="0"/>
    <x v="0"/>
    <x v="2"/>
    <x v="0"/>
    <x v="0"/>
  </r>
  <r>
    <x v="0"/>
    <x v="5"/>
    <s v="De Bonte Raaf"/>
    <x v="1"/>
    <x v="45"/>
    <n v="0"/>
    <x v="1"/>
    <x v="0"/>
    <x v="0"/>
    <x v="2"/>
    <x v="0"/>
    <x v="0"/>
  </r>
  <r>
    <x v="0"/>
    <x v="5"/>
    <s v="De Bonte Raaf"/>
    <x v="1"/>
    <x v="46"/>
    <n v="0"/>
    <x v="1"/>
    <x v="0"/>
    <x v="0"/>
    <x v="2"/>
    <x v="0"/>
    <x v="0"/>
  </r>
  <r>
    <x v="0"/>
    <x v="5"/>
    <s v="De Bonte Raaf"/>
    <x v="1"/>
    <x v="47"/>
    <n v="0"/>
    <x v="1"/>
    <x v="0"/>
    <x v="0"/>
    <x v="2"/>
    <x v="0"/>
    <x v="0"/>
  </r>
  <r>
    <x v="0"/>
    <x v="5"/>
    <s v="De Bonte Raaf"/>
    <x v="1"/>
    <x v="48"/>
    <n v="0"/>
    <x v="1"/>
    <x v="0"/>
    <x v="0"/>
    <x v="1"/>
    <x v="0"/>
    <x v="0"/>
  </r>
  <r>
    <x v="0"/>
    <x v="5"/>
    <s v="De Bonte Raaf"/>
    <x v="1"/>
    <x v="49"/>
    <n v="175.28"/>
    <x v="1"/>
    <x v="0"/>
    <x v="0"/>
    <x v="3"/>
    <x v="0"/>
    <x v="0"/>
  </r>
  <r>
    <x v="0"/>
    <x v="5"/>
    <s v="De Bonte Raaf"/>
    <x v="1"/>
    <x v="50"/>
    <n v="26.29"/>
    <x v="1"/>
    <x v="0"/>
    <x v="0"/>
    <x v="4"/>
    <x v="0"/>
    <x v="0"/>
  </r>
  <r>
    <x v="0"/>
    <x v="5"/>
    <s v="De Bonte Raaf"/>
    <x v="1"/>
    <x v="51"/>
    <n v="35.06"/>
    <x v="1"/>
    <x v="0"/>
    <x v="0"/>
    <x v="4"/>
    <x v="0"/>
    <x v="0"/>
  </r>
  <r>
    <x v="0"/>
    <x v="5"/>
    <s v="De Bonte Raaf"/>
    <x v="1"/>
    <x v="52"/>
    <n v="0"/>
    <x v="1"/>
    <x v="0"/>
    <x v="0"/>
    <x v="1"/>
    <x v="0"/>
    <x v="0"/>
  </r>
  <r>
    <x v="0"/>
    <x v="5"/>
    <s v="De Bonte Raaf"/>
    <x v="1"/>
    <x v="53"/>
    <n v="32.86"/>
    <x v="1"/>
    <x v="0"/>
    <x v="0"/>
    <x v="3"/>
    <x v="0"/>
    <x v="0"/>
  </r>
  <r>
    <x v="0"/>
    <x v="5"/>
    <s v="De Bonte Raaf"/>
    <x v="1"/>
    <x v="54"/>
    <n v="4.93"/>
    <x v="1"/>
    <x v="0"/>
    <x v="0"/>
    <x v="4"/>
    <x v="0"/>
    <x v="0"/>
  </r>
  <r>
    <x v="0"/>
    <x v="5"/>
    <s v="De Bonte Raaf"/>
    <x v="1"/>
    <x v="55"/>
    <n v="6.57"/>
    <x v="1"/>
    <x v="0"/>
    <x v="0"/>
    <x v="4"/>
    <x v="0"/>
    <x v="0"/>
  </r>
  <r>
    <x v="0"/>
    <x v="5"/>
    <s v="De Bonte Raaf"/>
    <x v="1"/>
    <x v="56"/>
    <n v="0"/>
    <x v="1"/>
    <x v="0"/>
    <x v="0"/>
    <x v="4"/>
    <x v="0"/>
    <x v="0"/>
  </r>
  <r>
    <x v="0"/>
    <x v="5"/>
    <s v="De Bonte Raaf"/>
    <x v="1"/>
    <x v="57"/>
    <n v="0"/>
    <x v="1"/>
    <x v="0"/>
    <x v="0"/>
    <x v="4"/>
    <x v="0"/>
    <x v="0"/>
  </r>
  <r>
    <x v="0"/>
    <x v="5"/>
    <s v="De Bonte Raaf"/>
    <x v="1"/>
    <x v="58"/>
    <n v="0"/>
    <x v="1"/>
    <x v="0"/>
    <x v="0"/>
    <x v="4"/>
    <x v="0"/>
    <x v="0"/>
  </r>
  <r>
    <x v="0"/>
    <x v="5"/>
    <s v="De Bonte Raaf"/>
    <x v="1"/>
    <x v="59"/>
    <n v="0"/>
    <x v="1"/>
    <x v="0"/>
    <x v="0"/>
    <x v="4"/>
    <x v="0"/>
    <x v="0"/>
  </r>
  <r>
    <x v="0"/>
    <x v="5"/>
    <s v="De Bonte Raaf"/>
    <x v="1"/>
    <x v="60"/>
    <n v="159.29"/>
    <x v="1"/>
    <x v="0"/>
    <x v="0"/>
    <x v="5"/>
    <x v="0"/>
    <x v="0"/>
  </r>
  <r>
    <x v="0"/>
    <x v="5"/>
    <s v="De Bonte Raaf"/>
    <x v="1"/>
    <x v="61"/>
    <n v="0"/>
    <x v="1"/>
    <x v="0"/>
    <x v="0"/>
    <x v="5"/>
    <x v="0"/>
    <x v="0"/>
  </r>
  <r>
    <x v="0"/>
    <x v="5"/>
    <s v="De Bonte Raaf"/>
    <x v="1"/>
    <x v="62"/>
    <n v="0"/>
    <x v="1"/>
    <x v="0"/>
    <x v="0"/>
    <x v="5"/>
    <x v="0"/>
    <x v="0"/>
  </r>
  <r>
    <x v="0"/>
    <x v="5"/>
    <s v="De Bonte Raaf"/>
    <x v="1"/>
    <x v="63"/>
    <n v="0"/>
    <x v="1"/>
    <x v="0"/>
    <x v="0"/>
    <x v="5"/>
    <x v="0"/>
    <x v="0"/>
  </r>
  <r>
    <x v="0"/>
    <x v="5"/>
    <s v="De Bonte Raaf"/>
    <x v="1"/>
    <x v="64"/>
    <n v="11.61"/>
    <x v="1"/>
    <x v="0"/>
    <x v="0"/>
    <x v="5"/>
    <x v="0"/>
    <x v="0"/>
  </r>
  <r>
    <x v="0"/>
    <x v="5"/>
    <s v="De Bonte Raaf"/>
    <x v="1"/>
    <x v="65"/>
    <n v="0"/>
    <x v="1"/>
    <x v="0"/>
    <x v="0"/>
    <x v="5"/>
    <x v="0"/>
    <x v="0"/>
  </r>
  <r>
    <x v="0"/>
    <x v="5"/>
    <s v="De Bonte Raaf"/>
    <x v="1"/>
    <x v="66"/>
    <n v="64.42"/>
    <x v="1"/>
    <x v="0"/>
    <x v="0"/>
    <x v="5"/>
    <x v="0"/>
    <x v="0"/>
  </r>
  <r>
    <x v="0"/>
    <x v="5"/>
    <s v="De Bonte Raaf"/>
    <x v="1"/>
    <x v="67"/>
    <n v="0"/>
    <x v="1"/>
    <x v="0"/>
    <x v="0"/>
    <x v="5"/>
    <x v="0"/>
    <x v="0"/>
  </r>
  <r>
    <x v="0"/>
    <x v="5"/>
    <s v="De Bonte Raaf"/>
    <x v="1"/>
    <x v="68"/>
    <n v="0"/>
    <x v="1"/>
    <x v="0"/>
    <x v="0"/>
    <x v="5"/>
    <x v="0"/>
    <x v="0"/>
  </r>
  <r>
    <x v="0"/>
    <x v="5"/>
    <s v="De Bonte Raaf"/>
    <x v="1"/>
    <x v="69"/>
    <n v="0"/>
    <x v="1"/>
    <x v="0"/>
    <x v="0"/>
    <x v="5"/>
    <x v="0"/>
    <x v="0"/>
  </r>
  <r>
    <x v="0"/>
    <x v="5"/>
    <s v="De Bonte Raaf"/>
    <x v="1"/>
    <x v="70"/>
    <n v="7.67"/>
    <x v="1"/>
    <x v="0"/>
    <x v="0"/>
    <x v="5"/>
    <x v="0"/>
    <x v="0"/>
  </r>
  <r>
    <x v="0"/>
    <x v="5"/>
    <s v="De Bonte Raaf"/>
    <x v="1"/>
    <x v="71"/>
    <n v="0"/>
    <x v="1"/>
    <x v="0"/>
    <x v="0"/>
    <x v="5"/>
    <x v="0"/>
    <x v="0"/>
  </r>
  <r>
    <x v="0"/>
    <x v="5"/>
    <s v="De Bonte Raaf"/>
    <x v="1"/>
    <x v="72"/>
    <n v="0"/>
    <x v="1"/>
    <x v="0"/>
    <x v="0"/>
    <x v="4"/>
    <x v="0"/>
    <x v="0"/>
  </r>
  <r>
    <x v="0"/>
    <x v="5"/>
    <s v="De Bonte Raaf"/>
    <x v="1"/>
    <x v="73"/>
    <n v="0"/>
    <x v="1"/>
    <x v="0"/>
    <x v="0"/>
    <x v="4"/>
    <x v="0"/>
    <x v="0"/>
  </r>
  <r>
    <x v="0"/>
    <x v="5"/>
    <s v="De Bonte Raaf"/>
    <x v="1"/>
    <x v="74"/>
    <n v="0"/>
    <x v="1"/>
    <x v="0"/>
    <x v="0"/>
    <x v="4"/>
    <x v="0"/>
    <x v="0"/>
  </r>
  <r>
    <x v="0"/>
    <x v="5"/>
    <s v="De Bonte Raaf"/>
    <x v="1"/>
    <x v="75"/>
    <n v="0"/>
    <x v="1"/>
    <x v="0"/>
    <x v="0"/>
    <x v="4"/>
    <x v="0"/>
    <x v="0"/>
  </r>
  <r>
    <x v="0"/>
    <x v="5"/>
    <s v="De Bonte Raaf"/>
    <x v="1"/>
    <x v="76"/>
    <n v="146.80000000000001"/>
    <x v="1"/>
    <x v="0"/>
    <x v="0"/>
    <x v="6"/>
    <x v="0"/>
    <x v="0"/>
  </r>
  <r>
    <x v="0"/>
    <x v="5"/>
    <s v="De Bonte Raaf"/>
    <x v="1"/>
    <x v="77"/>
    <n v="-310.67"/>
    <x v="1"/>
    <x v="0"/>
    <x v="0"/>
    <x v="7"/>
    <x v="0"/>
    <x v="0"/>
  </r>
  <r>
    <x v="0"/>
    <x v="5"/>
    <s v="De Bonte Raaf"/>
    <x v="1"/>
    <x v="78"/>
    <n v="0"/>
    <x v="1"/>
    <x v="0"/>
    <x v="0"/>
    <x v="7"/>
    <x v="0"/>
    <x v="0"/>
  </r>
  <r>
    <x v="0"/>
    <x v="5"/>
    <s v="De Bonte Raaf"/>
    <x v="1"/>
    <x v="79"/>
    <n v="0"/>
    <x v="1"/>
    <x v="0"/>
    <x v="0"/>
    <x v="7"/>
    <x v="0"/>
    <x v="0"/>
  </r>
  <r>
    <x v="0"/>
    <x v="5"/>
    <s v="De Bonte Raaf"/>
    <x v="1"/>
    <x v="80"/>
    <n v="0"/>
    <x v="1"/>
    <x v="0"/>
    <x v="0"/>
    <x v="8"/>
    <x v="0"/>
    <x v="0"/>
  </r>
  <r>
    <x v="0"/>
    <x v="5"/>
    <s v="De Bonte Raaf"/>
    <x v="1"/>
    <x v="81"/>
    <n v="1880.33"/>
    <x v="1"/>
    <x v="0"/>
    <x v="0"/>
    <x v="8"/>
    <x v="0"/>
    <x v="0"/>
  </r>
  <r>
    <x v="0"/>
    <x v="5"/>
    <s v="De Bonte Raaf"/>
    <x v="1"/>
    <x v="82"/>
    <n v="0"/>
    <x v="1"/>
    <x v="0"/>
    <x v="0"/>
    <x v="8"/>
    <x v="0"/>
    <x v="0"/>
  </r>
  <r>
    <x v="0"/>
    <x v="5"/>
    <s v="De Bonte Raaf"/>
    <x v="1"/>
    <x v="83"/>
    <n v="1880.33"/>
    <x v="1"/>
    <x v="0"/>
    <x v="0"/>
    <x v="9"/>
    <x v="0"/>
    <x v="0"/>
  </r>
  <r>
    <x v="0"/>
    <x v="5"/>
    <s v="De Bonte Raaf"/>
    <x v="1"/>
    <x v="84"/>
    <n v="0"/>
    <x v="1"/>
    <x v="0"/>
    <x v="0"/>
    <x v="3"/>
    <x v="0"/>
    <x v="0"/>
  </r>
  <r>
    <x v="0"/>
    <x v="5"/>
    <s v="De Bonte Raaf"/>
    <x v="11"/>
    <x v="0"/>
    <n v="4832.76"/>
    <x v="0"/>
    <x v="0"/>
    <x v="0"/>
    <x v="0"/>
    <x v="0"/>
    <x v="0"/>
  </r>
  <r>
    <x v="0"/>
    <x v="5"/>
    <s v="De Bonte Raaf"/>
    <x v="11"/>
    <x v="85"/>
    <n v="1750"/>
    <x v="0"/>
    <x v="0"/>
    <x v="0"/>
    <x v="0"/>
    <x v="0"/>
    <x v="0"/>
  </r>
  <r>
    <x v="0"/>
    <x v="5"/>
    <s v="De Bonte Raaf"/>
    <x v="11"/>
    <x v="2"/>
    <n v="0"/>
    <x v="0"/>
    <x v="0"/>
    <x v="0"/>
    <x v="0"/>
    <x v="0"/>
    <x v="0"/>
  </r>
  <r>
    <x v="0"/>
    <x v="5"/>
    <s v="De Bonte Raaf"/>
    <x v="11"/>
    <x v="86"/>
    <n v="1750"/>
    <x v="0"/>
    <x v="0"/>
    <x v="0"/>
    <x v="0"/>
    <x v="0"/>
    <x v="0"/>
  </r>
  <r>
    <x v="0"/>
    <x v="5"/>
    <s v="De Bonte Raaf"/>
    <x v="11"/>
    <x v="4"/>
    <n v="1750"/>
    <x v="0"/>
    <x v="0"/>
    <x v="0"/>
    <x v="1"/>
    <x v="0"/>
    <x v="0"/>
  </r>
  <r>
    <x v="0"/>
    <x v="5"/>
    <s v="De Bonte Raaf"/>
    <x v="11"/>
    <x v="5"/>
    <n v="0"/>
    <x v="0"/>
    <x v="0"/>
    <x v="0"/>
    <x v="0"/>
    <x v="0"/>
    <x v="0"/>
  </r>
  <r>
    <x v="0"/>
    <x v="5"/>
    <s v="De Bonte Raaf"/>
    <x v="11"/>
    <x v="6"/>
    <n v="2227.5700000000002"/>
    <x v="0"/>
    <x v="0"/>
    <x v="0"/>
    <x v="0"/>
    <x v="0"/>
    <x v="0"/>
  </r>
  <r>
    <x v="0"/>
    <x v="5"/>
    <s v="De Bonte Raaf"/>
    <x v="11"/>
    <x v="7"/>
    <n v="0"/>
    <x v="0"/>
    <x v="0"/>
    <x v="0"/>
    <x v="0"/>
    <x v="0"/>
    <x v="0"/>
  </r>
  <r>
    <x v="0"/>
    <x v="5"/>
    <s v="De Bonte Raaf"/>
    <x v="11"/>
    <x v="8"/>
    <n v="0"/>
    <x v="0"/>
    <x v="0"/>
    <x v="0"/>
    <x v="1"/>
    <x v="0"/>
    <x v="0"/>
  </r>
  <r>
    <x v="0"/>
    <x v="5"/>
    <s v="De Bonte Raaf"/>
    <x v="11"/>
    <x v="9"/>
    <n v="0"/>
    <x v="0"/>
    <x v="0"/>
    <x v="0"/>
    <x v="0"/>
    <x v="0"/>
    <x v="0"/>
  </r>
  <r>
    <x v="0"/>
    <x v="5"/>
    <s v="De Bonte Raaf"/>
    <x v="11"/>
    <x v="87"/>
    <n v="1750"/>
    <x v="0"/>
    <x v="0"/>
    <x v="0"/>
    <x v="0"/>
    <x v="0"/>
    <x v="0"/>
  </r>
  <r>
    <x v="0"/>
    <x v="5"/>
    <s v="De Bonte Raaf"/>
    <x v="11"/>
    <x v="88"/>
    <n v="1750"/>
    <x v="0"/>
    <x v="0"/>
    <x v="0"/>
    <x v="0"/>
    <x v="0"/>
    <x v="0"/>
  </r>
  <r>
    <x v="0"/>
    <x v="5"/>
    <s v="De Bonte Raaf"/>
    <x v="11"/>
    <x v="89"/>
    <n v="1750"/>
    <x v="0"/>
    <x v="0"/>
    <x v="0"/>
    <x v="0"/>
    <x v="0"/>
    <x v="0"/>
  </r>
  <r>
    <x v="0"/>
    <x v="5"/>
    <s v="De Bonte Raaf"/>
    <x v="11"/>
    <x v="90"/>
    <n v="1750"/>
    <x v="0"/>
    <x v="0"/>
    <x v="0"/>
    <x v="0"/>
    <x v="0"/>
    <x v="0"/>
  </r>
  <r>
    <x v="0"/>
    <x v="5"/>
    <s v="De Bonte Raaf"/>
    <x v="11"/>
    <x v="91"/>
    <n v="1750"/>
    <x v="0"/>
    <x v="0"/>
    <x v="0"/>
    <x v="0"/>
    <x v="0"/>
    <x v="0"/>
  </r>
  <r>
    <x v="0"/>
    <x v="5"/>
    <s v="De Bonte Raaf"/>
    <x v="11"/>
    <x v="15"/>
    <n v="0"/>
    <x v="0"/>
    <x v="0"/>
    <x v="0"/>
    <x v="0"/>
    <x v="0"/>
    <x v="0"/>
  </r>
  <r>
    <x v="0"/>
    <x v="5"/>
    <s v="De Bonte Raaf"/>
    <x v="11"/>
    <x v="16"/>
    <n v="1750"/>
    <x v="0"/>
    <x v="0"/>
    <x v="0"/>
    <x v="0"/>
    <x v="0"/>
    <x v="0"/>
  </r>
  <r>
    <x v="0"/>
    <x v="5"/>
    <s v="De Bonte Raaf"/>
    <x v="11"/>
    <x v="17"/>
    <n v="0"/>
    <x v="0"/>
    <x v="0"/>
    <x v="0"/>
    <x v="0"/>
    <x v="0"/>
    <x v="0"/>
  </r>
  <r>
    <x v="0"/>
    <x v="5"/>
    <s v="De Bonte Raaf"/>
    <x v="11"/>
    <x v="18"/>
    <n v="1750"/>
    <x v="0"/>
    <x v="0"/>
    <x v="0"/>
    <x v="0"/>
    <x v="0"/>
    <x v="0"/>
  </r>
  <r>
    <x v="0"/>
    <x v="5"/>
    <s v="De Bonte Raaf"/>
    <x v="11"/>
    <x v="19"/>
    <n v="22"/>
    <x v="0"/>
    <x v="0"/>
    <x v="0"/>
    <x v="0"/>
    <x v="0"/>
    <x v="0"/>
  </r>
  <r>
    <x v="0"/>
    <x v="5"/>
    <s v="De Bonte Raaf"/>
    <x v="11"/>
    <x v="20"/>
    <n v="1750"/>
    <x v="0"/>
    <x v="0"/>
    <x v="0"/>
    <x v="0"/>
    <x v="0"/>
    <x v="0"/>
  </r>
  <r>
    <x v="0"/>
    <x v="5"/>
    <s v="De Bonte Raaf"/>
    <x v="11"/>
    <x v="21"/>
    <n v="-139.08000000000001"/>
    <x v="0"/>
    <x v="0"/>
    <x v="0"/>
    <x v="0"/>
    <x v="0"/>
    <x v="0"/>
  </r>
  <r>
    <x v="0"/>
    <x v="5"/>
    <s v="De Bonte Raaf"/>
    <x v="11"/>
    <x v="22"/>
    <n v="1750"/>
    <x v="0"/>
    <x v="0"/>
    <x v="0"/>
    <x v="0"/>
    <x v="0"/>
    <x v="0"/>
  </r>
  <r>
    <x v="0"/>
    <x v="5"/>
    <s v="De Bonte Raaf"/>
    <x v="11"/>
    <x v="23"/>
    <n v="1750"/>
    <x v="0"/>
    <x v="0"/>
    <x v="0"/>
    <x v="0"/>
    <x v="0"/>
    <x v="0"/>
  </r>
  <r>
    <x v="0"/>
    <x v="5"/>
    <s v="De Bonte Raaf"/>
    <x v="11"/>
    <x v="24"/>
    <n v="1750"/>
    <x v="0"/>
    <x v="0"/>
    <x v="0"/>
    <x v="0"/>
    <x v="0"/>
    <x v="0"/>
  </r>
  <r>
    <x v="0"/>
    <x v="5"/>
    <s v="De Bonte Raaf"/>
    <x v="11"/>
    <x v="25"/>
    <n v="21.67"/>
    <x v="0"/>
    <x v="0"/>
    <x v="0"/>
    <x v="0"/>
    <x v="0"/>
    <x v="0"/>
  </r>
  <r>
    <x v="0"/>
    <x v="5"/>
    <s v="De Bonte Raaf"/>
    <x v="11"/>
    <x v="26"/>
    <n v="158.4"/>
    <x v="0"/>
    <x v="0"/>
    <x v="0"/>
    <x v="0"/>
    <x v="0"/>
    <x v="0"/>
  </r>
  <r>
    <x v="0"/>
    <x v="5"/>
    <s v="De Bonte Raaf"/>
    <x v="11"/>
    <x v="27"/>
    <n v="288.17"/>
    <x v="0"/>
    <x v="0"/>
    <x v="0"/>
    <x v="0"/>
    <x v="0"/>
    <x v="0"/>
  </r>
  <r>
    <x v="0"/>
    <x v="5"/>
    <s v="De Bonte Raaf"/>
    <x v="11"/>
    <x v="28"/>
    <n v="1750"/>
    <x v="0"/>
    <x v="0"/>
    <x v="0"/>
    <x v="0"/>
    <x v="0"/>
    <x v="0"/>
  </r>
  <r>
    <x v="0"/>
    <x v="5"/>
    <s v="De Bonte Raaf"/>
    <x v="11"/>
    <x v="29"/>
    <n v="0"/>
    <x v="0"/>
    <x v="0"/>
    <x v="0"/>
    <x v="0"/>
    <x v="0"/>
    <x v="0"/>
  </r>
  <r>
    <x v="0"/>
    <x v="5"/>
    <s v="De Bonte Raaf"/>
    <x v="11"/>
    <x v="30"/>
    <n v="1750"/>
    <x v="0"/>
    <x v="0"/>
    <x v="0"/>
    <x v="0"/>
    <x v="0"/>
    <x v="0"/>
  </r>
  <r>
    <x v="0"/>
    <x v="5"/>
    <s v="De Bonte Raaf"/>
    <x v="11"/>
    <x v="31"/>
    <n v="11.22"/>
    <x v="0"/>
    <x v="0"/>
    <x v="0"/>
    <x v="0"/>
    <x v="0"/>
    <x v="0"/>
  </r>
  <r>
    <x v="0"/>
    <x v="5"/>
    <s v="De Bonte Raaf"/>
    <x v="11"/>
    <x v="32"/>
    <n v="156"/>
    <x v="0"/>
    <x v="0"/>
    <x v="0"/>
    <x v="0"/>
    <x v="0"/>
    <x v="0"/>
  </r>
  <r>
    <x v="0"/>
    <x v="5"/>
    <s v="De Bonte Raaf"/>
    <x v="11"/>
    <x v="33"/>
    <n v="100"/>
    <x v="0"/>
    <x v="0"/>
    <x v="0"/>
    <x v="0"/>
    <x v="0"/>
    <x v="0"/>
  </r>
  <r>
    <x v="0"/>
    <x v="5"/>
    <s v="De Bonte Raaf"/>
    <x v="11"/>
    <x v="34"/>
    <n v="100"/>
    <x v="0"/>
    <x v="0"/>
    <x v="0"/>
    <x v="0"/>
    <x v="0"/>
    <x v="0"/>
  </r>
  <r>
    <x v="0"/>
    <x v="5"/>
    <s v="De Bonte Raaf"/>
    <x v="11"/>
    <x v="35"/>
    <n v="100"/>
    <x v="0"/>
    <x v="0"/>
    <x v="0"/>
    <x v="0"/>
    <x v="0"/>
    <x v="0"/>
  </r>
  <r>
    <x v="0"/>
    <x v="5"/>
    <s v="De Bonte Raaf"/>
    <x v="11"/>
    <x v="36"/>
    <n v="156"/>
    <x v="0"/>
    <x v="0"/>
    <x v="0"/>
    <x v="0"/>
    <x v="0"/>
    <x v="0"/>
  </r>
  <r>
    <x v="0"/>
    <x v="5"/>
    <s v="De Bonte Raaf"/>
    <x v="11"/>
    <x v="37"/>
    <n v="117.25"/>
    <x v="0"/>
    <x v="0"/>
    <x v="0"/>
    <x v="0"/>
    <x v="0"/>
    <x v="0"/>
  </r>
  <r>
    <x v="0"/>
    <x v="5"/>
    <s v="De Bonte Raaf"/>
    <x v="11"/>
    <x v="38"/>
    <n v="324.81"/>
    <x v="0"/>
    <x v="0"/>
    <x v="0"/>
    <x v="0"/>
    <x v="0"/>
    <x v="0"/>
  </r>
  <r>
    <x v="0"/>
    <x v="5"/>
    <s v="De Bonte Raaf"/>
    <x v="11"/>
    <x v="39"/>
    <n v="0"/>
    <x v="0"/>
    <x v="0"/>
    <x v="0"/>
    <x v="0"/>
    <x v="0"/>
    <x v="0"/>
  </r>
  <r>
    <x v="0"/>
    <x v="5"/>
    <s v="De Bonte Raaf"/>
    <x v="11"/>
    <x v="40"/>
    <n v="324.81"/>
    <x v="0"/>
    <x v="0"/>
    <x v="0"/>
    <x v="0"/>
    <x v="0"/>
    <x v="0"/>
  </r>
  <r>
    <x v="0"/>
    <x v="5"/>
    <s v="De Bonte Raaf"/>
    <x v="11"/>
    <x v="41"/>
    <n v="0"/>
    <x v="0"/>
    <x v="0"/>
    <x v="0"/>
    <x v="0"/>
    <x v="0"/>
    <x v="0"/>
  </r>
  <r>
    <x v="0"/>
    <x v="5"/>
    <s v="De Bonte Raaf"/>
    <x v="11"/>
    <x v="92"/>
    <n v="1750"/>
    <x v="0"/>
    <x v="0"/>
    <x v="0"/>
    <x v="0"/>
    <x v="0"/>
    <x v="0"/>
  </r>
  <r>
    <x v="0"/>
    <x v="5"/>
    <s v="De Bonte Raaf"/>
    <x v="11"/>
    <x v="43"/>
    <n v="0"/>
    <x v="0"/>
    <x v="0"/>
    <x v="0"/>
    <x v="1"/>
    <x v="0"/>
    <x v="0"/>
  </r>
  <r>
    <x v="0"/>
    <x v="5"/>
    <s v="De Bonte Raaf"/>
    <x v="11"/>
    <x v="44"/>
    <n v="0"/>
    <x v="0"/>
    <x v="0"/>
    <x v="0"/>
    <x v="2"/>
    <x v="0"/>
    <x v="0"/>
  </r>
  <r>
    <x v="0"/>
    <x v="5"/>
    <s v="De Bonte Raaf"/>
    <x v="11"/>
    <x v="45"/>
    <n v="0"/>
    <x v="0"/>
    <x v="0"/>
    <x v="0"/>
    <x v="2"/>
    <x v="0"/>
    <x v="0"/>
  </r>
  <r>
    <x v="0"/>
    <x v="5"/>
    <s v="De Bonte Raaf"/>
    <x v="11"/>
    <x v="46"/>
    <n v="0"/>
    <x v="0"/>
    <x v="0"/>
    <x v="0"/>
    <x v="2"/>
    <x v="0"/>
    <x v="0"/>
  </r>
  <r>
    <x v="0"/>
    <x v="5"/>
    <s v="De Bonte Raaf"/>
    <x v="11"/>
    <x v="47"/>
    <n v="0"/>
    <x v="0"/>
    <x v="0"/>
    <x v="0"/>
    <x v="2"/>
    <x v="0"/>
    <x v="0"/>
  </r>
  <r>
    <x v="0"/>
    <x v="5"/>
    <s v="De Bonte Raaf"/>
    <x v="11"/>
    <x v="48"/>
    <n v="0"/>
    <x v="0"/>
    <x v="0"/>
    <x v="0"/>
    <x v="1"/>
    <x v="0"/>
    <x v="0"/>
  </r>
  <r>
    <x v="0"/>
    <x v="5"/>
    <s v="De Bonte Raaf"/>
    <x v="11"/>
    <x v="49"/>
    <n v="140"/>
    <x v="0"/>
    <x v="0"/>
    <x v="0"/>
    <x v="3"/>
    <x v="0"/>
    <x v="0"/>
  </r>
  <r>
    <x v="0"/>
    <x v="5"/>
    <s v="De Bonte Raaf"/>
    <x v="11"/>
    <x v="50"/>
    <n v="21"/>
    <x v="0"/>
    <x v="0"/>
    <x v="0"/>
    <x v="4"/>
    <x v="0"/>
    <x v="0"/>
  </r>
  <r>
    <x v="0"/>
    <x v="5"/>
    <s v="De Bonte Raaf"/>
    <x v="11"/>
    <x v="51"/>
    <n v="28"/>
    <x v="0"/>
    <x v="0"/>
    <x v="0"/>
    <x v="4"/>
    <x v="0"/>
    <x v="0"/>
  </r>
  <r>
    <x v="0"/>
    <x v="5"/>
    <s v="De Bonte Raaf"/>
    <x v="11"/>
    <x v="52"/>
    <n v="0"/>
    <x v="0"/>
    <x v="0"/>
    <x v="0"/>
    <x v="1"/>
    <x v="0"/>
    <x v="0"/>
  </r>
  <r>
    <x v="0"/>
    <x v="5"/>
    <s v="De Bonte Raaf"/>
    <x v="11"/>
    <x v="53"/>
    <n v="26.25"/>
    <x v="0"/>
    <x v="0"/>
    <x v="0"/>
    <x v="3"/>
    <x v="0"/>
    <x v="0"/>
  </r>
  <r>
    <x v="0"/>
    <x v="5"/>
    <s v="De Bonte Raaf"/>
    <x v="11"/>
    <x v="54"/>
    <n v="3.94"/>
    <x v="0"/>
    <x v="0"/>
    <x v="0"/>
    <x v="4"/>
    <x v="0"/>
    <x v="0"/>
  </r>
  <r>
    <x v="0"/>
    <x v="5"/>
    <s v="De Bonte Raaf"/>
    <x v="11"/>
    <x v="55"/>
    <n v="5.25"/>
    <x v="0"/>
    <x v="0"/>
    <x v="0"/>
    <x v="4"/>
    <x v="0"/>
    <x v="0"/>
  </r>
  <r>
    <x v="0"/>
    <x v="5"/>
    <s v="De Bonte Raaf"/>
    <x v="11"/>
    <x v="56"/>
    <n v="0"/>
    <x v="0"/>
    <x v="0"/>
    <x v="0"/>
    <x v="4"/>
    <x v="0"/>
    <x v="0"/>
  </r>
  <r>
    <x v="0"/>
    <x v="5"/>
    <s v="De Bonte Raaf"/>
    <x v="11"/>
    <x v="57"/>
    <n v="0"/>
    <x v="0"/>
    <x v="0"/>
    <x v="0"/>
    <x v="4"/>
    <x v="0"/>
    <x v="0"/>
  </r>
  <r>
    <x v="0"/>
    <x v="5"/>
    <s v="De Bonte Raaf"/>
    <x v="11"/>
    <x v="58"/>
    <n v="0"/>
    <x v="0"/>
    <x v="0"/>
    <x v="0"/>
    <x v="4"/>
    <x v="0"/>
    <x v="0"/>
  </r>
  <r>
    <x v="0"/>
    <x v="5"/>
    <s v="De Bonte Raaf"/>
    <x v="11"/>
    <x v="59"/>
    <n v="0"/>
    <x v="0"/>
    <x v="0"/>
    <x v="0"/>
    <x v="4"/>
    <x v="0"/>
    <x v="0"/>
  </r>
  <r>
    <x v="0"/>
    <x v="5"/>
    <s v="De Bonte Raaf"/>
    <x v="11"/>
    <x v="60"/>
    <n v="127.22"/>
    <x v="0"/>
    <x v="0"/>
    <x v="0"/>
    <x v="5"/>
    <x v="0"/>
    <x v="0"/>
  </r>
  <r>
    <x v="0"/>
    <x v="5"/>
    <s v="De Bonte Raaf"/>
    <x v="11"/>
    <x v="61"/>
    <n v="0"/>
    <x v="0"/>
    <x v="0"/>
    <x v="0"/>
    <x v="5"/>
    <x v="0"/>
    <x v="0"/>
  </r>
  <r>
    <x v="0"/>
    <x v="5"/>
    <s v="De Bonte Raaf"/>
    <x v="11"/>
    <x v="62"/>
    <n v="0"/>
    <x v="0"/>
    <x v="0"/>
    <x v="0"/>
    <x v="5"/>
    <x v="0"/>
    <x v="0"/>
  </r>
  <r>
    <x v="0"/>
    <x v="5"/>
    <s v="De Bonte Raaf"/>
    <x v="11"/>
    <x v="63"/>
    <n v="0"/>
    <x v="0"/>
    <x v="0"/>
    <x v="0"/>
    <x v="5"/>
    <x v="0"/>
    <x v="0"/>
  </r>
  <r>
    <x v="0"/>
    <x v="5"/>
    <s v="De Bonte Raaf"/>
    <x v="11"/>
    <x v="64"/>
    <n v="9.2799999999999994"/>
    <x v="0"/>
    <x v="0"/>
    <x v="0"/>
    <x v="5"/>
    <x v="0"/>
    <x v="0"/>
  </r>
  <r>
    <x v="0"/>
    <x v="5"/>
    <s v="De Bonte Raaf"/>
    <x v="11"/>
    <x v="65"/>
    <n v="0"/>
    <x v="0"/>
    <x v="0"/>
    <x v="0"/>
    <x v="5"/>
    <x v="0"/>
    <x v="0"/>
  </r>
  <r>
    <x v="0"/>
    <x v="5"/>
    <s v="De Bonte Raaf"/>
    <x v="11"/>
    <x v="66"/>
    <n v="51.45"/>
    <x v="0"/>
    <x v="0"/>
    <x v="0"/>
    <x v="5"/>
    <x v="0"/>
    <x v="0"/>
  </r>
  <r>
    <x v="0"/>
    <x v="5"/>
    <s v="De Bonte Raaf"/>
    <x v="11"/>
    <x v="67"/>
    <n v="0"/>
    <x v="0"/>
    <x v="0"/>
    <x v="0"/>
    <x v="5"/>
    <x v="0"/>
    <x v="0"/>
  </r>
  <r>
    <x v="0"/>
    <x v="5"/>
    <s v="De Bonte Raaf"/>
    <x v="11"/>
    <x v="68"/>
    <n v="0"/>
    <x v="0"/>
    <x v="0"/>
    <x v="0"/>
    <x v="5"/>
    <x v="0"/>
    <x v="0"/>
  </r>
  <r>
    <x v="0"/>
    <x v="5"/>
    <s v="De Bonte Raaf"/>
    <x v="11"/>
    <x v="69"/>
    <n v="0"/>
    <x v="0"/>
    <x v="0"/>
    <x v="0"/>
    <x v="5"/>
    <x v="0"/>
    <x v="0"/>
  </r>
  <r>
    <x v="0"/>
    <x v="5"/>
    <s v="De Bonte Raaf"/>
    <x v="11"/>
    <x v="70"/>
    <n v="6.12"/>
    <x v="0"/>
    <x v="0"/>
    <x v="0"/>
    <x v="5"/>
    <x v="0"/>
    <x v="0"/>
  </r>
  <r>
    <x v="0"/>
    <x v="5"/>
    <s v="De Bonte Raaf"/>
    <x v="11"/>
    <x v="71"/>
    <n v="0"/>
    <x v="0"/>
    <x v="0"/>
    <x v="0"/>
    <x v="5"/>
    <x v="0"/>
    <x v="0"/>
  </r>
  <r>
    <x v="0"/>
    <x v="5"/>
    <s v="De Bonte Raaf"/>
    <x v="11"/>
    <x v="72"/>
    <n v="0"/>
    <x v="0"/>
    <x v="0"/>
    <x v="0"/>
    <x v="4"/>
    <x v="0"/>
    <x v="0"/>
  </r>
  <r>
    <x v="0"/>
    <x v="5"/>
    <s v="De Bonte Raaf"/>
    <x v="11"/>
    <x v="73"/>
    <n v="0"/>
    <x v="0"/>
    <x v="0"/>
    <x v="0"/>
    <x v="4"/>
    <x v="0"/>
    <x v="0"/>
  </r>
  <r>
    <x v="0"/>
    <x v="5"/>
    <s v="De Bonte Raaf"/>
    <x v="11"/>
    <x v="74"/>
    <n v="0"/>
    <x v="0"/>
    <x v="0"/>
    <x v="0"/>
    <x v="4"/>
    <x v="0"/>
    <x v="0"/>
  </r>
  <r>
    <x v="0"/>
    <x v="5"/>
    <s v="De Bonte Raaf"/>
    <x v="11"/>
    <x v="75"/>
    <n v="0"/>
    <x v="0"/>
    <x v="0"/>
    <x v="0"/>
    <x v="4"/>
    <x v="0"/>
    <x v="0"/>
  </r>
  <r>
    <x v="0"/>
    <x v="5"/>
    <s v="De Bonte Raaf"/>
    <x v="11"/>
    <x v="76"/>
    <n v="117.25"/>
    <x v="0"/>
    <x v="0"/>
    <x v="0"/>
    <x v="6"/>
    <x v="0"/>
    <x v="0"/>
  </r>
  <r>
    <x v="0"/>
    <x v="5"/>
    <s v="De Bonte Raaf"/>
    <x v="11"/>
    <x v="77"/>
    <n v="-139.08000000000001"/>
    <x v="0"/>
    <x v="0"/>
    <x v="0"/>
    <x v="7"/>
    <x v="0"/>
    <x v="0"/>
  </r>
  <r>
    <x v="0"/>
    <x v="5"/>
    <s v="De Bonte Raaf"/>
    <x v="11"/>
    <x v="78"/>
    <n v="0"/>
    <x v="0"/>
    <x v="0"/>
    <x v="0"/>
    <x v="7"/>
    <x v="0"/>
    <x v="0"/>
  </r>
  <r>
    <x v="0"/>
    <x v="5"/>
    <s v="De Bonte Raaf"/>
    <x v="11"/>
    <x v="79"/>
    <n v="0"/>
    <x v="0"/>
    <x v="0"/>
    <x v="0"/>
    <x v="7"/>
    <x v="0"/>
    <x v="0"/>
  </r>
  <r>
    <x v="0"/>
    <x v="5"/>
    <s v="De Bonte Raaf"/>
    <x v="11"/>
    <x v="80"/>
    <n v="0"/>
    <x v="0"/>
    <x v="0"/>
    <x v="0"/>
    <x v="8"/>
    <x v="0"/>
    <x v="0"/>
  </r>
  <r>
    <x v="0"/>
    <x v="5"/>
    <s v="De Bonte Raaf"/>
    <x v="11"/>
    <x v="81"/>
    <n v="1610.92"/>
    <x v="0"/>
    <x v="0"/>
    <x v="0"/>
    <x v="8"/>
    <x v="0"/>
    <x v="0"/>
  </r>
  <r>
    <x v="0"/>
    <x v="5"/>
    <s v="De Bonte Raaf"/>
    <x v="11"/>
    <x v="82"/>
    <n v="0"/>
    <x v="0"/>
    <x v="0"/>
    <x v="0"/>
    <x v="8"/>
    <x v="0"/>
    <x v="0"/>
  </r>
  <r>
    <x v="0"/>
    <x v="5"/>
    <s v="De Bonte Raaf"/>
    <x v="11"/>
    <x v="83"/>
    <n v="1610.92"/>
    <x v="0"/>
    <x v="0"/>
    <x v="0"/>
    <x v="9"/>
    <x v="0"/>
    <x v="0"/>
  </r>
  <r>
    <x v="0"/>
    <x v="5"/>
    <s v="De Bonte Raaf"/>
    <x v="11"/>
    <x v="84"/>
    <n v="0"/>
    <x v="0"/>
    <x v="0"/>
    <x v="0"/>
    <x v="3"/>
    <x v="0"/>
    <x v="0"/>
  </r>
  <r>
    <x v="0"/>
    <x v="5"/>
    <s v="De Bonte Raaf"/>
    <x v="12"/>
    <x v="0"/>
    <n v="2982"/>
    <x v="2"/>
    <x v="1"/>
    <x v="0"/>
    <x v="0"/>
    <x v="0"/>
    <x v="1"/>
  </r>
  <r>
    <x v="0"/>
    <x v="5"/>
    <s v="De Bonte Raaf"/>
    <x v="12"/>
    <x v="85"/>
    <n v="1050"/>
    <x v="2"/>
    <x v="1"/>
    <x v="0"/>
    <x v="0"/>
    <x v="0"/>
    <x v="1"/>
  </r>
  <r>
    <x v="0"/>
    <x v="5"/>
    <s v="De Bonte Raaf"/>
    <x v="12"/>
    <x v="2"/>
    <n v="0"/>
    <x v="2"/>
    <x v="1"/>
    <x v="0"/>
    <x v="0"/>
    <x v="0"/>
    <x v="1"/>
  </r>
  <r>
    <x v="0"/>
    <x v="5"/>
    <s v="De Bonte Raaf"/>
    <x v="12"/>
    <x v="86"/>
    <n v="1050"/>
    <x v="2"/>
    <x v="1"/>
    <x v="0"/>
    <x v="0"/>
    <x v="0"/>
    <x v="1"/>
  </r>
  <r>
    <x v="0"/>
    <x v="5"/>
    <s v="De Bonte Raaf"/>
    <x v="12"/>
    <x v="4"/>
    <n v="1050"/>
    <x v="2"/>
    <x v="1"/>
    <x v="0"/>
    <x v="1"/>
    <x v="0"/>
    <x v="1"/>
  </r>
  <r>
    <x v="0"/>
    <x v="5"/>
    <s v="De Bonte Raaf"/>
    <x v="12"/>
    <x v="5"/>
    <n v="0"/>
    <x v="2"/>
    <x v="1"/>
    <x v="0"/>
    <x v="0"/>
    <x v="0"/>
    <x v="1"/>
  </r>
  <r>
    <x v="0"/>
    <x v="5"/>
    <s v="De Bonte Raaf"/>
    <x v="12"/>
    <x v="6"/>
    <n v="1359.05"/>
    <x v="2"/>
    <x v="1"/>
    <x v="0"/>
    <x v="0"/>
    <x v="0"/>
    <x v="1"/>
  </r>
  <r>
    <x v="0"/>
    <x v="5"/>
    <s v="De Bonte Raaf"/>
    <x v="12"/>
    <x v="7"/>
    <n v="0"/>
    <x v="2"/>
    <x v="1"/>
    <x v="0"/>
    <x v="0"/>
    <x v="0"/>
    <x v="1"/>
  </r>
  <r>
    <x v="0"/>
    <x v="5"/>
    <s v="De Bonte Raaf"/>
    <x v="12"/>
    <x v="8"/>
    <n v="0"/>
    <x v="2"/>
    <x v="1"/>
    <x v="0"/>
    <x v="1"/>
    <x v="0"/>
    <x v="1"/>
  </r>
  <r>
    <x v="0"/>
    <x v="5"/>
    <s v="De Bonte Raaf"/>
    <x v="12"/>
    <x v="96"/>
    <n v="22.5"/>
    <x v="2"/>
    <x v="1"/>
    <x v="0"/>
    <x v="0"/>
    <x v="0"/>
    <x v="1"/>
  </r>
  <r>
    <x v="0"/>
    <x v="5"/>
    <s v="De Bonte Raaf"/>
    <x v="12"/>
    <x v="87"/>
    <n v="1050"/>
    <x v="2"/>
    <x v="1"/>
    <x v="0"/>
    <x v="0"/>
    <x v="0"/>
    <x v="1"/>
  </r>
  <r>
    <x v="0"/>
    <x v="5"/>
    <s v="De Bonte Raaf"/>
    <x v="12"/>
    <x v="88"/>
    <n v="1050"/>
    <x v="2"/>
    <x v="1"/>
    <x v="0"/>
    <x v="0"/>
    <x v="0"/>
    <x v="1"/>
  </r>
  <r>
    <x v="0"/>
    <x v="5"/>
    <s v="De Bonte Raaf"/>
    <x v="12"/>
    <x v="89"/>
    <n v="1050"/>
    <x v="2"/>
    <x v="1"/>
    <x v="0"/>
    <x v="0"/>
    <x v="0"/>
    <x v="1"/>
  </r>
  <r>
    <x v="0"/>
    <x v="5"/>
    <s v="De Bonte Raaf"/>
    <x v="12"/>
    <x v="90"/>
    <n v="1050"/>
    <x v="2"/>
    <x v="1"/>
    <x v="0"/>
    <x v="0"/>
    <x v="0"/>
    <x v="1"/>
  </r>
  <r>
    <x v="0"/>
    <x v="5"/>
    <s v="De Bonte Raaf"/>
    <x v="12"/>
    <x v="91"/>
    <n v="1050"/>
    <x v="2"/>
    <x v="1"/>
    <x v="0"/>
    <x v="0"/>
    <x v="0"/>
    <x v="1"/>
  </r>
  <r>
    <x v="0"/>
    <x v="5"/>
    <s v="De Bonte Raaf"/>
    <x v="12"/>
    <x v="15"/>
    <n v="0"/>
    <x v="2"/>
    <x v="1"/>
    <x v="0"/>
    <x v="0"/>
    <x v="0"/>
    <x v="1"/>
  </r>
  <r>
    <x v="0"/>
    <x v="5"/>
    <s v="De Bonte Raaf"/>
    <x v="12"/>
    <x v="16"/>
    <n v="1050"/>
    <x v="2"/>
    <x v="1"/>
    <x v="0"/>
    <x v="0"/>
    <x v="0"/>
    <x v="1"/>
  </r>
  <r>
    <x v="0"/>
    <x v="5"/>
    <s v="De Bonte Raaf"/>
    <x v="12"/>
    <x v="17"/>
    <n v="0"/>
    <x v="2"/>
    <x v="1"/>
    <x v="0"/>
    <x v="0"/>
    <x v="0"/>
    <x v="1"/>
  </r>
  <r>
    <x v="0"/>
    <x v="5"/>
    <s v="De Bonte Raaf"/>
    <x v="12"/>
    <x v="18"/>
    <n v="1050"/>
    <x v="2"/>
    <x v="1"/>
    <x v="0"/>
    <x v="0"/>
    <x v="0"/>
    <x v="1"/>
  </r>
  <r>
    <x v="0"/>
    <x v="5"/>
    <s v="De Bonte Raaf"/>
    <x v="12"/>
    <x v="19"/>
    <n v="14"/>
    <x v="2"/>
    <x v="1"/>
    <x v="0"/>
    <x v="0"/>
    <x v="0"/>
    <x v="1"/>
  </r>
  <r>
    <x v="0"/>
    <x v="5"/>
    <s v="De Bonte Raaf"/>
    <x v="12"/>
    <x v="20"/>
    <n v="1050"/>
    <x v="2"/>
    <x v="1"/>
    <x v="0"/>
    <x v="0"/>
    <x v="0"/>
    <x v="1"/>
  </r>
  <r>
    <x v="0"/>
    <x v="5"/>
    <s v="De Bonte Raaf"/>
    <x v="12"/>
    <x v="21"/>
    <n v="-78.5"/>
    <x v="2"/>
    <x v="1"/>
    <x v="0"/>
    <x v="0"/>
    <x v="0"/>
    <x v="1"/>
  </r>
  <r>
    <x v="0"/>
    <x v="5"/>
    <s v="De Bonte Raaf"/>
    <x v="12"/>
    <x v="22"/>
    <n v="1050"/>
    <x v="2"/>
    <x v="1"/>
    <x v="0"/>
    <x v="0"/>
    <x v="0"/>
    <x v="1"/>
  </r>
  <r>
    <x v="0"/>
    <x v="5"/>
    <s v="De Bonte Raaf"/>
    <x v="12"/>
    <x v="23"/>
    <n v="1050"/>
    <x v="2"/>
    <x v="1"/>
    <x v="0"/>
    <x v="0"/>
    <x v="0"/>
    <x v="1"/>
  </r>
  <r>
    <x v="0"/>
    <x v="5"/>
    <s v="De Bonte Raaf"/>
    <x v="12"/>
    <x v="24"/>
    <n v="1050"/>
    <x v="2"/>
    <x v="1"/>
    <x v="0"/>
    <x v="0"/>
    <x v="0"/>
    <x v="1"/>
  </r>
  <r>
    <x v="0"/>
    <x v="5"/>
    <s v="De Bonte Raaf"/>
    <x v="12"/>
    <x v="25"/>
    <n v="21.67"/>
    <x v="2"/>
    <x v="1"/>
    <x v="0"/>
    <x v="0"/>
    <x v="0"/>
    <x v="1"/>
  </r>
  <r>
    <x v="0"/>
    <x v="5"/>
    <s v="De Bonte Raaf"/>
    <x v="12"/>
    <x v="26"/>
    <n v="100.8"/>
    <x v="2"/>
    <x v="1"/>
    <x v="0"/>
    <x v="0"/>
    <x v="0"/>
    <x v="1"/>
  </r>
  <r>
    <x v="0"/>
    <x v="5"/>
    <s v="De Bonte Raaf"/>
    <x v="12"/>
    <x v="27"/>
    <n v="87.17"/>
    <x v="2"/>
    <x v="1"/>
    <x v="0"/>
    <x v="0"/>
    <x v="0"/>
    <x v="1"/>
  </r>
  <r>
    <x v="0"/>
    <x v="5"/>
    <s v="De Bonte Raaf"/>
    <x v="12"/>
    <x v="28"/>
    <n v="1050"/>
    <x v="2"/>
    <x v="1"/>
    <x v="0"/>
    <x v="0"/>
    <x v="0"/>
    <x v="1"/>
  </r>
  <r>
    <x v="0"/>
    <x v="5"/>
    <s v="De Bonte Raaf"/>
    <x v="12"/>
    <x v="29"/>
    <n v="0"/>
    <x v="2"/>
    <x v="1"/>
    <x v="0"/>
    <x v="0"/>
    <x v="0"/>
    <x v="1"/>
  </r>
  <r>
    <x v="0"/>
    <x v="5"/>
    <s v="De Bonte Raaf"/>
    <x v="12"/>
    <x v="30"/>
    <n v="1750"/>
    <x v="2"/>
    <x v="1"/>
    <x v="0"/>
    <x v="0"/>
    <x v="0"/>
    <x v="1"/>
  </r>
  <r>
    <x v="0"/>
    <x v="5"/>
    <s v="De Bonte Raaf"/>
    <x v="12"/>
    <x v="31"/>
    <n v="11.22"/>
    <x v="2"/>
    <x v="1"/>
    <x v="0"/>
    <x v="0"/>
    <x v="0"/>
    <x v="1"/>
  </r>
  <r>
    <x v="0"/>
    <x v="5"/>
    <s v="De Bonte Raaf"/>
    <x v="12"/>
    <x v="32"/>
    <n v="93.6"/>
    <x v="2"/>
    <x v="1"/>
    <x v="0"/>
    <x v="0"/>
    <x v="0"/>
    <x v="1"/>
  </r>
  <r>
    <x v="0"/>
    <x v="5"/>
    <s v="De Bonte Raaf"/>
    <x v="12"/>
    <x v="33"/>
    <n v="60"/>
    <x v="2"/>
    <x v="1"/>
    <x v="0"/>
    <x v="0"/>
    <x v="0"/>
    <x v="1"/>
  </r>
  <r>
    <x v="0"/>
    <x v="5"/>
    <s v="De Bonte Raaf"/>
    <x v="12"/>
    <x v="34"/>
    <n v="60"/>
    <x v="2"/>
    <x v="1"/>
    <x v="0"/>
    <x v="0"/>
    <x v="0"/>
    <x v="1"/>
  </r>
  <r>
    <x v="0"/>
    <x v="5"/>
    <s v="De Bonte Raaf"/>
    <x v="12"/>
    <x v="35"/>
    <n v="60"/>
    <x v="2"/>
    <x v="1"/>
    <x v="0"/>
    <x v="0"/>
    <x v="0"/>
    <x v="1"/>
  </r>
  <r>
    <x v="0"/>
    <x v="5"/>
    <s v="De Bonte Raaf"/>
    <x v="12"/>
    <x v="36"/>
    <n v="94"/>
    <x v="2"/>
    <x v="1"/>
    <x v="0"/>
    <x v="0"/>
    <x v="0"/>
    <x v="1"/>
  </r>
  <r>
    <x v="0"/>
    <x v="5"/>
    <s v="De Bonte Raaf"/>
    <x v="12"/>
    <x v="37"/>
    <n v="70.349999999999994"/>
    <x v="2"/>
    <x v="1"/>
    <x v="0"/>
    <x v="0"/>
    <x v="0"/>
    <x v="1"/>
  </r>
  <r>
    <x v="0"/>
    <x v="5"/>
    <s v="De Bonte Raaf"/>
    <x v="12"/>
    <x v="38"/>
    <n v="184.65"/>
    <x v="2"/>
    <x v="1"/>
    <x v="0"/>
    <x v="0"/>
    <x v="0"/>
    <x v="1"/>
  </r>
  <r>
    <x v="0"/>
    <x v="5"/>
    <s v="De Bonte Raaf"/>
    <x v="12"/>
    <x v="39"/>
    <n v="0"/>
    <x v="2"/>
    <x v="1"/>
    <x v="0"/>
    <x v="0"/>
    <x v="0"/>
    <x v="1"/>
  </r>
  <r>
    <x v="0"/>
    <x v="5"/>
    <s v="De Bonte Raaf"/>
    <x v="12"/>
    <x v="40"/>
    <n v="184.65"/>
    <x v="2"/>
    <x v="1"/>
    <x v="0"/>
    <x v="0"/>
    <x v="0"/>
    <x v="1"/>
  </r>
  <r>
    <x v="0"/>
    <x v="5"/>
    <s v="De Bonte Raaf"/>
    <x v="12"/>
    <x v="41"/>
    <n v="0"/>
    <x v="2"/>
    <x v="1"/>
    <x v="0"/>
    <x v="0"/>
    <x v="0"/>
    <x v="1"/>
  </r>
  <r>
    <x v="0"/>
    <x v="5"/>
    <s v="De Bonte Raaf"/>
    <x v="12"/>
    <x v="92"/>
    <n v="1050"/>
    <x v="2"/>
    <x v="1"/>
    <x v="0"/>
    <x v="0"/>
    <x v="0"/>
    <x v="1"/>
  </r>
  <r>
    <x v="0"/>
    <x v="5"/>
    <s v="De Bonte Raaf"/>
    <x v="12"/>
    <x v="43"/>
    <n v="0"/>
    <x v="2"/>
    <x v="1"/>
    <x v="0"/>
    <x v="1"/>
    <x v="0"/>
    <x v="1"/>
  </r>
  <r>
    <x v="0"/>
    <x v="5"/>
    <s v="De Bonte Raaf"/>
    <x v="12"/>
    <x v="44"/>
    <n v="17.5"/>
    <x v="2"/>
    <x v="1"/>
    <x v="0"/>
    <x v="2"/>
    <x v="0"/>
    <x v="1"/>
  </r>
  <r>
    <x v="0"/>
    <x v="5"/>
    <s v="De Bonte Raaf"/>
    <x v="12"/>
    <x v="45"/>
    <n v="0"/>
    <x v="2"/>
    <x v="1"/>
    <x v="0"/>
    <x v="2"/>
    <x v="0"/>
    <x v="1"/>
  </r>
  <r>
    <x v="0"/>
    <x v="5"/>
    <s v="De Bonte Raaf"/>
    <x v="12"/>
    <x v="46"/>
    <n v="5"/>
    <x v="2"/>
    <x v="1"/>
    <x v="0"/>
    <x v="2"/>
    <x v="0"/>
    <x v="1"/>
  </r>
  <r>
    <x v="0"/>
    <x v="5"/>
    <s v="De Bonte Raaf"/>
    <x v="12"/>
    <x v="47"/>
    <n v="0"/>
    <x v="2"/>
    <x v="1"/>
    <x v="0"/>
    <x v="2"/>
    <x v="0"/>
    <x v="1"/>
  </r>
  <r>
    <x v="0"/>
    <x v="5"/>
    <s v="De Bonte Raaf"/>
    <x v="12"/>
    <x v="48"/>
    <n v="0"/>
    <x v="2"/>
    <x v="1"/>
    <x v="0"/>
    <x v="1"/>
    <x v="0"/>
    <x v="1"/>
  </r>
  <r>
    <x v="0"/>
    <x v="5"/>
    <s v="De Bonte Raaf"/>
    <x v="12"/>
    <x v="49"/>
    <n v="84"/>
    <x v="2"/>
    <x v="1"/>
    <x v="0"/>
    <x v="3"/>
    <x v="0"/>
    <x v="1"/>
  </r>
  <r>
    <x v="0"/>
    <x v="5"/>
    <s v="De Bonte Raaf"/>
    <x v="12"/>
    <x v="50"/>
    <n v="12.6"/>
    <x v="2"/>
    <x v="1"/>
    <x v="0"/>
    <x v="4"/>
    <x v="0"/>
    <x v="1"/>
  </r>
  <r>
    <x v="0"/>
    <x v="5"/>
    <s v="De Bonte Raaf"/>
    <x v="12"/>
    <x v="51"/>
    <n v="16.8"/>
    <x v="2"/>
    <x v="1"/>
    <x v="0"/>
    <x v="4"/>
    <x v="0"/>
    <x v="1"/>
  </r>
  <r>
    <x v="0"/>
    <x v="5"/>
    <s v="De Bonte Raaf"/>
    <x v="12"/>
    <x v="52"/>
    <n v="0"/>
    <x v="2"/>
    <x v="1"/>
    <x v="0"/>
    <x v="1"/>
    <x v="0"/>
    <x v="1"/>
  </r>
  <r>
    <x v="0"/>
    <x v="5"/>
    <s v="De Bonte Raaf"/>
    <x v="12"/>
    <x v="53"/>
    <n v="15.75"/>
    <x v="2"/>
    <x v="1"/>
    <x v="0"/>
    <x v="3"/>
    <x v="0"/>
    <x v="1"/>
  </r>
  <r>
    <x v="0"/>
    <x v="5"/>
    <s v="De Bonte Raaf"/>
    <x v="12"/>
    <x v="54"/>
    <n v="2.36"/>
    <x v="2"/>
    <x v="1"/>
    <x v="0"/>
    <x v="4"/>
    <x v="0"/>
    <x v="1"/>
  </r>
  <r>
    <x v="0"/>
    <x v="5"/>
    <s v="De Bonte Raaf"/>
    <x v="12"/>
    <x v="55"/>
    <n v="3.15"/>
    <x v="2"/>
    <x v="1"/>
    <x v="0"/>
    <x v="4"/>
    <x v="0"/>
    <x v="1"/>
  </r>
  <r>
    <x v="0"/>
    <x v="5"/>
    <s v="De Bonte Raaf"/>
    <x v="12"/>
    <x v="56"/>
    <n v="0"/>
    <x v="2"/>
    <x v="1"/>
    <x v="0"/>
    <x v="4"/>
    <x v="0"/>
    <x v="1"/>
  </r>
  <r>
    <x v="0"/>
    <x v="5"/>
    <s v="De Bonte Raaf"/>
    <x v="12"/>
    <x v="57"/>
    <n v="0"/>
    <x v="2"/>
    <x v="1"/>
    <x v="0"/>
    <x v="4"/>
    <x v="0"/>
    <x v="1"/>
  </r>
  <r>
    <x v="0"/>
    <x v="5"/>
    <s v="De Bonte Raaf"/>
    <x v="12"/>
    <x v="58"/>
    <n v="0"/>
    <x v="2"/>
    <x v="1"/>
    <x v="0"/>
    <x v="4"/>
    <x v="0"/>
    <x v="1"/>
  </r>
  <r>
    <x v="0"/>
    <x v="5"/>
    <s v="De Bonte Raaf"/>
    <x v="12"/>
    <x v="59"/>
    <n v="0"/>
    <x v="2"/>
    <x v="1"/>
    <x v="0"/>
    <x v="4"/>
    <x v="0"/>
    <x v="1"/>
  </r>
  <r>
    <x v="0"/>
    <x v="5"/>
    <s v="De Bonte Raaf"/>
    <x v="12"/>
    <x v="60"/>
    <n v="76.34"/>
    <x v="2"/>
    <x v="1"/>
    <x v="0"/>
    <x v="5"/>
    <x v="0"/>
    <x v="1"/>
  </r>
  <r>
    <x v="0"/>
    <x v="5"/>
    <s v="De Bonte Raaf"/>
    <x v="12"/>
    <x v="61"/>
    <n v="0"/>
    <x v="2"/>
    <x v="1"/>
    <x v="0"/>
    <x v="5"/>
    <x v="0"/>
    <x v="1"/>
  </r>
  <r>
    <x v="0"/>
    <x v="5"/>
    <s v="De Bonte Raaf"/>
    <x v="12"/>
    <x v="62"/>
    <n v="0"/>
    <x v="2"/>
    <x v="1"/>
    <x v="0"/>
    <x v="5"/>
    <x v="0"/>
    <x v="1"/>
  </r>
  <r>
    <x v="0"/>
    <x v="5"/>
    <s v="De Bonte Raaf"/>
    <x v="12"/>
    <x v="63"/>
    <n v="0"/>
    <x v="2"/>
    <x v="1"/>
    <x v="0"/>
    <x v="5"/>
    <x v="0"/>
    <x v="1"/>
  </r>
  <r>
    <x v="0"/>
    <x v="5"/>
    <s v="De Bonte Raaf"/>
    <x v="12"/>
    <x v="64"/>
    <n v="5.56"/>
    <x v="2"/>
    <x v="1"/>
    <x v="0"/>
    <x v="5"/>
    <x v="0"/>
    <x v="1"/>
  </r>
  <r>
    <x v="0"/>
    <x v="5"/>
    <s v="De Bonte Raaf"/>
    <x v="12"/>
    <x v="65"/>
    <n v="0"/>
    <x v="2"/>
    <x v="1"/>
    <x v="0"/>
    <x v="5"/>
    <x v="0"/>
    <x v="1"/>
  </r>
  <r>
    <x v="0"/>
    <x v="5"/>
    <s v="De Bonte Raaf"/>
    <x v="12"/>
    <x v="66"/>
    <n v="30.87"/>
    <x v="2"/>
    <x v="1"/>
    <x v="0"/>
    <x v="5"/>
    <x v="0"/>
    <x v="1"/>
  </r>
  <r>
    <x v="0"/>
    <x v="5"/>
    <s v="De Bonte Raaf"/>
    <x v="12"/>
    <x v="67"/>
    <n v="0"/>
    <x v="2"/>
    <x v="1"/>
    <x v="0"/>
    <x v="5"/>
    <x v="0"/>
    <x v="1"/>
  </r>
  <r>
    <x v="0"/>
    <x v="5"/>
    <s v="De Bonte Raaf"/>
    <x v="12"/>
    <x v="68"/>
    <n v="0"/>
    <x v="2"/>
    <x v="1"/>
    <x v="0"/>
    <x v="5"/>
    <x v="0"/>
    <x v="1"/>
  </r>
  <r>
    <x v="0"/>
    <x v="5"/>
    <s v="De Bonte Raaf"/>
    <x v="12"/>
    <x v="69"/>
    <n v="0"/>
    <x v="2"/>
    <x v="1"/>
    <x v="0"/>
    <x v="5"/>
    <x v="0"/>
    <x v="1"/>
  </r>
  <r>
    <x v="0"/>
    <x v="5"/>
    <s v="De Bonte Raaf"/>
    <x v="12"/>
    <x v="70"/>
    <n v="3.68"/>
    <x v="2"/>
    <x v="1"/>
    <x v="0"/>
    <x v="5"/>
    <x v="0"/>
    <x v="1"/>
  </r>
  <r>
    <x v="0"/>
    <x v="5"/>
    <s v="De Bonte Raaf"/>
    <x v="12"/>
    <x v="71"/>
    <n v="0"/>
    <x v="2"/>
    <x v="1"/>
    <x v="0"/>
    <x v="5"/>
    <x v="0"/>
    <x v="1"/>
  </r>
  <r>
    <x v="0"/>
    <x v="5"/>
    <s v="De Bonte Raaf"/>
    <x v="12"/>
    <x v="72"/>
    <n v="0"/>
    <x v="2"/>
    <x v="1"/>
    <x v="0"/>
    <x v="4"/>
    <x v="0"/>
    <x v="1"/>
  </r>
  <r>
    <x v="0"/>
    <x v="5"/>
    <s v="De Bonte Raaf"/>
    <x v="12"/>
    <x v="73"/>
    <n v="0"/>
    <x v="2"/>
    <x v="1"/>
    <x v="0"/>
    <x v="4"/>
    <x v="0"/>
    <x v="1"/>
  </r>
  <r>
    <x v="0"/>
    <x v="5"/>
    <s v="De Bonte Raaf"/>
    <x v="12"/>
    <x v="74"/>
    <n v="0"/>
    <x v="2"/>
    <x v="1"/>
    <x v="0"/>
    <x v="4"/>
    <x v="0"/>
    <x v="1"/>
  </r>
  <r>
    <x v="0"/>
    <x v="5"/>
    <s v="De Bonte Raaf"/>
    <x v="12"/>
    <x v="75"/>
    <n v="0"/>
    <x v="2"/>
    <x v="1"/>
    <x v="0"/>
    <x v="4"/>
    <x v="0"/>
    <x v="1"/>
  </r>
  <r>
    <x v="0"/>
    <x v="5"/>
    <s v="De Bonte Raaf"/>
    <x v="12"/>
    <x v="76"/>
    <n v="70.349999999999994"/>
    <x v="2"/>
    <x v="1"/>
    <x v="0"/>
    <x v="6"/>
    <x v="0"/>
    <x v="1"/>
  </r>
  <r>
    <x v="0"/>
    <x v="5"/>
    <s v="De Bonte Raaf"/>
    <x v="12"/>
    <x v="77"/>
    <n v="-78.5"/>
    <x v="2"/>
    <x v="1"/>
    <x v="0"/>
    <x v="7"/>
    <x v="0"/>
    <x v="1"/>
  </r>
  <r>
    <x v="0"/>
    <x v="5"/>
    <s v="De Bonte Raaf"/>
    <x v="12"/>
    <x v="78"/>
    <n v="0"/>
    <x v="2"/>
    <x v="1"/>
    <x v="0"/>
    <x v="7"/>
    <x v="0"/>
    <x v="1"/>
  </r>
  <r>
    <x v="0"/>
    <x v="5"/>
    <s v="De Bonte Raaf"/>
    <x v="12"/>
    <x v="79"/>
    <n v="0"/>
    <x v="2"/>
    <x v="1"/>
    <x v="0"/>
    <x v="7"/>
    <x v="0"/>
    <x v="1"/>
  </r>
  <r>
    <x v="0"/>
    <x v="5"/>
    <s v="De Bonte Raaf"/>
    <x v="12"/>
    <x v="80"/>
    <n v="0"/>
    <x v="2"/>
    <x v="1"/>
    <x v="0"/>
    <x v="8"/>
    <x v="0"/>
    <x v="1"/>
  </r>
  <r>
    <x v="0"/>
    <x v="5"/>
    <s v="De Bonte Raaf"/>
    <x v="12"/>
    <x v="81"/>
    <n v="994"/>
    <x v="2"/>
    <x v="1"/>
    <x v="0"/>
    <x v="8"/>
    <x v="0"/>
    <x v="1"/>
  </r>
  <r>
    <x v="0"/>
    <x v="5"/>
    <s v="De Bonte Raaf"/>
    <x v="12"/>
    <x v="82"/>
    <n v="0"/>
    <x v="2"/>
    <x v="1"/>
    <x v="0"/>
    <x v="8"/>
    <x v="0"/>
    <x v="1"/>
  </r>
  <r>
    <x v="0"/>
    <x v="5"/>
    <s v="De Bonte Raaf"/>
    <x v="12"/>
    <x v="83"/>
    <n v="994"/>
    <x v="2"/>
    <x v="1"/>
    <x v="0"/>
    <x v="9"/>
    <x v="0"/>
    <x v="1"/>
  </r>
  <r>
    <x v="0"/>
    <x v="5"/>
    <s v="De Bonte Raaf"/>
    <x v="12"/>
    <x v="84"/>
    <n v="0"/>
    <x v="2"/>
    <x v="1"/>
    <x v="0"/>
    <x v="3"/>
    <x v="0"/>
    <x v="1"/>
  </r>
  <r>
    <x v="0"/>
    <x v="5"/>
    <s v="De Bonte Raaf"/>
    <x v="2"/>
    <x v="0"/>
    <n v="3079.5"/>
    <x v="0"/>
    <x v="1"/>
    <x v="0"/>
    <x v="0"/>
    <x v="1"/>
    <x v="1"/>
  </r>
  <r>
    <x v="0"/>
    <x v="5"/>
    <s v="De Bonte Raaf"/>
    <x v="2"/>
    <x v="85"/>
    <n v="1110"/>
    <x v="0"/>
    <x v="1"/>
    <x v="0"/>
    <x v="0"/>
    <x v="1"/>
    <x v="1"/>
  </r>
  <r>
    <x v="0"/>
    <x v="5"/>
    <s v="De Bonte Raaf"/>
    <x v="2"/>
    <x v="2"/>
    <n v="0"/>
    <x v="0"/>
    <x v="1"/>
    <x v="0"/>
    <x v="0"/>
    <x v="1"/>
    <x v="1"/>
  </r>
  <r>
    <x v="0"/>
    <x v="5"/>
    <s v="De Bonte Raaf"/>
    <x v="2"/>
    <x v="86"/>
    <n v="1110"/>
    <x v="0"/>
    <x v="1"/>
    <x v="0"/>
    <x v="0"/>
    <x v="1"/>
    <x v="1"/>
  </r>
  <r>
    <x v="0"/>
    <x v="5"/>
    <s v="De Bonte Raaf"/>
    <x v="2"/>
    <x v="4"/>
    <n v="1110"/>
    <x v="0"/>
    <x v="1"/>
    <x v="0"/>
    <x v="1"/>
    <x v="1"/>
    <x v="1"/>
  </r>
  <r>
    <x v="0"/>
    <x v="5"/>
    <s v="De Bonte Raaf"/>
    <x v="2"/>
    <x v="5"/>
    <n v="0"/>
    <x v="0"/>
    <x v="1"/>
    <x v="0"/>
    <x v="0"/>
    <x v="1"/>
    <x v="1"/>
  </r>
  <r>
    <x v="0"/>
    <x v="5"/>
    <s v="De Bonte Raaf"/>
    <x v="2"/>
    <x v="6"/>
    <n v="1468.41"/>
    <x v="0"/>
    <x v="1"/>
    <x v="0"/>
    <x v="0"/>
    <x v="1"/>
    <x v="1"/>
  </r>
  <r>
    <x v="0"/>
    <x v="5"/>
    <s v="De Bonte Raaf"/>
    <x v="2"/>
    <x v="7"/>
    <n v="0"/>
    <x v="0"/>
    <x v="1"/>
    <x v="0"/>
    <x v="0"/>
    <x v="1"/>
    <x v="1"/>
  </r>
  <r>
    <x v="0"/>
    <x v="5"/>
    <s v="De Bonte Raaf"/>
    <x v="2"/>
    <x v="8"/>
    <n v="0"/>
    <x v="0"/>
    <x v="1"/>
    <x v="0"/>
    <x v="1"/>
    <x v="1"/>
    <x v="1"/>
  </r>
  <r>
    <x v="0"/>
    <x v="5"/>
    <s v="De Bonte Raaf"/>
    <x v="2"/>
    <x v="9"/>
    <n v="0"/>
    <x v="0"/>
    <x v="1"/>
    <x v="0"/>
    <x v="0"/>
    <x v="1"/>
    <x v="1"/>
  </r>
  <r>
    <x v="0"/>
    <x v="5"/>
    <s v="De Bonte Raaf"/>
    <x v="2"/>
    <x v="87"/>
    <n v="1110"/>
    <x v="0"/>
    <x v="1"/>
    <x v="0"/>
    <x v="0"/>
    <x v="1"/>
    <x v="1"/>
  </r>
  <r>
    <x v="0"/>
    <x v="5"/>
    <s v="De Bonte Raaf"/>
    <x v="2"/>
    <x v="88"/>
    <n v="1110"/>
    <x v="0"/>
    <x v="1"/>
    <x v="0"/>
    <x v="0"/>
    <x v="1"/>
    <x v="1"/>
  </r>
  <r>
    <x v="0"/>
    <x v="5"/>
    <s v="De Bonte Raaf"/>
    <x v="2"/>
    <x v="89"/>
    <n v="1110"/>
    <x v="0"/>
    <x v="1"/>
    <x v="0"/>
    <x v="0"/>
    <x v="1"/>
    <x v="1"/>
  </r>
  <r>
    <x v="0"/>
    <x v="5"/>
    <s v="De Bonte Raaf"/>
    <x v="2"/>
    <x v="90"/>
    <n v="1110"/>
    <x v="0"/>
    <x v="1"/>
    <x v="0"/>
    <x v="0"/>
    <x v="1"/>
    <x v="1"/>
  </r>
  <r>
    <x v="0"/>
    <x v="5"/>
    <s v="De Bonte Raaf"/>
    <x v="2"/>
    <x v="91"/>
    <n v="1110"/>
    <x v="0"/>
    <x v="1"/>
    <x v="0"/>
    <x v="0"/>
    <x v="1"/>
    <x v="1"/>
  </r>
  <r>
    <x v="0"/>
    <x v="5"/>
    <s v="De Bonte Raaf"/>
    <x v="2"/>
    <x v="15"/>
    <n v="0"/>
    <x v="0"/>
    <x v="1"/>
    <x v="0"/>
    <x v="0"/>
    <x v="1"/>
    <x v="1"/>
  </r>
  <r>
    <x v="0"/>
    <x v="5"/>
    <s v="De Bonte Raaf"/>
    <x v="2"/>
    <x v="16"/>
    <n v="0"/>
    <x v="0"/>
    <x v="1"/>
    <x v="0"/>
    <x v="0"/>
    <x v="1"/>
    <x v="1"/>
  </r>
  <r>
    <x v="0"/>
    <x v="5"/>
    <s v="De Bonte Raaf"/>
    <x v="2"/>
    <x v="17"/>
    <n v="1110"/>
    <x v="0"/>
    <x v="1"/>
    <x v="0"/>
    <x v="0"/>
    <x v="1"/>
    <x v="1"/>
  </r>
  <r>
    <x v="0"/>
    <x v="5"/>
    <s v="De Bonte Raaf"/>
    <x v="2"/>
    <x v="18"/>
    <n v="1110"/>
    <x v="0"/>
    <x v="1"/>
    <x v="0"/>
    <x v="0"/>
    <x v="1"/>
    <x v="1"/>
  </r>
  <r>
    <x v="0"/>
    <x v="5"/>
    <s v="De Bonte Raaf"/>
    <x v="2"/>
    <x v="19"/>
    <n v="14"/>
    <x v="0"/>
    <x v="1"/>
    <x v="0"/>
    <x v="0"/>
    <x v="1"/>
    <x v="1"/>
  </r>
  <r>
    <x v="0"/>
    <x v="5"/>
    <s v="De Bonte Raaf"/>
    <x v="2"/>
    <x v="20"/>
    <n v="1110"/>
    <x v="0"/>
    <x v="1"/>
    <x v="0"/>
    <x v="0"/>
    <x v="1"/>
    <x v="1"/>
  </r>
  <r>
    <x v="0"/>
    <x v="5"/>
    <s v="De Bonte Raaf"/>
    <x v="2"/>
    <x v="21"/>
    <n v="-83.5"/>
    <x v="0"/>
    <x v="1"/>
    <x v="0"/>
    <x v="0"/>
    <x v="1"/>
    <x v="1"/>
  </r>
  <r>
    <x v="0"/>
    <x v="5"/>
    <s v="De Bonte Raaf"/>
    <x v="2"/>
    <x v="22"/>
    <n v="1110"/>
    <x v="0"/>
    <x v="1"/>
    <x v="0"/>
    <x v="0"/>
    <x v="1"/>
    <x v="1"/>
  </r>
  <r>
    <x v="0"/>
    <x v="5"/>
    <s v="De Bonte Raaf"/>
    <x v="2"/>
    <x v="23"/>
    <n v="1110"/>
    <x v="0"/>
    <x v="1"/>
    <x v="0"/>
    <x v="0"/>
    <x v="1"/>
    <x v="1"/>
  </r>
  <r>
    <x v="0"/>
    <x v="5"/>
    <s v="De Bonte Raaf"/>
    <x v="2"/>
    <x v="24"/>
    <n v="1110"/>
    <x v="0"/>
    <x v="1"/>
    <x v="0"/>
    <x v="0"/>
    <x v="1"/>
    <x v="1"/>
  </r>
  <r>
    <x v="0"/>
    <x v="5"/>
    <s v="De Bonte Raaf"/>
    <x v="2"/>
    <x v="25"/>
    <n v="21.67"/>
    <x v="0"/>
    <x v="1"/>
    <x v="0"/>
    <x v="0"/>
    <x v="1"/>
    <x v="1"/>
  </r>
  <r>
    <x v="0"/>
    <x v="5"/>
    <s v="De Bonte Raaf"/>
    <x v="2"/>
    <x v="26"/>
    <n v="100.8"/>
    <x v="0"/>
    <x v="1"/>
    <x v="0"/>
    <x v="0"/>
    <x v="1"/>
    <x v="1"/>
  </r>
  <r>
    <x v="0"/>
    <x v="5"/>
    <s v="De Bonte Raaf"/>
    <x v="2"/>
    <x v="27"/>
    <n v="104"/>
    <x v="0"/>
    <x v="1"/>
    <x v="0"/>
    <x v="0"/>
    <x v="1"/>
    <x v="1"/>
  </r>
  <r>
    <x v="0"/>
    <x v="5"/>
    <s v="De Bonte Raaf"/>
    <x v="2"/>
    <x v="28"/>
    <n v="1110"/>
    <x v="0"/>
    <x v="1"/>
    <x v="0"/>
    <x v="0"/>
    <x v="1"/>
    <x v="1"/>
  </r>
  <r>
    <x v="0"/>
    <x v="5"/>
    <s v="De Bonte Raaf"/>
    <x v="2"/>
    <x v="29"/>
    <n v="0"/>
    <x v="0"/>
    <x v="1"/>
    <x v="0"/>
    <x v="0"/>
    <x v="1"/>
    <x v="1"/>
  </r>
  <r>
    <x v="0"/>
    <x v="5"/>
    <s v="De Bonte Raaf"/>
    <x v="2"/>
    <x v="30"/>
    <n v="1850"/>
    <x v="0"/>
    <x v="1"/>
    <x v="0"/>
    <x v="0"/>
    <x v="1"/>
    <x v="1"/>
  </r>
  <r>
    <x v="0"/>
    <x v="5"/>
    <s v="De Bonte Raaf"/>
    <x v="2"/>
    <x v="31"/>
    <n v="11.86"/>
    <x v="0"/>
    <x v="1"/>
    <x v="0"/>
    <x v="0"/>
    <x v="1"/>
    <x v="1"/>
  </r>
  <r>
    <x v="0"/>
    <x v="5"/>
    <s v="De Bonte Raaf"/>
    <x v="2"/>
    <x v="32"/>
    <n v="93.6"/>
    <x v="0"/>
    <x v="1"/>
    <x v="0"/>
    <x v="0"/>
    <x v="1"/>
    <x v="1"/>
  </r>
  <r>
    <x v="0"/>
    <x v="5"/>
    <s v="De Bonte Raaf"/>
    <x v="2"/>
    <x v="33"/>
    <n v="60"/>
    <x v="0"/>
    <x v="1"/>
    <x v="0"/>
    <x v="0"/>
    <x v="1"/>
    <x v="1"/>
  </r>
  <r>
    <x v="0"/>
    <x v="5"/>
    <s v="De Bonte Raaf"/>
    <x v="2"/>
    <x v="34"/>
    <n v="60"/>
    <x v="0"/>
    <x v="1"/>
    <x v="0"/>
    <x v="0"/>
    <x v="1"/>
    <x v="1"/>
  </r>
  <r>
    <x v="0"/>
    <x v="5"/>
    <s v="De Bonte Raaf"/>
    <x v="2"/>
    <x v="35"/>
    <n v="60"/>
    <x v="0"/>
    <x v="1"/>
    <x v="0"/>
    <x v="0"/>
    <x v="1"/>
    <x v="1"/>
  </r>
  <r>
    <x v="0"/>
    <x v="5"/>
    <s v="De Bonte Raaf"/>
    <x v="2"/>
    <x v="36"/>
    <n v="94"/>
    <x v="0"/>
    <x v="1"/>
    <x v="0"/>
    <x v="0"/>
    <x v="1"/>
    <x v="1"/>
  </r>
  <r>
    <x v="0"/>
    <x v="5"/>
    <s v="De Bonte Raaf"/>
    <x v="2"/>
    <x v="37"/>
    <n v="74.37"/>
    <x v="0"/>
    <x v="1"/>
    <x v="0"/>
    <x v="0"/>
    <x v="1"/>
    <x v="1"/>
  </r>
  <r>
    <x v="0"/>
    <x v="5"/>
    <s v="De Bonte Raaf"/>
    <x v="2"/>
    <x v="38"/>
    <n v="258.87"/>
    <x v="0"/>
    <x v="1"/>
    <x v="0"/>
    <x v="0"/>
    <x v="1"/>
    <x v="1"/>
  </r>
  <r>
    <x v="0"/>
    <x v="5"/>
    <s v="De Bonte Raaf"/>
    <x v="2"/>
    <x v="39"/>
    <n v="0"/>
    <x v="0"/>
    <x v="1"/>
    <x v="0"/>
    <x v="0"/>
    <x v="1"/>
    <x v="1"/>
  </r>
  <r>
    <x v="0"/>
    <x v="5"/>
    <s v="De Bonte Raaf"/>
    <x v="2"/>
    <x v="40"/>
    <n v="258.87"/>
    <x v="0"/>
    <x v="1"/>
    <x v="0"/>
    <x v="0"/>
    <x v="1"/>
    <x v="1"/>
  </r>
  <r>
    <x v="0"/>
    <x v="5"/>
    <s v="De Bonte Raaf"/>
    <x v="2"/>
    <x v="41"/>
    <n v="0"/>
    <x v="0"/>
    <x v="1"/>
    <x v="0"/>
    <x v="0"/>
    <x v="1"/>
    <x v="1"/>
  </r>
  <r>
    <x v="0"/>
    <x v="5"/>
    <s v="De Bonte Raaf"/>
    <x v="2"/>
    <x v="92"/>
    <n v="1110"/>
    <x v="0"/>
    <x v="1"/>
    <x v="0"/>
    <x v="0"/>
    <x v="1"/>
    <x v="1"/>
  </r>
  <r>
    <x v="0"/>
    <x v="5"/>
    <s v="De Bonte Raaf"/>
    <x v="2"/>
    <x v="43"/>
    <n v="0"/>
    <x v="0"/>
    <x v="1"/>
    <x v="0"/>
    <x v="1"/>
    <x v="1"/>
    <x v="1"/>
  </r>
  <r>
    <x v="0"/>
    <x v="5"/>
    <s v="De Bonte Raaf"/>
    <x v="2"/>
    <x v="44"/>
    <n v="0"/>
    <x v="0"/>
    <x v="1"/>
    <x v="0"/>
    <x v="2"/>
    <x v="1"/>
    <x v="1"/>
  </r>
  <r>
    <x v="0"/>
    <x v="5"/>
    <s v="De Bonte Raaf"/>
    <x v="2"/>
    <x v="45"/>
    <n v="0"/>
    <x v="0"/>
    <x v="1"/>
    <x v="0"/>
    <x v="2"/>
    <x v="1"/>
    <x v="1"/>
  </r>
  <r>
    <x v="0"/>
    <x v="5"/>
    <s v="De Bonte Raaf"/>
    <x v="2"/>
    <x v="46"/>
    <n v="0"/>
    <x v="0"/>
    <x v="1"/>
    <x v="0"/>
    <x v="2"/>
    <x v="1"/>
    <x v="1"/>
  </r>
  <r>
    <x v="0"/>
    <x v="5"/>
    <s v="De Bonte Raaf"/>
    <x v="2"/>
    <x v="47"/>
    <n v="0"/>
    <x v="0"/>
    <x v="1"/>
    <x v="0"/>
    <x v="2"/>
    <x v="1"/>
    <x v="1"/>
  </r>
  <r>
    <x v="0"/>
    <x v="5"/>
    <s v="De Bonte Raaf"/>
    <x v="2"/>
    <x v="48"/>
    <n v="0"/>
    <x v="0"/>
    <x v="1"/>
    <x v="0"/>
    <x v="1"/>
    <x v="1"/>
    <x v="1"/>
  </r>
  <r>
    <x v="0"/>
    <x v="5"/>
    <s v="De Bonte Raaf"/>
    <x v="2"/>
    <x v="49"/>
    <n v="88.8"/>
    <x v="0"/>
    <x v="1"/>
    <x v="0"/>
    <x v="3"/>
    <x v="1"/>
    <x v="1"/>
  </r>
  <r>
    <x v="0"/>
    <x v="5"/>
    <s v="De Bonte Raaf"/>
    <x v="2"/>
    <x v="50"/>
    <n v="13.32"/>
    <x v="0"/>
    <x v="1"/>
    <x v="0"/>
    <x v="4"/>
    <x v="1"/>
    <x v="1"/>
  </r>
  <r>
    <x v="0"/>
    <x v="5"/>
    <s v="De Bonte Raaf"/>
    <x v="2"/>
    <x v="51"/>
    <n v="17.760000000000002"/>
    <x v="0"/>
    <x v="1"/>
    <x v="0"/>
    <x v="4"/>
    <x v="1"/>
    <x v="1"/>
  </r>
  <r>
    <x v="0"/>
    <x v="5"/>
    <s v="De Bonte Raaf"/>
    <x v="2"/>
    <x v="52"/>
    <n v="0"/>
    <x v="0"/>
    <x v="1"/>
    <x v="0"/>
    <x v="1"/>
    <x v="1"/>
    <x v="1"/>
  </r>
  <r>
    <x v="0"/>
    <x v="5"/>
    <s v="De Bonte Raaf"/>
    <x v="2"/>
    <x v="53"/>
    <n v="16.649999999999999"/>
    <x v="0"/>
    <x v="1"/>
    <x v="0"/>
    <x v="3"/>
    <x v="1"/>
    <x v="1"/>
  </r>
  <r>
    <x v="0"/>
    <x v="5"/>
    <s v="De Bonte Raaf"/>
    <x v="2"/>
    <x v="54"/>
    <n v="2.5"/>
    <x v="0"/>
    <x v="1"/>
    <x v="0"/>
    <x v="4"/>
    <x v="1"/>
    <x v="1"/>
  </r>
  <r>
    <x v="0"/>
    <x v="5"/>
    <s v="De Bonte Raaf"/>
    <x v="2"/>
    <x v="55"/>
    <n v="3.33"/>
    <x v="0"/>
    <x v="1"/>
    <x v="0"/>
    <x v="4"/>
    <x v="1"/>
    <x v="1"/>
  </r>
  <r>
    <x v="0"/>
    <x v="5"/>
    <s v="De Bonte Raaf"/>
    <x v="2"/>
    <x v="56"/>
    <n v="0"/>
    <x v="0"/>
    <x v="1"/>
    <x v="0"/>
    <x v="4"/>
    <x v="1"/>
    <x v="1"/>
  </r>
  <r>
    <x v="0"/>
    <x v="5"/>
    <s v="De Bonte Raaf"/>
    <x v="2"/>
    <x v="57"/>
    <n v="0"/>
    <x v="0"/>
    <x v="1"/>
    <x v="0"/>
    <x v="4"/>
    <x v="1"/>
    <x v="1"/>
  </r>
  <r>
    <x v="0"/>
    <x v="5"/>
    <s v="De Bonte Raaf"/>
    <x v="2"/>
    <x v="58"/>
    <n v="0"/>
    <x v="0"/>
    <x v="1"/>
    <x v="0"/>
    <x v="4"/>
    <x v="1"/>
    <x v="1"/>
  </r>
  <r>
    <x v="0"/>
    <x v="5"/>
    <s v="De Bonte Raaf"/>
    <x v="2"/>
    <x v="59"/>
    <n v="0"/>
    <x v="0"/>
    <x v="1"/>
    <x v="0"/>
    <x v="4"/>
    <x v="1"/>
    <x v="1"/>
  </r>
  <r>
    <x v="0"/>
    <x v="5"/>
    <s v="De Bonte Raaf"/>
    <x v="2"/>
    <x v="60"/>
    <n v="80.7"/>
    <x v="0"/>
    <x v="1"/>
    <x v="0"/>
    <x v="5"/>
    <x v="1"/>
    <x v="1"/>
  </r>
  <r>
    <x v="0"/>
    <x v="5"/>
    <s v="De Bonte Raaf"/>
    <x v="2"/>
    <x v="61"/>
    <n v="0"/>
    <x v="0"/>
    <x v="1"/>
    <x v="0"/>
    <x v="5"/>
    <x v="1"/>
    <x v="1"/>
  </r>
  <r>
    <x v="0"/>
    <x v="5"/>
    <s v="De Bonte Raaf"/>
    <x v="2"/>
    <x v="62"/>
    <n v="0"/>
    <x v="0"/>
    <x v="1"/>
    <x v="0"/>
    <x v="5"/>
    <x v="1"/>
    <x v="1"/>
  </r>
  <r>
    <x v="0"/>
    <x v="5"/>
    <s v="De Bonte Raaf"/>
    <x v="2"/>
    <x v="63"/>
    <n v="0"/>
    <x v="0"/>
    <x v="1"/>
    <x v="0"/>
    <x v="5"/>
    <x v="1"/>
    <x v="1"/>
  </r>
  <r>
    <x v="0"/>
    <x v="5"/>
    <s v="De Bonte Raaf"/>
    <x v="2"/>
    <x v="64"/>
    <n v="5.88"/>
    <x v="0"/>
    <x v="1"/>
    <x v="0"/>
    <x v="5"/>
    <x v="1"/>
    <x v="1"/>
  </r>
  <r>
    <x v="0"/>
    <x v="5"/>
    <s v="De Bonte Raaf"/>
    <x v="2"/>
    <x v="65"/>
    <n v="0"/>
    <x v="0"/>
    <x v="1"/>
    <x v="0"/>
    <x v="5"/>
    <x v="1"/>
    <x v="1"/>
  </r>
  <r>
    <x v="0"/>
    <x v="5"/>
    <s v="De Bonte Raaf"/>
    <x v="2"/>
    <x v="66"/>
    <n v="0"/>
    <x v="0"/>
    <x v="1"/>
    <x v="0"/>
    <x v="5"/>
    <x v="1"/>
    <x v="1"/>
  </r>
  <r>
    <x v="0"/>
    <x v="5"/>
    <s v="De Bonte Raaf"/>
    <x v="2"/>
    <x v="67"/>
    <n v="88.13"/>
    <x v="0"/>
    <x v="1"/>
    <x v="0"/>
    <x v="5"/>
    <x v="1"/>
    <x v="1"/>
  </r>
  <r>
    <x v="0"/>
    <x v="5"/>
    <s v="De Bonte Raaf"/>
    <x v="2"/>
    <x v="68"/>
    <n v="0"/>
    <x v="0"/>
    <x v="1"/>
    <x v="0"/>
    <x v="5"/>
    <x v="1"/>
    <x v="1"/>
  </r>
  <r>
    <x v="0"/>
    <x v="5"/>
    <s v="De Bonte Raaf"/>
    <x v="2"/>
    <x v="69"/>
    <n v="0"/>
    <x v="0"/>
    <x v="1"/>
    <x v="0"/>
    <x v="5"/>
    <x v="1"/>
    <x v="1"/>
  </r>
  <r>
    <x v="0"/>
    <x v="5"/>
    <s v="De Bonte Raaf"/>
    <x v="2"/>
    <x v="70"/>
    <n v="3.88"/>
    <x v="0"/>
    <x v="1"/>
    <x v="0"/>
    <x v="5"/>
    <x v="1"/>
    <x v="1"/>
  </r>
  <r>
    <x v="0"/>
    <x v="5"/>
    <s v="De Bonte Raaf"/>
    <x v="2"/>
    <x v="71"/>
    <n v="0"/>
    <x v="0"/>
    <x v="1"/>
    <x v="0"/>
    <x v="5"/>
    <x v="1"/>
    <x v="1"/>
  </r>
  <r>
    <x v="0"/>
    <x v="5"/>
    <s v="De Bonte Raaf"/>
    <x v="2"/>
    <x v="72"/>
    <n v="0"/>
    <x v="0"/>
    <x v="1"/>
    <x v="0"/>
    <x v="4"/>
    <x v="1"/>
    <x v="1"/>
  </r>
  <r>
    <x v="0"/>
    <x v="5"/>
    <s v="De Bonte Raaf"/>
    <x v="2"/>
    <x v="73"/>
    <n v="0"/>
    <x v="0"/>
    <x v="1"/>
    <x v="0"/>
    <x v="4"/>
    <x v="1"/>
    <x v="1"/>
  </r>
  <r>
    <x v="0"/>
    <x v="5"/>
    <s v="De Bonte Raaf"/>
    <x v="2"/>
    <x v="74"/>
    <n v="0"/>
    <x v="0"/>
    <x v="1"/>
    <x v="0"/>
    <x v="4"/>
    <x v="1"/>
    <x v="1"/>
  </r>
  <r>
    <x v="0"/>
    <x v="5"/>
    <s v="De Bonte Raaf"/>
    <x v="2"/>
    <x v="75"/>
    <n v="0"/>
    <x v="0"/>
    <x v="1"/>
    <x v="0"/>
    <x v="4"/>
    <x v="1"/>
    <x v="1"/>
  </r>
  <r>
    <x v="0"/>
    <x v="5"/>
    <s v="De Bonte Raaf"/>
    <x v="2"/>
    <x v="76"/>
    <n v="74.37"/>
    <x v="0"/>
    <x v="1"/>
    <x v="0"/>
    <x v="6"/>
    <x v="1"/>
    <x v="1"/>
  </r>
  <r>
    <x v="0"/>
    <x v="5"/>
    <s v="De Bonte Raaf"/>
    <x v="2"/>
    <x v="77"/>
    <n v="-83.5"/>
    <x v="0"/>
    <x v="1"/>
    <x v="0"/>
    <x v="7"/>
    <x v="1"/>
    <x v="1"/>
  </r>
  <r>
    <x v="0"/>
    <x v="5"/>
    <s v="De Bonte Raaf"/>
    <x v="2"/>
    <x v="78"/>
    <n v="0"/>
    <x v="0"/>
    <x v="1"/>
    <x v="0"/>
    <x v="7"/>
    <x v="1"/>
    <x v="1"/>
  </r>
  <r>
    <x v="0"/>
    <x v="5"/>
    <s v="De Bonte Raaf"/>
    <x v="2"/>
    <x v="79"/>
    <n v="0"/>
    <x v="0"/>
    <x v="1"/>
    <x v="0"/>
    <x v="7"/>
    <x v="1"/>
    <x v="1"/>
  </r>
  <r>
    <x v="0"/>
    <x v="5"/>
    <s v="De Bonte Raaf"/>
    <x v="2"/>
    <x v="80"/>
    <n v="0"/>
    <x v="0"/>
    <x v="1"/>
    <x v="0"/>
    <x v="8"/>
    <x v="1"/>
    <x v="1"/>
  </r>
  <r>
    <x v="0"/>
    <x v="5"/>
    <s v="De Bonte Raaf"/>
    <x v="2"/>
    <x v="81"/>
    <n v="1026.5"/>
    <x v="0"/>
    <x v="1"/>
    <x v="0"/>
    <x v="8"/>
    <x v="1"/>
    <x v="1"/>
  </r>
  <r>
    <x v="0"/>
    <x v="5"/>
    <s v="De Bonte Raaf"/>
    <x v="2"/>
    <x v="82"/>
    <n v="0"/>
    <x v="0"/>
    <x v="1"/>
    <x v="0"/>
    <x v="8"/>
    <x v="1"/>
    <x v="1"/>
  </r>
  <r>
    <x v="0"/>
    <x v="5"/>
    <s v="De Bonte Raaf"/>
    <x v="2"/>
    <x v="83"/>
    <n v="1026.5"/>
    <x v="0"/>
    <x v="1"/>
    <x v="0"/>
    <x v="9"/>
    <x v="1"/>
    <x v="1"/>
  </r>
  <r>
    <x v="0"/>
    <x v="5"/>
    <s v="De Bonte Raaf"/>
    <x v="2"/>
    <x v="84"/>
    <n v="0"/>
    <x v="0"/>
    <x v="1"/>
    <x v="0"/>
    <x v="3"/>
    <x v="1"/>
    <x v="1"/>
  </r>
  <r>
    <x v="0"/>
    <x v="5"/>
    <s v="De Bonte Raaf"/>
    <x v="3"/>
    <x v="0"/>
    <n v="11343.24"/>
    <x v="0"/>
    <x v="2"/>
    <x v="0"/>
    <x v="0"/>
    <x v="1"/>
    <x v="1"/>
  </r>
  <r>
    <x v="0"/>
    <x v="5"/>
    <s v="De Bonte Raaf"/>
    <x v="3"/>
    <x v="85"/>
    <n v="5826"/>
    <x v="0"/>
    <x v="2"/>
    <x v="0"/>
    <x v="0"/>
    <x v="1"/>
    <x v="1"/>
  </r>
  <r>
    <x v="0"/>
    <x v="5"/>
    <s v="De Bonte Raaf"/>
    <x v="3"/>
    <x v="2"/>
    <n v="0"/>
    <x v="0"/>
    <x v="2"/>
    <x v="0"/>
    <x v="0"/>
    <x v="1"/>
    <x v="1"/>
  </r>
  <r>
    <x v="0"/>
    <x v="5"/>
    <s v="De Bonte Raaf"/>
    <x v="3"/>
    <x v="86"/>
    <n v="5826"/>
    <x v="0"/>
    <x v="2"/>
    <x v="0"/>
    <x v="0"/>
    <x v="1"/>
    <x v="1"/>
  </r>
  <r>
    <x v="0"/>
    <x v="5"/>
    <s v="De Bonte Raaf"/>
    <x v="3"/>
    <x v="4"/>
    <n v="5826"/>
    <x v="0"/>
    <x v="2"/>
    <x v="0"/>
    <x v="1"/>
    <x v="1"/>
    <x v="1"/>
  </r>
  <r>
    <x v="0"/>
    <x v="5"/>
    <s v="De Bonte Raaf"/>
    <x v="3"/>
    <x v="5"/>
    <n v="0"/>
    <x v="0"/>
    <x v="2"/>
    <x v="0"/>
    <x v="0"/>
    <x v="1"/>
    <x v="1"/>
  </r>
  <r>
    <x v="0"/>
    <x v="5"/>
    <s v="De Bonte Raaf"/>
    <x v="3"/>
    <x v="6"/>
    <n v="7227.94"/>
    <x v="0"/>
    <x v="2"/>
    <x v="0"/>
    <x v="0"/>
    <x v="1"/>
    <x v="1"/>
  </r>
  <r>
    <x v="0"/>
    <x v="5"/>
    <s v="De Bonte Raaf"/>
    <x v="3"/>
    <x v="7"/>
    <n v="0"/>
    <x v="0"/>
    <x v="2"/>
    <x v="0"/>
    <x v="0"/>
    <x v="1"/>
    <x v="1"/>
  </r>
  <r>
    <x v="0"/>
    <x v="5"/>
    <s v="De Bonte Raaf"/>
    <x v="3"/>
    <x v="8"/>
    <n v="0"/>
    <x v="0"/>
    <x v="2"/>
    <x v="0"/>
    <x v="1"/>
    <x v="1"/>
    <x v="1"/>
  </r>
  <r>
    <x v="0"/>
    <x v="5"/>
    <s v="De Bonte Raaf"/>
    <x v="3"/>
    <x v="9"/>
    <n v="0"/>
    <x v="0"/>
    <x v="2"/>
    <x v="0"/>
    <x v="0"/>
    <x v="1"/>
    <x v="1"/>
  </r>
  <r>
    <x v="0"/>
    <x v="5"/>
    <s v="De Bonte Raaf"/>
    <x v="3"/>
    <x v="87"/>
    <n v="5826"/>
    <x v="0"/>
    <x v="2"/>
    <x v="0"/>
    <x v="0"/>
    <x v="1"/>
    <x v="1"/>
  </r>
  <r>
    <x v="0"/>
    <x v="5"/>
    <s v="De Bonte Raaf"/>
    <x v="3"/>
    <x v="88"/>
    <n v="5826"/>
    <x v="0"/>
    <x v="2"/>
    <x v="0"/>
    <x v="0"/>
    <x v="1"/>
    <x v="1"/>
  </r>
  <r>
    <x v="0"/>
    <x v="5"/>
    <s v="De Bonte Raaf"/>
    <x v="3"/>
    <x v="89"/>
    <n v="5826"/>
    <x v="0"/>
    <x v="2"/>
    <x v="0"/>
    <x v="0"/>
    <x v="1"/>
    <x v="1"/>
  </r>
  <r>
    <x v="0"/>
    <x v="5"/>
    <s v="De Bonte Raaf"/>
    <x v="3"/>
    <x v="90"/>
    <n v="5826"/>
    <x v="0"/>
    <x v="2"/>
    <x v="0"/>
    <x v="0"/>
    <x v="1"/>
    <x v="1"/>
  </r>
  <r>
    <x v="0"/>
    <x v="5"/>
    <s v="De Bonte Raaf"/>
    <x v="3"/>
    <x v="91"/>
    <n v="5826"/>
    <x v="0"/>
    <x v="2"/>
    <x v="0"/>
    <x v="0"/>
    <x v="1"/>
    <x v="1"/>
  </r>
  <r>
    <x v="0"/>
    <x v="5"/>
    <s v="De Bonte Raaf"/>
    <x v="3"/>
    <x v="15"/>
    <n v="0"/>
    <x v="0"/>
    <x v="2"/>
    <x v="0"/>
    <x v="0"/>
    <x v="1"/>
    <x v="1"/>
  </r>
  <r>
    <x v="0"/>
    <x v="5"/>
    <s v="De Bonte Raaf"/>
    <x v="3"/>
    <x v="16"/>
    <n v="4769.33"/>
    <x v="0"/>
    <x v="2"/>
    <x v="0"/>
    <x v="0"/>
    <x v="1"/>
    <x v="1"/>
  </r>
  <r>
    <x v="0"/>
    <x v="5"/>
    <s v="De Bonte Raaf"/>
    <x v="3"/>
    <x v="17"/>
    <n v="0"/>
    <x v="0"/>
    <x v="2"/>
    <x v="0"/>
    <x v="0"/>
    <x v="1"/>
    <x v="1"/>
  </r>
  <r>
    <x v="0"/>
    <x v="5"/>
    <s v="De Bonte Raaf"/>
    <x v="3"/>
    <x v="18"/>
    <n v="5826"/>
    <x v="0"/>
    <x v="2"/>
    <x v="0"/>
    <x v="0"/>
    <x v="1"/>
    <x v="1"/>
  </r>
  <r>
    <x v="0"/>
    <x v="5"/>
    <s v="De Bonte Raaf"/>
    <x v="3"/>
    <x v="19"/>
    <n v="22"/>
    <x v="0"/>
    <x v="2"/>
    <x v="0"/>
    <x v="0"/>
    <x v="1"/>
    <x v="1"/>
  </r>
  <r>
    <x v="0"/>
    <x v="5"/>
    <s v="De Bonte Raaf"/>
    <x v="3"/>
    <x v="20"/>
    <n v="5826"/>
    <x v="0"/>
    <x v="2"/>
    <x v="0"/>
    <x v="0"/>
    <x v="1"/>
    <x v="1"/>
  </r>
  <r>
    <x v="0"/>
    <x v="5"/>
    <s v="De Bonte Raaf"/>
    <x v="3"/>
    <x v="21"/>
    <n v="-2044.92"/>
    <x v="0"/>
    <x v="2"/>
    <x v="0"/>
    <x v="0"/>
    <x v="1"/>
    <x v="1"/>
  </r>
  <r>
    <x v="0"/>
    <x v="5"/>
    <s v="De Bonte Raaf"/>
    <x v="3"/>
    <x v="22"/>
    <n v="4769.33"/>
    <x v="0"/>
    <x v="2"/>
    <x v="0"/>
    <x v="0"/>
    <x v="1"/>
    <x v="1"/>
  </r>
  <r>
    <x v="0"/>
    <x v="5"/>
    <s v="De Bonte Raaf"/>
    <x v="3"/>
    <x v="23"/>
    <n v="4769.33"/>
    <x v="0"/>
    <x v="2"/>
    <x v="0"/>
    <x v="0"/>
    <x v="1"/>
    <x v="1"/>
  </r>
  <r>
    <x v="0"/>
    <x v="5"/>
    <s v="De Bonte Raaf"/>
    <x v="3"/>
    <x v="24"/>
    <n v="4769.33"/>
    <x v="0"/>
    <x v="2"/>
    <x v="0"/>
    <x v="0"/>
    <x v="1"/>
    <x v="1"/>
  </r>
  <r>
    <x v="0"/>
    <x v="5"/>
    <s v="De Bonte Raaf"/>
    <x v="3"/>
    <x v="25"/>
    <n v="21.67"/>
    <x v="0"/>
    <x v="2"/>
    <x v="0"/>
    <x v="0"/>
    <x v="1"/>
    <x v="1"/>
  </r>
  <r>
    <x v="0"/>
    <x v="5"/>
    <s v="De Bonte Raaf"/>
    <x v="3"/>
    <x v="26"/>
    <n v="158.4"/>
    <x v="0"/>
    <x v="2"/>
    <x v="0"/>
    <x v="0"/>
    <x v="1"/>
    <x v="1"/>
  </r>
  <r>
    <x v="0"/>
    <x v="5"/>
    <s v="De Bonte Raaf"/>
    <x v="3"/>
    <x v="27"/>
    <n v="143.66999999999999"/>
    <x v="0"/>
    <x v="2"/>
    <x v="0"/>
    <x v="0"/>
    <x v="1"/>
    <x v="1"/>
  </r>
  <r>
    <x v="0"/>
    <x v="5"/>
    <s v="De Bonte Raaf"/>
    <x v="3"/>
    <x v="28"/>
    <n v="5826"/>
    <x v="0"/>
    <x v="2"/>
    <x v="0"/>
    <x v="0"/>
    <x v="1"/>
    <x v="1"/>
  </r>
  <r>
    <x v="0"/>
    <x v="5"/>
    <s v="De Bonte Raaf"/>
    <x v="3"/>
    <x v="29"/>
    <n v="0"/>
    <x v="0"/>
    <x v="2"/>
    <x v="0"/>
    <x v="0"/>
    <x v="1"/>
    <x v="1"/>
  </r>
  <r>
    <x v="0"/>
    <x v="5"/>
    <s v="De Bonte Raaf"/>
    <x v="3"/>
    <x v="30"/>
    <n v="5826"/>
    <x v="0"/>
    <x v="2"/>
    <x v="0"/>
    <x v="0"/>
    <x v="1"/>
    <x v="1"/>
  </r>
  <r>
    <x v="0"/>
    <x v="5"/>
    <s v="De Bonte Raaf"/>
    <x v="3"/>
    <x v="31"/>
    <n v="37.35"/>
    <x v="0"/>
    <x v="2"/>
    <x v="0"/>
    <x v="0"/>
    <x v="1"/>
    <x v="1"/>
  </r>
  <r>
    <x v="0"/>
    <x v="5"/>
    <s v="De Bonte Raaf"/>
    <x v="3"/>
    <x v="32"/>
    <n v="156"/>
    <x v="0"/>
    <x v="2"/>
    <x v="0"/>
    <x v="0"/>
    <x v="1"/>
    <x v="1"/>
  </r>
  <r>
    <x v="0"/>
    <x v="5"/>
    <s v="De Bonte Raaf"/>
    <x v="3"/>
    <x v="33"/>
    <n v="100"/>
    <x v="0"/>
    <x v="2"/>
    <x v="0"/>
    <x v="0"/>
    <x v="1"/>
    <x v="1"/>
  </r>
  <r>
    <x v="0"/>
    <x v="5"/>
    <s v="De Bonte Raaf"/>
    <x v="3"/>
    <x v="34"/>
    <n v="100"/>
    <x v="0"/>
    <x v="2"/>
    <x v="0"/>
    <x v="0"/>
    <x v="1"/>
    <x v="1"/>
  </r>
  <r>
    <x v="0"/>
    <x v="5"/>
    <s v="De Bonte Raaf"/>
    <x v="3"/>
    <x v="35"/>
    <n v="100"/>
    <x v="0"/>
    <x v="2"/>
    <x v="0"/>
    <x v="0"/>
    <x v="1"/>
    <x v="1"/>
  </r>
  <r>
    <x v="0"/>
    <x v="5"/>
    <s v="De Bonte Raaf"/>
    <x v="3"/>
    <x v="36"/>
    <n v="156"/>
    <x v="0"/>
    <x v="2"/>
    <x v="0"/>
    <x v="0"/>
    <x v="1"/>
    <x v="1"/>
  </r>
  <r>
    <x v="0"/>
    <x v="5"/>
    <s v="De Bonte Raaf"/>
    <x v="3"/>
    <x v="37"/>
    <n v="319.55"/>
    <x v="0"/>
    <x v="2"/>
    <x v="0"/>
    <x v="0"/>
    <x v="1"/>
    <x v="1"/>
  </r>
  <r>
    <x v="0"/>
    <x v="5"/>
    <s v="De Bonte Raaf"/>
    <x v="3"/>
    <x v="38"/>
    <n v="432"/>
    <x v="0"/>
    <x v="2"/>
    <x v="0"/>
    <x v="0"/>
    <x v="1"/>
    <x v="1"/>
  </r>
  <r>
    <x v="0"/>
    <x v="5"/>
    <s v="De Bonte Raaf"/>
    <x v="3"/>
    <x v="39"/>
    <n v="0"/>
    <x v="0"/>
    <x v="2"/>
    <x v="0"/>
    <x v="0"/>
    <x v="1"/>
    <x v="1"/>
  </r>
  <r>
    <x v="0"/>
    <x v="5"/>
    <s v="De Bonte Raaf"/>
    <x v="3"/>
    <x v="40"/>
    <n v="432"/>
    <x v="0"/>
    <x v="2"/>
    <x v="0"/>
    <x v="0"/>
    <x v="1"/>
    <x v="1"/>
  </r>
  <r>
    <x v="0"/>
    <x v="5"/>
    <s v="De Bonte Raaf"/>
    <x v="3"/>
    <x v="41"/>
    <n v="0"/>
    <x v="0"/>
    <x v="2"/>
    <x v="0"/>
    <x v="0"/>
    <x v="1"/>
    <x v="1"/>
  </r>
  <r>
    <x v="0"/>
    <x v="5"/>
    <s v="De Bonte Raaf"/>
    <x v="3"/>
    <x v="92"/>
    <n v="5826"/>
    <x v="0"/>
    <x v="2"/>
    <x v="0"/>
    <x v="0"/>
    <x v="1"/>
    <x v="1"/>
  </r>
  <r>
    <x v="0"/>
    <x v="5"/>
    <s v="De Bonte Raaf"/>
    <x v="3"/>
    <x v="43"/>
    <n v="0"/>
    <x v="0"/>
    <x v="2"/>
    <x v="0"/>
    <x v="1"/>
    <x v="1"/>
    <x v="1"/>
  </r>
  <r>
    <x v="0"/>
    <x v="5"/>
    <s v="De Bonte Raaf"/>
    <x v="3"/>
    <x v="44"/>
    <n v="0"/>
    <x v="0"/>
    <x v="2"/>
    <x v="0"/>
    <x v="2"/>
    <x v="1"/>
    <x v="1"/>
  </r>
  <r>
    <x v="0"/>
    <x v="5"/>
    <s v="De Bonte Raaf"/>
    <x v="3"/>
    <x v="45"/>
    <n v="0"/>
    <x v="0"/>
    <x v="2"/>
    <x v="0"/>
    <x v="2"/>
    <x v="1"/>
    <x v="1"/>
  </r>
  <r>
    <x v="0"/>
    <x v="5"/>
    <s v="De Bonte Raaf"/>
    <x v="3"/>
    <x v="46"/>
    <n v="0"/>
    <x v="0"/>
    <x v="2"/>
    <x v="0"/>
    <x v="2"/>
    <x v="1"/>
    <x v="1"/>
  </r>
  <r>
    <x v="0"/>
    <x v="5"/>
    <s v="De Bonte Raaf"/>
    <x v="3"/>
    <x v="47"/>
    <n v="0"/>
    <x v="0"/>
    <x v="2"/>
    <x v="0"/>
    <x v="2"/>
    <x v="1"/>
    <x v="1"/>
  </r>
  <r>
    <x v="0"/>
    <x v="5"/>
    <s v="De Bonte Raaf"/>
    <x v="3"/>
    <x v="48"/>
    <n v="0"/>
    <x v="0"/>
    <x v="2"/>
    <x v="0"/>
    <x v="1"/>
    <x v="1"/>
    <x v="1"/>
  </r>
  <r>
    <x v="0"/>
    <x v="5"/>
    <s v="De Bonte Raaf"/>
    <x v="3"/>
    <x v="49"/>
    <n v="466.08"/>
    <x v="0"/>
    <x v="2"/>
    <x v="0"/>
    <x v="3"/>
    <x v="1"/>
    <x v="1"/>
  </r>
  <r>
    <x v="0"/>
    <x v="5"/>
    <s v="De Bonte Raaf"/>
    <x v="3"/>
    <x v="50"/>
    <n v="69.91"/>
    <x v="0"/>
    <x v="2"/>
    <x v="0"/>
    <x v="4"/>
    <x v="1"/>
    <x v="1"/>
  </r>
  <r>
    <x v="0"/>
    <x v="5"/>
    <s v="De Bonte Raaf"/>
    <x v="3"/>
    <x v="51"/>
    <n v="93.22"/>
    <x v="0"/>
    <x v="2"/>
    <x v="0"/>
    <x v="4"/>
    <x v="1"/>
    <x v="1"/>
  </r>
  <r>
    <x v="0"/>
    <x v="5"/>
    <s v="De Bonte Raaf"/>
    <x v="3"/>
    <x v="52"/>
    <n v="0"/>
    <x v="0"/>
    <x v="2"/>
    <x v="0"/>
    <x v="1"/>
    <x v="1"/>
    <x v="1"/>
  </r>
  <r>
    <x v="0"/>
    <x v="5"/>
    <s v="De Bonte Raaf"/>
    <x v="3"/>
    <x v="53"/>
    <n v="87.39"/>
    <x v="0"/>
    <x v="2"/>
    <x v="0"/>
    <x v="3"/>
    <x v="1"/>
    <x v="1"/>
  </r>
  <r>
    <x v="0"/>
    <x v="5"/>
    <s v="De Bonte Raaf"/>
    <x v="3"/>
    <x v="54"/>
    <n v="13.11"/>
    <x v="0"/>
    <x v="2"/>
    <x v="0"/>
    <x v="4"/>
    <x v="1"/>
    <x v="1"/>
  </r>
  <r>
    <x v="0"/>
    <x v="5"/>
    <s v="De Bonte Raaf"/>
    <x v="3"/>
    <x v="55"/>
    <n v="17.48"/>
    <x v="0"/>
    <x v="2"/>
    <x v="0"/>
    <x v="4"/>
    <x v="1"/>
    <x v="1"/>
  </r>
  <r>
    <x v="0"/>
    <x v="5"/>
    <s v="De Bonte Raaf"/>
    <x v="3"/>
    <x v="56"/>
    <n v="0"/>
    <x v="0"/>
    <x v="2"/>
    <x v="0"/>
    <x v="4"/>
    <x v="1"/>
    <x v="1"/>
  </r>
  <r>
    <x v="0"/>
    <x v="5"/>
    <s v="De Bonte Raaf"/>
    <x v="3"/>
    <x v="57"/>
    <n v="0"/>
    <x v="0"/>
    <x v="2"/>
    <x v="0"/>
    <x v="4"/>
    <x v="1"/>
    <x v="1"/>
  </r>
  <r>
    <x v="0"/>
    <x v="5"/>
    <s v="De Bonte Raaf"/>
    <x v="3"/>
    <x v="58"/>
    <n v="0"/>
    <x v="0"/>
    <x v="2"/>
    <x v="0"/>
    <x v="4"/>
    <x v="1"/>
    <x v="1"/>
  </r>
  <r>
    <x v="0"/>
    <x v="5"/>
    <s v="De Bonte Raaf"/>
    <x v="3"/>
    <x v="59"/>
    <n v="0"/>
    <x v="0"/>
    <x v="2"/>
    <x v="0"/>
    <x v="4"/>
    <x v="1"/>
    <x v="1"/>
  </r>
  <r>
    <x v="0"/>
    <x v="5"/>
    <s v="De Bonte Raaf"/>
    <x v="3"/>
    <x v="60"/>
    <n v="346.73"/>
    <x v="0"/>
    <x v="2"/>
    <x v="0"/>
    <x v="5"/>
    <x v="1"/>
    <x v="1"/>
  </r>
  <r>
    <x v="0"/>
    <x v="5"/>
    <s v="De Bonte Raaf"/>
    <x v="3"/>
    <x v="61"/>
    <n v="0"/>
    <x v="0"/>
    <x v="2"/>
    <x v="0"/>
    <x v="5"/>
    <x v="1"/>
    <x v="1"/>
  </r>
  <r>
    <x v="0"/>
    <x v="5"/>
    <s v="De Bonte Raaf"/>
    <x v="3"/>
    <x v="62"/>
    <n v="0"/>
    <x v="0"/>
    <x v="2"/>
    <x v="0"/>
    <x v="5"/>
    <x v="1"/>
    <x v="1"/>
  </r>
  <r>
    <x v="0"/>
    <x v="5"/>
    <s v="De Bonte Raaf"/>
    <x v="3"/>
    <x v="63"/>
    <n v="0"/>
    <x v="0"/>
    <x v="2"/>
    <x v="0"/>
    <x v="5"/>
    <x v="1"/>
    <x v="1"/>
  </r>
  <r>
    <x v="0"/>
    <x v="5"/>
    <s v="De Bonte Raaf"/>
    <x v="3"/>
    <x v="64"/>
    <n v="25.28"/>
    <x v="0"/>
    <x v="2"/>
    <x v="0"/>
    <x v="5"/>
    <x v="1"/>
    <x v="1"/>
  </r>
  <r>
    <x v="0"/>
    <x v="5"/>
    <s v="De Bonte Raaf"/>
    <x v="3"/>
    <x v="65"/>
    <n v="0"/>
    <x v="0"/>
    <x v="2"/>
    <x v="0"/>
    <x v="5"/>
    <x v="1"/>
    <x v="1"/>
  </r>
  <r>
    <x v="0"/>
    <x v="5"/>
    <s v="De Bonte Raaf"/>
    <x v="3"/>
    <x v="66"/>
    <n v="140.22"/>
    <x v="0"/>
    <x v="2"/>
    <x v="0"/>
    <x v="5"/>
    <x v="1"/>
    <x v="1"/>
  </r>
  <r>
    <x v="0"/>
    <x v="5"/>
    <s v="De Bonte Raaf"/>
    <x v="3"/>
    <x v="67"/>
    <n v="0"/>
    <x v="0"/>
    <x v="2"/>
    <x v="0"/>
    <x v="5"/>
    <x v="1"/>
    <x v="1"/>
  </r>
  <r>
    <x v="0"/>
    <x v="5"/>
    <s v="De Bonte Raaf"/>
    <x v="3"/>
    <x v="68"/>
    <n v="0"/>
    <x v="0"/>
    <x v="2"/>
    <x v="0"/>
    <x v="5"/>
    <x v="1"/>
    <x v="1"/>
  </r>
  <r>
    <x v="0"/>
    <x v="5"/>
    <s v="De Bonte Raaf"/>
    <x v="3"/>
    <x v="69"/>
    <n v="0"/>
    <x v="0"/>
    <x v="2"/>
    <x v="0"/>
    <x v="5"/>
    <x v="1"/>
    <x v="1"/>
  </r>
  <r>
    <x v="0"/>
    <x v="5"/>
    <s v="De Bonte Raaf"/>
    <x v="3"/>
    <x v="70"/>
    <n v="16.690000000000001"/>
    <x v="0"/>
    <x v="2"/>
    <x v="0"/>
    <x v="5"/>
    <x v="1"/>
    <x v="1"/>
  </r>
  <r>
    <x v="0"/>
    <x v="5"/>
    <s v="De Bonte Raaf"/>
    <x v="3"/>
    <x v="71"/>
    <n v="0"/>
    <x v="0"/>
    <x v="2"/>
    <x v="0"/>
    <x v="5"/>
    <x v="1"/>
    <x v="1"/>
  </r>
  <r>
    <x v="0"/>
    <x v="5"/>
    <s v="De Bonte Raaf"/>
    <x v="3"/>
    <x v="72"/>
    <n v="0"/>
    <x v="0"/>
    <x v="2"/>
    <x v="0"/>
    <x v="4"/>
    <x v="1"/>
    <x v="1"/>
  </r>
  <r>
    <x v="0"/>
    <x v="5"/>
    <s v="De Bonte Raaf"/>
    <x v="3"/>
    <x v="73"/>
    <n v="0"/>
    <x v="0"/>
    <x v="2"/>
    <x v="0"/>
    <x v="4"/>
    <x v="1"/>
    <x v="1"/>
  </r>
  <r>
    <x v="0"/>
    <x v="5"/>
    <s v="De Bonte Raaf"/>
    <x v="3"/>
    <x v="74"/>
    <n v="0"/>
    <x v="0"/>
    <x v="2"/>
    <x v="0"/>
    <x v="4"/>
    <x v="1"/>
    <x v="1"/>
  </r>
  <r>
    <x v="0"/>
    <x v="5"/>
    <s v="De Bonte Raaf"/>
    <x v="3"/>
    <x v="75"/>
    <n v="0"/>
    <x v="0"/>
    <x v="2"/>
    <x v="0"/>
    <x v="4"/>
    <x v="1"/>
    <x v="1"/>
  </r>
  <r>
    <x v="0"/>
    <x v="5"/>
    <s v="De Bonte Raaf"/>
    <x v="3"/>
    <x v="76"/>
    <n v="319.55"/>
    <x v="0"/>
    <x v="2"/>
    <x v="0"/>
    <x v="6"/>
    <x v="1"/>
    <x v="1"/>
  </r>
  <r>
    <x v="0"/>
    <x v="5"/>
    <s v="De Bonte Raaf"/>
    <x v="3"/>
    <x v="77"/>
    <n v="-2044.92"/>
    <x v="0"/>
    <x v="2"/>
    <x v="0"/>
    <x v="7"/>
    <x v="1"/>
    <x v="1"/>
  </r>
  <r>
    <x v="0"/>
    <x v="5"/>
    <s v="De Bonte Raaf"/>
    <x v="3"/>
    <x v="78"/>
    <n v="0"/>
    <x v="0"/>
    <x v="2"/>
    <x v="0"/>
    <x v="7"/>
    <x v="1"/>
    <x v="1"/>
  </r>
  <r>
    <x v="0"/>
    <x v="5"/>
    <s v="De Bonte Raaf"/>
    <x v="3"/>
    <x v="79"/>
    <n v="0"/>
    <x v="0"/>
    <x v="2"/>
    <x v="0"/>
    <x v="7"/>
    <x v="1"/>
    <x v="1"/>
  </r>
  <r>
    <x v="0"/>
    <x v="5"/>
    <s v="De Bonte Raaf"/>
    <x v="3"/>
    <x v="80"/>
    <n v="0"/>
    <x v="0"/>
    <x v="2"/>
    <x v="0"/>
    <x v="8"/>
    <x v="1"/>
    <x v="1"/>
  </r>
  <r>
    <x v="0"/>
    <x v="5"/>
    <s v="De Bonte Raaf"/>
    <x v="3"/>
    <x v="81"/>
    <n v="3781.08"/>
    <x v="0"/>
    <x v="2"/>
    <x v="0"/>
    <x v="8"/>
    <x v="1"/>
    <x v="1"/>
  </r>
  <r>
    <x v="0"/>
    <x v="5"/>
    <s v="De Bonte Raaf"/>
    <x v="3"/>
    <x v="82"/>
    <n v="0"/>
    <x v="0"/>
    <x v="2"/>
    <x v="0"/>
    <x v="8"/>
    <x v="1"/>
    <x v="1"/>
  </r>
  <r>
    <x v="0"/>
    <x v="5"/>
    <s v="De Bonte Raaf"/>
    <x v="3"/>
    <x v="83"/>
    <n v="3781.08"/>
    <x v="0"/>
    <x v="2"/>
    <x v="0"/>
    <x v="9"/>
    <x v="1"/>
    <x v="1"/>
  </r>
  <r>
    <x v="0"/>
    <x v="5"/>
    <s v="De Bonte Raaf"/>
    <x v="3"/>
    <x v="84"/>
    <n v="0"/>
    <x v="0"/>
    <x v="2"/>
    <x v="0"/>
    <x v="3"/>
    <x v="1"/>
    <x v="1"/>
  </r>
  <r>
    <x v="0"/>
    <x v="5"/>
    <s v="De Bonte Raaf"/>
    <x v="4"/>
    <x v="0"/>
    <n v="3485.13"/>
    <x v="2"/>
    <x v="0"/>
    <x v="0"/>
    <x v="0"/>
    <x v="0"/>
    <x v="1"/>
  </r>
  <r>
    <x v="0"/>
    <x v="5"/>
    <s v="De Bonte Raaf"/>
    <x v="4"/>
    <x v="85"/>
    <n v="1257.8800000000001"/>
    <x v="2"/>
    <x v="0"/>
    <x v="0"/>
    <x v="0"/>
    <x v="0"/>
    <x v="1"/>
  </r>
  <r>
    <x v="0"/>
    <x v="5"/>
    <s v="De Bonte Raaf"/>
    <x v="4"/>
    <x v="2"/>
    <n v="0"/>
    <x v="2"/>
    <x v="0"/>
    <x v="0"/>
    <x v="0"/>
    <x v="0"/>
    <x v="1"/>
  </r>
  <r>
    <x v="0"/>
    <x v="5"/>
    <s v="De Bonte Raaf"/>
    <x v="4"/>
    <x v="86"/>
    <n v="1257.8800000000001"/>
    <x v="2"/>
    <x v="0"/>
    <x v="0"/>
    <x v="0"/>
    <x v="0"/>
    <x v="1"/>
  </r>
  <r>
    <x v="0"/>
    <x v="5"/>
    <s v="De Bonte Raaf"/>
    <x v="4"/>
    <x v="4"/>
    <n v="1257.8800000000001"/>
    <x v="2"/>
    <x v="0"/>
    <x v="0"/>
    <x v="1"/>
    <x v="0"/>
    <x v="1"/>
  </r>
  <r>
    <x v="0"/>
    <x v="5"/>
    <s v="De Bonte Raaf"/>
    <x v="4"/>
    <x v="5"/>
    <n v="0"/>
    <x v="2"/>
    <x v="0"/>
    <x v="0"/>
    <x v="0"/>
    <x v="0"/>
    <x v="1"/>
  </r>
  <r>
    <x v="0"/>
    <x v="5"/>
    <s v="De Bonte Raaf"/>
    <x v="4"/>
    <x v="6"/>
    <n v="1601.16"/>
    <x v="2"/>
    <x v="0"/>
    <x v="0"/>
    <x v="0"/>
    <x v="0"/>
    <x v="1"/>
  </r>
  <r>
    <x v="0"/>
    <x v="5"/>
    <s v="De Bonte Raaf"/>
    <x v="4"/>
    <x v="7"/>
    <n v="0"/>
    <x v="2"/>
    <x v="0"/>
    <x v="0"/>
    <x v="0"/>
    <x v="0"/>
    <x v="1"/>
  </r>
  <r>
    <x v="0"/>
    <x v="5"/>
    <s v="De Bonte Raaf"/>
    <x v="4"/>
    <x v="8"/>
    <n v="0"/>
    <x v="2"/>
    <x v="0"/>
    <x v="0"/>
    <x v="1"/>
    <x v="0"/>
    <x v="1"/>
  </r>
  <r>
    <x v="0"/>
    <x v="5"/>
    <s v="De Bonte Raaf"/>
    <x v="4"/>
    <x v="9"/>
    <n v="0"/>
    <x v="2"/>
    <x v="0"/>
    <x v="0"/>
    <x v="0"/>
    <x v="0"/>
    <x v="1"/>
  </r>
  <r>
    <x v="0"/>
    <x v="5"/>
    <s v="De Bonte Raaf"/>
    <x v="4"/>
    <x v="87"/>
    <n v="1257.8800000000001"/>
    <x v="2"/>
    <x v="0"/>
    <x v="0"/>
    <x v="0"/>
    <x v="0"/>
    <x v="1"/>
  </r>
  <r>
    <x v="0"/>
    <x v="5"/>
    <s v="De Bonte Raaf"/>
    <x v="4"/>
    <x v="88"/>
    <n v="1257.8800000000001"/>
    <x v="2"/>
    <x v="0"/>
    <x v="0"/>
    <x v="0"/>
    <x v="0"/>
    <x v="1"/>
  </r>
  <r>
    <x v="0"/>
    <x v="5"/>
    <s v="De Bonte Raaf"/>
    <x v="4"/>
    <x v="89"/>
    <n v="1257.8800000000001"/>
    <x v="2"/>
    <x v="0"/>
    <x v="0"/>
    <x v="0"/>
    <x v="0"/>
    <x v="1"/>
  </r>
  <r>
    <x v="0"/>
    <x v="5"/>
    <s v="De Bonte Raaf"/>
    <x v="4"/>
    <x v="90"/>
    <n v="1257.8800000000001"/>
    <x v="2"/>
    <x v="0"/>
    <x v="0"/>
    <x v="0"/>
    <x v="0"/>
    <x v="1"/>
  </r>
  <r>
    <x v="0"/>
    <x v="5"/>
    <s v="De Bonte Raaf"/>
    <x v="4"/>
    <x v="91"/>
    <n v="1257.8800000000001"/>
    <x v="2"/>
    <x v="0"/>
    <x v="0"/>
    <x v="0"/>
    <x v="0"/>
    <x v="1"/>
  </r>
  <r>
    <x v="0"/>
    <x v="5"/>
    <s v="De Bonte Raaf"/>
    <x v="4"/>
    <x v="15"/>
    <n v="0"/>
    <x v="2"/>
    <x v="0"/>
    <x v="0"/>
    <x v="0"/>
    <x v="0"/>
    <x v="1"/>
  </r>
  <r>
    <x v="0"/>
    <x v="5"/>
    <s v="De Bonte Raaf"/>
    <x v="4"/>
    <x v="16"/>
    <n v="1257.8800000000001"/>
    <x v="2"/>
    <x v="0"/>
    <x v="0"/>
    <x v="0"/>
    <x v="0"/>
    <x v="1"/>
  </r>
  <r>
    <x v="0"/>
    <x v="5"/>
    <s v="De Bonte Raaf"/>
    <x v="4"/>
    <x v="17"/>
    <n v="0"/>
    <x v="2"/>
    <x v="0"/>
    <x v="0"/>
    <x v="0"/>
    <x v="0"/>
    <x v="1"/>
  </r>
  <r>
    <x v="0"/>
    <x v="5"/>
    <s v="De Bonte Raaf"/>
    <x v="4"/>
    <x v="18"/>
    <n v="1257.8800000000001"/>
    <x v="2"/>
    <x v="0"/>
    <x v="0"/>
    <x v="0"/>
    <x v="0"/>
    <x v="1"/>
  </r>
  <r>
    <x v="0"/>
    <x v="5"/>
    <s v="De Bonte Raaf"/>
    <x v="4"/>
    <x v="19"/>
    <n v="22"/>
    <x v="2"/>
    <x v="0"/>
    <x v="0"/>
    <x v="0"/>
    <x v="0"/>
    <x v="1"/>
  </r>
  <r>
    <x v="0"/>
    <x v="5"/>
    <s v="De Bonte Raaf"/>
    <x v="4"/>
    <x v="20"/>
    <n v="1257.8800000000001"/>
    <x v="2"/>
    <x v="0"/>
    <x v="0"/>
    <x v="0"/>
    <x v="0"/>
    <x v="1"/>
  </r>
  <r>
    <x v="0"/>
    <x v="5"/>
    <s v="De Bonte Raaf"/>
    <x v="4"/>
    <x v="21"/>
    <n v="-96.17"/>
    <x v="2"/>
    <x v="0"/>
    <x v="0"/>
    <x v="0"/>
    <x v="0"/>
    <x v="1"/>
  </r>
  <r>
    <x v="0"/>
    <x v="5"/>
    <s v="De Bonte Raaf"/>
    <x v="4"/>
    <x v="22"/>
    <n v="1257.8800000000001"/>
    <x v="2"/>
    <x v="0"/>
    <x v="0"/>
    <x v="0"/>
    <x v="0"/>
    <x v="1"/>
  </r>
  <r>
    <x v="0"/>
    <x v="5"/>
    <s v="De Bonte Raaf"/>
    <x v="4"/>
    <x v="23"/>
    <n v="1257.8800000000001"/>
    <x v="2"/>
    <x v="0"/>
    <x v="0"/>
    <x v="0"/>
    <x v="0"/>
    <x v="1"/>
  </r>
  <r>
    <x v="0"/>
    <x v="5"/>
    <s v="De Bonte Raaf"/>
    <x v="4"/>
    <x v="24"/>
    <n v="1257.8800000000001"/>
    <x v="2"/>
    <x v="0"/>
    <x v="0"/>
    <x v="0"/>
    <x v="0"/>
    <x v="1"/>
  </r>
  <r>
    <x v="0"/>
    <x v="5"/>
    <s v="De Bonte Raaf"/>
    <x v="4"/>
    <x v="25"/>
    <n v="21.67"/>
    <x v="2"/>
    <x v="0"/>
    <x v="0"/>
    <x v="0"/>
    <x v="0"/>
    <x v="1"/>
  </r>
  <r>
    <x v="0"/>
    <x v="5"/>
    <s v="De Bonte Raaf"/>
    <x v="4"/>
    <x v="26"/>
    <n v="88"/>
    <x v="2"/>
    <x v="0"/>
    <x v="0"/>
    <x v="0"/>
    <x v="0"/>
    <x v="1"/>
  </r>
  <r>
    <x v="0"/>
    <x v="5"/>
    <s v="De Bonte Raaf"/>
    <x v="4"/>
    <x v="27"/>
    <n v="146.83000000000001"/>
    <x v="2"/>
    <x v="0"/>
    <x v="0"/>
    <x v="0"/>
    <x v="0"/>
    <x v="1"/>
  </r>
  <r>
    <x v="0"/>
    <x v="5"/>
    <s v="De Bonte Raaf"/>
    <x v="4"/>
    <x v="28"/>
    <n v="1257.8800000000001"/>
    <x v="2"/>
    <x v="0"/>
    <x v="0"/>
    <x v="0"/>
    <x v="0"/>
    <x v="1"/>
  </r>
  <r>
    <x v="0"/>
    <x v="5"/>
    <s v="De Bonte Raaf"/>
    <x v="4"/>
    <x v="29"/>
    <n v="0"/>
    <x v="2"/>
    <x v="0"/>
    <x v="0"/>
    <x v="0"/>
    <x v="0"/>
    <x v="1"/>
  </r>
  <r>
    <x v="0"/>
    <x v="5"/>
    <s v="De Bonte Raaf"/>
    <x v="4"/>
    <x v="30"/>
    <n v="2264"/>
    <x v="2"/>
    <x v="0"/>
    <x v="0"/>
    <x v="0"/>
    <x v="0"/>
    <x v="1"/>
  </r>
  <r>
    <x v="0"/>
    <x v="5"/>
    <s v="De Bonte Raaf"/>
    <x v="4"/>
    <x v="31"/>
    <n v="14.51"/>
    <x v="2"/>
    <x v="0"/>
    <x v="0"/>
    <x v="0"/>
    <x v="0"/>
    <x v="1"/>
  </r>
  <r>
    <x v="0"/>
    <x v="5"/>
    <s v="De Bonte Raaf"/>
    <x v="4"/>
    <x v="32"/>
    <n v="86.67"/>
    <x v="2"/>
    <x v="0"/>
    <x v="0"/>
    <x v="0"/>
    <x v="0"/>
    <x v="1"/>
  </r>
  <r>
    <x v="0"/>
    <x v="5"/>
    <s v="De Bonte Raaf"/>
    <x v="4"/>
    <x v="33"/>
    <n v="55.56"/>
    <x v="2"/>
    <x v="0"/>
    <x v="0"/>
    <x v="0"/>
    <x v="0"/>
    <x v="1"/>
  </r>
  <r>
    <x v="0"/>
    <x v="5"/>
    <s v="De Bonte Raaf"/>
    <x v="4"/>
    <x v="34"/>
    <n v="55.56"/>
    <x v="2"/>
    <x v="0"/>
    <x v="0"/>
    <x v="0"/>
    <x v="0"/>
    <x v="1"/>
  </r>
  <r>
    <x v="0"/>
    <x v="5"/>
    <s v="De Bonte Raaf"/>
    <x v="4"/>
    <x v="35"/>
    <n v="100"/>
    <x v="2"/>
    <x v="0"/>
    <x v="0"/>
    <x v="0"/>
    <x v="0"/>
    <x v="1"/>
  </r>
  <r>
    <x v="0"/>
    <x v="5"/>
    <s v="De Bonte Raaf"/>
    <x v="4"/>
    <x v="36"/>
    <n v="87"/>
    <x v="2"/>
    <x v="0"/>
    <x v="0"/>
    <x v="0"/>
    <x v="0"/>
    <x v="1"/>
  </r>
  <r>
    <x v="0"/>
    <x v="5"/>
    <s v="De Bonte Raaf"/>
    <x v="4"/>
    <x v="37"/>
    <n v="84.28"/>
    <x v="2"/>
    <x v="0"/>
    <x v="0"/>
    <x v="0"/>
    <x v="0"/>
    <x v="1"/>
  </r>
  <r>
    <x v="0"/>
    <x v="5"/>
    <s v="De Bonte Raaf"/>
    <x v="4"/>
    <x v="38"/>
    <n v="148"/>
    <x v="2"/>
    <x v="0"/>
    <x v="0"/>
    <x v="0"/>
    <x v="0"/>
    <x v="1"/>
  </r>
  <r>
    <x v="0"/>
    <x v="5"/>
    <s v="De Bonte Raaf"/>
    <x v="4"/>
    <x v="39"/>
    <n v="0"/>
    <x v="2"/>
    <x v="0"/>
    <x v="0"/>
    <x v="0"/>
    <x v="0"/>
    <x v="1"/>
  </r>
  <r>
    <x v="0"/>
    <x v="5"/>
    <s v="De Bonte Raaf"/>
    <x v="4"/>
    <x v="93"/>
    <n v="92"/>
    <x v="2"/>
    <x v="0"/>
    <x v="0"/>
    <x v="0"/>
    <x v="0"/>
    <x v="1"/>
  </r>
  <r>
    <x v="0"/>
    <x v="5"/>
    <s v="De Bonte Raaf"/>
    <x v="4"/>
    <x v="40"/>
    <n v="240"/>
    <x v="2"/>
    <x v="0"/>
    <x v="0"/>
    <x v="0"/>
    <x v="0"/>
    <x v="1"/>
  </r>
  <r>
    <x v="0"/>
    <x v="5"/>
    <s v="De Bonte Raaf"/>
    <x v="4"/>
    <x v="41"/>
    <n v="0"/>
    <x v="2"/>
    <x v="0"/>
    <x v="0"/>
    <x v="0"/>
    <x v="0"/>
    <x v="1"/>
  </r>
  <r>
    <x v="0"/>
    <x v="5"/>
    <s v="De Bonte Raaf"/>
    <x v="4"/>
    <x v="92"/>
    <n v="1257.8800000000001"/>
    <x v="2"/>
    <x v="0"/>
    <x v="0"/>
    <x v="0"/>
    <x v="0"/>
    <x v="1"/>
  </r>
  <r>
    <x v="0"/>
    <x v="5"/>
    <s v="De Bonte Raaf"/>
    <x v="4"/>
    <x v="43"/>
    <n v="0"/>
    <x v="2"/>
    <x v="0"/>
    <x v="0"/>
    <x v="1"/>
    <x v="0"/>
    <x v="1"/>
  </r>
  <r>
    <x v="0"/>
    <x v="5"/>
    <s v="De Bonte Raaf"/>
    <x v="4"/>
    <x v="44"/>
    <n v="0"/>
    <x v="2"/>
    <x v="0"/>
    <x v="0"/>
    <x v="2"/>
    <x v="0"/>
    <x v="1"/>
  </r>
  <r>
    <x v="0"/>
    <x v="5"/>
    <s v="De Bonte Raaf"/>
    <x v="4"/>
    <x v="45"/>
    <n v="0"/>
    <x v="2"/>
    <x v="0"/>
    <x v="0"/>
    <x v="2"/>
    <x v="0"/>
    <x v="1"/>
  </r>
  <r>
    <x v="0"/>
    <x v="5"/>
    <s v="De Bonte Raaf"/>
    <x v="4"/>
    <x v="46"/>
    <n v="0"/>
    <x v="2"/>
    <x v="0"/>
    <x v="0"/>
    <x v="2"/>
    <x v="0"/>
    <x v="1"/>
  </r>
  <r>
    <x v="0"/>
    <x v="5"/>
    <s v="De Bonte Raaf"/>
    <x v="4"/>
    <x v="47"/>
    <n v="0"/>
    <x v="2"/>
    <x v="0"/>
    <x v="0"/>
    <x v="2"/>
    <x v="0"/>
    <x v="1"/>
  </r>
  <r>
    <x v="0"/>
    <x v="5"/>
    <s v="De Bonte Raaf"/>
    <x v="4"/>
    <x v="48"/>
    <n v="0"/>
    <x v="2"/>
    <x v="0"/>
    <x v="0"/>
    <x v="1"/>
    <x v="0"/>
    <x v="1"/>
  </r>
  <r>
    <x v="0"/>
    <x v="5"/>
    <s v="De Bonte Raaf"/>
    <x v="4"/>
    <x v="49"/>
    <n v="100.63"/>
    <x v="2"/>
    <x v="0"/>
    <x v="0"/>
    <x v="3"/>
    <x v="0"/>
    <x v="1"/>
  </r>
  <r>
    <x v="0"/>
    <x v="5"/>
    <s v="De Bonte Raaf"/>
    <x v="4"/>
    <x v="50"/>
    <n v="15.09"/>
    <x v="2"/>
    <x v="0"/>
    <x v="0"/>
    <x v="4"/>
    <x v="0"/>
    <x v="1"/>
  </r>
  <r>
    <x v="0"/>
    <x v="5"/>
    <s v="De Bonte Raaf"/>
    <x v="4"/>
    <x v="51"/>
    <n v="20.13"/>
    <x v="2"/>
    <x v="0"/>
    <x v="0"/>
    <x v="4"/>
    <x v="0"/>
    <x v="1"/>
  </r>
  <r>
    <x v="0"/>
    <x v="5"/>
    <s v="De Bonte Raaf"/>
    <x v="4"/>
    <x v="52"/>
    <n v="0"/>
    <x v="2"/>
    <x v="0"/>
    <x v="0"/>
    <x v="1"/>
    <x v="0"/>
    <x v="1"/>
  </r>
  <r>
    <x v="0"/>
    <x v="5"/>
    <s v="De Bonte Raaf"/>
    <x v="4"/>
    <x v="53"/>
    <n v="18.87"/>
    <x v="2"/>
    <x v="0"/>
    <x v="0"/>
    <x v="3"/>
    <x v="0"/>
    <x v="1"/>
  </r>
  <r>
    <x v="0"/>
    <x v="5"/>
    <s v="De Bonte Raaf"/>
    <x v="4"/>
    <x v="54"/>
    <n v="2.83"/>
    <x v="2"/>
    <x v="0"/>
    <x v="0"/>
    <x v="4"/>
    <x v="0"/>
    <x v="1"/>
  </r>
  <r>
    <x v="0"/>
    <x v="5"/>
    <s v="De Bonte Raaf"/>
    <x v="4"/>
    <x v="55"/>
    <n v="3.77"/>
    <x v="2"/>
    <x v="0"/>
    <x v="0"/>
    <x v="4"/>
    <x v="0"/>
    <x v="1"/>
  </r>
  <r>
    <x v="0"/>
    <x v="5"/>
    <s v="De Bonte Raaf"/>
    <x v="4"/>
    <x v="56"/>
    <n v="0"/>
    <x v="2"/>
    <x v="0"/>
    <x v="0"/>
    <x v="4"/>
    <x v="0"/>
    <x v="1"/>
  </r>
  <r>
    <x v="0"/>
    <x v="5"/>
    <s v="De Bonte Raaf"/>
    <x v="4"/>
    <x v="57"/>
    <n v="0"/>
    <x v="2"/>
    <x v="0"/>
    <x v="0"/>
    <x v="4"/>
    <x v="0"/>
    <x v="1"/>
  </r>
  <r>
    <x v="0"/>
    <x v="5"/>
    <s v="De Bonte Raaf"/>
    <x v="4"/>
    <x v="58"/>
    <n v="0"/>
    <x v="2"/>
    <x v="0"/>
    <x v="0"/>
    <x v="4"/>
    <x v="0"/>
    <x v="1"/>
  </r>
  <r>
    <x v="0"/>
    <x v="5"/>
    <s v="De Bonte Raaf"/>
    <x v="4"/>
    <x v="59"/>
    <n v="0"/>
    <x v="2"/>
    <x v="0"/>
    <x v="0"/>
    <x v="4"/>
    <x v="0"/>
    <x v="1"/>
  </r>
  <r>
    <x v="0"/>
    <x v="5"/>
    <s v="De Bonte Raaf"/>
    <x v="4"/>
    <x v="60"/>
    <n v="91.45"/>
    <x v="2"/>
    <x v="0"/>
    <x v="0"/>
    <x v="5"/>
    <x v="0"/>
    <x v="1"/>
  </r>
  <r>
    <x v="0"/>
    <x v="5"/>
    <s v="De Bonte Raaf"/>
    <x v="4"/>
    <x v="61"/>
    <n v="0"/>
    <x v="2"/>
    <x v="0"/>
    <x v="0"/>
    <x v="5"/>
    <x v="0"/>
    <x v="1"/>
  </r>
  <r>
    <x v="0"/>
    <x v="5"/>
    <s v="De Bonte Raaf"/>
    <x v="4"/>
    <x v="62"/>
    <n v="0"/>
    <x v="2"/>
    <x v="0"/>
    <x v="0"/>
    <x v="5"/>
    <x v="0"/>
    <x v="1"/>
  </r>
  <r>
    <x v="0"/>
    <x v="5"/>
    <s v="De Bonte Raaf"/>
    <x v="4"/>
    <x v="63"/>
    <n v="0"/>
    <x v="2"/>
    <x v="0"/>
    <x v="0"/>
    <x v="5"/>
    <x v="0"/>
    <x v="1"/>
  </r>
  <r>
    <x v="0"/>
    <x v="5"/>
    <s v="De Bonte Raaf"/>
    <x v="4"/>
    <x v="64"/>
    <n v="6.67"/>
    <x v="2"/>
    <x v="0"/>
    <x v="0"/>
    <x v="5"/>
    <x v="0"/>
    <x v="1"/>
  </r>
  <r>
    <x v="0"/>
    <x v="5"/>
    <s v="De Bonte Raaf"/>
    <x v="4"/>
    <x v="65"/>
    <n v="0"/>
    <x v="2"/>
    <x v="0"/>
    <x v="0"/>
    <x v="5"/>
    <x v="0"/>
    <x v="1"/>
  </r>
  <r>
    <x v="0"/>
    <x v="5"/>
    <s v="De Bonte Raaf"/>
    <x v="4"/>
    <x v="66"/>
    <n v="36.979999999999997"/>
    <x v="2"/>
    <x v="0"/>
    <x v="0"/>
    <x v="5"/>
    <x v="0"/>
    <x v="1"/>
  </r>
  <r>
    <x v="0"/>
    <x v="5"/>
    <s v="De Bonte Raaf"/>
    <x v="4"/>
    <x v="67"/>
    <n v="0"/>
    <x v="2"/>
    <x v="0"/>
    <x v="0"/>
    <x v="5"/>
    <x v="0"/>
    <x v="1"/>
  </r>
  <r>
    <x v="0"/>
    <x v="5"/>
    <s v="De Bonte Raaf"/>
    <x v="4"/>
    <x v="68"/>
    <n v="0"/>
    <x v="2"/>
    <x v="0"/>
    <x v="0"/>
    <x v="5"/>
    <x v="0"/>
    <x v="1"/>
  </r>
  <r>
    <x v="0"/>
    <x v="5"/>
    <s v="De Bonte Raaf"/>
    <x v="4"/>
    <x v="69"/>
    <n v="0"/>
    <x v="2"/>
    <x v="0"/>
    <x v="0"/>
    <x v="5"/>
    <x v="0"/>
    <x v="1"/>
  </r>
  <r>
    <x v="0"/>
    <x v="5"/>
    <s v="De Bonte Raaf"/>
    <x v="4"/>
    <x v="70"/>
    <n v="4.4000000000000004"/>
    <x v="2"/>
    <x v="0"/>
    <x v="0"/>
    <x v="5"/>
    <x v="0"/>
    <x v="1"/>
  </r>
  <r>
    <x v="0"/>
    <x v="5"/>
    <s v="De Bonte Raaf"/>
    <x v="4"/>
    <x v="71"/>
    <n v="0"/>
    <x v="2"/>
    <x v="0"/>
    <x v="0"/>
    <x v="5"/>
    <x v="0"/>
    <x v="1"/>
  </r>
  <r>
    <x v="0"/>
    <x v="5"/>
    <s v="De Bonte Raaf"/>
    <x v="4"/>
    <x v="72"/>
    <n v="0"/>
    <x v="2"/>
    <x v="0"/>
    <x v="0"/>
    <x v="4"/>
    <x v="0"/>
    <x v="1"/>
  </r>
  <r>
    <x v="0"/>
    <x v="5"/>
    <s v="De Bonte Raaf"/>
    <x v="4"/>
    <x v="73"/>
    <n v="0"/>
    <x v="2"/>
    <x v="0"/>
    <x v="0"/>
    <x v="4"/>
    <x v="0"/>
    <x v="1"/>
  </r>
  <r>
    <x v="0"/>
    <x v="5"/>
    <s v="De Bonte Raaf"/>
    <x v="4"/>
    <x v="74"/>
    <n v="0"/>
    <x v="2"/>
    <x v="0"/>
    <x v="0"/>
    <x v="4"/>
    <x v="0"/>
    <x v="1"/>
  </r>
  <r>
    <x v="0"/>
    <x v="5"/>
    <s v="De Bonte Raaf"/>
    <x v="4"/>
    <x v="75"/>
    <n v="0"/>
    <x v="2"/>
    <x v="0"/>
    <x v="0"/>
    <x v="4"/>
    <x v="0"/>
    <x v="1"/>
  </r>
  <r>
    <x v="0"/>
    <x v="5"/>
    <s v="De Bonte Raaf"/>
    <x v="4"/>
    <x v="76"/>
    <n v="84.28"/>
    <x v="2"/>
    <x v="0"/>
    <x v="0"/>
    <x v="6"/>
    <x v="0"/>
    <x v="1"/>
  </r>
  <r>
    <x v="0"/>
    <x v="5"/>
    <s v="De Bonte Raaf"/>
    <x v="4"/>
    <x v="77"/>
    <n v="-96.17"/>
    <x v="2"/>
    <x v="0"/>
    <x v="0"/>
    <x v="7"/>
    <x v="0"/>
    <x v="1"/>
  </r>
  <r>
    <x v="0"/>
    <x v="5"/>
    <s v="De Bonte Raaf"/>
    <x v="4"/>
    <x v="78"/>
    <n v="0"/>
    <x v="2"/>
    <x v="0"/>
    <x v="0"/>
    <x v="7"/>
    <x v="0"/>
    <x v="1"/>
  </r>
  <r>
    <x v="0"/>
    <x v="5"/>
    <s v="De Bonte Raaf"/>
    <x v="4"/>
    <x v="79"/>
    <n v="0"/>
    <x v="2"/>
    <x v="0"/>
    <x v="0"/>
    <x v="7"/>
    <x v="0"/>
    <x v="1"/>
  </r>
  <r>
    <x v="0"/>
    <x v="5"/>
    <s v="De Bonte Raaf"/>
    <x v="4"/>
    <x v="80"/>
    <n v="0"/>
    <x v="2"/>
    <x v="0"/>
    <x v="0"/>
    <x v="8"/>
    <x v="0"/>
    <x v="1"/>
  </r>
  <r>
    <x v="0"/>
    <x v="5"/>
    <s v="De Bonte Raaf"/>
    <x v="4"/>
    <x v="81"/>
    <n v="1161.71"/>
    <x v="2"/>
    <x v="0"/>
    <x v="0"/>
    <x v="8"/>
    <x v="0"/>
    <x v="1"/>
  </r>
  <r>
    <x v="0"/>
    <x v="5"/>
    <s v="De Bonte Raaf"/>
    <x v="4"/>
    <x v="82"/>
    <n v="0"/>
    <x v="2"/>
    <x v="0"/>
    <x v="0"/>
    <x v="8"/>
    <x v="0"/>
    <x v="1"/>
  </r>
  <r>
    <x v="0"/>
    <x v="5"/>
    <s v="De Bonte Raaf"/>
    <x v="4"/>
    <x v="83"/>
    <n v="1161.71"/>
    <x v="2"/>
    <x v="0"/>
    <x v="0"/>
    <x v="9"/>
    <x v="0"/>
    <x v="1"/>
  </r>
  <r>
    <x v="0"/>
    <x v="5"/>
    <s v="De Bonte Raaf"/>
    <x v="4"/>
    <x v="84"/>
    <n v="0"/>
    <x v="2"/>
    <x v="0"/>
    <x v="0"/>
    <x v="3"/>
    <x v="0"/>
    <x v="1"/>
  </r>
  <r>
    <x v="0"/>
    <x v="5"/>
    <s v="De Bonte Raaf"/>
    <x v="5"/>
    <x v="0"/>
    <n v="4875.54"/>
    <x v="1"/>
    <x v="0"/>
    <x v="0"/>
    <x v="0"/>
    <x v="1"/>
    <x v="1"/>
  </r>
  <r>
    <x v="0"/>
    <x v="5"/>
    <s v="De Bonte Raaf"/>
    <x v="5"/>
    <x v="85"/>
    <n v="1766.76"/>
    <x v="1"/>
    <x v="0"/>
    <x v="0"/>
    <x v="0"/>
    <x v="1"/>
    <x v="1"/>
  </r>
  <r>
    <x v="0"/>
    <x v="5"/>
    <s v="De Bonte Raaf"/>
    <x v="5"/>
    <x v="2"/>
    <n v="0"/>
    <x v="1"/>
    <x v="0"/>
    <x v="0"/>
    <x v="0"/>
    <x v="1"/>
    <x v="1"/>
  </r>
  <r>
    <x v="0"/>
    <x v="5"/>
    <s v="De Bonte Raaf"/>
    <x v="5"/>
    <x v="86"/>
    <n v="1766.76"/>
    <x v="1"/>
    <x v="0"/>
    <x v="0"/>
    <x v="0"/>
    <x v="1"/>
    <x v="1"/>
  </r>
  <r>
    <x v="0"/>
    <x v="5"/>
    <s v="De Bonte Raaf"/>
    <x v="5"/>
    <x v="4"/>
    <n v="1766.76"/>
    <x v="1"/>
    <x v="0"/>
    <x v="0"/>
    <x v="1"/>
    <x v="1"/>
    <x v="1"/>
  </r>
  <r>
    <x v="0"/>
    <x v="5"/>
    <s v="De Bonte Raaf"/>
    <x v="5"/>
    <x v="5"/>
    <n v="0"/>
    <x v="1"/>
    <x v="0"/>
    <x v="0"/>
    <x v="0"/>
    <x v="1"/>
    <x v="1"/>
  </r>
  <r>
    <x v="0"/>
    <x v="5"/>
    <s v="De Bonte Raaf"/>
    <x v="5"/>
    <x v="6"/>
    <n v="2248.89"/>
    <x v="1"/>
    <x v="0"/>
    <x v="0"/>
    <x v="0"/>
    <x v="1"/>
    <x v="1"/>
  </r>
  <r>
    <x v="0"/>
    <x v="5"/>
    <s v="De Bonte Raaf"/>
    <x v="5"/>
    <x v="7"/>
    <n v="0"/>
    <x v="1"/>
    <x v="0"/>
    <x v="0"/>
    <x v="0"/>
    <x v="1"/>
    <x v="1"/>
  </r>
  <r>
    <x v="0"/>
    <x v="5"/>
    <s v="De Bonte Raaf"/>
    <x v="5"/>
    <x v="8"/>
    <n v="0"/>
    <x v="1"/>
    <x v="0"/>
    <x v="0"/>
    <x v="1"/>
    <x v="1"/>
    <x v="1"/>
  </r>
  <r>
    <x v="0"/>
    <x v="5"/>
    <s v="De Bonte Raaf"/>
    <x v="5"/>
    <x v="9"/>
    <n v="0"/>
    <x v="1"/>
    <x v="0"/>
    <x v="0"/>
    <x v="0"/>
    <x v="1"/>
    <x v="1"/>
  </r>
  <r>
    <x v="0"/>
    <x v="5"/>
    <s v="De Bonte Raaf"/>
    <x v="5"/>
    <x v="87"/>
    <n v="1766.76"/>
    <x v="1"/>
    <x v="0"/>
    <x v="0"/>
    <x v="0"/>
    <x v="1"/>
    <x v="1"/>
  </r>
  <r>
    <x v="0"/>
    <x v="5"/>
    <s v="De Bonte Raaf"/>
    <x v="5"/>
    <x v="88"/>
    <n v="1766.76"/>
    <x v="1"/>
    <x v="0"/>
    <x v="0"/>
    <x v="0"/>
    <x v="1"/>
    <x v="1"/>
  </r>
  <r>
    <x v="0"/>
    <x v="5"/>
    <s v="De Bonte Raaf"/>
    <x v="5"/>
    <x v="89"/>
    <n v="1766.76"/>
    <x v="1"/>
    <x v="0"/>
    <x v="0"/>
    <x v="0"/>
    <x v="1"/>
    <x v="1"/>
  </r>
  <r>
    <x v="0"/>
    <x v="5"/>
    <s v="De Bonte Raaf"/>
    <x v="5"/>
    <x v="90"/>
    <n v="1766.76"/>
    <x v="1"/>
    <x v="0"/>
    <x v="0"/>
    <x v="0"/>
    <x v="1"/>
    <x v="1"/>
  </r>
  <r>
    <x v="0"/>
    <x v="5"/>
    <s v="De Bonte Raaf"/>
    <x v="5"/>
    <x v="91"/>
    <n v="1766.76"/>
    <x v="1"/>
    <x v="0"/>
    <x v="0"/>
    <x v="0"/>
    <x v="1"/>
    <x v="1"/>
  </r>
  <r>
    <x v="0"/>
    <x v="5"/>
    <s v="De Bonte Raaf"/>
    <x v="5"/>
    <x v="15"/>
    <n v="0"/>
    <x v="1"/>
    <x v="0"/>
    <x v="0"/>
    <x v="0"/>
    <x v="1"/>
    <x v="1"/>
  </r>
  <r>
    <x v="0"/>
    <x v="5"/>
    <s v="De Bonte Raaf"/>
    <x v="5"/>
    <x v="16"/>
    <n v="1766.76"/>
    <x v="1"/>
    <x v="0"/>
    <x v="0"/>
    <x v="0"/>
    <x v="1"/>
    <x v="1"/>
  </r>
  <r>
    <x v="0"/>
    <x v="5"/>
    <s v="De Bonte Raaf"/>
    <x v="5"/>
    <x v="17"/>
    <n v="0"/>
    <x v="1"/>
    <x v="0"/>
    <x v="0"/>
    <x v="0"/>
    <x v="1"/>
    <x v="1"/>
  </r>
  <r>
    <x v="0"/>
    <x v="5"/>
    <s v="De Bonte Raaf"/>
    <x v="5"/>
    <x v="18"/>
    <n v="1766.76"/>
    <x v="1"/>
    <x v="0"/>
    <x v="0"/>
    <x v="0"/>
    <x v="1"/>
    <x v="1"/>
  </r>
  <r>
    <x v="0"/>
    <x v="5"/>
    <s v="De Bonte Raaf"/>
    <x v="5"/>
    <x v="19"/>
    <n v="18"/>
    <x v="1"/>
    <x v="0"/>
    <x v="0"/>
    <x v="0"/>
    <x v="1"/>
    <x v="1"/>
  </r>
  <r>
    <x v="0"/>
    <x v="5"/>
    <s v="De Bonte Raaf"/>
    <x v="5"/>
    <x v="20"/>
    <n v="1766.76"/>
    <x v="1"/>
    <x v="0"/>
    <x v="0"/>
    <x v="0"/>
    <x v="1"/>
    <x v="1"/>
  </r>
  <r>
    <x v="0"/>
    <x v="5"/>
    <s v="De Bonte Raaf"/>
    <x v="5"/>
    <x v="21"/>
    <n v="-141.58000000000001"/>
    <x v="1"/>
    <x v="0"/>
    <x v="0"/>
    <x v="0"/>
    <x v="1"/>
    <x v="1"/>
  </r>
  <r>
    <x v="0"/>
    <x v="5"/>
    <s v="De Bonte Raaf"/>
    <x v="5"/>
    <x v="22"/>
    <n v="1766.76"/>
    <x v="1"/>
    <x v="0"/>
    <x v="0"/>
    <x v="0"/>
    <x v="1"/>
    <x v="1"/>
  </r>
  <r>
    <x v="0"/>
    <x v="5"/>
    <s v="De Bonte Raaf"/>
    <x v="5"/>
    <x v="23"/>
    <n v="1766.76"/>
    <x v="1"/>
    <x v="0"/>
    <x v="0"/>
    <x v="0"/>
    <x v="1"/>
    <x v="1"/>
  </r>
  <r>
    <x v="0"/>
    <x v="5"/>
    <s v="De Bonte Raaf"/>
    <x v="5"/>
    <x v="24"/>
    <n v="1766.76"/>
    <x v="1"/>
    <x v="0"/>
    <x v="0"/>
    <x v="0"/>
    <x v="1"/>
    <x v="1"/>
  </r>
  <r>
    <x v="0"/>
    <x v="5"/>
    <s v="De Bonte Raaf"/>
    <x v="5"/>
    <x v="25"/>
    <n v="21.67"/>
    <x v="1"/>
    <x v="0"/>
    <x v="0"/>
    <x v="0"/>
    <x v="1"/>
    <x v="1"/>
  </r>
  <r>
    <x v="0"/>
    <x v="5"/>
    <s v="De Bonte Raaf"/>
    <x v="5"/>
    <x v="26"/>
    <n v="108"/>
    <x v="1"/>
    <x v="0"/>
    <x v="0"/>
    <x v="0"/>
    <x v="1"/>
    <x v="1"/>
  </r>
  <r>
    <x v="0"/>
    <x v="5"/>
    <s v="De Bonte Raaf"/>
    <x v="5"/>
    <x v="27"/>
    <n v="293.33"/>
    <x v="1"/>
    <x v="0"/>
    <x v="0"/>
    <x v="0"/>
    <x v="1"/>
    <x v="1"/>
  </r>
  <r>
    <x v="0"/>
    <x v="5"/>
    <s v="De Bonte Raaf"/>
    <x v="5"/>
    <x v="28"/>
    <n v="1766.76"/>
    <x v="1"/>
    <x v="0"/>
    <x v="0"/>
    <x v="0"/>
    <x v="1"/>
    <x v="1"/>
  </r>
  <r>
    <x v="0"/>
    <x v="5"/>
    <s v="De Bonte Raaf"/>
    <x v="5"/>
    <x v="29"/>
    <n v="0"/>
    <x v="1"/>
    <x v="0"/>
    <x v="0"/>
    <x v="0"/>
    <x v="1"/>
    <x v="1"/>
  </r>
  <r>
    <x v="0"/>
    <x v="5"/>
    <s v="De Bonte Raaf"/>
    <x v="5"/>
    <x v="30"/>
    <n v="2650"/>
    <x v="1"/>
    <x v="0"/>
    <x v="0"/>
    <x v="0"/>
    <x v="1"/>
    <x v="1"/>
  </r>
  <r>
    <x v="0"/>
    <x v="5"/>
    <s v="De Bonte Raaf"/>
    <x v="5"/>
    <x v="31"/>
    <n v="16.989999999999998"/>
    <x v="1"/>
    <x v="0"/>
    <x v="0"/>
    <x v="0"/>
    <x v="1"/>
    <x v="1"/>
  </r>
  <r>
    <x v="0"/>
    <x v="5"/>
    <s v="De Bonte Raaf"/>
    <x v="5"/>
    <x v="32"/>
    <n v="104.01"/>
    <x v="1"/>
    <x v="0"/>
    <x v="0"/>
    <x v="0"/>
    <x v="1"/>
    <x v="1"/>
  </r>
  <r>
    <x v="0"/>
    <x v="5"/>
    <s v="De Bonte Raaf"/>
    <x v="5"/>
    <x v="33"/>
    <n v="66.67"/>
    <x v="1"/>
    <x v="0"/>
    <x v="0"/>
    <x v="0"/>
    <x v="1"/>
    <x v="1"/>
  </r>
  <r>
    <x v="0"/>
    <x v="5"/>
    <s v="De Bonte Raaf"/>
    <x v="5"/>
    <x v="34"/>
    <n v="66.67"/>
    <x v="1"/>
    <x v="0"/>
    <x v="0"/>
    <x v="0"/>
    <x v="1"/>
    <x v="1"/>
  </r>
  <r>
    <x v="0"/>
    <x v="5"/>
    <s v="De Bonte Raaf"/>
    <x v="5"/>
    <x v="35"/>
    <n v="80"/>
    <x v="1"/>
    <x v="0"/>
    <x v="0"/>
    <x v="0"/>
    <x v="1"/>
    <x v="1"/>
  </r>
  <r>
    <x v="0"/>
    <x v="5"/>
    <s v="De Bonte Raaf"/>
    <x v="5"/>
    <x v="36"/>
    <n v="104"/>
    <x v="1"/>
    <x v="0"/>
    <x v="0"/>
    <x v="0"/>
    <x v="1"/>
    <x v="1"/>
  </r>
  <r>
    <x v="0"/>
    <x v="5"/>
    <s v="De Bonte Raaf"/>
    <x v="5"/>
    <x v="37"/>
    <n v="118.37"/>
    <x v="1"/>
    <x v="0"/>
    <x v="0"/>
    <x v="0"/>
    <x v="1"/>
    <x v="1"/>
  </r>
  <r>
    <x v="0"/>
    <x v="5"/>
    <s v="De Bonte Raaf"/>
    <x v="5"/>
    <x v="38"/>
    <n v="143.16"/>
    <x v="1"/>
    <x v="0"/>
    <x v="0"/>
    <x v="0"/>
    <x v="1"/>
    <x v="1"/>
  </r>
  <r>
    <x v="0"/>
    <x v="5"/>
    <s v="De Bonte Raaf"/>
    <x v="5"/>
    <x v="39"/>
    <n v="0"/>
    <x v="1"/>
    <x v="0"/>
    <x v="0"/>
    <x v="0"/>
    <x v="1"/>
    <x v="1"/>
  </r>
  <r>
    <x v="0"/>
    <x v="5"/>
    <s v="De Bonte Raaf"/>
    <x v="5"/>
    <x v="93"/>
    <n v="144"/>
    <x v="1"/>
    <x v="0"/>
    <x v="0"/>
    <x v="0"/>
    <x v="1"/>
    <x v="1"/>
  </r>
  <r>
    <x v="0"/>
    <x v="5"/>
    <s v="De Bonte Raaf"/>
    <x v="5"/>
    <x v="40"/>
    <n v="287.16000000000003"/>
    <x v="1"/>
    <x v="0"/>
    <x v="0"/>
    <x v="0"/>
    <x v="1"/>
    <x v="1"/>
  </r>
  <r>
    <x v="0"/>
    <x v="5"/>
    <s v="De Bonte Raaf"/>
    <x v="5"/>
    <x v="41"/>
    <n v="0"/>
    <x v="1"/>
    <x v="0"/>
    <x v="0"/>
    <x v="0"/>
    <x v="1"/>
    <x v="1"/>
  </r>
  <r>
    <x v="0"/>
    <x v="5"/>
    <s v="De Bonte Raaf"/>
    <x v="5"/>
    <x v="92"/>
    <n v="1766.76"/>
    <x v="1"/>
    <x v="0"/>
    <x v="0"/>
    <x v="0"/>
    <x v="1"/>
    <x v="1"/>
  </r>
  <r>
    <x v="0"/>
    <x v="5"/>
    <s v="De Bonte Raaf"/>
    <x v="5"/>
    <x v="43"/>
    <n v="0"/>
    <x v="1"/>
    <x v="0"/>
    <x v="0"/>
    <x v="1"/>
    <x v="1"/>
    <x v="1"/>
  </r>
  <r>
    <x v="0"/>
    <x v="5"/>
    <s v="De Bonte Raaf"/>
    <x v="5"/>
    <x v="44"/>
    <n v="0"/>
    <x v="1"/>
    <x v="0"/>
    <x v="0"/>
    <x v="2"/>
    <x v="1"/>
    <x v="1"/>
  </r>
  <r>
    <x v="0"/>
    <x v="5"/>
    <s v="De Bonte Raaf"/>
    <x v="5"/>
    <x v="45"/>
    <n v="0"/>
    <x v="1"/>
    <x v="0"/>
    <x v="0"/>
    <x v="2"/>
    <x v="1"/>
    <x v="1"/>
  </r>
  <r>
    <x v="0"/>
    <x v="5"/>
    <s v="De Bonte Raaf"/>
    <x v="5"/>
    <x v="46"/>
    <n v="0"/>
    <x v="1"/>
    <x v="0"/>
    <x v="0"/>
    <x v="2"/>
    <x v="1"/>
    <x v="1"/>
  </r>
  <r>
    <x v="0"/>
    <x v="5"/>
    <s v="De Bonte Raaf"/>
    <x v="5"/>
    <x v="47"/>
    <n v="0"/>
    <x v="1"/>
    <x v="0"/>
    <x v="0"/>
    <x v="2"/>
    <x v="1"/>
    <x v="1"/>
  </r>
  <r>
    <x v="0"/>
    <x v="5"/>
    <s v="De Bonte Raaf"/>
    <x v="5"/>
    <x v="48"/>
    <n v="0"/>
    <x v="1"/>
    <x v="0"/>
    <x v="0"/>
    <x v="1"/>
    <x v="1"/>
    <x v="1"/>
  </r>
  <r>
    <x v="0"/>
    <x v="5"/>
    <s v="De Bonte Raaf"/>
    <x v="5"/>
    <x v="49"/>
    <n v="141.34"/>
    <x v="1"/>
    <x v="0"/>
    <x v="0"/>
    <x v="3"/>
    <x v="1"/>
    <x v="1"/>
  </r>
  <r>
    <x v="0"/>
    <x v="5"/>
    <s v="De Bonte Raaf"/>
    <x v="5"/>
    <x v="50"/>
    <n v="21.2"/>
    <x v="1"/>
    <x v="0"/>
    <x v="0"/>
    <x v="4"/>
    <x v="1"/>
    <x v="1"/>
  </r>
  <r>
    <x v="0"/>
    <x v="5"/>
    <s v="De Bonte Raaf"/>
    <x v="5"/>
    <x v="51"/>
    <n v="28.27"/>
    <x v="1"/>
    <x v="0"/>
    <x v="0"/>
    <x v="4"/>
    <x v="1"/>
    <x v="1"/>
  </r>
  <r>
    <x v="0"/>
    <x v="5"/>
    <s v="De Bonte Raaf"/>
    <x v="5"/>
    <x v="52"/>
    <n v="0"/>
    <x v="1"/>
    <x v="0"/>
    <x v="0"/>
    <x v="1"/>
    <x v="1"/>
    <x v="1"/>
  </r>
  <r>
    <x v="0"/>
    <x v="5"/>
    <s v="De Bonte Raaf"/>
    <x v="5"/>
    <x v="53"/>
    <n v="26.5"/>
    <x v="1"/>
    <x v="0"/>
    <x v="0"/>
    <x v="3"/>
    <x v="1"/>
    <x v="1"/>
  </r>
  <r>
    <x v="0"/>
    <x v="5"/>
    <s v="De Bonte Raaf"/>
    <x v="5"/>
    <x v="54"/>
    <n v="3.98"/>
    <x v="1"/>
    <x v="0"/>
    <x v="0"/>
    <x v="4"/>
    <x v="1"/>
    <x v="1"/>
  </r>
  <r>
    <x v="0"/>
    <x v="5"/>
    <s v="De Bonte Raaf"/>
    <x v="5"/>
    <x v="55"/>
    <n v="5.3"/>
    <x v="1"/>
    <x v="0"/>
    <x v="0"/>
    <x v="4"/>
    <x v="1"/>
    <x v="1"/>
  </r>
  <r>
    <x v="0"/>
    <x v="5"/>
    <s v="De Bonte Raaf"/>
    <x v="5"/>
    <x v="56"/>
    <n v="0"/>
    <x v="1"/>
    <x v="0"/>
    <x v="0"/>
    <x v="4"/>
    <x v="1"/>
    <x v="1"/>
  </r>
  <r>
    <x v="0"/>
    <x v="5"/>
    <s v="De Bonte Raaf"/>
    <x v="5"/>
    <x v="57"/>
    <n v="0"/>
    <x v="1"/>
    <x v="0"/>
    <x v="0"/>
    <x v="4"/>
    <x v="1"/>
    <x v="1"/>
  </r>
  <r>
    <x v="0"/>
    <x v="5"/>
    <s v="De Bonte Raaf"/>
    <x v="5"/>
    <x v="58"/>
    <n v="0"/>
    <x v="1"/>
    <x v="0"/>
    <x v="0"/>
    <x v="4"/>
    <x v="1"/>
    <x v="1"/>
  </r>
  <r>
    <x v="0"/>
    <x v="5"/>
    <s v="De Bonte Raaf"/>
    <x v="5"/>
    <x v="59"/>
    <n v="0"/>
    <x v="1"/>
    <x v="0"/>
    <x v="0"/>
    <x v="4"/>
    <x v="1"/>
    <x v="1"/>
  </r>
  <r>
    <x v="0"/>
    <x v="5"/>
    <s v="De Bonte Raaf"/>
    <x v="5"/>
    <x v="60"/>
    <n v="128.44"/>
    <x v="1"/>
    <x v="0"/>
    <x v="0"/>
    <x v="5"/>
    <x v="1"/>
    <x v="1"/>
  </r>
  <r>
    <x v="0"/>
    <x v="5"/>
    <s v="De Bonte Raaf"/>
    <x v="5"/>
    <x v="61"/>
    <n v="0"/>
    <x v="1"/>
    <x v="0"/>
    <x v="0"/>
    <x v="5"/>
    <x v="1"/>
    <x v="1"/>
  </r>
  <r>
    <x v="0"/>
    <x v="5"/>
    <s v="De Bonte Raaf"/>
    <x v="5"/>
    <x v="62"/>
    <n v="0"/>
    <x v="1"/>
    <x v="0"/>
    <x v="0"/>
    <x v="5"/>
    <x v="1"/>
    <x v="1"/>
  </r>
  <r>
    <x v="0"/>
    <x v="5"/>
    <s v="De Bonte Raaf"/>
    <x v="5"/>
    <x v="63"/>
    <n v="0"/>
    <x v="1"/>
    <x v="0"/>
    <x v="0"/>
    <x v="5"/>
    <x v="1"/>
    <x v="1"/>
  </r>
  <r>
    <x v="0"/>
    <x v="5"/>
    <s v="De Bonte Raaf"/>
    <x v="5"/>
    <x v="64"/>
    <n v="9.36"/>
    <x v="1"/>
    <x v="0"/>
    <x v="0"/>
    <x v="5"/>
    <x v="1"/>
    <x v="1"/>
  </r>
  <r>
    <x v="0"/>
    <x v="5"/>
    <s v="De Bonte Raaf"/>
    <x v="5"/>
    <x v="65"/>
    <n v="0"/>
    <x v="1"/>
    <x v="0"/>
    <x v="0"/>
    <x v="5"/>
    <x v="1"/>
    <x v="1"/>
  </r>
  <r>
    <x v="0"/>
    <x v="5"/>
    <s v="De Bonte Raaf"/>
    <x v="5"/>
    <x v="66"/>
    <n v="51.94"/>
    <x v="1"/>
    <x v="0"/>
    <x v="0"/>
    <x v="5"/>
    <x v="1"/>
    <x v="1"/>
  </r>
  <r>
    <x v="0"/>
    <x v="5"/>
    <s v="De Bonte Raaf"/>
    <x v="5"/>
    <x v="67"/>
    <n v="0"/>
    <x v="1"/>
    <x v="0"/>
    <x v="0"/>
    <x v="5"/>
    <x v="1"/>
    <x v="1"/>
  </r>
  <r>
    <x v="0"/>
    <x v="5"/>
    <s v="De Bonte Raaf"/>
    <x v="5"/>
    <x v="68"/>
    <n v="0"/>
    <x v="1"/>
    <x v="0"/>
    <x v="0"/>
    <x v="5"/>
    <x v="1"/>
    <x v="1"/>
  </r>
  <r>
    <x v="0"/>
    <x v="5"/>
    <s v="De Bonte Raaf"/>
    <x v="5"/>
    <x v="69"/>
    <n v="0"/>
    <x v="1"/>
    <x v="0"/>
    <x v="0"/>
    <x v="5"/>
    <x v="1"/>
    <x v="1"/>
  </r>
  <r>
    <x v="0"/>
    <x v="5"/>
    <s v="De Bonte Raaf"/>
    <x v="5"/>
    <x v="70"/>
    <n v="6.18"/>
    <x v="1"/>
    <x v="0"/>
    <x v="0"/>
    <x v="5"/>
    <x v="1"/>
    <x v="1"/>
  </r>
  <r>
    <x v="0"/>
    <x v="5"/>
    <s v="De Bonte Raaf"/>
    <x v="5"/>
    <x v="71"/>
    <n v="0"/>
    <x v="1"/>
    <x v="0"/>
    <x v="0"/>
    <x v="5"/>
    <x v="1"/>
    <x v="1"/>
  </r>
  <r>
    <x v="0"/>
    <x v="5"/>
    <s v="De Bonte Raaf"/>
    <x v="5"/>
    <x v="72"/>
    <n v="0"/>
    <x v="1"/>
    <x v="0"/>
    <x v="0"/>
    <x v="4"/>
    <x v="1"/>
    <x v="1"/>
  </r>
  <r>
    <x v="0"/>
    <x v="5"/>
    <s v="De Bonte Raaf"/>
    <x v="5"/>
    <x v="73"/>
    <n v="0"/>
    <x v="1"/>
    <x v="0"/>
    <x v="0"/>
    <x v="4"/>
    <x v="1"/>
    <x v="1"/>
  </r>
  <r>
    <x v="0"/>
    <x v="5"/>
    <s v="De Bonte Raaf"/>
    <x v="5"/>
    <x v="74"/>
    <n v="0"/>
    <x v="1"/>
    <x v="0"/>
    <x v="0"/>
    <x v="4"/>
    <x v="1"/>
    <x v="1"/>
  </r>
  <r>
    <x v="0"/>
    <x v="5"/>
    <s v="De Bonte Raaf"/>
    <x v="5"/>
    <x v="75"/>
    <n v="0"/>
    <x v="1"/>
    <x v="0"/>
    <x v="0"/>
    <x v="4"/>
    <x v="1"/>
    <x v="1"/>
  </r>
  <r>
    <x v="0"/>
    <x v="5"/>
    <s v="De Bonte Raaf"/>
    <x v="5"/>
    <x v="76"/>
    <n v="118.37"/>
    <x v="1"/>
    <x v="0"/>
    <x v="0"/>
    <x v="6"/>
    <x v="1"/>
    <x v="1"/>
  </r>
  <r>
    <x v="0"/>
    <x v="5"/>
    <s v="De Bonte Raaf"/>
    <x v="5"/>
    <x v="77"/>
    <n v="-141.58000000000001"/>
    <x v="1"/>
    <x v="0"/>
    <x v="0"/>
    <x v="7"/>
    <x v="1"/>
    <x v="1"/>
  </r>
  <r>
    <x v="0"/>
    <x v="5"/>
    <s v="De Bonte Raaf"/>
    <x v="5"/>
    <x v="78"/>
    <n v="0"/>
    <x v="1"/>
    <x v="0"/>
    <x v="0"/>
    <x v="7"/>
    <x v="1"/>
    <x v="1"/>
  </r>
  <r>
    <x v="0"/>
    <x v="5"/>
    <s v="De Bonte Raaf"/>
    <x v="5"/>
    <x v="79"/>
    <n v="0"/>
    <x v="1"/>
    <x v="0"/>
    <x v="0"/>
    <x v="7"/>
    <x v="1"/>
    <x v="1"/>
  </r>
  <r>
    <x v="0"/>
    <x v="5"/>
    <s v="De Bonte Raaf"/>
    <x v="5"/>
    <x v="80"/>
    <n v="0"/>
    <x v="1"/>
    <x v="0"/>
    <x v="0"/>
    <x v="8"/>
    <x v="1"/>
    <x v="1"/>
  </r>
  <r>
    <x v="0"/>
    <x v="5"/>
    <s v="De Bonte Raaf"/>
    <x v="5"/>
    <x v="81"/>
    <n v="1625.18"/>
    <x v="1"/>
    <x v="0"/>
    <x v="0"/>
    <x v="8"/>
    <x v="1"/>
    <x v="1"/>
  </r>
  <r>
    <x v="0"/>
    <x v="5"/>
    <s v="De Bonte Raaf"/>
    <x v="5"/>
    <x v="82"/>
    <n v="0"/>
    <x v="1"/>
    <x v="0"/>
    <x v="0"/>
    <x v="8"/>
    <x v="1"/>
    <x v="1"/>
  </r>
  <r>
    <x v="0"/>
    <x v="5"/>
    <s v="De Bonte Raaf"/>
    <x v="5"/>
    <x v="83"/>
    <n v="1625.18"/>
    <x v="1"/>
    <x v="0"/>
    <x v="0"/>
    <x v="9"/>
    <x v="1"/>
    <x v="1"/>
  </r>
  <r>
    <x v="0"/>
    <x v="5"/>
    <s v="De Bonte Raaf"/>
    <x v="5"/>
    <x v="84"/>
    <n v="0"/>
    <x v="1"/>
    <x v="0"/>
    <x v="0"/>
    <x v="3"/>
    <x v="1"/>
    <x v="1"/>
  </r>
  <r>
    <x v="0"/>
    <x v="5"/>
    <s v="De Bonte Raaf"/>
    <x v="6"/>
    <x v="0"/>
    <n v="4526.9399999999996"/>
    <x v="2"/>
    <x v="0"/>
    <x v="0"/>
    <x v="0"/>
    <x v="2"/>
    <x v="1"/>
  </r>
  <r>
    <x v="0"/>
    <x v="5"/>
    <s v="De Bonte Raaf"/>
    <x v="6"/>
    <x v="85"/>
    <n v="1637.4"/>
    <x v="2"/>
    <x v="0"/>
    <x v="0"/>
    <x v="0"/>
    <x v="2"/>
    <x v="1"/>
  </r>
  <r>
    <x v="0"/>
    <x v="5"/>
    <s v="De Bonte Raaf"/>
    <x v="6"/>
    <x v="2"/>
    <n v="0"/>
    <x v="2"/>
    <x v="0"/>
    <x v="0"/>
    <x v="0"/>
    <x v="2"/>
    <x v="1"/>
  </r>
  <r>
    <x v="0"/>
    <x v="5"/>
    <s v="De Bonte Raaf"/>
    <x v="6"/>
    <x v="86"/>
    <n v="1637.4"/>
    <x v="2"/>
    <x v="0"/>
    <x v="0"/>
    <x v="0"/>
    <x v="2"/>
    <x v="1"/>
  </r>
  <r>
    <x v="0"/>
    <x v="5"/>
    <s v="De Bonte Raaf"/>
    <x v="6"/>
    <x v="4"/>
    <n v="1637.4"/>
    <x v="2"/>
    <x v="0"/>
    <x v="0"/>
    <x v="1"/>
    <x v="2"/>
    <x v="1"/>
  </r>
  <r>
    <x v="0"/>
    <x v="5"/>
    <s v="De Bonte Raaf"/>
    <x v="6"/>
    <x v="5"/>
    <n v="0"/>
    <x v="2"/>
    <x v="0"/>
    <x v="0"/>
    <x v="0"/>
    <x v="2"/>
    <x v="1"/>
  </r>
  <r>
    <x v="0"/>
    <x v="5"/>
    <s v="De Bonte Raaf"/>
    <x v="6"/>
    <x v="6"/>
    <n v="2166.12"/>
    <x v="2"/>
    <x v="0"/>
    <x v="0"/>
    <x v="0"/>
    <x v="2"/>
    <x v="1"/>
  </r>
  <r>
    <x v="0"/>
    <x v="5"/>
    <s v="De Bonte Raaf"/>
    <x v="6"/>
    <x v="7"/>
    <n v="0"/>
    <x v="2"/>
    <x v="0"/>
    <x v="0"/>
    <x v="0"/>
    <x v="2"/>
    <x v="1"/>
  </r>
  <r>
    <x v="0"/>
    <x v="5"/>
    <s v="De Bonte Raaf"/>
    <x v="6"/>
    <x v="8"/>
    <n v="0"/>
    <x v="2"/>
    <x v="0"/>
    <x v="0"/>
    <x v="1"/>
    <x v="2"/>
    <x v="1"/>
  </r>
  <r>
    <x v="0"/>
    <x v="5"/>
    <s v="De Bonte Raaf"/>
    <x v="6"/>
    <x v="9"/>
    <n v="0"/>
    <x v="2"/>
    <x v="0"/>
    <x v="0"/>
    <x v="0"/>
    <x v="2"/>
    <x v="1"/>
  </r>
  <r>
    <x v="0"/>
    <x v="5"/>
    <s v="De Bonte Raaf"/>
    <x v="6"/>
    <x v="87"/>
    <n v="1637.4"/>
    <x v="2"/>
    <x v="0"/>
    <x v="0"/>
    <x v="0"/>
    <x v="2"/>
    <x v="1"/>
  </r>
  <r>
    <x v="0"/>
    <x v="5"/>
    <s v="De Bonte Raaf"/>
    <x v="6"/>
    <x v="88"/>
    <n v="1637.4"/>
    <x v="2"/>
    <x v="0"/>
    <x v="0"/>
    <x v="0"/>
    <x v="2"/>
    <x v="1"/>
  </r>
  <r>
    <x v="0"/>
    <x v="5"/>
    <s v="De Bonte Raaf"/>
    <x v="6"/>
    <x v="89"/>
    <n v="1637.4"/>
    <x v="2"/>
    <x v="0"/>
    <x v="0"/>
    <x v="0"/>
    <x v="2"/>
    <x v="1"/>
  </r>
  <r>
    <x v="0"/>
    <x v="5"/>
    <s v="De Bonte Raaf"/>
    <x v="6"/>
    <x v="90"/>
    <n v="1637.4"/>
    <x v="2"/>
    <x v="0"/>
    <x v="0"/>
    <x v="0"/>
    <x v="2"/>
    <x v="1"/>
  </r>
  <r>
    <x v="0"/>
    <x v="5"/>
    <s v="De Bonte Raaf"/>
    <x v="6"/>
    <x v="91"/>
    <n v="1637.4"/>
    <x v="2"/>
    <x v="0"/>
    <x v="0"/>
    <x v="0"/>
    <x v="2"/>
    <x v="1"/>
  </r>
  <r>
    <x v="0"/>
    <x v="5"/>
    <s v="De Bonte Raaf"/>
    <x v="6"/>
    <x v="15"/>
    <n v="0"/>
    <x v="2"/>
    <x v="0"/>
    <x v="0"/>
    <x v="0"/>
    <x v="2"/>
    <x v="1"/>
  </r>
  <r>
    <x v="0"/>
    <x v="5"/>
    <s v="De Bonte Raaf"/>
    <x v="6"/>
    <x v="16"/>
    <n v="0"/>
    <x v="2"/>
    <x v="0"/>
    <x v="0"/>
    <x v="0"/>
    <x v="2"/>
    <x v="1"/>
  </r>
  <r>
    <x v="0"/>
    <x v="5"/>
    <s v="De Bonte Raaf"/>
    <x v="6"/>
    <x v="17"/>
    <n v="1637.4"/>
    <x v="2"/>
    <x v="0"/>
    <x v="0"/>
    <x v="0"/>
    <x v="2"/>
    <x v="1"/>
  </r>
  <r>
    <x v="0"/>
    <x v="5"/>
    <s v="De Bonte Raaf"/>
    <x v="6"/>
    <x v="18"/>
    <n v="1637.4"/>
    <x v="2"/>
    <x v="0"/>
    <x v="0"/>
    <x v="0"/>
    <x v="2"/>
    <x v="1"/>
  </r>
  <r>
    <x v="0"/>
    <x v="5"/>
    <s v="De Bonte Raaf"/>
    <x v="6"/>
    <x v="19"/>
    <n v="13"/>
    <x v="2"/>
    <x v="0"/>
    <x v="0"/>
    <x v="0"/>
    <x v="2"/>
    <x v="1"/>
  </r>
  <r>
    <x v="0"/>
    <x v="5"/>
    <s v="De Bonte Raaf"/>
    <x v="6"/>
    <x v="20"/>
    <n v="1637.4"/>
    <x v="2"/>
    <x v="0"/>
    <x v="0"/>
    <x v="0"/>
    <x v="2"/>
    <x v="1"/>
  </r>
  <r>
    <x v="0"/>
    <x v="5"/>
    <s v="De Bonte Raaf"/>
    <x v="6"/>
    <x v="21"/>
    <n v="-128.41999999999999"/>
    <x v="2"/>
    <x v="0"/>
    <x v="0"/>
    <x v="0"/>
    <x v="2"/>
    <x v="1"/>
  </r>
  <r>
    <x v="0"/>
    <x v="5"/>
    <s v="De Bonte Raaf"/>
    <x v="6"/>
    <x v="22"/>
    <n v="1637.4"/>
    <x v="2"/>
    <x v="0"/>
    <x v="0"/>
    <x v="0"/>
    <x v="2"/>
    <x v="1"/>
  </r>
  <r>
    <x v="0"/>
    <x v="5"/>
    <s v="De Bonte Raaf"/>
    <x v="6"/>
    <x v="23"/>
    <n v="1637.4"/>
    <x v="2"/>
    <x v="0"/>
    <x v="0"/>
    <x v="0"/>
    <x v="2"/>
    <x v="1"/>
  </r>
  <r>
    <x v="0"/>
    <x v="5"/>
    <s v="De Bonte Raaf"/>
    <x v="6"/>
    <x v="24"/>
    <n v="1637.4"/>
    <x v="2"/>
    <x v="0"/>
    <x v="0"/>
    <x v="0"/>
    <x v="2"/>
    <x v="1"/>
  </r>
  <r>
    <x v="0"/>
    <x v="5"/>
    <s v="De Bonte Raaf"/>
    <x v="6"/>
    <x v="25"/>
    <n v="21.67"/>
    <x v="2"/>
    <x v="0"/>
    <x v="0"/>
    <x v="0"/>
    <x v="2"/>
    <x v="1"/>
  </r>
  <r>
    <x v="0"/>
    <x v="5"/>
    <s v="De Bonte Raaf"/>
    <x v="6"/>
    <x v="26"/>
    <n v="93.6"/>
    <x v="2"/>
    <x v="0"/>
    <x v="0"/>
    <x v="0"/>
    <x v="2"/>
    <x v="1"/>
  </r>
  <r>
    <x v="0"/>
    <x v="5"/>
    <s v="De Bonte Raaf"/>
    <x v="6"/>
    <x v="27"/>
    <n v="255.75"/>
    <x v="2"/>
    <x v="0"/>
    <x v="0"/>
    <x v="0"/>
    <x v="2"/>
    <x v="1"/>
  </r>
  <r>
    <x v="0"/>
    <x v="5"/>
    <s v="De Bonte Raaf"/>
    <x v="6"/>
    <x v="28"/>
    <n v="1637.4"/>
    <x v="2"/>
    <x v="0"/>
    <x v="0"/>
    <x v="0"/>
    <x v="2"/>
    <x v="1"/>
  </r>
  <r>
    <x v="0"/>
    <x v="5"/>
    <s v="De Bonte Raaf"/>
    <x v="6"/>
    <x v="29"/>
    <n v="0"/>
    <x v="2"/>
    <x v="0"/>
    <x v="0"/>
    <x v="0"/>
    <x v="2"/>
    <x v="1"/>
  </r>
  <r>
    <x v="0"/>
    <x v="5"/>
    <s v="De Bonte Raaf"/>
    <x v="6"/>
    <x v="30"/>
    <n v="2729"/>
    <x v="2"/>
    <x v="0"/>
    <x v="0"/>
    <x v="0"/>
    <x v="2"/>
    <x v="1"/>
  </r>
  <r>
    <x v="0"/>
    <x v="5"/>
    <s v="De Bonte Raaf"/>
    <x v="6"/>
    <x v="31"/>
    <n v="17.489999999999998"/>
    <x v="2"/>
    <x v="0"/>
    <x v="0"/>
    <x v="0"/>
    <x v="2"/>
    <x v="1"/>
  </r>
  <r>
    <x v="0"/>
    <x v="5"/>
    <s v="De Bonte Raaf"/>
    <x v="6"/>
    <x v="32"/>
    <n v="93.6"/>
    <x v="2"/>
    <x v="0"/>
    <x v="0"/>
    <x v="0"/>
    <x v="2"/>
    <x v="1"/>
  </r>
  <r>
    <x v="0"/>
    <x v="5"/>
    <s v="De Bonte Raaf"/>
    <x v="6"/>
    <x v="33"/>
    <n v="60"/>
    <x v="2"/>
    <x v="0"/>
    <x v="0"/>
    <x v="0"/>
    <x v="2"/>
    <x v="1"/>
  </r>
  <r>
    <x v="0"/>
    <x v="5"/>
    <s v="De Bonte Raaf"/>
    <x v="6"/>
    <x v="34"/>
    <n v="60"/>
    <x v="2"/>
    <x v="0"/>
    <x v="0"/>
    <x v="0"/>
    <x v="2"/>
    <x v="1"/>
  </r>
  <r>
    <x v="0"/>
    <x v="5"/>
    <s v="De Bonte Raaf"/>
    <x v="6"/>
    <x v="35"/>
    <n v="60"/>
    <x v="2"/>
    <x v="0"/>
    <x v="0"/>
    <x v="0"/>
    <x v="2"/>
    <x v="1"/>
  </r>
  <r>
    <x v="0"/>
    <x v="5"/>
    <s v="De Bonte Raaf"/>
    <x v="6"/>
    <x v="36"/>
    <n v="94"/>
    <x v="2"/>
    <x v="0"/>
    <x v="0"/>
    <x v="0"/>
    <x v="2"/>
    <x v="1"/>
  </r>
  <r>
    <x v="0"/>
    <x v="5"/>
    <s v="De Bonte Raaf"/>
    <x v="6"/>
    <x v="37"/>
    <n v="109.71"/>
    <x v="2"/>
    <x v="0"/>
    <x v="0"/>
    <x v="0"/>
    <x v="2"/>
    <x v="1"/>
  </r>
  <r>
    <x v="0"/>
    <x v="5"/>
    <s v="De Bonte Raaf"/>
    <x v="6"/>
    <x v="38"/>
    <n v="258.87"/>
    <x v="2"/>
    <x v="0"/>
    <x v="0"/>
    <x v="0"/>
    <x v="2"/>
    <x v="1"/>
  </r>
  <r>
    <x v="0"/>
    <x v="5"/>
    <s v="De Bonte Raaf"/>
    <x v="6"/>
    <x v="39"/>
    <n v="0"/>
    <x v="2"/>
    <x v="0"/>
    <x v="0"/>
    <x v="0"/>
    <x v="2"/>
    <x v="1"/>
  </r>
  <r>
    <x v="0"/>
    <x v="5"/>
    <s v="De Bonte Raaf"/>
    <x v="6"/>
    <x v="40"/>
    <n v="258.87"/>
    <x v="2"/>
    <x v="0"/>
    <x v="0"/>
    <x v="0"/>
    <x v="2"/>
    <x v="1"/>
  </r>
  <r>
    <x v="0"/>
    <x v="5"/>
    <s v="De Bonte Raaf"/>
    <x v="6"/>
    <x v="41"/>
    <n v="0"/>
    <x v="2"/>
    <x v="0"/>
    <x v="0"/>
    <x v="0"/>
    <x v="2"/>
    <x v="1"/>
  </r>
  <r>
    <x v="0"/>
    <x v="5"/>
    <s v="De Bonte Raaf"/>
    <x v="6"/>
    <x v="92"/>
    <n v="1637.4"/>
    <x v="2"/>
    <x v="0"/>
    <x v="0"/>
    <x v="0"/>
    <x v="2"/>
    <x v="1"/>
  </r>
  <r>
    <x v="0"/>
    <x v="5"/>
    <s v="De Bonte Raaf"/>
    <x v="6"/>
    <x v="43"/>
    <n v="0"/>
    <x v="2"/>
    <x v="0"/>
    <x v="0"/>
    <x v="1"/>
    <x v="2"/>
    <x v="1"/>
  </r>
  <r>
    <x v="0"/>
    <x v="5"/>
    <s v="De Bonte Raaf"/>
    <x v="6"/>
    <x v="44"/>
    <n v="0"/>
    <x v="2"/>
    <x v="0"/>
    <x v="0"/>
    <x v="2"/>
    <x v="2"/>
    <x v="1"/>
  </r>
  <r>
    <x v="0"/>
    <x v="5"/>
    <s v="De Bonte Raaf"/>
    <x v="6"/>
    <x v="45"/>
    <n v="0"/>
    <x v="2"/>
    <x v="0"/>
    <x v="0"/>
    <x v="2"/>
    <x v="2"/>
    <x v="1"/>
  </r>
  <r>
    <x v="0"/>
    <x v="5"/>
    <s v="De Bonte Raaf"/>
    <x v="6"/>
    <x v="46"/>
    <n v="0"/>
    <x v="2"/>
    <x v="0"/>
    <x v="0"/>
    <x v="2"/>
    <x v="2"/>
    <x v="1"/>
  </r>
  <r>
    <x v="0"/>
    <x v="5"/>
    <s v="De Bonte Raaf"/>
    <x v="6"/>
    <x v="47"/>
    <n v="0"/>
    <x v="2"/>
    <x v="0"/>
    <x v="0"/>
    <x v="2"/>
    <x v="2"/>
    <x v="1"/>
  </r>
  <r>
    <x v="0"/>
    <x v="5"/>
    <s v="De Bonte Raaf"/>
    <x v="6"/>
    <x v="48"/>
    <n v="0"/>
    <x v="2"/>
    <x v="0"/>
    <x v="0"/>
    <x v="1"/>
    <x v="2"/>
    <x v="1"/>
  </r>
  <r>
    <x v="0"/>
    <x v="5"/>
    <s v="De Bonte Raaf"/>
    <x v="6"/>
    <x v="49"/>
    <n v="130.99"/>
    <x v="2"/>
    <x v="0"/>
    <x v="0"/>
    <x v="3"/>
    <x v="2"/>
    <x v="1"/>
  </r>
  <r>
    <x v="0"/>
    <x v="5"/>
    <s v="De Bonte Raaf"/>
    <x v="6"/>
    <x v="50"/>
    <n v="19.649999999999999"/>
    <x v="2"/>
    <x v="0"/>
    <x v="0"/>
    <x v="4"/>
    <x v="2"/>
    <x v="1"/>
  </r>
  <r>
    <x v="0"/>
    <x v="5"/>
    <s v="De Bonte Raaf"/>
    <x v="6"/>
    <x v="51"/>
    <n v="26.2"/>
    <x v="2"/>
    <x v="0"/>
    <x v="0"/>
    <x v="4"/>
    <x v="2"/>
    <x v="1"/>
  </r>
  <r>
    <x v="0"/>
    <x v="5"/>
    <s v="De Bonte Raaf"/>
    <x v="6"/>
    <x v="52"/>
    <n v="0"/>
    <x v="2"/>
    <x v="0"/>
    <x v="0"/>
    <x v="1"/>
    <x v="2"/>
    <x v="1"/>
  </r>
  <r>
    <x v="0"/>
    <x v="5"/>
    <s v="De Bonte Raaf"/>
    <x v="6"/>
    <x v="53"/>
    <n v="24.56"/>
    <x v="2"/>
    <x v="0"/>
    <x v="0"/>
    <x v="3"/>
    <x v="2"/>
    <x v="1"/>
  </r>
  <r>
    <x v="0"/>
    <x v="5"/>
    <s v="De Bonte Raaf"/>
    <x v="6"/>
    <x v="54"/>
    <n v="3.68"/>
    <x v="2"/>
    <x v="0"/>
    <x v="0"/>
    <x v="4"/>
    <x v="2"/>
    <x v="1"/>
  </r>
  <r>
    <x v="0"/>
    <x v="5"/>
    <s v="De Bonte Raaf"/>
    <x v="6"/>
    <x v="55"/>
    <n v="4.91"/>
    <x v="2"/>
    <x v="0"/>
    <x v="0"/>
    <x v="4"/>
    <x v="2"/>
    <x v="1"/>
  </r>
  <r>
    <x v="0"/>
    <x v="5"/>
    <s v="De Bonte Raaf"/>
    <x v="6"/>
    <x v="56"/>
    <n v="0"/>
    <x v="2"/>
    <x v="0"/>
    <x v="0"/>
    <x v="4"/>
    <x v="2"/>
    <x v="1"/>
  </r>
  <r>
    <x v="0"/>
    <x v="5"/>
    <s v="De Bonte Raaf"/>
    <x v="6"/>
    <x v="57"/>
    <n v="0"/>
    <x v="2"/>
    <x v="0"/>
    <x v="0"/>
    <x v="4"/>
    <x v="2"/>
    <x v="1"/>
  </r>
  <r>
    <x v="0"/>
    <x v="5"/>
    <s v="De Bonte Raaf"/>
    <x v="6"/>
    <x v="58"/>
    <n v="0"/>
    <x v="2"/>
    <x v="0"/>
    <x v="0"/>
    <x v="4"/>
    <x v="2"/>
    <x v="1"/>
  </r>
  <r>
    <x v="0"/>
    <x v="5"/>
    <s v="De Bonte Raaf"/>
    <x v="6"/>
    <x v="59"/>
    <n v="0"/>
    <x v="2"/>
    <x v="0"/>
    <x v="0"/>
    <x v="4"/>
    <x v="2"/>
    <x v="1"/>
  </r>
  <r>
    <x v="0"/>
    <x v="5"/>
    <s v="De Bonte Raaf"/>
    <x v="6"/>
    <x v="60"/>
    <n v="119.04"/>
    <x v="2"/>
    <x v="0"/>
    <x v="0"/>
    <x v="5"/>
    <x v="2"/>
    <x v="1"/>
  </r>
  <r>
    <x v="0"/>
    <x v="5"/>
    <s v="De Bonte Raaf"/>
    <x v="6"/>
    <x v="61"/>
    <n v="0"/>
    <x v="2"/>
    <x v="0"/>
    <x v="0"/>
    <x v="5"/>
    <x v="2"/>
    <x v="1"/>
  </r>
  <r>
    <x v="0"/>
    <x v="5"/>
    <s v="De Bonte Raaf"/>
    <x v="6"/>
    <x v="62"/>
    <n v="0"/>
    <x v="2"/>
    <x v="0"/>
    <x v="0"/>
    <x v="5"/>
    <x v="2"/>
    <x v="1"/>
  </r>
  <r>
    <x v="0"/>
    <x v="5"/>
    <s v="De Bonte Raaf"/>
    <x v="6"/>
    <x v="63"/>
    <n v="0"/>
    <x v="2"/>
    <x v="0"/>
    <x v="0"/>
    <x v="5"/>
    <x v="2"/>
    <x v="1"/>
  </r>
  <r>
    <x v="0"/>
    <x v="5"/>
    <s v="De Bonte Raaf"/>
    <x v="6"/>
    <x v="64"/>
    <n v="8.68"/>
    <x v="2"/>
    <x v="0"/>
    <x v="0"/>
    <x v="5"/>
    <x v="2"/>
    <x v="1"/>
  </r>
  <r>
    <x v="0"/>
    <x v="5"/>
    <s v="De Bonte Raaf"/>
    <x v="6"/>
    <x v="65"/>
    <n v="0"/>
    <x v="2"/>
    <x v="0"/>
    <x v="0"/>
    <x v="5"/>
    <x v="2"/>
    <x v="1"/>
  </r>
  <r>
    <x v="0"/>
    <x v="5"/>
    <s v="De Bonte Raaf"/>
    <x v="6"/>
    <x v="66"/>
    <n v="0"/>
    <x v="2"/>
    <x v="0"/>
    <x v="0"/>
    <x v="5"/>
    <x v="2"/>
    <x v="1"/>
  </r>
  <r>
    <x v="0"/>
    <x v="5"/>
    <s v="De Bonte Raaf"/>
    <x v="6"/>
    <x v="67"/>
    <n v="130.01"/>
    <x v="2"/>
    <x v="0"/>
    <x v="0"/>
    <x v="5"/>
    <x v="2"/>
    <x v="1"/>
  </r>
  <r>
    <x v="0"/>
    <x v="5"/>
    <s v="De Bonte Raaf"/>
    <x v="6"/>
    <x v="68"/>
    <n v="0"/>
    <x v="2"/>
    <x v="0"/>
    <x v="0"/>
    <x v="5"/>
    <x v="2"/>
    <x v="1"/>
  </r>
  <r>
    <x v="0"/>
    <x v="5"/>
    <s v="De Bonte Raaf"/>
    <x v="6"/>
    <x v="69"/>
    <n v="0"/>
    <x v="2"/>
    <x v="0"/>
    <x v="0"/>
    <x v="5"/>
    <x v="2"/>
    <x v="1"/>
  </r>
  <r>
    <x v="0"/>
    <x v="5"/>
    <s v="De Bonte Raaf"/>
    <x v="6"/>
    <x v="70"/>
    <n v="5.73"/>
    <x v="2"/>
    <x v="0"/>
    <x v="0"/>
    <x v="5"/>
    <x v="2"/>
    <x v="1"/>
  </r>
  <r>
    <x v="0"/>
    <x v="5"/>
    <s v="De Bonte Raaf"/>
    <x v="6"/>
    <x v="71"/>
    <n v="0"/>
    <x v="2"/>
    <x v="0"/>
    <x v="0"/>
    <x v="5"/>
    <x v="2"/>
    <x v="1"/>
  </r>
  <r>
    <x v="0"/>
    <x v="5"/>
    <s v="De Bonte Raaf"/>
    <x v="6"/>
    <x v="72"/>
    <n v="0"/>
    <x v="2"/>
    <x v="0"/>
    <x v="0"/>
    <x v="4"/>
    <x v="2"/>
    <x v="1"/>
  </r>
  <r>
    <x v="0"/>
    <x v="5"/>
    <s v="De Bonte Raaf"/>
    <x v="6"/>
    <x v="73"/>
    <n v="0"/>
    <x v="2"/>
    <x v="0"/>
    <x v="0"/>
    <x v="4"/>
    <x v="2"/>
    <x v="1"/>
  </r>
  <r>
    <x v="0"/>
    <x v="5"/>
    <s v="De Bonte Raaf"/>
    <x v="6"/>
    <x v="74"/>
    <n v="0"/>
    <x v="2"/>
    <x v="0"/>
    <x v="0"/>
    <x v="4"/>
    <x v="2"/>
    <x v="1"/>
  </r>
  <r>
    <x v="0"/>
    <x v="5"/>
    <s v="De Bonte Raaf"/>
    <x v="6"/>
    <x v="75"/>
    <n v="0"/>
    <x v="2"/>
    <x v="0"/>
    <x v="0"/>
    <x v="4"/>
    <x v="2"/>
    <x v="1"/>
  </r>
  <r>
    <x v="0"/>
    <x v="5"/>
    <s v="De Bonte Raaf"/>
    <x v="6"/>
    <x v="76"/>
    <n v="109.71"/>
    <x v="2"/>
    <x v="0"/>
    <x v="0"/>
    <x v="6"/>
    <x v="2"/>
    <x v="1"/>
  </r>
  <r>
    <x v="0"/>
    <x v="5"/>
    <s v="De Bonte Raaf"/>
    <x v="6"/>
    <x v="77"/>
    <n v="-128.41999999999999"/>
    <x v="2"/>
    <x v="0"/>
    <x v="0"/>
    <x v="7"/>
    <x v="2"/>
    <x v="1"/>
  </r>
  <r>
    <x v="0"/>
    <x v="5"/>
    <s v="De Bonte Raaf"/>
    <x v="6"/>
    <x v="78"/>
    <n v="0"/>
    <x v="2"/>
    <x v="0"/>
    <x v="0"/>
    <x v="7"/>
    <x v="2"/>
    <x v="1"/>
  </r>
  <r>
    <x v="0"/>
    <x v="5"/>
    <s v="De Bonte Raaf"/>
    <x v="6"/>
    <x v="79"/>
    <n v="0"/>
    <x v="2"/>
    <x v="0"/>
    <x v="0"/>
    <x v="7"/>
    <x v="2"/>
    <x v="1"/>
  </r>
  <r>
    <x v="0"/>
    <x v="5"/>
    <s v="De Bonte Raaf"/>
    <x v="6"/>
    <x v="80"/>
    <n v="0"/>
    <x v="2"/>
    <x v="0"/>
    <x v="0"/>
    <x v="8"/>
    <x v="2"/>
    <x v="1"/>
  </r>
  <r>
    <x v="0"/>
    <x v="5"/>
    <s v="De Bonte Raaf"/>
    <x v="6"/>
    <x v="81"/>
    <n v="1508.98"/>
    <x v="2"/>
    <x v="0"/>
    <x v="0"/>
    <x v="8"/>
    <x v="2"/>
    <x v="1"/>
  </r>
  <r>
    <x v="0"/>
    <x v="5"/>
    <s v="De Bonte Raaf"/>
    <x v="6"/>
    <x v="82"/>
    <n v="0"/>
    <x v="2"/>
    <x v="0"/>
    <x v="0"/>
    <x v="8"/>
    <x v="2"/>
    <x v="1"/>
  </r>
  <r>
    <x v="0"/>
    <x v="5"/>
    <s v="De Bonte Raaf"/>
    <x v="6"/>
    <x v="83"/>
    <n v="1508.98"/>
    <x v="2"/>
    <x v="0"/>
    <x v="0"/>
    <x v="9"/>
    <x v="2"/>
    <x v="1"/>
  </r>
  <r>
    <x v="0"/>
    <x v="5"/>
    <s v="De Bonte Raaf"/>
    <x v="6"/>
    <x v="84"/>
    <n v="0"/>
    <x v="2"/>
    <x v="0"/>
    <x v="0"/>
    <x v="3"/>
    <x v="2"/>
    <x v="1"/>
  </r>
  <r>
    <x v="0"/>
    <x v="5"/>
    <s v="De Bonte Raaf"/>
    <x v="7"/>
    <x v="0"/>
    <n v="6969.51"/>
    <x v="2"/>
    <x v="0"/>
    <x v="0"/>
    <x v="0"/>
    <x v="0"/>
    <x v="0"/>
  </r>
  <r>
    <x v="0"/>
    <x v="5"/>
    <s v="De Bonte Raaf"/>
    <x v="7"/>
    <x v="85"/>
    <n v="2951"/>
    <x v="2"/>
    <x v="0"/>
    <x v="0"/>
    <x v="0"/>
    <x v="0"/>
    <x v="0"/>
  </r>
  <r>
    <x v="0"/>
    <x v="5"/>
    <s v="De Bonte Raaf"/>
    <x v="7"/>
    <x v="2"/>
    <n v="0"/>
    <x v="2"/>
    <x v="0"/>
    <x v="0"/>
    <x v="0"/>
    <x v="0"/>
    <x v="0"/>
  </r>
  <r>
    <x v="0"/>
    <x v="5"/>
    <s v="De Bonte Raaf"/>
    <x v="7"/>
    <x v="86"/>
    <n v="2951"/>
    <x v="2"/>
    <x v="0"/>
    <x v="0"/>
    <x v="0"/>
    <x v="0"/>
    <x v="0"/>
  </r>
  <r>
    <x v="0"/>
    <x v="5"/>
    <s v="De Bonte Raaf"/>
    <x v="7"/>
    <x v="4"/>
    <n v="2951"/>
    <x v="2"/>
    <x v="0"/>
    <x v="0"/>
    <x v="1"/>
    <x v="0"/>
    <x v="0"/>
  </r>
  <r>
    <x v="0"/>
    <x v="5"/>
    <s v="De Bonte Raaf"/>
    <x v="7"/>
    <x v="5"/>
    <n v="0"/>
    <x v="2"/>
    <x v="0"/>
    <x v="0"/>
    <x v="0"/>
    <x v="0"/>
    <x v="0"/>
  </r>
  <r>
    <x v="0"/>
    <x v="5"/>
    <s v="De Bonte Raaf"/>
    <x v="7"/>
    <x v="6"/>
    <n v="3756.33"/>
    <x v="2"/>
    <x v="0"/>
    <x v="0"/>
    <x v="0"/>
    <x v="0"/>
    <x v="0"/>
  </r>
  <r>
    <x v="0"/>
    <x v="5"/>
    <s v="De Bonte Raaf"/>
    <x v="7"/>
    <x v="7"/>
    <n v="0"/>
    <x v="2"/>
    <x v="0"/>
    <x v="0"/>
    <x v="0"/>
    <x v="0"/>
    <x v="0"/>
  </r>
  <r>
    <x v="0"/>
    <x v="5"/>
    <s v="De Bonte Raaf"/>
    <x v="7"/>
    <x v="8"/>
    <n v="0"/>
    <x v="2"/>
    <x v="0"/>
    <x v="0"/>
    <x v="1"/>
    <x v="0"/>
    <x v="0"/>
  </r>
  <r>
    <x v="0"/>
    <x v="5"/>
    <s v="De Bonte Raaf"/>
    <x v="7"/>
    <x v="9"/>
    <n v="0"/>
    <x v="2"/>
    <x v="0"/>
    <x v="0"/>
    <x v="0"/>
    <x v="0"/>
    <x v="0"/>
  </r>
  <r>
    <x v="0"/>
    <x v="5"/>
    <s v="De Bonte Raaf"/>
    <x v="7"/>
    <x v="87"/>
    <n v="2951"/>
    <x v="2"/>
    <x v="0"/>
    <x v="0"/>
    <x v="0"/>
    <x v="0"/>
    <x v="0"/>
  </r>
  <r>
    <x v="0"/>
    <x v="5"/>
    <s v="De Bonte Raaf"/>
    <x v="7"/>
    <x v="88"/>
    <n v="2951"/>
    <x v="2"/>
    <x v="0"/>
    <x v="0"/>
    <x v="0"/>
    <x v="0"/>
    <x v="0"/>
  </r>
  <r>
    <x v="0"/>
    <x v="5"/>
    <s v="De Bonte Raaf"/>
    <x v="7"/>
    <x v="89"/>
    <n v="2951"/>
    <x v="2"/>
    <x v="0"/>
    <x v="0"/>
    <x v="0"/>
    <x v="0"/>
    <x v="0"/>
  </r>
  <r>
    <x v="0"/>
    <x v="5"/>
    <s v="De Bonte Raaf"/>
    <x v="7"/>
    <x v="90"/>
    <n v="2951"/>
    <x v="2"/>
    <x v="0"/>
    <x v="0"/>
    <x v="0"/>
    <x v="0"/>
    <x v="0"/>
  </r>
  <r>
    <x v="0"/>
    <x v="5"/>
    <s v="De Bonte Raaf"/>
    <x v="7"/>
    <x v="91"/>
    <n v="2951"/>
    <x v="2"/>
    <x v="0"/>
    <x v="0"/>
    <x v="0"/>
    <x v="0"/>
    <x v="0"/>
  </r>
  <r>
    <x v="0"/>
    <x v="5"/>
    <s v="De Bonte Raaf"/>
    <x v="7"/>
    <x v="15"/>
    <n v="0"/>
    <x v="2"/>
    <x v="0"/>
    <x v="0"/>
    <x v="0"/>
    <x v="0"/>
    <x v="0"/>
  </r>
  <r>
    <x v="0"/>
    <x v="5"/>
    <s v="De Bonte Raaf"/>
    <x v="7"/>
    <x v="16"/>
    <n v="2951"/>
    <x v="2"/>
    <x v="0"/>
    <x v="0"/>
    <x v="0"/>
    <x v="0"/>
    <x v="0"/>
  </r>
  <r>
    <x v="0"/>
    <x v="5"/>
    <s v="De Bonte Raaf"/>
    <x v="7"/>
    <x v="17"/>
    <n v="0"/>
    <x v="2"/>
    <x v="0"/>
    <x v="0"/>
    <x v="0"/>
    <x v="0"/>
    <x v="0"/>
  </r>
  <r>
    <x v="0"/>
    <x v="5"/>
    <s v="De Bonte Raaf"/>
    <x v="7"/>
    <x v="18"/>
    <n v="2951"/>
    <x v="2"/>
    <x v="0"/>
    <x v="0"/>
    <x v="0"/>
    <x v="0"/>
    <x v="0"/>
  </r>
  <r>
    <x v="0"/>
    <x v="5"/>
    <s v="De Bonte Raaf"/>
    <x v="7"/>
    <x v="19"/>
    <n v="22"/>
    <x v="2"/>
    <x v="0"/>
    <x v="0"/>
    <x v="0"/>
    <x v="0"/>
    <x v="0"/>
  </r>
  <r>
    <x v="0"/>
    <x v="5"/>
    <s v="De Bonte Raaf"/>
    <x v="7"/>
    <x v="20"/>
    <n v="2951"/>
    <x v="2"/>
    <x v="0"/>
    <x v="0"/>
    <x v="0"/>
    <x v="0"/>
    <x v="0"/>
  </r>
  <r>
    <x v="0"/>
    <x v="5"/>
    <s v="De Bonte Raaf"/>
    <x v="7"/>
    <x v="21"/>
    <n v="-627.83000000000004"/>
    <x v="2"/>
    <x v="0"/>
    <x v="0"/>
    <x v="0"/>
    <x v="0"/>
    <x v="0"/>
  </r>
  <r>
    <x v="0"/>
    <x v="5"/>
    <s v="De Bonte Raaf"/>
    <x v="7"/>
    <x v="22"/>
    <n v="2951"/>
    <x v="2"/>
    <x v="0"/>
    <x v="0"/>
    <x v="0"/>
    <x v="0"/>
    <x v="0"/>
  </r>
  <r>
    <x v="0"/>
    <x v="5"/>
    <s v="De Bonte Raaf"/>
    <x v="7"/>
    <x v="23"/>
    <n v="2951"/>
    <x v="2"/>
    <x v="0"/>
    <x v="0"/>
    <x v="0"/>
    <x v="0"/>
    <x v="0"/>
  </r>
  <r>
    <x v="0"/>
    <x v="5"/>
    <s v="De Bonte Raaf"/>
    <x v="7"/>
    <x v="24"/>
    <n v="2951"/>
    <x v="2"/>
    <x v="0"/>
    <x v="0"/>
    <x v="0"/>
    <x v="0"/>
    <x v="0"/>
  </r>
  <r>
    <x v="0"/>
    <x v="5"/>
    <s v="De Bonte Raaf"/>
    <x v="7"/>
    <x v="25"/>
    <n v="21.67"/>
    <x v="2"/>
    <x v="0"/>
    <x v="0"/>
    <x v="0"/>
    <x v="0"/>
    <x v="0"/>
  </r>
  <r>
    <x v="0"/>
    <x v="5"/>
    <s v="De Bonte Raaf"/>
    <x v="7"/>
    <x v="26"/>
    <n v="158.4"/>
    <x v="2"/>
    <x v="0"/>
    <x v="0"/>
    <x v="0"/>
    <x v="0"/>
    <x v="0"/>
  </r>
  <r>
    <x v="0"/>
    <x v="5"/>
    <s v="De Bonte Raaf"/>
    <x v="7"/>
    <x v="27"/>
    <n v="316.25"/>
    <x v="2"/>
    <x v="0"/>
    <x v="0"/>
    <x v="0"/>
    <x v="0"/>
    <x v="0"/>
  </r>
  <r>
    <x v="0"/>
    <x v="5"/>
    <s v="De Bonte Raaf"/>
    <x v="7"/>
    <x v="28"/>
    <n v="2951"/>
    <x v="2"/>
    <x v="0"/>
    <x v="0"/>
    <x v="0"/>
    <x v="0"/>
    <x v="0"/>
  </r>
  <r>
    <x v="0"/>
    <x v="5"/>
    <s v="De Bonte Raaf"/>
    <x v="7"/>
    <x v="29"/>
    <n v="0"/>
    <x v="2"/>
    <x v="0"/>
    <x v="0"/>
    <x v="0"/>
    <x v="0"/>
    <x v="0"/>
  </r>
  <r>
    <x v="0"/>
    <x v="5"/>
    <s v="De Bonte Raaf"/>
    <x v="7"/>
    <x v="30"/>
    <n v="2951"/>
    <x v="2"/>
    <x v="0"/>
    <x v="0"/>
    <x v="0"/>
    <x v="0"/>
    <x v="0"/>
  </r>
  <r>
    <x v="0"/>
    <x v="5"/>
    <s v="De Bonte Raaf"/>
    <x v="7"/>
    <x v="31"/>
    <n v="18.920000000000002"/>
    <x v="2"/>
    <x v="0"/>
    <x v="0"/>
    <x v="0"/>
    <x v="0"/>
    <x v="0"/>
  </r>
  <r>
    <x v="0"/>
    <x v="5"/>
    <s v="De Bonte Raaf"/>
    <x v="7"/>
    <x v="32"/>
    <n v="156"/>
    <x v="2"/>
    <x v="0"/>
    <x v="0"/>
    <x v="0"/>
    <x v="0"/>
    <x v="0"/>
  </r>
  <r>
    <x v="0"/>
    <x v="5"/>
    <s v="De Bonte Raaf"/>
    <x v="7"/>
    <x v="33"/>
    <n v="100"/>
    <x v="2"/>
    <x v="0"/>
    <x v="0"/>
    <x v="0"/>
    <x v="0"/>
    <x v="0"/>
  </r>
  <r>
    <x v="0"/>
    <x v="5"/>
    <s v="De Bonte Raaf"/>
    <x v="7"/>
    <x v="34"/>
    <n v="100"/>
    <x v="2"/>
    <x v="0"/>
    <x v="0"/>
    <x v="0"/>
    <x v="0"/>
    <x v="0"/>
  </r>
  <r>
    <x v="0"/>
    <x v="5"/>
    <s v="De Bonte Raaf"/>
    <x v="7"/>
    <x v="35"/>
    <n v="100"/>
    <x v="2"/>
    <x v="0"/>
    <x v="0"/>
    <x v="0"/>
    <x v="0"/>
    <x v="0"/>
  </r>
  <r>
    <x v="0"/>
    <x v="5"/>
    <s v="De Bonte Raaf"/>
    <x v="7"/>
    <x v="36"/>
    <n v="156"/>
    <x v="2"/>
    <x v="0"/>
    <x v="0"/>
    <x v="0"/>
    <x v="0"/>
    <x v="0"/>
  </r>
  <r>
    <x v="0"/>
    <x v="5"/>
    <s v="De Bonte Raaf"/>
    <x v="7"/>
    <x v="37"/>
    <n v="197.72"/>
    <x v="2"/>
    <x v="0"/>
    <x v="0"/>
    <x v="0"/>
    <x v="0"/>
    <x v="0"/>
  </r>
  <r>
    <x v="0"/>
    <x v="5"/>
    <s v="De Bonte Raaf"/>
    <x v="7"/>
    <x v="38"/>
    <n v="432"/>
    <x v="2"/>
    <x v="0"/>
    <x v="0"/>
    <x v="0"/>
    <x v="0"/>
    <x v="0"/>
  </r>
  <r>
    <x v="0"/>
    <x v="5"/>
    <s v="De Bonte Raaf"/>
    <x v="7"/>
    <x v="39"/>
    <n v="0"/>
    <x v="2"/>
    <x v="0"/>
    <x v="0"/>
    <x v="0"/>
    <x v="0"/>
    <x v="0"/>
  </r>
  <r>
    <x v="0"/>
    <x v="5"/>
    <s v="De Bonte Raaf"/>
    <x v="7"/>
    <x v="40"/>
    <n v="432"/>
    <x v="2"/>
    <x v="0"/>
    <x v="0"/>
    <x v="0"/>
    <x v="0"/>
    <x v="0"/>
  </r>
  <r>
    <x v="0"/>
    <x v="5"/>
    <s v="De Bonte Raaf"/>
    <x v="7"/>
    <x v="41"/>
    <n v="0"/>
    <x v="2"/>
    <x v="0"/>
    <x v="0"/>
    <x v="0"/>
    <x v="0"/>
    <x v="0"/>
  </r>
  <r>
    <x v="0"/>
    <x v="5"/>
    <s v="De Bonte Raaf"/>
    <x v="7"/>
    <x v="92"/>
    <n v="2951"/>
    <x v="2"/>
    <x v="0"/>
    <x v="0"/>
    <x v="0"/>
    <x v="0"/>
    <x v="0"/>
  </r>
  <r>
    <x v="0"/>
    <x v="5"/>
    <s v="De Bonte Raaf"/>
    <x v="7"/>
    <x v="43"/>
    <n v="0"/>
    <x v="2"/>
    <x v="0"/>
    <x v="0"/>
    <x v="1"/>
    <x v="0"/>
    <x v="0"/>
  </r>
  <r>
    <x v="0"/>
    <x v="5"/>
    <s v="De Bonte Raaf"/>
    <x v="7"/>
    <x v="44"/>
    <n v="0"/>
    <x v="2"/>
    <x v="0"/>
    <x v="0"/>
    <x v="2"/>
    <x v="0"/>
    <x v="0"/>
  </r>
  <r>
    <x v="0"/>
    <x v="5"/>
    <s v="De Bonte Raaf"/>
    <x v="7"/>
    <x v="45"/>
    <n v="0"/>
    <x v="2"/>
    <x v="0"/>
    <x v="0"/>
    <x v="2"/>
    <x v="0"/>
    <x v="0"/>
  </r>
  <r>
    <x v="0"/>
    <x v="5"/>
    <s v="De Bonte Raaf"/>
    <x v="7"/>
    <x v="46"/>
    <n v="0"/>
    <x v="2"/>
    <x v="0"/>
    <x v="0"/>
    <x v="2"/>
    <x v="0"/>
    <x v="0"/>
  </r>
  <r>
    <x v="0"/>
    <x v="5"/>
    <s v="De Bonte Raaf"/>
    <x v="7"/>
    <x v="47"/>
    <n v="0"/>
    <x v="2"/>
    <x v="0"/>
    <x v="0"/>
    <x v="2"/>
    <x v="0"/>
    <x v="0"/>
  </r>
  <r>
    <x v="0"/>
    <x v="5"/>
    <s v="De Bonte Raaf"/>
    <x v="7"/>
    <x v="48"/>
    <n v="0"/>
    <x v="2"/>
    <x v="0"/>
    <x v="0"/>
    <x v="1"/>
    <x v="0"/>
    <x v="0"/>
  </r>
  <r>
    <x v="0"/>
    <x v="5"/>
    <s v="De Bonte Raaf"/>
    <x v="7"/>
    <x v="49"/>
    <n v="236.08"/>
    <x v="2"/>
    <x v="0"/>
    <x v="0"/>
    <x v="3"/>
    <x v="0"/>
    <x v="0"/>
  </r>
  <r>
    <x v="0"/>
    <x v="5"/>
    <s v="De Bonte Raaf"/>
    <x v="7"/>
    <x v="50"/>
    <n v="35.409999999999997"/>
    <x v="2"/>
    <x v="0"/>
    <x v="0"/>
    <x v="4"/>
    <x v="0"/>
    <x v="0"/>
  </r>
  <r>
    <x v="0"/>
    <x v="5"/>
    <s v="De Bonte Raaf"/>
    <x v="7"/>
    <x v="51"/>
    <n v="47.22"/>
    <x v="2"/>
    <x v="0"/>
    <x v="0"/>
    <x v="4"/>
    <x v="0"/>
    <x v="0"/>
  </r>
  <r>
    <x v="0"/>
    <x v="5"/>
    <s v="De Bonte Raaf"/>
    <x v="7"/>
    <x v="52"/>
    <n v="0"/>
    <x v="2"/>
    <x v="0"/>
    <x v="0"/>
    <x v="1"/>
    <x v="0"/>
    <x v="0"/>
  </r>
  <r>
    <x v="0"/>
    <x v="5"/>
    <s v="De Bonte Raaf"/>
    <x v="7"/>
    <x v="53"/>
    <n v="44.26"/>
    <x v="2"/>
    <x v="0"/>
    <x v="0"/>
    <x v="3"/>
    <x v="0"/>
    <x v="0"/>
  </r>
  <r>
    <x v="0"/>
    <x v="5"/>
    <s v="De Bonte Raaf"/>
    <x v="7"/>
    <x v="54"/>
    <n v="6.64"/>
    <x v="2"/>
    <x v="0"/>
    <x v="0"/>
    <x v="4"/>
    <x v="0"/>
    <x v="0"/>
  </r>
  <r>
    <x v="0"/>
    <x v="5"/>
    <s v="De Bonte Raaf"/>
    <x v="7"/>
    <x v="55"/>
    <n v="8.85"/>
    <x v="2"/>
    <x v="0"/>
    <x v="0"/>
    <x v="4"/>
    <x v="0"/>
    <x v="0"/>
  </r>
  <r>
    <x v="0"/>
    <x v="5"/>
    <s v="De Bonte Raaf"/>
    <x v="7"/>
    <x v="56"/>
    <n v="0"/>
    <x v="2"/>
    <x v="0"/>
    <x v="0"/>
    <x v="4"/>
    <x v="0"/>
    <x v="0"/>
  </r>
  <r>
    <x v="0"/>
    <x v="5"/>
    <s v="De Bonte Raaf"/>
    <x v="7"/>
    <x v="57"/>
    <n v="0"/>
    <x v="2"/>
    <x v="0"/>
    <x v="0"/>
    <x v="4"/>
    <x v="0"/>
    <x v="0"/>
  </r>
  <r>
    <x v="0"/>
    <x v="5"/>
    <s v="De Bonte Raaf"/>
    <x v="7"/>
    <x v="58"/>
    <n v="0"/>
    <x v="2"/>
    <x v="0"/>
    <x v="0"/>
    <x v="4"/>
    <x v="0"/>
    <x v="0"/>
  </r>
  <r>
    <x v="0"/>
    <x v="5"/>
    <s v="De Bonte Raaf"/>
    <x v="7"/>
    <x v="59"/>
    <n v="0"/>
    <x v="2"/>
    <x v="0"/>
    <x v="0"/>
    <x v="4"/>
    <x v="0"/>
    <x v="0"/>
  </r>
  <r>
    <x v="0"/>
    <x v="5"/>
    <s v="De Bonte Raaf"/>
    <x v="7"/>
    <x v="60"/>
    <n v="214.54"/>
    <x v="2"/>
    <x v="0"/>
    <x v="0"/>
    <x v="5"/>
    <x v="0"/>
    <x v="0"/>
  </r>
  <r>
    <x v="0"/>
    <x v="5"/>
    <s v="De Bonte Raaf"/>
    <x v="7"/>
    <x v="61"/>
    <n v="0"/>
    <x v="2"/>
    <x v="0"/>
    <x v="0"/>
    <x v="5"/>
    <x v="0"/>
    <x v="0"/>
  </r>
  <r>
    <x v="0"/>
    <x v="5"/>
    <s v="De Bonte Raaf"/>
    <x v="7"/>
    <x v="62"/>
    <n v="0"/>
    <x v="2"/>
    <x v="0"/>
    <x v="0"/>
    <x v="5"/>
    <x v="0"/>
    <x v="0"/>
  </r>
  <r>
    <x v="0"/>
    <x v="5"/>
    <s v="De Bonte Raaf"/>
    <x v="7"/>
    <x v="63"/>
    <n v="0"/>
    <x v="2"/>
    <x v="0"/>
    <x v="0"/>
    <x v="5"/>
    <x v="0"/>
    <x v="0"/>
  </r>
  <r>
    <x v="0"/>
    <x v="5"/>
    <s v="De Bonte Raaf"/>
    <x v="7"/>
    <x v="64"/>
    <n v="15.64"/>
    <x v="2"/>
    <x v="0"/>
    <x v="0"/>
    <x v="5"/>
    <x v="0"/>
    <x v="0"/>
  </r>
  <r>
    <x v="0"/>
    <x v="5"/>
    <s v="De Bonte Raaf"/>
    <x v="7"/>
    <x v="65"/>
    <n v="0"/>
    <x v="2"/>
    <x v="0"/>
    <x v="0"/>
    <x v="5"/>
    <x v="0"/>
    <x v="0"/>
  </r>
  <r>
    <x v="0"/>
    <x v="5"/>
    <s v="De Bonte Raaf"/>
    <x v="7"/>
    <x v="66"/>
    <n v="86.76"/>
    <x v="2"/>
    <x v="0"/>
    <x v="0"/>
    <x v="5"/>
    <x v="0"/>
    <x v="0"/>
  </r>
  <r>
    <x v="0"/>
    <x v="5"/>
    <s v="De Bonte Raaf"/>
    <x v="7"/>
    <x v="67"/>
    <n v="0"/>
    <x v="2"/>
    <x v="0"/>
    <x v="0"/>
    <x v="5"/>
    <x v="0"/>
    <x v="0"/>
  </r>
  <r>
    <x v="0"/>
    <x v="5"/>
    <s v="De Bonte Raaf"/>
    <x v="7"/>
    <x v="68"/>
    <n v="0"/>
    <x v="2"/>
    <x v="0"/>
    <x v="0"/>
    <x v="5"/>
    <x v="0"/>
    <x v="0"/>
  </r>
  <r>
    <x v="0"/>
    <x v="5"/>
    <s v="De Bonte Raaf"/>
    <x v="7"/>
    <x v="69"/>
    <n v="0"/>
    <x v="2"/>
    <x v="0"/>
    <x v="0"/>
    <x v="5"/>
    <x v="0"/>
    <x v="0"/>
  </r>
  <r>
    <x v="0"/>
    <x v="5"/>
    <s v="De Bonte Raaf"/>
    <x v="7"/>
    <x v="70"/>
    <n v="10.33"/>
    <x v="2"/>
    <x v="0"/>
    <x v="0"/>
    <x v="5"/>
    <x v="0"/>
    <x v="0"/>
  </r>
  <r>
    <x v="0"/>
    <x v="5"/>
    <s v="De Bonte Raaf"/>
    <x v="7"/>
    <x v="71"/>
    <n v="0"/>
    <x v="2"/>
    <x v="0"/>
    <x v="0"/>
    <x v="5"/>
    <x v="0"/>
    <x v="0"/>
  </r>
  <r>
    <x v="0"/>
    <x v="5"/>
    <s v="De Bonte Raaf"/>
    <x v="7"/>
    <x v="72"/>
    <n v="0"/>
    <x v="2"/>
    <x v="0"/>
    <x v="0"/>
    <x v="4"/>
    <x v="0"/>
    <x v="0"/>
  </r>
  <r>
    <x v="0"/>
    <x v="5"/>
    <s v="De Bonte Raaf"/>
    <x v="7"/>
    <x v="73"/>
    <n v="0"/>
    <x v="2"/>
    <x v="0"/>
    <x v="0"/>
    <x v="4"/>
    <x v="0"/>
    <x v="0"/>
  </r>
  <r>
    <x v="0"/>
    <x v="5"/>
    <s v="De Bonte Raaf"/>
    <x v="7"/>
    <x v="74"/>
    <n v="0"/>
    <x v="2"/>
    <x v="0"/>
    <x v="0"/>
    <x v="4"/>
    <x v="0"/>
    <x v="0"/>
  </r>
  <r>
    <x v="0"/>
    <x v="5"/>
    <s v="De Bonte Raaf"/>
    <x v="7"/>
    <x v="75"/>
    <n v="0"/>
    <x v="2"/>
    <x v="0"/>
    <x v="0"/>
    <x v="4"/>
    <x v="0"/>
    <x v="0"/>
  </r>
  <r>
    <x v="0"/>
    <x v="5"/>
    <s v="De Bonte Raaf"/>
    <x v="7"/>
    <x v="76"/>
    <n v="197.72"/>
    <x v="2"/>
    <x v="0"/>
    <x v="0"/>
    <x v="6"/>
    <x v="0"/>
    <x v="0"/>
  </r>
  <r>
    <x v="0"/>
    <x v="5"/>
    <s v="De Bonte Raaf"/>
    <x v="7"/>
    <x v="77"/>
    <n v="-627.83000000000004"/>
    <x v="2"/>
    <x v="0"/>
    <x v="0"/>
    <x v="7"/>
    <x v="0"/>
    <x v="0"/>
  </r>
  <r>
    <x v="0"/>
    <x v="5"/>
    <s v="De Bonte Raaf"/>
    <x v="7"/>
    <x v="78"/>
    <n v="0"/>
    <x v="2"/>
    <x v="0"/>
    <x v="0"/>
    <x v="7"/>
    <x v="0"/>
    <x v="0"/>
  </r>
  <r>
    <x v="0"/>
    <x v="5"/>
    <s v="De Bonte Raaf"/>
    <x v="7"/>
    <x v="79"/>
    <n v="0"/>
    <x v="2"/>
    <x v="0"/>
    <x v="0"/>
    <x v="7"/>
    <x v="0"/>
    <x v="0"/>
  </r>
  <r>
    <x v="0"/>
    <x v="5"/>
    <s v="De Bonte Raaf"/>
    <x v="7"/>
    <x v="80"/>
    <n v="0"/>
    <x v="2"/>
    <x v="0"/>
    <x v="0"/>
    <x v="8"/>
    <x v="0"/>
    <x v="0"/>
  </r>
  <r>
    <x v="0"/>
    <x v="5"/>
    <s v="De Bonte Raaf"/>
    <x v="7"/>
    <x v="81"/>
    <n v="2323.17"/>
    <x v="2"/>
    <x v="0"/>
    <x v="0"/>
    <x v="8"/>
    <x v="0"/>
    <x v="0"/>
  </r>
  <r>
    <x v="0"/>
    <x v="5"/>
    <s v="De Bonte Raaf"/>
    <x v="7"/>
    <x v="82"/>
    <n v="0"/>
    <x v="2"/>
    <x v="0"/>
    <x v="0"/>
    <x v="8"/>
    <x v="0"/>
    <x v="0"/>
  </r>
  <r>
    <x v="0"/>
    <x v="5"/>
    <s v="De Bonte Raaf"/>
    <x v="7"/>
    <x v="83"/>
    <n v="2323.17"/>
    <x v="2"/>
    <x v="0"/>
    <x v="0"/>
    <x v="9"/>
    <x v="0"/>
    <x v="0"/>
  </r>
  <r>
    <x v="0"/>
    <x v="5"/>
    <s v="De Bonte Raaf"/>
    <x v="7"/>
    <x v="84"/>
    <n v="0"/>
    <x v="2"/>
    <x v="0"/>
    <x v="0"/>
    <x v="3"/>
    <x v="0"/>
    <x v="0"/>
  </r>
  <r>
    <x v="0"/>
    <x v="5"/>
    <s v="De Bonte Raaf"/>
    <x v="8"/>
    <x v="0"/>
    <n v="5442"/>
    <x v="2"/>
    <x v="4"/>
    <x v="0"/>
    <x v="0"/>
    <x v="2"/>
    <x v="0"/>
  </r>
  <r>
    <x v="0"/>
    <x v="5"/>
    <s v="De Bonte Raaf"/>
    <x v="8"/>
    <x v="85"/>
    <n v="2080"/>
    <x v="2"/>
    <x v="4"/>
    <x v="0"/>
    <x v="0"/>
    <x v="2"/>
    <x v="0"/>
  </r>
  <r>
    <x v="0"/>
    <x v="5"/>
    <s v="De Bonte Raaf"/>
    <x v="8"/>
    <x v="2"/>
    <n v="0"/>
    <x v="2"/>
    <x v="4"/>
    <x v="0"/>
    <x v="0"/>
    <x v="2"/>
    <x v="0"/>
  </r>
  <r>
    <x v="0"/>
    <x v="5"/>
    <s v="De Bonte Raaf"/>
    <x v="8"/>
    <x v="86"/>
    <n v="2080"/>
    <x v="2"/>
    <x v="4"/>
    <x v="0"/>
    <x v="0"/>
    <x v="2"/>
    <x v="0"/>
  </r>
  <r>
    <x v="0"/>
    <x v="5"/>
    <s v="De Bonte Raaf"/>
    <x v="8"/>
    <x v="4"/>
    <n v="2080"/>
    <x v="2"/>
    <x v="4"/>
    <x v="0"/>
    <x v="1"/>
    <x v="2"/>
    <x v="0"/>
  </r>
  <r>
    <x v="0"/>
    <x v="5"/>
    <s v="De Bonte Raaf"/>
    <x v="8"/>
    <x v="5"/>
    <n v="0"/>
    <x v="2"/>
    <x v="4"/>
    <x v="0"/>
    <x v="0"/>
    <x v="2"/>
    <x v="0"/>
  </r>
  <r>
    <x v="0"/>
    <x v="5"/>
    <s v="De Bonte Raaf"/>
    <x v="8"/>
    <x v="6"/>
    <n v="2647.63"/>
    <x v="2"/>
    <x v="4"/>
    <x v="0"/>
    <x v="0"/>
    <x v="2"/>
    <x v="0"/>
  </r>
  <r>
    <x v="0"/>
    <x v="5"/>
    <s v="De Bonte Raaf"/>
    <x v="8"/>
    <x v="7"/>
    <n v="0"/>
    <x v="2"/>
    <x v="4"/>
    <x v="0"/>
    <x v="0"/>
    <x v="2"/>
    <x v="0"/>
  </r>
  <r>
    <x v="0"/>
    <x v="5"/>
    <s v="De Bonte Raaf"/>
    <x v="8"/>
    <x v="8"/>
    <n v="0"/>
    <x v="2"/>
    <x v="4"/>
    <x v="0"/>
    <x v="1"/>
    <x v="2"/>
    <x v="0"/>
  </r>
  <r>
    <x v="0"/>
    <x v="5"/>
    <s v="De Bonte Raaf"/>
    <x v="8"/>
    <x v="9"/>
    <n v="0"/>
    <x v="2"/>
    <x v="4"/>
    <x v="0"/>
    <x v="0"/>
    <x v="2"/>
    <x v="0"/>
  </r>
  <r>
    <x v="0"/>
    <x v="5"/>
    <s v="De Bonte Raaf"/>
    <x v="8"/>
    <x v="87"/>
    <n v="2080"/>
    <x v="2"/>
    <x v="4"/>
    <x v="0"/>
    <x v="0"/>
    <x v="2"/>
    <x v="0"/>
  </r>
  <r>
    <x v="0"/>
    <x v="5"/>
    <s v="De Bonte Raaf"/>
    <x v="8"/>
    <x v="88"/>
    <n v="2080"/>
    <x v="2"/>
    <x v="4"/>
    <x v="0"/>
    <x v="0"/>
    <x v="2"/>
    <x v="0"/>
  </r>
  <r>
    <x v="0"/>
    <x v="5"/>
    <s v="De Bonte Raaf"/>
    <x v="8"/>
    <x v="89"/>
    <n v="2080"/>
    <x v="2"/>
    <x v="4"/>
    <x v="0"/>
    <x v="0"/>
    <x v="2"/>
    <x v="0"/>
  </r>
  <r>
    <x v="0"/>
    <x v="5"/>
    <s v="De Bonte Raaf"/>
    <x v="8"/>
    <x v="90"/>
    <n v="2080"/>
    <x v="2"/>
    <x v="4"/>
    <x v="0"/>
    <x v="0"/>
    <x v="2"/>
    <x v="0"/>
  </r>
  <r>
    <x v="0"/>
    <x v="5"/>
    <s v="De Bonte Raaf"/>
    <x v="8"/>
    <x v="91"/>
    <n v="2080"/>
    <x v="2"/>
    <x v="4"/>
    <x v="0"/>
    <x v="0"/>
    <x v="2"/>
    <x v="0"/>
  </r>
  <r>
    <x v="0"/>
    <x v="5"/>
    <s v="De Bonte Raaf"/>
    <x v="8"/>
    <x v="15"/>
    <n v="0"/>
    <x v="2"/>
    <x v="4"/>
    <x v="0"/>
    <x v="0"/>
    <x v="2"/>
    <x v="0"/>
  </r>
  <r>
    <x v="0"/>
    <x v="5"/>
    <s v="De Bonte Raaf"/>
    <x v="8"/>
    <x v="16"/>
    <n v="2080"/>
    <x v="2"/>
    <x v="4"/>
    <x v="0"/>
    <x v="0"/>
    <x v="2"/>
    <x v="0"/>
  </r>
  <r>
    <x v="0"/>
    <x v="5"/>
    <s v="De Bonte Raaf"/>
    <x v="8"/>
    <x v="17"/>
    <n v="0"/>
    <x v="2"/>
    <x v="4"/>
    <x v="0"/>
    <x v="0"/>
    <x v="2"/>
    <x v="0"/>
  </r>
  <r>
    <x v="0"/>
    <x v="5"/>
    <s v="De Bonte Raaf"/>
    <x v="8"/>
    <x v="18"/>
    <n v="2080"/>
    <x v="2"/>
    <x v="4"/>
    <x v="0"/>
    <x v="0"/>
    <x v="2"/>
    <x v="0"/>
  </r>
  <r>
    <x v="0"/>
    <x v="5"/>
    <s v="De Bonte Raaf"/>
    <x v="8"/>
    <x v="19"/>
    <n v="18"/>
    <x v="2"/>
    <x v="4"/>
    <x v="0"/>
    <x v="0"/>
    <x v="2"/>
    <x v="0"/>
  </r>
  <r>
    <x v="0"/>
    <x v="5"/>
    <s v="De Bonte Raaf"/>
    <x v="8"/>
    <x v="20"/>
    <n v="2080"/>
    <x v="2"/>
    <x v="4"/>
    <x v="0"/>
    <x v="0"/>
    <x v="2"/>
    <x v="0"/>
  </r>
  <r>
    <x v="0"/>
    <x v="5"/>
    <s v="De Bonte Raaf"/>
    <x v="8"/>
    <x v="21"/>
    <n v="-266"/>
    <x v="2"/>
    <x v="4"/>
    <x v="0"/>
    <x v="0"/>
    <x v="2"/>
    <x v="0"/>
  </r>
  <r>
    <x v="0"/>
    <x v="5"/>
    <s v="De Bonte Raaf"/>
    <x v="8"/>
    <x v="22"/>
    <n v="2080"/>
    <x v="2"/>
    <x v="4"/>
    <x v="0"/>
    <x v="0"/>
    <x v="2"/>
    <x v="0"/>
  </r>
  <r>
    <x v="0"/>
    <x v="5"/>
    <s v="De Bonte Raaf"/>
    <x v="8"/>
    <x v="23"/>
    <n v="2080"/>
    <x v="2"/>
    <x v="4"/>
    <x v="0"/>
    <x v="0"/>
    <x v="2"/>
    <x v="0"/>
  </r>
  <r>
    <x v="0"/>
    <x v="5"/>
    <s v="De Bonte Raaf"/>
    <x v="8"/>
    <x v="24"/>
    <n v="2080"/>
    <x v="2"/>
    <x v="4"/>
    <x v="0"/>
    <x v="0"/>
    <x v="2"/>
    <x v="0"/>
  </r>
  <r>
    <x v="0"/>
    <x v="5"/>
    <s v="De Bonte Raaf"/>
    <x v="8"/>
    <x v="25"/>
    <n v="21.67"/>
    <x v="2"/>
    <x v="4"/>
    <x v="0"/>
    <x v="0"/>
    <x v="2"/>
    <x v="0"/>
  </r>
  <r>
    <x v="0"/>
    <x v="5"/>
    <s v="De Bonte Raaf"/>
    <x v="8"/>
    <x v="26"/>
    <n v="129.6"/>
    <x v="2"/>
    <x v="4"/>
    <x v="0"/>
    <x v="0"/>
    <x v="2"/>
    <x v="0"/>
  </r>
  <r>
    <x v="0"/>
    <x v="5"/>
    <s v="De Bonte Raaf"/>
    <x v="8"/>
    <x v="27"/>
    <n v="304.5"/>
    <x v="2"/>
    <x v="4"/>
    <x v="0"/>
    <x v="0"/>
    <x v="2"/>
    <x v="0"/>
  </r>
  <r>
    <x v="0"/>
    <x v="5"/>
    <s v="De Bonte Raaf"/>
    <x v="8"/>
    <x v="28"/>
    <n v="2080"/>
    <x v="2"/>
    <x v="4"/>
    <x v="0"/>
    <x v="0"/>
    <x v="2"/>
    <x v="0"/>
  </r>
  <r>
    <x v="0"/>
    <x v="5"/>
    <s v="De Bonte Raaf"/>
    <x v="8"/>
    <x v="29"/>
    <n v="0"/>
    <x v="2"/>
    <x v="4"/>
    <x v="0"/>
    <x v="0"/>
    <x v="2"/>
    <x v="0"/>
  </r>
  <r>
    <x v="0"/>
    <x v="5"/>
    <s v="De Bonte Raaf"/>
    <x v="8"/>
    <x v="30"/>
    <n v="2600"/>
    <x v="2"/>
    <x v="4"/>
    <x v="0"/>
    <x v="0"/>
    <x v="2"/>
    <x v="0"/>
  </r>
  <r>
    <x v="0"/>
    <x v="5"/>
    <s v="De Bonte Raaf"/>
    <x v="8"/>
    <x v="31"/>
    <n v="16.670000000000002"/>
    <x v="2"/>
    <x v="4"/>
    <x v="0"/>
    <x v="0"/>
    <x v="2"/>
    <x v="0"/>
  </r>
  <r>
    <x v="0"/>
    <x v="5"/>
    <s v="De Bonte Raaf"/>
    <x v="8"/>
    <x v="32"/>
    <n v="124.8"/>
    <x v="2"/>
    <x v="4"/>
    <x v="0"/>
    <x v="0"/>
    <x v="2"/>
    <x v="0"/>
  </r>
  <r>
    <x v="0"/>
    <x v="5"/>
    <s v="De Bonte Raaf"/>
    <x v="8"/>
    <x v="33"/>
    <n v="80"/>
    <x v="2"/>
    <x v="4"/>
    <x v="0"/>
    <x v="0"/>
    <x v="2"/>
    <x v="0"/>
  </r>
  <r>
    <x v="0"/>
    <x v="5"/>
    <s v="De Bonte Raaf"/>
    <x v="8"/>
    <x v="34"/>
    <n v="80"/>
    <x v="2"/>
    <x v="4"/>
    <x v="0"/>
    <x v="0"/>
    <x v="2"/>
    <x v="0"/>
  </r>
  <r>
    <x v="0"/>
    <x v="5"/>
    <s v="De Bonte Raaf"/>
    <x v="8"/>
    <x v="35"/>
    <n v="80"/>
    <x v="2"/>
    <x v="4"/>
    <x v="0"/>
    <x v="0"/>
    <x v="2"/>
    <x v="0"/>
  </r>
  <r>
    <x v="0"/>
    <x v="5"/>
    <s v="De Bonte Raaf"/>
    <x v="8"/>
    <x v="36"/>
    <n v="125"/>
    <x v="2"/>
    <x v="4"/>
    <x v="0"/>
    <x v="0"/>
    <x v="2"/>
    <x v="0"/>
  </r>
  <r>
    <x v="0"/>
    <x v="5"/>
    <s v="De Bonte Raaf"/>
    <x v="8"/>
    <x v="37"/>
    <n v="139.36000000000001"/>
    <x v="2"/>
    <x v="4"/>
    <x v="0"/>
    <x v="0"/>
    <x v="2"/>
    <x v="0"/>
  </r>
  <r>
    <x v="0"/>
    <x v="5"/>
    <s v="De Bonte Raaf"/>
    <x v="8"/>
    <x v="38"/>
    <n v="346.23"/>
    <x v="2"/>
    <x v="4"/>
    <x v="0"/>
    <x v="0"/>
    <x v="2"/>
    <x v="0"/>
  </r>
  <r>
    <x v="0"/>
    <x v="5"/>
    <s v="De Bonte Raaf"/>
    <x v="8"/>
    <x v="39"/>
    <n v="0"/>
    <x v="2"/>
    <x v="4"/>
    <x v="0"/>
    <x v="0"/>
    <x v="2"/>
    <x v="0"/>
  </r>
  <r>
    <x v="0"/>
    <x v="5"/>
    <s v="De Bonte Raaf"/>
    <x v="8"/>
    <x v="40"/>
    <n v="346.23"/>
    <x v="2"/>
    <x v="4"/>
    <x v="0"/>
    <x v="0"/>
    <x v="2"/>
    <x v="0"/>
  </r>
  <r>
    <x v="0"/>
    <x v="5"/>
    <s v="De Bonte Raaf"/>
    <x v="8"/>
    <x v="41"/>
    <n v="0"/>
    <x v="2"/>
    <x v="4"/>
    <x v="0"/>
    <x v="0"/>
    <x v="2"/>
    <x v="0"/>
  </r>
  <r>
    <x v="0"/>
    <x v="5"/>
    <s v="De Bonte Raaf"/>
    <x v="8"/>
    <x v="92"/>
    <n v="2080"/>
    <x v="2"/>
    <x v="4"/>
    <x v="0"/>
    <x v="0"/>
    <x v="2"/>
    <x v="0"/>
  </r>
  <r>
    <x v="0"/>
    <x v="5"/>
    <s v="De Bonte Raaf"/>
    <x v="8"/>
    <x v="43"/>
    <n v="0"/>
    <x v="2"/>
    <x v="4"/>
    <x v="0"/>
    <x v="1"/>
    <x v="2"/>
    <x v="0"/>
  </r>
  <r>
    <x v="0"/>
    <x v="5"/>
    <s v="De Bonte Raaf"/>
    <x v="8"/>
    <x v="44"/>
    <n v="0"/>
    <x v="2"/>
    <x v="4"/>
    <x v="0"/>
    <x v="2"/>
    <x v="2"/>
    <x v="0"/>
  </r>
  <r>
    <x v="0"/>
    <x v="5"/>
    <s v="De Bonte Raaf"/>
    <x v="8"/>
    <x v="45"/>
    <n v="0"/>
    <x v="2"/>
    <x v="4"/>
    <x v="0"/>
    <x v="2"/>
    <x v="2"/>
    <x v="0"/>
  </r>
  <r>
    <x v="0"/>
    <x v="5"/>
    <s v="De Bonte Raaf"/>
    <x v="8"/>
    <x v="46"/>
    <n v="0"/>
    <x v="2"/>
    <x v="4"/>
    <x v="0"/>
    <x v="2"/>
    <x v="2"/>
    <x v="0"/>
  </r>
  <r>
    <x v="0"/>
    <x v="5"/>
    <s v="De Bonte Raaf"/>
    <x v="8"/>
    <x v="47"/>
    <n v="0"/>
    <x v="2"/>
    <x v="4"/>
    <x v="0"/>
    <x v="2"/>
    <x v="2"/>
    <x v="0"/>
  </r>
  <r>
    <x v="0"/>
    <x v="5"/>
    <s v="De Bonte Raaf"/>
    <x v="8"/>
    <x v="48"/>
    <n v="0"/>
    <x v="2"/>
    <x v="4"/>
    <x v="0"/>
    <x v="1"/>
    <x v="2"/>
    <x v="0"/>
  </r>
  <r>
    <x v="0"/>
    <x v="5"/>
    <s v="De Bonte Raaf"/>
    <x v="8"/>
    <x v="49"/>
    <n v="166.4"/>
    <x v="2"/>
    <x v="4"/>
    <x v="0"/>
    <x v="3"/>
    <x v="2"/>
    <x v="0"/>
  </r>
  <r>
    <x v="0"/>
    <x v="5"/>
    <s v="De Bonte Raaf"/>
    <x v="8"/>
    <x v="50"/>
    <n v="24.96"/>
    <x v="2"/>
    <x v="4"/>
    <x v="0"/>
    <x v="4"/>
    <x v="2"/>
    <x v="0"/>
  </r>
  <r>
    <x v="0"/>
    <x v="5"/>
    <s v="De Bonte Raaf"/>
    <x v="8"/>
    <x v="51"/>
    <n v="33.28"/>
    <x v="2"/>
    <x v="4"/>
    <x v="0"/>
    <x v="4"/>
    <x v="2"/>
    <x v="0"/>
  </r>
  <r>
    <x v="0"/>
    <x v="5"/>
    <s v="De Bonte Raaf"/>
    <x v="8"/>
    <x v="52"/>
    <n v="0"/>
    <x v="2"/>
    <x v="4"/>
    <x v="0"/>
    <x v="1"/>
    <x v="2"/>
    <x v="0"/>
  </r>
  <r>
    <x v="0"/>
    <x v="5"/>
    <s v="De Bonte Raaf"/>
    <x v="8"/>
    <x v="53"/>
    <n v="31.2"/>
    <x v="2"/>
    <x v="4"/>
    <x v="0"/>
    <x v="3"/>
    <x v="2"/>
    <x v="0"/>
  </r>
  <r>
    <x v="0"/>
    <x v="5"/>
    <s v="De Bonte Raaf"/>
    <x v="8"/>
    <x v="54"/>
    <n v="4.68"/>
    <x v="2"/>
    <x v="4"/>
    <x v="0"/>
    <x v="4"/>
    <x v="2"/>
    <x v="0"/>
  </r>
  <r>
    <x v="0"/>
    <x v="5"/>
    <s v="De Bonte Raaf"/>
    <x v="8"/>
    <x v="55"/>
    <n v="6.24"/>
    <x v="2"/>
    <x v="4"/>
    <x v="0"/>
    <x v="4"/>
    <x v="2"/>
    <x v="0"/>
  </r>
  <r>
    <x v="0"/>
    <x v="5"/>
    <s v="De Bonte Raaf"/>
    <x v="8"/>
    <x v="56"/>
    <n v="0"/>
    <x v="2"/>
    <x v="4"/>
    <x v="0"/>
    <x v="4"/>
    <x v="2"/>
    <x v="0"/>
  </r>
  <r>
    <x v="0"/>
    <x v="5"/>
    <s v="De Bonte Raaf"/>
    <x v="8"/>
    <x v="57"/>
    <n v="0"/>
    <x v="2"/>
    <x v="4"/>
    <x v="0"/>
    <x v="4"/>
    <x v="2"/>
    <x v="0"/>
  </r>
  <r>
    <x v="0"/>
    <x v="5"/>
    <s v="De Bonte Raaf"/>
    <x v="8"/>
    <x v="58"/>
    <n v="0"/>
    <x v="2"/>
    <x v="4"/>
    <x v="0"/>
    <x v="4"/>
    <x v="2"/>
    <x v="0"/>
  </r>
  <r>
    <x v="0"/>
    <x v="5"/>
    <s v="De Bonte Raaf"/>
    <x v="8"/>
    <x v="59"/>
    <n v="0"/>
    <x v="2"/>
    <x v="4"/>
    <x v="0"/>
    <x v="4"/>
    <x v="2"/>
    <x v="0"/>
  </r>
  <r>
    <x v="0"/>
    <x v="5"/>
    <s v="De Bonte Raaf"/>
    <x v="8"/>
    <x v="60"/>
    <n v="151.22"/>
    <x v="2"/>
    <x v="4"/>
    <x v="0"/>
    <x v="5"/>
    <x v="2"/>
    <x v="0"/>
  </r>
  <r>
    <x v="0"/>
    <x v="5"/>
    <s v="De Bonte Raaf"/>
    <x v="8"/>
    <x v="61"/>
    <n v="0"/>
    <x v="2"/>
    <x v="4"/>
    <x v="0"/>
    <x v="5"/>
    <x v="2"/>
    <x v="0"/>
  </r>
  <r>
    <x v="0"/>
    <x v="5"/>
    <s v="De Bonte Raaf"/>
    <x v="8"/>
    <x v="62"/>
    <n v="0"/>
    <x v="2"/>
    <x v="4"/>
    <x v="0"/>
    <x v="5"/>
    <x v="2"/>
    <x v="0"/>
  </r>
  <r>
    <x v="0"/>
    <x v="5"/>
    <s v="De Bonte Raaf"/>
    <x v="8"/>
    <x v="63"/>
    <n v="0"/>
    <x v="2"/>
    <x v="4"/>
    <x v="0"/>
    <x v="5"/>
    <x v="2"/>
    <x v="0"/>
  </r>
  <r>
    <x v="0"/>
    <x v="5"/>
    <s v="De Bonte Raaf"/>
    <x v="8"/>
    <x v="64"/>
    <n v="11.02"/>
    <x v="2"/>
    <x v="4"/>
    <x v="0"/>
    <x v="5"/>
    <x v="2"/>
    <x v="0"/>
  </r>
  <r>
    <x v="0"/>
    <x v="5"/>
    <s v="De Bonte Raaf"/>
    <x v="8"/>
    <x v="65"/>
    <n v="0"/>
    <x v="2"/>
    <x v="4"/>
    <x v="0"/>
    <x v="5"/>
    <x v="2"/>
    <x v="0"/>
  </r>
  <r>
    <x v="0"/>
    <x v="5"/>
    <s v="De Bonte Raaf"/>
    <x v="8"/>
    <x v="66"/>
    <n v="61.15"/>
    <x v="2"/>
    <x v="4"/>
    <x v="0"/>
    <x v="5"/>
    <x v="2"/>
    <x v="0"/>
  </r>
  <r>
    <x v="0"/>
    <x v="5"/>
    <s v="De Bonte Raaf"/>
    <x v="8"/>
    <x v="67"/>
    <n v="0"/>
    <x v="2"/>
    <x v="4"/>
    <x v="0"/>
    <x v="5"/>
    <x v="2"/>
    <x v="0"/>
  </r>
  <r>
    <x v="0"/>
    <x v="5"/>
    <s v="De Bonte Raaf"/>
    <x v="8"/>
    <x v="68"/>
    <n v="0"/>
    <x v="2"/>
    <x v="4"/>
    <x v="0"/>
    <x v="5"/>
    <x v="2"/>
    <x v="0"/>
  </r>
  <r>
    <x v="0"/>
    <x v="5"/>
    <s v="De Bonte Raaf"/>
    <x v="8"/>
    <x v="69"/>
    <n v="0"/>
    <x v="2"/>
    <x v="4"/>
    <x v="0"/>
    <x v="5"/>
    <x v="2"/>
    <x v="0"/>
  </r>
  <r>
    <x v="0"/>
    <x v="5"/>
    <s v="De Bonte Raaf"/>
    <x v="8"/>
    <x v="70"/>
    <n v="7.28"/>
    <x v="2"/>
    <x v="4"/>
    <x v="0"/>
    <x v="5"/>
    <x v="2"/>
    <x v="0"/>
  </r>
  <r>
    <x v="0"/>
    <x v="5"/>
    <s v="De Bonte Raaf"/>
    <x v="8"/>
    <x v="71"/>
    <n v="0"/>
    <x v="2"/>
    <x v="4"/>
    <x v="0"/>
    <x v="5"/>
    <x v="2"/>
    <x v="0"/>
  </r>
  <r>
    <x v="0"/>
    <x v="5"/>
    <s v="De Bonte Raaf"/>
    <x v="8"/>
    <x v="72"/>
    <n v="0"/>
    <x v="2"/>
    <x v="4"/>
    <x v="0"/>
    <x v="4"/>
    <x v="2"/>
    <x v="0"/>
  </r>
  <r>
    <x v="0"/>
    <x v="5"/>
    <s v="De Bonte Raaf"/>
    <x v="8"/>
    <x v="73"/>
    <n v="0"/>
    <x v="2"/>
    <x v="4"/>
    <x v="0"/>
    <x v="4"/>
    <x v="2"/>
    <x v="0"/>
  </r>
  <r>
    <x v="0"/>
    <x v="5"/>
    <s v="De Bonte Raaf"/>
    <x v="8"/>
    <x v="74"/>
    <n v="0"/>
    <x v="2"/>
    <x v="4"/>
    <x v="0"/>
    <x v="4"/>
    <x v="2"/>
    <x v="0"/>
  </r>
  <r>
    <x v="0"/>
    <x v="5"/>
    <s v="De Bonte Raaf"/>
    <x v="8"/>
    <x v="75"/>
    <n v="0"/>
    <x v="2"/>
    <x v="4"/>
    <x v="0"/>
    <x v="4"/>
    <x v="2"/>
    <x v="0"/>
  </r>
  <r>
    <x v="0"/>
    <x v="5"/>
    <s v="De Bonte Raaf"/>
    <x v="8"/>
    <x v="76"/>
    <n v="139.36000000000001"/>
    <x v="2"/>
    <x v="4"/>
    <x v="0"/>
    <x v="6"/>
    <x v="2"/>
    <x v="0"/>
  </r>
  <r>
    <x v="0"/>
    <x v="5"/>
    <s v="De Bonte Raaf"/>
    <x v="8"/>
    <x v="77"/>
    <n v="-266"/>
    <x v="2"/>
    <x v="4"/>
    <x v="0"/>
    <x v="7"/>
    <x v="2"/>
    <x v="0"/>
  </r>
  <r>
    <x v="0"/>
    <x v="5"/>
    <s v="De Bonte Raaf"/>
    <x v="8"/>
    <x v="78"/>
    <n v="0"/>
    <x v="2"/>
    <x v="4"/>
    <x v="0"/>
    <x v="7"/>
    <x v="2"/>
    <x v="0"/>
  </r>
  <r>
    <x v="0"/>
    <x v="5"/>
    <s v="De Bonte Raaf"/>
    <x v="8"/>
    <x v="79"/>
    <n v="0"/>
    <x v="2"/>
    <x v="4"/>
    <x v="0"/>
    <x v="7"/>
    <x v="2"/>
    <x v="0"/>
  </r>
  <r>
    <x v="0"/>
    <x v="5"/>
    <s v="De Bonte Raaf"/>
    <x v="8"/>
    <x v="80"/>
    <n v="0"/>
    <x v="2"/>
    <x v="4"/>
    <x v="0"/>
    <x v="8"/>
    <x v="2"/>
    <x v="0"/>
  </r>
  <r>
    <x v="0"/>
    <x v="5"/>
    <s v="De Bonte Raaf"/>
    <x v="8"/>
    <x v="81"/>
    <n v="1814"/>
    <x v="2"/>
    <x v="4"/>
    <x v="0"/>
    <x v="8"/>
    <x v="2"/>
    <x v="0"/>
  </r>
  <r>
    <x v="0"/>
    <x v="5"/>
    <s v="De Bonte Raaf"/>
    <x v="8"/>
    <x v="82"/>
    <n v="0"/>
    <x v="2"/>
    <x v="4"/>
    <x v="0"/>
    <x v="8"/>
    <x v="2"/>
    <x v="0"/>
  </r>
  <r>
    <x v="0"/>
    <x v="5"/>
    <s v="De Bonte Raaf"/>
    <x v="8"/>
    <x v="83"/>
    <n v="1814"/>
    <x v="2"/>
    <x v="4"/>
    <x v="0"/>
    <x v="9"/>
    <x v="2"/>
    <x v="0"/>
  </r>
  <r>
    <x v="0"/>
    <x v="5"/>
    <s v="De Bonte Raaf"/>
    <x v="8"/>
    <x v="84"/>
    <n v="0"/>
    <x v="2"/>
    <x v="4"/>
    <x v="0"/>
    <x v="3"/>
    <x v="2"/>
    <x v="0"/>
  </r>
  <r>
    <x v="0"/>
    <x v="5"/>
    <s v="De Bonte Raaf"/>
    <x v="9"/>
    <x v="0"/>
    <n v="3139.74"/>
    <x v="3"/>
    <x v="0"/>
    <x v="0"/>
    <x v="0"/>
    <x v="2"/>
    <x v="0"/>
  </r>
  <r>
    <x v="0"/>
    <x v="5"/>
    <s v="De Bonte Raaf"/>
    <x v="9"/>
    <x v="85"/>
    <n v="1132"/>
    <x v="3"/>
    <x v="0"/>
    <x v="0"/>
    <x v="0"/>
    <x v="2"/>
    <x v="0"/>
  </r>
  <r>
    <x v="0"/>
    <x v="5"/>
    <s v="De Bonte Raaf"/>
    <x v="9"/>
    <x v="2"/>
    <n v="0"/>
    <x v="3"/>
    <x v="0"/>
    <x v="0"/>
    <x v="0"/>
    <x v="2"/>
    <x v="0"/>
  </r>
  <r>
    <x v="0"/>
    <x v="5"/>
    <s v="De Bonte Raaf"/>
    <x v="9"/>
    <x v="86"/>
    <n v="1132"/>
    <x v="3"/>
    <x v="0"/>
    <x v="0"/>
    <x v="0"/>
    <x v="2"/>
    <x v="0"/>
  </r>
  <r>
    <x v="0"/>
    <x v="5"/>
    <s v="De Bonte Raaf"/>
    <x v="9"/>
    <x v="4"/>
    <n v="1132"/>
    <x v="3"/>
    <x v="0"/>
    <x v="0"/>
    <x v="1"/>
    <x v="2"/>
    <x v="0"/>
  </r>
  <r>
    <x v="0"/>
    <x v="5"/>
    <s v="De Bonte Raaf"/>
    <x v="9"/>
    <x v="5"/>
    <n v="0"/>
    <x v="3"/>
    <x v="0"/>
    <x v="0"/>
    <x v="0"/>
    <x v="2"/>
    <x v="0"/>
  </r>
  <r>
    <x v="0"/>
    <x v="5"/>
    <s v="De Bonte Raaf"/>
    <x v="9"/>
    <x v="6"/>
    <n v="1440.92"/>
    <x v="3"/>
    <x v="0"/>
    <x v="0"/>
    <x v="0"/>
    <x v="2"/>
    <x v="0"/>
  </r>
  <r>
    <x v="0"/>
    <x v="5"/>
    <s v="De Bonte Raaf"/>
    <x v="9"/>
    <x v="7"/>
    <n v="0"/>
    <x v="3"/>
    <x v="0"/>
    <x v="0"/>
    <x v="0"/>
    <x v="2"/>
    <x v="0"/>
  </r>
  <r>
    <x v="0"/>
    <x v="5"/>
    <s v="De Bonte Raaf"/>
    <x v="9"/>
    <x v="8"/>
    <n v="0"/>
    <x v="3"/>
    <x v="0"/>
    <x v="0"/>
    <x v="1"/>
    <x v="2"/>
    <x v="0"/>
  </r>
  <r>
    <x v="0"/>
    <x v="5"/>
    <s v="De Bonte Raaf"/>
    <x v="9"/>
    <x v="9"/>
    <n v="0"/>
    <x v="3"/>
    <x v="0"/>
    <x v="0"/>
    <x v="0"/>
    <x v="2"/>
    <x v="0"/>
  </r>
  <r>
    <x v="0"/>
    <x v="5"/>
    <s v="De Bonte Raaf"/>
    <x v="9"/>
    <x v="87"/>
    <n v="1132"/>
    <x v="3"/>
    <x v="0"/>
    <x v="0"/>
    <x v="0"/>
    <x v="2"/>
    <x v="0"/>
  </r>
  <r>
    <x v="0"/>
    <x v="5"/>
    <s v="De Bonte Raaf"/>
    <x v="9"/>
    <x v="88"/>
    <n v="1132"/>
    <x v="3"/>
    <x v="0"/>
    <x v="0"/>
    <x v="0"/>
    <x v="2"/>
    <x v="0"/>
  </r>
  <r>
    <x v="0"/>
    <x v="5"/>
    <s v="De Bonte Raaf"/>
    <x v="9"/>
    <x v="89"/>
    <n v="1132"/>
    <x v="3"/>
    <x v="0"/>
    <x v="0"/>
    <x v="0"/>
    <x v="2"/>
    <x v="0"/>
  </r>
  <r>
    <x v="0"/>
    <x v="5"/>
    <s v="De Bonte Raaf"/>
    <x v="9"/>
    <x v="90"/>
    <n v="1132"/>
    <x v="3"/>
    <x v="0"/>
    <x v="0"/>
    <x v="0"/>
    <x v="2"/>
    <x v="0"/>
  </r>
  <r>
    <x v="0"/>
    <x v="5"/>
    <s v="De Bonte Raaf"/>
    <x v="9"/>
    <x v="91"/>
    <n v="1132"/>
    <x v="3"/>
    <x v="0"/>
    <x v="0"/>
    <x v="0"/>
    <x v="2"/>
    <x v="0"/>
  </r>
  <r>
    <x v="0"/>
    <x v="5"/>
    <s v="De Bonte Raaf"/>
    <x v="9"/>
    <x v="15"/>
    <n v="0"/>
    <x v="3"/>
    <x v="0"/>
    <x v="0"/>
    <x v="0"/>
    <x v="2"/>
    <x v="0"/>
  </r>
  <r>
    <x v="0"/>
    <x v="5"/>
    <s v="De Bonte Raaf"/>
    <x v="9"/>
    <x v="16"/>
    <n v="1132"/>
    <x v="3"/>
    <x v="0"/>
    <x v="0"/>
    <x v="0"/>
    <x v="2"/>
    <x v="0"/>
  </r>
  <r>
    <x v="0"/>
    <x v="5"/>
    <s v="De Bonte Raaf"/>
    <x v="9"/>
    <x v="17"/>
    <n v="0"/>
    <x v="3"/>
    <x v="0"/>
    <x v="0"/>
    <x v="0"/>
    <x v="2"/>
    <x v="0"/>
  </r>
  <r>
    <x v="0"/>
    <x v="5"/>
    <s v="De Bonte Raaf"/>
    <x v="9"/>
    <x v="18"/>
    <n v="1132"/>
    <x v="3"/>
    <x v="0"/>
    <x v="0"/>
    <x v="0"/>
    <x v="2"/>
    <x v="0"/>
  </r>
  <r>
    <x v="0"/>
    <x v="5"/>
    <s v="De Bonte Raaf"/>
    <x v="9"/>
    <x v="19"/>
    <n v="22"/>
    <x v="3"/>
    <x v="0"/>
    <x v="0"/>
    <x v="0"/>
    <x v="2"/>
    <x v="0"/>
  </r>
  <r>
    <x v="0"/>
    <x v="5"/>
    <s v="De Bonte Raaf"/>
    <x v="9"/>
    <x v="20"/>
    <n v="1132"/>
    <x v="3"/>
    <x v="0"/>
    <x v="0"/>
    <x v="0"/>
    <x v="2"/>
    <x v="0"/>
  </r>
  <r>
    <x v="0"/>
    <x v="5"/>
    <s v="De Bonte Raaf"/>
    <x v="9"/>
    <x v="21"/>
    <n v="-85.42"/>
    <x v="3"/>
    <x v="0"/>
    <x v="0"/>
    <x v="0"/>
    <x v="2"/>
    <x v="0"/>
  </r>
  <r>
    <x v="0"/>
    <x v="5"/>
    <s v="De Bonte Raaf"/>
    <x v="9"/>
    <x v="22"/>
    <n v="1132"/>
    <x v="3"/>
    <x v="0"/>
    <x v="0"/>
    <x v="0"/>
    <x v="2"/>
    <x v="0"/>
  </r>
  <r>
    <x v="0"/>
    <x v="5"/>
    <s v="De Bonte Raaf"/>
    <x v="9"/>
    <x v="23"/>
    <n v="1132"/>
    <x v="3"/>
    <x v="0"/>
    <x v="0"/>
    <x v="0"/>
    <x v="2"/>
    <x v="0"/>
  </r>
  <r>
    <x v="0"/>
    <x v="5"/>
    <s v="De Bonte Raaf"/>
    <x v="9"/>
    <x v="24"/>
    <n v="1132"/>
    <x v="3"/>
    <x v="0"/>
    <x v="0"/>
    <x v="0"/>
    <x v="2"/>
    <x v="0"/>
  </r>
  <r>
    <x v="0"/>
    <x v="5"/>
    <s v="De Bonte Raaf"/>
    <x v="9"/>
    <x v="25"/>
    <n v="21.67"/>
    <x v="3"/>
    <x v="0"/>
    <x v="0"/>
    <x v="0"/>
    <x v="2"/>
    <x v="0"/>
  </r>
  <r>
    <x v="0"/>
    <x v="5"/>
    <s v="De Bonte Raaf"/>
    <x v="9"/>
    <x v="26"/>
    <n v="79.2"/>
    <x v="3"/>
    <x v="0"/>
    <x v="0"/>
    <x v="0"/>
    <x v="2"/>
    <x v="0"/>
  </r>
  <r>
    <x v="0"/>
    <x v="5"/>
    <s v="De Bonte Raaf"/>
    <x v="9"/>
    <x v="27"/>
    <n v="110.5"/>
    <x v="3"/>
    <x v="0"/>
    <x v="0"/>
    <x v="0"/>
    <x v="2"/>
    <x v="0"/>
  </r>
  <r>
    <x v="0"/>
    <x v="5"/>
    <s v="De Bonte Raaf"/>
    <x v="9"/>
    <x v="28"/>
    <n v="1132"/>
    <x v="3"/>
    <x v="0"/>
    <x v="0"/>
    <x v="0"/>
    <x v="2"/>
    <x v="0"/>
  </r>
  <r>
    <x v="0"/>
    <x v="5"/>
    <s v="De Bonte Raaf"/>
    <x v="9"/>
    <x v="29"/>
    <n v="0"/>
    <x v="3"/>
    <x v="0"/>
    <x v="0"/>
    <x v="0"/>
    <x v="2"/>
    <x v="0"/>
  </r>
  <r>
    <x v="0"/>
    <x v="5"/>
    <s v="De Bonte Raaf"/>
    <x v="9"/>
    <x v="30"/>
    <n v="2264"/>
    <x v="3"/>
    <x v="0"/>
    <x v="0"/>
    <x v="0"/>
    <x v="2"/>
    <x v="0"/>
  </r>
  <r>
    <x v="0"/>
    <x v="5"/>
    <s v="De Bonte Raaf"/>
    <x v="9"/>
    <x v="31"/>
    <n v="14.51"/>
    <x v="3"/>
    <x v="0"/>
    <x v="0"/>
    <x v="0"/>
    <x v="2"/>
    <x v="0"/>
  </r>
  <r>
    <x v="0"/>
    <x v="5"/>
    <s v="De Bonte Raaf"/>
    <x v="9"/>
    <x v="32"/>
    <n v="78"/>
    <x v="3"/>
    <x v="0"/>
    <x v="0"/>
    <x v="0"/>
    <x v="2"/>
    <x v="0"/>
  </r>
  <r>
    <x v="0"/>
    <x v="5"/>
    <s v="De Bonte Raaf"/>
    <x v="9"/>
    <x v="33"/>
    <n v="50"/>
    <x v="3"/>
    <x v="0"/>
    <x v="0"/>
    <x v="0"/>
    <x v="2"/>
    <x v="0"/>
  </r>
  <r>
    <x v="0"/>
    <x v="5"/>
    <s v="De Bonte Raaf"/>
    <x v="9"/>
    <x v="34"/>
    <n v="50"/>
    <x v="3"/>
    <x v="0"/>
    <x v="0"/>
    <x v="0"/>
    <x v="2"/>
    <x v="0"/>
  </r>
  <r>
    <x v="0"/>
    <x v="5"/>
    <s v="De Bonte Raaf"/>
    <x v="9"/>
    <x v="35"/>
    <n v="100"/>
    <x v="3"/>
    <x v="0"/>
    <x v="0"/>
    <x v="0"/>
    <x v="2"/>
    <x v="0"/>
  </r>
  <r>
    <x v="0"/>
    <x v="5"/>
    <s v="De Bonte Raaf"/>
    <x v="9"/>
    <x v="36"/>
    <n v="78"/>
    <x v="3"/>
    <x v="0"/>
    <x v="0"/>
    <x v="0"/>
    <x v="2"/>
    <x v="0"/>
  </r>
  <r>
    <x v="0"/>
    <x v="5"/>
    <s v="De Bonte Raaf"/>
    <x v="9"/>
    <x v="37"/>
    <n v="75.84"/>
    <x v="3"/>
    <x v="0"/>
    <x v="0"/>
    <x v="0"/>
    <x v="2"/>
    <x v="0"/>
  </r>
  <r>
    <x v="0"/>
    <x v="5"/>
    <s v="De Bonte Raaf"/>
    <x v="9"/>
    <x v="38"/>
    <n v="50.4"/>
    <x v="3"/>
    <x v="0"/>
    <x v="0"/>
    <x v="0"/>
    <x v="2"/>
    <x v="0"/>
  </r>
  <r>
    <x v="0"/>
    <x v="5"/>
    <s v="De Bonte Raaf"/>
    <x v="9"/>
    <x v="39"/>
    <n v="0"/>
    <x v="3"/>
    <x v="0"/>
    <x v="0"/>
    <x v="0"/>
    <x v="2"/>
    <x v="0"/>
  </r>
  <r>
    <x v="0"/>
    <x v="5"/>
    <s v="De Bonte Raaf"/>
    <x v="9"/>
    <x v="93"/>
    <n v="165.6"/>
    <x v="3"/>
    <x v="0"/>
    <x v="0"/>
    <x v="0"/>
    <x v="2"/>
    <x v="0"/>
  </r>
  <r>
    <x v="0"/>
    <x v="5"/>
    <s v="De Bonte Raaf"/>
    <x v="9"/>
    <x v="40"/>
    <n v="216"/>
    <x v="3"/>
    <x v="0"/>
    <x v="0"/>
    <x v="0"/>
    <x v="2"/>
    <x v="0"/>
  </r>
  <r>
    <x v="0"/>
    <x v="5"/>
    <s v="De Bonte Raaf"/>
    <x v="9"/>
    <x v="41"/>
    <n v="0"/>
    <x v="3"/>
    <x v="0"/>
    <x v="0"/>
    <x v="0"/>
    <x v="2"/>
    <x v="0"/>
  </r>
  <r>
    <x v="0"/>
    <x v="5"/>
    <s v="De Bonte Raaf"/>
    <x v="9"/>
    <x v="92"/>
    <n v="1132"/>
    <x v="3"/>
    <x v="0"/>
    <x v="0"/>
    <x v="0"/>
    <x v="2"/>
    <x v="0"/>
  </r>
  <r>
    <x v="0"/>
    <x v="5"/>
    <s v="De Bonte Raaf"/>
    <x v="9"/>
    <x v="43"/>
    <n v="0"/>
    <x v="3"/>
    <x v="0"/>
    <x v="0"/>
    <x v="1"/>
    <x v="2"/>
    <x v="0"/>
  </r>
  <r>
    <x v="0"/>
    <x v="5"/>
    <s v="De Bonte Raaf"/>
    <x v="9"/>
    <x v="44"/>
    <n v="0"/>
    <x v="3"/>
    <x v="0"/>
    <x v="0"/>
    <x v="2"/>
    <x v="2"/>
    <x v="0"/>
  </r>
  <r>
    <x v="0"/>
    <x v="5"/>
    <s v="De Bonte Raaf"/>
    <x v="9"/>
    <x v="45"/>
    <n v="0"/>
    <x v="3"/>
    <x v="0"/>
    <x v="0"/>
    <x v="2"/>
    <x v="2"/>
    <x v="0"/>
  </r>
  <r>
    <x v="0"/>
    <x v="5"/>
    <s v="De Bonte Raaf"/>
    <x v="9"/>
    <x v="46"/>
    <n v="0"/>
    <x v="3"/>
    <x v="0"/>
    <x v="0"/>
    <x v="2"/>
    <x v="2"/>
    <x v="0"/>
  </r>
  <r>
    <x v="0"/>
    <x v="5"/>
    <s v="De Bonte Raaf"/>
    <x v="9"/>
    <x v="47"/>
    <n v="0"/>
    <x v="3"/>
    <x v="0"/>
    <x v="0"/>
    <x v="2"/>
    <x v="2"/>
    <x v="0"/>
  </r>
  <r>
    <x v="0"/>
    <x v="5"/>
    <s v="De Bonte Raaf"/>
    <x v="9"/>
    <x v="48"/>
    <n v="0"/>
    <x v="3"/>
    <x v="0"/>
    <x v="0"/>
    <x v="1"/>
    <x v="2"/>
    <x v="0"/>
  </r>
  <r>
    <x v="0"/>
    <x v="5"/>
    <s v="De Bonte Raaf"/>
    <x v="9"/>
    <x v="49"/>
    <n v="90.56"/>
    <x v="3"/>
    <x v="0"/>
    <x v="0"/>
    <x v="3"/>
    <x v="2"/>
    <x v="0"/>
  </r>
  <r>
    <x v="0"/>
    <x v="5"/>
    <s v="De Bonte Raaf"/>
    <x v="9"/>
    <x v="50"/>
    <n v="13.58"/>
    <x v="3"/>
    <x v="0"/>
    <x v="0"/>
    <x v="4"/>
    <x v="2"/>
    <x v="0"/>
  </r>
  <r>
    <x v="0"/>
    <x v="5"/>
    <s v="De Bonte Raaf"/>
    <x v="9"/>
    <x v="51"/>
    <n v="18.11"/>
    <x v="3"/>
    <x v="0"/>
    <x v="0"/>
    <x v="4"/>
    <x v="2"/>
    <x v="0"/>
  </r>
  <r>
    <x v="0"/>
    <x v="5"/>
    <s v="De Bonte Raaf"/>
    <x v="9"/>
    <x v="52"/>
    <n v="0"/>
    <x v="3"/>
    <x v="0"/>
    <x v="0"/>
    <x v="1"/>
    <x v="2"/>
    <x v="0"/>
  </r>
  <r>
    <x v="0"/>
    <x v="5"/>
    <s v="De Bonte Raaf"/>
    <x v="9"/>
    <x v="53"/>
    <n v="16.98"/>
    <x v="3"/>
    <x v="0"/>
    <x v="0"/>
    <x v="3"/>
    <x v="2"/>
    <x v="0"/>
  </r>
  <r>
    <x v="0"/>
    <x v="5"/>
    <s v="De Bonte Raaf"/>
    <x v="9"/>
    <x v="54"/>
    <n v="2.5499999999999998"/>
    <x v="3"/>
    <x v="0"/>
    <x v="0"/>
    <x v="4"/>
    <x v="2"/>
    <x v="0"/>
  </r>
  <r>
    <x v="0"/>
    <x v="5"/>
    <s v="De Bonte Raaf"/>
    <x v="9"/>
    <x v="55"/>
    <n v="3.4"/>
    <x v="3"/>
    <x v="0"/>
    <x v="0"/>
    <x v="4"/>
    <x v="2"/>
    <x v="0"/>
  </r>
  <r>
    <x v="0"/>
    <x v="5"/>
    <s v="De Bonte Raaf"/>
    <x v="9"/>
    <x v="56"/>
    <n v="0"/>
    <x v="3"/>
    <x v="0"/>
    <x v="0"/>
    <x v="4"/>
    <x v="2"/>
    <x v="0"/>
  </r>
  <r>
    <x v="0"/>
    <x v="5"/>
    <s v="De Bonte Raaf"/>
    <x v="9"/>
    <x v="57"/>
    <n v="0"/>
    <x v="3"/>
    <x v="0"/>
    <x v="0"/>
    <x v="4"/>
    <x v="2"/>
    <x v="0"/>
  </r>
  <r>
    <x v="0"/>
    <x v="5"/>
    <s v="De Bonte Raaf"/>
    <x v="9"/>
    <x v="58"/>
    <n v="0"/>
    <x v="3"/>
    <x v="0"/>
    <x v="0"/>
    <x v="4"/>
    <x v="2"/>
    <x v="0"/>
  </r>
  <r>
    <x v="0"/>
    <x v="5"/>
    <s v="De Bonte Raaf"/>
    <x v="9"/>
    <x v="59"/>
    <n v="0"/>
    <x v="3"/>
    <x v="0"/>
    <x v="0"/>
    <x v="4"/>
    <x v="2"/>
    <x v="0"/>
  </r>
  <r>
    <x v="0"/>
    <x v="5"/>
    <s v="De Bonte Raaf"/>
    <x v="9"/>
    <x v="60"/>
    <n v="82.3"/>
    <x v="3"/>
    <x v="0"/>
    <x v="0"/>
    <x v="5"/>
    <x v="2"/>
    <x v="0"/>
  </r>
  <r>
    <x v="0"/>
    <x v="5"/>
    <s v="De Bonte Raaf"/>
    <x v="9"/>
    <x v="61"/>
    <n v="0"/>
    <x v="3"/>
    <x v="0"/>
    <x v="0"/>
    <x v="5"/>
    <x v="2"/>
    <x v="0"/>
  </r>
  <r>
    <x v="0"/>
    <x v="5"/>
    <s v="De Bonte Raaf"/>
    <x v="9"/>
    <x v="62"/>
    <n v="0"/>
    <x v="3"/>
    <x v="0"/>
    <x v="0"/>
    <x v="5"/>
    <x v="2"/>
    <x v="0"/>
  </r>
  <r>
    <x v="0"/>
    <x v="5"/>
    <s v="De Bonte Raaf"/>
    <x v="9"/>
    <x v="63"/>
    <n v="0"/>
    <x v="3"/>
    <x v="0"/>
    <x v="0"/>
    <x v="5"/>
    <x v="2"/>
    <x v="0"/>
  </r>
  <r>
    <x v="0"/>
    <x v="5"/>
    <s v="De Bonte Raaf"/>
    <x v="9"/>
    <x v="64"/>
    <n v="6"/>
    <x v="3"/>
    <x v="0"/>
    <x v="0"/>
    <x v="5"/>
    <x v="2"/>
    <x v="0"/>
  </r>
  <r>
    <x v="0"/>
    <x v="5"/>
    <s v="De Bonte Raaf"/>
    <x v="9"/>
    <x v="65"/>
    <n v="0"/>
    <x v="3"/>
    <x v="0"/>
    <x v="0"/>
    <x v="5"/>
    <x v="2"/>
    <x v="0"/>
  </r>
  <r>
    <x v="0"/>
    <x v="5"/>
    <s v="De Bonte Raaf"/>
    <x v="9"/>
    <x v="66"/>
    <n v="33.28"/>
    <x v="3"/>
    <x v="0"/>
    <x v="0"/>
    <x v="5"/>
    <x v="2"/>
    <x v="0"/>
  </r>
  <r>
    <x v="0"/>
    <x v="5"/>
    <s v="De Bonte Raaf"/>
    <x v="9"/>
    <x v="67"/>
    <n v="0"/>
    <x v="3"/>
    <x v="0"/>
    <x v="0"/>
    <x v="5"/>
    <x v="2"/>
    <x v="0"/>
  </r>
  <r>
    <x v="0"/>
    <x v="5"/>
    <s v="De Bonte Raaf"/>
    <x v="9"/>
    <x v="68"/>
    <n v="0"/>
    <x v="3"/>
    <x v="0"/>
    <x v="0"/>
    <x v="5"/>
    <x v="2"/>
    <x v="0"/>
  </r>
  <r>
    <x v="0"/>
    <x v="5"/>
    <s v="De Bonte Raaf"/>
    <x v="9"/>
    <x v="69"/>
    <n v="0"/>
    <x v="3"/>
    <x v="0"/>
    <x v="0"/>
    <x v="5"/>
    <x v="2"/>
    <x v="0"/>
  </r>
  <r>
    <x v="0"/>
    <x v="5"/>
    <s v="De Bonte Raaf"/>
    <x v="9"/>
    <x v="70"/>
    <n v="3.96"/>
    <x v="3"/>
    <x v="0"/>
    <x v="0"/>
    <x v="5"/>
    <x v="2"/>
    <x v="0"/>
  </r>
  <r>
    <x v="0"/>
    <x v="5"/>
    <s v="De Bonte Raaf"/>
    <x v="9"/>
    <x v="71"/>
    <n v="0"/>
    <x v="3"/>
    <x v="0"/>
    <x v="0"/>
    <x v="5"/>
    <x v="2"/>
    <x v="0"/>
  </r>
  <r>
    <x v="0"/>
    <x v="5"/>
    <s v="De Bonte Raaf"/>
    <x v="9"/>
    <x v="72"/>
    <n v="0"/>
    <x v="3"/>
    <x v="0"/>
    <x v="0"/>
    <x v="4"/>
    <x v="2"/>
    <x v="0"/>
  </r>
  <r>
    <x v="0"/>
    <x v="5"/>
    <s v="De Bonte Raaf"/>
    <x v="9"/>
    <x v="73"/>
    <n v="0"/>
    <x v="3"/>
    <x v="0"/>
    <x v="0"/>
    <x v="4"/>
    <x v="2"/>
    <x v="0"/>
  </r>
  <r>
    <x v="0"/>
    <x v="5"/>
    <s v="De Bonte Raaf"/>
    <x v="9"/>
    <x v="74"/>
    <n v="0"/>
    <x v="3"/>
    <x v="0"/>
    <x v="0"/>
    <x v="4"/>
    <x v="2"/>
    <x v="0"/>
  </r>
  <r>
    <x v="0"/>
    <x v="5"/>
    <s v="De Bonte Raaf"/>
    <x v="9"/>
    <x v="75"/>
    <n v="0"/>
    <x v="3"/>
    <x v="0"/>
    <x v="0"/>
    <x v="4"/>
    <x v="2"/>
    <x v="0"/>
  </r>
  <r>
    <x v="0"/>
    <x v="5"/>
    <s v="De Bonte Raaf"/>
    <x v="9"/>
    <x v="76"/>
    <n v="75.84"/>
    <x v="3"/>
    <x v="0"/>
    <x v="0"/>
    <x v="6"/>
    <x v="2"/>
    <x v="0"/>
  </r>
  <r>
    <x v="0"/>
    <x v="5"/>
    <s v="De Bonte Raaf"/>
    <x v="9"/>
    <x v="77"/>
    <n v="-85.42"/>
    <x v="3"/>
    <x v="0"/>
    <x v="0"/>
    <x v="7"/>
    <x v="2"/>
    <x v="0"/>
  </r>
  <r>
    <x v="0"/>
    <x v="5"/>
    <s v="De Bonte Raaf"/>
    <x v="9"/>
    <x v="78"/>
    <n v="0"/>
    <x v="3"/>
    <x v="0"/>
    <x v="0"/>
    <x v="7"/>
    <x v="2"/>
    <x v="0"/>
  </r>
  <r>
    <x v="0"/>
    <x v="5"/>
    <s v="De Bonte Raaf"/>
    <x v="9"/>
    <x v="79"/>
    <n v="0"/>
    <x v="3"/>
    <x v="0"/>
    <x v="0"/>
    <x v="7"/>
    <x v="2"/>
    <x v="0"/>
  </r>
  <r>
    <x v="0"/>
    <x v="5"/>
    <s v="De Bonte Raaf"/>
    <x v="9"/>
    <x v="80"/>
    <n v="0"/>
    <x v="3"/>
    <x v="0"/>
    <x v="0"/>
    <x v="8"/>
    <x v="2"/>
    <x v="0"/>
  </r>
  <r>
    <x v="0"/>
    <x v="5"/>
    <s v="De Bonte Raaf"/>
    <x v="9"/>
    <x v="81"/>
    <n v="1046.58"/>
    <x v="3"/>
    <x v="0"/>
    <x v="0"/>
    <x v="8"/>
    <x v="2"/>
    <x v="0"/>
  </r>
  <r>
    <x v="0"/>
    <x v="5"/>
    <s v="De Bonte Raaf"/>
    <x v="9"/>
    <x v="82"/>
    <n v="0"/>
    <x v="3"/>
    <x v="0"/>
    <x v="0"/>
    <x v="8"/>
    <x v="2"/>
    <x v="0"/>
  </r>
  <r>
    <x v="0"/>
    <x v="5"/>
    <s v="De Bonte Raaf"/>
    <x v="9"/>
    <x v="83"/>
    <n v="1046.58"/>
    <x v="3"/>
    <x v="0"/>
    <x v="0"/>
    <x v="9"/>
    <x v="2"/>
    <x v="0"/>
  </r>
  <r>
    <x v="0"/>
    <x v="5"/>
    <s v="De Bonte Raaf"/>
    <x v="9"/>
    <x v="84"/>
    <n v="0"/>
    <x v="3"/>
    <x v="0"/>
    <x v="0"/>
    <x v="3"/>
    <x v="2"/>
    <x v="0"/>
  </r>
  <r>
    <x v="0"/>
    <x v="5"/>
    <s v="De Bonte Raaf"/>
    <x v="10"/>
    <x v="0"/>
    <n v="410.94"/>
    <x v="3"/>
    <x v="0"/>
    <x v="0"/>
    <x v="0"/>
    <x v="2"/>
    <x v="0"/>
  </r>
  <r>
    <x v="0"/>
    <x v="5"/>
    <s v="De Bonte Raaf"/>
    <x v="10"/>
    <x v="85"/>
    <n v="217.65"/>
    <x v="3"/>
    <x v="0"/>
    <x v="0"/>
    <x v="0"/>
    <x v="2"/>
    <x v="0"/>
  </r>
  <r>
    <x v="0"/>
    <x v="5"/>
    <s v="De Bonte Raaf"/>
    <x v="10"/>
    <x v="2"/>
    <n v="0"/>
    <x v="3"/>
    <x v="0"/>
    <x v="0"/>
    <x v="0"/>
    <x v="2"/>
    <x v="0"/>
  </r>
  <r>
    <x v="0"/>
    <x v="5"/>
    <s v="De Bonte Raaf"/>
    <x v="10"/>
    <x v="86"/>
    <n v="217.65"/>
    <x v="3"/>
    <x v="0"/>
    <x v="0"/>
    <x v="0"/>
    <x v="2"/>
    <x v="0"/>
  </r>
  <r>
    <x v="0"/>
    <x v="5"/>
    <s v="De Bonte Raaf"/>
    <x v="10"/>
    <x v="4"/>
    <n v="217.65"/>
    <x v="3"/>
    <x v="0"/>
    <x v="0"/>
    <x v="1"/>
    <x v="2"/>
    <x v="0"/>
  </r>
  <r>
    <x v="0"/>
    <x v="5"/>
    <s v="De Bonte Raaf"/>
    <x v="10"/>
    <x v="5"/>
    <n v="0"/>
    <x v="3"/>
    <x v="0"/>
    <x v="0"/>
    <x v="0"/>
    <x v="2"/>
    <x v="0"/>
  </r>
  <r>
    <x v="0"/>
    <x v="5"/>
    <s v="De Bonte Raaf"/>
    <x v="10"/>
    <x v="6"/>
    <n v="287.91000000000003"/>
    <x v="3"/>
    <x v="0"/>
    <x v="0"/>
    <x v="0"/>
    <x v="2"/>
    <x v="0"/>
  </r>
  <r>
    <x v="0"/>
    <x v="5"/>
    <s v="De Bonte Raaf"/>
    <x v="10"/>
    <x v="7"/>
    <n v="0"/>
    <x v="3"/>
    <x v="0"/>
    <x v="0"/>
    <x v="0"/>
    <x v="2"/>
    <x v="0"/>
  </r>
  <r>
    <x v="0"/>
    <x v="5"/>
    <s v="De Bonte Raaf"/>
    <x v="10"/>
    <x v="8"/>
    <n v="0"/>
    <x v="3"/>
    <x v="0"/>
    <x v="0"/>
    <x v="1"/>
    <x v="2"/>
    <x v="0"/>
  </r>
  <r>
    <x v="0"/>
    <x v="5"/>
    <s v="De Bonte Raaf"/>
    <x v="10"/>
    <x v="9"/>
    <n v="0"/>
    <x v="3"/>
    <x v="0"/>
    <x v="0"/>
    <x v="0"/>
    <x v="2"/>
    <x v="0"/>
  </r>
  <r>
    <x v="0"/>
    <x v="5"/>
    <s v="De Bonte Raaf"/>
    <x v="10"/>
    <x v="87"/>
    <n v="217.65"/>
    <x v="3"/>
    <x v="0"/>
    <x v="0"/>
    <x v="0"/>
    <x v="2"/>
    <x v="0"/>
  </r>
  <r>
    <x v="0"/>
    <x v="5"/>
    <s v="De Bonte Raaf"/>
    <x v="10"/>
    <x v="88"/>
    <n v="217.65"/>
    <x v="3"/>
    <x v="0"/>
    <x v="0"/>
    <x v="0"/>
    <x v="2"/>
    <x v="0"/>
  </r>
  <r>
    <x v="0"/>
    <x v="5"/>
    <s v="De Bonte Raaf"/>
    <x v="10"/>
    <x v="89"/>
    <n v="217.65"/>
    <x v="3"/>
    <x v="0"/>
    <x v="0"/>
    <x v="0"/>
    <x v="2"/>
    <x v="0"/>
  </r>
  <r>
    <x v="0"/>
    <x v="5"/>
    <s v="De Bonte Raaf"/>
    <x v="10"/>
    <x v="90"/>
    <n v="217.65"/>
    <x v="3"/>
    <x v="0"/>
    <x v="0"/>
    <x v="0"/>
    <x v="2"/>
    <x v="0"/>
  </r>
  <r>
    <x v="0"/>
    <x v="5"/>
    <s v="De Bonte Raaf"/>
    <x v="10"/>
    <x v="91"/>
    <n v="217.65"/>
    <x v="3"/>
    <x v="0"/>
    <x v="0"/>
    <x v="0"/>
    <x v="2"/>
    <x v="0"/>
  </r>
  <r>
    <x v="0"/>
    <x v="5"/>
    <s v="De Bonte Raaf"/>
    <x v="10"/>
    <x v="15"/>
    <n v="0"/>
    <x v="3"/>
    <x v="0"/>
    <x v="0"/>
    <x v="0"/>
    <x v="2"/>
    <x v="0"/>
  </r>
  <r>
    <x v="0"/>
    <x v="5"/>
    <s v="De Bonte Raaf"/>
    <x v="10"/>
    <x v="16"/>
    <n v="0"/>
    <x v="3"/>
    <x v="0"/>
    <x v="0"/>
    <x v="0"/>
    <x v="2"/>
    <x v="0"/>
  </r>
  <r>
    <x v="0"/>
    <x v="5"/>
    <s v="De Bonte Raaf"/>
    <x v="10"/>
    <x v="17"/>
    <n v="217.65"/>
    <x v="3"/>
    <x v="0"/>
    <x v="0"/>
    <x v="0"/>
    <x v="2"/>
    <x v="0"/>
  </r>
  <r>
    <x v="0"/>
    <x v="5"/>
    <s v="De Bonte Raaf"/>
    <x v="10"/>
    <x v="18"/>
    <n v="217.65"/>
    <x v="3"/>
    <x v="0"/>
    <x v="0"/>
    <x v="0"/>
    <x v="2"/>
    <x v="0"/>
  </r>
  <r>
    <x v="0"/>
    <x v="5"/>
    <s v="De Bonte Raaf"/>
    <x v="10"/>
    <x v="19"/>
    <n v="3"/>
    <x v="3"/>
    <x v="0"/>
    <x v="0"/>
    <x v="0"/>
    <x v="2"/>
    <x v="0"/>
  </r>
  <r>
    <x v="0"/>
    <x v="5"/>
    <s v="De Bonte Raaf"/>
    <x v="10"/>
    <x v="20"/>
    <n v="217.65"/>
    <x v="3"/>
    <x v="0"/>
    <x v="0"/>
    <x v="0"/>
    <x v="2"/>
    <x v="0"/>
  </r>
  <r>
    <x v="0"/>
    <x v="5"/>
    <s v="De Bonte Raaf"/>
    <x v="10"/>
    <x v="21"/>
    <n v="-80.67"/>
    <x v="3"/>
    <x v="0"/>
    <x v="0"/>
    <x v="0"/>
    <x v="2"/>
    <x v="0"/>
  </r>
  <r>
    <x v="0"/>
    <x v="5"/>
    <s v="De Bonte Raaf"/>
    <x v="10"/>
    <x v="22"/>
    <n v="217.65"/>
    <x v="3"/>
    <x v="0"/>
    <x v="0"/>
    <x v="0"/>
    <x v="2"/>
    <x v="0"/>
  </r>
  <r>
    <x v="0"/>
    <x v="5"/>
    <s v="De Bonte Raaf"/>
    <x v="10"/>
    <x v="23"/>
    <n v="217.65"/>
    <x v="3"/>
    <x v="0"/>
    <x v="0"/>
    <x v="0"/>
    <x v="2"/>
    <x v="0"/>
  </r>
  <r>
    <x v="0"/>
    <x v="5"/>
    <s v="De Bonte Raaf"/>
    <x v="10"/>
    <x v="24"/>
    <n v="217.65"/>
    <x v="3"/>
    <x v="0"/>
    <x v="0"/>
    <x v="0"/>
    <x v="2"/>
    <x v="0"/>
  </r>
  <r>
    <x v="0"/>
    <x v="5"/>
    <s v="De Bonte Raaf"/>
    <x v="10"/>
    <x v="25"/>
    <n v="21.67"/>
    <x v="3"/>
    <x v="0"/>
    <x v="0"/>
    <x v="0"/>
    <x v="2"/>
    <x v="0"/>
  </r>
  <r>
    <x v="0"/>
    <x v="5"/>
    <s v="De Bonte Raaf"/>
    <x v="10"/>
    <x v="26"/>
    <n v="15"/>
    <x v="3"/>
    <x v="0"/>
    <x v="0"/>
    <x v="0"/>
    <x v="2"/>
    <x v="0"/>
  </r>
  <r>
    <x v="0"/>
    <x v="5"/>
    <s v="De Bonte Raaf"/>
    <x v="10"/>
    <x v="27"/>
    <n v="0"/>
    <x v="3"/>
    <x v="0"/>
    <x v="0"/>
    <x v="0"/>
    <x v="2"/>
    <x v="0"/>
  </r>
  <r>
    <x v="0"/>
    <x v="5"/>
    <s v="De Bonte Raaf"/>
    <x v="10"/>
    <x v="28"/>
    <n v="217.65"/>
    <x v="3"/>
    <x v="0"/>
    <x v="0"/>
    <x v="0"/>
    <x v="2"/>
    <x v="0"/>
  </r>
  <r>
    <x v="0"/>
    <x v="5"/>
    <s v="De Bonte Raaf"/>
    <x v="10"/>
    <x v="29"/>
    <n v="0"/>
    <x v="3"/>
    <x v="0"/>
    <x v="0"/>
    <x v="0"/>
    <x v="2"/>
    <x v="0"/>
  </r>
  <r>
    <x v="0"/>
    <x v="5"/>
    <s v="De Bonte Raaf"/>
    <x v="10"/>
    <x v="30"/>
    <n v="2264"/>
    <x v="3"/>
    <x v="0"/>
    <x v="0"/>
    <x v="0"/>
    <x v="2"/>
    <x v="0"/>
  </r>
  <r>
    <x v="0"/>
    <x v="5"/>
    <s v="De Bonte Raaf"/>
    <x v="10"/>
    <x v="31"/>
    <n v="14.51"/>
    <x v="3"/>
    <x v="0"/>
    <x v="0"/>
    <x v="0"/>
    <x v="2"/>
    <x v="0"/>
  </r>
  <r>
    <x v="0"/>
    <x v="5"/>
    <s v="De Bonte Raaf"/>
    <x v="10"/>
    <x v="32"/>
    <n v="15"/>
    <x v="3"/>
    <x v="0"/>
    <x v="0"/>
    <x v="0"/>
    <x v="2"/>
    <x v="0"/>
  </r>
  <r>
    <x v="0"/>
    <x v="5"/>
    <s v="De Bonte Raaf"/>
    <x v="10"/>
    <x v="33"/>
    <n v="9.6199999999999992"/>
    <x v="3"/>
    <x v="0"/>
    <x v="0"/>
    <x v="0"/>
    <x v="2"/>
    <x v="0"/>
  </r>
  <r>
    <x v="0"/>
    <x v="5"/>
    <s v="De Bonte Raaf"/>
    <x v="10"/>
    <x v="34"/>
    <n v="0"/>
    <x v="3"/>
    <x v="0"/>
    <x v="0"/>
    <x v="0"/>
    <x v="2"/>
    <x v="0"/>
  </r>
  <r>
    <x v="0"/>
    <x v="5"/>
    <s v="De Bonte Raaf"/>
    <x v="10"/>
    <x v="35"/>
    <n v="0"/>
    <x v="3"/>
    <x v="0"/>
    <x v="0"/>
    <x v="0"/>
    <x v="2"/>
    <x v="0"/>
  </r>
  <r>
    <x v="0"/>
    <x v="5"/>
    <s v="De Bonte Raaf"/>
    <x v="10"/>
    <x v="36"/>
    <n v="15"/>
    <x v="3"/>
    <x v="0"/>
    <x v="0"/>
    <x v="0"/>
    <x v="2"/>
    <x v="0"/>
  </r>
  <r>
    <x v="0"/>
    <x v="5"/>
    <s v="De Bonte Raaf"/>
    <x v="10"/>
    <x v="37"/>
    <n v="14.58"/>
    <x v="3"/>
    <x v="0"/>
    <x v="0"/>
    <x v="0"/>
    <x v="2"/>
    <x v="0"/>
  </r>
  <r>
    <x v="0"/>
    <x v="5"/>
    <s v="De Bonte Raaf"/>
    <x v="10"/>
    <x v="38"/>
    <n v="3.42"/>
    <x v="3"/>
    <x v="0"/>
    <x v="0"/>
    <x v="0"/>
    <x v="2"/>
    <x v="0"/>
  </r>
  <r>
    <x v="0"/>
    <x v="5"/>
    <s v="De Bonte Raaf"/>
    <x v="10"/>
    <x v="39"/>
    <n v="0"/>
    <x v="3"/>
    <x v="0"/>
    <x v="0"/>
    <x v="0"/>
    <x v="2"/>
    <x v="0"/>
  </r>
  <r>
    <x v="0"/>
    <x v="5"/>
    <s v="De Bonte Raaf"/>
    <x v="10"/>
    <x v="40"/>
    <n v="3.42"/>
    <x v="3"/>
    <x v="0"/>
    <x v="0"/>
    <x v="0"/>
    <x v="2"/>
    <x v="0"/>
  </r>
  <r>
    <x v="0"/>
    <x v="5"/>
    <s v="De Bonte Raaf"/>
    <x v="10"/>
    <x v="41"/>
    <n v="0"/>
    <x v="3"/>
    <x v="0"/>
    <x v="0"/>
    <x v="0"/>
    <x v="2"/>
    <x v="0"/>
  </r>
  <r>
    <x v="0"/>
    <x v="5"/>
    <s v="De Bonte Raaf"/>
    <x v="10"/>
    <x v="92"/>
    <n v="217.65"/>
    <x v="3"/>
    <x v="0"/>
    <x v="0"/>
    <x v="0"/>
    <x v="2"/>
    <x v="0"/>
  </r>
  <r>
    <x v="0"/>
    <x v="5"/>
    <s v="De Bonte Raaf"/>
    <x v="10"/>
    <x v="43"/>
    <n v="0"/>
    <x v="3"/>
    <x v="0"/>
    <x v="0"/>
    <x v="1"/>
    <x v="2"/>
    <x v="0"/>
  </r>
  <r>
    <x v="0"/>
    <x v="5"/>
    <s v="De Bonte Raaf"/>
    <x v="10"/>
    <x v="44"/>
    <n v="0"/>
    <x v="3"/>
    <x v="0"/>
    <x v="0"/>
    <x v="2"/>
    <x v="2"/>
    <x v="0"/>
  </r>
  <r>
    <x v="0"/>
    <x v="5"/>
    <s v="De Bonte Raaf"/>
    <x v="10"/>
    <x v="45"/>
    <n v="0"/>
    <x v="3"/>
    <x v="0"/>
    <x v="0"/>
    <x v="2"/>
    <x v="2"/>
    <x v="0"/>
  </r>
  <r>
    <x v="0"/>
    <x v="5"/>
    <s v="De Bonte Raaf"/>
    <x v="10"/>
    <x v="46"/>
    <n v="0"/>
    <x v="3"/>
    <x v="0"/>
    <x v="0"/>
    <x v="2"/>
    <x v="2"/>
    <x v="0"/>
  </r>
  <r>
    <x v="0"/>
    <x v="5"/>
    <s v="De Bonte Raaf"/>
    <x v="10"/>
    <x v="47"/>
    <n v="0"/>
    <x v="3"/>
    <x v="0"/>
    <x v="0"/>
    <x v="2"/>
    <x v="2"/>
    <x v="0"/>
  </r>
  <r>
    <x v="0"/>
    <x v="5"/>
    <s v="De Bonte Raaf"/>
    <x v="10"/>
    <x v="48"/>
    <n v="0"/>
    <x v="3"/>
    <x v="0"/>
    <x v="0"/>
    <x v="1"/>
    <x v="2"/>
    <x v="0"/>
  </r>
  <r>
    <x v="0"/>
    <x v="5"/>
    <s v="De Bonte Raaf"/>
    <x v="10"/>
    <x v="49"/>
    <n v="17.41"/>
    <x v="3"/>
    <x v="0"/>
    <x v="0"/>
    <x v="3"/>
    <x v="2"/>
    <x v="0"/>
  </r>
  <r>
    <x v="0"/>
    <x v="5"/>
    <s v="De Bonte Raaf"/>
    <x v="10"/>
    <x v="50"/>
    <n v="2.61"/>
    <x v="3"/>
    <x v="0"/>
    <x v="0"/>
    <x v="4"/>
    <x v="2"/>
    <x v="0"/>
  </r>
  <r>
    <x v="0"/>
    <x v="5"/>
    <s v="De Bonte Raaf"/>
    <x v="10"/>
    <x v="51"/>
    <n v="3.48"/>
    <x v="3"/>
    <x v="0"/>
    <x v="0"/>
    <x v="4"/>
    <x v="2"/>
    <x v="0"/>
  </r>
  <r>
    <x v="0"/>
    <x v="5"/>
    <s v="De Bonte Raaf"/>
    <x v="10"/>
    <x v="52"/>
    <n v="0"/>
    <x v="3"/>
    <x v="0"/>
    <x v="0"/>
    <x v="1"/>
    <x v="2"/>
    <x v="0"/>
  </r>
  <r>
    <x v="0"/>
    <x v="5"/>
    <s v="De Bonte Raaf"/>
    <x v="10"/>
    <x v="53"/>
    <n v="3.26"/>
    <x v="3"/>
    <x v="0"/>
    <x v="0"/>
    <x v="3"/>
    <x v="2"/>
    <x v="0"/>
  </r>
  <r>
    <x v="0"/>
    <x v="5"/>
    <s v="De Bonte Raaf"/>
    <x v="10"/>
    <x v="54"/>
    <n v="0.49"/>
    <x v="3"/>
    <x v="0"/>
    <x v="0"/>
    <x v="4"/>
    <x v="2"/>
    <x v="0"/>
  </r>
  <r>
    <x v="0"/>
    <x v="5"/>
    <s v="De Bonte Raaf"/>
    <x v="10"/>
    <x v="55"/>
    <n v="0.65"/>
    <x v="3"/>
    <x v="0"/>
    <x v="0"/>
    <x v="4"/>
    <x v="2"/>
    <x v="0"/>
  </r>
  <r>
    <x v="0"/>
    <x v="5"/>
    <s v="De Bonte Raaf"/>
    <x v="10"/>
    <x v="56"/>
    <n v="0"/>
    <x v="3"/>
    <x v="0"/>
    <x v="0"/>
    <x v="4"/>
    <x v="2"/>
    <x v="0"/>
  </r>
  <r>
    <x v="0"/>
    <x v="5"/>
    <s v="De Bonte Raaf"/>
    <x v="10"/>
    <x v="57"/>
    <n v="0"/>
    <x v="3"/>
    <x v="0"/>
    <x v="0"/>
    <x v="4"/>
    <x v="2"/>
    <x v="0"/>
  </r>
  <r>
    <x v="0"/>
    <x v="5"/>
    <s v="De Bonte Raaf"/>
    <x v="10"/>
    <x v="58"/>
    <n v="0"/>
    <x v="3"/>
    <x v="0"/>
    <x v="0"/>
    <x v="4"/>
    <x v="2"/>
    <x v="0"/>
  </r>
  <r>
    <x v="0"/>
    <x v="5"/>
    <s v="De Bonte Raaf"/>
    <x v="10"/>
    <x v="59"/>
    <n v="0"/>
    <x v="3"/>
    <x v="0"/>
    <x v="0"/>
    <x v="4"/>
    <x v="2"/>
    <x v="0"/>
  </r>
  <r>
    <x v="0"/>
    <x v="5"/>
    <s v="De Bonte Raaf"/>
    <x v="10"/>
    <x v="60"/>
    <n v="15.82"/>
    <x v="3"/>
    <x v="0"/>
    <x v="0"/>
    <x v="5"/>
    <x v="2"/>
    <x v="0"/>
  </r>
  <r>
    <x v="0"/>
    <x v="5"/>
    <s v="De Bonte Raaf"/>
    <x v="10"/>
    <x v="61"/>
    <n v="0"/>
    <x v="3"/>
    <x v="0"/>
    <x v="0"/>
    <x v="5"/>
    <x v="2"/>
    <x v="0"/>
  </r>
  <r>
    <x v="0"/>
    <x v="5"/>
    <s v="De Bonte Raaf"/>
    <x v="10"/>
    <x v="62"/>
    <n v="0"/>
    <x v="3"/>
    <x v="0"/>
    <x v="0"/>
    <x v="5"/>
    <x v="2"/>
    <x v="0"/>
  </r>
  <r>
    <x v="0"/>
    <x v="5"/>
    <s v="De Bonte Raaf"/>
    <x v="10"/>
    <x v="63"/>
    <n v="0"/>
    <x v="3"/>
    <x v="0"/>
    <x v="0"/>
    <x v="5"/>
    <x v="2"/>
    <x v="0"/>
  </r>
  <r>
    <x v="0"/>
    <x v="5"/>
    <s v="De Bonte Raaf"/>
    <x v="10"/>
    <x v="64"/>
    <n v="1.1499999999999999"/>
    <x v="3"/>
    <x v="0"/>
    <x v="0"/>
    <x v="5"/>
    <x v="2"/>
    <x v="0"/>
  </r>
  <r>
    <x v="0"/>
    <x v="5"/>
    <s v="De Bonte Raaf"/>
    <x v="10"/>
    <x v="65"/>
    <n v="0"/>
    <x v="3"/>
    <x v="0"/>
    <x v="0"/>
    <x v="5"/>
    <x v="2"/>
    <x v="0"/>
  </r>
  <r>
    <x v="0"/>
    <x v="5"/>
    <s v="De Bonte Raaf"/>
    <x v="10"/>
    <x v="66"/>
    <n v="0"/>
    <x v="3"/>
    <x v="0"/>
    <x v="0"/>
    <x v="5"/>
    <x v="2"/>
    <x v="0"/>
  </r>
  <r>
    <x v="0"/>
    <x v="5"/>
    <s v="De Bonte Raaf"/>
    <x v="10"/>
    <x v="67"/>
    <n v="17.28"/>
    <x v="3"/>
    <x v="0"/>
    <x v="0"/>
    <x v="5"/>
    <x v="2"/>
    <x v="0"/>
  </r>
  <r>
    <x v="0"/>
    <x v="5"/>
    <s v="De Bonte Raaf"/>
    <x v="10"/>
    <x v="68"/>
    <n v="0"/>
    <x v="3"/>
    <x v="0"/>
    <x v="0"/>
    <x v="5"/>
    <x v="2"/>
    <x v="0"/>
  </r>
  <r>
    <x v="0"/>
    <x v="5"/>
    <s v="De Bonte Raaf"/>
    <x v="10"/>
    <x v="69"/>
    <n v="0"/>
    <x v="3"/>
    <x v="0"/>
    <x v="0"/>
    <x v="5"/>
    <x v="2"/>
    <x v="0"/>
  </r>
  <r>
    <x v="0"/>
    <x v="5"/>
    <s v="De Bonte Raaf"/>
    <x v="10"/>
    <x v="70"/>
    <n v="0.76"/>
    <x v="3"/>
    <x v="0"/>
    <x v="0"/>
    <x v="5"/>
    <x v="2"/>
    <x v="0"/>
  </r>
  <r>
    <x v="0"/>
    <x v="5"/>
    <s v="De Bonte Raaf"/>
    <x v="10"/>
    <x v="71"/>
    <n v="0"/>
    <x v="3"/>
    <x v="0"/>
    <x v="0"/>
    <x v="5"/>
    <x v="2"/>
    <x v="0"/>
  </r>
  <r>
    <x v="0"/>
    <x v="5"/>
    <s v="De Bonte Raaf"/>
    <x v="10"/>
    <x v="72"/>
    <n v="0"/>
    <x v="3"/>
    <x v="0"/>
    <x v="0"/>
    <x v="4"/>
    <x v="2"/>
    <x v="0"/>
  </r>
  <r>
    <x v="0"/>
    <x v="5"/>
    <s v="De Bonte Raaf"/>
    <x v="10"/>
    <x v="73"/>
    <n v="0"/>
    <x v="3"/>
    <x v="0"/>
    <x v="0"/>
    <x v="4"/>
    <x v="2"/>
    <x v="0"/>
  </r>
  <r>
    <x v="0"/>
    <x v="5"/>
    <s v="De Bonte Raaf"/>
    <x v="10"/>
    <x v="74"/>
    <n v="0"/>
    <x v="3"/>
    <x v="0"/>
    <x v="0"/>
    <x v="4"/>
    <x v="2"/>
    <x v="0"/>
  </r>
  <r>
    <x v="0"/>
    <x v="5"/>
    <s v="De Bonte Raaf"/>
    <x v="10"/>
    <x v="75"/>
    <n v="0"/>
    <x v="3"/>
    <x v="0"/>
    <x v="0"/>
    <x v="4"/>
    <x v="2"/>
    <x v="0"/>
  </r>
  <r>
    <x v="0"/>
    <x v="5"/>
    <s v="De Bonte Raaf"/>
    <x v="10"/>
    <x v="76"/>
    <n v="14.58"/>
    <x v="3"/>
    <x v="0"/>
    <x v="0"/>
    <x v="6"/>
    <x v="2"/>
    <x v="0"/>
  </r>
  <r>
    <x v="0"/>
    <x v="5"/>
    <s v="De Bonte Raaf"/>
    <x v="10"/>
    <x v="77"/>
    <n v="-80.67"/>
    <x v="3"/>
    <x v="0"/>
    <x v="0"/>
    <x v="7"/>
    <x v="2"/>
    <x v="0"/>
  </r>
  <r>
    <x v="0"/>
    <x v="5"/>
    <s v="De Bonte Raaf"/>
    <x v="10"/>
    <x v="78"/>
    <n v="0"/>
    <x v="3"/>
    <x v="0"/>
    <x v="0"/>
    <x v="7"/>
    <x v="2"/>
    <x v="0"/>
  </r>
  <r>
    <x v="0"/>
    <x v="5"/>
    <s v="De Bonte Raaf"/>
    <x v="10"/>
    <x v="79"/>
    <n v="0"/>
    <x v="3"/>
    <x v="0"/>
    <x v="0"/>
    <x v="7"/>
    <x v="2"/>
    <x v="0"/>
  </r>
  <r>
    <x v="0"/>
    <x v="5"/>
    <s v="De Bonte Raaf"/>
    <x v="10"/>
    <x v="80"/>
    <n v="0"/>
    <x v="3"/>
    <x v="0"/>
    <x v="0"/>
    <x v="8"/>
    <x v="2"/>
    <x v="0"/>
  </r>
  <r>
    <x v="0"/>
    <x v="5"/>
    <s v="De Bonte Raaf"/>
    <x v="10"/>
    <x v="81"/>
    <n v="136.97999999999999"/>
    <x v="3"/>
    <x v="0"/>
    <x v="0"/>
    <x v="8"/>
    <x v="2"/>
    <x v="0"/>
  </r>
  <r>
    <x v="0"/>
    <x v="5"/>
    <s v="De Bonte Raaf"/>
    <x v="10"/>
    <x v="82"/>
    <n v="0"/>
    <x v="3"/>
    <x v="0"/>
    <x v="0"/>
    <x v="8"/>
    <x v="2"/>
    <x v="0"/>
  </r>
  <r>
    <x v="0"/>
    <x v="5"/>
    <s v="De Bonte Raaf"/>
    <x v="10"/>
    <x v="83"/>
    <n v="136.97999999999999"/>
    <x v="3"/>
    <x v="0"/>
    <x v="0"/>
    <x v="9"/>
    <x v="2"/>
    <x v="0"/>
  </r>
  <r>
    <x v="0"/>
    <x v="5"/>
    <s v="De Bonte Raaf"/>
    <x v="10"/>
    <x v="84"/>
    <n v="0"/>
    <x v="3"/>
    <x v="0"/>
    <x v="0"/>
    <x v="3"/>
    <x v="2"/>
    <x v="0"/>
  </r>
  <r>
    <x v="0"/>
    <x v="6"/>
    <s v="De Bonte Raaf"/>
    <x v="0"/>
    <x v="0"/>
    <n v="245.52"/>
    <x v="0"/>
    <x v="3"/>
    <x v="0"/>
    <x v="0"/>
    <x v="0"/>
    <x v="0"/>
  </r>
  <r>
    <x v="0"/>
    <x v="6"/>
    <s v="De Bonte Raaf"/>
    <x v="0"/>
    <x v="85"/>
    <n v="105.42"/>
    <x v="0"/>
    <x v="3"/>
    <x v="0"/>
    <x v="0"/>
    <x v="0"/>
    <x v="0"/>
  </r>
  <r>
    <x v="0"/>
    <x v="6"/>
    <s v="De Bonte Raaf"/>
    <x v="0"/>
    <x v="2"/>
    <n v="0"/>
    <x v="0"/>
    <x v="3"/>
    <x v="0"/>
    <x v="0"/>
    <x v="0"/>
    <x v="0"/>
  </r>
  <r>
    <x v="0"/>
    <x v="6"/>
    <s v="De Bonte Raaf"/>
    <x v="0"/>
    <x v="86"/>
    <n v="105.42"/>
    <x v="0"/>
    <x v="3"/>
    <x v="0"/>
    <x v="0"/>
    <x v="0"/>
    <x v="0"/>
  </r>
  <r>
    <x v="0"/>
    <x v="6"/>
    <s v="De Bonte Raaf"/>
    <x v="0"/>
    <x v="4"/>
    <n v="105.42"/>
    <x v="0"/>
    <x v="3"/>
    <x v="0"/>
    <x v="1"/>
    <x v="0"/>
    <x v="0"/>
  </r>
  <r>
    <x v="0"/>
    <x v="6"/>
    <s v="De Bonte Raaf"/>
    <x v="0"/>
    <x v="5"/>
    <n v="0"/>
    <x v="0"/>
    <x v="3"/>
    <x v="0"/>
    <x v="0"/>
    <x v="0"/>
    <x v="0"/>
  </r>
  <r>
    <x v="0"/>
    <x v="6"/>
    <s v="De Bonte Raaf"/>
    <x v="0"/>
    <x v="6"/>
    <n v="154.44999999999999"/>
    <x v="0"/>
    <x v="3"/>
    <x v="0"/>
    <x v="0"/>
    <x v="0"/>
    <x v="0"/>
  </r>
  <r>
    <x v="0"/>
    <x v="6"/>
    <s v="De Bonte Raaf"/>
    <x v="0"/>
    <x v="7"/>
    <n v="0"/>
    <x v="0"/>
    <x v="3"/>
    <x v="0"/>
    <x v="0"/>
    <x v="0"/>
    <x v="0"/>
  </r>
  <r>
    <x v="0"/>
    <x v="6"/>
    <s v="De Bonte Raaf"/>
    <x v="0"/>
    <x v="8"/>
    <n v="0"/>
    <x v="0"/>
    <x v="3"/>
    <x v="0"/>
    <x v="1"/>
    <x v="0"/>
    <x v="0"/>
  </r>
  <r>
    <x v="0"/>
    <x v="6"/>
    <s v="De Bonte Raaf"/>
    <x v="0"/>
    <x v="9"/>
    <n v="0"/>
    <x v="0"/>
    <x v="3"/>
    <x v="0"/>
    <x v="0"/>
    <x v="0"/>
    <x v="0"/>
  </r>
  <r>
    <x v="0"/>
    <x v="6"/>
    <s v="De Bonte Raaf"/>
    <x v="0"/>
    <x v="87"/>
    <n v="105.42"/>
    <x v="0"/>
    <x v="3"/>
    <x v="0"/>
    <x v="0"/>
    <x v="0"/>
    <x v="0"/>
  </r>
  <r>
    <x v="0"/>
    <x v="6"/>
    <s v="De Bonte Raaf"/>
    <x v="0"/>
    <x v="88"/>
    <n v="105.42"/>
    <x v="0"/>
    <x v="3"/>
    <x v="0"/>
    <x v="0"/>
    <x v="0"/>
    <x v="0"/>
  </r>
  <r>
    <x v="0"/>
    <x v="6"/>
    <s v="De Bonte Raaf"/>
    <x v="0"/>
    <x v="89"/>
    <n v="105.42"/>
    <x v="0"/>
    <x v="3"/>
    <x v="0"/>
    <x v="0"/>
    <x v="0"/>
    <x v="0"/>
  </r>
  <r>
    <x v="0"/>
    <x v="6"/>
    <s v="De Bonte Raaf"/>
    <x v="0"/>
    <x v="90"/>
    <n v="105.42"/>
    <x v="0"/>
    <x v="3"/>
    <x v="0"/>
    <x v="0"/>
    <x v="0"/>
    <x v="0"/>
  </r>
  <r>
    <x v="0"/>
    <x v="6"/>
    <s v="De Bonte Raaf"/>
    <x v="0"/>
    <x v="91"/>
    <n v="105.42"/>
    <x v="0"/>
    <x v="3"/>
    <x v="0"/>
    <x v="0"/>
    <x v="0"/>
    <x v="0"/>
  </r>
  <r>
    <x v="0"/>
    <x v="6"/>
    <s v="De Bonte Raaf"/>
    <x v="0"/>
    <x v="15"/>
    <n v="0"/>
    <x v="0"/>
    <x v="3"/>
    <x v="0"/>
    <x v="0"/>
    <x v="0"/>
    <x v="0"/>
  </r>
  <r>
    <x v="0"/>
    <x v="6"/>
    <s v="De Bonte Raaf"/>
    <x v="0"/>
    <x v="16"/>
    <n v="0"/>
    <x v="0"/>
    <x v="3"/>
    <x v="0"/>
    <x v="0"/>
    <x v="0"/>
    <x v="0"/>
  </r>
  <r>
    <x v="0"/>
    <x v="6"/>
    <s v="De Bonte Raaf"/>
    <x v="0"/>
    <x v="17"/>
    <n v="105.42"/>
    <x v="0"/>
    <x v="3"/>
    <x v="0"/>
    <x v="0"/>
    <x v="0"/>
    <x v="0"/>
  </r>
  <r>
    <x v="0"/>
    <x v="6"/>
    <s v="De Bonte Raaf"/>
    <x v="0"/>
    <x v="18"/>
    <n v="105.42"/>
    <x v="0"/>
    <x v="3"/>
    <x v="0"/>
    <x v="0"/>
    <x v="0"/>
    <x v="0"/>
  </r>
  <r>
    <x v="0"/>
    <x v="6"/>
    <s v="De Bonte Raaf"/>
    <x v="0"/>
    <x v="19"/>
    <n v="2"/>
    <x v="0"/>
    <x v="3"/>
    <x v="0"/>
    <x v="0"/>
    <x v="0"/>
    <x v="0"/>
  </r>
  <r>
    <x v="0"/>
    <x v="6"/>
    <s v="De Bonte Raaf"/>
    <x v="0"/>
    <x v="20"/>
    <n v="105.42"/>
    <x v="0"/>
    <x v="3"/>
    <x v="0"/>
    <x v="0"/>
    <x v="0"/>
    <x v="0"/>
  </r>
  <r>
    <x v="0"/>
    <x v="6"/>
    <s v="De Bonte Raaf"/>
    <x v="0"/>
    <x v="21"/>
    <n v="-38.58"/>
    <x v="0"/>
    <x v="3"/>
    <x v="0"/>
    <x v="0"/>
    <x v="0"/>
    <x v="0"/>
  </r>
  <r>
    <x v="0"/>
    <x v="6"/>
    <s v="De Bonte Raaf"/>
    <x v="0"/>
    <x v="22"/>
    <n v="105.42"/>
    <x v="0"/>
    <x v="3"/>
    <x v="0"/>
    <x v="0"/>
    <x v="0"/>
    <x v="0"/>
  </r>
  <r>
    <x v="0"/>
    <x v="6"/>
    <s v="De Bonte Raaf"/>
    <x v="0"/>
    <x v="23"/>
    <n v="105.42"/>
    <x v="0"/>
    <x v="3"/>
    <x v="0"/>
    <x v="0"/>
    <x v="0"/>
    <x v="0"/>
  </r>
  <r>
    <x v="0"/>
    <x v="6"/>
    <s v="De Bonte Raaf"/>
    <x v="0"/>
    <x v="24"/>
    <n v="105.42"/>
    <x v="0"/>
    <x v="3"/>
    <x v="0"/>
    <x v="0"/>
    <x v="0"/>
    <x v="0"/>
  </r>
  <r>
    <x v="0"/>
    <x v="6"/>
    <s v="De Bonte Raaf"/>
    <x v="0"/>
    <x v="25"/>
    <n v="21.67"/>
    <x v="0"/>
    <x v="3"/>
    <x v="0"/>
    <x v="0"/>
    <x v="0"/>
    <x v="0"/>
  </r>
  <r>
    <x v="0"/>
    <x v="6"/>
    <s v="De Bonte Raaf"/>
    <x v="0"/>
    <x v="26"/>
    <n v="7"/>
    <x v="0"/>
    <x v="3"/>
    <x v="0"/>
    <x v="0"/>
    <x v="0"/>
    <x v="0"/>
  </r>
  <r>
    <x v="0"/>
    <x v="6"/>
    <s v="De Bonte Raaf"/>
    <x v="0"/>
    <x v="27"/>
    <n v="0"/>
    <x v="0"/>
    <x v="3"/>
    <x v="0"/>
    <x v="0"/>
    <x v="0"/>
    <x v="0"/>
  </r>
  <r>
    <x v="0"/>
    <x v="6"/>
    <s v="De Bonte Raaf"/>
    <x v="0"/>
    <x v="28"/>
    <n v="105.42"/>
    <x v="0"/>
    <x v="3"/>
    <x v="0"/>
    <x v="0"/>
    <x v="0"/>
    <x v="0"/>
  </r>
  <r>
    <x v="0"/>
    <x v="6"/>
    <s v="De Bonte Raaf"/>
    <x v="0"/>
    <x v="29"/>
    <n v="0"/>
    <x v="0"/>
    <x v="3"/>
    <x v="0"/>
    <x v="0"/>
    <x v="0"/>
    <x v="0"/>
  </r>
  <r>
    <x v="0"/>
    <x v="6"/>
    <s v="De Bonte Raaf"/>
    <x v="0"/>
    <x v="30"/>
    <n v="2350"/>
    <x v="0"/>
    <x v="3"/>
    <x v="0"/>
    <x v="0"/>
    <x v="0"/>
    <x v="0"/>
  </r>
  <r>
    <x v="0"/>
    <x v="6"/>
    <s v="De Bonte Raaf"/>
    <x v="0"/>
    <x v="31"/>
    <n v="15.06"/>
    <x v="0"/>
    <x v="3"/>
    <x v="0"/>
    <x v="0"/>
    <x v="0"/>
    <x v="0"/>
  </r>
  <r>
    <x v="0"/>
    <x v="6"/>
    <s v="De Bonte Raaf"/>
    <x v="0"/>
    <x v="32"/>
    <n v="7"/>
    <x v="0"/>
    <x v="3"/>
    <x v="0"/>
    <x v="0"/>
    <x v="0"/>
    <x v="0"/>
  </r>
  <r>
    <x v="0"/>
    <x v="6"/>
    <s v="De Bonte Raaf"/>
    <x v="0"/>
    <x v="33"/>
    <n v="4.49"/>
    <x v="0"/>
    <x v="3"/>
    <x v="0"/>
    <x v="0"/>
    <x v="0"/>
    <x v="0"/>
  </r>
  <r>
    <x v="0"/>
    <x v="6"/>
    <s v="De Bonte Raaf"/>
    <x v="0"/>
    <x v="34"/>
    <n v="0"/>
    <x v="0"/>
    <x v="3"/>
    <x v="0"/>
    <x v="0"/>
    <x v="0"/>
    <x v="0"/>
  </r>
  <r>
    <x v="0"/>
    <x v="6"/>
    <s v="De Bonte Raaf"/>
    <x v="0"/>
    <x v="35"/>
    <n v="0"/>
    <x v="0"/>
    <x v="3"/>
    <x v="0"/>
    <x v="0"/>
    <x v="0"/>
    <x v="0"/>
  </r>
  <r>
    <x v="0"/>
    <x v="6"/>
    <s v="De Bonte Raaf"/>
    <x v="0"/>
    <x v="36"/>
    <n v="7"/>
    <x v="0"/>
    <x v="3"/>
    <x v="0"/>
    <x v="0"/>
    <x v="0"/>
    <x v="0"/>
  </r>
  <r>
    <x v="0"/>
    <x v="6"/>
    <s v="De Bonte Raaf"/>
    <x v="0"/>
    <x v="37"/>
    <n v="7.06"/>
    <x v="0"/>
    <x v="3"/>
    <x v="0"/>
    <x v="0"/>
    <x v="0"/>
    <x v="0"/>
  </r>
  <r>
    <x v="0"/>
    <x v="6"/>
    <s v="De Bonte Raaf"/>
    <x v="0"/>
    <x v="38"/>
    <n v="1.59"/>
    <x v="0"/>
    <x v="3"/>
    <x v="0"/>
    <x v="0"/>
    <x v="0"/>
    <x v="0"/>
  </r>
  <r>
    <x v="0"/>
    <x v="6"/>
    <s v="De Bonte Raaf"/>
    <x v="0"/>
    <x v="39"/>
    <n v="0"/>
    <x v="0"/>
    <x v="3"/>
    <x v="0"/>
    <x v="0"/>
    <x v="0"/>
    <x v="0"/>
  </r>
  <r>
    <x v="0"/>
    <x v="6"/>
    <s v="De Bonte Raaf"/>
    <x v="0"/>
    <x v="40"/>
    <n v="1.59"/>
    <x v="0"/>
    <x v="3"/>
    <x v="0"/>
    <x v="0"/>
    <x v="0"/>
    <x v="0"/>
  </r>
  <r>
    <x v="0"/>
    <x v="6"/>
    <s v="De Bonte Raaf"/>
    <x v="0"/>
    <x v="41"/>
    <n v="0"/>
    <x v="0"/>
    <x v="3"/>
    <x v="0"/>
    <x v="0"/>
    <x v="0"/>
    <x v="0"/>
  </r>
  <r>
    <x v="0"/>
    <x v="6"/>
    <s v="De Bonte Raaf"/>
    <x v="0"/>
    <x v="92"/>
    <n v="105.42"/>
    <x v="0"/>
    <x v="3"/>
    <x v="0"/>
    <x v="0"/>
    <x v="0"/>
    <x v="0"/>
  </r>
  <r>
    <x v="0"/>
    <x v="6"/>
    <s v="De Bonte Raaf"/>
    <x v="0"/>
    <x v="43"/>
    <n v="0"/>
    <x v="0"/>
    <x v="3"/>
    <x v="0"/>
    <x v="1"/>
    <x v="0"/>
    <x v="0"/>
  </r>
  <r>
    <x v="0"/>
    <x v="6"/>
    <s v="De Bonte Raaf"/>
    <x v="0"/>
    <x v="44"/>
    <n v="0"/>
    <x v="0"/>
    <x v="3"/>
    <x v="0"/>
    <x v="2"/>
    <x v="0"/>
    <x v="0"/>
  </r>
  <r>
    <x v="0"/>
    <x v="6"/>
    <s v="De Bonte Raaf"/>
    <x v="0"/>
    <x v="45"/>
    <n v="15"/>
    <x v="0"/>
    <x v="3"/>
    <x v="0"/>
    <x v="2"/>
    <x v="0"/>
    <x v="0"/>
  </r>
  <r>
    <x v="0"/>
    <x v="6"/>
    <s v="De Bonte Raaf"/>
    <x v="0"/>
    <x v="46"/>
    <n v="0"/>
    <x v="0"/>
    <x v="3"/>
    <x v="0"/>
    <x v="2"/>
    <x v="0"/>
    <x v="0"/>
  </r>
  <r>
    <x v="0"/>
    <x v="6"/>
    <s v="De Bonte Raaf"/>
    <x v="0"/>
    <x v="47"/>
    <n v="0"/>
    <x v="0"/>
    <x v="3"/>
    <x v="0"/>
    <x v="2"/>
    <x v="0"/>
    <x v="0"/>
  </r>
  <r>
    <x v="0"/>
    <x v="6"/>
    <s v="De Bonte Raaf"/>
    <x v="0"/>
    <x v="48"/>
    <n v="0"/>
    <x v="0"/>
    <x v="3"/>
    <x v="0"/>
    <x v="1"/>
    <x v="0"/>
    <x v="0"/>
  </r>
  <r>
    <x v="0"/>
    <x v="6"/>
    <s v="De Bonte Raaf"/>
    <x v="0"/>
    <x v="49"/>
    <n v="8.43"/>
    <x v="0"/>
    <x v="3"/>
    <x v="0"/>
    <x v="3"/>
    <x v="0"/>
    <x v="0"/>
  </r>
  <r>
    <x v="0"/>
    <x v="6"/>
    <s v="De Bonte Raaf"/>
    <x v="0"/>
    <x v="50"/>
    <n v="1.26"/>
    <x v="0"/>
    <x v="3"/>
    <x v="0"/>
    <x v="4"/>
    <x v="0"/>
    <x v="0"/>
  </r>
  <r>
    <x v="0"/>
    <x v="6"/>
    <s v="De Bonte Raaf"/>
    <x v="0"/>
    <x v="51"/>
    <n v="1.69"/>
    <x v="0"/>
    <x v="3"/>
    <x v="0"/>
    <x v="4"/>
    <x v="0"/>
    <x v="0"/>
  </r>
  <r>
    <x v="0"/>
    <x v="6"/>
    <s v="De Bonte Raaf"/>
    <x v="0"/>
    <x v="52"/>
    <n v="0"/>
    <x v="0"/>
    <x v="3"/>
    <x v="0"/>
    <x v="1"/>
    <x v="0"/>
    <x v="0"/>
  </r>
  <r>
    <x v="0"/>
    <x v="6"/>
    <s v="De Bonte Raaf"/>
    <x v="0"/>
    <x v="53"/>
    <n v="1.58"/>
    <x v="0"/>
    <x v="3"/>
    <x v="0"/>
    <x v="3"/>
    <x v="0"/>
    <x v="0"/>
  </r>
  <r>
    <x v="0"/>
    <x v="6"/>
    <s v="De Bonte Raaf"/>
    <x v="0"/>
    <x v="54"/>
    <n v="0.24"/>
    <x v="0"/>
    <x v="3"/>
    <x v="0"/>
    <x v="4"/>
    <x v="0"/>
    <x v="0"/>
  </r>
  <r>
    <x v="0"/>
    <x v="6"/>
    <s v="De Bonte Raaf"/>
    <x v="0"/>
    <x v="55"/>
    <n v="0.32"/>
    <x v="0"/>
    <x v="3"/>
    <x v="0"/>
    <x v="4"/>
    <x v="0"/>
    <x v="0"/>
  </r>
  <r>
    <x v="0"/>
    <x v="6"/>
    <s v="De Bonte Raaf"/>
    <x v="0"/>
    <x v="56"/>
    <n v="0"/>
    <x v="0"/>
    <x v="3"/>
    <x v="0"/>
    <x v="4"/>
    <x v="0"/>
    <x v="0"/>
  </r>
  <r>
    <x v="0"/>
    <x v="6"/>
    <s v="De Bonte Raaf"/>
    <x v="0"/>
    <x v="57"/>
    <n v="0"/>
    <x v="0"/>
    <x v="3"/>
    <x v="0"/>
    <x v="4"/>
    <x v="0"/>
    <x v="0"/>
  </r>
  <r>
    <x v="0"/>
    <x v="6"/>
    <s v="De Bonte Raaf"/>
    <x v="0"/>
    <x v="58"/>
    <n v="0"/>
    <x v="0"/>
    <x v="3"/>
    <x v="0"/>
    <x v="4"/>
    <x v="0"/>
    <x v="0"/>
  </r>
  <r>
    <x v="0"/>
    <x v="6"/>
    <s v="De Bonte Raaf"/>
    <x v="0"/>
    <x v="59"/>
    <n v="0"/>
    <x v="0"/>
    <x v="3"/>
    <x v="0"/>
    <x v="4"/>
    <x v="0"/>
    <x v="0"/>
  </r>
  <r>
    <x v="0"/>
    <x v="6"/>
    <s v="De Bonte Raaf"/>
    <x v="0"/>
    <x v="60"/>
    <n v="7.66"/>
    <x v="0"/>
    <x v="3"/>
    <x v="0"/>
    <x v="5"/>
    <x v="0"/>
    <x v="0"/>
  </r>
  <r>
    <x v="0"/>
    <x v="6"/>
    <s v="De Bonte Raaf"/>
    <x v="0"/>
    <x v="61"/>
    <n v="0"/>
    <x v="0"/>
    <x v="3"/>
    <x v="0"/>
    <x v="5"/>
    <x v="0"/>
    <x v="0"/>
  </r>
  <r>
    <x v="0"/>
    <x v="6"/>
    <s v="De Bonte Raaf"/>
    <x v="0"/>
    <x v="62"/>
    <n v="0"/>
    <x v="0"/>
    <x v="3"/>
    <x v="0"/>
    <x v="5"/>
    <x v="0"/>
    <x v="0"/>
  </r>
  <r>
    <x v="0"/>
    <x v="6"/>
    <s v="De Bonte Raaf"/>
    <x v="0"/>
    <x v="63"/>
    <n v="0"/>
    <x v="0"/>
    <x v="3"/>
    <x v="0"/>
    <x v="5"/>
    <x v="0"/>
    <x v="0"/>
  </r>
  <r>
    <x v="0"/>
    <x v="6"/>
    <s v="De Bonte Raaf"/>
    <x v="0"/>
    <x v="64"/>
    <n v="0.56000000000000005"/>
    <x v="0"/>
    <x v="3"/>
    <x v="0"/>
    <x v="5"/>
    <x v="0"/>
    <x v="0"/>
  </r>
  <r>
    <x v="0"/>
    <x v="6"/>
    <s v="De Bonte Raaf"/>
    <x v="0"/>
    <x v="65"/>
    <n v="0"/>
    <x v="0"/>
    <x v="3"/>
    <x v="0"/>
    <x v="5"/>
    <x v="0"/>
    <x v="0"/>
  </r>
  <r>
    <x v="0"/>
    <x v="6"/>
    <s v="De Bonte Raaf"/>
    <x v="0"/>
    <x v="66"/>
    <n v="0"/>
    <x v="0"/>
    <x v="3"/>
    <x v="0"/>
    <x v="5"/>
    <x v="0"/>
    <x v="0"/>
  </r>
  <r>
    <x v="0"/>
    <x v="6"/>
    <s v="De Bonte Raaf"/>
    <x v="0"/>
    <x v="67"/>
    <n v="8.3699999999999992"/>
    <x v="0"/>
    <x v="3"/>
    <x v="0"/>
    <x v="5"/>
    <x v="0"/>
    <x v="0"/>
  </r>
  <r>
    <x v="0"/>
    <x v="6"/>
    <s v="De Bonte Raaf"/>
    <x v="0"/>
    <x v="68"/>
    <n v="0"/>
    <x v="0"/>
    <x v="3"/>
    <x v="0"/>
    <x v="5"/>
    <x v="0"/>
    <x v="0"/>
  </r>
  <r>
    <x v="0"/>
    <x v="6"/>
    <s v="De Bonte Raaf"/>
    <x v="0"/>
    <x v="69"/>
    <n v="0"/>
    <x v="0"/>
    <x v="3"/>
    <x v="0"/>
    <x v="5"/>
    <x v="0"/>
    <x v="0"/>
  </r>
  <r>
    <x v="0"/>
    <x v="6"/>
    <s v="De Bonte Raaf"/>
    <x v="0"/>
    <x v="70"/>
    <n v="0.37"/>
    <x v="0"/>
    <x v="3"/>
    <x v="0"/>
    <x v="5"/>
    <x v="0"/>
    <x v="0"/>
  </r>
  <r>
    <x v="0"/>
    <x v="6"/>
    <s v="De Bonte Raaf"/>
    <x v="0"/>
    <x v="71"/>
    <n v="0"/>
    <x v="0"/>
    <x v="3"/>
    <x v="0"/>
    <x v="5"/>
    <x v="0"/>
    <x v="0"/>
  </r>
  <r>
    <x v="0"/>
    <x v="6"/>
    <s v="De Bonte Raaf"/>
    <x v="0"/>
    <x v="72"/>
    <n v="0"/>
    <x v="0"/>
    <x v="3"/>
    <x v="0"/>
    <x v="4"/>
    <x v="0"/>
    <x v="0"/>
  </r>
  <r>
    <x v="0"/>
    <x v="6"/>
    <s v="De Bonte Raaf"/>
    <x v="0"/>
    <x v="73"/>
    <n v="0"/>
    <x v="0"/>
    <x v="3"/>
    <x v="0"/>
    <x v="4"/>
    <x v="0"/>
    <x v="0"/>
  </r>
  <r>
    <x v="0"/>
    <x v="6"/>
    <s v="De Bonte Raaf"/>
    <x v="0"/>
    <x v="74"/>
    <n v="0"/>
    <x v="0"/>
    <x v="3"/>
    <x v="0"/>
    <x v="4"/>
    <x v="0"/>
    <x v="0"/>
  </r>
  <r>
    <x v="0"/>
    <x v="6"/>
    <s v="De Bonte Raaf"/>
    <x v="0"/>
    <x v="75"/>
    <n v="0"/>
    <x v="0"/>
    <x v="3"/>
    <x v="0"/>
    <x v="4"/>
    <x v="0"/>
    <x v="0"/>
  </r>
  <r>
    <x v="0"/>
    <x v="6"/>
    <s v="De Bonte Raaf"/>
    <x v="0"/>
    <x v="76"/>
    <n v="7.06"/>
    <x v="0"/>
    <x v="3"/>
    <x v="0"/>
    <x v="6"/>
    <x v="0"/>
    <x v="0"/>
  </r>
  <r>
    <x v="0"/>
    <x v="6"/>
    <s v="De Bonte Raaf"/>
    <x v="0"/>
    <x v="77"/>
    <n v="-38.58"/>
    <x v="0"/>
    <x v="3"/>
    <x v="0"/>
    <x v="7"/>
    <x v="0"/>
    <x v="0"/>
  </r>
  <r>
    <x v="0"/>
    <x v="6"/>
    <s v="De Bonte Raaf"/>
    <x v="0"/>
    <x v="78"/>
    <n v="0"/>
    <x v="0"/>
    <x v="3"/>
    <x v="0"/>
    <x v="7"/>
    <x v="0"/>
    <x v="0"/>
  </r>
  <r>
    <x v="0"/>
    <x v="6"/>
    <s v="De Bonte Raaf"/>
    <x v="0"/>
    <x v="79"/>
    <n v="0"/>
    <x v="0"/>
    <x v="3"/>
    <x v="0"/>
    <x v="7"/>
    <x v="0"/>
    <x v="0"/>
  </r>
  <r>
    <x v="0"/>
    <x v="6"/>
    <s v="De Bonte Raaf"/>
    <x v="0"/>
    <x v="80"/>
    <n v="0"/>
    <x v="0"/>
    <x v="3"/>
    <x v="0"/>
    <x v="8"/>
    <x v="0"/>
    <x v="0"/>
  </r>
  <r>
    <x v="0"/>
    <x v="6"/>
    <s v="De Bonte Raaf"/>
    <x v="0"/>
    <x v="81"/>
    <n v="81.84"/>
    <x v="0"/>
    <x v="3"/>
    <x v="0"/>
    <x v="8"/>
    <x v="0"/>
    <x v="0"/>
  </r>
  <r>
    <x v="0"/>
    <x v="6"/>
    <s v="De Bonte Raaf"/>
    <x v="0"/>
    <x v="82"/>
    <n v="0"/>
    <x v="0"/>
    <x v="3"/>
    <x v="0"/>
    <x v="8"/>
    <x v="0"/>
    <x v="0"/>
  </r>
  <r>
    <x v="0"/>
    <x v="6"/>
    <s v="De Bonte Raaf"/>
    <x v="0"/>
    <x v="83"/>
    <n v="81.84"/>
    <x v="0"/>
    <x v="3"/>
    <x v="0"/>
    <x v="9"/>
    <x v="0"/>
    <x v="0"/>
  </r>
  <r>
    <x v="0"/>
    <x v="6"/>
    <s v="De Bonte Raaf"/>
    <x v="0"/>
    <x v="84"/>
    <n v="0"/>
    <x v="0"/>
    <x v="3"/>
    <x v="0"/>
    <x v="3"/>
    <x v="0"/>
    <x v="0"/>
  </r>
  <r>
    <x v="0"/>
    <x v="6"/>
    <s v="De Bonte Raaf"/>
    <x v="1"/>
    <x v="0"/>
    <n v="5640.99"/>
    <x v="1"/>
    <x v="0"/>
    <x v="0"/>
    <x v="0"/>
    <x v="0"/>
    <x v="0"/>
  </r>
  <r>
    <x v="0"/>
    <x v="6"/>
    <s v="De Bonte Raaf"/>
    <x v="1"/>
    <x v="85"/>
    <n v="2191"/>
    <x v="1"/>
    <x v="0"/>
    <x v="0"/>
    <x v="0"/>
    <x v="0"/>
    <x v="0"/>
  </r>
  <r>
    <x v="0"/>
    <x v="6"/>
    <s v="De Bonte Raaf"/>
    <x v="1"/>
    <x v="2"/>
    <n v="0"/>
    <x v="1"/>
    <x v="0"/>
    <x v="0"/>
    <x v="0"/>
    <x v="0"/>
    <x v="0"/>
  </r>
  <r>
    <x v="0"/>
    <x v="6"/>
    <s v="De Bonte Raaf"/>
    <x v="1"/>
    <x v="86"/>
    <n v="2191"/>
    <x v="1"/>
    <x v="0"/>
    <x v="0"/>
    <x v="0"/>
    <x v="0"/>
    <x v="0"/>
  </r>
  <r>
    <x v="0"/>
    <x v="6"/>
    <s v="De Bonte Raaf"/>
    <x v="1"/>
    <x v="4"/>
    <n v="2191"/>
    <x v="1"/>
    <x v="0"/>
    <x v="0"/>
    <x v="1"/>
    <x v="0"/>
    <x v="0"/>
  </r>
  <r>
    <x v="0"/>
    <x v="6"/>
    <s v="De Bonte Raaf"/>
    <x v="1"/>
    <x v="5"/>
    <n v="0"/>
    <x v="1"/>
    <x v="0"/>
    <x v="0"/>
    <x v="0"/>
    <x v="0"/>
    <x v="0"/>
  </r>
  <r>
    <x v="0"/>
    <x v="6"/>
    <s v="De Bonte Raaf"/>
    <x v="1"/>
    <x v="6"/>
    <n v="2788.93"/>
    <x v="1"/>
    <x v="0"/>
    <x v="0"/>
    <x v="0"/>
    <x v="0"/>
    <x v="0"/>
  </r>
  <r>
    <x v="0"/>
    <x v="6"/>
    <s v="De Bonte Raaf"/>
    <x v="1"/>
    <x v="7"/>
    <n v="0"/>
    <x v="1"/>
    <x v="0"/>
    <x v="0"/>
    <x v="0"/>
    <x v="0"/>
    <x v="0"/>
  </r>
  <r>
    <x v="0"/>
    <x v="6"/>
    <s v="De Bonte Raaf"/>
    <x v="1"/>
    <x v="8"/>
    <n v="0"/>
    <x v="1"/>
    <x v="0"/>
    <x v="0"/>
    <x v="1"/>
    <x v="0"/>
    <x v="0"/>
  </r>
  <r>
    <x v="0"/>
    <x v="6"/>
    <s v="De Bonte Raaf"/>
    <x v="1"/>
    <x v="9"/>
    <n v="0"/>
    <x v="1"/>
    <x v="0"/>
    <x v="0"/>
    <x v="0"/>
    <x v="0"/>
    <x v="0"/>
  </r>
  <r>
    <x v="0"/>
    <x v="6"/>
    <s v="De Bonte Raaf"/>
    <x v="1"/>
    <x v="87"/>
    <n v="2191"/>
    <x v="1"/>
    <x v="0"/>
    <x v="0"/>
    <x v="0"/>
    <x v="0"/>
    <x v="0"/>
  </r>
  <r>
    <x v="0"/>
    <x v="6"/>
    <s v="De Bonte Raaf"/>
    <x v="1"/>
    <x v="88"/>
    <n v="2191"/>
    <x v="1"/>
    <x v="0"/>
    <x v="0"/>
    <x v="0"/>
    <x v="0"/>
    <x v="0"/>
  </r>
  <r>
    <x v="0"/>
    <x v="6"/>
    <s v="De Bonte Raaf"/>
    <x v="1"/>
    <x v="89"/>
    <n v="2191"/>
    <x v="1"/>
    <x v="0"/>
    <x v="0"/>
    <x v="0"/>
    <x v="0"/>
    <x v="0"/>
  </r>
  <r>
    <x v="0"/>
    <x v="6"/>
    <s v="De Bonte Raaf"/>
    <x v="1"/>
    <x v="90"/>
    <n v="2191"/>
    <x v="1"/>
    <x v="0"/>
    <x v="0"/>
    <x v="0"/>
    <x v="0"/>
    <x v="0"/>
  </r>
  <r>
    <x v="0"/>
    <x v="6"/>
    <s v="De Bonte Raaf"/>
    <x v="1"/>
    <x v="91"/>
    <n v="2191"/>
    <x v="1"/>
    <x v="0"/>
    <x v="0"/>
    <x v="0"/>
    <x v="0"/>
    <x v="0"/>
  </r>
  <r>
    <x v="0"/>
    <x v="6"/>
    <s v="De Bonte Raaf"/>
    <x v="1"/>
    <x v="15"/>
    <n v="0"/>
    <x v="1"/>
    <x v="0"/>
    <x v="0"/>
    <x v="0"/>
    <x v="0"/>
    <x v="0"/>
  </r>
  <r>
    <x v="0"/>
    <x v="6"/>
    <s v="De Bonte Raaf"/>
    <x v="1"/>
    <x v="16"/>
    <n v="2191"/>
    <x v="1"/>
    <x v="0"/>
    <x v="0"/>
    <x v="0"/>
    <x v="0"/>
    <x v="0"/>
  </r>
  <r>
    <x v="0"/>
    <x v="6"/>
    <s v="De Bonte Raaf"/>
    <x v="1"/>
    <x v="17"/>
    <n v="0"/>
    <x v="1"/>
    <x v="0"/>
    <x v="0"/>
    <x v="0"/>
    <x v="0"/>
    <x v="0"/>
  </r>
  <r>
    <x v="0"/>
    <x v="6"/>
    <s v="De Bonte Raaf"/>
    <x v="1"/>
    <x v="18"/>
    <n v="2191"/>
    <x v="1"/>
    <x v="0"/>
    <x v="0"/>
    <x v="0"/>
    <x v="0"/>
    <x v="0"/>
  </r>
  <r>
    <x v="0"/>
    <x v="6"/>
    <s v="De Bonte Raaf"/>
    <x v="1"/>
    <x v="19"/>
    <n v="23"/>
    <x v="1"/>
    <x v="0"/>
    <x v="0"/>
    <x v="0"/>
    <x v="0"/>
    <x v="0"/>
  </r>
  <r>
    <x v="0"/>
    <x v="6"/>
    <s v="De Bonte Raaf"/>
    <x v="1"/>
    <x v="20"/>
    <n v="2191"/>
    <x v="1"/>
    <x v="0"/>
    <x v="0"/>
    <x v="0"/>
    <x v="0"/>
    <x v="0"/>
  </r>
  <r>
    <x v="0"/>
    <x v="6"/>
    <s v="De Bonte Raaf"/>
    <x v="1"/>
    <x v="21"/>
    <n v="-310.67"/>
    <x v="1"/>
    <x v="0"/>
    <x v="0"/>
    <x v="0"/>
    <x v="0"/>
    <x v="0"/>
  </r>
  <r>
    <x v="0"/>
    <x v="6"/>
    <s v="De Bonte Raaf"/>
    <x v="1"/>
    <x v="22"/>
    <n v="2191"/>
    <x v="1"/>
    <x v="0"/>
    <x v="0"/>
    <x v="0"/>
    <x v="0"/>
    <x v="0"/>
  </r>
  <r>
    <x v="0"/>
    <x v="6"/>
    <s v="De Bonte Raaf"/>
    <x v="1"/>
    <x v="23"/>
    <n v="2191"/>
    <x v="1"/>
    <x v="0"/>
    <x v="0"/>
    <x v="0"/>
    <x v="0"/>
    <x v="0"/>
  </r>
  <r>
    <x v="0"/>
    <x v="6"/>
    <s v="De Bonte Raaf"/>
    <x v="1"/>
    <x v="24"/>
    <n v="2191"/>
    <x v="1"/>
    <x v="0"/>
    <x v="0"/>
    <x v="0"/>
    <x v="0"/>
    <x v="0"/>
  </r>
  <r>
    <x v="0"/>
    <x v="6"/>
    <s v="De Bonte Raaf"/>
    <x v="1"/>
    <x v="25"/>
    <n v="21.67"/>
    <x v="1"/>
    <x v="0"/>
    <x v="0"/>
    <x v="0"/>
    <x v="0"/>
    <x v="0"/>
  </r>
  <r>
    <x v="0"/>
    <x v="6"/>
    <s v="De Bonte Raaf"/>
    <x v="1"/>
    <x v="26"/>
    <n v="165.6"/>
    <x v="1"/>
    <x v="0"/>
    <x v="0"/>
    <x v="0"/>
    <x v="0"/>
    <x v="0"/>
  </r>
  <r>
    <x v="0"/>
    <x v="6"/>
    <s v="De Bonte Raaf"/>
    <x v="1"/>
    <x v="27"/>
    <n v="306.25"/>
    <x v="1"/>
    <x v="0"/>
    <x v="0"/>
    <x v="0"/>
    <x v="0"/>
    <x v="0"/>
  </r>
  <r>
    <x v="0"/>
    <x v="6"/>
    <s v="De Bonte Raaf"/>
    <x v="1"/>
    <x v="28"/>
    <n v="2191"/>
    <x v="1"/>
    <x v="0"/>
    <x v="0"/>
    <x v="0"/>
    <x v="0"/>
    <x v="0"/>
  </r>
  <r>
    <x v="0"/>
    <x v="6"/>
    <s v="De Bonte Raaf"/>
    <x v="1"/>
    <x v="29"/>
    <n v="0"/>
    <x v="1"/>
    <x v="0"/>
    <x v="0"/>
    <x v="0"/>
    <x v="0"/>
    <x v="0"/>
  </r>
  <r>
    <x v="0"/>
    <x v="6"/>
    <s v="De Bonte Raaf"/>
    <x v="1"/>
    <x v="30"/>
    <n v="2191"/>
    <x v="1"/>
    <x v="0"/>
    <x v="0"/>
    <x v="0"/>
    <x v="0"/>
    <x v="0"/>
  </r>
  <r>
    <x v="0"/>
    <x v="6"/>
    <s v="De Bonte Raaf"/>
    <x v="1"/>
    <x v="31"/>
    <n v="14.04"/>
    <x v="1"/>
    <x v="0"/>
    <x v="0"/>
    <x v="0"/>
    <x v="0"/>
    <x v="0"/>
  </r>
  <r>
    <x v="0"/>
    <x v="6"/>
    <s v="De Bonte Raaf"/>
    <x v="1"/>
    <x v="32"/>
    <n v="156"/>
    <x v="1"/>
    <x v="0"/>
    <x v="0"/>
    <x v="0"/>
    <x v="0"/>
    <x v="0"/>
  </r>
  <r>
    <x v="0"/>
    <x v="6"/>
    <s v="De Bonte Raaf"/>
    <x v="1"/>
    <x v="33"/>
    <n v="100"/>
    <x v="1"/>
    <x v="0"/>
    <x v="0"/>
    <x v="0"/>
    <x v="0"/>
    <x v="0"/>
  </r>
  <r>
    <x v="0"/>
    <x v="6"/>
    <s v="De Bonte Raaf"/>
    <x v="1"/>
    <x v="34"/>
    <n v="100"/>
    <x v="1"/>
    <x v="0"/>
    <x v="0"/>
    <x v="0"/>
    <x v="0"/>
    <x v="0"/>
  </r>
  <r>
    <x v="0"/>
    <x v="6"/>
    <s v="De Bonte Raaf"/>
    <x v="1"/>
    <x v="35"/>
    <n v="100"/>
    <x v="1"/>
    <x v="0"/>
    <x v="0"/>
    <x v="0"/>
    <x v="0"/>
    <x v="0"/>
  </r>
  <r>
    <x v="0"/>
    <x v="6"/>
    <s v="De Bonte Raaf"/>
    <x v="1"/>
    <x v="36"/>
    <n v="156"/>
    <x v="1"/>
    <x v="0"/>
    <x v="0"/>
    <x v="0"/>
    <x v="0"/>
    <x v="0"/>
  </r>
  <r>
    <x v="0"/>
    <x v="6"/>
    <s v="De Bonte Raaf"/>
    <x v="1"/>
    <x v="37"/>
    <n v="146.80000000000001"/>
    <x v="1"/>
    <x v="0"/>
    <x v="0"/>
    <x v="0"/>
    <x v="0"/>
    <x v="0"/>
  </r>
  <r>
    <x v="0"/>
    <x v="6"/>
    <s v="De Bonte Raaf"/>
    <x v="1"/>
    <x v="38"/>
    <n v="432"/>
    <x v="1"/>
    <x v="0"/>
    <x v="0"/>
    <x v="0"/>
    <x v="0"/>
    <x v="0"/>
  </r>
  <r>
    <x v="0"/>
    <x v="6"/>
    <s v="De Bonte Raaf"/>
    <x v="1"/>
    <x v="39"/>
    <n v="0"/>
    <x v="1"/>
    <x v="0"/>
    <x v="0"/>
    <x v="0"/>
    <x v="0"/>
    <x v="0"/>
  </r>
  <r>
    <x v="0"/>
    <x v="6"/>
    <s v="De Bonte Raaf"/>
    <x v="1"/>
    <x v="40"/>
    <n v="432"/>
    <x v="1"/>
    <x v="0"/>
    <x v="0"/>
    <x v="0"/>
    <x v="0"/>
    <x v="0"/>
  </r>
  <r>
    <x v="0"/>
    <x v="6"/>
    <s v="De Bonte Raaf"/>
    <x v="1"/>
    <x v="41"/>
    <n v="0"/>
    <x v="1"/>
    <x v="0"/>
    <x v="0"/>
    <x v="0"/>
    <x v="0"/>
    <x v="0"/>
  </r>
  <r>
    <x v="0"/>
    <x v="6"/>
    <s v="De Bonte Raaf"/>
    <x v="1"/>
    <x v="92"/>
    <n v="2191"/>
    <x v="1"/>
    <x v="0"/>
    <x v="0"/>
    <x v="0"/>
    <x v="0"/>
    <x v="0"/>
  </r>
  <r>
    <x v="0"/>
    <x v="6"/>
    <s v="De Bonte Raaf"/>
    <x v="1"/>
    <x v="43"/>
    <n v="0"/>
    <x v="1"/>
    <x v="0"/>
    <x v="0"/>
    <x v="1"/>
    <x v="0"/>
    <x v="0"/>
  </r>
  <r>
    <x v="0"/>
    <x v="6"/>
    <s v="De Bonte Raaf"/>
    <x v="1"/>
    <x v="44"/>
    <n v="0"/>
    <x v="1"/>
    <x v="0"/>
    <x v="0"/>
    <x v="2"/>
    <x v="0"/>
    <x v="0"/>
  </r>
  <r>
    <x v="0"/>
    <x v="6"/>
    <s v="De Bonte Raaf"/>
    <x v="1"/>
    <x v="45"/>
    <n v="0"/>
    <x v="1"/>
    <x v="0"/>
    <x v="0"/>
    <x v="2"/>
    <x v="0"/>
    <x v="0"/>
  </r>
  <r>
    <x v="0"/>
    <x v="6"/>
    <s v="De Bonte Raaf"/>
    <x v="1"/>
    <x v="46"/>
    <n v="0"/>
    <x v="1"/>
    <x v="0"/>
    <x v="0"/>
    <x v="2"/>
    <x v="0"/>
    <x v="0"/>
  </r>
  <r>
    <x v="0"/>
    <x v="6"/>
    <s v="De Bonte Raaf"/>
    <x v="1"/>
    <x v="47"/>
    <n v="0"/>
    <x v="1"/>
    <x v="0"/>
    <x v="0"/>
    <x v="2"/>
    <x v="0"/>
    <x v="0"/>
  </r>
  <r>
    <x v="0"/>
    <x v="6"/>
    <s v="De Bonte Raaf"/>
    <x v="1"/>
    <x v="48"/>
    <n v="0"/>
    <x v="1"/>
    <x v="0"/>
    <x v="0"/>
    <x v="1"/>
    <x v="0"/>
    <x v="0"/>
  </r>
  <r>
    <x v="0"/>
    <x v="6"/>
    <s v="De Bonte Raaf"/>
    <x v="1"/>
    <x v="49"/>
    <n v="175.28"/>
    <x v="1"/>
    <x v="0"/>
    <x v="0"/>
    <x v="3"/>
    <x v="0"/>
    <x v="0"/>
  </r>
  <r>
    <x v="0"/>
    <x v="6"/>
    <s v="De Bonte Raaf"/>
    <x v="1"/>
    <x v="50"/>
    <n v="26.29"/>
    <x v="1"/>
    <x v="0"/>
    <x v="0"/>
    <x v="4"/>
    <x v="0"/>
    <x v="0"/>
  </r>
  <r>
    <x v="0"/>
    <x v="6"/>
    <s v="De Bonte Raaf"/>
    <x v="1"/>
    <x v="51"/>
    <n v="35.06"/>
    <x v="1"/>
    <x v="0"/>
    <x v="0"/>
    <x v="4"/>
    <x v="0"/>
    <x v="0"/>
  </r>
  <r>
    <x v="0"/>
    <x v="6"/>
    <s v="De Bonte Raaf"/>
    <x v="1"/>
    <x v="52"/>
    <n v="0"/>
    <x v="1"/>
    <x v="0"/>
    <x v="0"/>
    <x v="1"/>
    <x v="0"/>
    <x v="0"/>
  </r>
  <r>
    <x v="0"/>
    <x v="6"/>
    <s v="De Bonte Raaf"/>
    <x v="1"/>
    <x v="53"/>
    <n v="32.86"/>
    <x v="1"/>
    <x v="0"/>
    <x v="0"/>
    <x v="3"/>
    <x v="0"/>
    <x v="0"/>
  </r>
  <r>
    <x v="0"/>
    <x v="6"/>
    <s v="De Bonte Raaf"/>
    <x v="1"/>
    <x v="54"/>
    <n v="4.93"/>
    <x v="1"/>
    <x v="0"/>
    <x v="0"/>
    <x v="4"/>
    <x v="0"/>
    <x v="0"/>
  </r>
  <r>
    <x v="0"/>
    <x v="6"/>
    <s v="De Bonte Raaf"/>
    <x v="1"/>
    <x v="55"/>
    <n v="6.57"/>
    <x v="1"/>
    <x v="0"/>
    <x v="0"/>
    <x v="4"/>
    <x v="0"/>
    <x v="0"/>
  </r>
  <r>
    <x v="0"/>
    <x v="6"/>
    <s v="De Bonte Raaf"/>
    <x v="1"/>
    <x v="56"/>
    <n v="0"/>
    <x v="1"/>
    <x v="0"/>
    <x v="0"/>
    <x v="4"/>
    <x v="0"/>
    <x v="0"/>
  </r>
  <r>
    <x v="0"/>
    <x v="6"/>
    <s v="De Bonte Raaf"/>
    <x v="1"/>
    <x v="57"/>
    <n v="0"/>
    <x v="1"/>
    <x v="0"/>
    <x v="0"/>
    <x v="4"/>
    <x v="0"/>
    <x v="0"/>
  </r>
  <r>
    <x v="0"/>
    <x v="6"/>
    <s v="De Bonte Raaf"/>
    <x v="1"/>
    <x v="58"/>
    <n v="0"/>
    <x v="1"/>
    <x v="0"/>
    <x v="0"/>
    <x v="4"/>
    <x v="0"/>
    <x v="0"/>
  </r>
  <r>
    <x v="0"/>
    <x v="6"/>
    <s v="De Bonte Raaf"/>
    <x v="1"/>
    <x v="59"/>
    <n v="0"/>
    <x v="1"/>
    <x v="0"/>
    <x v="0"/>
    <x v="4"/>
    <x v="0"/>
    <x v="0"/>
  </r>
  <r>
    <x v="0"/>
    <x v="6"/>
    <s v="De Bonte Raaf"/>
    <x v="1"/>
    <x v="60"/>
    <n v="159.29"/>
    <x v="1"/>
    <x v="0"/>
    <x v="0"/>
    <x v="5"/>
    <x v="0"/>
    <x v="0"/>
  </r>
  <r>
    <x v="0"/>
    <x v="6"/>
    <s v="De Bonte Raaf"/>
    <x v="1"/>
    <x v="61"/>
    <n v="0"/>
    <x v="1"/>
    <x v="0"/>
    <x v="0"/>
    <x v="5"/>
    <x v="0"/>
    <x v="0"/>
  </r>
  <r>
    <x v="0"/>
    <x v="6"/>
    <s v="De Bonte Raaf"/>
    <x v="1"/>
    <x v="62"/>
    <n v="0"/>
    <x v="1"/>
    <x v="0"/>
    <x v="0"/>
    <x v="5"/>
    <x v="0"/>
    <x v="0"/>
  </r>
  <r>
    <x v="0"/>
    <x v="6"/>
    <s v="De Bonte Raaf"/>
    <x v="1"/>
    <x v="63"/>
    <n v="0"/>
    <x v="1"/>
    <x v="0"/>
    <x v="0"/>
    <x v="5"/>
    <x v="0"/>
    <x v="0"/>
  </r>
  <r>
    <x v="0"/>
    <x v="6"/>
    <s v="De Bonte Raaf"/>
    <x v="1"/>
    <x v="64"/>
    <n v="11.61"/>
    <x v="1"/>
    <x v="0"/>
    <x v="0"/>
    <x v="5"/>
    <x v="0"/>
    <x v="0"/>
  </r>
  <r>
    <x v="0"/>
    <x v="6"/>
    <s v="De Bonte Raaf"/>
    <x v="1"/>
    <x v="65"/>
    <n v="0"/>
    <x v="1"/>
    <x v="0"/>
    <x v="0"/>
    <x v="5"/>
    <x v="0"/>
    <x v="0"/>
  </r>
  <r>
    <x v="0"/>
    <x v="6"/>
    <s v="De Bonte Raaf"/>
    <x v="1"/>
    <x v="66"/>
    <n v="64.42"/>
    <x v="1"/>
    <x v="0"/>
    <x v="0"/>
    <x v="5"/>
    <x v="0"/>
    <x v="0"/>
  </r>
  <r>
    <x v="0"/>
    <x v="6"/>
    <s v="De Bonte Raaf"/>
    <x v="1"/>
    <x v="67"/>
    <n v="0"/>
    <x v="1"/>
    <x v="0"/>
    <x v="0"/>
    <x v="5"/>
    <x v="0"/>
    <x v="0"/>
  </r>
  <r>
    <x v="0"/>
    <x v="6"/>
    <s v="De Bonte Raaf"/>
    <x v="1"/>
    <x v="68"/>
    <n v="0"/>
    <x v="1"/>
    <x v="0"/>
    <x v="0"/>
    <x v="5"/>
    <x v="0"/>
    <x v="0"/>
  </r>
  <r>
    <x v="0"/>
    <x v="6"/>
    <s v="De Bonte Raaf"/>
    <x v="1"/>
    <x v="69"/>
    <n v="0"/>
    <x v="1"/>
    <x v="0"/>
    <x v="0"/>
    <x v="5"/>
    <x v="0"/>
    <x v="0"/>
  </r>
  <r>
    <x v="0"/>
    <x v="6"/>
    <s v="De Bonte Raaf"/>
    <x v="1"/>
    <x v="70"/>
    <n v="7.67"/>
    <x v="1"/>
    <x v="0"/>
    <x v="0"/>
    <x v="5"/>
    <x v="0"/>
    <x v="0"/>
  </r>
  <r>
    <x v="0"/>
    <x v="6"/>
    <s v="De Bonte Raaf"/>
    <x v="1"/>
    <x v="71"/>
    <n v="0"/>
    <x v="1"/>
    <x v="0"/>
    <x v="0"/>
    <x v="5"/>
    <x v="0"/>
    <x v="0"/>
  </r>
  <r>
    <x v="0"/>
    <x v="6"/>
    <s v="De Bonte Raaf"/>
    <x v="1"/>
    <x v="72"/>
    <n v="0"/>
    <x v="1"/>
    <x v="0"/>
    <x v="0"/>
    <x v="4"/>
    <x v="0"/>
    <x v="0"/>
  </r>
  <r>
    <x v="0"/>
    <x v="6"/>
    <s v="De Bonte Raaf"/>
    <x v="1"/>
    <x v="73"/>
    <n v="0"/>
    <x v="1"/>
    <x v="0"/>
    <x v="0"/>
    <x v="4"/>
    <x v="0"/>
    <x v="0"/>
  </r>
  <r>
    <x v="0"/>
    <x v="6"/>
    <s v="De Bonte Raaf"/>
    <x v="1"/>
    <x v="74"/>
    <n v="0"/>
    <x v="1"/>
    <x v="0"/>
    <x v="0"/>
    <x v="4"/>
    <x v="0"/>
    <x v="0"/>
  </r>
  <r>
    <x v="0"/>
    <x v="6"/>
    <s v="De Bonte Raaf"/>
    <x v="1"/>
    <x v="75"/>
    <n v="0"/>
    <x v="1"/>
    <x v="0"/>
    <x v="0"/>
    <x v="4"/>
    <x v="0"/>
    <x v="0"/>
  </r>
  <r>
    <x v="0"/>
    <x v="6"/>
    <s v="De Bonte Raaf"/>
    <x v="1"/>
    <x v="76"/>
    <n v="146.80000000000001"/>
    <x v="1"/>
    <x v="0"/>
    <x v="0"/>
    <x v="6"/>
    <x v="0"/>
    <x v="0"/>
  </r>
  <r>
    <x v="0"/>
    <x v="6"/>
    <s v="De Bonte Raaf"/>
    <x v="1"/>
    <x v="77"/>
    <n v="-310.67"/>
    <x v="1"/>
    <x v="0"/>
    <x v="0"/>
    <x v="7"/>
    <x v="0"/>
    <x v="0"/>
  </r>
  <r>
    <x v="0"/>
    <x v="6"/>
    <s v="De Bonte Raaf"/>
    <x v="1"/>
    <x v="78"/>
    <n v="0"/>
    <x v="1"/>
    <x v="0"/>
    <x v="0"/>
    <x v="7"/>
    <x v="0"/>
    <x v="0"/>
  </r>
  <r>
    <x v="0"/>
    <x v="6"/>
    <s v="De Bonte Raaf"/>
    <x v="1"/>
    <x v="79"/>
    <n v="0"/>
    <x v="1"/>
    <x v="0"/>
    <x v="0"/>
    <x v="7"/>
    <x v="0"/>
    <x v="0"/>
  </r>
  <r>
    <x v="0"/>
    <x v="6"/>
    <s v="De Bonte Raaf"/>
    <x v="1"/>
    <x v="80"/>
    <n v="0"/>
    <x v="1"/>
    <x v="0"/>
    <x v="0"/>
    <x v="8"/>
    <x v="0"/>
    <x v="0"/>
  </r>
  <r>
    <x v="0"/>
    <x v="6"/>
    <s v="De Bonte Raaf"/>
    <x v="1"/>
    <x v="81"/>
    <n v="1880.33"/>
    <x v="1"/>
    <x v="0"/>
    <x v="0"/>
    <x v="8"/>
    <x v="0"/>
    <x v="0"/>
  </r>
  <r>
    <x v="0"/>
    <x v="6"/>
    <s v="De Bonte Raaf"/>
    <x v="1"/>
    <x v="82"/>
    <n v="0"/>
    <x v="1"/>
    <x v="0"/>
    <x v="0"/>
    <x v="8"/>
    <x v="0"/>
    <x v="0"/>
  </r>
  <r>
    <x v="0"/>
    <x v="6"/>
    <s v="De Bonte Raaf"/>
    <x v="1"/>
    <x v="83"/>
    <n v="1880.33"/>
    <x v="1"/>
    <x v="0"/>
    <x v="0"/>
    <x v="9"/>
    <x v="0"/>
    <x v="0"/>
  </r>
  <r>
    <x v="0"/>
    <x v="6"/>
    <s v="De Bonte Raaf"/>
    <x v="1"/>
    <x v="84"/>
    <n v="0"/>
    <x v="1"/>
    <x v="0"/>
    <x v="0"/>
    <x v="3"/>
    <x v="0"/>
    <x v="0"/>
  </r>
  <r>
    <x v="0"/>
    <x v="6"/>
    <s v="De Bonte Raaf"/>
    <x v="11"/>
    <x v="0"/>
    <n v="4832.76"/>
    <x v="0"/>
    <x v="0"/>
    <x v="0"/>
    <x v="0"/>
    <x v="0"/>
    <x v="0"/>
  </r>
  <r>
    <x v="0"/>
    <x v="6"/>
    <s v="De Bonte Raaf"/>
    <x v="11"/>
    <x v="85"/>
    <n v="1750"/>
    <x v="0"/>
    <x v="0"/>
    <x v="0"/>
    <x v="0"/>
    <x v="0"/>
    <x v="0"/>
  </r>
  <r>
    <x v="0"/>
    <x v="6"/>
    <s v="De Bonte Raaf"/>
    <x v="11"/>
    <x v="2"/>
    <n v="0"/>
    <x v="0"/>
    <x v="0"/>
    <x v="0"/>
    <x v="0"/>
    <x v="0"/>
    <x v="0"/>
  </r>
  <r>
    <x v="0"/>
    <x v="6"/>
    <s v="De Bonte Raaf"/>
    <x v="11"/>
    <x v="86"/>
    <n v="1750"/>
    <x v="0"/>
    <x v="0"/>
    <x v="0"/>
    <x v="0"/>
    <x v="0"/>
    <x v="0"/>
  </r>
  <r>
    <x v="0"/>
    <x v="6"/>
    <s v="De Bonte Raaf"/>
    <x v="11"/>
    <x v="4"/>
    <n v="1750"/>
    <x v="0"/>
    <x v="0"/>
    <x v="0"/>
    <x v="1"/>
    <x v="0"/>
    <x v="0"/>
  </r>
  <r>
    <x v="0"/>
    <x v="6"/>
    <s v="De Bonte Raaf"/>
    <x v="11"/>
    <x v="5"/>
    <n v="0"/>
    <x v="0"/>
    <x v="0"/>
    <x v="0"/>
    <x v="0"/>
    <x v="0"/>
    <x v="0"/>
  </r>
  <r>
    <x v="0"/>
    <x v="6"/>
    <s v="De Bonte Raaf"/>
    <x v="11"/>
    <x v="6"/>
    <n v="2227.5700000000002"/>
    <x v="0"/>
    <x v="0"/>
    <x v="0"/>
    <x v="0"/>
    <x v="0"/>
    <x v="0"/>
  </r>
  <r>
    <x v="0"/>
    <x v="6"/>
    <s v="De Bonte Raaf"/>
    <x v="11"/>
    <x v="7"/>
    <n v="0"/>
    <x v="0"/>
    <x v="0"/>
    <x v="0"/>
    <x v="0"/>
    <x v="0"/>
    <x v="0"/>
  </r>
  <r>
    <x v="0"/>
    <x v="6"/>
    <s v="De Bonte Raaf"/>
    <x v="11"/>
    <x v="8"/>
    <n v="0"/>
    <x v="0"/>
    <x v="0"/>
    <x v="0"/>
    <x v="1"/>
    <x v="0"/>
    <x v="0"/>
  </r>
  <r>
    <x v="0"/>
    <x v="6"/>
    <s v="De Bonte Raaf"/>
    <x v="11"/>
    <x v="9"/>
    <n v="0"/>
    <x v="0"/>
    <x v="0"/>
    <x v="0"/>
    <x v="0"/>
    <x v="0"/>
    <x v="0"/>
  </r>
  <r>
    <x v="0"/>
    <x v="6"/>
    <s v="De Bonte Raaf"/>
    <x v="11"/>
    <x v="87"/>
    <n v="1750"/>
    <x v="0"/>
    <x v="0"/>
    <x v="0"/>
    <x v="0"/>
    <x v="0"/>
    <x v="0"/>
  </r>
  <r>
    <x v="0"/>
    <x v="6"/>
    <s v="De Bonte Raaf"/>
    <x v="11"/>
    <x v="88"/>
    <n v="1750"/>
    <x v="0"/>
    <x v="0"/>
    <x v="0"/>
    <x v="0"/>
    <x v="0"/>
    <x v="0"/>
  </r>
  <r>
    <x v="0"/>
    <x v="6"/>
    <s v="De Bonte Raaf"/>
    <x v="11"/>
    <x v="89"/>
    <n v="1750"/>
    <x v="0"/>
    <x v="0"/>
    <x v="0"/>
    <x v="0"/>
    <x v="0"/>
    <x v="0"/>
  </r>
  <r>
    <x v="0"/>
    <x v="6"/>
    <s v="De Bonte Raaf"/>
    <x v="11"/>
    <x v="90"/>
    <n v="1750"/>
    <x v="0"/>
    <x v="0"/>
    <x v="0"/>
    <x v="0"/>
    <x v="0"/>
    <x v="0"/>
  </r>
  <r>
    <x v="0"/>
    <x v="6"/>
    <s v="De Bonte Raaf"/>
    <x v="11"/>
    <x v="91"/>
    <n v="1750"/>
    <x v="0"/>
    <x v="0"/>
    <x v="0"/>
    <x v="0"/>
    <x v="0"/>
    <x v="0"/>
  </r>
  <r>
    <x v="0"/>
    <x v="6"/>
    <s v="De Bonte Raaf"/>
    <x v="11"/>
    <x v="15"/>
    <n v="0"/>
    <x v="0"/>
    <x v="0"/>
    <x v="0"/>
    <x v="0"/>
    <x v="0"/>
    <x v="0"/>
  </r>
  <r>
    <x v="0"/>
    <x v="6"/>
    <s v="De Bonte Raaf"/>
    <x v="11"/>
    <x v="16"/>
    <n v="1750"/>
    <x v="0"/>
    <x v="0"/>
    <x v="0"/>
    <x v="0"/>
    <x v="0"/>
    <x v="0"/>
  </r>
  <r>
    <x v="0"/>
    <x v="6"/>
    <s v="De Bonte Raaf"/>
    <x v="11"/>
    <x v="17"/>
    <n v="0"/>
    <x v="0"/>
    <x v="0"/>
    <x v="0"/>
    <x v="0"/>
    <x v="0"/>
    <x v="0"/>
  </r>
  <r>
    <x v="0"/>
    <x v="6"/>
    <s v="De Bonte Raaf"/>
    <x v="11"/>
    <x v="18"/>
    <n v="1750"/>
    <x v="0"/>
    <x v="0"/>
    <x v="0"/>
    <x v="0"/>
    <x v="0"/>
    <x v="0"/>
  </r>
  <r>
    <x v="0"/>
    <x v="6"/>
    <s v="De Bonte Raaf"/>
    <x v="11"/>
    <x v="19"/>
    <n v="23"/>
    <x v="0"/>
    <x v="0"/>
    <x v="0"/>
    <x v="0"/>
    <x v="0"/>
    <x v="0"/>
  </r>
  <r>
    <x v="0"/>
    <x v="6"/>
    <s v="De Bonte Raaf"/>
    <x v="11"/>
    <x v="20"/>
    <n v="1750"/>
    <x v="0"/>
    <x v="0"/>
    <x v="0"/>
    <x v="0"/>
    <x v="0"/>
    <x v="0"/>
  </r>
  <r>
    <x v="0"/>
    <x v="6"/>
    <s v="De Bonte Raaf"/>
    <x v="11"/>
    <x v="21"/>
    <n v="-139.08000000000001"/>
    <x v="0"/>
    <x v="0"/>
    <x v="0"/>
    <x v="0"/>
    <x v="0"/>
    <x v="0"/>
  </r>
  <r>
    <x v="0"/>
    <x v="6"/>
    <s v="De Bonte Raaf"/>
    <x v="11"/>
    <x v="22"/>
    <n v="1750"/>
    <x v="0"/>
    <x v="0"/>
    <x v="0"/>
    <x v="0"/>
    <x v="0"/>
    <x v="0"/>
  </r>
  <r>
    <x v="0"/>
    <x v="6"/>
    <s v="De Bonte Raaf"/>
    <x v="11"/>
    <x v="23"/>
    <n v="1750"/>
    <x v="0"/>
    <x v="0"/>
    <x v="0"/>
    <x v="0"/>
    <x v="0"/>
    <x v="0"/>
  </r>
  <r>
    <x v="0"/>
    <x v="6"/>
    <s v="De Bonte Raaf"/>
    <x v="11"/>
    <x v="24"/>
    <n v="1750"/>
    <x v="0"/>
    <x v="0"/>
    <x v="0"/>
    <x v="0"/>
    <x v="0"/>
    <x v="0"/>
  </r>
  <r>
    <x v="0"/>
    <x v="6"/>
    <s v="De Bonte Raaf"/>
    <x v="11"/>
    <x v="25"/>
    <n v="21.67"/>
    <x v="0"/>
    <x v="0"/>
    <x v="0"/>
    <x v="0"/>
    <x v="0"/>
    <x v="0"/>
  </r>
  <r>
    <x v="0"/>
    <x v="6"/>
    <s v="De Bonte Raaf"/>
    <x v="11"/>
    <x v="26"/>
    <n v="165.6"/>
    <x v="0"/>
    <x v="0"/>
    <x v="0"/>
    <x v="0"/>
    <x v="0"/>
    <x v="0"/>
  </r>
  <r>
    <x v="0"/>
    <x v="6"/>
    <s v="De Bonte Raaf"/>
    <x v="11"/>
    <x v="27"/>
    <n v="288.17"/>
    <x v="0"/>
    <x v="0"/>
    <x v="0"/>
    <x v="0"/>
    <x v="0"/>
    <x v="0"/>
  </r>
  <r>
    <x v="0"/>
    <x v="6"/>
    <s v="De Bonte Raaf"/>
    <x v="11"/>
    <x v="28"/>
    <n v="1750"/>
    <x v="0"/>
    <x v="0"/>
    <x v="0"/>
    <x v="0"/>
    <x v="0"/>
    <x v="0"/>
  </r>
  <r>
    <x v="0"/>
    <x v="6"/>
    <s v="De Bonte Raaf"/>
    <x v="11"/>
    <x v="29"/>
    <n v="0"/>
    <x v="0"/>
    <x v="0"/>
    <x v="0"/>
    <x v="0"/>
    <x v="0"/>
    <x v="0"/>
  </r>
  <r>
    <x v="0"/>
    <x v="6"/>
    <s v="De Bonte Raaf"/>
    <x v="11"/>
    <x v="30"/>
    <n v="1750"/>
    <x v="0"/>
    <x v="0"/>
    <x v="0"/>
    <x v="0"/>
    <x v="0"/>
    <x v="0"/>
  </r>
  <r>
    <x v="0"/>
    <x v="6"/>
    <s v="De Bonte Raaf"/>
    <x v="11"/>
    <x v="31"/>
    <n v="11.22"/>
    <x v="0"/>
    <x v="0"/>
    <x v="0"/>
    <x v="0"/>
    <x v="0"/>
    <x v="0"/>
  </r>
  <r>
    <x v="0"/>
    <x v="6"/>
    <s v="De Bonte Raaf"/>
    <x v="11"/>
    <x v="32"/>
    <n v="156"/>
    <x v="0"/>
    <x v="0"/>
    <x v="0"/>
    <x v="0"/>
    <x v="0"/>
    <x v="0"/>
  </r>
  <r>
    <x v="0"/>
    <x v="6"/>
    <s v="De Bonte Raaf"/>
    <x v="11"/>
    <x v="33"/>
    <n v="100"/>
    <x v="0"/>
    <x v="0"/>
    <x v="0"/>
    <x v="0"/>
    <x v="0"/>
    <x v="0"/>
  </r>
  <r>
    <x v="0"/>
    <x v="6"/>
    <s v="De Bonte Raaf"/>
    <x v="11"/>
    <x v="34"/>
    <n v="100"/>
    <x v="0"/>
    <x v="0"/>
    <x v="0"/>
    <x v="0"/>
    <x v="0"/>
    <x v="0"/>
  </r>
  <r>
    <x v="0"/>
    <x v="6"/>
    <s v="De Bonte Raaf"/>
    <x v="11"/>
    <x v="35"/>
    <n v="100"/>
    <x v="0"/>
    <x v="0"/>
    <x v="0"/>
    <x v="0"/>
    <x v="0"/>
    <x v="0"/>
  </r>
  <r>
    <x v="0"/>
    <x v="6"/>
    <s v="De Bonte Raaf"/>
    <x v="11"/>
    <x v="36"/>
    <n v="156"/>
    <x v="0"/>
    <x v="0"/>
    <x v="0"/>
    <x v="0"/>
    <x v="0"/>
    <x v="0"/>
  </r>
  <r>
    <x v="0"/>
    <x v="6"/>
    <s v="De Bonte Raaf"/>
    <x v="11"/>
    <x v="37"/>
    <n v="117.25"/>
    <x v="0"/>
    <x v="0"/>
    <x v="0"/>
    <x v="0"/>
    <x v="0"/>
    <x v="0"/>
  </r>
  <r>
    <x v="0"/>
    <x v="6"/>
    <s v="De Bonte Raaf"/>
    <x v="11"/>
    <x v="38"/>
    <n v="324.81"/>
    <x v="0"/>
    <x v="0"/>
    <x v="0"/>
    <x v="0"/>
    <x v="0"/>
    <x v="0"/>
  </r>
  <r>
    <x v="0"/>
    <x v="6"/>
    <s v="De Bonte Raaf"/>
    <x v="11"/>
    <x v="39"/>
    <n v="0"/>
    <x v="0"/>
    <x v="0"/>
    <x v="0"/>
    <x v="0"/>
    <x v="0"/>
    <x v="0"/>
  </r>
  <r>
    <x v="0"/>
    <x v="6"/>
    <s v="De Bonte Raaf"/>
    <x v="11"/>
    <x v="40"/>
    <n v="324.81"/>
    <x v="0"/>
    <x v="0"/>
    <x v="0"/>
    <x v="0"/>
    <x v="0"/>
    <x v="0"/>
  </r>
  <r>
    <x v="0"/>
    <x v="6"/>
    <s v="De Bonte Raaf"/>
    <x v="11"/>
    <x v="41"/>
    <n v="0"/>
    <x v="0"/>
    <x v="0"/>
    <x v="0"/>
    <x v="0"/>
    <x v="0"/>
    <x v="0"/>
  </r>
  <r>
    <x v="0"/>
    <x v="6"/>
    <s v="De Bonte Raaf"/>
    <x v="11"/>
    <x v="92"/>
    <n v="1750"/>
    <x v="0"/>
    <x v="0"/>
    <x v="0"/>
    <x v="0"/>
    <x v="0"/>
    <x v="0"/>
  </r>
  <r>
    <x v="0"/>
    <x v="6"/>
    <s v="De Bonte Raaf"/>
    <x v="11"/>
    <x v="43"/>
    <n v="0"/>
    <x v="0"/>
    <x v="0"/>
    <x v="0"/>
    <x v="1"/>
    <x v="0"/>
    <x v="0"/>
  </r>
  <r>
    <x v="0"/>
    <x v="6"/>
    <s v="De Bonte Raaf"/>
    <x v="11"/>
    <x v="44"/>
    <n v="0"/>
    <x v="0"/>
    <x v="0"/>
    <x v="0"/>
    <x v="2"/>
    <x v="0"/>
    <x v="0"/>
  </r>
  <r>
    <x v="0"/>
    <x v="6"/>
    <s v="De Bonte Raaf"/>
    <x v="11"/>
    <x v="45"/>
    <n v="0"/>
    <x v="0"/>
    <x v="0"/>
    <x v="0"/>
    <x v="2"/>
    <x v="0"/>
    <x v="0"/>
  </r>
  <r>
    <x v="0"/>
    <x v="6"/>
    <s v="De Bonte Raaf"/>
    <x v="11"/>
    <x v="46"/>
    <n v="0"/>
    <x v="0"/>
    <x v="0"/>
    <x v="0"/>
    <x v="2"/>
    <x v="0"/>
    <x v="0"/>
  </r>
  <r>
    <x v="0"/>
    <x v="6"/>
    <s v="De Bonte Raaf"/>
    <x v="11"/>
    <x v="47"/>
    <n v="0"/>
    <x v="0"/>
    <x v="0"/>
    <x v="0"/>
    <x v="2"/>
    <x v="0"/>
    <x v="0"/>
  </r>
  <r>
    <x v="0"/>
    <x v="6"/>
    <s v="De Bonte Raaf"/>
    <x v="11"/>
    <x v="48"/>
    <n v="0"/>
    <x v="0"/>
    <x v="0"/>
    <x v="0"/>
    <x v="1"/>
    <x v="0"/>
    <x v="0"/>
  </r>
  <r>
    <x v="0"/>
    <x v="6"/>
    <s v="De Bonte Raaf"/>
    <x v="11"/>
    <x v="49"/>
    <n v="140"/>
    <x v="0"/>
    <x v="0"/>
    <x v="0"/>
    <x v="3"/>
    <x v="0"/>
    <x v="0"/>
  </r>
  <r>
    <x v="0"/>
    <x v="6"/>
    <s v="De Bonte Raaf"/>
    <x v="11"/>
    <x v="50"/>
    <n v="21"/>
    <x v="0"/>
    <x v="0"/>
    <x v="0"/>
    <x v="4"/>
    <x v="0"/>
    <x v="0"/>
  </r>
  <r>
    <x v="0"/>
    <x v="6"/>
    <s v="De Bonte Raaf"/>
    <x v="11"/>
    <x v="51"/>
    <n v="28"/>
    <x v="0"/>
    <x v="0"/>
    <x v="0"/>
    <x v="4"/>
    <x v="0"/>
    <x v="0"/>
  </r>
  <r>
    <x v="0"/>
    <x v="6"/>
    <s v="De Bonte Raaf"/>
    <x v="11"/>
    <x v="52"/>
    <n v="0"/>
    <x v="0"/>
    <x v="0"/>
    <x v="0"/>
    <x v="1"/>
    <x v="0"/>
    <x v="0"/>
  </r>
  <r>
    <x v="0"/>
    <x v="6"/>
    <s v="De Bonte Raaf"/>
    <x v="11"/>
    <x v="53"/>
    <n v="26.25"/>
    <x v="0"/>
    <x v="0"/>
    <x v="0"/>
    <x v="3"/>
    <x v="0"/>
    <x v="0"/>
  </r>
  <r>
    <x v="0"/>
    <x v="6"/>
    <s v="De Bonte Raaf"/>
    <x v="11"/>
    <x v="54"/>
    <n v="3.94"/>
    <x v="0"/>
    <x v="0"/>
    <x v="0"/>
    <x v="4"/>
    <x v="0"/>
    <x v="0"/>
  </r>
  <r>
    <x v="0"/>
    <x v="6"/>
    <s v="De Bonte Raaf"/>
    <x v="11"/>
    <x v="55"/>
    <n v="5.25"/>
    <x v="0"/>
    <x v="0"/>
    <x v="0"/>
    <x v="4"/>
    <x v="0"/>
    <x v="0"/>
  </r>
  <r>
    <x v="0"/>
    <x v="6"/>
    <s v="De Bonte Raaf"/>
    <x v="11"/>
    <x v="56"/>
    <n v="0"/>
    <x v="0"/>
    <x v="0"/>
    <x v="0"/>
    <x v="4"/>
    <x v="0"/>
    <x v="0"/>
  </r>
  <r>
    <x v="0"/>
    <x v="6"/>
    <s v="De Bonte Raaf"/>
    <x v="11"/>
    <x v="57"/>
    <n v="0"/>
    <x v="0"/>
    <x v="0"/>
    <x v="0"/>
    <x v="4"/>
    <x v="0"/>
    <x v="0"/>
  </r>
  <r>
    <x v="0"/>
    <x v="6"/>
    <s v="De Bonte Raaf"/>
    <x v="11"/>
    <x v="58"/>
    <n v="0"/>
    <x v="0"/>
    <x v="0"/>
    <x v="0"/>
    <x v="4"/>
    <x v="0"/>
    <x v="0"/>
  </r>
  <r>
    <x v="0"/>
    <x v="6"/>
    <s v="De Bonte Raaf"/>
    <x v="11"/>
    <x v="59"/>
    <n v="0"/>
    <x v="0"/>
    <x v="0"/>
    <x v="0"/>
    <x v="4"/>
    <x v="0"/>
    <x v="0"/>
  </r>
  <r>
    <x v="0"/>
    <x v="6"/>
    <s v="De Bonte Raaf"/>
    <x v="11"/>
    <x v="60"/>
    <n v="127.22"/>
    <x v="0"/>
    <x v="0"/>
    <x v="0"/>
    <x v="5"/>
    <x v="0"/>
    <x v="0"/>
  </r>
  <r>
    <x v="0"/>
    <x v="6"/>
    <s v="De Bonte Raaf"/>
    <x v="11"/>
    <x v="61"/>
    <n v="0"/>
    <x v="0"/>
    <x v="0"/>
    <x v="0"/>
    <x v="5"/>
    <x v="0"/>
    <x v="0"/>
  </r>
  <r>
    <x v="0"/>
    <x v="6"/>
    <s v="De Bonte Raaf"/>
    <x v="11"/>
    <x v="62"/>
    <n v="0"/>
    <x v="0"/>
    <x v="0"/>
    <x v="0"/>
    <x v="5"/>
    <x v="0"/>
    <x v="0"/>
  </r>
  <r>
    <x v="0"/>
    <x v="6"/>
    <s v="De Bonte Raaf"/>
    <x v="11"/>
    <x v="63"/>
    <n v="0"/>
    <x v="0"/>
    <x v="0"/>
    <x v="0"/>
    <x v="5"/>
    <x v="0"/>
    <x v="0"/>
  </r>
  <r>
    <x v="0"/>
    <x v="6"/>
    <s v="De Bonte Raaf"/>
    <x v="11"/>
    <x v="64"/>
    <n v="9.2799999999999994"/>
    <x v="0"/>
    <x v="0"/>
    <x v="0"/>
    <x v="5"/>
    <x v="0"/>
    <x v="0"/>
  </r>
  <r>
    <x v="0"/>
    <x v="6"/>
    <s v="De Bonte Raaf"/>
    <x v="11"/>
    <x v="65"/>
    <n v="0"/>
    <x v="0"/>
    <x v="0"/>
    <x v="0"/>
    <x v="5"/>
    <x v="0"/>
    <x v="0"/>
  </r>
  <r>
    <x v="0"/>
    <x v="6"/>
    <s v="De Bonte Raaf"/>
    <x v="11"/>
    <x v="66"/>
    <n v="51.45"/>
    <x v="0"/>
    <x v="0"/>
    <x v="0"/>
    <x v="5"/>
    <x v="0"/>
    <x v="0"/>
  </r>
  <r>
    <x v="0"/>
    <x v="6"/>
    <s v="De Bonte Raaf"/>
    <x v="11"/>
    <x v="67"/>
    <n v="0"/>
    <x v="0"/>
    <x v="0"/>
    <x v="0"/>
    <x v="5"/>
    <x v="0"/>
    <x v="0"/>
  </r>
  <r>
    <x v="0"/>
    <x v="6"/>
    <s v="De Bonte Raaf"/>
    <x v="11"/>
    <x v="68"/>
    <n v="0"/>
    <x v="0"/>
    <x v="0"/>
    <x v="0"/>
    <x v="5"/>
    <x v="0"/>
    <x v="0"/>
  </r>
  <r>
    <x v="0"/>
    <x v="6"/>
    <s v="De Bonte Raaf"/>
    <x v="11"/>
    <x v="69"/>
    <n v="0"/>
    <x v="0"/>
    <x v="0"/>
    <x v="0"/>
    <x v="5"/>
    <x v="0"/>
    <x v="0"/>
  </r>
  <r>
    <x v="0"/>
    <x v="6"/>
    <s v="De Bonte Raaf"/>
    <x v="11"/>
    <x v="70"/>
    <n v="6.12"/>
    <x v="0"/>
    <x v="0"/>
    <x v="0"/>
    <x v="5"/>
    <x v="0"/>
    <x v="0"/>
  </r>
  <r>
    <x v="0"/>
    <x v="6"/>
    <s v="De Bonte Raaf"/>
    <x v="11"/>
    <x v="71"/>
    <n v="0"/>
    <x v="0"/>
    <x v="0"/>
    <x v="0"/>
    <x v="5"/>
    <x v="0"/>
    <x v="0"/>
  </r>
  <r>
    <x v="0"/>
    <x v="6"/>
    <s v="De Bonte Raaf"/>
    <x v="11"/>
    <x v="72"/>
    <n v="0"/>
    <x v="0"/>
    <x v="0"/>
    <x v="0"/>
    <x v="4"/>
    <x v="0"/>
    <x v="0"/>
  </r>
  <r>
    <x v="0"/>
    <x v="6"/>
    <s v="De Bonte Raaf"/>
    <x v="11"/>
    <x v="73"/>
    <n v="0"/>
    <x v="0"/>
    <x v="0"/>
    <x v="0"/>
    <x v="4"/>
    <x v="0"/>
    <x v="0"/>
  </r>
  <r>
    <x v="0"/>
    <x v="6"/>
    <s v="De Bonte Raaf"/>
    <x v="11"/>
    <x v="74"/>
    <n v="0"/>
    <x v="0"/>
    <x v="0"/>
    <x v="0"/>
    <x v="4"/>
    <x v="0"/>
    <x v="0"/>
  </r>
  <r>
    <x v="0"/>
    <x v="6"/>
    <s v="De Bonte Raaf"/>
    <x v="11"/>
    <x v="75"/>
    <n v="0"/>
    <x v="0"/>
    <x v="0"/>
    <x v="0"/>
    <x v="4"/>
    <x v="0"/>
    <x v="0"/>
  </r>
  <r>
    <x v="0"/>
    <x v="6"/>
    <s v="De Bonte Raaf"/>
    <x v="11"/>
    <x v="76"/>
    <n v="117.25"/>
    <x v="0"/>
    <x v="0"/>
    <x v="0"/>
    <x v="6"/>
    <x v="0"/>
    <x v="0"/>
  </r>
  <r>
    <x v="0"/>
    <x v="6"/>
    <s v="De Bonte Raaf"/>
    <x v="11"/>
    <x v="77"/>
    <n v="-139.08000000000001"/>
    <x v="0"/>
    <x v="0"/>
    <x v="0"/>
    <x v="7"/>
    <x v="0"/>
    <x v="0"/>
  </r>
  <r>
    <x v="0"/>
    <x v="6"/>
    <s v="De Bonte Raaf"/>
    <x v="11"/>
    <x v="78"/>
    <n v="0"/>
    <x v="0"/>
    <x v="0"/>
    <x v="0"/>
    <x v="7"/>
    <x v="0"/>
    <x v="0"/>
  </r>
  <r>
    <x v="0"/>
    <x v="6"/>
    <s v="De Bonte Raaf"/>
    <x v="11"/>
    <x v="79"/>
    <n v="0"/>
    <x v="0"/>
    <x v="0"/>
    <x v="0"/>
    <x v="7"/>
    <x v="0"/>
    <x v="0"/>
  </r>
  <r>
    <x v="0"/>
    <x v="6"/>
    <s v="De Bonte Raaf"/>
    <x v="11"/>
    <x v="80"/>
    <n v="0"/>
    <x v="0"/>
    <x v="0"/>
    <x v="0"/>
    <x v="8"/>
    <x v="0"/>
    <x v="0"/>
  </r>
  <r>
    <x v="0"/>
    <x v="6"/>
    <s v="De Bonte Raaf"/>
    <x v="11"/>
    <x v="81"/>
    <n v="1610.92"/>
    <x v="0"/>
    <x v="0"/>
    <x v="0"/>
    <x v="8"/>
    <x v="0"/>
    <x v="0"/>
  </r>
  <r>
    <x v="0"/>
    <x v="6"/>
    <s v="De Bonte Raaf"/>
    <x v="11"/>
    <x v="82"/>
    <n v="0"/>
    <x v="0"/>
    <x v="0"/>
    <x v="0"/>
    <x v="8"/>
    <x v="0"/>
    <x v="0"/>
  </r>
  <r>
    <x v="0"/>
    <x v="6"/>
    <s v="De Bonte Raaf"/>
    <x v="11"/>
    <x v="83"/>
    <n v="1610.92"/>
    <x v="0"/>
    <x v="0"/>
    <x v="0"/>
    <x v="9"/>
    <x v="0"/>
    <x v="0"/>
  </r>
  <r>
    <x v="0"/>
    <x v="6"/>
    <s v="De Bonte Raaf"/>
    <x v="11"/>
    <x v="84"/>
    <n v="0"/>
    <x v="0"/>
    <x v="0"/>
    <x v="0"/>
    <x v="3"/>
    <x v="0"/>
    <x v="0"/>
  </r>
  <r>
    <x v="0"/>
    <x v="6"/>
    <s v="De Bonte Raaf"/>
    <x v="12"/>
    <x v="0"/>
    <n v="2982"/>
    <x v="2"/>
    <x v="1"/>
    <x v="0"/>
    <x v="0"/>
    <x v="0"/>
    <x v="1"/>
  </r>
  <r>
    <x v="0"/>
    <x v="6"/>
    <s v="De Bonte Raaf"/>
    <x v="12"/>
    <x v="85"/>
    <n v="1050"/>
    <x v="2"/>
    <x v="1"/>
    <x v="0"/>
    <x v="0"/>
    <x v="0"/>
    <x v="1"/>
  </r>
  <r>
    <x v="0"/>
    <x v="6"/>
    <s v="De Bonte Raaf"/>
    <x v="12"/>
    <x v="2"/>
    <n v="0"/>
    <x v="2"/>
    <x v="1"/>
    <x v="0"/>
    <x v="0"/>
    <x v="0"/>
    <x v="1"/>
  </r>
  <r>
    <x v="0"/>
    <x v="6"/>
    <s v="De Bonte Raaf"/>
    <x v="12"/>
    <x v="86"/>
    <n v="1050"/>
    <x v="2"/>
    <x v="1"/>
    <x v="0"/>
    <x v="0"/>
    <x v="0"/>
    <x v="1"/>
  </r>
  <r>
    <x v="0"/>
    <x v="6"/>
    <s v="De Bonte Raaf"/>
    <x v="12"/>
    <x v="4"/>
    <n v="1050"/>
    <x v="2"/>
    <x v="1"/>
    <x v="0"/>
    <x v="1"/>
    <x v="0"/>
    <x v="1"/>
  </r>
  <r>
    <x v="0"/>
    <x v="6"/>
    <s v="De Bonte Raaf"/>
    <x v="12"/>
    <x v="5"/>
    <n v="0"/>
    <x v="2"/>
    <x v="1"/>
    <x v="0"/>
    <x v="0"/>
    <x v="0"/>
    <x v="1"/>
  </r>
  <r>
    <x v="0"/>
    <x v="6"/>
    <s v="De Bonte Raaf"/>
    <x v="12"/>
    <x v="6"/>
    <n v="1359.05"/>
    <x v="2"/>
    <x v="1"/>
    <x v="0"/>
    <x v="0"/>
    <x v="0"/>
    <x v="1"/>
  </r>
  <r>
    <x v="0"/>
    <x v="6"/>
    <s v="De Bonte Raaf"/>
    <x v="12"/>
    <x v="7"/>
    <n v="0"/>
    <x v="2"/>
    <x v="1"/>
    <x v="0"/>
    <x v="0"/>
    <x v="0"/>
    <x v="1"/>
  </r>
  <r>
    <x v="0"/>
    <x v="6"/>
    <s v="De Bonte Raaf"/>
    <x v="12"/>
    <x v="8"/>
    <n v="0"/>
    <x v="2"/>
    <x v="1"/>
    <x v="0"/>
    <x v="1"/>
    <x v="0"/>
    <x v="1"/>
  </r>
  <r>
    <x v="0"/>
    <x v="6"/>
    <s v="De Bonte Raaf"/>
    <x v="12"/>
    <x v="96"/>
    <n v="22.5"/>
    <x v="2"/>
    <x v="1"/>
    <x v="0"/>
    <x v="0"/>
    <x v="0"/>
    <x v="1"/>
  </r>
  <r>
    <x v="0"/>
    <x v="6"/>
    <s v="De Bonte Raaf"/>
    <x v="12"/>
    <x v="87"/>
    <n v="1050"/>
    <x v="2"/>
    <x v="1"/>
    <x v="0"/>
    <x v="0"/>
    <x v="0"/>
    <x v="1"/>
  </r>
  <r>
    <x v="0"/>
    <x v="6"/>
    <s v="De Bonte Raaf"/>
    <x v="12"/>
    <x v="88"/>
    <n v="1050"/>
    <x v="2"/>
    <x v="1"/>
    <x v="0"/>
    <x v="0"/>
    <x v="0"/>
    <x v="1"/>
  </r>
  <r>
    <x v="0"/>
    <x v="6"/>
    <s v="De Bonte Raaf"/>
    <x v="12"/>
    <x v="89"/>
    <n v="1050"/>
    <x v="2"/>
    <x v="1"/>
    <x v="0"/>
    <x v="0"/>
    <x v="0"/>
    <x v="1"/>
  </r>
  <r>
    <x v="0"/>
    <x v="6"/>
    <s v="De Bonte Raaf"/>
    <x v="12"/>
    <x v="90"/>
    <n v="1050"/>
    <x v="2"/>
    <x v="1"/>
    <x v="0"/>
    <x v="0"/>
    <x v="0"/>
    <x v="1"/>
  </r>
  <r>
    <x v="0"/>
    <x v="6"/>
    <s v="De Bonte Raaf"/>
    <x v="12"/>
    <x v="91"/>
    <n v="1050"/>
    <x v="2"/>
    <x v="1"/>
    <x v="0"/>
    <x v="0"/>
    <x v="0"/>
    <x v="1"/>
  </r>
  <r>
    <x v="0"/>
    <x v="6"/>
    <s v="De Bonte Raaf"/>
    <x v="12"/>
    <x v="15"/>
    <n v="0"/>
    <x v="2"/>
    <x v="1"/>
    <x v="0"/>
    <x v="0"/>
    <x v="0"/>
    <x v="1"/>
  </r>
  <r>
    <x v="0"/>
    <x v="6"/>
    <s v="De Bonte Raaf"/>
    <x v="12"/>
    <x v="16"/>
    <n v="1050"/>
    <x v="2"/>
    <x v="1"/>
    <x v="0"/>
    <x v="0"/>
    <x v="0"/>
    <x v="1"/>
  </r>
  <r>
    <x v="0"/>
    <x v="6"/>
    <s v="De Bonte Raaf"/>
    <x v="12"/>
    <x v="17"/>
    <n v="0"/>
    <x v="2"/>
    <x v="1"/>
    <x v="0"/>
    <x v="0"/>
    <x v="0"/>
    <x v="1"/>
  </r>
  <r>
    <x v="0"/>
    <x v="6"/>
    <s v="De Bonte Raaf"/>
    <x v="12"/>
    <x v="18"/>
    <n v="1050"/>
    <x v="2"/>
    <x v="1"/>
    <x v="0"/>
    <x v="0"/>
    <x v="0"/>
    <x v="1"/>
  </r>
  <r>
    <x v="0"/>
    <x v="6"/>
    <s v="De Bonte Raaf"/>
    <x v="12"/>
    <x v="19"/>
    <n v="13"/>
    <x v="2"/>
    <x v="1"/>
    <x v="0"/>
    <x v="0"/>
    <x v="0"/>
    <x v="1"/>
  </r>
  <r>
    <x v="0"/>
    <x v="6"/>
    <s v="De Bonte Raaf"/>
    <x v="12"/>
    <x v="20"/>
    <n v="1050"/>
    <x v="2"/>
    <x v="1"/>
    <x v="0"/>
    <x v="0"/>
    <x v="0"/>
    <x v="1"/>
  </r>
  <r>
    <x v="0"/>
    <x v="6"/>
    <s v="De Bonte Raaf"/>
    <x v="12"/>
    <x v="21"/>
    <n v="-78.5"/>
    <x v="2"/>
    <x v="1"/>
    <x v="0"/>
    <x v="0"/>
    <x v="0"/>
    <x v="1"/>
  </r>
  <r>
    <x v="0"/>
    <x v="6"/>
    <s v="De Bonte Raaf"/>
    <x v="12"/>
    <x v="22"/>
    <n v="1050"/>
    <x v="2"/>
    <x v="1"/>
    <x v="0"/>
    <x v="0"/>
    <x v="0"/>
    <x v="1"/>
  </r>
  <r>
    <x v="0"/>
    <x v="6"/>
    <s v="De Bonte Raaf"/>
    <x v="12"/>
    <x v="23"/>
    <n v="1050"/>
    <x v="2"/>
    <x v="1"/>
    <x v="0"/>
    <x v="0"/>
    <x v="0"/>
    <x v="1"/>
  </r>
  <r>
    <x v="0"/>
    <x v="6"/>
    <s v="De Bonte Raaf"/>
    <x v="12"/>
    <x v="24"/>
    <n v="1050"/>
    <x v="2"/>
    <x v="1"/>
    <x v="0"/>
    <x v="0"/>
    <x v="0"/>
    <x v="1"/>
  </r>
  <r>
    <x v="0"/>
    <x v="6"/>
    <s v="De Bonte Raaf"/>
    <x v="12"/>
    <x v="25"/>
    <n v="21.67"/>
    <x v="2"/>
    <x v="1"/>
    <x v="0"/>
    <x v="0"/>
    <x v="0"/>
    <x v="1"/>
  </r>
  <r>
    <x v="0"/>
    <x v="6"/>
    <s v="De Bonte Raaf"/>
    <x v="12"/>
    <x v="26"/>
    <n v="93.6"/>
    <x v="2"/>
    <x v="1"/>
    <x v="0"/>
    <x v="0"/>
    <x v="0"/>
    <x v="1"/>
  </r>
  <r>
    <x v="0"/>
    <x v="6"/>
    <s v="De Bonte Raaf"/>
    <x v="12"/>
    <x v="27"/>
    <n v="87.17"/>
    <x v="2"/>
    <x v="1"/>
    <x v="0"/>
    <x v="0"/>
    <x v="0"/>
    <x v="1"/>
  </r>
  <r>
    <x v="0"/>
    <x v="6"/>
    <s v="De Bonte Raaf"/>
    <x v="12"/>
    <x v="28"/>
    <n v="1050"/>
    <x v="2"/>
    <x v="1"/>
    <x v="0"/>
    <x v="0"/>
    <x v="0"/>
    <x v="1"/>
  </r>
  <r>
    <x v="0"/>
    <x v="6"/>
    <s v="De Bonte Raaf"/>
    <x v="12"/>
    <x v="29"/>
    <n v="0"/>
    <x v="2"/>
    <x v="1"/>
    <x v="0"/>
    <x v="0"/>
    <x v="0"/>
    <x v="1"/>
  </r>
  <r>
    <x v="0"/>
    <x v="6"/>
    <s v="De Bonte Raaf"/>
    <x v="12"/>
    <x v="30"/>
    <n v="1750"/>
    <x v="2"/>
    <x v="1"/>
    <x v="0"/>
    <x v="0"/>
    <x v="0"/>
    <x v="1"/>
  </r>
  <r>
    <x v="0"/>
    <x v="6"/>
    <s v="De Bonte Raaf"/>
    <x v="12"/>
    <x v="31"/>
    <n v="11.22"/>
    <x v="2"/>
    <x v="1"/>
    <x v="0"/>
    <x v="0"/>
    <x v="0"/>
    <x v="1"/>
  </r>
  <r>
    <x v="0"/>
    <x v="6"/>
    <s v="De Bonte Raaf"/>
    <x v="12"/>
    <x v="32"/>
    <n v="93.6"/>
    <x v="2"/>
    <x v="1"/>
    <x v="0"/>
    <x v="0"/>
    <x v="0"/>
    <x v="1"/>
  </r>
  <r>
    <x v="0"/>
    <x v="6"/>
    <s v="De Bonte Raaf"/>
    <x v="12"/>
    <x v="33"/>
    <n v="60"/>
    <x v="2"/>
    <x v="1"/>
    <x v="0"/>
    <x v="0"/>
    <x v="0"/>
    <x v="1"/>
  </r>
  <r>
    <x v="0"/>
    <x v="6"/>
    <s v="De Bonte Raaf"/>
    <x v="12"/>
    <x v="34"/>
    <n v="60"/>
    <x v="2"/>
    <x v="1"/>
    <x v="0"/>
    <x v="0"/>
    <x v="0"/>
    <x v="1"/>
  </r>
  <r>
    <x v="0"/>
    <x v="6"/>
    <s v="De Bonte Raaf"/>
    <x v="12"/>
    <x v="35"/>
    <n v="60"/>
    <x v="2"/>
    <x v="1"/>
    <x v="0"/>
    <x v="0"/>
    <x v="0"/>
    <x v="1"/>
  </r>
  <r>
    <x v="0"/>
    <x v="6"/>
    <s v="De Bonte Raaf"/>
    <x v="12"/>
    <x v="36"/>
    <n v="94"/>
    <x v="2"/>
    <x v="1"/>
    <x v="0"/>
    <x v="0"/>
    <x v="0"/>
    <x v="1"/>
  </r>
  <r>
    <x v="0"/>
    <x v="6"/>
    <s v="De Bonte Raaf"/>
    <x v="12"/>
    <x v="37"/>
    <n v="70.349999999999994"/>
    <x v="2"/>
    <x v="1"/>
    <x v="0"/>
    <x v="0"/>
    <x v="0"/>
    <x v="1"/>
  </r>
  <r>
    <x v="0"/>
    <x v="6"/>
    <s v="De Bonte Raaf"/>
    <x v="12"/>
    <x v="38"/>
    <n v="184.65"/>
    <x v="2"/>
    <x v="1"/>
    <x v="0"/>
    <x v="0"/>
    <x v="0"/>
    <x v="1"/>
  </r>
  <r>
    <x v="0"/>
    <x v="6"/>
    <s v="De Bonte Raaf"/>
    <x v="12"/>
    <x v="39"/>
    <n v="0"/>
    <x v="2"/>
    <x v="1"/>
    <x v="0"/>
    <x v="0"/>
    <x v="0"/>
    <x v="1"/>
  </r>
  <r>
    <x v="0"/>
    <x v="6"/>
    <s v="De Bonte Raaf"/>
    <x v="12"/>
    <x v="40"/>
    <n v="184.65"/>
    <x v="2"/>
    <x v="1"/>
    <x v="0"/>
    <x v="0"/>
    <x v="0"/>
    <x v="1"/>
  </r>
  <r>
    <x v="0"/>
    <x v="6"/>
    <s v="De Bonte Raaf"/>
    <x v="12"/>
    <x v="41"/>
    <n v="0"/>
    <x v="2"/>
    <x v="1"/>
    <x v="0"/>
    <x v="0"/>
    <x v="0"/>
    <x v="1"/>
  </r>
  <r>
    <x v="0"/>
    <x v="6"/>
    <s v="De Bonte Raaf"/>
    <x v="12"/>
    <x v="92"/>
    <n v="1050"/>
    <x v="2"/>
    <x v="1"/>
    <x v="0"/>
    <x v="0"/>
    <x v="0"/>
    <x v="1"/>
  </r>
  <r>
    <x v="0"/>
    <x v="6"/>
    <s v="De Bonte Raaf"/>
    <x v="12"/>
    <x v="43"/>
    <n v="0"/>
    <x v="2"/>
    <x v="1"/>
    <x v="0"/>
    <x v="1"/>
    <x v="0"/>
    <x v="1"/>
  </r>
  <r>
    <x v="0"/>
    <x v="6"/>
    <s v="De Bonte Raaf"/>
    <x v="12"/>
    <x v="44"/>
    <n v="17.5"/>
    <x v="2"/>
    <x v="1"/>
    <x v="0"/>
    <x v="2"/>
    <x v="0"/>
    <x v="1"/>
  </r>
  <r>
    <x v="0"/>
    <x v="6"/>
    <s v="De Bonte Raaf"/>
    <x v="12"/>
    <x v="45"/>
    <n v="0"/>
    <x v="2"/>
    <x v="1"/>
    <x v="0"/>
    <x v="2"/>
    <x v="0"/>
    <x v="1"/>
  </r>
  <r>
    <x v="0"/>
    <x v="6"/>
    <s v="De Bonte Raaf"/>
    <x v="12"/>
    <x v="46"/>
    <n v="5"/>
    <x v="2"/>
    <x v="1"/>
    <x v="0"/>
    <x v="2"/>
    <x v="0"/>
    <x v="1"/>
  </r>
  <r>
    <x v="0"/>
    <x v="6"/>
    <s v="De Bonte Raaf"/>
    <x v="12"/>
    <x v="47"/>
    <n v="0"/>
    <x v="2"/>
    <x v="1"/>
    <x v="0"/>
    <x v="2"/>
    <x v="0"/>
    <x v="1"/>
  </r>
  <r>
    <x v="0"/>
    <x v="6"/>
    <s v="De Bonte Raaf"/>
    <x v="12"/>
    <x v="48"/>
    <n v="0"/>
    <x v="2"/>
    <x v="1"/>
    <x v="0"/>
    <x v="1"/>
    <x v="0"/>
    <x v="1"/>
  </r>
  <r>
    <x v="0"/>
    <x v="6"/>
    <s v="De Bonte Raaf"/>
    <x v="12"/>
    <x v="49"/>
    <n v="84"/>
    <x v="2"/>
    <x v="1"/>
    <x v="0"/>
    <x v="3"/>
    <x v="0"/>
    <x v="1"/>
  </r>
  <r>
    <x v="0"/>
    <x v="6"/>
    <s v="De Bonte Raaf"/>
    <x v="12"/>
    <x v="50"/>
    <n v="12.6"/>
    <x v="2"/>
    <x v="1"/>
    <x v="0"/>
    <x v="4"/>
    <x v="0"/>
    <x v="1"/>
  </r>
  <r>
    <x v="0"/>
    <x v="6"/>
    <s v="De Bonte Raaf"/>
    <x v="12"/>
    <x v="51"/>
    <n v="16.8"/>
    <x v="2"/>
    <x v="1"/>
    <x v="0"/>
    <x v="4"/>
    <x v="0"/>
    <x v="1"/>
  </r>
  <r>
    <x v="0"/>
    <x v="6"/>
    <s v="De Bonte Raaf"/>
    <x v="12"/>
    <x v="52"/>
    <n v="0"/>
    <x v="2"/>
    <x v="1"/>
    <x v="0"/>
    <x v="1"/>
    <x v="0"/>
    <x v="1"/>
  </r>
  <r>
    <x v="0"/>
    <x v="6"/>
    <s v="De Bonte Raaf"/>
    <x v="12"/>
    <x v="53"/>
    <n v="15.75"/>
    <x v="2"/>
    <x v="1"/>
    <x v="0"/>
    <x v="3"/>
    <x v="0"/>
    <x v="1"/>
  </r>
  <r>
    <x v="0"/>
    <x v="6"/>
    <s v="De Bonte Raaf"/>
    <x v="12"/>
    <x v="54"/>
    <n v="2.36"/>
    <x v="2"/>
    <x v="1"/>
    <x v="0"/>
    <x v="4"/>
    <x v="0"/>
    <x v="1"/>
  </r>
  <r>
    <x v="0"/>
    <x v="6"/>
    <s v="De Bonte Raaf"/>
    <x v="12"/>
    <x v="55"/>
    <n v="3.15"/>
    <x v="2"/>
    <x v="1"/>
    <x v="0"/>
    <x v="4"/>
    <x v="0"/>
    <x v="1"/>
  </r>
  <r>
    <x v="0"/>
    <x v="6"/>
    <s v="De Bonte Raaf"/>
    <x v="12"/>
    <x v="56"/>
    <n v="0"/>
    <x v="2"/>
    <x v="1"/>
    <x v="0"/>
    <x v="4"/>
    <x v="0"/>
    <x v="1"/>
  </r>
  <r>
    <x v="0"/>
    <x v="6"/>
    <s v="De Bonte Raaf"/>
    <x v="12"/>
    <x v="57"/>
    <n v="0"/>
    <x v="2"/>
    <x v="1"/>
    <x v="0"/>
    <x v="4"/>
    <x v="0"/>
    <x v="1"/>
  </r>
  <r>
    <x v="0"/>
    <x v="6"/>
    <s v="De Bonte Raaf"/>
    <x v="12"/>
    <x v="58"/>
    <n v="0"/>
    <x v="2"/>
    <x v="1"/>
    <x v="0"/>
    <x v="4"/>
    <x v="0"/>
    <x v="1"/>
  </r>
  <r>
    <x v="0"/>
    <x v="6"/>
    <s v="De Bonte Raaf"/>
    <x v="12"/>
    <x v="59"/>
    <n v="0"/>
    <x v="2"/>
    <x v="1"/>
    <x v="0"/>
    <x v="4"/>
    <x v="0"/>
    <x v="1"/>
  </r>
  <r>
    <x v="0"/>
    <x v="6"/>
    <s v="De Bonte Raaf"/>
    <x v="12"/>
    <x v="60"/>
    <n v="76.34"/>
    <x v="2"/>
    <x v="1"/>
    <x v="0"/>
    <x v="5"/>
    <x v="0"/>
    <x v="1"/>
  </r>
  <r>
    <x v="0"/>
    <x v="6"/>
    <s v="De Bonte Raaf"/>
    <x v="12"/>
    <x v="61"/>
    <n v="0"/>
    <x v="2"/>
    <x v="1"/>
    <x v="0"/>
    <x v="5"/>
    <x v="0"/>
    <x v="1"/>
  </r>
  <r>
    <x v="0"/>
    <x v="6"/>
    <s v="De Bonte Raaf"/>
    <x v="12"/>
    <x v="62"/>
    <n v="0"/>
    <x v="2"/>
    <x v="1"/>
    <x v="0"/>
    <x v="5"/>
    <x v="0"/>
    <x v="1"/>
  </r>
  <r>
    <x v="0"/>
    <x v="6"/>
    <s v="De Bonte Raaf"/>
    <x v="12"/>
    <x v="63"/>
    <n v="0"/>
    <x v="2"/>
    <x v="1"/>
    <x v="0"/>
    <x v="5"/>
    <x v="0"/>
    <x v="1"/>
  </r>
  <r>
    <x v="0"/>
    <x v="6"/>
    <s v="De Bonte Raaf"/>
    <x v="12"/>
    <x v="64"/>
    <n v="5.56"/>
    <x v="2"/>
    <x v="1"/>
    <x v="0"/>
    <x v="5"/>
    <x v="0"/>
    <x v="1"/>
  </r>
  <r>
    <x v="0"/>
    <x v="6"/>
    <s v="De Bonte Raaf"/>
    <x v="12"/>
    <x v="65"/>
    <n v="0"/>
    <x v="2"/>
    <x v="1"/>
    <x v="0"/>
    <x v="5"/>
    <x v="0"/>
    <x v="1"/>
  </r>
  <r>
    <x v="0"/>
    <x v="6"/>
    <s v="De Bonte Raaf"/>
    <x v="12"/>
    <x v="66"/>
    <n v="30.87"/>
    <x v="2"/>
    <x v="1"/>
    <x v="0"/>
    <x v="5"/>
    <x v="0"/>
    <x v="1"/>
  </r>
  <r>
    <x v="0"/>
    <x v="6"/>
    <s v="De Bonte Raaf"/>
    <x v="12"/>
    <x v="67"/>
    <n v="0"/>
    <x v="2"/>
    <x v="1"/>
    <x v="0"/>
    <x v="5"/>
    <x v="0"/>
    <x v="1"/>
  </r>
  <r>
    <x v="0"/>
    <x v="6"/>
    <s v="De Bonte Raaf"/>
    <x v="12"/>
    <x v="68"/>
    <n v="0"/>
    <x v="2"/>
    <x v="1"/>
    <x v="0"/>
    <x v="5"/>
    <x v="0"/>
    <x v="1"/>
  </r>
  <r>
    <x v="0"/>
    <x v="6"/>
    <s v="De Bonte Raaf"/>
    <x v="12"/>
    <x v="69"/>
    <n v="0"/>
    <x v="2"/>
    <x v="1"/>
    <x v="0"/>
    <x v="5"/>
    <x v="0"/>
    <x v="1"/>
  </r>
  <r>
    <x v="0"/>
    <x v="6"/>
    <s v="De Bonte Raaf"/>
    <x v="12"/>
    <x v="70"/>
    <n v="3.68"/>
    <x v="2"/>
    <x v="1"/>
    <x v="0"/>
    <x v="5"/>
    <x v="0"/>
    <x v="1"/>
  </r>
  <r>
    <x v="0"/>
    <x v="6"/>
    <s v="De Bonte Raaf"/>
    <x v="12"/>
    <x v="71"/>
    <n v="0"/>
    <x v="2"/>
    <x v="1"/>
    <x v="0"/>
    <x v="5"/>
    <x v="0"/>
    <x v="1"/>
  </r>
  <r>
    <x v="0"/>
    <x v="6"/>
    <s v="De Bonte Raaf"/>
    <x v="12"/>
    <x v="72"/>
    <n v="0"/>
    <x v="2"/>
    <x v="1"/>
    <x v="0"/>
    <x v="4"/>
    <x v="0"/>
    <x v="1"/>
  </r>
  <r>
    <x v="0"/>
    <x v="6"/>
    <s v="De Bonte Raaf"/>
    <x v="12"/>
    <x v="73"/>
    <n v="0"/>
    <x v="2"/>
    <x v="1"/>
    <x v="0"/>
    <x v="4"/>
    <x v="0"/>
    <x v="1"/>
  </r>
  <r>
    <x v="0"/>
    <x v="6"/>
    <s v="De Bonte Raaf"/>
    <x v="12"/>
    <x v="74"/>
    <n v="0"/>
    <x v="2"/>
    <x v="1"/>
    <x v="0"/>
    <x v="4"/>
    <x v="0"/>
    <x v="1"/>
  </r>
  <r>
    <x v="0"/>
    <x v="6"/>
    <s v="De Bonte Raaf"/>
    <x v="12"/>
    <x v="75"/>
    <n v="0"/>
    <x v="2"/>
    <x v="1"/>
    <x v="0"/>
    <x v="4"/>
    <x v="0"/>
    <x v="1"/>
  </r>
  <r>
    <x v="0"/>
    <x v="6"/>
    <s v="De Bonte Raaf"/>
    <x v="12"/>
    <x v="76"/>
    <n v="70.349999999999994"/>
    <x v="2"/>
    <x v="1"/>
    <x v="0"/>
    <x v="6"/>
    <x v="0"/>
    <x v="1"/>
  </r>
  <r>
    <x v="0"/>
    <x v="6"/>
    <s v="De Bonte Raaf"/>
    <x v="12"/>
    <x v="77"/>
    <n v="-78.5"/>
    <x v="2"/>
    <x v="1"/>
    <x v="0"/>
    <x v="7"/>
    <x v="0"/>
    <x v="1"/>
  </r>
  <r>
    <x v="0"/>
    <x v="6"/>
    <s v="De Bonte Raaf"/>
    <x v="12"/>
    <x v="78"/>
    <n v="0"/>
    <x v="2"/>
    <x v="1"/>
    <x v="0"/>
    <x v="7"/>
    <x v="0"/>
    <x v="1"/>
  </r>
  <r>
    <x v="0"/>
    <x v="6"/>
    <s v="De Bonte Raaf"/>
    <x v="12"/>
    <x v="79"/>
    <n v="0"/>
    <x v="2"/>
    <x v="1"/>
    <x v="0"/>
    <x v="7"/>
    <x v="0"/>
    <x v="1"/>
  </r>
  <r>
    <x v="0"/>
    <x v="6"/>
    <s v="De Bonte Raaf"/>
    <x v="12"/>
    <x v="80"/>
    <n v="0"/>
    <x v="2"/>
    <x v="1"/>
    <x v="0"/>
    <x v="8"/>
    <x v="0"/>
    <x v="1"/>
  </r>
  <r>
    <x v="0"/>
    <x v="6"/>
    <s v="De Bonte Raaf"/>
    <x v="12"/>
    <x v="81"/>
    <n v="994"/>
    <x v="2"/>
    <x v="1"/>
    <x v="0"/>
    <x v="8"/>
    <x v="0"/>
    <x v="1"/>
  </r>
  <r>
    <x v="0"/>
    <x v="6"/>
    <s v="De Bonte Raaf"/>
    <x v="12"/>
    <x v="82"/>
    <n v="0"/>
    <x v="2"/>
    <x v="1"/>
    <x v="0"/>
    <x v="8"/>
    <x v="0"/>
    <x v="1"/>
  </r>
  <r>
    <x v="0"/>
    <x v="6"/>
    <s v="De Bonte Raaf"/>
    <x v="12"/>
    <x v="83"/>
    <n v="994"/>
    <x v="2"/>
    <x v="1"/>
    <x v="0"/>
    <x v="9"/>
    <x v="0"/>
    <x v="1"/>
  </r>
  <r>
    <x v="0"/>
    <x v="6"/>
    <s v="De Bonte Raaf"/>
    <x v="12"/>
    <x v="84"/>
    <n v="0"/>
    <x v="2"/>
    <x v="1"/>
    <x v="0"/>
    <x v="3"/>
    <x v="0"/>
    <x v="1"/>
  </r>
  <r>
    <x v="0"/>
    <x v="6"/>
    <s v="De Bonte Raaf"/>
    <x v="2"/>
    <x v="0"/>
    <n v="3079.5"/>
    <x v="0"/>
    <x v="1"/>
    <x v="0"/>
    <x v="0"/>
    <x v="1"/>
    <x v="1"/>
  </r>
  <r>
    <x v="0"/>
    <x v="6"/>
    <s v="De Bonte Raaf"/>
    <x v="2"/>
    <x v="85"/>
    <n v="1110"/>
    <x v="0"/>
    <x v="1"/>
    <x v="0"/>
    <x v="0"/>
    <x v="1"/>
    <x v="1"/>
  </r>
  <r>
    <x v="0"/>
    <x v="6"/>
    <s v="De Bonte Raaf"/>
    <x v="2"/>
    <x v="2"/>
    <n v="0"/>
    <x v="0"/>
    <x v="1"/>
    <x v="0"/>
    <x v="0"/>
    <x v="1"/>
    <x v="1"/>
  </r>
  <r>
    <x v="0"/>
    <x v="6"/>
    <s v="De Bonte Raaf"/>
    <x v="2"/>
    <x v="86"/>
    <n v="1110"/>
    <x v="0"/>
    <x v="1"/>
    <x v="0"/>
    <x v="0"/>
    <x v="1"/>
    <x v="1"/>
  </r>
  <r>
    <x v="0"/>
    <x v="6"/>
    <s v="De Bonte Raaf"/>
    <x v="2"/>
    <x v="4"/>
    <n v="1110"/>
    <x v="0"/>
    <x v="1"/>
    <x v="0"/>
    <x v="1"/>
    <x v="1"/>
    <x v="1"/>
  </r>
  <r>
    <x v="0"/>
    <x v="6"/>
    <s v="De Bonte Raaf"/>
    <x v="2"/>
    <x v="5"/>
    <n v="0"/>
    <x v="0"/>
    <x v="1"/>
    <x v="0"/>
    <x v="0"/>
    <x v="1"/>
    <x v="1"/>
  </r>
  <r>
    <x v="0"/>
    <x v="6"/>
    <s v="De Bonte Raaf"/>
    <x v="2"/>
    <x v="6"/>
    <n v="1468.41"/>
    <x v="0"/>
    <x v="1"/>
    <x v="0"/>
    <x v="0"/>
    <x v="1"/>
    <x v="1"/>
  </r>
  <r>
    <x v="0"/>
    <x v="6"/>
    <s v="De Bonte Raaf"/>
    <x v="2"/>
    <x v="7"/>
    <n v="0"/>
    <x v="0"/>
    <x v="1"/>
    <x v="0"/>
    <x v="0"/>
    <x v="1"/>
    <x v="1"/>
  </r>
  <r>
    <x v="0"/>
    <x v="6"/>
    <s v="De Bonte Raaf"/>
    <x v="2"/>
    <x v="8"/>
    <n v="0"/>
    <x v="0"/>
    <x v="1"/>
    <x v="0"/>
    <x v="1"/>
    <x v="1"/>
    <x v="1"/>
  </r>
  <r>
    <x v="0"/>
    <x v="6"/>
    <s v="De Bonte Raaf"/>
    <x v="2"/>
    <x v="9"/>
    <n v="0"/>
    <x v="0"/>
    <x v="1"/>
    <x v="0"/>
    <x v="0"/>
    <x v="1"/>
    <x v="1"/>
  </r>
  <r>
    <x v="0"/>
    <x v="6"/>
    <s v="De Bonte Raaf"/>
    <x v="2"/>
    <x v="87"/>
    <n v="1110"/>
    <x v="0"/>
    <x v="1"/>
    <x v="0"/>
    <x v="0"/>
    <x v="1"/>
    <x v="1"/>
  </r>
  <r>
    <x v="0"/>
    <x v="6"/>
    <s v="De Bonte Raaf"/>
    <x v="2"/>
    <x v="88"/>
    <n v="1110"/>
    <x v="0"/>
    <x v="1"/>
    <x v="0"/>
    <x v="0"/>
    <x v="1"/>
    <x v="1"/>
  </r>
  <r>
    <x v="0"/>
    <x v="6"/>
    <s v="De Bonte Raaf"/>
    <x v="2"/>
    <x v="89"/>
    <n v="1110"/>
    <x v="0"/>
    <x v="1"/>
    <x v="0"/>
    <x v="0"/>
    <x v="1"/>
    <x v="1"/>
  </r>
  <r>
    <x v="0"/>
    <x v="6"/>
    <s v="De Bonte Raaf"/>
    <x v="2"/>
    <x v="90"/>
    <n v="1110"/>
    <x v="0"/>
    <x v="1"/>
    <x v="0"/>
    <x v="0"/>
    <x v="1"/>
    <x v="1"/>
  </r>
  <r>
    <x v="0"/>
    <x v="6"/>
    <s v="De Bonte Raaf"/>
    <x v="2"/>
    <x v="91"/>
    <n v="1110"/>
    <x v="0"/>
    <x v="1"/>
    <x v="0"/>
    <x v="0"/>
    <x v="1"/>
    <x v="1"/>
  </r>
  <r>
    <x v="0"/>
    <x v="6"/>
    <s v="De Bonte Raaf"/>
    <x v="2"/>
    <x v="15"/>
    <n v="0"/>
    <x v="0"/>
    <x v="1"/>
    <x v="0"/>
    <x v="0"/>
    <x v="1"/>
    <x v="1"/>
  </r>
  <r>
    <x v="0"/>
    <x v="6"/>
    <s v="De Bonte Raaf"/>
    <x v="2"/>
    <x v="16"/>
    <n v="0"/>
    <x v="0"/>
    <x v="1"/>
    <x v="0"/>
    <x v="0"/>
    <x v="1"/>
    <x v="1"/>
  </r>
  <r>
    <x v="0"/>
    <x v="6"/>
    <s v="De Bonte Raaf"/>
    <x v="2"/>
    <x v="17"/>
    <n v="1110"/>
    <x v="0"/>
    <x v="1"/>
    <x v="0"/>
    <x v="0"/>
    <x v="1"/>
    <x v="1"/>
  </r>
  <r>
    <x v="0"/>
    <x v="6"/>
    <s v="De Bonte Raaf"/>
    <x v="2"/>
    <x v="18"/>
    <n v="1110"/>
    <x v="0"/>
    <x v="1"/>
    <x v="0"/>
    <x v="0"/>
    <x v="1"/>
    <x v="1"/>
  </r>
  <r>
    <x v="0"/>
    <x v="6"/>
    <s v="De Bonte Raaf"/>
    <x v="2"/>
    <x v="19"/>
    <n v="13"/>
    <x v="0"/>
    <x v="1"/>
    <x v="0"/>
    <x v="0"/>
    <x v="1"/>
    <x v="1"/>
  </r>
  <r>
    <x v="0"/>
    <x v="6"/>
    <s v="De Bonte Raaf"/>
    <x v="2"/>
    <x v="20"/>
    <n v="1110"/>
    <x v="0"/>
    <x v="1"/>
    <x v="0"/>
    <x v="0"/>
    <x v="1"/>
    <x v="1"/>
  </r>
  <r>
    <x v="0"/>
    <x v="6"/>
    <s v="De Bonte Raaf"/>
    <x v="2"/>
    <x v="21"/>
    <n v="-83.5"/>
    <x v="0"/>
    <x v="1"/>
    <x v="0"/>
    <x v="0"/>
    <x v="1"/>
    <x v="1"/>
  </r>
  <r>
    <x v="0"/>
    <x v="6"/>
    <s v="De Bonte Raaf"/>
    <x v="2"/>
    <x v="22"/>
    <n v="1110"/>
    <x v="0"/>
    <x v="1"/>
    <x v="0"/>
    <x v="0"/>
    <x v="1"/>
    <x v="1"/>
  </r>
  <r>
    <x v="0"/>
    <x v="6"/>
    <s v="De Bonte Raaf"/>
    <x v="2"/>
    <x v="23"/>
    <n v="1110"/>
    <x v="0"/>
    <x v="1"/>
    <x v="0"/>
    <x v="0"/>
    <x v="1"/>
    <x v="1"/>
  </r>
  <r>
    <x v="0"/>
    <x v="6"/>
    <s v="De Bonte Raaf"/>
    <x v="2"/>
    <x v="24"/>
    <n v="1110"/>
    <x v="0"/>
    <x v="1"/>
    <x v="0"/>
    <x v="0"/>
    <x v="1"/>
    <x v="1"/>
  </r>
  <r>
    <x v="0"/>
    <x v="6"/>
    <s v="De Bonte Raaf"/>
    <x v="2"/>
    <x v="25"/>
    <n v="21.67"/>
    <x v="0"/>
    <x v="1"/>
    <x v="0"/>
    <x v="0"/>
    <x v="1"/>
    <x v="1"/>
  </r>
  <r>
    <x v="0"/>
    <x v="6"/>
    <s v="De Bonte Raaf"/>
    <x v="2"/>
    <x v="26"/>
    <n v="93.6"/>
    <x v="0"/>
    <x v="1"/>
    <x v="0"/>
    <x v="0"/>
    <x v="1"/>
    <x v="1"/>
  </r>
  <r>
    <x v="0"/>
    <x v="6"/>
    <s v="De Bonte Raaf"/>
    <x v="2"/>
    <x v="27"/>
    <n v="104"/>
    <x v="0"/>
    <x v="1"/>
    <x v="0"/>
    <x v="0"/>
    <x v="1"/>
    <x v="1"/>
  </r>
  <r>
    <x v="0"/>
    <x v="6"/>
    <s v="De Bonte Raaf"/>
    <x v="2"/>
    <x v="28"/>
    <n v="1110"/>
    <x v="0"/>
    <x v="1"/>
    <x v="0"/>
    <x v="0"/>
    <x v="1"/>
    <x v="1"/>
  </r>
  <r>
    <x v="0"/>
    <x v="6"/>
    <s v="De Bonte Raaf"/>
    <x v="2"/>
    <x v="29"/>
    <n v="0"/>
    <x v="0"/>
    <x v="1"/>
    <x v="0"/>
    <x v="0"/>
    <x v="1"/>
    <x v="1"/>
  </r>
  <r>
    <x v="0"/>
    <x v="6"/>
    <s v="De Bonte Raaf"/>
    <x v="2"/>
    <x v="30"/>
    <n v="1850"/>
    <x v="0"/>
    <x v="1"/>
    <x v="0"/>
    <x v="0"/>
    <x v="1"/>
    <x v="1"/>
  </r>
  <r>
    <x v="0"/>
    <x v="6"/>
    <s v="De Bonte Raaf"/>
    <x v="2"/>
    <x v="31"/>
    <n v="11.86"/>
    <x v="0"/>
    <x v="1"/>
    <x v="0"/>
    <x v="0"/>
    <x v="1"/>
    <x v="1"/>
  </r>
  <r>
    <x v="0"/>
    <x v="6"/>
    <s v="De Bonte Raaf"/>
    <x v="2"/>
    <x v="32"/>
    <n v="93.6"/>
    <x v="0"/>
    <x v="1"/>
    <x v="0"/>
    <x v="0"/>
    <x v="1"/>
    <x v="1"/>
  </r>
  <r>
    <x v="0"/>
    <x v="6"/>
    <s v="De Bonte Raaf"/>
    <x v="2"/>
    <x v="33"/>
    <n v="60"/>
    <x v="0"/>
    <x v="1"/>
    <x v="0"/>
    <x v="0"/>
    <x v="1"/>
    <x v="1"/>
  </r>
  <r>
    <x v="0"/>
    <x v="6"/>
    <s v="De Bonte Raaf"/>
    <x v="2"/>
    <x v="34"/>
    <n v="60"/>
    <x v="0"/>
    <x v="1"/>
    <x v="0"/>
    <x v="0"/>
    <x v="1"/>
    <x v="1"/>
  </r>
  <r>
    <x v="0"/>
    <x v="6"/>
    <s v="De Bonte Raaf"/>
    <x v="2"/>
    <x v="35"/>
    <n v="60"/>
    <x v="0"/>
    <x v="1"/>
    <x v="0"/>
    <x v="0"/>
    <x v="1"/>
    <x v="1"/>
  </r>
  <r>
    <x v="0"/>
    <x v="6"/>
    <s v="De Bonte Raaf"/>
    <x v="2"/>
    <x v="36"/>
    <n v="94"/>
    <x v="0"/>
    <x v="1"/>
    <x v="0"/>
    <x v="0"/>
    <x v="1"/>
    <x v="1"/>
  </r>
  <r>
    <x v="0"/>
    <x v="6"/>
    <s v="De Bonte Raaf"/>
    <x v="2"/>
    <x v="37"/>
    <n v="74.37"/>
    <x v="0"/>
    <x v="1"/>
    <x v="0"/>
    <x v="0"/>
    <x v="1"/>
    <x v="1"/>
  </r>
  <r>
    <x v="0"/>
    <x v="6"/>
    <s v="De Bonte Raaf"/>
    <x v="2"/>
    <x v="38"/>
    <n v="258.87"/>
    <x v="0"/>
    <x v="1"/>
    <x v="0"/>
    <x v="0"/>
    <x v="1"/>
    <x v="1"/>
  </r>
  <r>
    <x v="0"/>
    <x v="6"/>
    <s v="De Bonte Raaf"/>
    <x v="2"/>
    <x v="39"/>
    <n v="0"/>
    <x v="0"/>
    <x v="1"/>
    <x v="0"/>
    <x v="0"/>
    <x v="1"/>
    <x v="1"/>
  </r>
  <r>
    <x v="0"/>
    <x v="6"/>
    <s v="De Bonte Raaf"/>
    <x v="2"/>
    <x v="40"/>
    <n v="258.87"/>
    <x v="0"/>
    <x v="1"/>
    <x v="0"/>
    <x v="0"/>
    <x v="1"/>
    <x v="1"/>
  </r>
  <r>
    <x v="0"/>
    <x v="6"/>
    <s v="De Bonte Raaf"/>
    <x v="2"/>
    <x v="41"/>
    <n v="0"/>
    <x v="0"/>
    <x v="1"/>
    <x v="0"/>
    <x v="0"/>
    <x v="1"/>
    <x v="1"/>
  </r>
  <r>
    <x v="0"/>
    <x v="6"/>
    <s v="De Bonte Raaf"/>
    <x v="2"/>
    <x v="92"/>
    <n v="1110"/>
    <x v="0"/>
    <x v="1"/>
    <x v="0"/>
    <x v="0"/>
    <x v="1"/>
    <x v="1"/>
  </r>
  <r>
    <x v="0"/>
    <x v="6"/>
    <s v="De Bonte Raaf"/>
    <x v="2"/>
    <x v="43"/>
    <n v="0"/>
    <x v="0"/>
    <x v="1"/>
    <x v="0"/>
    <x v="1"/>
    <x v="1"/>
    <x v="1"/>
  </r>
  <r>
    <x v="0"/>
    <x v="6"/>
    <s v="De Bonte Raaf"/>
    <x v="2"/>
    <x v="44"/>
    <n v="0"/>
    <x v="0"/>
    <x v="1"/>
    <x v="0"/>
    <x v="2"/>
    <x v="1"/>
    <x v="1"/>
  </r>
  <r>
    <x v="0"/>
    <x v="6"/>
    <s v="De Bonte Raaf"/>
    <x v="2"/>
    <x v="45"/>
    <n v="0"/>
    <x v="0"/>
    <x v="1"/>
    <x v="0"/>
    <x v="2"/>
    <x v="1"/>
    <x v="1"/>
  </r>
  <r>
    <x v="0"/>
    <x v="6"/>
    <s v="De Bonte Raaf"/>
    <x v="2"/>
    <x v="46"/>
    <n v="0"/>
    <x v="0"/>
    <x v="1"/>
    <x v="0"/>
    <x v="2"/>
    <x v="1"/>
    <x v="1"/>
  </r>
  <r>
    <x v="0"/>
    <x v="6"/>
    <s v="De Bonte Raaf"/>
    <x v="2"/>
    <x v="47"/>
    <n v="0"/>
    <x v="0"/>
    <x v="1"/>
    <x v="0"/>
    <x v="2"/>
    <x v="1"/>
    <x v="1"/>
  </r>
  <r>
    <x v="0"/>
    <x v="6"/>
    <s v="De Bonte Raaf"/>
    <x v="2"/>
    <x v="48"/>
    <n v="0"/>
    <x v="0"/>
    <x v="1"/>
    <x v="0"/>
    <x v="1"/>
    <x v="1"/>
    <x v="1"/>
  </r>
  <r>
    <x v="0"/>
    <x v="6"/>
    <s v="De Bonte Raaf"/>
    <x v="2"/>
    <x v="49"/>
    <n v="88.8"/>
    <x v="0"/>
    <x v="1"/>
    <x v="0"/>
    <x v="3"/>
    <x v="1"/>
    <x v="1"/>
  </r>
  <r>
    <x v="0"/>
    <x v="6"/>
    <s v="De Bonte Raaf"/>
    <x v="2"/>
    <x v="50"/>
    <n v="13.32"/>
    <x v="0"/>
    <x v="1"/>
    <x v="0"/>
    <x v="4"/>
    <x v="1"/>
    <x v="1"/>
  </r>
  <r>
    <x v="0"/>
    <x v="6"/>
    <s v="De Bonte Raaf"/>
    <x v="2"/>
    <x v="51"/>
    <n v="17.760000000000002"/>
    <x v="0"/>
    <x v="1"/>
    <x v="0"/>
    <x v="4"/>
    <x v="1"/>
    <x v="1"/>
  </r>
  <r>
    <x v="0"/>
    <x v="6"/>
    <s v="De Bonte Raaf"/>
    <x v="2"/>
    <x v="52"/>
    <n v="0"/>
    <x v="0"/>
    <x v="1"/>
    <x v="0"/>
    <x v="1"/>
    <x v="1"/>
    <x v="1"/>
  </r>
  <r>
    <x v="0"/>
    <x v="6"/>
    <s v="De Bonte Raaf"/>
    <x v="2"/>
    <x v="53"/>
    <n v="16.649999999999999"/>
    <x v="0"/>
    <x v="1"/>
    <x v="0"/>
    <x v="3"/>
    <x v="1"/>
    <x v="1"/>
  </r>
  <r>
    <x v="0"/>
    <x v="6"/>
    <s v="De Bonte Raaf"/>
    <x v="2"/>
    <x v="54"/>
    <n v="2.5"/>
    <x v="0"/>
    <x v="1"/>
    <x v="0"/>
    <x v="4"/>
    <x v="1"/>
    <x v="1"/>
  </r>
  <r>
    <x v="0"/>
    <x v="6"/>
    <s v="De Bonte Raaf"/>
    <x v="2"/>
    <x v="55"/>
    <n v="3.33"/>
    <x v="0"/>
    <x v="1"/>
    <x v="0"/>
    <x v="4"/>
    <x v="1"/>
    <x v="1"/>
  </r>
  <r>
    <x v="0"/>
    <x v="6"/>
    <s v="De Bonte Raaf"/>
    <x v="2"/>
    <x v="56"/>
    <n v="0"/>
    <x v="0"/>
    <x v="1"/>
    <x v="0"/>
    <x v="4"/>
    <x v="1"/>
    <x v="1"/>
  </r>
  <r>
    <x v="0"/>
    <x v="6"/>
    <s v="De Bonte Raaf"/>
    <x v="2"/>
    <x v="57"/>
    <n v="0"/>
    <x v="0"/>
    <x v="1"/>
    <x v="0"/>
    <x v="4"/>
    <x v="1"/>
    <x v="1"/>
  </r>
  <r>
    <x v="0"/>
    <x v="6"/>
    <s v="De Bonte Raaf"/>
    <x v="2"/>
    <x v="58"/>
    <n v="0"/>
    <x v="0"/>
    <x v="1"/>
    <x v="0"/>
    <x v="4"/>
    <x v="1"/>
    <x v="1"/>
  </r>
  <r>
    <x v="0"/>
    <x v="6"/>
    <s v="De Bonte Raaf"/>
    <x v="2"/>
    <x v="59"/>
    <n v="0"/>
    <x v="0"/>
    <x v="1"/>
    <x v="0"/>
    <x v="4"/>
    <x v="1"/>
    <x v="1"/>
  </r>
  <r>
    <x v="0"/>
    <x v="6"/>
    <s v="De Bonte Raaf"/>
    <x v="2"/>
    <x v="60"/>
    <n v="80.7"/>
    <x v="0"/>
    <x v="1"/>
    <x v="0"/>
    <x v="5"/>
    <x v="1"/>
    <x v="1"/>
  </r>
  <r>
    <x v="0"/>
    <x v="6"/>
    <s v="De Bonte Raaf"/>
    <x v="2"/>
    <x v="61"/>
    <n v="0"/>
    <x v="0"/>
    <x v="1"/>
    <x v="0"/>
    <x v="5"/>
    <x v="1"/>
    <x v="1"/>
  </r>
  <r>
    <x v="0"/>
    <x v="6"/>
    <s v="De Bonte Raaf"/>
    <x v="2"/>
    <x v="62"/>
    <n v="0"/>
    <x v="0"/>
    <x v="1"/>
    <x v="0"/>
    <x v="5"/>
    <x v="1"/>
    <x v="1"/>
  </r>
  <r>
    <x v="0"/>
    <x v="6"/>
    <s v="De Bonte Raaf"/>
    <x v="2"/>
    <x v="63"/>
    <n v="0"/>
    <x v="0"/>
    <x v="1"/>
    <x v="0"/>
    <x v="5"/>
    <x v="1"/>
    <x v="1"/>
  </r>
  <r>
    <x v="0"/>
    <x v="6"/>
    <s v="De Bonte Raaf"/>
    <x v="2"/>
    <x v="64"/>
    <n v="5.88"/>
    <x v="0"/>
    <x v="1"/>
    <x v="0"/>
    <x v="5"/>
    <x v="1"/>
    <x v="1"/>
  </r>
  <r>
    <x v="0"/>
    <x v="6"/>
    <s v="De Bonte Raaf"/>
    <x v="2"/>
    <x v="65"/>
    <n v="0"/>
    <x v="0"/>
    <x v="1"/>
    <x v="0"/>
    <x v="5"/>
    <x v="1"/>
    <x v="1"/>
  </r>
  <r>
    <x v="0"/>
    <x v="6"/>
    <s v="De Bonte Raaf"/>
    <x v="2"/>
    <x v="66"/>
    <n v="0"/>
    <x v="0"/>
    <x v="1"/>
    <x v="0"/>
    <x v="5"/>
    <x v="1"/>
    <x v="1"/>
  </r>
  <r>
    <x v="0"/>
    <x v="6"/>
    <s v="De Bonte Raaf"/>
    <x v="2"/>
    <x v="67"/>
    <n v="88.13"/>
    <x v="0"/>
    <x v="1"/>
    <x v="0"/>
    <x v="5"/>
    <x v="1"/>
    <x v="1"/>
  </r>
  <r>
    <x v="0"/>
    <x v="6"/>
    <s v="De Bonte Raaf"/>
    <x v="2"/>
    <x v="68"/>
    <n v="0"/>
    <x v="0"/>
    <x v="1"/>
    <x v="0"/>
    <x v="5"/>
    <x v="1"/>
    <x v="1"/>
  </r>
  <r>
    <x v="0"/>
    <x v="6"/>
    <s v="De Bonte Raaf"/>
    <x v="2"/>
    <x v="69"/>
    <n v="0"/>
    <x v="0"/>
    <x v="1"/>
    <x v="0"/>
    <x v="5"/>
    <x v="1"/>
    <x v="1"/>
  </r>
  <r>
    <x v="0"/>
    <x v="6"/>
    <s v="De Bonte Raaf"/>
    <x v="2"/>
    <x v="70"/>
    <n v="3.88"/>
    <x v="0"/>
    <x v="1"/>
    <x v="0"/>
    <x v="5"/>
    <x v="1"/>
    <x v="1"/>
  </r>
  <r>
    <x v="0"/>
    <x v="6"/>
    <s v="De Bonte Raaf"/>
    <x v="2"/>
    <x v="71"/>
    <n v="0"/>
    <x v="0"/>
    <x v="1"/>
    <x v="0"/>
    <x v="5"/>
    <x v="1"/>
    <x v="1"/>
  </r>
  <r>
    <x v="0"/>
    <x v="6"/>
    <s v="De Bonte Raaf"/>
    <x v="2"/>
    <x v="72"/>
    <n v="0"/>
    <x v="0"/>
    <x v="1"/>
    <x v="0"/>
    <x v="4"/>
    <x v="1"/>
    <x v="1"/>
  </r>
  <r>
    <x v="0"/>
    <x v="6"/>
    <s v="De Bonte Raaf"/>
    <x v="2"/>
    <x v="73"/>
    <n v="0"/>
    <x v="0"/>
    <x v="1"/>
    <x v="0"/>
    <x v="4"/>
    <x v="1"/>
    <x v="1"/>
  </r>
  <r>
    <x v="0"/>
    <x v="6"/>
    <s v="De Bonte Raaf"/>
    <x v="2"/>
    <x v="74"/>
    <n v="0"/>
    <x v="0"/>
    <x v="1"/>
    <x v="0"/>
    <x v="4"/>
    <x v="1"/>
    <x v="1"/>
  </r>
  <r>
    <x v="0"/>
    <x v="6"/>
    <s v="De Bonte Raaf"/>
    <x v="2"/>
    <x v="75"/>
    <n v="0"/>
    <x v="0"/>
    <x v="1"/>
    <x v="0"/>
    <x v="4"/>
    <x v="1"/>
    <x v="1"/>
  </r>
  <r>
    <x v="0"/>
    <x v="6"/>
    <s v="De Bonte Raaf"/>
    <x v="2"/>
    <x v="76"/>
    <n v="74.37"/>
    <x v="0"/>
    <x v="1"/>
    <x v="0"/>
    <x v="6"/>
    <x v="1"/>
    <x v="1"/>
  </r>
  <r>
    <x v="0"/>
    <x v="6"/>
    <s v="De Bonte Raaf"/>
    <x v="2"/>
    <x v="77"/>
    <n v="-83.5"/>
    <x v="0"/>
    <x v="1"/>
    <x v="0"/>
    <x v="7"/>
    <x v="1"/>
    <x v="1"/>
  </r>
  <r>
    <x v="0"/>
    <x v="6"/>
    <s v="De Bonte Raaf"/>
    <x v="2"/>
    <x v="78"/>
    <n v="0"/>
    <x v="0"/>
    <x v="1"/>
    <x v="0"/>
    <x v="7"/>
    <x v="1"/>
    <x v="1"/>
  </r>
  <r>
    <x v="0"/>
    <x v="6"/>
    <s v="De Bonte Raaf"/>
    <x v="2"/>
    <x v="79"/>
    <n v="0"/>
    <x v="0"/>
    <x v="1"/>
    <x v="0"/>
    <x v="7"/>
    <x v="1"/>
    <x v="1"/>
  </r>
  <r>
    <x v="0"/>
    <x v="6"/>
    <s v="De Bonte Raaf"/>
    <x v="2"/>
    <x v="80"/>
    <n v="0"/>
    <x v="0"/>
    <x v="1"/>
    <x v="0"/>
    <x v="8"/>
    <x v="1"/>
    <x v="1"/>
  </r>
  <r>
    <x v="0"/>
    <x v="6"/>
    <s v="De Bonte Raaf"/>
    <x v="2"/>
    <x v="81"/>
    <n v="1026.5"/>
    <x v="0"/>
    <x v="1"/>
    <x v="0"/>
    <x v="8"/>
    <x v="1"/>
    <x v="1"/>
  </r>
  <r>
    <x v="0"/>
    <x v="6"/>
    <s v="De Bonte Raaf"/>
    <x v="2"/>
    <x v="82"/>
    <n v="0"/>
    <x v="0"/>
    <x v="1"/>
    <x v="0"/>
    <x v="8"/>
    <x v="1"/>
    <x v="1"/>
  </r>
  <r>
    <x v="0"/>
    <x v="6"/>
    <s v="De Bonte Raaf"/>
    <x v="2"/>
    <x v="83"/>
    <n v="1026.5"/>
    <x v="0"/>
    <x v="1"/>
    <x v="0"/>
    <x v="9"/>
    <x v="1"/>
    <x v="1"/>
  </r>
  <r>
    <x v="0"/>
    <x v="6"/>
    <s v="De Bonte Raaf"/>
    <x v="2"/>
    <x v="84"/>
    <n v="0"/>
    <x v="0"/>
    <x v="1"/>
    <x v="0"/>
    <x v="3"/>
    <x v="1"/>
    <x v="1"/>
  </r>
  <r>
    <x v="0"/>
    <x v="6"/>
    <s v="De Bonte Raaf"/>
    <x v="3"/>
    <x v="0"/>
    <n v="11343.24"/>
    <x v="0"/>
    <x v="2"/>
    <x v="0"/>
    <x v="0"/>
    <x v="1"/>
    <x v="1"/>
  </r>
  <r>
    <x v="0"/>
    <x v="6"/>
    <s v="De Bonte Raaf"/>
    <x v="3"/>
    <x v="85"/>
    <n v="5826"/>
    <x v="0"/>
    <x v="2"/>
    <x v="0"/>
    <x v="0"/>
    <x v="1"/>
    <x v="1"/>
  </r>
  <r>
    <x v="0"/>
    <x v="6"/>
    <s v="De Bonte Raaf"/>
    <x v="3"/>
    <x v="2"/>
    <n v="0"/>
    <x v="0"/>
    <x v="2"/>
    <x v="0"/>
    <x v="0"/>
    <x v="1"/>
    <x v="1"/>
  </r>
  <r>
    <x v="0"/>
    <x v="6"/>
    <s v="De Bonte Raaf"/>
    <x v="3"/>
    <x v="86"/>
    <n v="5826"/>
    <x v="0"/>
    <x v="2"/>
    <x v="0"/>
    <x v="0"/>
    <x v="1"/>
    <x v="1"/>
  </r>
  <r>
    <x v="0"/>
    <x v="6"/>
    <s v="De Bonte Raaf"/>
    <x v="3"/>
    <x v="4"/>
    <n v="5826"/>
    <x v="0"/>
    <x v="2"/>
    <x v="0"/>
    <x v="1"/>
    <x v="1"/>
    <x v="1"/>
  </r>
  <r>
    <x v="0"/>
    <x v="6"/>
    <s v="De Bonte Raaf"/>
    <x v="3"/>
    <x v="5"/>
    <n v="0"/>
    <x v="0"/>
    <x v="2"/>
    <x v="0"/>
    <x v="0"/>
    <x v="1"/>
    <x v="1"/>
  </r>
  <r>
    <x v="0"/>
    <x v="6"/>
    <s v="De Bonte Raaf"/>
    <x v="3"/>
    <x v="6"/>
    <n v="7227.94"/>
    <x v="0"/>
    <x v="2"/>
    <x v="0"/>
    <x v="0"/>
    <x v="1"/>
    <x v="1"/>
  </r>
  <r>
    <x v="0"/>
    <x v="6"/>
    <s v="De Bonte Raaf"/>
    <x v="3"/>
    <x v="7"/>
    <n v="0"/>
    <x v="0"/>
    <x v="2"/>
    <x v="0"/>
    <x v="0"/>
    <x v="1"/>
    <x v="1"/>
  </r>
  <r>
    <x v="0"/>
    <x v="6"/>
    <s v="De Bonte Raaf"/>
    <x v="3"/>
    <x v="8"/>
    <n v="0"/>
    <x v="0"/>
    <x v="2"/>
    <x v="0"/>
    <x v="1"/>
    <x v="1"/>
    <x v="1"/>
  </r>
  <r>
    <x v="0"/>
    <x v="6"/>
    <s v="De Bonte Raaf"/>
    <x v="3"/>
    <x v="9"/>
    <n v="0"/>
    <x v="0"/>
    <x v="2"/>
    <x v="0"/>
    <x v="0"/>
    <x v="1"/>
    <x v="1"/>
  </r>
  <r>
    <x v="0"/>
    <x v="6"/>
    <s v="De Bonte Raaf"/>
    <x v="3"/>
    <x v="87"/>
    <n v="5826"/>
    <x v="0"/>
    <x v="2"/>
    <x v="0"/>
    <x v="0"/>
    <x v="1"/>
    <x v="1"/>
  </r>
  <r>
    <x v="0"/>
    <x v="6"/>
    <s v="De Bonte Raaf"/>
    <x v="3"/>
    <x v="88"/>
    <n v="5826"/>
    <x v="0"/>
    <x v="2"/>
    <x v="0"/>
    <x v="0"/>
    <x v="1"/>
    <x v="1"/>
  </r>
  <r>
    <x v="0"/>
    <x v="6"/>
    <s v="De Bonte Raaf"/>
    <x v="3"/>
    <x v="89"/>
    <n v="5826"/>
    <x v="0"/>
    <x v="2"/>
    <x v="0"/>
    <x v="0"/>
    <x v="1"/>
    <x v="1"/>
  </r>
  <r>
    <x v="0"/>
    <x v="6"/>
    <s v="De Bonte Raaf"/>
    <x v="3"/>
    <x v="90"/>
    <n v="5826"/>
    <x v="0"/>
    <x v="2"/>
    <x v="0"/>
    <x v="0"/>
    <x v="1"/>
    <x v="1"/>
  </r>
  <r>
    <x v="0"/>
    <x v="6"/>
    <s v="De Bonte Raaf"/>
    <x v="3"/>
    <x v="91"/>
    <n v="5826"/>
    <x v="0"/>
    <x v="2"/>
    <x v="0"/>
    <x v="0"/>
    <x v="1"/>
    <x v="1"/>
  </r>
  <r>
    <x v="0"/>
    <x v="6"/>
    <s v="De Bonte Raaf"/>
    <x v="3"/>
    <x v="15"/>
    <n v="0"/>
    <x v="0"/>
    <x v="2"/>
    <x v="0"/>
    <x v="0"/>
    <x v="1"/>
    <x v="1"/>
  </r>
  <r>
    <x v="0"/>
    <x v="6"/>
    <s v="De Bonte Raaf"/>
    <x v="3"/>
    <x v="16"/>
    <n v="4769.33"/>
    <x v="0"/>
    <x v="2"/>
    <x v="0"/>
    <x v="0"/>
    <x v="1"/>
    <x v="1"/>
  </r>
  <r>
    <x v="0"/>
    <x v="6"/>
    <s v="De Bonte Raaf"/>
    <x v="3"/>
    <x v="17"/>
    <n v="0"/>
    <x v="0"/>
    <x v="2"/>
    <x v="0"/>
    <x v="0"/>
    <x v="1"/>
    <x v="1"/>
  </r>
  <r>
    <x v="0"/>
    <x v="6"/>
    <s v="De Bonte Raaf"/>
    <x v="3"/>
    <x v="18"/>
    <n v="5826"/>
    <x v="0"/>
    <x v="2"/>
    <x v="0"/>
    <x v="0"/>
    <x v="1"/>
    <x v="1"/>
  </r>
  <r>
    <x v="0"/>
    <x v="6"/>
    <s v="De Bonte Raaf"/>
    <x v="3"/>
    <x v="19"/>
    <n v="23"/>
    <x v="0"/>
    <x v="2"/>
    <x v="0"/>
    <x v="0"/>
    <x v="1"/>
    <x v="1"/>
  </r>
  <r>
    <x v="0"/>
    <x v="6"/>
    <s v="De Bonte Raaf"/>
    <x v="3"/>
    <x v="20"/>
    <n v="5826"/>
    <x v="0"/>
    <x v="2"/>
    <x v="0"/>
    <x v="0"/>
    <x v="1"/>
    <x v="1"/>
  </r>
  <r>
    <x v="0"/>
    <x v="6"/>
    <s v="De Bonte Raaf"/>
    <x v="3"/>
    <x v="21"/>
    <n v="-2044.92"/>
    <x v="0"/>
    <x v="2"/>
    <x v="0"/>
    <x v="0"/>
    <x v="1"/>
    <x v="1"/>
  </r>
  <r>
    <x v="0"/>
    <x v="6"/>
    <s v="De Bonte Raaf"/>
    <x v="3"/>
    <x v="22"/>
    <n v="4769.33"/>
    <x v="0"/>
    <x v="2"/>
    <x v="0"/>
    <x v="0"/>
    <x v="1"/>
    <x v="1"/>
  </r>
  <r>
    <x v="0"/>
    <x v="6"/>
    <s v="De Bonte Raaf"/>
    <x v="3"/>
    <x v="23"/>
    <n v="4769.33"/>
    <x v="0"/>
    <x v="2"/>
    <x v="0"/>
    <x v="0"/>
    <x v="1"/>
    <x v="1"/>
  </r>
  <r>
    <x v="0"/>
    <x v="6"/>
    <s v="De Bonte Raaf"/>
    <x v="3"/>
    <x v="24"/>
    <n v="4769.33"/>
    <x v="0"/>
    <x v="2"/>
    <x v="0"/>
    <x v="0"/>
    <x v="1"/>
    <x v="1"/>
  </r>
  <r>
    <x v="0"/>
    <x v="6"/>
    <s v="De Bonte Raaf"/>
    <x v="3"/>
    <x v="25"/>
    <n v="21.67"/>
    <x v="0"/>
    <x v="2"/>
    <x v="0"/>
    <x v="0"/>
    <x v="1"/>
    <x v="1"/>
  </r>
  <r>
    <x v="0"/>
    <x v="6"/>
    <s v="De Bonte Raaf"/>
    <x v="3"/>
    <x v="26"/>
    <n v="165.6"/>
    <x v="0"/>
    <x v="2"/>
    <x v="0"/>
    <x v="0"/>
    <x v="1"/>
    <x v="1"/>
  </r>
  <r>
    <x v="0"/>
    <x v="6"/>
    <s v="De Bonte Raaf"/>
    <x v="3"/>
    <x v="27"/>
    <n v="143.66999999999999"/>
    <x v="0"/>
    <x v="2"/>
    <x v="0"/>
    <x v="0"/>
    <x v="1"/>
    <x v="1"/>
  </r>
  <r>
    <x v="0"/>
    <x v="6"/>
    <s v="De Bonte Raaf"/>
    <x v="3"/>
    <x v="28"/>
    <n v="5826"/>
    <x v="0"/>
    <x v="2"/>
    <x v="0"/>
    <x v="0"/>
    <x v="1"/>
    <x v="1"/>
  </r>
  <r>
    <x v="0"/>
    <x v="6"/>
    <s v="De Bonte Raaf"/>
    <x v="3"/>
    <x v="29"/>
    <n v="0"/>
    <x v="0"/>
    <x v="2"/>
    <x v="0"/>
    <x v="0"/>
    <x v="1"/>
    <x v="1"/>
  </r>
  <r>
    <x v="0"/>
    <x v="6"/>
    <s v="De Bonte Raaf"/>
    <x v="3"/>
    <x v="30"/>
    <n v="5826"/>
    <x v="0"/>
    <x v="2"/>
    <x v="0"/>
    <x v="0"/>
    <x v="1"/>
    <x v="1"/>
  </r>
  <r>
    <x v="0"/>
    <x v="6"/>
    <s v="De Bonte Raaf"/>
    <x v="3"/>
    <x v="31"/>
    <n v="37.35"/>
    <x v="0"/>
    <x v="2"/>
    <x v="0"/>
    <x v="0"/>
    <x v="1"/>
    <x v="1"/>
  </r>
  <r>
    <x v="0"/>
    <x v="6"/>
    <s v="De Bonte Raaf"/>
    <x v="3"/>
    <x v="32"/>
    <n v="156"/>
    <x v="0"/>
    <x v="2"/>
    <x v="0"/>
    <x v="0"/>
    <x v="1"/>
    <x v="1"/>
  </r>
  <r>
    <x v="0"/>
    <x v="6"/>
    <s v="De Bonte Raaf"/>
    <x v="3"/>
    <x v="33"/>
    <n v="100"/>
    <x v="0"/>
    <x v="2"/>
    <x v="0"/>
    <x v="0"/>
    <x v="1"/>
    <x v="1"/>
  </r>
  <r>
    <x v="0"/>
    <x v="6"/>
    <s v="De Bonte Raaf"/>
    <x v="3"/>
    <x v="34"/>
    <n v="100"/>
    <x v="0"/>
    <x v="2"/>
    <x v="0"/>
    <x v="0"/>
    <x v="1"/>
    <x v="1"/>
  </r>
  <r>
    <x v="0"/>
    <x v="6"/>
    <s v="De Bonte Raaf"/>
    <x v="3"/>
    <x v="35"/>
    <n v="100"/>
    <x v="0"/>
    <x v="2"/>
    <x v="0"/>
    <x v="0"/>
    <x v="1"/>
    <x v="1"/>
  </r>
  <r>
    <x v="0"/>
    <x v="6"/>
    <s v="De Bonte Raaf"/>
    <x v="3"/>
    <x v="36"/>
    <n v="156"/>
    <x v="0"/>
    <x v="2"/>
    <x v="0"/>
    <x v="0"/>
    <x v="1"/>
    <x v="1"/>
  </r>
  <r>
    <x v="0"/>
    <x v="6"/>
    <s v="De Bonte Raaf"/>
    <x v="3"/>
    <x v="37"/>
    <n v="319.55"/>
    <x v="0"/>
    <x v="2"/>
    <x v="0"/>
    <x v="0"/>
    <x v="1"/>
    <x v="1"/>
  </r>
  <r>
    <x v="0"/>
    <x v="6"/>
    <s v="De Bonte Raaf"/>
    <x v="3"/>
    <x v="38"/>
    <n v="432"/>
    <x v="0"/>
    <x v="2"/>
    <x v="0"/>
    <x v="0"/>
    <x v="1"/>
    <x v="1"/>
  </r>
  <r>
    <x v="0"/>
    <x v="6"/>
    <s v="De Bonte Raaf"/>
    <x v="3"/>
    <x v="39"/>
    <n v="0"/>
    <x v="0"/>
    <x v="2"/>
    <x v="0"/>
    <x v="0"/>
    <x v="1"/>
    <x v="1"/>
  </r>
  <r>
    <x v="0"/>
    <x v="6"/>
    <s v="De Bonte Raaf"/>
    <x v="3"/>
    <x v="40"/>
    <n v="432"/>
    <x v="0"/>
    <x v="2"/>
    <x v="0"/>
    <x v="0"/>
    <x v="1"/>
    <x v="1"/>
  </r>
  <r>
    <x v="0"/>
    <x v="6"/>
    <s v="De Bonte Raaf"/>
    <x v="3"/>
    <x v="41"/>
    <n v="0"/>
    <x v="0"/>
    <x v="2"/>
    <x v="0"/>
    <x v="0"/>
    <x v="1"/>
    <x v="1"/>
  </r>
  <r>
    <x v="0"/>
    <x v="6"/>
    <s v="De Bonte Raaf"/>
    <x v="3"/>
    <x v="92"/>
    <n v="5826"/>
    <x v="0"/>
    <x v="2"/>
    <x v="0"/>
    <x v="0"/>
    <x v="1"/>
    <x v="1"/>
  </r>
  <r>
    <x v="0"/>
    <x v="6"/>
    <s v="De Bonte Raaf"/>
    <x v="3"/>
    <x v="43"/>
    <n v="0"/>
    <x v="0"/>
    <x v="2"/>
    <x v="0"/>
    <x v="1"/>
    <x v="1"/>
    <x v="1"/>
  </r>
  <r>
    <x v="0"/>
    <x v="6"/>
    <s v="De Bonte Raaf"/>
    <x v="3"/>
    <x v="44"/>
    <n v="0"/>
    <x v="0"/>
    <x v="2"/>
    <x v="0"/>
    <x v="2"/>
    <x v="1"/>
    <x v="1"/>
  </r>
  <r>
    <x v="0"/>
    <x v="6"/>
    <s v="De Bonte Raaf"/>
    <x v="3"/>
    <x v="45"/>
    <n v="0"/>
    <x v="0"/>
    <x v="2"/>
    <x v="0"/>
    <x v="2"/>
    <x v="1"/>
    <x v="1"/>
  </r>
  <r>
    <x v="0"/>
    <x v="6"/>
    <s v="De Bonte Raaf"/>
    <x v="3"/>
    <x v="46"/>
    <n v="0"/>
    <x v="0"/>
    <x v="2"/>
    <x v="0"/>
    <x v="2"/>
    <x v="1"/>
    <x v="1"/>
  </r>
  <r>
    <x v="0"/>
    <x v="6"/>
    <s v="De Bonte Raaf"/>
    <x v="3"/>
    <x v="47"/>
    <n v="0"/>
    <x v="0"/>
    <x v="2"/>
    <x v="0"/>
    <x v="2"/>
    <x v="1"/>
    <x v="1"/>
  </r>
  <r>
    <x v="0"/>
    <x v="6"/>
    <s v="De Bonte Raaf"/>
    <x v="3"/>
    <x v="48"/>
    <n v="0"/>
    <x v="0"/>
    <x v="2"/>
    <x v="0"/>
    <x v="1"/>
    <x v="1"/>
    <x v="1"/>
  </r>
  <r>
    <x v="0"/>
    <x v="6"/>
    <s v="De Bonte Raaf"/>
    <x v="3"/>
    <x v="49"/>
    <n v="466.08"/>
    <x v="0"/>
    <x v="2"/>
    <x v="0"/>
    <x v="3"/>
    <x v="1"/>
    <x v="1"/>
  </r>
  <r>
    <x v="0"/>
    <x v="6"/>
    <s v="De Bonte Raaf"/>
    <x v="3"/>
    <x v="50"/>
    <n v="69.91"/>
    <x v="0"/>
    <x v="2"/>
    <x v="0"/>
    <x v="4"/>
    <x v="1"/>
    <x v="1"/>
  </r>
  <r>
    <x v="0"/>
    <x v="6"/>
    <s v="De Bonte Raaf"/>
    <x v="3"/>
    <x v="51"/>
    <n v="93.22"/>
    <x v="0"/>
    <x v="2"/>
    <x v="0"/>
    <x v="4"/>
    <x v="1"/>
    <x v="1"/>
  </r>
  <r>
    <x v="0"/>
    <x v="6"/>
    <s v="De Bonte Raaf"/>
    <x v="3"/>
    <x v="52"/>
    <n v="0"/>
    <x v="0"/>
    <x v="2"/>
    <x v="0"/>
    <x v="1"/>
    <x v="1"/>
    <x v="1"/>
  </r>
  <r>
    <x v="0"/>
    <x v="6"/>
    <s v="De Bonte Raaf"/>
    <x v="3"/>
    <x v="53"/>
    <n v="87.39"/>
    <x v="0"/>
    <x v="2"/>
    <x v="0"/>
    <x v="3"/>
    <x v="1"/>
    <x v="1"/>
  </r>
  <r>
    <x v="0"/>
    <x v="6"/>
    <s v="De Bonte Raaf"/>
    <x v="3"/>
    <x v="54"/>
    <n v="13.11"/>
    <x v="0"/>
    <x v="2"/>
    <x v="0"/>
    <x v="4"/>
    <x v="1"/>
    <x v="1"/>
  </r>
  <r>
    <x v="0"/>
    <x v="6"/>
    <s v="De Bonte Raaf"/>
    <x v="3"/>
    <x v="55"/>
    <n v="17.48"/>
    <x v="0"/>
    <x v="2"/>
    <x v="0"/>
    <x v="4"/>
    <x v="1"/>
    <x v="1"/>
  </r>
  <r>
    <x v="0"/>
    <x v="6"/>
    <s v="De Bonte Raaf"/>
    <x v="3"/>
    <x v="56"/>
    <n v="0"/>
    <x v="0"/>
    <x v="2"/>
    <x v="0"/>
    <x v="4"/>
    <x v="1"/>
    <x v="1"/>
  </r>
  <r>
    <x v="0"/>
    <x v="6"/>
    <s v="De Bonte Raaf"/>
    <x v="3"/>
    <x v="57"/>
    <n v="0"/>
    <x v="0"/>
    <x v="2"/>
    <x v="0"/>
    <x v="4"/>
    <x v="1"/>
    <x v="1"/>
  </r>
  <r>
    <x v="0"/>
    <x v="6"/>
    <s v="De Bonte Raaf"/>
    <x v="3"/>
    <x v="58"/>
    <n v="0"/>
    <x v="0"/>
    <x v="2"/>
    <x v="0"/>
    <x v="4"/>
    <x v="1"/>
    <x v="1"/>
  </r>
  <r>
    <x v="0"/>
    <x v="6"/>
    <s v="De Bonte Raaf"/>
    <x v="3"/>
    <x v="59"/>
    <n v="0"/>
    <x v="0"/>
    <x v="2"/>
    <x v="0"/>
    <x v="4"/>
    <x v="1"/>
    <x v="1"/>
  </r>
  <r>
    <x v="0"/>
    <x v="6"/>
    <s v="De Bonte Raaf"/>
    <x v="3"/>
    <x v="60"/>
    <n v="346.73"/>
    <x v="0"/>
    <x v="2"/>
    <x v="0"/>
    <x v="5"/>
    <x v="1"/>
    <x v="1"/>
  </r>
  <r>
    <x v="0"/>
    <x v="6"/>
    <s v="De Bonte Raaf"/>
    <x v="3"/>
    <x v="61"/>
    <n v="0"/>
    <x v="0"/>
    <x v="2"/>
    <x v="0"/>
    <x v="5"/>
    <x v="1"/>
    <x v="1"/>
  </r>
  <r>
    <x v="0"/>
    <x v="6"/>
    <s v="De Bonte Raaf"/>
    <x v="3"/>
    <x v="62"/>
    <n v="0"/>
    <x v="0"/>
    <x v="2"/>
    <x v="0"/>
    <x v="5"/>
    <x v="1"/>
    <x v="1"/>
  </r>
  <r>
    <x v="0"/>
    <x v="6"/>
    <s v="De Bonte Raaf"/>
    <x v="3"/>
    <x v="63"/>
    <n v="0"/>
    <x v="0"/>
    <x v="2"/>
    <x v="0"/>
    <x v="5"/>
    <x v="1"/>
    <x v="1"/>
  </r>
  <r>
    <x v="0"/>
    <x v="6"/>
    <s v="De Bonte Raaf"/>
    <x v="3"/>
    <x v="64"/>
    <n v="25.28"/>
    <x v="0"/>
    <x v="2"/>
    <x v="0"/>
    <x v="5"/>
    <x v="1"/>
    <x v="1"/>
  </r>
  <r>
    <x v="0"/>
    <x v="6"/>
    <s v="De Bonte Raaf"/>
    <x v="3"/>
    <x v="65"/>
    <n v="0"/>
    <x v="0"/>
    <x v="2"/>
    <x v="0"/>
    <x v="5"/>
    <x v="1"/>
    <x v="1"/>
  </r>
  <r>
    <x v="0"/>
    <x v="6"/>
    <s v="De Bonte Raaf"/>
    <x v="3"/>
    <x v="66"/>
    <n v="140.22"/>
    <x v="0"/>
    <x v="2"/>
    <x v="0"/>
    <x v="5"/>
    <x v="1"/>
    <x v="1"/>
  </r>
  <r>
    <x v="0"/>
    <x v="6"/>
    <s v="De Bonte Raaf"/>
    <x v="3"/>
    <x v="67"/>
    <n v="0"/>
    <x v="0"/>
    <x v="2"/>
    <x v="0"/>
    <x v="5"/>
    <x v="1"/>
    <x v="1"/>
  </r>
  <r>
    <x v="0"/>
    <x v="6"/>
    <s v="De Bonte Raaf"/>
    <x v="3"/>
    <x v="68"/>
    <n v="0"/>
    <x v="0"/>
    <x v="2"/>
    <x v="0"/>
    <x v="5"/>
    <x v="1"/>
    <x v="1"/>
  </r>
  <r>
    <x v="0"/>
    <x v="6"/>
    <s v="De Bonte Raaf"/>
    <x v="3"/>
    <x v="69"/>
    <n v="0"/>
    <x v="0"/>
    <x v="2"/>
    <x v="0"/>
    <x v="5"/>
    <x v="1"/>
    <x v="1"/>
  </r>
  <r>
    <x v="0"/>
    <x v="6"/>
    <s v="De Bonte Raaf"/>
    <x v="3"/>
    <x v="70"/>
    <n v="16.690000000000001"/>
    <x v="0"/>
    <x v="2"/>
    <x v="0"/>
    <x v="5"/>
    <x v="1"/>
    <x v="1"/>
  </r>
  <r>
    <x v="0"/>
    <x v="6"/>
    <s v="De Bonte Raaf"/>
    <x v="3"/>
    <x v="71"/>
    <n v="0"/>
    <x v="0"/>
    <x v="2"/>
    <x v="0"/>
    <x v="5"/>
    <x v="1"/>
    <x v="1"/>
  </r>
  <r>
    <x v="0"/>
    <x v="6"/>
    <s v="De Bonte Raaf"/>
    <x v="3"/>
    <x v="72"/>
    <n v="0"/>
    <x v="0"/>
    <x v="2"/>
    <x v="0"/>
    <x v="4"/>
    <x v="1"/>
    <x v="1"/>
  </r>
  <r>
    <x v="0"/>
    <x v="6"/>
    <s v="De Bonte Raaf"/>
    <x v="3"/>
    <x v="73"/>
    <n v="0"/>
    <x v="0"/>
    <x v="2"/>
    <x v="0"/>
    <x v="4"/>
    <x v="1"/>
    <x v="1"/>
  </r>
  <r>
    <x v="0"/>
    <x v="6"/>
    <s v="De Bonte Raaf"/>
    <x v="3"/>
    <x v="74"/>
    <n v="0"/>
    <x v="0"/>
    <x v="2"/>
    <x v="0"/>
    <x v="4"/>
    <x v="1"/>
    <x v="1"/>
  </r>
  <r>
    <x v="0"/>
    <x v="6"/>
    <s v="De Bonte Raaf"/>
    <x v="3"/>
    <x v="75"/>
    <n v="0"/>
    <x v="0"/>
    <x v="2"/>
    <x v="0"/>
    <x v="4"/>
    <x v="1"/>
    <x v="1"/>
  </r>
  <r>
    <x v="0"/>
    <x v="6"/>
    <s v="De Bonte Raaf"/>
    <x v="3"/>
    <x v="76"/>
    <n v="319.55"/>
    <x v="0"/>
    <x v="2"/>
    <x v="0"/>
    <x v="6"/>
    <x v="1"/>
    <x v="1"/>
  </r>
  <r>
    <x v="0"/>
    <x v="6"/>
    <s v="De Bonte Raaf"/>
    <x v="3"/>
    <x v="77"/>
    <n v="-2044.92"/>
    <x v="0"/>
    <x v="2"/>
    <x v="0"/>
    <x v="7"/>
    <x v="1"/>
    <x v="1"/>
  </r>
  <r>
    <x v="0"/>
    <x v="6"/>
    <s v="De Bonte Raaf"/>
    <x v="3"/>
    <x v="78"/>
    <n v="0"/>
    <x v="0"/>
    <x v="2"/>
    <x v="0"/>
    <x v="7"/>
    <x v="1"/>
    <x v="1"/>
  </r>
  <r>
    <x v="0"/>
    <x v="6"/>
    <s v="De Bonte Raaf"/>
    <x v="3"/>
    <x v="79"/>
    <n v="0"/>
    <x v="0"/>
    <x v="2"/>
    <x v="0"/>
    <x v="7"/>
    <x v="1"/>
    <x v="1"/>
  </r>
  <r>
    <x v="0"/>
    <x v="6"/>
    <s v="De Bonte Raaf"/>
    <x v="3"/>
    <x v="80"/>
    <n v="0"/>
    <x v="0"/>
    <x v="2"/>
    <x v="0"/>
    <x v="8"/>
    <x v="1"/>
    <x v="1"/>
  </r>
  <r>
    <x v="0"/>
    <x v="6"/>
    <s v="De Bonte Raaf"/>
    <x v="3"/>
    <x v="81"/>
    <n v="3781.08"/>
    <x v="0"/>
    <x v="2"/>
    <x v="0"/>
    <x v="8"/>
    <x v="1"/>
    <x v="1"/>
  </r>
  <r>
    <x v="0"/>
    <x v="6"/>
    <s v="De Bonte Raaf"/>
    <x v="3"/>
    <x v="82"/>
    <n v="0"/>
    <x v="0"/>
    <x v="2"/>
    <x v="0"/>
    <x v="8"/>
    <x v="1"/>
    <x v="1"/>
  </r>
  <r>
    <x v="0"/>
    <x v="6"/>
    <s v="De Bonte Raaf"/>
    <x v="3"/>
    <x v="83"/>
    <n v="3781.08"/>
    <x v="0"/>
    <x v="2"/>
    <x v="0"/>
    <x v="9"/>
    <x v="1"/>
    <x v="1"/>
  </r>
  <r>
    <x v="0"/>
    <x v="6"/>
    <s v="De Bonte Raaf"/>
    <x v="3"/>
    <x v="84"/>
    <n v="0"/>
    <x v="0"/>
    <x v="2"/>
    <x v="0"/>
    <x v="3"/>
    <x v="1"/>
    <x v="1"/>
  </r>
  <r>
    <x v="0"/>
    <x v="6"/>
    <s v="De Bonte Raaf"/>
    <x v="4"/>
    <x v="0"/>
    <n v="3485.13"/>
    <x v="2"/>
    <x v="0"/>
    <x v="0"/>
    <x v="0"/>
    <x v="0"/>
    <x v="1"/>
  </r>
  <r>
    <x v="0"/>
    <x v="6"/>
    <s v="De Bonte Raaf"/>
    <x v="4"/>
    <x v="85"/>
    <n v="1257.8800000000001"/>
    <x v="2"/>
    <x v="0"/>
    <x v="0"/>
    <x v="0"/>
    <x v="0"/>
    <x v="1"/>
  </r>
  <r>
    <x v="0"/>
    <x v="6"/>
    <s v="De Bonte Raaf"/>
    <x v="4"/>
    <x v="2"/>
    <n v="0"/>
    <x v="2"/>
    <x v="0"/>
    <x v="0"/>
    <x v="0"/>
    <x v="0"/>
    <x v="1"/>
  </r>
  <r>
    <x v="0"/>
    <x v="6"/>
    <s v="De Bonte Raaf"/>
    <x v="4"/>
    <x v="86"/>
    <n v="1257.8800000000001"/>
    <x v="2"/>
    <x v="0"/>
    <x v="0"/>
    <x v="0"/>
    <x v="0"/>
    <x v="1"/>
  </r>
  <r>
    <x v="0"/>
    <x v="6"/>
    <s v="De Bonte Raaf"/>
    <x v="4"/>
    <x v="4"/>
    <n v="1257.8800000000001"/>
    <x v="2"/>
    <x v="0"/>
    <x v="0"/>
    <x v="1"/>
    <x v="0"/>
    <x v="1"/>
  </r>
  <r>
    <x v="0"/>
    <x v="6"/>
    <s v="De Bonte Raaf"/>
    <x v="4"/>
    <x v="5"/>
    <n v="0"/>
    <x v="2"/>
    <x v="0"/>
    <x v="0"/>
    <x v="0"/>
    <x v="0"/>
    <x v="1"/>
  </r>
  <r>
    <x v="0"/>
    <x v="6"/>
    <s v="De Bonte Raaf"/>
    <x v="4"/>
    <x v="6"/>
    <n v="1601.16"/>
    <x v="2"/>
    <x v="0"/>
    <x v="0"/>
    <x v="0"/>
    <x v="0"/>
    <x v="1"/>
  </r>
  <r>
    <x v="0"/>
    <x v="6"/>
    <s v="De Bonte Raaf"/>
    <x v="4"/>
    <x v="7"/>
    <n v="0"/>
    <x v="2"/>
    <x v="0"/>
    <x v="0"/>
    <x v="0"/>
    <x v="0"/>
    <x v="1"/>
  </r>
  <r>
    <x v="0"/>
    <x v="6"/>
    <s v="De Bonte Raaf"/>
    <x v="4"/>
    <x v="8"/>
    <n v="0"/>
    <x v="2"/>
    <x v="0"/>
    <x v="0"/>
    <x v="1"/>
    <x v="0"/>
    <x v="1"/>
  </r>
  <r>
    <x v="0"/>
    <x v="6"/>
    <s v="De Bonte Raaf"/>
    <x v="4"/>
    <x v="9"/>
    <n v="0"/>
    <x v="2"/>
    <x v="0"/>
    <x v="0"/>
    <x v="0"/>
    <x v="0"/>
    <x v="1"/>
  </r>
  <r>
    <x v="0"/>
    <x v="6"/>
    <s v="De Bonte Raaf"/>
    <x v="4"/>
    <x v="87"/>
    <n v="1257.8800000000001"/>
    <x v="2"/>
    <x v="0"/>
    <x v="0"/>
    <x v="0"/>
    <x v="0"/>
    <x v="1"/>
  </r>
  <r>
    <x v="0"/>
    <x v="6"/>
    <s v="De Bonte Raaf"/>
    <x v="4"/>
    <x v="88"/>
    <n v="1257.8800000000001"/>
    <x v="2"/>
    <x v="0"/>
    <x v="0"/>
    <x v="0"/>
    <x v="0"/>
    <x v="1"/>
  </r>
  <r>
    <x v="0"/>
    <x v="6"/>
    <s v="De Bonte Raaf"/>
    <x v="4"/>
    <x v="89"/>
    <n v="1257.8800000000001"/>
    <x v="2"/>
    <x v="0"/>
    <x v="0"/>
    <x v="0"/>
    <x v="0"/>
    <x v="1"/>
  </r>
  <r>
    <x v="0"/>
    <x v="6"/>
    <s v="De Bonte Raaf"/>
    <x v="4"/>
    <x v="90"/>
    <n v="1257.8800000000001"/>
    <x v="2"/>
    <x v="0"/>
    <x v="0"/>
    <x v="0"/>
    <x v="0"/>
    <x v="1"/>
  </r>
  <r>
    <x v="0"/>
    <x v="6"/>
    <s v="De Bonte Raaf"/>
    <x v="4"/>
    <x v="91"/>
    <n v="1257.8800000000001"/>
    <x v="2"/>
    <x v="0"/>
    <x v="0"/>
    <x v="0"/>
    <x v="0"/>
    <x v="1"/>
  </r>
  <r>
    <x v="0"/>
    <x v="6"/>
    <s v="De Bonte Raaf"/>
    <x v="4"/>
    <x v="15"/>
    <n v="0"/>
    <x v="2"/>
    <x v="0"/>
    <x v="0"/>
    <x v="0"/>
    <x v="0"/>
    <x v="1"/>
  </r>
  <r>
    <x v="0"/>
    <x v="6"/>
    <s v="De Bonte Raaf"/>
    <x v="4"/>
    <x v="16"/>
    <n v="1257.8800000000001"/>
    <x v="2"/>
    <x v="0"/>
    <x v="0"/>
    <x v="0"/>
    <x v="0"/>
    <x v="1"/>
  </r>
  <r>
    <x v="0"/>
    <x v="6"/>
    <s v="De Bonte Raaf"/>
    <x v="4"/>
    <x v="17"/>
    <n v="0"/>
    <x v="2"/>
    <x v="0"/>
    <x v="0"/>
    <x v="0"/>
    <x v="0"/>
    <x v="1"/>
  </r>
  <r>
    <x v="0"/>
    <x v="6"/>
    <s v="De Bonte Raaf"/>
    <x v="4"/>
    <x v="18"/>
    <n v="1257.8800000000001"/>
    <x v="2"/>
    <x v="0"/>
    <x v="0"/>
    <x v="0"/>
    <x v="0"/>
    <x v="1"/>
  </r>
  <r>
    <x v="0"/>
    <x v="6"/>
    <s v="De Bonte Raaf"/>
    <x v="4"/>
    <x v="19"/>
    <n v="23"/>
    <x v="2"/>
    <x v="0"/>
    <x v="0"/>
    <x v="0"/>
    <x v="0"/>
    <x v="1"/>
  </r>
  <r>
    <x v="0"/>
    <x v="6"/>
    <s v="De Bonte Raaf"/>
    <x v="4"/>
    <x v="20"/>
    <n v="1257.8800000000001"/>
    <x v="2"/>
    <x v="0"/>
    <x v="0"/>
    <x v="0"/>
    <x v="0"/>
    <x v="1"/>
  </r>
  <r>
    <x v="0"/>
    <x v="6"/>
    <s v="De Bonte Raaf"/>
    <x v="4"/>
    <x v="21"/>
    <n v="-96.17"/>
    <x v="2"/>
    <x v="0"/>
    <x v="0"/>
    <x v="0"/>
    <x v="0"/>
    <x v="1"/>
  </r>
  <r>
    <x v="0"/>
    <x v="6"/>
    <s v="De Bonte Raaf"/>
    <x v="4"/>
    <x v="22"/>
    <n v="1257.8800000000001"/>
    <x v="2"/>
    <x v="0"/>
    <x v="0"/>
    <x v="0"/>
    <x v="0"/>
    <x v="1"/>
  </r>
  <r>
    <x v="0"/>
    <x v="6"/>
    <s v="De Bonte Raaf"/>
    <x v="4"/>
    <x v="23"/>
    <n v="1257.8800000000001"/>
    <x v="2"/>
    <x v="0"/>
    <x v="0"/>
    <x v="0"/>
    <x v="0"/>
    <x v="1"/>
  </r>
  <r>
    <x v="0"/>
    <x v="6"/>
    <s v="De Bonte Raaf"/>
    <x v="4"/>
    <x v="24"/>
    <n v="1257.8800000000001"/>
    <x v="2"/>
    <x v="0"/>
    <x v="0"/>
    <x v="0"/>
    <x v="0"/>
    <x v="1"/>
  </r>
  <r>
    <x v="0"/>
    <x v="6"/>
    <s v="De Bonte Raaf"/>
    <x v="4"/>
    <x v="25"/>
    <n v="21.67"/>
    <x v="2"/>
    <x v="0"/>
    <x v="0"/>
    <x v="0"/>
    <x v="0"/>
    <x v="1"/>
  </r>
  <r>
    <x v="0"/>
    <x v="6"/>
    <s v="De Bonte Raaf"/>
    <x v="4"/>
    <x v="26"/>
    <n v="92"/>
    <x v="2"/>
    <x v="0"/>
    <x v="0"/>
    <x v="0"/>
    <x v="0"/>
    <x v="1"/>
  </r>
  <r>
    <x v="0"/>
    <x v="6"/>
    <s v="De Bonte Raaf"/>
    <x v="4"/>
    <x v="27"/>
    <n v="146.83000000000001"/>
    <x v="2"/>
    <x v="0"/>
    <x v="0"/>
    <x v="0"/>
    <x v="0"/>
    <x v="1"/>
  </r>
  <r>
    <x v="0"/>
    <x v="6"/>
    <s v="De Bonte Raaf"/>
    <x v="4"/>
    <x v="28"/>
    <n v="1257.8800000000001"/>
    <x v="2"/>
    <x v="0"/>
    <x v="0"/>
    <x v="0"/>
    <x v="0"/>
    <x v="1"/>
  </r>
  <r>
    <x v="0"/>
    <x v="6"/>
    <s v="De Bonte Raaf"/>
    <x v="4"/>
    <x v="29"/>
    <n v="0"/>
    <x v="2"/>
    <x v="0"/>
    <x v="0"/>
    <x v="0"/>
    <x v="0"/>
    <x v="1"/>
  </r>
  <r>
    <x v="0"/>
    <x v="6"/>
    <s v="De Bonte Raaf"/>
    <x v="4"/>
    <x v="30"/>
    <n v="2264"/>
    <x v="2"/>
    <x v="0"/>
    <x v="0"/>
    <x v="0"/>
    <x v="0"/>
    <x v="1"/>
  </r>
  <r>
    <x v="0"/>
    <x v="6"/>
    <s v="De Bonte Raaf"/>
    <x v="4"/>
    <x v="31"/>
    <n v="14.51"/>
    <x v="2"/>
    <x v="0"/>
    <x v="0"/>
    <x v="0"/>
    <x v="0"/>
    <x v="1"/>
  </r>
  <r>
    <x v="0"/>
    <x v="6"/>
    <s v="De Bonte Raaf"/>
    <x v="4"/>
    <x v="32"/>
    <n v="86.67"/>
    <x v="2"/>
    <x v="0"/>
    <x v="0"/>
    <x v="0"/>
    <x v="0"/>
    <x v="1"/>
  </r>
  <r>
    <x v="0"/>
    <x v="6"/>
    <s v="De Bonte Raaf"/>
    <x v="4"/>
    <x v="33"/>
    <n v="55.56"/>
    <x v="2"/>
    <x v="0"/>
    <x v="0"/>
    <x v="0"/>
    <x v="0"/>
    <x v="1"/>
  </r>
  <r>
    <x v="0"/>
    <x v="6"/>
    <s v="De Bonte Raaf"/>
    <x v="4"/>
    <x v="34"/>
    <n v="55.56"/>
    <x v="2"/>
    <x v="0"/>
    <x v="0"/>
    <x v="0"/>
    <x v="0"/>
    <x v="1"/>
  </r>
  <r>
    <x v="0"/>
    <x v="6"/>
    <s v="De Bonte Raaf"/>
    <x v="4"/>
    <x v="35"/>
    <n v="100"/>
    <x v="2"/>
    <x v="0"/>
    <x v="0"/>
    <x v="0"/>
    <x v="0"/>
    <x v="1"/>
  </r>
  <r>
    <x v="0"/>
    <x v="6"/>
    <s v="De Bonte Raaf"/>
    <x v="4"/>
    <x v="36"/>
    <n v="87"/>
    <x v="2"/>
    <x v="0"/>
    <x v="0"/>
    <x v="0"/>
    <x v="0"/>
    <x v="1"/>
  </r>
  <r>
    <x v="0"/>
    <x v="6"/>
    <s v="De Bonte Raaf"/>
    <x v="4"/>
    <x v="37"/>
    <n v="84.28"/>
    <x v="2"/>
    <x v="0"/>
    <x v="0"/>
    <x v="0"/>
    <x v="0"/>
    <x v="1"/>
  </r>
  <r>
    <x v="0"/>
    <x v="6"/>
    <s v="De Bonte Raaf"/>
    <x v="4"/>
    <x v="38"/>
    <n v="148"/>
    <x v="2"/>
    <x v="0"/>
    <x v="0"/>
    <x v="0"/>
    <x v="0"/>
    <x v="1"/>
  </r>
  <r>
    <x v="0"/>
    <x v="6"/>
    <s v="De Bonte Raaf"/>
    <x v="4"/>
    <x v="39"/>
    <n v="0"/>
    <x v="2"/>
    <x v="0"/>
    <x v="0"/>
    <x v="0"/>
    <x v="0"/>
    <x v="1"/>
  </r>
  <r>
    <x v="0"/>
    <x v="6"/>
    <s v="De Bonte Raaf"/>
    <x v="4"/>
    <x v="93"/>
    <n v="92"/>
    <x v="2"/>
    <x v="0"/>
    <x v="0"/>
    <x v="0"/>
    <x v="0"/>
    <x v="1"/>
  </r>
  <r>
    <x v="0"/>
    <x v="6"/>
    <s v="De Bonte Raaf"/>
    <x v="4"/>
    <x v="40"/>
    <n v="240"/>
    <x v="2"/>
    <x v="0"/>
    <x v="0"/>
    <x v="0"/>
    <x v="0"/>
    <x v="1"/>
  </r>
  <r>
    <x v="0"/>
    <x v="6"/>
    <s v="De Bonte Raaf"/>
    <x v="4"/>
    <x v="41"/>
    <n v="0"/>
    <x v="2"/>
    <x v="0"/>
    <x v="0"/>
    <x v="0"/>
    <x v="0"/>
    <x v="1"/>
  </r>
  <r>
    <x v="0"/>
    <x v="6"/>
    <s v="De Bonte Raaf"/>
    <x v="4"/>
    <x v="92"/>
    <n v="1257.8800000000001"/>
    <x v="2"/>
    <x v="0"/>
    <x v="0"/>
    <x v="0"/>
    <x v="0"/>
    <x v="1"/>
  </r>
  <r>
    <x v="0"/>
    <x v="6"/>
    <s v="De Bonte Raaf"/>
    <x v="4"/>
    <x v="43"/>
    <n v="0"/>
    <x v="2"/>
    <x v="0"/>
    <x v="0"/>
    <x v="1"/>
    <x v="0"/>
    <x v="1"/>
  </r>
  <r>
    <x v="0"/>
    <x v="6"/>
    <s v="De Bonte Raaf"/>
    <x v="4"/>
    <x v="44"/>
    <n v="0"/>
    <x v="2"/>
    <x v="0"/>
    <x v="0"/>
    <x v="2"/>
    <x v="0"/>
    <x v="1"/>
  </r>
  <r>
    <x v="0"/>
    <x v="6"/>
    <s v="De Bonte Raaf"/>
    <x v="4"/>
    <x v="45"/>
    <n v="0"/>
    <x v="2"/>
    <x v="0"/>
    <x v="0"/>
    <x v="2"/>
    <x v="0"/>
    <x v="1"/>
  </r>
  <r>
    <x v="0"/>
    <x v="6"/>
    <s v="De Bonte Raaf"/>
    <x v="4"/>
    <x v="46"/>
    <n v="0"/>
    <x v="2"/>
    <x v="0"/>
    <x v="0"/>
    <x v="2"/>
    <x v="0"/>
    <x v="1"/>
  </r>
  <r>
    <x v="0"/>
    <x v="6"/>
    <s v="De Bonte Raaf"/>
    <x v="4"/>
    <x v="47"/>
    <n v="0"/>
    <x v="2"/>
    <x v="0"/>
    <x v="0"/>
    <x v="2"/>
    <x v="0"/>
    <x v="1"/>
  </r>
  <r>
    <x v="0"/>
    <x v="6"/>
    <s v="De Bonte Raaf"/>
    <x v="4"/>
    <x v="48"/>
    <n v="0"/>
    <x v="2"/>
    <x v="0"/>
    <x v="0"/>
    <x v="1"/>
    <x v="0"/>
    <x v="1"/>
  </r>
  <r>
    <x v="0"/>
    <x v="6"/>
    <s v="De Bonte Raaf"/>
    <x v="4"/>
    <x v="49"/>
    <n v="100.63"/>
    <x v="2"/>
    <x v="0"/>
    <x v="0"/>
    <x v="3"/>
    <x v="0"/>
    <x v="1"/>
  </r>
  <r>
    <x v="0"/>
    <x v="6"/>
    <s v="De Bonte Raaf"/>
    <x v="4"/>
    <x v="50"/>
    <n v="15.09"/>
    <x v="2"/>
    <x v="0"/>
    <x v="0"/>
    <x v="4"/>
    <x v="0"/>
    <x v="1"/>
  </r>
  <r>
    <x v="0"/>
    <x v="6"/>
    <s v="De Bonte Raaf"/>
    <x v="4"/>
    <x v="51"/>
    <n v="20.13"/>
    <x v="2"/>
    <x v="0"/>
    <x v="0"/>
    <x v="4"/>
    <x v="0"/>
    <x v="1"/>
  </r>
  <r>
    <x v="0"/>
    <x v="6"/>
    <s v="De Bonte Raaf"/>
    <x v="4"/>
    <x v="52"/>
    <n v="0"/>
    <x v="2"/>
    <x v="0"/>
    <x v="0"/>
    <x v="1"/>
    <x v="0"/>
    <x v="1"/>
  </r>
  <r>
    <x v="0"/>
    <x v="6"/>
    <s v="De Bonte Raaf"/>
    <x v="4"/>
    <x v="53"/>
    <n v="18.87"/>
    <x v="2"/>
    <x v="0"/>
    <x v="0"/>
    <x v="3"/>
    <x v="0"/>
    <x v="1"/>
  </r>
  <r>
    <x v="0"/>
    <x v="6"/>
    <s v="De Bonte Raaf"/>
    <x v="4"/>
    <x v="54"/>
    <n v="2.83"/>
    <x v="2"/>
    <x v="0"/>
    <x v="0"/>
    <x v="4"/>
    <x v="0"/>
    <x v="1"/>
  </r>
  <r>
    <x v="0"/>
    <x v="6"/>
    <s v="De Bonte Raaf"/>
    <x v="4"/>
    <x v="55"/>
    <n v="3.77"/>
    <x v="2"/>
    <x v="0"/>
    <x v="0"/>
    <x v="4"/>
    <x v="0"/>
    <x v="1"/>
  </r>
  <r>
    <x v="0"/>
    <x v="6"/>
    <s v="De Bonte Raaf"/>
    <x v="4"/>
    <x v="56"/>
    <n v="0"/>
    <x v="2"/>
    <x v="0"/>
    <x v="0"/>
    <x v="4"/>
    <x v="0"/>
    <x v="1"/>
  </r>
  <r>
    <x v="0"/>
    <x v="6"/>
    <s v="De Bonte Raaf"/>
    <x v="4"/>
    <x v="57"/>
    <n v="0"/>
    <x v="2"/>
    <x v="0"/>
    <x v="0"/>
    <x v="4"/>
    <x v="0"/>
    <x v="1"/>
  </r>
  <r>
    <x v="0"/>
    <x v="6"/>
    <s v="De Bonte Raaf"/>
    <x v="4"/>
    <x v="58"/>
    <n v="0"/>
    <x v="2"/>
    <x v="0"/>
    <x v="0"/>
    <x v="4"/>
    <x v="0"/>
    <x v="1"/>
  </r>
  <r>
    <x v="0"/>
    <x v="6"/>
    <s v="De Bonte Raaf"/>
    <x v="4"/>
    <x v="59"/>
    <n v="0"/>
    <x v="2"/>
    <x v="0"/>
    <x v="0"/>
    <x v="4"/>
    <x v="0"/>
    <x v="1"/>
  </r>
  <r>
    <x v="0"/>
    <x v="6"/>
    <s v="De Bonte Raaf"/>
    <x v="4"/>
    <x v="60"/>
    <n v="91.45"/>
    <x v="2"/>
    <x v="0"/>
    <x v="0"/>
    <x v="5"/>
    <x v="0"/>
    <x v="1"/>
  </r>
  <r>
    <x v="0"/>
    <x v="6"/>
    <s v="De Bonte Raaf"/>
    <x v="4"/>
    <x v="61"/>
    <n v="0"/>
    <x v="2"/>
    <x v="0"/>
    <x v="0"/>
    <x v="5"/>
    <x v="0"/>
    <x v="1"/>
  </r>
  <r>
    <x v="0"/>
    <x v="6"/>
    <s v="De Bonte Raaf"/>
    <x v="4"/>
    <x v="62"/>
    <n v="0"/>
    <x v="2"/>
    <x v="0"/>
    <x v="0"/>
    <x v="5"/>
    <x v="0"/>
    <x v="1"/>
  </r>
  <r>
    <x v="0"/>
    <x v="6"/>
    <s v="De Bonte Raaf"/>
    <x v="4"/>
    <x v="63"/>
    <n v="0"/>
    <x v="2"/>
    <x v="0"/>
    <x v="0"/>
    <x v="5"/>
    <x v="0"/>
    <x v="1"/>
  </r>
  <r>
    <x v="0"/>
    <x v="6"/>
    <s v="De Bonte Raaf"/>
    <x v="4"/>
    <x v="64"/>
    <n v="6.67"/>
    <x v="2"/>
    <x v="0"/>
    <x v="0"/>
    <x v="5"/>
    <x v="0"/>
    <x v="1"/>
  </r>
  <r>
    <x v="0"/>
    <x v="6"/>
    <s v="De Bonte Raaf"/>
    <x v="4"/>
    <x v="65"/>
    <n v="0"/>
    <x v="2"/>
    <x v="0"/>
    <x v="0"/>
    <x v="5"/>
    <x v="0"/>
    <x v="1"/>
  </r>
  <r>
    <x v="0"/>
    <x v="6"/>
    <s v="De Bonte Raaf"/>
    <x v="4"/>
    <x v="66"/>
    <n v="36.979999999999997"/>
    <x v="2"/>
    <x v="0"/>
    <x v="0"/>
    <x v="5"/>
    <x v="0"/>
    <x v="1"/>
  </r>
  <r>
    <x v="0"/>
    <x v="6"/>
    <s v="De Bonte Raaf"/>
    <x v="4"/>
    <x v="67"/>
    <n v="0"/>
    <x v="2"/>
    <x v="0"/>
    <x v="0"/>
    <x v="5"/>
    <x v="0"/>
    <x v="1"/>
  </r>
  <r>
    <x v="0"/>
    <x v="6"/>
    <s v="De Bonte Raaf"/>
    <x v="4"/>
    <x v="68"/>
    <n v="0"/>
    <x v="2"/>
    <x v="0"/>
    <x v="0"/>
    <x v="5"/>
    <x v="0"/>
    <x v="1"/>
  </r>
  <r>
    <x v="0"/>
    <x v="6"/>
    <s v="De Bonte Raaf"/>
    <x v="4"/>
    <x v="69"/>
    <n v="0"/>
    <x v="2"/>
    <x v="0"/>
    <x v="0"/>
    <x v="5"/>
    <x v="0"/>
    <x v="1"/>
  </r>
  <r>
    <x v="0"/>
    <x v="6"/>
    <s v="De Bonte Raaf"/>
    <x v="4"/>
    <x v="70"/>
    <n v="4.4000000000000004"/>
    <x v="2"/>
    <x v="0"/>
    <x v="0"/>
    <x v="5"/>
    <x v="0"/>
    <x v="1"/>
  </r>
  <r>
    <x v="0"/>
    <x v="6"/>
    <s v="De Bonte Raaf"/>
    <x v="4"/>
    <x v="71"/>
    <n v="0"/>
    <x v="2"/>
    <x v="0"/>
    <x v="0"/>
    <x v="5"/>
    <x v="0"/>
    <x v="1"/>
  </r>
  <r>
    <x v="0"/>
    <x v="6"/>
    <s v="De Bonte Raaf"/>
    <x v="4"/>
    <x v="72"/>
    <n v="0"/>
    <x v="2"/>
    <x v="0"/>
    <x v="0"/>
    <x v="4"/>
    <x v="0"/>
    <x v="1"/>
  </r>
  <r>
    <x v="0"/>
    <x v="6"/>
    <s v="De Bonte Raaf"/>
    <x v="4"/>
    <x v="73"/>
    <n v="0"/>
    <x v="2"/>
    <x v="0"/>
    <x v="0"/>
    <x v="4"/>
    <x v="0"/>
    <x v="1"/>
  </r>
  <r>
    <x v="0"/>
    <x v="6"/>
    <s v="De Bonte Raaf"/>
    <x v="4"/>
    <x v="74"/>
    <n v="0"/>
    <x v="2"/>
    <x v="0"/>
    <x v="0"/>
    <x v="4"/>
    <x v="0"/>
    <x v="1"/>
  </r>
  <r>
    <x v="0"/>
    <x v="6"/>
    <s v="De Bonte Raaf"/>
    <x v="4"/>
    <x v="75"/>
    <n v="0"/>
    <x v="2"/>
    <x v="0"/>
    <x v="0"/>
    <x v="4"/>
    <x v="0"/>
    <x v="1"/>
  </r>
  <r>
    <x v="0"/>
    <x v="6"/>
    <s v="De Bonte Raaf"/>
    <x v="4"/>
    <x v="76"/>
    <n v="84.28"/>
    <x v="2"/>
    <x v="0"/>
    <x v="0"/>
    <x v="6"/>
    <x v="0"/>
    <x v="1"/>
  </r>
  <r>
    <x v="0"/>
    <x v="6"/>
    <s v="De Bonte Raaf"/>
    <x v="4"/>
    <x v="77"/>
    <n v="-96.17"/>
    <x v="2"/>
    <x v="0"/>
    <x v="0"/>
    <x v="7"/>
    <x v="0"/>
    <x v="1"/>
  </r>
  <r>
    <x v="0"/>
    <x v="6"/>
    <s v="De Bonte Raaf"/>
    <x v="4"/>
    <x v="78"/>
    <n v="0"/>
    <x v="2"/>
    <x v="0"/>
    <x v="0"/>
    <x v="7"/>
    <x v="0"/>
    <x v="1"/>
  </r>
  <r>
    <x v="0"/>
    <x v="6"/>
    <s v="De Bonte Raaf"/>
    <x v="4"/>
    <x v="79"/>
    <n v="0"/>
    <x v="2"/>
    <x v="0"/>
    <x v="0"/>
    <x v="7"/>
    <x v="0"/>
    <x v="1"/>
  </r>
  <r>
    <x v="0"/>
    <x v="6"/>
    <s v="De Bonte Raaf"/>
    <x v="4"/>
    <x v="80"/>
    <n v="0"/>
    <x v="2"/>
    <x v="0"/>
    <x v="0"/>
    <x v="8"/>
    <x v="0"/>
    <x v="1"/>
  </r>
  <r>
    <x v="0"/>
    <x v="6"/>
    <s v="De Bonte Raaf"/>
    <x v="4"/>
    <x v="81"/>
    <n v="1161.71"/>
    <x v="2"/>
    <x v="0"/>
    <x v="0"/>
    <x v="8"/>
    <x v="0"/>
    <x v="1"/>
  </r>
  <r>
    <x v="0"/>
    <x v="6"/>
    <s v="De Bonte Raaf"/>
    <x v="4"/>
    <x v="82"/>
    <n v="0"/>
    <x v="2"/>
    <x v="0"/>
    <x v="0"/>
    <x v="8"/>
    <x v="0"/>
    <x v="1"/>
  </r>
  <r>
    <x v="0"/>
    <x v="6"/>
    <s v="De Bonte Raaf"/>
    <x v="4"/>
    <x v="83"/>
    <n v="1161.71"/>
    <x v="2"/>
    <x v="0"/>
    <x v="0"/>
    <x v="9"/>
    <x v="0"/>
    <x v="1"/>
  </r>
  <r>
    <x v="0"/>
    <x v="6"/>
    <s v="De Bonte Raaf"/>
    <x v="4"/>
    <x v="84"/>
    <n v="0"/>
    <x v="2"/>
    <x v="0"/>
    <x v="0"/>
    <x v="3"/>
    <x v="0"/>
    <x v="1"/>
  </r>
  <r>
    <x v="0"/>
    <x v="6"/>
    <s v="De Bonte Raaf"/>
    <x v="5"/>
    <x v="0"/>
    <n v="4875.54"/>
    <x v="1"/>
    <x v="0"/>
    <x v="0"/>
    <x v="0"/>
    <x v="1"/>
    <x v="1"/>
  </r>
  <r>
    <x v="0"/>
    <x v="6"/>
    <s v="De Bonte Raaf"/>
    <x v="5"/>
    <x v="85"/>
    <n v="1766.76"/>
    <x v="1"/>
    <x v="0"/>
    <x v="0"/>
    <x v="0"/>
    <x v="1"/>
    <x v="1"/>
  </r>
  <r>
    <x v="0"/>
    <x v="6"/>
    <s v="De Bonte Raaf"/>
    <x v="5"/>
    <x v="2"/>
    <n v="0"/>
    <x v="1"/>
    <x v="0"/>
    <x v="0"/>
    <x v="0"/>
    <x v="1"/>
    <x v="1"/>
  </r>
  <r>
    <x v="0"/>
    <x v="6"/>
    <s v="De Bonte Raaf"/>
    <x v="5"/>
    <x v="86"/>
    <n v="1766.76"/>
    <x v="1"/>
    <x v="0"/>
    <x v="0"/>
    <x v="0"/>
    <x v="1"/>
    <x v="1"/>
  </r>
  <r>
    <x v="0"/>
    <x v="6"/>
    <s v="De Bonte Raaf"/>
    <x v="5"/>
    <x v="4"/>
    <n v="1766.76"/>
    <x v="1"/>
    <x v="0"/>
    <x v="0"/>
    <x v="1"/>
    <x v="1"/>
    <x v="1"/>
  </r>
  <r>
    <x v="0"/>
    <x v="6"/>
    <s v="De Bonte Raaf"/>
    <x v="5"/>
    <x v="5"/>
    <n v="0"/>
    <x v="1"/>
    <x v="0"/>
    <x v="0"/>
    <x v="0"/>
    <x v="1"/>
    <x v="1"/>
  </r>
  <r>
    <x v="0"/>
    <x v="6"/>
    <s v="De Bonte Raaf"/>
    <x v="5"/>
    <x v="6"/>
    <n v="2248.89"/>
    <x v="1"/>
    <x v="0"/>
    <x v="0"/>
    <x v="0"/>
    <x v="1"/>
    <x v="1"/>
  </r>
  <r>
    <x v="0"/>
    <x v="6"/>
    <s v="De Bonte Raaf"/>
    <x v="5"/>
    <x v="7"/>
    <n v="0"/>
    <x v="1"/>
    <x v="0"/>
    <x v="0"/>
    <x v="0"/>
    <x v="1"/>
    <x v="1"/>
  </r>
  <r>
    <x v="0"/>
    <x v="6"/>
    <s v="De Bonte Raaf"/>
    <x v="5"/>
    <x v="8"/>
    <n v="0"/>
    <x v="1"/>
    <x v="0"/>
    <x v="0"/>
    <x v="1"/>
    <x v="1"/>
    <x v="1"/>
  </r>
  <r>
    <x v="0"/>
    <x v="6"/>
    <s v="De Bonte Raaf"/>
    <x v="5"/>
    <x v="9"/>
    <n v="0"/>
    <x v="1"/>
    <x v="0"/>
    <x v="0"/>
    <x v="0"/>
    <x v="1"/>
    <x v="1"/>
  </r>
  <r>
    <x v="0"/>
    <x v="6"/>
    <s v="De Bonte Raaf"/>
    <x v="5"/>
    <x v="87"/>
    <n v="1766.76"/>
    <x v="1"/>
    <x v="0"/>
    <x v="0"/>
    <x v="0"/>
    <x v="1"/>
    <x v="1"/>
  </r>
  <r>
    <x v="0"/>
    <x v="6"/>
    <s v="De Bonte Raaf"/>
    <x v="5"/>
    <x v="88"/>
    <n v="1766.76"/>
    <x v="1"/>
    <x v="0"/>
    <x v="0"/>
    <x v="0"/>
    <x v="1"/>
    <x v="1"/>
  </r>
  <r>
    <x v="0"/>
    <x v="6"/>
    <s v="De Bonte Raaf"/>
    <x v="5"/>
    <x v="89"/>
    <n v="1766.76"/>
    <x v="1"/>
    <x v="0"/>
    <x v="0"/>
    <x v="0"/>
    <x v="1"/>
    <x v="1"/>
  </r>
  <r>
    <x v="0"/>
    <x v="6"/>
    <s v="De Bonte Raaf"/>
    <x v="5"/>
    <x v="90"/>
    <n v="1766.76"/>
    <x v="1"/>
    <x v="0"/>
    <x v="0"/>
    <x v="0"/>
    <x v="1"/>
    <x v="1"/>
  </r>
  <r>
    <x v="0"/>
    <x v="6"/>
    <s v="De Bonte Raaf"/>
    <x v="5"/>
    <x v="91"/>
    <n v="1766.76"/>
    <x v="1"/>
    <x v="0"/>
    <x v="0"/>
    <x v="0"/>
    <x v="1"/>
    <x v="1"/>
  </r>
  <r>
    <x v="0"/>
    <x v="6"/>
    <s v="De Bonte Raaf"/>
    <x v="5"/>
    <x v="15"/>
    <n v="0"/>
    <x v="1"/>
    <x v="0"/>
    <x v="0"/>
    <x v="0"/>
    <x v="1"/>
    <x v="1"/>
  </r>
  <r>
    <x v="0"/>
    <x v="6"/>
    <s v="De Bonte Raaf"/>
    <x v="5"/>
    <x v="16"/>
    <n v="1766.76"/>
    <x v="1"/>
    <x v="0"/>
    <x v="0"/>
    <x v="0"/>
    <x v="1"/>
    <x v="1"/>
  </r>
  <r>
    <x v="0"/>
    <x v="6"/>
    <s v="De Bonte Raaf"/>
    <x v="5"/>
    <x v="17"/>
    <n v="0"/>
    <x v="1"/>
    <x v="0"/>
    <x v="0"/>
    <x v="0"/>
    <x v="1"/>
    <x v="1"/>
  </r>
  <r>
    <x v="0"/>
    <x v="6"/>
    <s v="De Bonte Raaf"/>
    <x v="5"/>
    <x v="18"/>
    <n v="1766.76"/>
    <x v="1"/>
    <x v="0"/>
    <x v="0"/>
    <x v="0"/>
    <x v="1"/>
    <x v="1"/>
  </r>
  <r>
    <x v="0"/>
    <x v="6"/>
    <s v="De Bonte Raaf"/>
    <x v="5"/>
    <x v="19"/>
    <n v="18"/>
    <x v="1"/>
    <x v="0"/>
    <x v="0"/>
    <x v="0"/>
    <x v="1"/>
    <x v="1"/>
  </r>
  <r>
    <x v="0"/>
    <x v="6"/>
    <s v="De Bonte Raaf"/>
    <x v="5"/>
    <x v="20"/>
    <n v="1766.76"/>
    <x v="1"/>
    <x v="0"/>
    <x v="0"/>
    <x v="0"/>
    <x v="1"/>
    <x v="1"/>
  </r>
  <r>
    <x v="0"/>
    <x v="6"/>
    <s v="De Bonte Raaf"/>
    <x v="5"/>
    <x v="21"/>
    <n v="-141.58000000000001"/>
    <x v="1"/>
    <x v="0"/>
    <x v="0"/>
    <x v="0"/>
    <x v="1"/>
    <x v="1"/>
  </r>
  <r>
    <x v="0"/>
    <x v="6"/>
    <s v="De Bonte Raaf"/>
    <x v="5"/>
    <x v="22"/>
    <n v="1766.76"/>
    <x v="1"/>
    <x v="0"/>
    <x v="0"/>
    <x v="0"/>
    <x v="1"/>
    <x v="1"/>
  </r>
  <r>
    <x v="0"/>
    <x v="6"/>
    <s v="De Bonte Raaf"/>
    <x v="5"/>
    <x v="23"/>
    <n v="1766.76"/>
    <x v="1"/>
    <x v="0"/>
    <x v="0"/>
    <x v="0"/>
    <x v="1"/>
    <x v="1"/>
  </r>
  <r>
    <x v="0"/>
    <x v="6"/>
    <s v="De Bonte Raaf"/>
    <x v="5"/>
    <x v="24"/>
    <n v="1766.76"/>
    <x v="1"/>
    <x v="0"/>
    <x v="0"/>
    <x v="0"/>
    <x v="1"/>
    <x v="1"/>
  </r>
  <r>
    <x v="0"/>
    <x v="6"/>
    <s v="De Bonte Raaf"/>
    <x v="5"/>
    <x v="25"/>
    <n v="21.67"/>
    <x v="1"/>
    <x v="0"/>
    <x v="0"/>
    <x v="0"/>
    <x v="1"/>
    <x v="1"/>
  </r>
  <r>
    <x v="0"/>
    <x v="6"/>
    <s v="De Bonte Raaf"/>
    <x v="5"/>
    <x v="26"/>
    <n v="108"/>
    <x v="1"/>
    <x v="0"/>
    <x v="0"/>
    <x v="0"/>
    <x v="1"/>
    <x v="1"/>
  </r>
  <r>
    <x v="0"/>
    <x v="6"/>
    <s v="De Bonte Raaf"/>
    <x v="5"/>
    <x v="27"/>
    <n v="293.33"/>
    <x v="1"/>
    <x v="0"/>
    <x v="0"/>
    <x v="0"/>
    <x v="1"/>
    <x v="1"/>
  </r>
  <r>
    <x v="0"/>
    <x v="6"/>
    <s v="De Bonte Raaf"/>
    <x v="5"/>
    <x v="28"/>
    <n v="1766.76"/>
    <x v="1"/>
    <x v="0"/>
    <x v="0"/>
    <x v="0"/>
    <x v="1"/>
    <x v="1"/>
  </r>
  <r>
    <x v="0"/>
    <x v="6"/>
    <s v="De Bonte Raaf"/>
    <x v="5"/>
    <x v="29"/>
    <n v="0"/>
    <x v="1"/>
    <x v="0"/>
    <x v="0"/>
    <x v="0"/>
    <x v="1"/>
    <x v="1"/>
  </r>
  <r>
    <x v="0"/>
    <x v="6"/>
    <s v="De Bonte Raaf"/>
    <x v="5"/>
    <x v="30"/>
    <n v="2650"/>
    <x v="1"/>
    <x v="0"/>
    <x v="0"/>
    <x v="0"/>
    <x v="1"/>
    <x v="1"/>
  </r>
  <r>
    <x v="0"/>
    <x v="6"/>
    <s v="De Bonte Raaf"/>
    <x v="5"/>
    <x v="31"/>
    <n v="16.989999999999998"/>
    <x v="1"/>
    <x v="0"/>
    <x v="0"/>
    <x v="0"/>
    <x v="1"/>
    <x v="1"/>
  </r>
  <r>
    <x v="0"/>
    <x v="6"/>
    <s v="De Bonte Raaf"/>
    <x v="5"/>
    <x v="32"/>
    <n v="104.01"/>
    <x v="1"/>
    <x v="0"/>
    <x v="0"/>
    <x v="0"/>
    <x v="1"/>
    <x v="1"/>
  </r>
  <r>
    <x v="0"/>
    <x v="6"/>
    <s v="De Bonte Raaf"/>
    <x v="5"/>
    <x v="33"/>
    <n v="66.67"/>
    <x v="1"/>
    <x v="0"/>
    <x v="0"/>
    <x v="0"/>
    <x v="1"/>
    <x v="1"/>
  </r>
  <r>
    <x v="0"/>
    <x v="6"/>
    <s v="De Bonte Raaf"/>
    <x v="5"/>
    <x v="34"/>
    <n v="66.67"/>
    <x v="1"/>
    <x v="0"/>
    <x v="0"/>
    <x v="0"/>
    <x v="1"/>
    <x v="1"/>
  </r>
  <r>
    <x v="0"/>
    <x v="6"/>
    <s v="De Bonte Raaf"/>
    <x v="5"/>
    <x v="35"/>
    <n v="80"/>
    <x v="1"/>
    <x v="0"/>
    <x v="0"/>
    <x v="0"/>
    <x v="1"/>
    <x v="1"/>
  </r>
  <r>
    <x v="0"/>
    <x v="6"/>
    <s v="De Bonte Raaf"/>
    <x v="5"/>
    <x v="36"/>
    <n v="104"/>
    <x v="1"/>
    <x v="0"/>
    <x v="0"/>
    <x v="0"/>
    <x v="1"/>
    <x v="1"/>
  </r>
  <r>
    <x v="0"/>
    <x v="6"/>
    <s v="De Bonte Raaf"/>
    <x v="5"/>
    <x v="37"/>
    <n v="118.37"/>
    <x v="1"/>
    <x v="0"/>
    <x v="0"/>
    <x v="0"/>
    <x v="1"/>
    <x v="1"/>
  </r>
  <r>
    <x v="0"/>
    <x v="6"/>
    <s v="De Bonte Raaf"/>
    <x v="5"/>
    <x v="38"/>
    <n v="143.16"/>
    <x v="1"/>
    <x v="0"/>
    <x v="0"/>
    <x v="0"/>
    <x v="1"/>
    <x v="1"/>
  </r>
  <r>
    <x v="0"/>
    <x v="6"/>
    <s v="De Bonte Raaf"/>
    <x v="5"/>
    <x v="39"/>
    <n v="0"/>
    <x v="1"/>
    <x v="0"/>
    <x v="0"/>
    <x v="0"/>
    <x v="1"/>
    <x v="1"/>
  </r>
  <r>
    <x v="0"/>
    <x v="6"/>
    <s v="De Bonte Raaf"/>
    <x v="5"/>
    <x v="93"/>
    <n v="144"/>
    <x v="1"/>
    <x v="0"/>
    <x v="0"/>
    <x v="0"/>
    <x v="1"/>
    <x v="1"/>
  </r>
  <r>
    <x v="0"/>
    <x v="6"/>
    <s v="De Bonte Raaf"/>
    <x v="5"/>
    <x v="40"/>
    <n v="287.16000000000003"/>
    <x v="1"/>
    <x v="0"/>
    <x v="0"/>
    <x v="0"/>
    <x v="1"/>
    <x v="1"/>
  </r>
  <r>
    <x v="0"/>
    <x v="6"/>
    <s v="De Bonte Raaf"/>
    <x v="5"/>
    <x v="41"/>
    <n v="0"/>
    <x v="1"/>
    <x v="0"/>
    <x v="0"/>
    <x v="0"/>
    <x v="1"/>
    <x v="1"/>
  </r>
  <r>
    <x v="0"/>
    <x v="6"/>
    <s v="De Bonte Raaf"/>
    <x v="5"/>
    <x v="92"/>
    <n v="1766.76"/>
    <x v="1"/>
    <x v="0"/>
    <x v="0"/>
    <x v="0"/>
    <x v="1"/>
    <x v="1"/>
  </r>
  <r>
    <x v="0"/>
    <x v="6"/>
    <s v="De Bonte Raaf"/>
    <x v="5"/>
    <x v="43"/>
    <n v="0"/>
    <x v="1"/>
    <x v="0"/>
    <x v="0"/>
    <x v="1"/>
    <x v="1"/>
    <x v="1"/>
  </r>
  <r>
    <x v="0"/>
    <x v="6"/>
    <s v="De Bonte Raaf"/>
    <x v="5"/>
    <x v="44"/>
    <n v="0"/>
    <x v="1"/>
    <x v="0"/>
    <x v="0"/>
    <x v="2"/>
    <x v="1"/>
    <x v="1"/>
  </r>
  <r>
    <x v="0"/>
    <x v="6"/>
    <s v="De Bonte Raaf"/>
    <x v="5"/>
    <x v="45"/>
    <n v="0"/>
    <x v="1"/>
    <x v="0"/>
    <x v="0"/>
    <x v="2"/>
    <x v="1"/>
    <x v="1"/>
  </r>
  <r>
    <x v="0"/>
    <x v="6"/>
    <s v="De Bonte Raaf"/>
    <x v="5"/>
    <x v="46"/>
    <n v="0"/>
    <x v="1"/>
    <x v="0"/>
    <x v="0"/>
    <x v="2"/>
    <x v="1"/>
    <x v="1"/>
  </r>
  <r>
    <x v="0"/>
    <x v="6"/>
    <s v="De Bonte Raaf"/>
    <x v="5"/>
    <x v="47"/>
    <n v="0"/>
    <x v="1"/>
    <x v="0"/>
    <x v="0"/>
    <x v="2"/>
    <x v="1"/>
    <x v="1"/>
  </r>
  <r>
    <x v="0"/>
    <x v="6"/>
    <s v="De Bonte Raaf"/>
    <x v="5"/>
    <x v="48"/>
    <n v="0"/>
    <x v="1"/>
    <x v="0"/>
    <x v="0"/>
    <x v="1"/>
    <x v="1"/>
    <x v="1"/>
  </r>
  <r>
    <x v="0"/>
    <x v="6"/>
    <s v="De Bonte Raaf"/>
    <x v="5"/>
    <x v="49"/>
    <n v="141.34"/>
    <x v="1"/>
    <x v="0"/>
    <x v="0"/>
    <x v="3"/>
    <x v="1"/>
    <x v="1"/>
  </r>
  <r>
    <x v="0"/>
    <x v="6"/>
    <s v="De Bonte Raaf"/>
    <x v="5"/>
    <x v="50"/>
    <n v="21.2"/>
    <x v="1"/>
    <x v="0"/>
    <x v="0"/>
    <x v="4"/>
    <x v="1"/>
    <x v="1"/>
  </r>
  <r>
    <x v="0"/>
    <x v="6"/>
    <s v="De Bonte Raaf"/>
    <x v="5"/>
    <x v="51"/>
    <n v="28.27"/>
    <x v="1"/>
    <x v="0"/>
    <x v="0"/>
    <x v="4"/>
    <x v="1"/>
    <x v="1"/>
  </r>
  <r>
    <x v="0"/>
    <x v="6"/>
    <s v="De Bonte Raaf"/>
    <x v="5"/>
    <x v="52"/>
    <n v="0"/>
    <x v="1"/>
    <x v="0"/>
    <x v="0"/>
    <x v="1"/>
    <x v="1"/>
    <x v="1"/>
  </r>
  <r>
    <x v="0"/>
    <x v="6"/>
    <s v="De Bonte Raaf"/>
    <x v="5"/>
    <x v="53"/>
    <n v="26.5"/>
    <x v="1"/>
    <x v="0"/>
    <x v="0"/>
    <x v="3"/>
    <x v="1"/>
    <x v="1"/>
  </r>
  <r>
    <x v="0"/>
    <x v="6"/>
    <s v="De Bonte Raaf"/>
    <x v="5"/>
    <x v="54"/>
    <n v="3.98"/>
    <x v="1"/>
    <x v="0"/>
    <x v="0"/>
    <x v="4"/>
    <x v="1"/>
    <x v="1"/>
  </r>
  <r>
    <x v="0"/>
    <x v="6"/>
    <s v="De Bonte Raaf"/>
    <x v="5"/>
    <x v="55"/>
    <n v="5.3"/>
    <x v="1"/>
    <x v="0"/>
    <x v="0"/>
    <x v="4"/>
    <x v="1"/>
    <x v="1"/>
  </r>
  <r>
    <x v="0"/>
    <x v="6"/>
    <s v="De Bonte Raaf"/>
    <x v="5"/>
    <x v="56"/>
    <n v="0"/>
    <x v="1"/>
    <x v="0"/>
    <x v="0"/>
    <x v="4"/>
    <x v="1"/>
    <x v="1"/>
  </r>
  <r>
    <x v="0"/>
    <x v="6"/>
    <s v="De Bonte Raaf"/>
    <x v="5"/>
    <x v="57"/>
    <n v="0"/>
    <x v="1"/>
    <x v="0"/>
    <x v="0"/>
    <x v="4"/>
    <x v="1"/>
    <x v="1"/>
  </r>
  <r>
    <x v="0"/>
    <x v="6"/>
    <s v="De Bonte Raaf"/>
    <x v="5"/>
    <x v="58"/>
    <n v="0"/>
    <x v="1"/>
    <x v="0"/>
    <x v="0"/>
    <x v="4"/>
    <x v="1"/>
    <x v="1"/>
  </r>
  <r>
    <x v="0"/>
    <x v="6"/>
    <s v="De Bonte Raaf"/>
    <x v="5"/>
    <x v="59"/>
    <n v="0"/>
    <x v="1"/>
    <x v="0"/>
    <x v="0"/>
    <x v="4"/>
    <x v="1"/>
    <x v="1"/>
  </r>
  <r>
    <x v="0"/>
    <x v="6"/>
    <s v="De Bonte Raaf"/>
    <x v="5"/>
    <x v="60"/>
    <n v="128.44"/>
    <x v="1"/>
    <x v="0"/>
    <x v="0"/>
    <x v="5"/>
    <x v="1"/>
    <x v="1"/>
  </r>
  <r>
    <x v="0"/>
    <x v="6"/>
    <s v="De Bonte Raaf"/>
    <x v="5"/>
    <x v="61"/>
    <n v="0"/>
    <x v="1"/>
    <x v="0"/>
    <x v="0"/>
    <x v="5"/>
    <x v="1"/>
    <x v="1"/>
  </r>
  <r>
    <x v="0"/>
    <x v="6"/>
    <s v="De Bonte Raaf"/>
    <x v="5"/>
    <x v="62"/>
    <n v="0"/>
    <x v="1"/>
    <x v="0"/>
    <x v="0"/>
    <x v="5"/>
    <x v="1"/>
    <x v="1"/>
  </r>
  <r>
    <x v="0"/>
    <x v="6"/>
    <s v="De Bonte Raaf"/>
    <x v="5"/>
    <x v="63"/>
    <n v="0"/>
    <x v="1"/>
    <x v="0"/>
    <x v="0"/>
    <x v="5"/>
    <x v="1"/>
    <x v="1"/>
  </r>
  <r>
    <x v="0"/>
    <x v="6"/>
    <s v="De Bonte Raaf"/>
    <x v="5"/>
    <x v="64"/>
    <n v="9.36"/>
    <x v="1"/>
    <x v="0"/>
    <x v="0"/>
    <x v="5"/>
    <x v="1"/>
    <x v="1"/>
  </r>
  <r>
    <x v="0"/>
    <x v="6"/>
    <s v="De Bonte Raaf"/>
    <x v="5"/>
    <x v="65"/>
    <n v="0"/>
    <x v="1"/>
    <x v="0"/>
    <x v="0"/>
    <x v="5"/>
    <x v="1"/>
    <x v="1"/>
  </r>
  <r>
    <x v="0"/>
    <x v="6"/>
    <s v="De Bonte Raaf"/>
    <x v="5"/>
    <x v="66"/>
    <n v="51.94"/>
    <x v="1"/>
    <x v="0"/>
    <x v="0"/>
    <x v="5"/>
    <x v="1"/>
    <x v="1"/>
  </r>
  <r>
    <x v="0"/>
    <x v="6"/>
    <s v="De Bonte Raaf"/>
    <x v="5"/>
    <x v="67"/>
    <n v="0"/>
    <x v="1"/>
    <x v="0"/>
    <x v="0"/>
    <x v="5"/>
    <x v="1"/>
    <x v="1"/>
  </r>
  <r>
    <x v="0"/>
    <x v="6"/>
    <s v="De Bonte Raaf"/>
    <x v="5"/>
    <x v="68"/>
    <n v="0"/>
    <x v="1"/>
    <x v="0"/>
    <x v="0"/>
    <x v="5"/>
    <x v="1"/>
    <x v="1"/>
  </r>
  <r>
    <x v="0"/>
    <x v="6"/>
    <s v="De Bonte Raaf"/>
    <x v="5"/>
    <x v="69"/>
    <n v="0"/>
    <x v="1"/>
    <x v="0"/>
    <x v="0"/>
    <x v="5"/>
    <x v="1"/>
    <x v="1"/>
  </r>
  <r>
    <x v="0"/>
    <x v="6"/>
    <s v="De Bonte Raaf"/>
    <x v="5"/>
    <x v="70"/>
    <n v="6.18"/>
    <x v="1"/>
    <x v="0"/>
    <x v="0"/>
    <x v="5"/>
    <x v="1"/>
    <x v="1"/>
  </r>
  <r>
    <x v="0"/>
    <x v="6"/>
    <s v="De Bonte Raaf"/>
    <x v="5"/>
    <x v="71"/>
    <n v="0"/>
    <x v="1"/>
    <x v="0"/>
    <x v="0"/>
    <x v="5"/>
    <x v="1"/>
    <x v="1"/>
  </r>
  <r>
    <x v="0"/>
    <x v="6"/>
    <s v="De Bonte Raaf"/>
    <x v="5"/>
    <x v="72"/>
    <n v="0"/>
    <x v="1"/>
    <x v="0"/>
    <x v="0"/>
    <x v="4"/>
    <x v="1"/>
    <x v="1"/>
  </r>
  <r>
    <x v="0"/>
    <x v="6"/>
    <s v="De Bonte Raaf"/>
    <x v="5"/>
    <x v="73"/>
    <n v="0"/>
    <x v="1"/>
    <x v="0"/>
    <x v="0"/>
    <x v="4"/>
    <x v="1"/>
    <x v="1"/>
  </r>
  <r>
    <x v="0"/>
    <x v="6"/>
    <s v="De Bonte Raaf"/>
    <x v="5"/>
    <x v="74"/>
    <n v="0"/>
    <x v="1"/>
    <x v="0"/>
    <x v="0"/>
    <x v="4"/>
    <x v="1"/>
    <x v="1"/>
  </r>
  <r>
    <x v="0"/>
    <x v="6"/>
    <s v="De Bonte Raaf"/>
    <x v="5"/>
    <x v="75"/>
    <n v="0"/>
    <x v="1"/>
    <x v="0"/>
    <x v="0"/>
    <x v="4"/>
    <x v="1"/>
    <x v="1"/>
  </r>
  <r>
    <x v="0"/>
    <x v="6"/>
    <s v="De Bonte Raaf"/>
    <x v="5"/>
    <x v="76"/>
    <n v="118.37"/>
    <x v="1"/>
    <x v="0"/>
    <x v="0"/>
    <x v="6"/>
    <x v="1"/>
    <x v="1"/>
  </r>
  <r>
    <x v="0"/>
    <x v="6"/>
    <s v="De Bonte Raaf"/>
    <x v="5"/>
    <x v="77"/>
    <n v="-141.58000000000001"/>
    <x v="1"/>
    <x v="0"/>
    <x v="0"/>
    <x v="7"/>
    <x v="1"/>
    <x v="1"/>
  </r>
  <r>
    <x v="0"/>
    <x v="6"/>
    <s v="De Bonte Raaf"/>
    <x v="5"/>
    <x v="78"/>
    <n v="0"/>
    <x v="1"/>
    <x v="0"/>
    <x v="0"/>
    <x v="7"/>
    <x v="1"/>
    <x v="1"/>
  </r>
  <r>
    <x v="0"/>
    <x v="6"/>
    <s v="De Bonte Raaf"/>
    <x v="5"/>
    <x v="79"/>
    <n v="0"/>
    <x v="1"/>
    <x v="0"/>
    <x v="0"/>
    <x v="7"/>
    <x v="1"/>
    <x v="1"/>
  </r>
  <r>
    <x v="0"/>
    <x v="6"/>
    <s v="De Bonte Raaf"/>
    <x v="5"/>
    <x v="80"/>
    <n v="0"/>
    <x v="1"/>
    <x v="0"/>
    <x v="0"/>
    <x v="8"/>
    <x v="1"/>
    <x v="1"/>
  </r>
  <r>
    <x v="0"/>
    <x v="6"/>
    <s v="De Bonte Raaf"/>
    <x v="5"/>
    <x v="81"/>
    <n v="1625.18"/>
    <x v="1"/>
    <x v="0"/>
    <x v="0"/>
    <x v="8"/>
    <x v="1"/>
    <x v="1"/>
  </r>
  <r>
    <x v="0"/>
    <x v="6"/>
    <s v="De Bonte Raaf"/>
    <x v="5"/>
    <x v="82"/>
    <n v="0"/>
    <x v="1"/>
    <x v="0"/>
    <x v="0"/>
    <x v="8"/>
    <x v="1"/>
    <x v="1"/>
  </r>
  <r>
    <x v="0"/>
    <x v="6"/>
    <s v="De Bonte Raaf"/>
    <x v="5"/>
    <x v="83"/>
    <n v="1625.18"/>
    <x v="1"/>
    <x v="0"/>
    <x v="0"/>
    <x v="9"/>
    <x v="1"/>
    <x v="1"/>
  </r>
  <r>
    <x v="0"/>
    <x v="6"/>
    <s v="De Bonte Raaf"/>
    <x v="5"/>
    <x v="84"/>
    <n v="0"/>
    <x v="1"/>
    <x v="0"/>
    <x v="0"/>
    <x v="3"/>
    <x v="1"/>
    <x v="1"/>
  </r>
  <r>
    <x v="0"/>
    <x v="6"/>
    <s v="De Bonte Raaf"/>
    <x v="6"/>
    <x v="0"/>
    <n v="4526.9399999999996"/>
    <x v="2"/>
    <x v="0"/>
    <x v="0"/>
    <x v="0"/>
    <x v="2"/>
    <x v="1"/>
  </r>
  <r>
    <x v="0"/>
    <x v="6"/>
    <s v="De Bonte Raaf"/>
    <x v="6"/>
    <x v="85"/>
    <n v="1637.4"/>
    <x v="2"/>
    <x v="0"/>
    <x v="0"/>
    <x v="0"/>
    <x v="2"/>
    <x v="1"/>
  </r>
  <r>
    <x v="0"/>
    <x v="6"/>
    <s v="De Bonte Raaf"/>
    <x v="6"/>
    <x v="2"/>
    <n v="0"/>
    <x v="2"/>
    <x v="0"/>
    <x v="0"/>
    <x v="0"/>
    <x v="2"/>
    <x v="1"/>
  </r>
  <r>
    <x v="0"/>
    <x v="6"/>
    <s v="De Bonte Raaf"/>
    <x v="6"/>
    <x v="86"/>
    <n v="1637.4"/>
    <x v="2"/>
    <x v="0"/>
    <x v="0"/>
    <x v="0"/>
    <x v="2"/>
    <x v="1"/>
  </r>
  <r>
    <x v="0"/>
    <x v="6"/>
    <s v="De Bonte Raaf"/>
    <x v="6"/>
    <x v="4"/>
    <n v="1637.4"/>
    <x v="2"/>
    <x v="0"/>
    <x v="0"/>
    <x v="1"/>
    <x v="2"/>
    <x v="1"/>
  </r>
  <r>
    <x v="0"/>
    <x v="6"/>
    <s v="De Bonte Raaf"/>
    <x v="6"/>
    <x v="5"/>
    <n v="0"/>
    <x v="2"/>
    <x v="0"/>
    <x v="0"/>
    <x v="0"/>
    <x v="2"/>
    <x v="1"/>
  </r>
  <r>
    <x v="0"/>
    <x v="6"/>
    <s v="De Bonte Raaf"/>
    <x v="6"/>
    <x v="6"/>
    <n v="2166.12"/>
    <x v="2"/>
    <x v="0"/>
    <x v="0"/>
    <x v="0"/>
    <x v="2"/>
    <x v="1"/>
  </r>
  <r>
    <x v="0"/>
    <x v="6"/>
    <s v="De Bonte Raaf"/>
    <x v="6"/>
    <x v="7"/>
    <n v="0"/>
    <x v="2"/>
    <x v="0"/>
    <x v="0"/>
    <x v="0"/>
    <x v="2"/>
    <x v="1"/>
  </r>
  <r>
    <x v="0"/>
    <x v="6"/>
    <s v="De Bonte Raaf"/>
    <x v="6"/>
    <x v="8"/>
    <n v="0"/>
    <x v="2"/>
    <x v="0"/>
    <x v="0"/>
    <x v="1"/>
    <x v="2"/>
    <x v="1"/>
  </r>
  <r>
    <x v="0"/>
    <x v="6"/>
    <s v="De Bonte Raaf"/>
    <x v="6"/>
    <x v="9"/>
    <n v="0"/>
    <x v="2"/>
    <x v="0"/>
    <x v="0"/>
    <x v="0"/>
    <x v="2"/>
    <x v="1"/>
  </r>
  <r>
    <x v="0"/>
    <x v="6"/>
    <s v="De Bonte Raaf"/>
    <x v="6"/>
    <x v="87"/>
    <n v="1637.4"/>
    <x v="2"/>
    <x v="0"/>
    <x v="0"/>
    <x v="0"/>
    <x v="2"/>
    <x v="1"/>
  </r>
  <r>
    <x v="0"/>
    <x v="6"/>
    <s v="De Bonte Raaf"/>
    <x v="6"/>
    <x v="88"/>
    <n v="1637.4"/>
    <x v="2"/>
    <x v="0"/>
    <x v="0"/>
    <x v="0"/>
    <x v="2"/>
    <x v="1"/>
  </r>
  <r>
    <x v="0"/>
    <x v="6"/>
    <s v="De Bonte Raaf"/>
    <x v="6"/>
    <x v="89"/>
    <n v="1637.4"/>
    <x v="2"/>
    <x v="0"/>
    <x v="0"/>
    <x v="0"/>
    <x v="2"/>
    <x v="1"/>
  </r>
  <r>
    <x v="0"/>
    <x v="6"/>
    <s v="De Bonte Raaf"/>
    <x v="6"/>
    <x v="90"/>
    <n v="1637.4"/>
    <x v="2"/>
    <x v="0"/>
    <x v="0"/>
    <x v="0"/>
    <x v="2"/>
    <x v="1"/>
  </r>
  <r>
    <x v="0"/>
    <x v="6"/>
    <s v="De Bonte Raaf"/>
    <x v="6"/>
    <x v="91"/>
    <n v="1637.4"/>
    <x v="2"/>
    <x v="0"/>
    <x v="0"/>
    <x v="0"/>
    <x v="2"/>
    <x v="1"/>
  </r>
  <r>
    <x v="0"/>
    <x v="6"/>
    <s v="De Bonte Raaf"/>
    <x v="6"/>
    <x v="15"/>
    <n v="0"/>
    <x v="2"/>
    <x v="0"/>
    <x v="0"/>
    <x v="0"/>
    <x v="2"/>
    <x v="1"/>
  </r>
  <r>
    <x v="0"/>
    <x v="6"/>
    <s v="De Bonte Raaf"/>
    <x v="6"/>
    <x v="16"/>
    <n v="0"/>
    <x v="2"/>
    <x v="0"/>
    <x v="0"/>
    <x v="0"/>
    <x v="2"/>
    <x v="1"/>
  </r>
  <r>
    <x v="0"/>
    <x v="6"/>
    <s v="De Bonte Raaf"/>
    <x v="6"/>
    <x v="17"/>
    <n v="1637.4"/>
    <x v="2"/>
    <x v="0"/>
    <x v="0"/>
    <x v="0"/>
    <x v="2"/>
    <x v="1"/>
  </r>
  <r>
    <x v="0"/>
    <x v="6"/>
    <s v="De Bonte Raaf"/>
    <x v="6"/>
    <x v="18"/>
    <n v="1637.4"/>
    <x v="2"/>
    <x v="0"/>
    <x v="0"/>
    <x v="0"/>
    <x v="2"/>
    <x v="1"/>
  </r>
  <r>
    <x v="0"/>
    <x v="6"/>
    <s v="De Bonte Raaf"/>
    <x v="6"/>
    <x v="19"/>
    <n v="14"/>
    <x v="2"/>
    <x v="0"/>
    <x v="0"/>
    <x v="0"/>
    <x v="2"/>
    <x v="1"/>
  </r>
  <r>
    <x v="0"/>
    <x v="6"/>
    <s v="De Bonte Raaf"/>
    <x v="6"/>
    <x v="20"/>
    <n v="1637.4"/>
    <x v="2"/>
    <x v="0"/>
    <x v="0"/>
    <x v="0"/>
    <x v="2"/>
    <x v="1"/>
  </r>
  <r>
    <x v="0"/>
    <x v="6"/>
    <s v="De Bonte Raaf"/>
    <x v="6"/>
    <x v="21"/>
    <n v="-128.41999999999999"/>
    <x v="2"/>
    <x v="0"/>
    <x v="0"/>
    <x v="0"/>
    <x v="2"/>
    <x v="1"/>
  </r>
  <r>
    <x v="0"/>
    <x v="6"/>
    <s v="De Bonte Raaf"/>
    <x v="6"/>
    <x v="22"/>
    <n v="1637.4"/>
    <x v="2"/>
    <x v="0"/>
    <x v="0"/>
    <x v="0"/>
    <x v="2"/>
    <x v="1"/>
  </r>
  <r>
    <x v="0"/>
    <x v="6"/>
    <s v="De Bonte Raaf"/>
    <x v="6"/>
    <x v="23"/>
    <n v="1637.4"/>
    <x v="2"/>
    <x v="0"/>
    <x v="0"/>
    <x v="0"/>
    <x v="2"/>
    <x v="1"/>
  </r>
  <r>
    <x v="0"/>
    <x v="6"/>
    <s v="De Bonte Raaf"/>
    <x v="6"/>
    <x v="24"/>
    <n v="1637.4"/>
    <x v="2"/>
    <x v="0"/>
    <x v="0"/>
    <x v="0"/>
    <x v="2"/>
    <x v="1"/>
  </r>
  <r>
    <x v="0"/>
    <x v="6"/>
    <s v="De Bonte Raaf"/>
    <x v="6"/>
    <x v="25"/>
    <n v="21.67"/>
    <x v="2"/>
    <x v="0"/>
    <x v="0"/>
    <x v="0"/>
    <x v="2"/>
    <x v="1"/>
  </r>
  <r>
    <x v="0"/>
    <x v="6"/>
    <s v="De Bonte Raaf"/>
    <x v="6"/>
    <x v="26"/>
    <n v="100.8"/>
    <x v="2"/>
    <x v="0"/>
    <x v="0"/>
    <x v="0"/>
    <x v="2"/>
    <x v="1"/>
  </r>
  <r>
    <x v="0"/>
    <x v="6"/>
    <s v="De Bonte Raaf"/>
    <x v="6"/>
    <x v="27"/>
    <n v="255.75"/>
    <x v="2"/>
    <x v="0"/>
    <x v="0"/>
    <x v="0"/>
    <x v="2"/>
    <x v="1"/>
  </r>
  <r>
    <x v="0"/>
    <x v="6"/>
    <s v="De Bonte Raaf"/>
    <x v="6"/>
    <x v="28"/>
    <n v="1637.4"/>
    <x v="2"/>
    <x v="0"/>
    <x v="0"/>
    <x v="0"/>
    <x v="2"/>
    <x v="1"/>
  </r>
  <r>
    <x v="0"/>
    <x v="6"/>
    <s v="De Bonte Raaf"/>
    <x v="6"/>
    <x v="29"/>
    <n v="0"/>
    <x v="2"/>
    <x v="0"/>
    <x v="0"/>
    <x v="0"/>
    <x v="2"/>
    <x v="1"/>
  </r>
  <r>
    <x v="0"/>
    <x v="6"/>
    <s v="De Bonte Raaf"/>
    <x v="6"/>
    <x v="30"/>
    <n v="2729"/>
    <x v="2"/>
    <x v="0"/>
    <x v="0"/>
    <x v="0"/>
    <x v="2"/>
    <x v="1"/>
  </r>
  <r>
    <x v="0"/>
    <x v="6"/>
    <s v="De Bonte Raaf"/>
    <x v="6"/>
    <x v="31"/>
    <n v="17.489999999999998"/>
    <x v="2"/>
    <x v="0"/>
    <x v="0"/>
    <x v="0"/>
    <x v="2"/>
    <x v="1"/>
  </r>
  <r>
    <x v="0"/>
    <x v="6"/>
    <s v="De Bonte Raaf"/>
    <x v="6"/>
    <x v="32"/>
    <n v="93.6"/>
    <x v="2"/>
    <x v="0"/>
    <x v="0"/>
    <x v="0"/>
    <x v="2"/>
    <x v="1"/>
  </r>
  <r>
    <x v="0"/>
    <x v="6"/>
    <s v="De Bonte Raaf"/>
    <x v="6"/>
    <x v="33"/>
    <n v="60"/>
    <x v="2"/>
    <x v="0"/>
    <x v="0"/>
    <x v="0"/>
    <x v="2"/>
    <x v="1"/>
  </r>
  <r>
    <x v="0"/>
    <x v="6"/>
    <s v="De Bonte Raaf"/>
    <x v="6"/>
    <x v="34"/>
    <n v="60"/>
    <x v="2"/>
    <x v="0"/>
    <x v="0"/>
    <x v="0"/>
    <x v="2"/>
    <x v="1"/>
  </r>
  <r>
    <x v="0"/>
    <x v="6"/>
    <s v="De Bonte Raaf"/>
    <x v="6"/>
    <x v="35"/>
    <n v="60"/>
    <x v="2"/>
    <x v="0"/>
    <x v="0"/>
    <x v="0"/>
    <x v="2"/>
    <x v="1"/>
  </r>
  <r>
    <x v="0"/>
    <x v="6"/>
    <s v="De Bonte Raaf"/>
    <x v="6"/>
    <x v="36"/>
    <n v="94"/>
    <x v="2"/>
    <x v="0"/>
    <x v="0"/>
    <x v="0"/>
    <x v="2"/>
    <x v="1"/>
  </r>
  <r>
    <x v="0"/>
    <x v="6"/>
    <s v="De Bonte Raaf"/>
    <x v="6"/>
    <x v="37"/>
    <n v="109.71"/>
    <x v="2"/>
    <x v="0"/>
    <x v="0"/>
    <x v="0"/>
    <x v="2"/>
    <x v="1"/>
  </r>
  <r>
    <x v="0"/>
    <x v="6"/>
    <s v="De Bonte Raaf"/>
    <x v="6"/>
    <x v="38"/>
    <n v="258.87"/>
    <x v="2"/>
    <x v="0"/>
    <x v="0"/>
    <x v="0"/>
    <x v="2"/>
    <x v="1"/>
  </r>
  <r>
    <x v="0"/>
    <x v="6"/>
    <s v="De Bonte Raaf"/>
    <x v="6"/>
    <x v="39"/>
    <n v="0"/>
    <x v="2"/>
    <x v="0"/>
    <x v="0"/>
    <x v="0"/>
    <x v="2"/>
    <x v="1"/>
  </r>
  <r>
    <x v="0"/>
    <x v="6"/>
    <s v="De Bonte Raaf"/>
    <x v="6"/>
    <x v="40"/>
    <n v="258.87"/>
    <x v="2"/>
    <x v="0"/>
    <x v="0"/>
    <x v="0"/>
    <x v="2"/>
    <x v="1"/>
  </r>
  <r>
    <x v="0"/>
    <x v="6"/>
    <s v="De Bonte Raaf"/>
    <x v="6"/>
    <x v="41"/>
    <n v="0"/>
    <x v="2"/>
    <x v="0"/>
    <x v="0"/>
    <x v="0"/>
    <x v="2"/>
    <x v="1"/>
  </r>
  <r>
    <x v="0"/>
    <x v="6"/>
    <s v="De Bonte Raaf"/>
    <x v="6"/>
    <x v="92"/>
    <n v="1637.4"/>
    <x v="2"/>
    <x v="0"/>
    <x v="0"/>
    <x v="0"/>
    <x v="2"/>
    <x v="1"/>
  </r>
  <r>
    <x v="0"/>
    <x v="6"/>
    <s v="De Bonte Raaf"/>
    <x v="6"/>
    <x v="43"/>
    <n v="0"/>
    <x v="2"/>
    <x v="0"/>
    <x v="0"/>
    <x v="1"/>
    <x v="2"/>
    <x v="1"/>
  </r>
  <r>
    <x v="0"/>
    <x v="6"/>
    <s v="De Bonte Raaf"/>
    <x v="6"/>
    <x v="44"/>
    <n v="0"/>
    <x v="2"/>
    <x v="0"/>
    <x v="0"/>
    <x v="2"/>
    <x v="2"/>
    <x v="1"/>
  </r>
  <r>
    <x v="0"/>
    <x v="6"/>
    <s v="De Bonte Raaf"/>
    <x v="6"/>
    <x v="45"/>
    <n v="0"/>
    <x v="2"/>
    <x v="0"/>
    <x v="0"/>
    <x v="2"/>
    <x v="2"/>
    <x v="1"/>
  </r>
  <r>
    <x v="0"/>
    <x v="6"/>
    <s v="De Bonte Raaf"/>
    <x v="6"/>
    <x v="46"/>
    <n v="0"/>
    <x v="2"/>
    <x v="0"/>
    <x v="0"/>
    <x v="2"/>
    <x v="2"/>
    <x v="1"/>
  </r>
  <r>
    <x v="0"/>
    <x v="6"/>
    <s v="De Bonte Raaf"/>
    <x v="6"/>
    <x v="47"/>
    <n v="0"/>
    <x v="2"/>
    <x v="0"/>
    <x v="0"/>
    <x v="2"/>
    <x v="2"/>
    <x v="1"/>
  </r>
  <r>
    <x v="0"/>
    <x v="6"/>
    <s v="De Bonte Raaf"/>
    <x v="6"/>
    <x v="48"/>
    <n v="0"/>
    <x v="2"/>
    <x v="0"/>
    <x v="0"/>
    <x v="1"/>
    <x v="2"/>
    <x v="1"/>
  </r>
  <r>
    <x v="0"/>
    <x v="6"/>
    <s v="De Bonte Raaf"/>
    <x v="6"/>
    <x v="49"/>
    <n v="130.99"/>
    <x v="2"/>
    <x v="0"/>
    <x v="0"/>
    <x v="3"/>
    <x v="2"/>
    <x v="1"/>
  </r>
  <r>
    <x v="0"/>
    <x v="6"/>
    <s v="De Bonte Raaf"/>
    <x v="6"/>
    <x v="50"/>
    <n v="19.649999999999999"/>
    <x v="2"/>
    <x v="0"/>
    <x v="0"/>
    <x v="4"/>
    <x v="2"/>
    <x v="1"/>
  </r>
  <r>
    <x v="0"/>
    <x v="6"/>
    <s v="De Bonte Raaf"/>
    <x v="6"/>
    <x v="51"/>
    <n v="26.2"/>
    <x v="2"/>
    <x v="0"/>
    <x v="0"/>
    <x v="4"/>
    <x v="2"/>
    <x v="1"/>
  </r>
  <r>
    <x v="0"/>
    <x v="6"/>
    <s v="De Bonte Raaf"/>
    <x v="6"/>
    <x v="52"/>
    <n v="0"/>
    <x v="2"/>
    <x v="0"/>
    <x v="0"/>
    <x v="1"/>
    <x v="2"/>
    <x v="1"/>
  </r>
  <r>
    <x v="0"/>
    <x v="6"/>
    <s v="De Bonte Raaf"/>
    <x v="6"/>
    <x v="53"/>
    <n v="24.56"/>
    <x v="2"/>
    <x v="0"/>
    <x v="0"/>
    <x v="3"/>
    <x v="2"/>
    <x v="1"/>
  </r>
  <r>
    <x v="0"/>
    <x v="6"/>
    <s v="De Bonte Raaf"/>
    <x v="6"/>
    <x v="54"/>
    <n v="3.68"/>
    <x v="2"/>
    <x v="0"/>
    <x v="0"/>
    <x v="4"/>
    <x v="2"/>
    <x v="1"/>
  </r>
  <r>
    <x v="0"/>
    <x v="6"/>
    <s v="De Bonte Raaf"/>
    <x v="6"/>
    <x v="55"/>
    <n v="4.91"/>
    <x v="2"/>
    <x v="0"/>
    <x v="0"/>
    <x v="4"/>
    <x v="2"/>
    <x v="1"/>
  </r>
  <r>
    <x v="0"/>
    <x v="6"/>
    <s v="De Bonte Raaf"/>
    <x v="6"/>
    <x v="56"/>
    <n v="0"/>
    <x v="2"/>
    <x v="0"/>
    <x v="0"/>
    <x v="4"/>
    <x v="2"/>
    <x v="1"/>
  </r>
  <r>
    <x v="0"/>
    <x v="6"/>
    <s v="De Bonte Raaf"/>
    <x v="6"/>
    <x v="57"/>
    <n v="0"/>
    <x v="2"/>
    <x v="0"/>
    <x v="0"/>
    <x v="4"/>
    <x v="2"/>
    <x v="1"/>
  </r>
  <r>
    <x v="0"/>
    <x v="6"/>
    <s v="De Bonte Raaf"/>
    <x v="6"/>
    <x v="58"/>
    <n v="0"/>
    <x v="2"/>
    <x v="0"/>
    <x v="0"/>
    <x v="4"/>
    <x v="2"/>
    <x v="1"/>
  </r>
  <r>
    <x v="0"/>
    <x v="6"/>
    <s v="De Bonte Raaf"/>
    <x v="6"/>
    <x v="59"/>
    <n v="0"/>
    <x v="2"/>
    <x v="0"/>
    <x v="0"/>
    <x v="4"/>
    <x v="2"/>
    <x v="1"/>
  </r>
  <r>
    <x v="0"/>
    <x v="6"/>
    <s v="De Bonte Raaf"/>
    <x v="6"/>
    <x v="60"/>
    <n v="119.04"/>
    <x v="2"/>
    <x v="0"/>
    <x v="0"/>
    <x v="5"/>
    <x v="2"/>
    <x v="1"/>
  </r>
  <r>
    <x v="0"/>
    <x v="6"/>
    <s v="De Bonte Raaf"/>
    <x v="6"/>
    <x v="61"/>
    <n v="0"/>
    <x v="2"/>
    <x v="0"/>
    <x v="0"/>
    <x v="5"/>
    <x v="2"/>
    <x v="1"/>
  </r>
  <r>
    <x v="0"/>
    <x v="6"/>
    <s v="De Bonte Raaf"/>
    <x v="6"/>
    <x v="62"/>
    <n v="0"/>
    <x v="2"/>
    <x v="0"/>
    <x v="0"/>
    <x v="5"/>
    <x v="2"/>
    <x v="1"/>
  </r>
  <r>
    <x v="0"/>
    <x v="6"/>
    <s v="De Bonte Raaf"/>
    <x v="6"/>
    <x v="63"/>
    <n v="0"/>
    <x v="2"/>
    <x v="0"/>
    <x v="0"/>
    <x v="5"/>
    <x v="2"/>
    <x v="1"/>
  </r>
  <r>
    <x v="0"/>
    <x v="6"/>
    <s v="De Bonte Raaf"/>
    <x v="6"/>
    <x v="64"/>
    <n v="8.68"/>
    <x v="2"/>
    <x v="0"/>
    <x v="0"/>
    <x v="5"/>
    <x v="2"/>
    <x v="1"/>
  </r>
  <r>
    <x v="0"/>
    <x v="6"/>
    <s v="De Bonte Raaf"/>
    <x v="6"/>
    <x v="65"/>
    <n v="0"/>
    <x v="2"/>
    <x v="0"/>
    <x v="0"/>
    <x v="5"/>
    <x v="2"/>
    <x v="1"/>
  </r>
  <r>
    <x v="0"/>
    <x v="6"/>
    <s v="De Bonte Raaf"/>
    <x v="6"/>
    <x v="66"/>
    <n v="0"/>
    <x v="2"/>
    <x v="0"/>
    <x v="0"/>
    <x v="5"/>
    <x v="2"/>
    <x v="1"/>
  </r>
  <r>
    <x v="0"/>
    <x v="6"/>
    <s v="De Bonte Raaf"/>
    <x v="6"/>
    <x v="67"/>
    <n v="130.01"/>
    <x v="2"/>
    <x v="0"/>
    <x v="0"/>
    <x v="5"/>
    <x v="2"/>
    <x v="1"/>
  </r>
  <r>
    <x v="0"/>
    <x v="6"/>
    <s v="De Bonte Raaf"/>
    <x v="6"/>
    <x v="68"/>
    <n v="0"/>
    <x v="2"/>
    <x v="0"/>
    <x v="0"/>
    <x v="5"/>
    <x v="2"/>
    <x v="1"/>
  </r>
  <r>
    <x v="0"/>
    <x v="6"/>
    <s v="De Bonte Raaf"/>
    <x v="6"/>
    <x v="69"/>
    <n v="0"/>
    <x v="2"/>
    <x v="0"/>
    <x v="0"/>
    <x v="5"/>
    <x v="2"/>
    <x v="1"/>
  </r>
  <r>
    <x v="0"/>
    <x v="6"/>
    <s v="De Bonte Raaf"/>
    <x v="6"/>
    <x v="70"/>
    <n v="5.73"/>
    <x v="2"/>
    <x v="0"/>
    <x v="0"/>
    <x v="5"/>
    <x v="2"/>
    <x v="1"/>
  </r>
  <r>
    <x v="0"/>
    <x v="6"/>
    <s v="De Bonte Raaf"/>
    <x v="6"/>
    <x v="71"/>
    <n v="0"/>
    <x v="2"/>
    <x v="0"/>
    <x v="0"/>
    <x v="5"/>
    <x v="2"/>
    <x v="1"/>
  </r>
  <r>
    <x v="0"/>
    <x v="6"/>
    <s v="De Bonte Raaf"/>
    <x v="6"/>
    <x v="72"/>
    <n v="0"/>
    <x v="2"/>
    <x v="0"/>
    <x v="0"/>
    <x v="4"/>
    <x v="2"/>
    <x v="1"/>
  </r>
  <r>
    <x v="0"/>
    <x v="6"/>
    <s v="De Bonte Raaf"/>
    <x v="6"/>
    <x v="73"/>
    <n v="0"/>
    <x v="2"/>
    <x v="0"/>
    <x v="0"/>
    <x v="4"/>
    <x v="2"/>
    <x v="1"/>
  </r>
  <r>
    <x v="0"/>
    <x v="6"/>
    <s v="De Bonte Raaf"/>
    <x v="6"/>
    <x v="74"/>
    <n v="0"/>
    <x v="2"/>
    <x v="0"/>
    <x v="0"/>
    <x v="4"/>
    <x v="2"/>
    <x v="1"/>
  </r>
  <r>
    <x v="0"/>
    <x v="6"/>
    <s v="De Bonte Raaf"/>
    <x v="6"/>
    <x v="75"/>
    <n v="0"/>
    <x v="2"/>
    <x v="0"/>
    <x v="0"/>
    <x v="4"/>
    <x v="2"/>
    <x v="1"/>
  </r>
  <r>
    <x v="0"/>
    <x v="6"/>
    <s v="De Bonte Raaf"/>
    <x v="6"/>
    <x v="76"/>
    <n v="109.71"/>
    <x v="2"/>
    <x v="0"/>
    <x v="0"/>
    <x v="6"/>
    <x v="2"/>
    <x v="1"/>
  </r>
  <r>
    <x v="0"/>
    <x v="6"/>
    <s v="De Bonte Raaf"/>
    <x v="6"/>
    <x v="77"/>
    <n v="-128.41999999999999"/>
    <x v="2"/>
    <x v="0"/>
    <x v="0"/>
    <x v="7"/>
    <x v="2"/>
    <x v="1"/>
  </r>
  <r>
    <x v="0"/>
    <x v="6"/>
    <s v="De Bonte Raaf"/>
    <x v="6"/>
    <x v="78"/>
    <n v="0"/>
    <x v="2"/>
    <x v="0"/>
    <x v="0"/>
    <x v="7"/>
    <x v="2"/>
    <x v="1"/>
  </r>
  <r>
    <x v="0"/>
    <x v="6"/>
    <s v="De Bonte Raaf"/>
    <x v="6"/>
    <x v="79"/>
    <n v="0"/>
    <x v="2"/>
    <x v="0"/>
    <x v="0"/>
    <x v="7"/>
    <x v="2"/>
    <x v="1"/>
  </r>
  <r>
    <x v="0"/>
    <x v="6"/>
    <s v="De Bonte Raaf"/>
    <x v="6"/>
    <x v="80"/>
    <n v="0"/>
    <x v="2"/>
    <x v="0"/>
    <x v="0"/>
    <x v="8"/>
    <x v="2"/>
    <x v="1"/>
  </r>
  <r>
    <x v="0"/>
    <x v="6"/>
    <s v="De Bonte Raaf"/>
    <x v="6"/>
    <x v="81"/>
    <n v="1508.98"/>
    <x v="2"/>
    <x v="0"/>
    <x v="0"/>
    <x v="8"/>
    <x v="2"/>
    <x v="1"/>
  </r>
  <r>
    <x v="0"/>
    <x v="6"/>
    <s v="De Bonte Raaf"/>
    <x v="6"/>
    <x v="82"/>
    <n v="0"/>
    <x v="2"/>
    <x v="0"/>
    <x v="0"/>
    <x v="8"/>
    <x v="2"/>
    <x v="1"/>
  </r>
  <r>
    <x v="0"/>
    <x v="6"/>
    <s v="De Bonte Raaf"/>
    <x v="6"/>
    <x v="83"/>
    <n v="1508.98"/>
    <x v="2"/>
    <x v="0"/>
    <x v="0"/>
    <x v="9"/>
    <x v="2"/>
    <x v="1"/>
  </r>
  <r>
    <x v="0"/>
    <x v="6"/>
    <s v="De Bonte Raaf"/>
    <x v="6"/>
    <x v="84"/>
    <n v="0"/>
    <x v="2"/>
    <x v="0"/>
    <x v="0"/>
    <x v="3"/>
    <x v="2"/>
    <x v="1"/>
  </r>
  <r>
    <x v="0"/>
    <x v="6"/>
    <s v="De Bonte Raaf"/>
    <x v="7"/>
    <x v="0"/>
    <n v="6969.51"/>
    <x v="2"/>
    <x v="0"/>
    <x v="0"/>
    <x v="0"/>
    <x v="0"/>
    <x v="0"/>
  </r>
  <r>
    <x v="0"/>
    <x v="6"/>
    <s v="De Bonte Raaf"/>
    <x v="7"/>
    <x v="85"/>
    <n v="2951"/>
    <x v="2"/>
    <x v="0"/>
    <x v="0"/>
    <x v="0"/>
    <x v="0"/>
    <x v="0"/>
  </r>
  <r>
    <x v="0"/>
    <x v="6"/>
    <s v="De Bonte Raaf"/>
    <x v="7"/>
    <x v="2"/>
    <n v="0"/>
    <x v="2"/>
    <x v="0"/>
    <x v="0"/>
    <x v="0"/>
    <x v="0"/>
    <x v="0"/>
  </r>
  <r>
    <x v="0"/>
    <x v="6"/>
    <s v="De Bonte Raaf"/>
    <x v="7"/>
    <x v="86"/>
    <n v="2951"/>
    <x v="2"/>
    <x v="0"/>
    <x v="0"/>
    <x v="0"/>
    <x v="0"/>
    <x v="0"/>
  </r>
  <r>
    <x v="0"/>
    <x v="6"/>
    <s v="De Bonte Raaf"/>
    <x v="7"/>
    <x v="4"/>
    <n v="2951"/>
    <x v="2"/>
    <x v="0"/>
    <x v="0"/>
    <x v="1"/>
    <x v="0"/>
    <x v="0"/>
  </r>
  <r>
    <x v="0"/>
    <x v="6"/>
    <s v="De Bonte Raaf"/>
    <x v="7"/>
    <x v="5"/>
    <n v="0"/>
    <x v="2"/>
    <x v="0"/>
    <x v="0"/>
    <x v="0"/>
    <x v="0"/>
    <x v="0"/>
  </r>
  <r>
    <x v="0"/>
    <x v="6"/>
    <s v="De Bonte Raaf"/>
    <x v="7"/>
    <x v="6"/>
    <n v="3756.33"/>
    <x v="2"/>
    <x v="0"/>
    <x v="0"/>
    <x v="0"/>
    <x v="0"/>
    <x v="0"/>
  </r>
  <r>
    <x v="0"/>
    <x v="6"/>
    <s v="De Bonte Raaf"/>
    <x v="7"/>
    <x v="7"/>
    <n v="0"/>
    <x v="2"/>
    <x v="0"/>
    <x v="0"/>
    <x v="0"/>
    <x v="0"/>
    <x v="0"/>
  </r>
  <r>
    <x v="0"/>
    <x v="6"/>
    <s v="De Bonte Raaf"/>
    <x v="7"/>
    <x v="8"/>
    <n v="0"/>
    <x v="2"/>
    <x v="0"/>
    <x v="0"/>
    <x v="1"/>
    <x v="0"/>
    <x v="0"/>
  </r>
  <r>
    <x v="0"/>
    <x v="6"/>
    <s v="De Bonte Raaf"/>
    <x v="7"/>
    <x v="9"/>
    <n v="0"/>
    <x v="2"/>
    <x v="0"/>
    <x v="0"/>
    <x v="0"/>
    <x v="0"/>
    <x v="0"/>
  </r>
  <r>
    <x v="0"/>
    <x v="6"/>
    <s v="De Bonte Raaf"/>
    <x v="7"/>
    <x v="87"/>
    <n v="2951"/>
    <x v="2"/>
    <x v="0"/>
    <x v="0"/>
    <x v="0"/>
    <x v="0"/>
    <x v="0"/>
  </r>
  <r>
    <x v="0"/>
    <x v="6"/>
    <s v="De Bonte Raaf"/>
    <x v="7"/>
    <x v="88"/>
    <n v="2951"/>
    <x v="2"/>
    <x v="0"/>
    <x v="0"/>
    <x v="0"/>
    <x v="0"/>
    <x v="0"/>
  </r>
  <r>
    <x v="0"/>
    <x v="6"/>
    <s v="De Bonte Raaf"/>
    <x v="7"/>
    <x v="89"/>
    <n v="2951"/>
    <x v="2"/>
    <x v="0"/>
    <x v="0"/>
    <x v="0"/>
    <x v="0"/>
    <x v="0"/>
  </r>
  <r>
    <x v="0"/>
    <x v="6"/>
    <s v="De Bonte Raaf"/>
    <x v="7"/>
    <x v="90"/>
    <n v="2951"/>
    <x v="2"/>
    <x v="0"/>
    <x v="0"/>
    <x v="0"/>
    <x v="0"/>
    <x v="0"/>
  </r>
  <r>
    <x v="0"/>
    <x v="6"/>
    <s v="De Bonte Raaf"/>
    <x v="7"/>
    <x v="91"/>
    <n v="2951"/>
    <x v="2"/>
    <x v="0"/>
    <x v="0"/>
    <x v="0"/>
    <x v="0"/>
    <x v="0"/>
  </r>
  <r>
    <x v="0"/>
    <x v="6"/>
    <s v="De Bonte Raaf"/>
    <x v="7"/>
    <x v="15"/>
    <n v="0"/>
    <x v="2"/>
    <x v="0"/>
    <x v="0"/>
    <x v="0"/>
    <x v="0"/>
    <x v="0"/>
  </r>
  <r>
    <x v="0"/>
    <x v="6"/>
    <s v="De Bonte Raaf"/>
    <x v="7"/>
    <x v="16"/>
    <n v="2951"/>
    <x v="2"/>
    <x v="0"/>
    <x v="0"/>
    <x v="0"/>
    <x v="0"/>
    <x v="0"/>
  </r>
  <r>
    <x v="0"/>
    <x v="6"/>
    <s v="De Bonte Raaf"/>
    <x v="7"/>
    <x v="17"/>
    <n v="0"/>
    <x v="2"/>
    <x v="0"/>
    <x v="0"/>
    <x v="0"/>
    <x v="0"/>
    <x v="0"/>
  </r>
  <r>
    <x v="0"/>
    <x v="6"/>
    <s v="De Bonte Raaf"/>
    <x v="7"/>
    <x v="18"/>
    <n v="2951"/>
    <x v="2"/>
    <x v="0"/>
    <x v="0"/>
    <x v="0"/>
    <x v="0"/>
    <x v="0"/>
  </r>
  <r>
    <x v="0"/>
    <x v="6"/>
    <s v="De Bonte Raaf"/>
    <x v="7"/>
    <x v="19"/>
    <n v="23"/>
    <x v="2"/>
    <x v="0"/>
    <x v="0"/>
    <x v="0"/>
    <x v="0"/>
    <x v="0"/>
  </r>
  <r>
    <x v="0"/>
    <x v="6"/>
    <s v="De Bonte Raaf"/>
    <x v="7"/>
    <x v="20"/>
    <n v="2951"/>
    <x v="2"/>
    <x v="0"/>
    <x v="0"/>
    <x v="0"/>
    <x v="0"/>
    <x v="0"/>
  </r>
  <r>
    <x v="0"/>
    <x v="6"/>
    <s v="De Bonte Raaf"/>
    <x v="7"/>
    <x v="21"/>
    <n v="-627.83000000000004"/>
    <x v="2"/>
    <x v="0"/>
    <x v="0"/>
    <x v="0"/>
    <x v="0"/>
    <x v="0"/>
  </r>
  <r>
    <x v="0"/>
    <x v="6"/>
    <s v="De Bonte Raaf"/>
    <x v="7"/>
    <x v="22"/>
    <n v="2951"/>
    <x v="2"/>
    <x v="0"/>
    <x v="0"/>
    <x v="0"/>
    <x v="0"/>
    <x v="0"/>
  </r>
  <r>
    <x v="0"/>
    <x v="6"/>
    <s v="De Bonte Raaf"/>
    <x v="7"/>
    <x v="23"/>
    <n v="2951"/>
    <x v="2"/>
    <x v="0"/>
    <x v="0"/>
    <x v="0"/>
    <x v="0"/>
    <x v="0"/>
  </r>
  <r>
    <x v="0"/>
    <x v="6"/>
    <s v="De Bonte Raaf"/>
    <x v="7"/>
    <x v="24"/>
    <n v="2951"/>
    <x v="2"/>
    <x v="0"/>
    <x v="0"/>
    <x v="0"/>
    <x v="0"/>
    <x v="0"/>
  </r>
  <r>
    <x v="0"/>
    <x v="6"/>
    <s v="De Bonte Raaf"/>
    <x v="7"/>
    <x v="25"/>
    <n v="21.67"/>
    <x v="2"/>
    <x v="0"/>
    <x v="0"/>
    <x v="0"/>
    <x v="0"/>
    <x v="0"/>
  </r>
  <r>
    <x v="0"/>
    <x v="6"/>
    <s v="De Bonte Raaf"/>
    <x v="7"/>
    <x v="26"/>
    <n v="165.6"/>
    <x v="2"/>
    <x v="0"/>
    <x v="0"/>
    <x v="0"/>
    <x v="0"/>
    <x v="0"/>
  </r>
  <r>
    <x v="0"/>
    <x v="6"/>
    <s v="De Bonte Raaf"/>
    <x v="7"/>
    <x v="27"/>
    <n v="316.25"/>
    <x v="2"/>
    <x v="0"/>
    <x v="0"/>
    <x v="0"/>
    <x v="0"/>
    <x v="0"/>
  </r>
  <r>
    <x v="0"/>
    <x v="6"/>
    <s v="De Bonte Raaf"/>
    <x v="7"/>
    <x v="28"/>
    <n v="2951"/>
    <x v="2"/>
    <x v="0"/>
    <x v="0"/>
    <x v="0"/>
    <x v="0"/>
    <x v="0"/>
  </r>
  <r>
    <x v="0"/>
    <x v="6"/>
    <s v="De Bonte Raaf"/>
    <x v="7"/>
    <x v="29"/>
    <n v="0"/>
    <x v="2"/>
    <x v="0"/>
    <x v="0"/>
    <x v="0"/>
    <x v="0"/>
    <x v="0"/>
  </r>
  <r>
    <x v="0"/>
    <x v="6"/>
    <s v="De Bonte Raaf"/>
    <x v="7"/>
    <x v="30"/>
    <n v="2951"/>
    <x v="2"/>
    <x v="0"/>
    <x v="0"/>
    <x v="0"/>
    <x v="0"/>
    <x v="0"/>
  </r>
  <r>
    <x v="0"/>
    <x v="6"/>
    <s v="De Bonte Raaf"/>
    <x v="7"/>
    <x v="31"/>
    <n v="18.920000000000002"/>
    <x v="2"/>
    <x v="0"/>
    <x v="0"/>
    <x v="0"/>
    <x v="0"/>
    <x v="0"/>
  </r>
  <r>
    <x v="0"/>
    <x v="6"/>
    <s v="De Bonte Raaf"/>
    <x v="7"/>
    <x v="32"/>
    <n v="156"/>
    <x v="2"/>
    <x v="0"/>
    <x v="0"/>
    <x v="0"/>
    <x v="0"/>
    <x v="0"/>
  </r>
  <r>
    <x v="0"/>
    <x v="6"/>
    <s v="De Bonte Raaf"/>
    <x v="7"/>
    <x v="33"/>
    <n v="100"/>
    <x v="2"/>
    <x v="0"/>
    <x v="0"/>
    <x v="0"/>
    <x v="0"/>
    <x v="0"/>
  </r>
  <r>
    <x v="0"/>
    <x v="6"/>
    <s v="De Bonte Raaf"/>
    <x v="7"/>
    <x v="34"/>
    <n v="100"/>
    <x v="2"/>
    <x v="0"/>
    <x v="0"/>
    <x v="0"/>
    <x v="0"/>
    <x v="0"/>
  </r>
  <r>
    <x v="0"/>
    <x v="6"/>
    <s v="De Bonte Raaf"/>
    <x v="7"/>
    <x v="35"/>
    <n v="100"/>
    <x v="2"/>
    <x v="0"/>
    <x v="0"/>
    <x v="0"/>
    <x v="0"/>
    <x v="0"/>
  </r>
  <r>
    <x v="0"/>
    <x v="6"/>
    <s v="De Bonte Raaf"/>
    <x v="7"/>
    <x v="36"/>
    <n v="156"/>
    <x v="2"/>
    <x v="0"/>
    <x v="0"/>
    <x v="0"/>
    <x v="0"/>
    <x v="0"/>
  </r>
  <r>
    <x v="0"/>
    <x v="6"/>
    <s v="De Bonte Raaf"/>
    <x v="7"/>
    <x v="37"/>
    <n v="197.72"/>
    <x v="2"/>
    <x v="0"/>
    <x v="0"/>
    <x v="0"/>
    <x v="0"/>
    <x v="0"/>
  </r>
  <r>
    <x v="0"/>
    <x v="6"/>
    <s v="De Bonte Raaf"/>
    <x v="7"/>
    <x v="38"/>
    <n v="432"/>
    <x v="2"/>
    <x v="0"/>
    <x v="0"/>
    <x v="0"/>
    <x v="0"/>
    <x v="0"/>
  </r>
  <r>
    <x v="0"/>
    <x v="6"/>
    <s v="De Bonte Raaf"/>
    <x v="7"/>
    <x v="39"/>
    <n v="0"/>
    <x v="2"/>
    <x v="0"/>
    <x v="0"/>
    <x v="0"/>
    <x v="0"/>
    <x v="0"/>
  </r>
  <r>
    <x v="0"/>
    <x v="6"/>
    <s v="De Bonte Raaf"/>
    <x v="7"/>
    <x v="40"/>
    <n v="432"/>
    <x v="2"/>
    <x v="0"/>
    <x v="0"/>
    <x v="0"/>
    <x v="0"/>
    <x v="0"/>
  </r>
  <r>
    <x v="0"/>
    <x v="6"/>
    <s v="De Bonte Raaf"/>
    <x v="7"/>
    <x v="41"/>
    <n v="0"/>
    <x v="2"/>
    <x v="0"/>
    <x v="0"/>
    <x v="0"/>
    <x v="0"/>
    <x v="0"/>
  </r>
  <r>
    <x v="0"/>
    <x v="6"/>
    <s v="De Bonte Raaf"/>
    <x v="7"/>
    <x v="92"/>
    <n v="2951"/>
    <x v="2"/>
    <x v="0"/>
    <x v="0"/>
    <x v="0"/>
    <x v="0"/>
    <x v="0"/>
  </r>
  <r>
    <x v="0"/>
    <x v="6"/>
    <s v="De Bonte Raaf"/>
    <x v="7"/>
    <x v="43"/>
    <n v="0"/>
    <x v="2"/>
    <x v="0"/>
    <x v="0"/>
    <x v="1"/>
    <x v="0"/>
    <x v="0"/>
  </r>
  <r>
    <x v="0"/>
    <x v="6"/>
    <s v="De Bonte Raaf"/>
    <x v="7"/>
    <x v="44"/>
    <n v="0"/>
    <x v="2"/>
    <x v="0"/>
    <x v="0"/>
    <x v="2"/>
    <x v="0"/>
    <x v="0"/>
  </r>
  <r>
    <x v="0"/>
    <x v="6"/>
    <s v="De Bonte Raaf"/>
    <x v="7"/>
    <x v="45"/>
    <n v="0"/>
    <x v="2"/>
    <x v="0"/>
    <x v="0"/>
    <x v="2"/>
    <x v="0"/>
    <x v="0"/>
  </r>
  <r>
    <x v="0"/>
    <x v="6"/>
    <s v="De Bonte Raaf"/>
    <x v="7"/>
    <x v="46"/>
    <n v="0"/>
    <x v="2"/>
    <x v="0"/>
    <x v="0"/>
    <x v="2"/>
    <x v="0"/>
    <x v="0"/>
  </r>
  <r>
    <x v="0"/>
    <x v="6"/>
    <s v="De Bonte Raaf"/>
    <x v="7"/>
    <x v="47"/>
    <n v="0"/>
    <x v="2"/>
    <x v="0"/>
    <x v="0"/>
    <x v="2"/>
    <x v="0"/>
    <x v="0"/>
  </r>
  <r>
    <x v="0"/>
    <x v="6"/>
    <s v="De Bonte Raaf"/>
    <x v="7"/>
    <x v="48"/>
    <n v="0"/>
    <x v="2"/>
    <x v="0"/>
    <x v="0"/>
    <x v="1"/>
    <x v="0"/>
    <x v="0"/>
  </r>
  <r>
    <x v="0"/>
    <x v="6"/>
    <s v="De Bonte Raaf"/>
    <x v="7"/>
    <x v="49"/>
    <n v="236.08"/>
    <x v="2"/>
    <x v="0"/>
    <x v="0"/>
    <x v="3"/>
    <x v="0"/>
    <x v="0"/>
  </r>
  <r>
    <x v="0"/>
    <x v="6"/>
    <s v="De Bonte Raaf"/>
    <x v="7"/>
    <x v="50"/>
    <n v="35.409999999999997"/>
    <x v="2"/>
    <x v="0"/>
    <x v="0"/>
    <x v="4"/>
    <x v="0"/>
    <x v="0"/>
  </r>
  <r>
    <x v="0"/>
    <x v="6"/>
    <s v="De Bonte Raaf"/>
    <x v="7"/>
    <x v="51"/>
    <n v="47.22"/>
    <x v="2"/>
    <x v="0"/>
    <x v="0"/>
    <x v="4"/>
    <x v="0"/>
    <x v="0"/>
  </r>
  <r>
    <x v="0"/>
    <x v="6"/>
    <s v="De Bonte Raaf"/>
    <x v="7"/>
    <x v="52"/>
    <n v="0"/>
    <x v="2"/>
    <x v="0"/>
    <x v="0"/>
    <x v="1"/>
    <x v="0"/>
    <x v="0"/>
  </r>
  <r>
    <x v="0"/>
    <x v="6"/>
    <s v="De Bonte Raaf"/>
    <x v="7"/>
    <x v="53"/>
    <n v="44.26"/>
    <x v="2"/>
    <x v="0"/>
    <x v="0"/>
    <x v="3"/>
    <x v="0"/>
    <x v="0"/>
  </r>
  <r>
    <x v="0"/>
    <x v="6"/>
    <s v="De Bonte Raaf"/>
    <x v="7"/>
    <x v="54"/>
    <n v="6.64"/>
    <x v="2"/>
    <x v="0"/>
    <x v="0"/>
    <x v="4"/>
    <x v="0"/>
    <x v="0"/>
  </r>
  <r>
    <x v="0"/>
    <x v="6"/>
    <s v="De Bonte Raaf"/>
    <x v="7"/>
    <x v="55"/>
    <n v="8.85"/>
    <x v="2"/>
    <x v="0"/>
    <x v="0"/>
    <x v="4"/>
    <x v="0"/>
    <x v="0"/>
  </r>
  <r>
    <x v="0"/>
    <x v="6"/>
    <s v="De Bonte Raaf"/>
    <x v="7"/>
    <x v="56"/>
    <n v="0"/>
    <x v="2"/>
    <x v="0"/>
    <x v="0"/>
    <x v="4"/>
    <x v="0"/>
    <x v="0"/>
  </r>
  <r>
    <x v="0"/>
    <x v="6"/>
    <s v="De Bonte Raaf"/>
    <x v="7"/>
    <x v="57"/>
    <n v="0"/>
    <x v="2"/>
    <x v="0"/>
    <x v="0"/>
    <x v="4"/>
    <x v="0"/>
    <x v="0"/>
  </r>
  <r>
    <x v="0"/>
    <x v="6"/>
    <s v="De Bonte Raaf"/>
    <x v="7"/>
    <x v="58"/>
    <n v="0"/>
    <x v="2"/>
    <x v="0"/>
    <x v="0"/>
    <x v="4"/>
    <x v="0"/>
    <x v="0"/>
  </r>
  <r>
    <x v="0"/>
    <x v="6"/>
    <s v="De Bonte Raaf"/>
    <x v="7"/>
    <x v="59"/>
    <n v="0"/>
    <x v="2"/>
    <x v="0"/>
    <x v="0"/>
    <x v="4"/>
    <x v="0"/>
    <x v="0"/>
  </r>
  <r>
    <x v="0"/>
    <x v="6"/>
    <s v="De Bonte Raaf"/>
    <x v="7"/>
    <x v="60"/>
    <n v="214.54"/>
    <x v="2"/>
    <x v="0"/>
    <x v="0"/>
    <x v="5"/>
    <x v="0"/>
    <x v="0"/>
  </r>
  <r>
    <x v="0"/>
    <x v="6"/>
    <s v="De Bonte Raaf"/>
    <x v="7"/>
    <x v="61"/>
    <n v="0"/>
    <x v="2"/>
    <x v="0"/>
    <x v="0"/>
    <x v="5"/>
    <x v="0"/>
    <x v="0"/>
  </r>
  <r>
    <x v="0"/>
    <x v="6"/>
    <s v="De Bonte Raaf"/>
    <x v="7"/>
    <x v="62"/>
    <n v="0"/>
    <x v="2"/>
    <x v="0"/>
    <x v="0"/>
    <x v="5"/>
    <x v="0"/>
    <x v="0"/>
  </r>
  <r>
    <x v="0"/>
    <x v="6"/>
    <s v="De Bonte Raaf"/>
    <x v="7"/>
    <x v="63"/>
    <n v="0"/>
    <x v="2"/>
    <x v="0"/>
    <x v="0"/>
    <x v="5"/>
    <x v="0"/>
    <x v="0"/>
  </r>
  <r>
    <x v="0"/>
    <x v="6"/>
    <s v="De Bonte Raaf"/>
    <x v="7"/>
    <x v="64"/>
    <n v="15.64"/>
    <x v="2"/>
    <x v="0"/>
    <x v="0"/>
    <x v="5"/>
    <x v="0"/>
    <x v="0"/>
  </r>
  <r>
    <x v="0"/>
    <x v="6"/>
    <s v="De Bonte Raaf"/>
    <x v="7"/>
    <x v="65"/>
    <n v="0"/>
    <x v="2"/>
    <x v="0"/>
    <x v="0"/>
    <x v="5"/>
    <x v="0"/>
    <x v="0"/>
  </r>
  <r>
    <x v="0"/>
    <x v="6"/>
    <s v="De Bonte Raaf"/>
    <x v="7"/>
    <x v="66"/>
    <n v="86.76"/>
    <x v="2"/>
    <x v="0"/>
    <x v="0"/>
    <x v="5"/>
    <x v="0"/>
    <x v="0"/>
  </r>
  <r>
    <x v="0"/>
    <x v="6"/>
    <s v="De Bonte Raaf"/>
    <x v="7"/>
    <x v="67"/>
    <n v="0"/>
    <x v="2"/>
    <x v="0"/>
    <x v="0"/>
    <x v="5"/>
    <x v="0"/>
    <x v="0"/>
  </r>
  <r>
    <x v="0"/>
    <x v="6"/>
    <s v="De Bonte Raaf"/>
    <x v="7"/>
    <x v="68"/>
    <n v="0"/>
    <x v="2"/>
    <x v="0"/>
    <x v="0"/>
    <x v="5"/>
    <x v="0"/>
    <x v="0"/>
  </r>
  <r>
    <x v="0"/>
    <x v="6"/>
    <s v="De Bonte Raaf"/>
    <x v="7"/>
    <x v="69"/>
    <n v="0"/>
    <x v="2"/>
    <x v="0"/>
    <x v="0"/>
    <x v="5"/>
    <x v="0"/>
    <x v="0"/>
  </r>
  <r>
    <x v="0"/>
    <x v="6"/>
    <s v="De Bonte Raaf"/>
    <x v="7"/>
    <x v="70"/>
    <n v="10.33"/>
    <x v="2"/>
    <x v="0"/>
    <x v="0"/>
    <x v="5"/>
    <x v="0"/>
    <x v="0"/>
  </r>
  <r>
    <x v="0"/>
    <x v="6"/>
    <s v="De Bonte Raaf"/>
    <x v="7"/>
    <x v="71"/>
    <n v="0"/>
    <x v="2"/>
    <x v="0"/>
    <x v="0"/>
    <x v="5"/>
    <x v="0"/>
    <x v="0"/>
  </r>
  <r>
    <x v="0"/>
    <x v="6"/>
    <s v="De Bonte Raaf"/>
    <x v="7"/>
    <x v="72"/>
    <n v="0"/>
    <x v="2"/>
    <x v="0"/>
    <x v="0"/>
    <x v="4"/>
    <x v="0"/>
    <x v="0"/>
  </r>
  <r>
    <x v="0"/>
    <x v="6"/>
    <s v="De Bonte Raaf"/>
    <x v="7"/>
    <x v="73"/>
    <n v="0"/>
    <x v="2"/>
    <x v="0"/>
    <x v="0"/>
    <x v="4"/>
    <x v="0"/>
    <x v="0"/>
  </r>
  <r>
    <x v="0"/>
    <x v="6"/>
    <s v="De Bonte Raaf"/>
    <x v="7"/>
    <x v="74"/>
    <n v="0"/>
    <x v="2"/>
    <x v="0"/>
    <x v="0"/>
    <x v="4"/>
    <x v="0"/>
    <x v="0"/>
  </r>
  <r>
    <x v="0"/>
    <x v="6"/>
    <s v="De Bonte Raaf"/>
    <x v="7"/>
    <x v="75"/>
    <n v="0"/>
    <x v="2"/>
    <x v="0"/>
    <x v="0"/>
    <x v="4"/>
    <x v="0"/>
    <x v="0"/>
  </r>
  <r>
    <x v="0"/>
    <x v="6"/>
    <s v="De Bonte Raaf"/>
    <x v="7"/>
    <x v="76"/>
    <n v="197.72"/>
    <x v="2"/>
    <x v="0"/>
    <x v="0"/>
    <x v="6"/>
    <x v="0"/>
    <x v="0"/>
  </r>
  <r>
    <x v="0"/>
    <x v="6"/>
    <s v="De Bonte Raaf"/>
    <x v="7"/>
    <x v="77"/>
    <n v="-627.83000000000004"/>
    <x v="2"/>
    <x v="0"/>
    <x v="0"/>
    <x v="7"/>
    <x v="0"/>
    <x v="0"/>
  </r>
  <r>
    <x v="0"/>
    <x v="6"/>
    <s v="De Bonte Raaf"/>
    <x v="7"/>
    <x v="78"/>
    <n v="0"/>
    <x v="2"/>
    <x v="0"/>
    <x v="0"/>
    <x v="7"/>
    <x v="0"/>
    <x v="0"/>
  </r>
  <r>
    <x v="0"/>
    <x v="6"/>
    <s v="De Bonte Raaf"/>
    <x v="7"/>
    <x v="79"/>
    <n v="0"/>
    <x v="2"/>
    <x v="0"/>
    <x v="0"/>
    <x v="7"/>
    <x v="0"/>
    <x v="0"/>
  </r>
  <r>
    <x v="0"/>
    <x v="6"/>
    <s v="De Bonte Raaf"/>
    <x v="7"/>
    <x v="80"/>
    <n v="0"/>
    <x v="2"/>
    <x v="0"/>
    <x v="0"/>
    <x v="8"/>
    <x v="0"/>
    <x v="0"/>
  </r>
  <r>
    <x v="0"/>
    <x v="6"/>
    <s v="De Bonte Raaf"/>
    <x v="7"/>
    <x v="81"/>
    <n v="2323.17"/>
    <x v="2"/>
    <x v="0"/>
    <x v="0"/>
    <x v="8"/>
    <x v="0"/>
    <x v="0"/>
  </r>
  <r>
    <x v="0"/>
    <x v="6"/>
    <s v="De Bonte Raaf"/>
    <x v="7"/>
    <x v="82"/>
    <n v="0"/>
    <x v="2"/>
    <x v="0"/>
    <x v="0"/>
    <x v="8"/>
    <x v="0"/>
    <x v="0"/>
  </r>
  <r>
    <x v="0"/>
    <x v="6"/>
    <s v="De Bonte Raaf"/>
    <x v="7"/>
    <x v="83"/>
    <n v="2323.17"/>
    <x v="2"/>
    <x v="0"/>
    <x v="0"/>
    <x v="9"/>
    <x v="0"/>
    <x v="0"/>
  </r>
  <r>
    <x v="0"/>
    <x v="6"/>
    <s v="De Bonte Raaf"/>
    <x v="7"/>
    <x v="84"/>
    <n v="0"/>
    <x v="2"/>
    <x v="0"/>
    <x v="0"/>
    <x v="3"/>
    <x v="0"/>
    <x v="0"/>
  </r>
  <r>
    <x v="0"/>
    <x v="6"/>
    <s v="De Bonte Raaf"/>
    <x v="8"/>
    <x v="0"/>
    <n v="5442"/>
    <x v="2"/>
    <x v="4"/>
    <x v="0"/>
    <x v="0"/>
    <x v="2"/>
    <x v="0"/>
  </r>
  <r>
    <x v="0"/>
    <x v="6"/>
    <s v="De Bonte Raaf"/>
    <x v="8"/>
    <x v="85"/>
    <n v="2080"/>
    <x v="2"/>
    <x v="4"/>
    <x v="0"/>
    <x v="0"/>
    <x v="2"/>
    <x v="0"/>
  </r>
  <r>
    <x v="0"/>
    <x v="6"/>
    <s v="De Bonte Raaf"/>
    <x v="8"/>
    <x v="2"/>
    <n v="0"/>
    <x v="2"/>
    <x v="4"/>
    <x v="0"/>
    <x v="0"/>
    <x v="2"/>
    <x v="0"/>
  </r>
  <r>
    <x v="0"/>
    <x v="6"/>
    <s v="De Bonte Raaf"/>
    <x v="8"/>
    <x v="86"/>
    <n v="2080"/>
    <x v="2"/>
    <x v="4"/>
    <x v="0"/>
    <x v="0"/>
    <x v="2"/>
    <x v="0"/>
  </r>
  <r>
    <x v="0"/>
    <x v="6"/>
    <s v="De Bonte Raaf"/>
    <x v="8"/>
    <x v="4"/>
    <n v="2080"/>
    <x v="2"/>
    <x v="4"/>
    <x v="0"/>
    <x v="1"/>
    <x v="2"/>
    <x v="0"/>
  </r>
  <r>
    <x v="0"/>
    <x v="6"/>
    <s v="De Bonte Raaf"/>
    <x v="8"/>
    <x v="5"/>
    <n v="0"/>
    <x v="2"/>
    <x v="4"/>
    <x v="0"/>
    <x v="0"/>
    <x v="2"/>
    <x v="0"/>
  </r>
  <r>
    <x v="0"/>
    <x v="6"/>
    <s v="De Bonte Raaf"/>
    <x v="8"/>
    <x v="6"/>
    <n v="2647.63"/>
    <x v="2"/>
    <x v="4"/>
    <x v="0"/>
    <x v="0"/>
    <x v="2"/>
    <x v="0"/>
  </r>
  <r>
    <x v="0"/>
    <x v="6"/>
    <s v="De Bonte Raaf"/>
    <x v="8"/>
    <x v="7"/>
    <n v="0"/>
    <x v="2"/>
    <x v="4"/>
    <x v="0"/>
    <x v="0"/>
    <x v="2"/>
    <x v="0"/>
  </r>
  <r>
    <x v="0"/>
    <x v="6"/>
    <s v="De Bonte Raaf"/>
    <x v="8"/>
    <x v="8"/>
    <n v="0"/>
    <x v="2"/>
    <x v="4"/>
    <x v="0"/>
    <x v="1"/>
    <x v="2"/>
    <x v="0"/>
  </r>
  <r>
    <x v="0"/>
    <x v="6"/>
    <s v="De Bonte Raaf"/>
    <x v="8"/>
    <x v="9"/>
    <n v="0"/>
    <x v="2"/>
    <x v="4"/>
    <x v="0"/>
    <x v="0"/>
    <x v="2"/>
    <x v="0"/>
  </r>
  <r>
    <x v="0"/>
    <x v="6"/>
    <s v="De Bonte Raaf"/>
    <x v="8"/>
    <x v="87"/>
    <n v="2080"/>
    <x v="2"/>
    <x v="4"/>
    <x v="0"/>
    <x v="0"/>
    <x v="2"/>
    <x v="0"/>
  </r>
  <r>
    <x v="0"/>
    <x v="6"/>
    <s v="De Bonte Raaf"/>
    <x v="8"/>
    <x v="88"/>
    <n v="2080"/>
    <x v="2"/>
    <x v="4"/>
    <x v="0"/>
    <x v="0"/>
    <x v="2"/>
    <x v="0"/>
  </r>
  <r>
    <x v="0"/>
    <x v="6"/>
    <s v="De Bonte Raaf"/>
    <x v="8"/>
    <x v="89"/>
    <n v="2080"/>
    <x v="2"/>
    <x v="4"/>
    <x v="0"/>
    <x v="0"/>
    <x v="2"/>
    <x v="0"/>
  </r>
  <r>
    <x v="0"/>
    <x v="6"/>
    <s v="De Bonte Raaf"/>
    <x v="8"/>
    <x v="90"/>
    <n v="2080"/>
    <x v="2"/>
    <x v="4"/>
    <x v="0"/>
    <x v="0"/>
    <x v="2"/>
    <x v="0"/>
  </r>
  <r>
    <x v="0"/>
    <x v="6"/>
    <s v="De Bonte Raaf"/>
    <x v="8"/>
    <x v="91"/>
    <n v="2080"/>
    <x v="2"/>
    <x v="4"/>
    <x v="0"/>
    <x v="0"/>
    <x v="2"/>
    <x v="0"/>
  </r>
  <r>
    <x v="0"/>
    <x v="6"/>
    <s v="De Bonte Raaf"/>
    <x v="8"/>
    <x v="15"/>
    <n v="0"/>
    <x v="2"/>
    <x v="4"/>
    <x v="0"/>
    <x v="0"/>
    <x v="2"/>
    <x v="0"/>
  </r>
  <r>
    <x v="0"/>
    <x v="6"/>
    <s v="De Bonte Raaf"/>
    <x v="8"/>
    <x v="16"/>
    <n v="2080"/>
    <x v="2"/>
    <x v="4"/>
    <x v="0"/>
    <x v="0"/>
    <x v="2"/>
    <x v="0"/>
  </r>
  <r>
    <x v="0"/>
    <x v="6"/>
    <s v="De Bonte Raaf"/>
    <x v="8"/>
    <x v="17"/>
    <n v="0"/>
    <x v="2"/>
    <x v="4"/>
    <x v="0"/>
    <x v="0"/>
    <x v="2"/>
    <x v="0"/>
  </r>
  <r>
    <x v="0"/>
    <x v="6"/>
    <s v="De Bonte Raaf"/>
    <x v="8"/>
    <x v="18"/>
    <n v="2080"/>
    <x v="2"/>
    <x v="4"/>
    <x v="0"/>
    <x v="0"/>
    <x v="2"/>
    <x v="0"/>
  </r>
  <r>
    <x v="0"/>
    <x v="6"/>
    <s v="De Bonte Raaf"/>
    <x v="8"/>
    <x v="19"/>
    <n v="18"/>
    <x v="2"/>
    <x v="4"/>
    <x v="0"/>
    <x v="0"/>
    <x v="2"/>
    <x v="0"/>
  </r>
  <r>
    <x v="0"/>
    <x v="6"/>
    <s v="De Bonte Raaf"/>
    <x v="8"/>
    <x v="20"/>
    <n v="2080"/>
    <x v="2"/>
    <x v="4"/>
    <x v="0"/>
    <x v="0"/>
    <x v="2"/>
    <x v="0"/>
  </r>
  <r>
    <x v="0"/>
    <x v="6"/>
    <s v="De Bonte Raaf"/>
    <x v="8"/>
    <x v="21"/>
    <n v="-266"/>
    <x v="2"/>
    <x v="4"/>
    <x v="0"/>
    <x v="0"/>
    <x v="2"/>
    <x v="0"/>
  </r>
  <r>
    <x v="0"/>
    <x v="6"/>
    <s v="De Bonte Raaf"/>
    <x v="8"/>
    <x v="22"/>
    <n v="2080"/>
    <x v="2"/>
    <x v="4"/>
    <x v="0"/>
    <x v="0"/>
    <x v="2"/>
    <x v="0"/>
  </r>
  <r>
    <x v="0"/>
    <x v="6"/>
    <s v="De Bonte Raaf"/>
    <x v="8"/>
    <x v="23"/>
    <n v="2080"/>
    <x v="2"/>
    <x v="4"/>
    <x v="0"/>
    <x v="0"/>
    <x v="2"/>
    <x v="0"/>
  </r>
  <r>
    <x v="0"/>
    <x v="6"/>
    <s v="De Bonte Raaf"/>
    <x v="8"/>
    <x v="24"/>
    <n v="2080"/>
    <x v="2"/>
    <x v="4"/>
    <x v="0"/>
    <x v="0"/>
    <x v="2"/>
    <x v="0"/>
  </r>
  <r>
    <x v="0"/>
    <x v="6"/>
    <s v="De Bonte Raaf"/>
    <x v="8"/>
    <x v="25"/>
    <n v="21.67"/>
    <x v="2"/>
    <x v="4"/>
    <x v="0"/>
    <x v="0"/>
    <x v="2"/>
    <x v="0"/>
  </r>
  <r>
    <x v="0"/>
    <x v="6"/>
    <s v="De Bonte Raaf"/>
    <x v="8"/>
    <x v="26"/>
    <n v="129.6"/>
    <x v="2"/>
    <x v="4"/>
    <x v="0"/>
    <x v="0"/>
    <x v="2"/>
    <x v="0"/>
  </r>
  <r>
    <x v="0"/>
    <x v="6"/>
    <s v="De Bonte Raaf"/>
    <x v="8"/>
    <x v="27"/>
    <n v="304.5"/>
    <x v="2"/>
    <x v="4"/>
    <x v="0"/>
    <x v="0"/>
    <x v="2"/>
    <x v="0"/>
  </r>
  <r>
    <x v="0"/>
    <x v="6"/>
    <s v="De Bonte Raaf"/>
    <x v="8"/>
    <x v="28"/>
    <n v="2080"/>
    <x v="2"/>
    <x v="4"/>
    <x v="0"/>
    <x v="0"/>
    <x v="2"/>
    <x v="0"/>
  </r>
  <r>
    <x v="0"/>
    <x v="6"/>
    <s v="De Bonte Raaf"/>
    <x v="8"/>
    <x v="29"/>
    <n v="0"/>
    <x v="2"/>
    <x v="4"/>
    <x v="0"/>
    <x v="0"/>
    <x v="2"/>
    <x v="0"/>
  </r>
  <r>
    <x v="0"/>
    <x v="6"/>
    <s v="De Bonte Raaf"/>
    <x v="8"/>
    <x v="30"/>
    <n v="2600"/>
    <x v="2"/>
    <x v="4"/>
    <x v="0"/>
    <x v="0"/>
    <x v="2"/>
    <x v="0"/>
  </r>
  <r>
    <x v="0"/>
    <x v="6"/>
    <s v="De Bonte Raaf"/>
    <x v="8"/>
    <x v="31"/>
    <n v="16.670000000000002"/>
    <x v="2"/>
    <x v="4"/>
    <x v="0"/>
    <x v="0"/>
    <x v="2"/>
    <x v="0"/>
  </r>
  <r>
    <x v="0"/>
    <x v="6"/>
    <s v="De Bonte Raaf"/>
    <x v="8"/>
    <x v="32"/>
    <n v="124.8"/>
    <x v="2"/>
    <x v="4"/>
    <x v="0"/>
    <x v="0"/>
    <x v="2"/>
    <x v="0"/>
  </r>
  <r>
    <x v="0"/>
    <x v="6"/>
    <s v="De Bonte Raaf"/>
    <x v="8"/>
    <x v="33"/>
    <n v="80"/>
    <x v="2"/>
    <x v="4"/>
    <x v="0"/>
    <x v="0"/>
    <x v="2"/>
    <x v="0"/>
  </r>
  <r>
    <x v="0"/>
    <x v="6"/>
    <s v="De Bonte Raaf"/>
    <x v="8"/>
    <x v="34"/>
    <n v="80"/>
    <x v="2"/>
    <x v="4"/>
    <x v="0"/>
    <x v="0"/>
    <x v="2"/>
    <x v="0"/>
  </r>
  <r>
    <x v="0"/>
    <x v="6"/>
    <s v="De Bonte Raaf"/>
    <x v="8"/>
    <x v="35"/>
    <n v="80"/>
    <x v="2"/>
    <x v="4"/>
    <x v="0"/>
    <x v="0"/>
    <x v="2"/>
    <x v="0"/>
  </r>
  <r>
    <x v="0"/>
    <x v="6"/>
    <s v="De Bonte Raaf"/>
    <x v="8"/>
    <x v="36"/>
    <n v="125"/>
    <x v="2"/>
    <x v="4"/>
    <x v="0"/>
    <x v="0"/>
    <x v="2"/>
    <x v="0"/>
  </r>
  <r>
    <x v="0"/>
    <x v="6"/>
    <s v="De Bonte Raaf"/>
    <x v="8"/>
    <x v="37"/>
    <n v="139.36000000000001"/>
    <x v="2"/>
    <x v="4"/>
    <x v="0"/>
    <x v="0"/>
    <x v="2"/>
    <x v="0"/>
  </r>
  <r>
    <x v="0"/>
    <x v="6"/>
    <s v="De Bonte Raaf"/>
    <x v="8"/>
    <x v="38"/>
    <n v="346.23"/>
    <x v="2"/>
    <x v="4"/>
    <x v="0"/>
    <x v="0"/>
    <x v="2"/>
    <x v="0"/>
  </r>
  <r>
    <x v="0"/>
    <x v="6"/>
    <s v="De Bonte Raaf"/>
    <x v="8"/>
    <x v="39"/>
    <n v="0"/>
    <x v="2"/>
    <x v="4"/>
    <x v="0"/>
    <x v="0"/>
    <x v="2"/>
    <x v="0"/>
  </r>
  <r>
    <x v="0"/>
    <x v="6"/>
    <s v="De Bonte Raaf"/>
    <x v="8"/>
    <x v="40"/>
    <n v="346.23"/>
    <x v="2"/>
    <x v="4"/>
    <x v="0"/>
    <x v="0"/>
    <x v="2"/>
    <x v="0"/>
  </r>
  <r>
    <x v="0"/>
    <x v="6"/>
    <s v="De Bonte Raaf"/>
    <x v="8"/>
    <x v="41"/>
    <n v="0"/>
    <x v="2"/>
    <x v="4"/>
    <x v="0"/>
    <x v="0"/>
    <x v="2"/>
    <x v="0"/>
  </r>
  <r>
    <x v="0"/>
    <x v="6"/>
    <s v="De Bonte Raaf"/>
    <x v="8"/>
    <x v="92"/>
    <n v="2080"/>
    <x v="2"/>
    <x v="4"/>
    <x v="0"/>
    <x v="0"/>
    <x v="2"/>
    <x v="0"/>
  </r>
  <r>
    <x v="0"/>
    <x v="6"/>
    <s v="De Bonte Raaf"/>
    <x v="8"/>
    <x v="43"/>
    <n v="0"/>
    <x v="2"/>
    <x v="4"/>
    <x v="0"/>
    <x v="1"/>
    <x v="2"/>
    <x v="0"/>
  </r>
  <r>
    <x v="0"/>
    <x v="6"/>
    <s v="De Bonte Raaf"/>
    <x v="8"/>
    <x v="44"/>
    <n v="0"/>
    <x v="2"/>
    <x v="4"/>
    <x v="0"/>
    <x v="2"/>
    <x v="2"/>
    <x v="0"/>
  </r>
  <r>
    <x v="0"/>
    <x v="6"/>
    <s v="De Bonte Raaf"/>
    <x v="8"/>
    <x v="45"/>
    <n v="0"/>
    <x v="2"/>
    <x v="4"/>
    <x v="0"/>
    <x v="2"/>
    <x v="2"/>
    <x v="0"/>
  </r>
  <r>
    <x v="0"/>
    <x v="6"/>
    <s v="De Bonte Raaf"/>
    <x v="8"/>
    <x v="46"/>
    <n v="0"/>
    <x v="2"/>
    <x v="4"/>
    <x v="0"/>
    <x v="2"/>
    <x v="2"/>
    <x v="0"/>
  </r>
  <r>
    <x v="0"/>
    <x v="6"/>
    <s v="De Bonte Raaf"/>
    <x v="8"/>
    <x v="47"/>
    <n v="0"/>
    <x v="2"/>
    <x v="4"/>
    <x v="0"/>
    <x v="2"/>
    <x v="2"/>
    <x v="0"/>
  </r>
  <r>
    <x v="0"/>
    <x v="6"/>
    <s v="De Bonte Raaf"/>
    <x v="8"/>
    <x v="48"/>
    <n v="0"/>
    <x v="2"/>
    <x v="4"/>
    <x v="0"/>
    <x v="1"/>
    <x v="2"/>
    <x v="0"/>
  </r>
  <r>
    <x v="0"/>
    <x v="6"/>
    <s v="De Bonte Raaf"/>
    <x v="8"/>
    <x v="49"/>
    <n v="166.4"/>
    <x v="2"/>
    <x v="4"/>
    <x v="0"/>
    <x v="3"/>
    <x v="2"/>
    <x v="0"/>
  </r>
  <r>
    <x v="0"/>
    <x v="6"/>
    <s v="De Bonte Raaf"/>
    <x v="8"/>
    <x v="50"/>
    <n v="24.96"/>
    <x v="2"/>
    <x v="4"/>
    <x v="0"/>
    <x v="4"/>
    <x v="2"/>
    <x v="0"/>
  </r>
  <r>
    <x v="0"/>
    <x v="6"/>
    <s v="De Bonte Raaf"/>
    <x v="8"/>
    <x v="51"/>
    <n v="33.28"/>
    <x v="2"/>
    <x v="4"/>
    <x v="0"/>
    <x v="4"/>
    <x v="2"/>
    <x v="0"/>
  </r>
  <r>
    <x v="0"/>
    <x v="6"/>
    <s v="De Bonte Raaf"/>
    <x v="8"/>
    <x v="52"/>
    <n v="0"/>
    <x v="2"/>
    <x v="4"/>
    <x v="0"/>
    <x v="1"/>
    <x v="2"/>
    <x v="0"/>
  </r>
  <r>
    <x v="0"/>
    <x v="6"/>
    <s v="De Bonte Raaf"/>
    <x v="8"/>
    <x v="53"/>
    <n v="31.2"/>
    <x v="2"/>
    <x v="4"/>
    <x v="0"/>
    <x v="3"/>
    <x v="2"/>
    <x v="0"/>
  </r>
  <r>
    <x v="0"/>
    <x v="6"/>
    <s v="De Bonte Raaf"/>
    <x v="8"/>
    <x v="54"/>
    <n v="4.68"/>
    <x v="2"/>
    <x v="4"/>
    <x v="0"/>
    <x v="4"/>
    <x v="2"/>
    <x v="0"/>
  </r>
  <r>
    <x v="0"/>
    <x v="6"/>
    <s v="De Bonte Raaf"/>
    <x v="8"/>
    <x v="55"/>
    <n v="6.24"/>
    <x v="2"/>
    <x v="4"/>
    <x v="0"/>
    <x v="4"/>
    <x v="2"/>
    <x v="0"/>
  </r>
  <r>
    <x v="0"/>
    <x v="6"/>
    <s v="De Bonte Raaf"/>
    <x v="8"/>
    <x v="56"/>
    <n v="0"/>
    <x v="2"/>
    <x v="4"/>
    <x v="0"/>
    <x v="4"/>
    <x v="2"/>
    <x v="0"/>
  </r>
  <r>
    <x v="0"/>
    <x v="6"/>
    <s v="De Bonte Raaf"/>
    <x v="8"/>
    <x v="57"/>
    <n v="0"/>
    <x v="2"/>
    <x v="4"/>
    <x v="0"/>
    <x v="4"/>
    <x v="2"/>
    <x v="0"/>
  </r>
  <r>
    <x v="0"/>
    <x v="6"/>
    <s v="De Bonte Raaf"/>
    <x v="8"/>
    <x v="58"/>
    <n v="0"/>
    <x v="2"/>
    <x v="4"/>
    <x v="0"/>
    <x v="4"/>
    <x v="2"/>
    <x v="0"/>
  </r>
  <r>
    <x v="0"/>
    <x v="6"/>
    <s v="De Bonte Raaf"/>
    <x v="8"/>
    <x v="59"/>
    <n v="0"/>
    <x v="2"/>
    <x v="4"/>
    <x v="0"/>
    <x v="4"/>
    <x v="2"/>
    <x v="0"/>
  </r>
  <r>
    <x v="0"/>
    <x v="6"/>
    <s v="De Bonte Raaf"/>
    <x v="8"/>
    <x v="60"/>
    <n v="151.22"/>
    <x v="2"/>
    <x v="4"/>
    <x v="0"/>
    <x v="5"/>
    <x v="2"/>
    <x v="0"/>
  </r>
  <r>
    <x v="0"/>
    <x v="6"/>
    <s v="De Bonte Raaf"/>
    <x v="8"/>
    <x v="61"/>
    <n v="0"/>
    <x v="2"/>
    <x v="4"/>
    <x v="0"/>
    <x v="5"/>
    <x v="2"/>
    <x v="0"/>
  </r>
  <r>
    <x v="0"/>
    <x v="6"/>
    <s v="De Bonte Raaf"/>
    <x v="8"/>
    <x v="62"/>
    <n v="0"/>
    <x v="2"/>
    <x v="4"/>
    <x v="0"/>
    <x v="5"/>
    <x v="2"/>
    <x v="0"/>
  </r>
  <r>
    <x v="0"/>
    <x v="6"/>
    <s v="De Bonte Raaf"/>
    <x v="8"/>
    <x v="63"/>
    <n v="0"/>
    <x v="2"/>
    <x v="4"/>
    <x v="0"/>
    <x v="5"/>
    <x v="2"/>
    <x v="0"/>
  </r>
  <r>
    <x v="0"/>
    <x v="6"/>
    <s v="De Bonte Raaf"/>
    <x v="8"/>
    <x v="64"/>
    <n v="11.02"/>
    <x v="2"/>
    <x v="4"/>
    <x v="0"/>
    <x v="5"/>
    <x v="2"/>
    <x v="0"/>
  </r>
  <r>
    <x v="0"/>
    <x v="6"/>
    <s v="De Bonte Raaf"/>
    <x v="8"/>
    <x v="65"/>
    <n v="0"/>
    <x v="2"/>
    <x v="4"/>
    <x v="0"/>
    <x v="5"/>
    <x v="2"/>
    <x v="0"/>
  </r>
  <r>
    <x v="0"/>
    <x v="6"/>
    <s v="De Bonte Raaf"/>
    <x v="8"/>
    <x v="66"/>
    <n v="61.15"/>
    <x v="2"/>
    <x v="4"/>
    <x v="0"/>
    <x v="5"/>
    <x v="2"/>
    <x v="0"/>
  </r>
  <r>
    <x v="0"/>
    <x v="6"/>
    <s v="De Bonte Raaf"/>
    <x v="8"/>
    <x v="67"/>
    <n v="0"/>
    <x v="2"/>
    <x v="4"/>
    <x v="0"/>
    <x v="5"/>
    <x v="2"/>
    <x v="0"/>
  </r>
  <r>
    <x v="0"/>
    <x v="6"/>
    <s v="De Bonte Raaf"/>
    <x v="8"/>
    <x v="68"/>
    <n v="0"/>
    <x v="2"/>
    <x v="4"/>
    <x v="0"/>
    <x v="5"/>
    <x v="2"/>
    <x v="0"/>
  </r>
  <r>
    <x v="0"/>
    <x v="6"/>
    <s v="De Bonte Raaf"/>
    <x v="8"/>
    <x v="69"/>
    <n v="0"/>
    <x v="2"/>
    <x v="4"/>
    <x v="0"/>
    <x v="5"/>
    <x v="2"/>
    <x v="0"/>
  </r>
  <r>
    <x v="0"/>
    <x v="6"/>
    <s v="De Bonte Raaf"/>
    <x v="8"/>
    <x v="70"/>
    <n v="7.28"/>
    <x v="2"/>
    <x v="4"/>
    <x v="0"/>
    <x v="5"/>
    <x v="2"/>
    <x v="0"/>
  </r>
  <r>
    <x v="0"/>
    <x v="6"/>
    <s v="De Bonte Raaf"/>
    <x v="8"/>
    <x v="71"/>
    <n v="0"/>
    <x v="2"/>
    <x v="4"/>
    <x v="0"/>
    <x v="5"/>
    <x v="2"/>
    <x v="0"/>
  </r>
  <r>
    <x v="0"/>
    <x v="6"/>
    <s v="De Bonte Raaf"/>
    <x v="8"/>
    <x v="72"/>
    <n v="0"/>
    <x v="2"/>
    <x v="4"/>
    <x v="0"/>
    <x v="4"/>
    <x v="2"/>
    <x v="0"/>
  </r>
  <r>
    <x v="0"/>
    <x v="6"/>
    <s v="De Bonte Raaf"/>
    <x v="8"/>
    <x v="73"/>
    <n v="0"/>
    <x v="2"/>
    <x v="4"/>
    <x v="0"/>
    <x v="4"/>
    <x v="2"/>
    <x v="0"/>
  </r>
  <r>
    <x v="0"/>
    <x v="6"/>
    <s v="De Bonte Raaf"/>
    <x v="8"/>
    <x v="74"/>
    <n v="0"/>
    <x v="2"/>
    <x v="4"/>
    <x v="0"/>
    <x v="4"/>
    <x v="2"/>
    <x v="0"/>
  </r>
  <r>
    <x v="0"/>
    <x v="6"/>
    <s v="De Bonte Raaf"/>
    <x v="8"/>
    <x v="75"/>
    <n v="0"/>
    <x v="2"/>
    <x v="4"/>
    <x v="0"/>
    <x v="4"/>
    <x v="2"/>
    <x v="0"/>
  </r>
  <r>
    <x v="0"/>
    <x v="6"/>
    <s v="De Bonte Raaf"/>
    <x v="8"/>
    <x v="76"/>
    <n v="139.36000000000001"/>
    <x v="2"/>
    <x v="4"/>
    <x v="0"/>
    <x v="6"/>
    <x v="2"/>
    <x v="0"/>
  </r>
  <r>
    <x v="0"/>
    <x v="6"/>
    <s v="De Bonte Raaf"/>
    <x v="8"/>
    <x v="77"/>
    <n v="-266"/>
    <x v="2"/>
    <x v="4"/>
    <x v="0"/>
    <x v="7"/>
    <x v="2"/>
    <x v="0"/>
  </r>
  <r>
    <x v="0"/>
    <x v="6"/>
    <s v="De Bonte Raaf"/>
    <x v="8"/>
    <x v="78"/>
    <n v="0"/>
    <x v="2"/>
    <x v="4"/>
    <x v="0"/>
    <x v="7"/>
    <x v="2"/>
    <x v="0"/>
  </r>
  <r>
    <x v="0"/>
    <x v="6"/>
    <s v="De Bonte Raaf"/>
    <x v="8"/>
    <x v="79"/>
    <n v="0"/>
    <x v="2"/>
    <x v="4"/>
    <x v="0"/>
    <x v="7"/>
    <x v="2"/>
    <x v="0"/>
  </r>
  <r>
    <x v="0"/>
    <x v="6"/>
    <s v="De Bonte Raaf"/>
    <x v="8"/>
    <x v="80"/>
    <n v="0"/>
    <x v="2"/>
    <x v="4"/>
    <x v="0"/>
    <x v="8"/>
    <x v="2"/>
    <x v="0"/>
  </r>
  <r>
    <x v="0"/>
    <x v="6"/>
    <s v="De Bonte Raaf"/>
    <x v="8"/>
    <x v="81"/>
    <n v="1814"/>
    <x v="2"/>
    <x v="4"/>
    <x v="0"/>
    <x v="8"/>
    <x v="2"/>
    <x v="0"/>
  </r>
  <r>
    <x v="0"/>
    <x v="6"/>
    <s v="De Bonte Raaf"/>
    <x v="8"/>
    <x v="82"/>
    <n v="0"/>
    <x v="2"/>
    <x v="4"/>
    <x v="0"/>
    <x v="8"/>
    <x v="2"/>
    <x v="0"/>
  </r>
  <r>
    <x v="0"/>
    <x v="6"/>
    <s v="De Bonte Raaf"/>
    <x v="8"/>
    <x v="83"/>
    <n v="1814"/>
    <x v="2"/>
    <x v="4"/>
    <x v="0"/>
    <x v="9"/>
    <x v="2"/>
    <x v="0"/>
  </r>
  <r>
    <x v="0"/>
    <x v="6"/>
    <s v="De Bonte Raaf"/>
    <x v="8"/>
    <x v="84"/>
    <n v="0"/>
    <x v="2"/>
    <x v="4"/>
    <x v="0"/>
    <x v="3"/>
    <x v="2"/>
    <x v="0"/>
  </r>
  <r>
    <x v="0"/>
    <x v="6"/>
    <s v="De Bonte Raaf"/>
    <x v="9"/>
    <x v="0"/>
    <n v="3139.74"/>
    <x v="3"/>
    <x v="0"/>
    <x v="0"/>
    <x v="0"/>
    <x v="2"/>
    <x v="0"/>
  </r>
  <r>
    <x v="0"/>
    <x v="6"/>
    <s v="De Bonte Raaf"/>
    <x v="9"/>
    <x v="85"/>
    <n v="1132"/>
    <x v="3"/>
    <x v="0"/>
    <x v="0"/>
    <x v="0"/>
    <x v="2"/>
    <x v="0"/>
  </r>
  <r>
    <x v="0"/>
    <x v="6"/>
    <s v="De Bonte Raaf"/>
    <x v="9"/>
    <x v="2"/>
    <n v="0"/>
    <x v="3"/>
    <x v="0"/>
    <x v="0"/>
    <x v="0"/>
    <x v="2"/>
    <x v="0"/>
  </r>
  <r>
    <x v="0"/>
    <x v="6"/>
    <s v="De Bonte Raaf"/>
    <x v="9"/>
    <x v="86"/>
    <n v="1132"/>
    <x v="3"/>
    <x v="0"/>
    <x v="0"/>
    <x v="0"/>
    <x v="2"/>
    <x v="0"/>
  </r>
  <r>
    <x v="0"/>
    <x v="6"/>
    <s v="De Bonte Raaf"/>
    <x v="9"/>
    <x v="4"/>
    <n v="1132"/>
    <x v="3"/>
    <x v="0"/>
    <x v="0"/>
    <x v="1"/>
    <x v="2"/>
    <x v="0"/>
  </r>
  <r>
    <x v="0"/>
    <x v="6"/>
    <s v="De Bonte Raaf"/>
    <x v="9"/>
    <x v="5"/>
    <n v="0"/>
    <x v="3"/>
    <x v="0"/>
    <x v="0"/>
    <x v="0"/>
    <x v="2"/>
    <x v="0"/>
  </r>
  <r>
    <x v="0"/>
    <x v="6"/>
    <s v="De Bonte Raaf"/>
    <x v="9"/>
    <x v="6"/>
    <n v="1440.92"/>
    <x v="3"/>
    <x v="0"/>
    <x v="0"/>
    <x v="0"/>
    <x v="2"/>
    <x v="0"/>
  </r>
  <r>
    <x v="0"/>
    <x v="6"/>
    <s v="De Bonte Raaf"/>
    <x v="9"/>
    <x v="7"/>
    <n v="0"/>
    <x v="3"/>
    <x v="0"/>
    <x v="0"/>
    <x v="0"/>
    <x v="2"/>
    <x v="0"/>
  </r>
  <r>
    <x v="0"/>
    <x v="6"/>
    <s v="De Bonte Raaf"/>
    <x v="9"/>
    <x v="8"/>
    <n v="0"/>
    <x v="3"/>
    <x v="0"/>
    <x v="0"/>
    <x v="1"/>
    <x v="2"/>
    <x v="0"/>
  </r>
  <r>
    <x v="0"/>
    <x v="6"/>
    <s v="De Bonte Raaf"/>
    <x v="9"/>
    <x v="9"/>
    <n v="0"/>
    <x v="3"/>
    <x v="0"/>
    <x v="0"/>
    <x v="0"/>
    <x v="2"/>
    <x v="0"/>
  </r>
  <r>
    <x v="0"/>
    <x v="6"/>
    <s v="De Bonte Raaf"/>
    <x v="9"/>
    <x v="87"/>
    <n v="1132"/>
    <x v="3"/>
    <x v="0"/>
    <x v="0"/>
    <x v="0"/>
    <x v="2"/>
    <x v="0"/>
  </r>
  <r>
    <x v="0"/>
    <x v="6"/>
    <s v="De Bonte Raaf"/>
    <x v="9"/>
    <x v="88"/>
    <n v="1132"/>
    <x v="3"/>
    <x v="0"/>
    <x v="0"/>
    <x v="0"/>
    <x v="2"/>
    <x v="0"/>
  </r>
  <r>
    <x v="0"/>
    <x v="6"/>
    <s v="De Bonte Raaf"/>
    <x v="9"/>
    <x v="89"/>
    <n v="1132"/>
    <x v="3"/>
    <x v="0"/>
    <x v="0"/>
    <x v="0"/>
    <x v="2"/>
    <x v="0"/>
  </r>
  <r>
    <x v="0"/>
    <x v="6"/>
    <s v="De Bonte Raaf"/>
    <x v="9"/>
    <x v="90"/>
    <n v="1132"/>
    <x v="3"/>
    <x v="0"/>
    <x v="0"/>
    <x v="0"/>
    <x v="2"/>
    <x v="0"/>
  </r>
  <r>
    <x v="0"/>
    <x v="6"/>
    <s v="De Bonte Raaf"/>
    <x v="9"/>
    <x v="91"/>
    <n v="1132"/>
    <x v="3"/>
    <x v="0"/>
    <x v="0"/>
    <x v="0"/>
    <x v="2"/>
    <x v="0"/>
  </r>
  <r>
    <x v="0"/>
    <x v="6"/>
    <s v="De Bonte Raaf"/>
    <x v="9"/>
    <x v="15"/>
    <n v="0"/>
    <x v="3"/>
    <x v="0"/>
    <x v="0"/>
    <x v="0"/>
    <x v="2"/>
    <x v="0"/>
  </r>
  <r>
    <x v="0"/>
    <x v="6"/>
    <s v="De Bonte Raaf"/>
    <x v="9"/>
    <x v="16"/>
    <n v="1132"/>
    <x v="3"/>
    <x v="0"/>
    <x v="0"/>
    <x v="0"/>
    <x v="2"/>
    <x v="0"/>
  </r>
  <r>
    <x v="0"/>
    <x v="6"/>
    <s v="De Bonte Raaf"/>
    <x v="9"/>
    <x v="17"/>
    <n v="0"/>
    <x v="3"/>
    <x v="0"/>
    <x v="0"/>
    <x v="0"/>
    <x v="2"/>
    <x v="0"/>
  </r>
  <r>
    <x v="0"/>
    <x v="6"/>
    <s v="De Bonte Raaf"/>
    <x v="9"/>
    <x v="18"/>
    <n v="1132"/>
    <x v="3"/>
    <x v="0"/>
    <x v="0"/>
    <x v="0"/>
    <x v="2"/>
    <x v="0"/>
  </r>
  <r>
    <x v="0"/>
    <x v="6"/>
    <s v="De Bonte Raaf"/>
    <x v="9"/>
    <x v="19"/>
    <n v="23"/>
    <x v="3"/>
    <x v="0"/>
    <x v="0"/>
    <x v="0"/>
    <x v="2"/>
    <x v="0"/>
  </r>
  <r>
    <x v="0"/>
    <x v="6"/>
    <s v="De Bonte Raaf"/>
    <x v="9"/>
    <x v="20"/>
    <n v="1132"/>
    <x v="3"/>
    <x v="0"/>
    <x v="0"/>
    <x v="0"/>
    <x v="2"/>
    <x v="0"/>
  </r>
  <r>
    <x v="0"/>
    <x v="6"/>
    <s v="De Bonte Raaf"/>
    <x v="9"/>
    <x v="21"/>
    <n v="-85.42"/>
    <x v="3"/>
    <x v="0"/>
    <x v="0"/>
    <x v="0"/>
    <x v="2"/>
    <x v="0"/>
  </r>
  <r>
    <x v="0"/>
    <x v="6"/>
    <s v="De Bonte Raaf"/>
    <x v="9"/>
    <x v="22"/>
    <n v="1132"/>
    <x v="3"/>
    <x v="0"/>
    <x v="0"/>
    <x v="0"/>
    <x v="2"/>
    <x v="0"/>
  </r>
  <r>
    <x v="0"/>
    <x v="6"/>
    <s v="De Bonte Raaf"/>
    <x v="9"/>
    <x v="23"/>
    <n v="1132"/>
    <x v="3"/>
    <x v="0"/>
    <x v="0"/>
    <x v="0"/>
    <x v="2"/>
    <x v="0"/>
  </r>
  <r>
    <x v="0"/>
    <x v="6"/>
    <s v="De Bonte Raaf"/>
    <x v="9"/>
    <x v="24"/>
    <n v="1132"/>
    <x v="3"/>
    <x v="0"/>
    <x v="0"/>
    <x v="0"/>
    <x v="2"/>
    <x v="0"/>
  </r>
  <r>
    <x v="0"/>
    <x v="6"/>
    <s v="De Bonte Raaf"/>
    <x v="9"/>
    <x v="25"/>
    <n v="21.67"/>
    <x v="3"/>
    <x v="0"/>
    <x v="0"/>
    <x v="0"/>
    <x v="2"/>
    <x v="0"/>
  </r>
  <r>
    <x v="0"/>
    <x v="6"/>
    <s v="De Bonte Raaf"/>
    <x v="9"/>
    <x v="26"/>
    <n v="82.8"/>
    <x v="3"/>
    <x v="0"/>
    <x v="0"/>
    <x v="0"/>
    <x v="2"/>
    <x v="0"/>
  </r>
  <r>
    <x v="0"/>
    <x v="6"/>
    <s v="De Bonte Raaf"/>
    <x v="9"/>
    <x v="27"/>
    <n v="110.5"/>
    <x v="3"/>
    <x v="0"/>
    <x v="0"/>
    <x v="0"/>
    <x v="2"/>
    <x v="0"/>
  </r>
  <r>
    <x v="0"/>
    <x v="6"/>
    <s v="De Bonte Raaf"/>
    <x v="9"/>
    <x v="28"/>
    <n v="1132"/>
    <x v="3"/>
    <x v="0"/>
    <x v="0"/>
    <x v="0"/>
    <x v="2"/>
    <x v="0"/>
  </r>
  <r>
    <x v="0"/>
    <x v="6"/>
    <s v="De Bonte Raaf"/>
    <x v="9"/>
    <x v="29"/>
    <n v="0"/>
    <x v="3"/>
    <x v="0"/>
    <x v="0"/>
    <x v="0"/>
    <x v="2"/>
    <x v="0"/>
  </r>
  <r>
    <x v="0"/>
    <x v="6"/>
    <s v="De Bonte Raaf"/>
    <x v="9"/>
    <x v="30"/>
    <n v="2264"/>
    <x v="3"/>
    <x v="0"/>
    <x v="0"/>
    <x v="0"/>
    <x v="2"/>
    <x v="0"/>
  </r>
  <r>
    <x v="0"/>
    <x v="6"/>
    <s v="De Bonte Raaf"/>
    <x v="9"/>
    <x v="31"/>
    <n v="14.51"/>
    <x v="3"/>
    <x v="0"/>
    <x v="0"/>
    <x v="0"/>
    <x v="2"/>
    <x v="0"/>
  </r>
  <r>
    <x v="0"/>
    <x v="6"/>
    <s v="De Bonte Raaf"/>
    <x v="9"/>
    <x v="32"/>
    <n v="78"/>
    <x v="3"/>
    <x v="0"/>
    <x v="0"/>
    <x v="0"/>
    <x v="2"/>
    <x v="0"/>
  </r>
  <r>
    <x v="0"/>
    <x v="6"/>
    <s v="De Bonte Raaf"/>
    <x v="9"/>
    <x v="33"/>
    <n v="50"/>
    <x v="3"/>
    <x v="0"/>
    <x v="0"/>
    <x v="0"/>
    <x v="2"/>
    <x v="0"/>
  </r>
  <r>
    <x v="0"/>
    <x v="6"/>
    <s v="De Bonte Raaf"/>
    <x v="9"/>
    <x v="34"/>
    <n v="50"/>
    <x v="3"/>
    <x v="0"/>
    <x v="0"/>
    <x v="0"/>
    <x v="2"/>
    <x v="0"/>
  </r>
  <r>
    <x v="0"/>
    <x v="6"/>
    <s v="De Bonte Raaf"/>
    <x v="9"/>
    <x v="35"/>
    <n v="100"/>
    <x v="3"/>
    <x v="0"/>
    <x v="0"/>
    <x v="0"/>
    <x v="2"/>
    <x v="0"/>
  </r>
  <r>
    <x v="0"/>
    <x v="6"/>
    <s v="De Bonte Raaf"/>
    <x v="9"/>
    <x v="36"/>
    <n v="78"/>
    <x v="3"/>
    <x v="0"/>
    <x v="0"/>
    <x v="0"/>
    <x v="2"/>
    <x v="0"/>
  </r>
  <r>
    <x v="0"/>
    <x v="6"/>
    <s v="De Bonte Raaf"/>
    <x v="9"/>
    <x v="37"/>
    <n v="75.84"/>
    <x v="3"/>
    <x v="0"/>
    <x v="0"/>
    <x v="0"/>
    <x v="2"/>
    <x v="0"/>
  </r>
  <r>
    <x v="0"/>
    <x v="6"/>
    <s v="De Bonte Raaf"/>
    <x v="9"/>
    <x v="38"/>
    <n v="50.4"/>
    <x v="3"/>
    <x v="0"/>
    <x v="0"/>
    <x v="0"/>
    <x v="2"/>
    <x v="0"/>
  </r>
  <r>
    <x v="0"/>
    <x v="6"/>
    <s v="De Bonte Raaf"/>
    <x v="9"/>
    <x v="39"/>
    <n v="0"/>
    <x v="3"/>
    <x v="0"/>
    <x v="0"/>
    <x v="0"/>
    <x v="2"/>
    <x v="0"/>
  </r>
  <r>
    <x v="0"/>
    <x v="6"/>
    <s v="De Bonte Raaf"/>
    <x v="9"/>
    <x v="93"/>
    <n v="165.6"/>
    <x v="3"/>
    <x v="0"/>
    <x v="0"/>
    <x v="0"/>
    <x v="2"/>
    <x v="0"/>
  </r>
  <r>
    <x v="0"/>
    <x v="6"/>
    <s v="De Bonte Raaf"/>
    <x v="9"/>
    <x v="40"/>
    <n v="216"/>
    <x v="3"/>
    <x v="0"/>
    <x v="0"/>
    <x v="0"/>
    <x v="2"/>
    <x v="0"/>
  </r>
  <r>
    <x v="0"/>
    <x v="6"/>
    <s v="De Bonte Raaf"/>
    <x v="9"/>
    <x v="41"/>
    <n v="0"/>
    <x v="3"/>
    <x v="0"/>
    <x v="0"/>
    <x v="0"/>
    <x v="2"/>
    <x v="0"/>
  </r>
  <r>
    <x v="0"/>
    <x v="6"/>
    <s v="De Bonte Raaf"/>
    <x v="9"/>
    <x v="92"/>
    <n v="1132"/>
    <x v="3"/>
    <x v="0"/>
    <x v="0"/>
    <x v="0"/>
    <x v="2"/>
    <x v="0"/>
  </r>
  <r>
    <x v="0"/>
    <x v="6"/>
    <s v="De Bonte Raaf"/>
    <x v="9"/>
    <x v="43"/>
    <n v="0"/>
    <x v="3"/>
    <x v="0"/>
    <x v="0"/>
    <x v="1"/>
    <x v="2"/>
    <x v="0"/>
  </r>
  <r>
    <x v="0"/>
    <x v="6"/>
    <s v="De Bonte Raaf"/>
    <x v="9"/>
    <x v="44"/>
    <n v="0"/>
    <x v="3"/>
    <x v="0"/>
    <x v="0"/>
    <x v="2"/>
    <x v="2"/>
    <x v="0"/>
  </r>
  <r>
    <x v="0"/>
    <x v="6"/>
    <s v="De Bonte Raaf"/>
    <x v="9"/>
    <x v="45"/>
    <n v="0"/>
    <x v="3"/>
    <x v="0"/>
    <x v="0"/>
    <x v="2"/>
    <x v="2"/>
    <x v="0"/>
  </r>
  <r>
    <x v="0"/>
    <x v="6"/>
    <s v="De Bonte Raaf"/>
    <x v="9"/>
    <x v="46"/>
    <n v="0"/>
    <x v="3"/>
    <x v="0"/>
    <x v="0"/>
    <x v="2"/>
    <x v="2"/>
    <x v="0"/>
  </r>
  <r>
    <x v="0"/>
    <x v="6"/>
    <s v="De Bonte Raaf"/>
    <x v="9"/>
    <x v="47"/>
    <n v="0"/>
    <x v="3"/>
    <x v="0"/>
    <x v="0"/>
    <x v="2"/>
    <x v="2"/>
    <x v="0"/>
  </r>
  <r>
    <x v="0"/>
    <x v="6"/>
    <s v="De Bonte Raaf"/>
    <x v="9"/>
    <x v="48"/>
    <n v="0"/>
    <x v="3"/>
    <x v="0"/>
    <x v="0"/>
    <x v="1"/>
    <x v="2"/>
    <x v="0"/>
  </r>
  <r>
    <x v="0"/>
    <x v="6"/>
    <s v="De Bonte Raaf"/>
    <x v="9"/>
    <x v="49"/>
    <n v="90.56"/>
    <x v="3"/>
    <x v="0"/>
    <x v="0"/>
    <x v="3"/>
    <x v="2"/>
    <x v="0"/>
  </r>
  <r>
    <x v="0"/>
    <x v="6"/>
    <s v="De Bonte Raaf"/>
    <x v="9"/>
    <x v="50"/>
    <n v="13.58"/>
    <x v="3"/>
    <x v="0"/>
    <x v="0"/>
    <x v="4"/>
    <x v="2"/>
    <x v="0"/>
  </r>
  <r>
    <x v="0"/>
    <x v="6"/>
    <s v="De Bonte Raaf"/>
    <x v="9"/>
    <x v="51"/>
    <n v="18.11"/>
    <x v="3"/>
    <x v="0"/>
    <x v="0"/>
    <x v="4"/>
    <x v="2"/>
    <x v="0"/>
  </r>
  <r>
    <x v="0"/>
    <x v="6"/>
    <s v="De Bonte Raaf"/>
    <x v="9"/>
    <x v="52"/>
    <n v="0"/>
    <x v="3"/>
    <x v="0"/>
    <x v="0"/>
    <x v="1"/>
    <x v="2"/>
    <x v="0"/>
  </r>
  <r>
    <x v="0"/>
    <x v="6"/>
    <s v="De Bonte Raaf"/>
    <x v="9"/>
    <x v="53"/>
    <n v="16.98"/>
    <x v="3"/>
    <x v="0"/>
    <x v="0"/>
    <x v="3"/>
    <x v="2"/>
    <x v="0"/>
  </r>
  <r>
    <x v="0"/>
    <x v="6"/>
    <s v="De Bonte Raaf"/>
    <x v="9"/>
    <x v="54"/>
    <n v="2.5499999999999998"/>
    <x v="3"/>
    <x v="0"/>
    <x v="0"/>
    <x v="4"/>
    <x v="2"/>
    <x v="0"/>
  </r>
  <r>
    <x v="0"/>
    <x v="6"/>
    <s v="De Bonte Raaf"/>
    <x v="9"/>
    <x v="55"/>
    <n v="3.4"/>
    <x v="3"/>
    <x v="0"/>
    <x v="0"/>
    <x v="4"/>
    <x v="2"/>
    <x v="0"/>
  </r>
  <r>
    <x v="0"/>
    <x v="6"/>
    <s v="De Bonte Raaf"/>
    <x v="9"/>
    <x v="56"/>
    <n v="0"/>
    <x v="3"/>
    <x v="0"/>
    <x v="0"/>
    <x v="4"/>
    <x v="2"/>
    <x v="0"/>
  </r>
  <r>
    <x v="0"/>
    <x v="6"/>
    <s v="De Bonte Raaf"/>
    <x v="9"/>
    <x v="57"/>
    <n v="0"/>
    <x v="3"/>
    <x v="0"/>
    <x v="0"/>
    <x v="4"/>
    <x v="2"/>
    <x v="0"/>
  </r>
  <r>
    <x v="0"/>
    <x v="6"/>
    <s v="De Bonte Raaf"/>
    <x v="9"/>
    <x v="58"/>
    <n v="0"/>
    <x v="3"/>
    <x v="0"/>
    <x v="0"/>
    <x v="4"/>
    <x v="2"/>
    <x v="0"/>
  </r>
  <r>
    <x v="0"/>
    <x v="6"/>
    <s v="De Bonte Raaf"/>
    <x v="9"/>
    <x v="59"/>
    <n v="0"/>
    <x v="3"/>
    <x v="0"/>
    <x v="0"/>
    <x v="4"/>
    <x v="2"/>
    <x v="0"/>
  </r>
  <r>
    <x v="0"/>
    <x v="6"/>
    <s v="De Bonte Raaf"/>
    <x v="9"/>
    <x v="60"/>
    <n v="82.3"/>
    <x v="3"/>
    <x v="0"/>
    <x v="0"/>
    <x v="5"/>
    <x v="2"/>
    <x v="0"/>
  </r>
  <r>
    <x v="0"/>
    <x v="6"/>
    <s v="De Bonte Raaf"/>
    <x v="9"/>
    <x v="61"/>
    <n v="0"/>
    <x v="3"/>
    <x v="0"/>
    <x v="0"/>
    <x v="5"/>
    <x v="2"/>
    <x v="0"/>
  </r>
  <r>
    <x v="0"/>
    <x v="6"/>
    <s v="De Bonte Raaf"/>
    <x v="9"/>
    <x v="62"/>
    <n v="0"/>
    <x v="3"/>
    <x v="0"/>
    <x v="0"/>
    <x v="5"/>
    <x v="2"/>
    <x v="0"/>
  </r>
  <r>
    <x v="0"/>
    <x v="6"/>
    <s v="De Bonte Raaf"/>
    <x v="9"/>
    <x v="63"/>
    <n v="0"/>
    <x v="3"/>
    <x v="0"/>
    <x v="0"/>
    <x v="5"/>
    <x v="2"/>
    <x v="0"/>
  </r>
  <r>
    <x v="0"/>
    <x v="6"/>
    <s v="De Bonte Raaf"/>
    <x v="9"/>
    <x v="64"/>
    <n v="6"/>
    <x v="3"/>
    <x v="0"/>
    <x v="0"/>
    <x v="5"/>
    <x v="2"/>
    <x v="0"/>
  </r>
  <r>
    <x v="0"/>
    <x v="6"/>
    <s v="De Bonte Raaf"/>
    <x v="9"/>
    <x v="65"/>
    <n v="0"/>
    <x v="3"/>
    <x v="0"/>
    <x v="0"/>
    <x v="5"/>
    <x v="2"/>
    <x v="0"/>
  </r>
  <r>
    <x v="0"/>
    <x v="6"/>
    <s v="De Bonte Raaf"/>
    <x v="9"/>
    <x v="66"/>
    <n v="33.28"/>
    <x v="3"/>
    <x v="0"/>
    <x v="0"/>
    <x v="5"/>
    <x v="2"/>
    <x v="0"/>
  </r>
  <r>
    <x v="0"/>
    <x v="6"/>
    <s v="De Bonte Raaf"/>
    <x v="9"/>
    <x v="67"/>
    <n v="0"/>
    <x v="3"/>
    <x v="0"/>
    <x v="0"/>
    <x v="5"/>
    <x v="2"/>
    <x v="0"/>
  </r>
  <r>
    <x v="0"/>
    <x v="6"/>
    <s v="De Bonte Raaf"/>
    <x v="9"/>
    <x v="68"/>
    <n v="0"/>
    <x v="3"/>
    <x v="0"/>
    <x v="0"/>
    <x v="5"/>
    <x v="2"/>
    <x v="0"/>
  </r>
  <r>
    <x v="0"/>
    <x v="6"/>
    <s v="De Bonte Raaf"/>
    <x v="9"/>
    <x v="69"/>
    <n v="0"/>
    <x v="3"/>
    <x v="0"/>
    <x v="0"/>
    <x v="5"/>
    <x v="2"/>
    <x v="0"/>
  </r>
  <r>
    <x v="0"/>
    <x v="6"/>
    <s v="De Bonte Raaf"/>
    <x v="9"/>
    <x v="70"/>
    <n v="3.96"/>
    <x v="3"/>
    <x v="0"/>
    <x v="0"/>
    <x v="5"/>
    <x v="2"/>
    <x v="0"/>
  </r>
  <r>
    <x v="0"/>
    <x v="6"/>
    <s v="De Bonte Raaf"/>
    <x v="9"/>
    <x v="71"/>
    <n v="0"/>
    <x v="3"/>
    <x v="0"/>
    <x v="0"/>
    <x v="5"/>
    <x v="2"/>
    <x v="0"/>
  </r>
  <r>
    <x v="0"/>
    <x v="6"/>
    <s v="De Bonte Raaf"/>
    <x v="9"/>
    <x v="72"/>
    <n v="0"/>
    <x v="3"/>
    <x v="0"/>
    <x v="0"/>
    <x v="4"/>
    <x v="2"/>
    <x v="0"/>
  </r>
  <r>
    <x v="0"/>
    <x v="6"/>
    <s v="De Bonte Raaf"/>
    <x v="9"/>
    <x v="73"/>
    <n v="0"/>
    <x v="3"/>
    <x v="0"/>
    <x v="0"/>
    <x v="4"/>
    <x v="2"/>
    <x v="0"/>
  </r>
  <r>
    <x v="0"/>
    <x v="6"/>
    <s v="De Bonte Raaf"/>
    <x v="9"/>
    <x v="74"/>
    <n v="0"/>
    <x v="3"/>
    <x v="0"/>
    <x v="0"/>
    <x v="4"/>
    <x v="2"/>
    <x v="0"/>
  </r>
  <r>
    <x v="0"/>
    <x v="6"/>
    <s v="De Bonte Raaf"/>
    <x v="9"/>
    <x v="75"/>
    <n v="0"/>
    <x v="3"/>
    <x v="0"/>
    <x v="0"/>
    <x v="4"/>
    <x v="2"/>
    <x v="0"/>
  </r>
  <r>
    <x v="0"/>
    <x v="6"/>
    <s v="De Bonte Raaf"/>
    <x v="9"/>
    <x v="76"/>
    <n v="75.84"/>
    <x v="3"/>
    <x v="0"/>
    <x v="0"/>
    <x v="6"/>
    <x v="2"/>
    <x v="0"/>
  </r>
  <r>
    <x v="0"/>
    <x v="6"/>
    <s v="De Bonte Raaf"/>
    <x v="9"/>
    <x v="77"/>
    <n v="-85.42"/>
    <x v="3"/>
    <x v="0"/>
    <x v="0"/>
    <x v="7"/>
    <x v="2"/>
    <x v="0"/>
  </r>
  <r>
    <x v="0"/>
    <x v="6"/>
    <s v="De Bonte Raaf"/>
    <x v="9"/>
    <x v="78"/>
    <n v="0"/>
    <x v="3"/>
    <x v="0"/>
    <x v="0"/>
    <x v="7"/>
    <x v="2"/>
    <x v="0"/>
  </r>
  <r>
    <x v="0"/>
    <x v="6"/>
    <s v="De Bonte Raaf"/>
    <x v="9"/>
    <x v="79"/>
    <n v="0"/>
    <x v="3"/>
    <x v="0"/>
    <x v="0"/>
    <x v="7"/>
    <x v="2"/>
    <x v="0"/>
  </r>
  <r>
    <x v="0"/>
    <x v="6"/>
    <s v="De Bonte Raaf"/>
    <x v="9"/>
    <x v="80"/>
    <n v="0"/>
    <x v="3"/>
    <x v="0"/>
    <x v="0"/>
    <x v="8"/>
    <x v="2"/>
    <x v="0"/>
  </r>
  <r>
    <x v="0"/>
    <x v="6"/>
    <s v="De Bonte Raaf"/>
    <x v="9"/>
    <x v="81"/>
    <n v="1046.58"/>
    <x v="3"/>
    <x v="0"/>
    <x v="0"/>
    <x v="8"/>
    <x v="2"/>
    <x v="0"/>
  </r>
  <r>
    <x v="0"/>
    <x v="6"/>
    <s v="De Bonte Raaf"/>
    <x v="9"/>
    <x v="82"/>
    <n v="0"/>
    <x v="3"/>
    <x v="0"/>
    <x v="0"/>
    <x v="8"/>
    <x v="2"/>
    <x v="0"/>
  </r>
  <r>
    <x v="0"/>
    <x v="6"/>
    <s v="De Bonte Raaf"/>
    <x v="9"/>
    <x v="83"/>
    <n v="1046.58"/>
    <x v="3"/>
    <x v="0"/>
    <x v="0"/>
    <x v="9"/>
    <x v="2"/>
    <x v="0"/>
  </r>
  <r>
    <x v="0"/>
    <x v="6"/>
    <s v="De Bonte Raaf"/>
    <x v="9"/>
    <x v="84"/>
    <n v="0"/>
    <x v="3"/>
    <x v="0"/>
    <x v="0"/>
    <x v="3"/>
    <x v="2"/>
    <x v="0"/>
  </r>
  <r>
    <x v="0"/>
    <x v="6"/>
    <s v="De Bonte Raaf"/>
    <x v="10"/>
    <x v="0"/>
    <n v="0"/>
    <x v="3"/>
    <x v="0"/>
    <x v="0"/>
    <x v="0"/>
    <x v="2"/>
    <x v="0"/>
  </r>
  <r>
    <x v="0"/>
    <x v="6"/>
    <s v="De Bonte Raaf"/>
    <x v="10"/>
    <x v="1"/>
    <n v="0"/>
    <x v="3"/>
    <x v="0"/>
    <x v="0"/>
    <x v="0"/>
    <x v="2"/>
    <x v="0"/>
  </r>
  <r>
    <x v="0"/>
    <x v="6"/>
    <s v="De Bonte Raaf"/>
    <x v="10"/>
    <x v="2"/>
    <n v="0"/>
    <x v="3"/>
    <x v="0"/>
    <x v="0"/>
    <x v="0"/>
    <x v="2"/>
    <x v="0"/>
  </r>
  <r>
    <x v="0"/>
    <x v="6"/>
    <s v="De Bonte Raaf"/>
    <x v="10"/>
    <x v="3"/>
    <n v="0"/>
    <x v="3"/>
    <x v="0"/>
    <x v="0"/>
    <x v="0"/>
    <x v="2"/>
    <x v="0"/>
  </r>
  <r>
    <x v="0"/>
    <x v="6"/>
    <s v="De Bonte Raaf"/>
    <x v="10"/>
    <x v="4"/>
    <n v="0"/>
    <x v="3"/>
    <x v="0"/>
    <x v="0"/>
    <x v="1"/>
    <x v="2"/>
    <x v="0"/>
  </r>
  <r>
    <x v="0"/>
    <x v="6"/>
    <s v="De Bonte Raaf"/>
    <x v="10"/>
    <x v="5"/>
    <n v="0"/>
    <x v="3"/>
    <x v="0"/>
    <x v="0"/>
    <x v="0"/>
    <x v="2"/>
    <x v="0"/>
  </r>
  <r>
    <x v="0"/>
    <x v="6"/>
    <s v="De Bonte Raaf"/>
    <x v="10"/>
    <x v="6"/>
    <n v="0"/>
    <x v="3"/>
    <x v="0"/>
    <x v="0"/>
    <x v="0"/>
    <x v="2"/>
    <x v="0"/>
  </r>
  <r>
    <x v="0"/>
    <x v="6"/>
    <s v="De Bonte Raaf"/>
    <x v="10"/>
    <x v="7"/>
    <n v="0"/>
    <x v="3"/>
    <x v="0"/>
    <x v="0"/>
    <x v="0"/>
    <x v="2"/>
    <x v="0"/>
  </r>
  <r>
    <x v="0"/>
    <x v="6"/>
    <s v="De Bonte Raaf"/>
    <x v="10"/>
    <x v="8"/>
    <n v="0"/>
    <x v="3"/>
    <x v="0"/>
    <x v="0"/>
    <x v="1"/>
    <x v="2"/>
    <x v="0"/>
  </r>
  <r>
    <x v="0"/>
    <x v="6"/>
    <s v="De Bonte Raaf"/>
    <x v="10"/>
    <x v="9"/>
    <n v="0"/>
    <x v="3"/>
    <x v="0"/>
    <x v="0"/>
    <x v="0"/>
    <x v="2"/>
    <x v="0"/>
  </r>
  <r>
    <x v="0"/>
    <x v="6"/>
    <s v="De Bonte Raaf"/>
    <x v="10"/>
    <x v="10"/>
    <n v="0"/>
    <x v="3"/>
    <x v="0"/>
    <x v="0"/>
    <x v="0"/>
    <x v="2"/>
    <x v="0"/>
  </r>
  <r>
    <x v="0"/>
    <x v="6"/>
    <s v="De Bonte Raaf"/>
    <x v="10"/>
    <x v="11"/>
    <n v="0"/>
    <x v="3"/>
    <x v="0"/>
    <x v="0"/>
    <x v="0"/>
    <x v="2"/>
    <x v="0"/>
  </r>
  <r>
    <x v="0"/>
    <x v="6"/>
    <s v="De Bonte Raaf"/>
    <x v="10"/>
    <x v="12"/>
    <n v="0"/>
    <x v="3"/>
    <x v="0"/>
    <x v="0"/>
    <x v="0"/>
    <x v="2"/>
    <x v="0"/>
  </r>
  <r>
    <x v="0"/>
    <x v="6"/>
    <s v="De Bonte Raaf"/>
    <x v="10"/>
    <x v="13"/>
    <n v="0"/>
    <x v="3"/>
    <x v="0"/>
    <x v="0"/>
    <x v="0"/>
    <x v="2"/>
    <x v="0"/>
  </r>
  <r>
    <x v="0"/>
    <x v="6"/>
    <s v="De Bonte Raaf"/>
    <x v="10"/>
    <x v="14"/>
    <n v="0"/>
    <x v="3"/>
    <x v="0"/>
    <x v="0"/>
    <x v="0"/>
    <x v="2"/>
    <x v="0"/>
  </r>
  <r>
    <x v="0"/>
    <x v="6"/>
    <s v="De Bonte Raaf"/>
    <x v="10"/>
    <x v="15"/>
    <n v="0"/>
    <x v="3"/>
    <x v="0"/>
    <x v="0"/>
    <x v="0"/>
    <x v="2"/>
    <x v="0"/>
  </r>
  <r>
    <x v="0"/>
    <x v="6"/>
    <s v="De Bonte Raaf"/>
    <x v="10"/>
    <x v="16"/>
    <n v="0"/>
    <x v="3"/>
    <x v="0"/>
    <x v="0"/>
    <x v="0"/>
    <x v="2"/>
    <x v="0"/>
  </r>
  <r>
    <x v="0"/>
    <x v="6"/>
    <s v="De Bonte Raaf"/>
    <x v="10"/>
    <x v="17"/>
    <n v="0"/>
    <x v="3"/>
    <x v="0"/>
    <x v="0"/>
    <x v="0"/>
    <x v="2"/>
    <x v="0"/>
  </r>
  <r>
    <x v="0"/>
    <x v="6"/>
    <s v="De Bonte Raaf"/>
    <x v="10"/>
    <x v="18"/>
    <n v="0"/>
    <x v="3"/>
    <x v="0"/>
    <x v="0"/>
    <x v="0"/>
    <x v="2"/>
    <x v="0"/>
  </r>
  <r>
    <x v="0"/>
    <x v="6"/>
    <s v="De Bonte Raaf"/>
    <x v="10"/>
    <x v="19"/>
    <n v="0"/>
    <x v="3"/>
    <x v="0"/>
    <x v="0"/>
    <x v="0"/>
    <x v="2"/>
    <x v="0"/>
  </r>
  <r>
    <x v="0"/>
    <x v="6"/>
    <s v="De Bonte Raaf"/>
    <x v="10"/>
    <x v="20"/>
    <n v="0"/>
    <x v="3"/>
    <x v="0"/>
    <x v="0"/>
    <x v="0"/>
    <x v="2"/>
    <x v="0"/>
  </r>
  <r>
    <x v="0"/>
    <x v="6"/>
    <s v="De Bonte Raaf"/>
    <x v="10"/>
    <x v="21"/>
    <n v="0"/>
    <x v="3"/>
    <x v="0"/>
    <x v="0"/>
    <x v="0"/>
    <x v="2"/>
    <x v="0"/>
  </r>
  <r>
    <x v="0"/>
    <x v="6"/>
    <s v="De Bonte Raaf"/>
    <x v="10"/>
    <x v="22"/>
    <n v="0"/>
    <x v="3"/>
    <x v="0"/>
    <x v="0"/>
    <x v="0"/>
    <x v="2"/>
    <x v="0"/>
  </r>
  <r>
    <x v="0"/>
    <x v="6"/>
    <s v="De Bonte Raaf"/>
    <x v="10"/>
    <x v="23"/>
    <n v="0"/>
    <x v="3"/>
    <x v="0"/>
    <x v="0"/>
    <x v="0"/>
    <x v="2"/>
    <x v="0"/>
  </r>
  <r>
    <x v="0"/>
    <x v="6"/>
    <s v="De Bonte Raaf"/>
    <x v="10"/>
    <x v="24"/>
    <n v="0"/>
    <x v="3"/>
    <x v="0"/>
    <x v="0"/>
    <x v="0"/>
    <x v="2"/>
    <x v="0"/>
  </r>
  <r>
    <x v="0"/>
    <x v="6"/>
    <s v="De Bonte Raaf"/>
    <x v="10"/>
    <x v="25"/>
    <n v="0"/>
    <x v="3"/>
    <x v="0"/>
    <x v="0"/>
    <x v="0"/>
    <x v="2"/>
    <x v="0"/>
  </r>
  <r>
    <x v="0"/>
    <x v="6"/>
    <s v="De Bonte Raaf"/>
    <x v="10"/>
    <x v="26"/>
    <n v="0"/>
    <x v="3"/>
    <x v="0"/>
    <x v="0"/>
    <x v="0"/>
    <x v="2"/>
    <x v="0"/>
  </r>
  <r>
    <x v="0"/>
    <x v="6"/>
    <s v="De Bonte Raaf"/>
    <x v="10"/>
    <x v="27"/>
    <n v="0"/>
    <x v="3"/>
    <x v="0"/>
    <x v="0"/>
    <x v="0"/>
    <x v="2"/>
    <x v="0"/>
  </r>
  <r>
    <x v="0"/>
    <x v="6"/>
    <s v="De Bonte Raaf"/>
    <x v="10"/>
    <x v="28"/>
    <n v="0"/>
    <x v="3"/>
    <x v="0"/>
    <x v="0"/>
    <x v="0"/>
    <x v="2"/>
    <x v="0"/>
  </r>
  <r>
    <x v="0"/>
    <x v="6"/>
    <s v="De Bonte Raaf"/>
    <x v="10"/>
    <x v="29"/>
    <n v="0"/>
    <x v="3"/>
    <x v="0"/>
    <x v="0"/>
    <x v="0"/>
    <x v="2"/>
    <x v="0"/>
  </r>
  <r>
    <x v="0"/>
    <x v="6"/>
    <s v="De Bonte Raaf"/>
    <x v="10"/>
    <x v="30"/>
    <n v="2264"/>
    <x v="3"/>
    <x v="0"/>
    <x v="0"/>
    <x v="0"/>
    <x v="2"/>
    <x v="0"/>
  </r>
  <r>
    <x v="0"/>
    <x v="6"/>
    <s v="De Bonte Raaf"/>
    <x v="10"/>
    <x v="31"/>
    <n v="14.51"/>
    <x v="3"/>
    <x v="0"/>
    <x v="0"/>
    <x v="0"/>
    <x v="2"/>
    <x v="0"/>
  </r>
  <r>
    <x v="0"/>
    <x v="6"/>
    <s v="De Bonte Raaf"/>
    <x v="10"/>
    <x v="32"/>
    <n v="0"/>
    <x v="3"/>
    <x v="0"/>
    <x v="0"/>
    <x v="0"/>
    <x v="2"/>
    <x v="0"/>
  </r>
  <r>
    <x v="0"/>
    <x v="6"/>
    <s v="De Bonte Raaf"/>
    <x v="10"/>
    <x v="33"/>
    <n v="0"/>
    <x v="3"/>
    <x v="0"/>
    <x v="0"/>
    <x v="0"/>
    <x v="2"/>
    <x v="0"/>
  </r>
  <r>
    <x v="0"/>
    <x v="6"/>
    <s v="De Bonte Raaf"/>
    <x v="10"/>
    <x v="34"/>
    <n v="0"/>
    <x v="3"/>
    <x v="0"/>
    <x v="0"/>
    <x v="0"/>
    <x v="2"/>
    <x v="0"/>
  </r>
  <r>
    <x v="0"/>
    <x v="6"/>
    <s v="De Bonte Raaf"/>
    <x v="10"/>
    <x v="35"/>
    <n v="0"/>
    <x v="3"/>
    <x v="0"/>
    <x v="0"/>
    <x v="0"/>
    <x v="2"/>
    <x v="0"/>
  </r>
  <r>
    <x v="0"/>
    <x v="6"/>
    <s v="De Bonte Raaf"/>
    <x v="10"/>
    <x v="36"/>
    <n v="0"/>
    <x v="3"/>
    <x v="0"/>
    <x v="0"/>
    <x v="0"/>
    <x v="2"/>
    <x v="0"/>
  </r>
  <r>
    <x v="0"/>
    <x v="6"/>
    <s v="De Bonte Raaf"/>
    <x v="10"/>
    <x v="37"/>
    <n v="0"/>
    <x v="3"/>
    <x v="0"/>
    <x v="0"/>
    <x v="0"/>
    <x v="2"/>
    <x v="0"/>
  </r>
  <r>
    <x v="0"/>
    <x v="6"/>
    <s v="De Bonte Raaf"/>
    <x v="10"/>
    <x v="38"/>
    <n v="3.42"/>
    <x v="3"/>
    <x v="0"/>
    <x v="0"/>
    <x v="0"/>
    <x v="2"/>
    <x v="0"/>
  </r>
  <r>
    <x v="0"/>
    <x v="6"/>
    <s v="De Bonte Raaf"/>
    <x v="10"/>
    <x v="39"/>
    <n v="0"/>
    <x v="3"/>
    <x v="0"/>
    <x v="0"/>
    <x v="0"/>
    <x v="2"/>
    <x v="0"/>
  </r>
  <r>
    <x v="0"/>
    <x v="6"/>
    <s v="De Bonte Raaf"/>
    <x v="10"/>
    <x v="40"/>
    <n v="3.42"/>
    <x v="3"/>
    <x v="0"/>
    <x v="0"/>
    <x v="0"/>
    <x v="2"/>
    <x v="0"/>
  </r>
  <r>
    <x v="0"/>
    <x v="6"/>
    <s v="De Bonte Raaf"/>
    <x v="10"/>
    <x v="41"/>
    <n v="0"/>
    <x v="3"/>
    <x v="0"/>
    <x v="0"/>
    <x v="0"/>
    <x v="2"/>
    <x v="0"/>
  </r>
  <r>
    <x v="0"/>
    <x v="6"/>
    <s v="De Bonte Raaf"/>
    <x v="10"/>
    <x v="42"/>
    <n v="0"/>
    <x v="3"/>
    <x v="0"/>
    <x v="0"/>
    <x v="0"/>
    <x v="2"/>
    <x v="0"/>
  </r>
  <r>
    <x v="0"/>
    <x v="6"/>
    <s v="De Bonte Raaf"/>
    <x v="10"/>
    <x v="43"/>
    <n v="0"/>
    <x v="3"/>
    <x v="0"/>
    <x v="0"/>
    <x v="1"/>
    <x v="2"/>
    <x v="0"/>
  </r>
  <r>
    <x v="0"/>
    <x v="6"/>
    <s v="De Bonte Raaf"/>
    <x v="10"/>
    <x v="44"/>
    <n v="0"/>
    <x v="3"/>
    <x v="0"/>
    <x v="0"/>
    <x v="2"/>
    <x v="2"/>
    <x v="0"/>
  </r>
  <r>
    <x v="0"/>
    <x v="6"/>
    <s v="De Bonte Raaf"/>
    <x v="10"/>
    <x v="45"/>
    <n v="0"/>
    <x v="3"/>
    <x v="0"/>
    <x v="0"/>
    <x v="2"/>
    <x v="2"/>
    <x v="0"/>
  </r>
  <r>
    <x v="0"/>
    <x v="6"/>
    <s v="De Bonte Raaf"/>
    <x v="10"/>
    <x v="46"/>
    <n v="0"/>
    <x v="3"/>
    <x v="0"/>
    <x v="0"/>
    <x v="2"/>
    <x v="2"/>
    <x v="0"/>
  </r>
  <r>
    <x v="0"/>
    <x v="6"/>
    <s v="De Bonte Raaf"/>
    <x v="10"/>
    <x v="47"/>
    <n v="0"/>
    <x v="3"/>
    <x v="0"/>
    <x v="0"/>
    <x v="2"/>
    <x v="2"/>
    <x v="0"/>
  </r>
  <r>
    <x v="0"/>
    <x v="6"/>
    <s v="De Bonte Raaf"/>
    <x v="10"/>
    <x v="48"/>
    <n v="0"/>
    <x v="3"/>
    <x v="0"/>
    <x v="0"/>
    <x v="1"/>
    <x v="2"/>
    <x v="0"/>
  </r>
  <r>
    <x v="0"/>
    <x v="6"/>
    <s v="De Bonte Raaf"/>
    <x v="10"/>
    <x v="49"/>
    <n v="0"/>
    <x v="3"/>
    <x v="0"/>
    <x v="0"/>
    <x v="3"/>
    <x v="2"/>
    <x v="0"/>
  </r>
  <r>
    <x v="0"/>
    <x v="6"/>
    <s v="De Bonte Raaf"/>
    <x v="10"/>
    <x v="50"/>
    <n v="0"/>
    <x v="3"/>
    <x v="0"/>
    <x v="0"/>
    <x v="4"/>
    <x v="2"/>
    <x v="0"/>
  </r>
  <r>
    <x v="0"/>
    <x v="6"/>
    <s v="De Bonte Raaf"/>
    <x v="10"/>
    <x v="51"/>
    <n v="0"/>
    <x v="3"/>
    <x v="0"/>
    <x v="0"/>
    <x v="4"/>
    <x v="2"/>
    <x v="0"/>
  </r>
  <r>
    <x v="0"/>
    <x v="6"/>
    <s v="De Bonte Raaf"/>
    <x v="10"/>
    <x v="52"/>
    <n v="0"/>
    <x v="3"/>
    <x v="0"/>
    <x v="0"/>
    <x v="1"/>
    <x v="2"/>
    <x v="0"/>
  </r>
  <r>
    <x v="0"/>
    <x v="6"/>
    <s v="De Bonte Raaf"/>
    <x v="10"/>
    <x v="53"/>
    <n v="0"/>
    <x v="3"/>
    <x v="0"/>
    <x v="0"/>
    <x v="3"/>
    <x v="2"/>
    <x v="0"/>
  </r>
  <r>
    <x v="0"/>
    <x v="6"/>
    <s v="De Bonte Raaf"/>
    <x v="10"/>
    <x v="54"/>
    <n v="0"/>
    <x v="3"/>
    <x v="0"/>
    <x v="0"/>
    <x v="4"/>
    <x v="2"/>
    <x v="0"/>
  </r>
  <r>
    <x v="0"/>
    <x v="6"/>
    <s v="De Bonte Raaf"/>
    <x v="10"/>
    <x v="55"/>
    <n v="0"/>
    <x v="3"/>
    <x v="0"/>
    <x v="0"/>
    <x v="4"/>
    <x v="2"/>
    <x v="0"/>
  </r>
  <r>
    <x v="0"/>
    <x v="6"/>
    <s v="De Bonte Raaf"/>
    <x v="10"/>
    <x v="56"/>
    <n v="0"/>
    <x v="3"/>
    <x v="0"/>
    <x v="0"/>
    <x v="4"/>
    <x v="2"/>
    <x v="0"/>
  </r>
  <r>
    <x v="0"/>
    <x v="6"/>
    <s v="De Bonte Raaf"/>
    <x v="10"/>
    <x v="57"/>
    <n v="0"/>
    <x v="3"/>
    <x v="0"/>
    <x v="0"/>
    <x v="4"/>
    <x v="2"/>
    <x v="0"/>
  </r>
  <r>
    <x v="0"/>
    <x v="6"/>
    <s v="De Bonte Raaf"/>
    <x v="10"/>
    <x v="58"/>
    <n v="0"/>
    <x v="3"/>
    <x v="0"/>
    <x v="0"/>
    <x v="4"/>
    <x v="2"/>
    <x v="0"/>
  </r>
  <r>
    <x v="0"/>
    <x v="6"/>
    <s v="De Bonte Raaf"/>
    <x v="10"/>
    <x v="59"/>
    <n v="0"/>
    <x v="3"/>
    <x v="0"/>
    <x v="0"/>
    <x v="4"/>
    <x v="2"/>
    <x v="0"/>
  </r>
  <r>
    <x v="0"/>
    <x v="6"/>
    <s v="De Bonte Raaf"/>
    <x v="10"/>
    <x v="60"/>
    <n v="0"/>
    <x v="3"/>
    <x v="0"/>
    <x v="0"/>
    <x v="5"/>
    <x v="2"/>
    <x v="0"/>
  </r>
  <r>
    <x v="0"/>
    <x v="6"/>
    <s v="De Bonte Raaf"/>
    <x v="10"/>
    <x v="61"/>
    <n v="0"/>
    <x v="3"/>
    <x v="0"/>
    <x v="0"/>
    <x v="5"/>
    <x v="2"/>
    <x v="0"/>
  </r>
  <r>
    <x v="0"/>
    <x v="6"/>
    <s v="De Bonte Raaf"/>
    <x v="10"/>
    <x v="62"/>
    <n v="0"/>
    <x v="3"/>
    <x v="0"/>
    <x v="0"/>
    <x v="5"/>
    <x v="2"/>
    <x v="0"/>
  </r>
  <r>
    <x v="0"/>
    <x v="6"/>
    <s v="De Bonte Raaf"/>
    <x v="10"/>
    <x v="63"/>
    <n v="0"/>
    <x v="3"/>
    <x v="0"/>
    <x v="0"/>
    <x v="5"/>
    <x v="2"/>
    <x v="0"/>
  </r>
  <r>
    <x v="0"/>
    <x v="6"/>
    <s v="De Bonte Raaf"/>
    <x v="10"/>
    <x v="64"/>
    <n v="0"/>
    <x v="3"/>
    <x v="0"/>
    <x v="0"/>
    <x v="5"/>
    <x v="2"/>
    <x v="0"/>
  </r>
  <r>
    <x v="0"/>
    <x v="6"/>
    <s v="De Bonte Raaf"/>
    <x v="10"/>
    <x v="65"/>
    <n v="0"/>
    <x v="3"/>
    <x v="0"/>
    <x v="0"/>
    <x v="5"/>
    <x v="2"/>
    <x v="0"/>
  </r>
  <r>
    <x v="0"/>
    <x v="6"/>
    <s v="De Bonte Raaf"/>
    <x v="10"/>
    <x v="66"/>
    <n v="0"/>
    <x v="3"/>
    <x v="0"/>
    <x v="0"/>
    <x v="5"/>
    <x v="2"/>
    <x v="0"/>
  </r>
  <r>
    <x v="0"/>
    <x v="6"/>
    <s v="De Bonte Raaf"/>
    <x v="10"/>
    <x v="67"/>
    <n v="0"/>
    <x v="3"/>
    <x v="0"/>
    <x v="0"/>
    <x v="5"/>
    <x v="2"/>
    <x v="0"/>
  </r>
  <r>
    <x v="0"/>
    <x v="6"/>
    <s v="De Bonte Raaf"/>
    <x v="10"/>
    <x v="68"/>
    <n v="0"/>
    <x v="3"/>
    <x v="0"/>
    <x v="0"/>
    <x v="5"/>
    <x v="2"/>
    <x v="0"/>
  </r>
  <r>
    <x v="0"/>
    <x v="6"/>
    <s v="De Bonte Raaf"/>
    <x v="10"/>
    <x v="69"/>
    <n v="0"/>
    <x v="3"/>
    <x v="0"/>
    <x v="0"/>
    <x v="5"/>
    <x v="2"/>
    <x v="0"/>
  </r>
  <r>
    <x v="0"/>
    <x v="6"/>
    <s v="De Bonte Raaf"/>
    <x v="10"/>
    <x v="70"/>
    <n v="0"/>
    <x v="3"/>
    <x v="0"/>
    <x v="0"/>
    <x v="5"/>
    <x v="2"/>
    <x v="0"/>
  </r>
  <r>
    <x v="0"/>
    <x v="6"/>
    <s v="De Bonte Raaf"/>
    <x v="10"/>
    <x v="71"/>
    <n v="0"/>
    <x v="3"/>
    <x v="0"/>
    <x v="0"/>
    <x v="5"/>
    <x v="2"/>
    <x v="0"/>
  </r>
  <r>
    <x v="0"/>
    <x v="6"/>
    <s v="De Bonte Raaf"/>
    <x v="10"/>
    <x v="72"/>
    <n v="0"/>
    <x v="3"/>
    <x v="0"/>
    <x v="0"/>
    <x v="4"/>
    <x v="2"/>
    <x v="0"/>
  </r>
  <r>
    <x v="0"/>
    <x v="6"/>
    <s v="De Bonte Raaf"/>
    <x v="10"/>
    <x v="73"/>
    <n v="0"/>
    <x v="3"/>
    <x v="0"/>
    <x v="0"/>
    <x v="4"/>
    <x v="2"/>
    <x v="0"/>
  </r>
  <r>
    <x v="0"/>
    <x v="6"/>
    <s v="De Bonte Raaf"/>
    <x v="10"/>
    <x v="74"/>
    <n v="0"/>
    <x v="3"/>
    <x v="0"/>
    <x v="0"/>
    <x v="4"/>
    <x v="2"/>
    <x v="0"/>
  </r>
  <r>
    <x v="0"/>
    <x v="6"/>
    <s v="De Bonte Raaf"/>
    <x v="10"/>
    <x v="75"/>
    <n v="0"/>
    <x v="3"/>
    <x v="0"/>
    <x v="0"/>
    <x v="4"/>
    <x v="2"/>
    <x v="0"/>
  </r>
  <r>
    <x v="0"/>
    <x v="6"/>
    <s v="De Bonte Raaf"/>
    <x v="10"/>
    <x v="76"/>
    <n v="0"/>
    <x v="3"/>
    <x v="0"/>
    <x v="0"/>
    <x v="6"/>
    <x v="2"/>
    <x v="0"/>
  </r>
  <r>
    <x v="0"/>
    <x v="6"/>
    <s v="De Bonte Raaf"/>
    <x v="10"/>
    <x v="77"/>
    <n v="0"/>
    <x v="3"/>
    <x v="0"/>
    <x v="0"/>
    <x v="7"/>
    <x v="2"/>
    <x v="0"/>
  </r>
  <r>
    <x v="0"/>
    <x v="6"/>
    <s v="De Bonte Raaf"/>
    <x v="10"/>
    <x v="78"/>
    <n v="0"/>
    <x v="3"/>
    <x v="0"/>
    <x v="0"/>
    <x v="7"/>
    <x v="2"/>
    <x v="0"/>
  </r>
  <r>
    <x v="0"/>
    <x v="6"/>
    <s v="De Bonte Raaf"/>
    <x v="10"/>
    <x v="79"/>
    <n v="0"/>
    <x v="3"/>
    <x v="0"/>
    <x v="0"/>
    <x v="7"/>
    <x v="2"/>
    <x v="0"/>
  </r>
  <r>
    <x v="0"/>
    <x v="6"/>
    <s v="De Bonte Raaf"/>
    <x v="10"/>
    <x v="80"/>
    <n v="0"/>
    <x v="3"/>
    <x v="0"/>
    <x v="0"/>
    <x v="8"/>
    <x v="2"/>
    <x v="0"/>
  </r>
  <r>
    <x v="0"/>
    <x v="6"/>
    <s v="De Bonte Raaf"/>
    <x v="10"/>
    <x v="81"/>
    <n v="0"/>
    <x v="3"/>
    <x v="0"/>
    <x v="0"/>
    <x v="8"/>
    <x v="2"/>
    <x v="0"/>
  </r>
  <r>
    <x v="0"/>
    <x v="6"/>
    <s v="De Bonte Raaf"/>
    <x v="10"/>
    <x v="82"/>
    <n v="0"/>
    <x v="3"/>
    <x v="0"/>
    <x v="0"/>
    <x v="8"/>
    <x v="2"/>
    <x v="0"/>
  </r>
  <r>
    <x v="0"/>
    <x v="6"/>
    <s v="De Bonte Raaf"/>
    <x v="10"/>
    <x v="83"/>
    <n v="0"/>
    <x v="3"/>
    <x v="0"/>
    <x v="0"/>
    <x v="9"/>
    <x v="2"/>
    <x v="0"/>
  </r>
  <r>
    <x v="0"/>
    <x v="6"/>
    <s v="De Bonte Raaf"/>
    <x v="10"/>
    <x v="84"/>
    <n v="0"/>
    <x v="3"/>
    <x v="0"/>
    <x v="0"/>
    <x v="3"/>
    <x v="2"/>
    <x v="0"/>
  </r>
  <r>
    <x v="0"/>
    <x v="7"/>
    <s v="De Bonte Raaf"/>
    <x v="0"/>
    <x v="0"/>
    <n v="0"/>
    <x v="0"/>
    <x v="3"/>
    <x v="0"/>
    <x v="0"/>
    <x v="0"/>
    <x v="0"/>
  </r>
  <r>
    <x v="0"/>
    <x v="7"/>
    <s v="De Bonte Raaf"/>
    <x v="0"/>
    <x v="1"/>
    <n v="0"/>
    <x v="0"/>
    <x v="3"/>
    <x v="0"/>
    <x v="0"/>
    <x v="0"/>
    <x v="0"/>
  </r>
  <r>
    <x v="0"/>
    <x v="7"/>
    <s v="De Bonte Raaf"/>
    <x v="0"/>
    <x v="2"/>
    <n v="0"/>
    <x v="0"/>
    <x v="3"/>
    <x v="0"/>
    <x v="0"/>
    <x v="0"/>
    <x v="0"/>
  </r>
  <r>
    <x v="0"/>
    <x v="7"/>
    <s v="De Bonte Raaf"/>
    <x v="0"/>
    <x v="3"/>
    <n v="0"/>
    <x v="0"/>
    <x v="3"/>
    <x v="0"/>
    <x v="0"/>
    <x v="0"/>
    <x v="0"/>
  </r>
  <r>
    <x v="0"/>
    <x v="7"/>
    <s v="De Bonte Raaf"/>
    <x v="0"/>
    <x v="4"/>
    <n v="0"/>
    <x v="0"/>
    <x v="3"/>
    <x v="0"/>
    <x v="1"/>
    <x v="0"/>
    <x v="0"/>
  </r>
  <r>
    <x v="0"/>
    <x v="7"/>
    <s v="De Bonte Raaf"/>
    <x v="0"/>
    <x v="5"/>
    <n v="0"/>
    <x v="0"/>
    <x v="3"/>
    <x v="0"/>
    <x v="0"/>
    <x v="0"/>
    <x v="0"/>
  </r>
  <r>
    <x v="0"/>
    <x v="7"/>
    <s v="De Bonte Raaf"/>
    <x v="0"/>
    <x v="6"/>
    <n v="0"/>
    <x v="0"/>
    <x v="3"/>
    <x v="0"/>
    <x v="0"/>
    <x v="0"/>
    <x v="0"/>
  </r>
  <r>
    <x v="0"/>
    <x v="7"/>
    <s v="De Bonte Raaf"/>
    <x v="0"/>
    <x v="7"/>
    <n v="0"/>
    <x v="0"/>
    <x v="3"/>
    <x v="0"/>
    <x v="0"/>
    <x v="0"/>
    <x v="0"/>
  </r>
  <r>
    <x v="0"/>
    <x v="7"/>
    <s v="De Bonte Raaf"/>
    <x v="0"/>
    <x v="8"/>
    <n v="0"/>
    <x v="0"/>
    <x v="3"/>
    <x v="0"/>
    <x v="1"/>
    <x v="0"/>
    <x v="0"/>
  </r>
  <r>
    <x v="0"/>
    <x v="7"/>
    <s v="De Bonte Raaf"/>
    <x v="0"/>
    <x v="9"/>
    <n v="0"/>
    <x v="0"/>
    <x v="3"/>
    <x v="0"/>
    <x v="0"/>
    <x v="0"/>
    <x v="0"/>
  </r>
  <r>
    <x v="0"/>
    <x v="7"/>
    <s v="De Bonte Raaf"/>
    <x v="0"/>
    <x v="10"/>
    <n v="0"/>
    <x v="0"/>
    <x v="3"/>
    <x v="0"/>
    <x v="0"/>
    <x v="0"/>
    <x v="0"/>
  </r>
  <r>
    <x v="0"/>
    <x v="7"/>
    <s v="De Bonte Raaf"/>
    <x v="0"/>
    <x v="11"/>
    <n v="0"/>
    <x v="0"/>
    <x v="3"/>
    <x v="0"/>
    <x v="0"/>
    <x v="0"/>
    <x v="0"/>
  </r>
  <r>
    <x v="0"/>
    <x v="7"/>
    <s v="De Bonte Raaf"/>
    <x v="0"/>
    <x v="12"/>
    <n v="0"/>
    <x v="0"/>
    <x v="3"/>
    <x v="0"/>
    <x v="0"/>
    <x v="0"/>
    <x v="0"/>
  </r>
  <r>
    <x v="0"/>
    <x v="7"/>
    <s v="De Bonte Raaf"/>
    <x v="0"/>
    <x v="13"/>
    <n v="0"/>
    <x v="0"/>
    <x v="3"/>
    <x v="0"/>
    <x v="0"/>
    <x v="0"/>
    <x v="0"/>
  </r>
  <r>
    <x v="0"/>
    <x v="7"/>
    <s v="De Bonte Raaf"/>
    <x v="0"/>
    <x v="14"/>
    <n v="0"/>
    <x v="0"/>
    <x v="3"/>
    <x v="0"/>
    <x v="0"/>
    <x v="0"/>
    <x v="0"/>
  </r>
  <r>
    <x v="0"/>
    <x v="7"/>
    <s v="De Bonte Raaf"/>
    <x v="0"/>
    <x v="15"/>
    <n v="0"/>
    <x v="0"/>
    <x v="3"/>
    <x v="0"/>
    <x v="0"/>
    <x v="0"/>
    <x v="0"/>
  </r>
  <r>
    <x v="0"/>
    <x v="7"/>
    <s v="De Bonte Raaf"/>
    <x v="0"/>
    <x v="16"/>
    <n v="0"/>
    <x v="0"/>
    <x v="3"/>
    <x v="0"/>
    <x v="0"/>
    <x v="0"/>
    <x v="0"/>
  </r>
  <r>
    <x v="0"/>
    <x v="7"/>
    <s v="De Bonte Raaf"/>
    <x v="0"/>
    <x v="17"/>
    <n v="0"/>
    <x v="0"/>
    <x v="3"/>
    <x v="0"/>
    <x v="0"/>
    <x v="0"/>
    <x v="0"/>
  </r>
  <r>
    <x v="0"/>
    <x v="7"/>
    <s v="De Bonte Raaf"/>
    <x v="0"/>
    <x v="18"/>
    <n v="0"/>
    <x v="0"/>
    <x v="3"/>
    <x v="0"/>
    <x v="0"/>
    <x v="0"/>
    <x v="0"/>
  </r>
  <r>
    <x v="0"/>
    <x v="7"/>
    <s v="De Bonte Raaf"/>
    <x v="0"/>
    <x v="19"/>
    <n v="0"/>
    <x v="0"/>
    <x v="3"/>
    <x v="0"/>
    <x v="0"/>
    <x v="0"/>
    <x v="0"/>
  </r>
  <r>
    <x v="0"/>
    <x v="7"/>
    <s v="De Bonte Raaf"/>
    <x v="0"/>
    <x v="20"/>
    <n v="0"/>
    <x v="0"/>
    <x v="3"/>
    <x v="0"/>
    <x v="0"/>
    <x v="0"/>
    <x v="0"/>
  </r>
  <r>
    <x v="0"/>
    <x v="7"/>
    <s v="De Bonte Raaf"/>
    <x v="0"/>
    <x v="21"/>
    <n v="0"/>
    <x v="0"/>
    <x v="3"/>
    <x v="0"/>
    <x v="0"/>
    <x v="0"/>
    <x v="0"/>
  </r>
  <r>
    <x v="0"/>
    <x v="7"/>
    <s v="De Bonte Raaf"/>
    <x v="0"/>
    <x v="22"/>
    <n v="0"/>
    <x v="0"/>
    <x v="3"/>
    <x v="0"/>
    <x v="0"/>
    <x v="0"/>
    <x v="0"/>
  </r>
  <r>
    <x v="0"/>
    <x v="7"/>
    <s v="De Bonte Raaf"/>
    <x v="0"/>
    <x v="23"/>
    <n v="0"/>
    <x v="0"/>
    <x v="3"/>
    <x v="0"/>
    <x v="0"/>
    <x v="0"/>
    <x v="0"/>
  </r>
  <r>
    <x v="0"/>
    <x v="7"/>
    <s v="De Bonte Raaf"/>
    <x v="0"/>
    <x v="24"/>
    <n v="0"/>
    <x v="0"/>
    <x v="3"/>
    <x v="0"/>
    <x v="0"/>
    <x v="0"/>
    <x v="0"/>
  </r>
  <r>
    <x v="0"/>
    <x v="7"/>
    <s v="De Bonte Raaf"/>
    <x v="0"/>
    <x v="25"/>
    <n v="0"/>
    <x v="0"/>
    <x v="3"/>
    <x v="0"/>
    <x v="0"/>
    <x v="0"/>
    <x v="0"/>
  </r>
  <r>
    <x v="0"/>
    <x v="7"/>
    <s v="De Bonte Raaf"/>
    <x v="0"/>
    <x v="26"/>
    <n v="0"/>
    <x v="0"/>
    <x v="3"/>
    <x v="0"/>
    <x v="0"/>
    <x v="0"/>
    <x v="0"/>
  </r>
  <r>
    <x v="0"/>
    <x v="7"/>
    <s v="De Bonte Raaf"/>
    <x v="0"/>
    <x v="27"/>
    <n v="0"/>
    <x v="0"/>
    <x v="3"/>
    <x v="0"/>
    <x v="0"/>
    <x v="0"/>
    <x v="0"/>
  </r>
  <r>
    <x v="0"/>
    <x v="7"/>
    <s v="De Bonte Raaf"/>
    <x v="0"/>
    <x v="28"/>
    <n v="0"/>
    <x v="0"/>
    <x v="3"/>
    <x v="0"/>
    <x v="0"/>
    <x v="0"/>
    <x v="0"/>
  </r>
  <r>
    <x v="0"/>
    <x v="7"/>
    <s v="De Bonte Raaf"/>
    <x v="0"/>
    <x v="29"/>
    <n v="0"/>
    <x v="0"/>
    <x v="3"/>
    <x v="0"/>
    <x v="0"/>
    <x v="0"/>
    <x v="0"/>
  </r>
  <r>
    <x v="0"/>
    <x v="7"/>
    <s v="De Bonte Raaf"/>
    <x v="0"/>
    <x v="30"/>
    <n v="2350"/>
    <x v="0"/>
    <x v="3"/>
    <x v="0"/>
    <x v="0"/>
    <x v="0"/>
    <x v="0"/>
  </r>
  <r>
    <x v="0"/>
    <x v="7"/>
    <s v="De Bonte Raaf"/>
    <x v="0"/>
    <x v="31"/>
    <n v="15.06"/>
    <x v="0"/>
    <x v="3"/>
    <x v="0"/>
    <x v="0"/>
    <x v="0"/>
    <x v="0"/>
  </r>
  <r>
    <x v="0"/>
    <x v="7"/>
    <s v="De Bonte Raaf"/>
    <x v="0"/>
    <x v="32"/>
    <n v="0"/>
    <x v="0"/>
    <x v="3"/>
    <x v="0"/>
    <x v="0"/>
    <x v="0"/>
    <x v="0"/>
  </r>
  <r>
    <x v="0"/>
    <x v="7"/>
    <s v="De Bonte Raaf"/>
    <x v="0"/>
    <x v="33"/>
    <n v="0"/>
    <x v="0"/>
    <x v="3"/>
    <x v="0"/>
    <x v="0"/>
    <x v="0"/>
    <x v="0"/>
  </r>
  <r>
    <x v="0"/>
    <x v="7"/>
    <s v="De Bonte Raaf"/>
    <x v="0"/>
    <x v="34"/>
    <n v="0"/>
    <x v="0"/>
    <x v="3"/>
    <x v="0"/>
    <x v="0"/>
    <x v="0"/>
    <x v="0"/>
  </r>
  <r>
    <x v="0"/>
    <x v="7"/>
    <s v="De Bonte Raaf"/>
    <x v="0"/>
    <x v="35"/>
    <n v="0"/>
    <x v="0"/>
    <x v="3"/>
    <x v="0"/>
    <x v="0"/>
    <x v="0"/>
    <x v="0"/>
  </r>
  <r>
    <x v="0"/>
    <x v="7"/>
    <s v="De Bonte Raaf"/>
    <x v="0"/>
    <x v="36"/>
    <n v="0"/>
    <x v="0"/>
    <x v="3"/>
    <x v="0"/>
    <x v="0"/>
    <x v="0"/>
    <x v="0"/>
  </r>
  <r>
    <x v="0"/>
    <x v="7"/>
    <s v="De Bonte Raaf"/>
    <x v="0"/>
    <x v="37"/>
    <n v="0"/>
    <x v="0"/>
    <x v="3"/>
    <x v="0"/>
    <x v="0"/>
    <x v="0"/>
    <x v="0"/>
  </r>
  <r>
    <x v="0"/>
    <x v="7"/>
    <s v="De Bonte Raaf"/>
    <x v="0"/>
    <x v="38"/>
    <n v="1.59"/>
    <x v="0"/>
    <x v="3"/>
    <x v="0"/>
    <x v="0"/>
    <x v="0"/>
    <x v="0"/>
  </r>
  <r>
    <x v="0"/>
    <x v="7"/>
    <s v="De Bonte Raaf"/>
    <x v="0"/>
    <x v="39"/>
    <n v="0"/>
    <x v="0"/>
    <x v="3"/>
    <x v="0"/>
    <x v="0"/>
    <x v="0"/>
    <x v="0"/>
  </r>
  <r>
    <x v="0"/>
    <x v="7"/>
    <s v="De Bonte Raaf"/>
    <x v="0"/>
    <x v="40"/>
    <n v="1.59"/>
    <x v="0"/>
    <x v="3"/>
    <x v="0"/>
    <x v="0"/>
    <x v="0"/>
    <x v="0"/>
  </r>
  <r>
    <x v="0"/>
    <x v="7"/>
    <s v="De Bonte Raaf"/>
    <x v="0"/>
    <x v="41"/>
    <n v="0"/>
    <x v="0"/>
    <x v="3"/>
    <x v="0"/>
    <x v="0"/>
    <x v="0"/>
    <x v="0"/>
  </r>
  <r>
    <x v="0"/>
    <x v="7"/>
    <s v="De Bonte Raaf"/>
    <x v="0"/>
    <x v="42"/>
    <n v="0"/>
    <x v="0"/>
    <x v="3"/>
    <x v="0"/>
    <x v="0"/>
    <x v="0"/>
    <x v="0"/>
  </r>
  <r>
    <x v="0"/>
    <x v="7"/>
    <s v="De Bonte Raaf"/>
    <x v="0"/>
    <x v="43"/>
    <n v="0"/>
    <x v="0"/>
    <x v="3"/>
    <x v="0"/>
    <x v="1"/>
    <x v="0"/>
    <x v="0"/>
  </r>
  <r>
    <x v="0"/>
    <x v="7"/>
    <s v="De Bonte Raaf"/>
    <x v="0"/>
    <x v="44"/>
    <n v="0"/>
    <x v="0"/>
    <x v="3"/>
    <x v="0"/>
    <x v="2"/>
    <x v="0"/>
    <x v="0"/>
  </r>
  <r>
    <x v="0"/>
    <x v="7"/>
    <s v="De Bonte Raaf"/>
    <x v="0"/>
    <x v="45"/>
    <n v="0"/>
    <x v="0"/>
    <x v="3"/>
    <x v="0"/>
    <x v="2"/>
    <x v="0"/>
    <x v="0"/>
  </r>
  <r>
    <x v="0"/>
    <x v="7"/>
    <s v="De Bonte Raaf"/>
    <x v="0"/>
    <x v="46"/>
    <n v="0"/>
    <x v="0"/>
    <x v="3"/>
    <x v="0"/>
    <x v="2"/>
    <x v="0"/>
    <x v="0"/>
  </r>
  <r>
    <x v="0"/>
    <x v="7"/>
    <s v="De Bonte Raaf"/>
    <x v="0"/>
    <x v="47"/>
    <n v="0"/>
    <x v="0"/>
    <x v="3"/>
    <x v="0"/>
    <x v="2"/>
    <x v="0"/>
    <x v="0"/>
  </r>
  <r>
    <x v="0"/>
    <x v="7"/>
    <s v="De Bonte Raaf"/>
    <x v="0"/>
    <x v="48"/>
    <n v="0"/>
    <x v="0"/>
    <x v="3"/>
    <x v="0"/>
    <x v="1"/>
    <x v="0"/>
    <x v="0"/>
  </r>
  <r>
    <x v="0"/>
    <x v="7"/>
    <s v="De Bonte Raaf"/>
    <x v="0"/>
    <x v="49"/>
    <n v="0"/>
    <x v="0"/>
    <x v="3"/>
    <x v="0"/>
    <x v="3"/>
    <x v="0"/>
    <x v="0"/>
  </r>
  <r>
    <x v="0"/>
    <x v="7"/>
    <s v="De Bonte Raaf"/>
    <x v="0"/>
    <x v="50"/>
    <n v="0"/>
    <x v="0"/>
    <x v="3"/>
    <x v="0"/>
    <x v="4"/>
    <x v="0"/>
    <x v="0"/>
  </r>
  <r>
    <x v="0"/>
    <x v="7"/>
    <s v="De Bonte Raaf"/>
    <x v="0"/>
    <x v="51"/>
    <n v="0"/>
    <x v="0"/>
    <x v="3"/>
    <x v="0"/>
    <x v="4"/>
    <x v="0"/>
    <x v="0"/>
  </r>
  <r>
    <x v="0"/>
    <x v="7"/>
    <s v="De Bonte Raaf"/>
    <x v="0"/>
    <x v="52"/>
    <n v="0"/>
    <x v="0"/>
    <x v="3"/>
    <x v="0"/>
    <x v="1"/>
    <x v="0"/>
    <x v="0"/>
  </r>
  <r>
    <x v="0"/>
    <x v="7"/>
    <s v="De Bonte Raaf"/>
    <x v="0"/>
    <x v="53"/>
    <n v="0"/>
    <x v="0"/>
    <x v="3"/>
    <x v="0"/>
    <x v="3"/>
    <x v="0"/>
    <x v="0"/>
  </r>
  <r>
    <x v="0"/>
    <x v="7"/>
    <s v="De Bonte Raaf"/>
    <x v="0"/>
    <x v="54"/>
    <n v="0"/>
    <x v="0"/>
    <x v="3"/>
    <x v="0"/>
    <x v="4"/>
    <x v="0"/>
    <x v="0"/>
  </r>
  <r>
    <x v="0"/>
    <x v="7"/>
    <s v="De Bonte Raaf"/>
    <x v="0"/>
    <x v="55"/>
    <n v="0"/>
    <x v="0"/>
    <x v="3"/>
    <x v="0"/>
    <x v="4"/>
    <x v="0"/>
    <x v="0"/>
  </r>
  <r>
    <x v="0"/>
    <x v="7"/>
    <s v="De Bonte Raaf"/>
    <x v="0"/>
    <x v="56"/>
    <n v="0"/>
    <x v="0"/>
    <x v="3"/>
    <x v="0"/>
    <x v="4"/>
    <x v="0"/>
    <x v="0"/>
  </r>
  <r>
    <x v="0"/>
    <x v="7"/>
    <s v="De Bonte Raaf"/>
    <x v="0"/>
    <x v="57"/>
    <n v="0"/>
    <x v="0"/>
    <x v="3"/>
    <x v="0"/>
    <x v="4"/>
    <x v="0"/>
    <x v="0"/>
  </r>
  <r>
    <x v="0"/>
    <x v="7"/>
    <s v="De Bonte Raaf"/>
    <x v="0"/>
    <x v="58"/>
    <n v="0"/>
    <x v="0"/>
    <x v="3"/>
    <x v="0"/>
    <x v="4"/>
    <x v="0"/>
    <x v="0"/>
  </r>
  <r>
    <x v="0"/>
    <x v="7"/>
    <s v="De Bonte Raaf"/>
    <x v="0"/>
    <x v="59"/>
    <n v="0"/>
    <x v="0"/>
    <x v="3"/>
    <x v="0"/>
    <x v="4"/>
    <x v="0"/>
    <x v="0"/>
  </r>
  <r>
    <x v="0"/>
    <x v="7"/>
    <s v="De Bonte Raaf"/>
    <x v="0"/>
    <x v="60"/>
    <n v="0"/>
    <x v="0"/>
    <x v="3"/>
    <x v="0"/>
    <x v="5"/>
    <x v="0"/>
    <x v="0"/>
  </r>
  <r>
    <x v="0"/>
    <x v="7"/>
    <s v="De Bonte Raaf"/>
    <x v="0"/>
    <x v="61"/>
    <n v="0"/>
    <x v="0"/>
    <x v="3"/>
    <x v="0"/>
    <x v="5"/>
    <x v="0"/>
    <x v="0"/>
  </r>
  <r>
    <x v="0"/>
    <x v="7"/>
    <s v="De Bonte Raaf"/>
    <x v="0"/>
    <x v="62"/>
    <n v="0"/>
    <x v="0"/>
    <x v="3"/>
    <x v="0"/>
    <x v="5"/>
    <x v="0"/>
    <x v="0"/>
  </r>
  <r>
    <x v="0"/>
    <x v="7"/>
    <s v="De Bonte Raaf"/>
    <x v="0"/>
    <x v="63"/>
    <n v="0"/>
    <x v="0"/>
    <x v="3"/>
    <x v="0"/>
    <x v="5"/>
    <x v="0"/>
    <x v="0"/>
  </r>
  <r>
    <x v="0"/>
    <x v="7"/>
    <s v="De Bonte Raaf"/>
    <x v="0"/>
    <x v="64"/>
    <n v="0"/>
    <x v="0"/>
    <x v="3"/>
    <x v="0"/>
    <x v="5"/>
    <x v="0"/>
    <x v="0"/>
  </r>
  <r>
    <x v="0"/>
    <x v="7"/>
    <s v="De Bonte Raaf"/>
    <x v="0"/>
    <x v="65"/>
    <n v="0"/>
    <x v="0"/>
    <x v="3"/>
    <x v="0"/>
    <x v="5"/>
    <x v="0"/>
    <x v="0"/>
  </r>
  <r>
    <x v="0"/>
    <x v="7"/>
    <s v="De Bonte Raaf"/>
    <x v="0"/>
    <x v="66"/>
    <n v="0"/>
    <x v="0"/>
    <x v="3"/>
    <x v="0"/>
    <x v="5"/>
    <x v="0"/>
    <x v="0"/>
  </r>
  <r>
    <x v="0"/>
    <x v="7"/>
    <s v="De Bonte Raaf"/>
    <x v="0"/>
    <x v="67"/>
    <n v="0"/>
    <x v="0"/>
    <x v="3"/>
    <x v="0"/>
    <x v="5"/>
    <x v="0"/>
    <x v="0"/>
  </r>
  <r>
    <x v="0"/>
    <x v="7"/>
    <s v="De Bonte Raaf"/>
    <x v="0"/>
    <x v="68"/>
    <n v="0"/>
    <x v="0"/>
    <x v="3"/>
    <x v="0"/>
    <x v="5"/>
    <x v="0"/>
    <x v="0"/>
  </r>
  <r>
    <x v="0"/>
    <x v="7"/>
    <s v="De Bonte Raaf"/>
    <x v="0"/>
    <x v="69"/>
    <n v="0"/>
    <x v="0"/>
    <x v="3"/>
    <x v="0"/>
    <x v="5"/>
    <x v="0"/>
    <x v="0"/>
  </r>
  <r>
    <x v="0"/>
    <x v="7"/>
    <s v="De Bonte Raaf"/>
    <x v="0"/>
    <x v="70"/>
    <n v="0"/>
    <x v="0"/>
    <x v="3"/>
    <x v="0"/>
    <x v="5"/>
    <x v="0"/>
    <x v="0"/>
  </r>
  <r>
    <x v="0"/>
    <x v="7"/>
    <s v="De Bonte Raaf"/>
    <x v="0"/>
    <x v="71"/>
    <n v="0"/>
    <x v="0"/>
    <x v="3"/>
    <x v="0"/>
    <x v="5"/>
    <x v="0"/>
    <x v="0"/>
  </r>
  <r>
    <x v="0"/>
    <x v="7"/>
    <s v="De Bonte Raaf"/>
    <x v="0"/>
    <x v="72"/>
    <n v="0"/>
    <x v="0"/>
    <x v="3"/>
    <x v="0"/>
    <x v="4"/>
    <x v="0"/>
    <x v="0"/>
  </r>
  <r>
    <x v="0"/>
    <x v="7"/>
    <s v="De Bonte Raaf"/>
    <x v="0"/>
    <x v="73"/>
    <n v="0"/>
    <x v="0"/>
    <x v="3"/>
    <x v="0"/>
    <x v="4"/>
    <x v="0"/>
    <x v="0"/>
  </r>
  <r>
    <x v="0"/>
    <x v="7"/>
    <s v="De Bonte Raaf"/>
    <x v="0"/>
    <x v="74"/>
    <n v="0"/>
    <x v="0"/>
    <x v="3"/>
    <x v="0"/>
    <x v="4"/>
    <x v="0"/>
    <x v="0"/>
  </r>
  <r>
    <x v="0"/>
    <x v="7"/>
    <s v="De Bonte Raaf"/>
    <x v="0"/>
    <x v="75"/>
    <n v="0"/>
    <x v="0"/>
    <x v="3"/>
    <x v="0"/>
    <x v="4"/>
    <x v="0"/>
    <x v="0"/>
  </r>
  <r>
    <x v="0"/>
    <x v="7"/>
    <s v="De Bonte Raaf"/>
    <x v="0"/>
    <x v="76"/>
    <n v="0"/>
    <x v="0"/>
    <x v="3"/>
    <x v="0"/>
    <x v="6"/>
    <x v="0"/>
    <x v="0"/>
  </r>
  <r>
    <x v="0"/>
    <x v="7"/>
    <s v="De Bonte Raaf"/>
    <x v="0"/>
    <x v="77"/>
    <n v="0"/>
    <x v="0"/>
    <x v="3"/>
    <x v="0"/>
    <x v="7"/>
    <x v="0"/>
    <x v="0"/>
  </r>
  <r>
    <x v="0"/>
    <x v="7"/>
    <s v="De Bonte Raaf"/>
    <x v="0"/>
    <x v="78"/>
    <n v="0"/>
    <x v="0"/>
    <x v="3"/>
    <x v="0"/>
    <x v="7"/>
    <x v="0"/>
    <x v="0"/>
  </r>
  <r>
    <x v="0"/>
    <x v="7"/>
    <s v="De Bonte Raaf"/>
    <x v="0"/>
    <x v="79"/>
    <n v="0"/>
    <x v="0"/>
    <x v="3"/>
    <x v="0"/>
    <x v="7"/>
    <x v="0"/>
    <x v="0"/>
  </r>
  <r>
    <x v="0"/>
    <x v="7"/>
    <s v="De Bonte Raaf"/>
    <x v="0"/>
    <x v="80"/>
    <n v="0"/>
    <x v="0"/>
    <x v="3"/>
    <x v="0"/>
    <x v="8"/>
    <x v="0"/>
    <x v="0"/>
  </r>
  <r>
    <x v="0"/>
    <x v="7"/>
    <s v="De Bonte Raaf"/>
    <x v="0"/>
    <x v="81"/>
    <n v="0"/>
    <x v="0"/>
    <x v="3"/>
    <x v="0"/>
    <x v="8"/>
    <x v="0"/>
    <x v="0"/>
  </r>
  <r>
    <x v="0"/>
    <x v="7"/>
    <s v="De Bonte Raaf"/>
    <x v="0"/>
    <x v="82"/>
    <n v="0"/>
    <x v="0"/>
    <x v="3"/>
    <x v="0"/>
    <x v="8"/>
    <x v="0"/>
    <x v="0"/>
  </r>
  <r>
    <x v="0"/>
    <x v="7"/>
    <s v="De Bonte Raaf"/>
    <x v="0"/>
    <x v="83"/>
    <n v="0"/>
    <x v="0"/>
    <x v="3"/>
    <x v="0"/>
    <x v="9"/>
    <x v="0"/>
    <x v="0"/>
  </r>
  <r>
    <x v="0"/>
    <x v="7"/>
    <s v="De Bonte Raaf"/>
    <x v="0"/>
    <x v="84"/>
    <n v="0"/>
    <x v="0"/>
    <x v="3"/>
    <x v="0"/>
    <x v="3"/>
    <x v="0"/>
    <x v="0"/>
  </r>
  <r>
    <x v="0"/>
    <x v="7"/>
    <s v="De Bonte Raaf"/>
    <x v="1"/>
    <x v="0"/>
    <n v="5640.99"/>
    <x v="1"/>
    <x v="0"/>
    <x v="0"/>
    <x v="0"/>
    <x v="0"/>
    <x v="0"/>
  </r>
  <r>
    <x v="0"/>
    <x v="7"/>
    <s v="De Bonte Raaf"/>
    <x v="1"/>
    <x v="85"/>
    <n v="2191"/>
    <x v="1"/>
    <x v="0"/>
    <x v="0"/>
    <x v="0"/>
    <x v="0"/>
    <x v="0"/>
  </r>
  <r>
    <x v="0"/>
    <x v="7"/>
    <s v="De Bonte Raaf"/>
    <x v="1"/>
    <x v="2"/>
    <n v="0"/>
    <x v="1"/>
    <x v="0"/>
    <x v="0"/>
    <x v="0"/>
    <x v="0"/>
    <x v="0"/>
  </r>
  <r>
    <x v="0"/>
    <x v="7"/>
    <s v="De Bonte Raaf"/>
    <x v="1"/>
    <x v="86"/>
    <n v="2191"/>
    <x v="1"/>
    <x v="0"/>
    <x v="0"/>
    <x v="0"/>
    <x v="0"/>
    <x v="0"/>
  </r>
  <r>
    <x v="0"/>
    <x v="7"/>
    <s v="De Bonte Raaf"/>
    <x v="1"/>
    <x v="4"/>
    <n v="2191"/>
    <x v="1"/>
    <x v="0"/>
    <x v="0"/>
    <x v="1"/>
    <x v="0"/>
    <x v="0"/>
  </r>
  <r>
    <x v="0"/>
    <x v="7"/>
    <s v="De Bonte Raaf"/>
    <x v="1"/>
    <x v="5"/>
    <n v="0"/>
    <x v="1"/>
    <x v="0"/>
    <x v="0"/>
    <x v="0"/>
    <x v="0"/>
    <x v="0"/>
  </r>
  <r>
    <x v="0"/>
    <x v="7"/>
    <s v="De Bonte Raaf"/>
    <x v="1"/>
    <x v="6"/>
    <n v="2788.93"/>
    <x v="1"/>
    <x v="0"/>
    <x v="0"/>
    <x v="0"/>
    <x v="0"/>
    <x v="0"/>
  </r>
  <r>
    <x v="0"/>
    <x v="7"/>
    <s v="De Bonte Raaf"/>
    <x v="1"/>
    <x v="7"/>
    <n v="0"/>
    <x v="1"/>
    <x v="0"/>
    <x v="0"/>
    <x v="0"/>
    <x v="0"/>
    <x v="0"/>
  </r>
  <r>
    <x v="0"/>
    <x v="7"/>
    <s v="De Bonte Raaf"/>
    <x v="1"/>
    <x v="8"/>
    <n v="0"/>
    <x v="1"/>
    <x v="0"/>
    <x v="0"/>
    <x v="1"/>
    <x v="0"/>
    <x v="0"/>
  </r>
  <r>
    <x v="0"/>
    <x v="7"/>
    <s v="De Bonte Raaf"/>
    <x v="1"/>
    <x v="9"/>
    <n v="0"/>
    <x v="1"/>
    <x v="0"/>
    <x v="0"/>
    <x v="0"/>
    <x v="0"/>
    <x v="0"/>
  </r>
  <r>
    <x v="0"/>
    <x v="7"/>
    <s v="De Bonte Raaf"/>
    <x v="1"/>
    <x v="87"/>
    <n v="2191"/>
    <x v="1"/>
    <x v="0"/>
    <x v="0"/>
    <x v="0"/>
    <x v="0"/>
    <x v="0"/>
  </r>
  <r>
    <x v="0"/>
    <x v="7"/>
    <s v="De Bonte Raaf"/>
    <x v="1"/>
    <x v="88"/>
    <n v="2191"/>
    <x v="1"/>
    <x v="0"/>
    <x v="0"/>
    <x v="0"/>
    <x v="0"/>
    <x v="0"/>
  </r>
  <r>
    <x v="0"/>
    <x v="7"/>
    <s v="De Bonte Raaf"/>
    <x v="1"/>
    <x v="89"/>
    <n v="2191"/>
    <x v="1"/>
    <x v="0"/>
    <x v="0"/>
    <x v="0"/>
    <x v="0"/>
    <x v="0"/>
  </r>
  <r>
    <x v="0"/>
    <x v="7"/>
    <s v="De Bonte Raaf"/>
    <x v="1"/>
    <x v="90"/>
    <n v="2191"/>
    <x v="1"/>
    <x v="0"/>
    <x v="0"/>
    <x v="0"/>
    <x v="0"/>
    <x v="0"/>
  </r>
  <r>
    <x v="0"/>
    <x v="7"/>
    <s v="De Bonte Raaf"/>
    <x v="1"/>
    <x v="91"/>
    <n v="2191"/>
    <x v="1"/>
    <x v="0"/>
    <x v="0"/>
    <x v="0"/>
    <x v="0"/>
    <x v="0"/>
  </r>
  <r>
    <x v="0"/>
    <x v="7"/>
    <s v="De Bonte Raaf"/>
    <x v="1"/>
    <x v="15"/>
    <n v="0"/>
    <x v="1"/>
    <x v="0"/>
    <x v="0"/>
    <x v="0"/>
    <x v="0"/>
    <x v="0"/>
  </r>
  <r>
    <x v="0"/>
    <x v="7"/>
    <s v="De Bonte Raaf"/>
    <x v="1"/>
    <x v="16"/>
    <n v="2191"/>
    <x v="1"/>
    <x v="0"/>
    <x v="0"/>
    <x v="0"/>
    <x v="0"/>
    <x v="0"/>
  </r>
  <r>
    <x v="0"/>
    <x v="7"/>
    <s v="De Bonte Raaf"/>
    <x v="1"/>
    <x v="17"/>
    <n v="0"/>
    <x v="1"/>
    <x v="0"/>
    <x v="0"/>
    <x v="0"/>
    <x v="0"/>
    <x v="0"/>
  </r>
  <r>
    <x v="0"/>
    <x v="7"/>
    <s v="De Bonte Raaf"/>
    <x v="1"/>
    <x v="18"/>
    <n v="2191"/>
    <x v="1"/>
    <x v="0"/>
    <x v="0"/>
    <x v="0"/>
    <x v="0"/>
    <x v="0"/>
  </r>
  <r>
    <x v="0"/>
    <x v="7"/>
    <s v="De Bonte Raaf"/>
    <x v="1"/>
    <x v="19"/>
    <n v="21"/>
    <x v="1"/>
    <x v="0"/>
    <x v="0"/>
    <x v="0"/>
    <x v="0"/>
    <x v="0"/>
  </r>
  <r>
    <x v="0"/>
    <x v="7"/>
    <s v="De Bonte Raaf"/>
    <x v="1"/>
    <x v="20"/>
    <n v="2191"/>
    <x v="1"/>
    <x v="0"/>
    <x v="0"/>
    <x v="0"/>
    <x v="0"/>
    <x v="0"/>
  </r>
  <r>
    <x v="0"/>
    <x v="7"/>
    <s v="De Bonte Raaf"/>
    <x v="1"/>
    <x v="21"/>
    <n v="-310.67"/>
    <x v="1"/>
    <x v="0"/>
    <x v="0"/>
    <x v="0"/>
    <x v="0"/>
    <x v="0"/>
  </r>
  <r>
    <x v="0"/>
    <x v="7"/>
    <s v="De Bonte Raaf"/>
    <x v="1"/>
    <x v="22"/>
    <n v="2191"/>
    <x v="1"/>
    <x v="0"/>
    <x v="0"/>
    <x v="0"/>
    <x v="0"/>
    <x v="0"/>
  </r>
  <r>
    <x v="0"/>
    <x v="7"/>
    <s v="De Bonte Raaf"/>
    <x v="1"/>
    <x v="23"/>
    <n v="2191"/>
    <x v="1"/>
    <x v="0"/>
    <x v="0"/>
    <x v="0"/>
    <x v="0"/>
    <x v="0"/>
  </r>
  <r>
    <x v="0"/>
    <x v="7"/>
    <s v="De Bonte Raaf"/>
    <x v="1"/>
    <x v="24"/>
    <n v="2191"/>
    <x v="1"/>
    <x v="0"/>
    <x v="0"/>
    <x v="0"/>
    <x v="0"/>
    <x v="0"/>
  </r>
  <r>
    <x v="0"/>
    <x v="7"/>
    <s v="De Bonte Raaf"/>
    <x v="1"/>
    <x v="25"/>
    <n v="21.67"/>
    <x v="1"/>
    <x v="0"/>
    <x v="0"/>
    <x v="0"/>
    <x v="0"/>
    <x v="0"/>
  </r>
  <r>
    <x v="0"/>
    <x v="7"/>
    <s v="De Bonte Raaf"/>
    <x v="1"/>
    <x v="26"/>
    <n v="151.19999999999999"/>
    <x v="1"/>
    <x v="0"/>
    <x v="0"/>
    <x v="0"/>
    <x v="0"/>
    <x v="0"/>
  </r>
  <r>
    <x v="0"/>
    <x v="7"/>
    <s v="De Bonte Raaf"/>
    <x v="1"/>
    <x v="27"/>
    <n v="306.25"/>
    <x v="1"/>
    <x v="0"/>
    <x v="0"/>
    <x v="0"/>
    <x v="0"/>
    <x v="0"/>
  </r>
  <r>
    <x v="0"/>
    <x v="7"/>
    <s v="De Bonte Raaf"/>
    <x v="1"/>
    <x v="28"/>
    <n v="2191"/>
    <x v="1"/>
    <x v="0"/>
    <x v="0"/>
    <x v="0"/>
    <x v="0"/>
    <x v="0"/>
  </r>
  <r>
    <x v="0"/>
    <x v="7"/>
    <s v="De Bonte Raaf"/>
    <x v="1"/>
    <x v="29"/>
    <n v="0"/>
    <x v="1"/>
    <x v="0"/>
    <x v="0"/>
    <x v="0"/>
    <x v="0"/>
    <x v="0"/>
  </r>
  <r>
    <x v="0"/>
    <x v="7"/>
    <s v="De Bonte Raaf"/>
    <x v="1"/>
    <x v="30"/>
    <n v="2191"/>
    <x v="1"/>
    <x v="0"/>
    <x v="0"/>
    <x v="0"/>
    <x v="0"/>
    <x v="0"/>
  </r>
  <r>
    <x v="0"/>
    <x v="7"/>
    <s v="De Bonte Raaf"/>
    <x v="1"/>
    <x v="31"/>
    <n v="14.04"/>
    <x v="1"/>
    <x v="0"/>
    <x v="0"/>
    <x v="0"/>
    <x v="0"/>
    <x v="0"/>
  </r>
  <r>
    <x v="0"/>
    <x v="7"/>
    <s v="De Bonte Raaf"/>
    <x v="1"/>
    <x v="32"/>
    <n v="156"/>
    <x v="1"/>
    <x v="0"/>
    <x v="0"/>
    <x v="0"/>
    <x v="0"/>
    <x v="0"/>
  </r>
  <r>
    <x v="0"/>
    <x v="7"/>
    <s v="De Bonte Raaf"/>
    <x v="1"/>
    <x v="33"/>
    <n v="100"/>
    <x v="1"/>
    <x v="0"/>
    <x v="0"/>
    <x v="0"/>
    <x v="0"/>
    <x v="0"/>
  </r>
  <r>
    <x v="0"/>
    <x v="7"/>
    <s v="De Bonte Raaf"/>
    <x v="1"/>
    <x v="34"/>
    <n v="100"/>
    <x v="1"/>
    <x v="0"/>
    <x v="0"/>
    <x v="0"/>
    <x v="0"/>
    <x v="0"/>
  </r>
  <r>
    <x v="0"/>
    <x v="7"/>
    <s v="De Bonte Raaf"/>
    <x v="1"/>
    <x v="35"/>
    <n v="100"/>
    <x v="1"/>
    <x v="0"/>
    <x v="0"/>
    <x v="0"/>
    <x v="0"/>
    <x v="0"/>
  </r>
  <r>
    <x v="0"/>
    <x v="7"/>
    <s v="De Bonte Raaf"/>
    <x v="1"/>
    <x v="36"/>
    <n v="156"/>
    <x v="1"/>
    <x v="0"/>
    <x v="0"/>
    <x v="0"/>
    <x v="0"/>
    <x v="0"/>
  </r>
  <r>
    <x v="0"/>
    <x v="7"/>
    <s v="De Bonte Raaf"/>
    <x v="1"/>
    <x v="37"/>
    <n v="146.80000000000001"/>
    <x v="1"/>
    <x v="0"/>
    <x v="0"/>
    <x v="0"/>
    <x v="0"/>
    <x v="0"/>
  </r>
  <r>
    <x v="0"/>
    <x v="7"/>
    <s v="De Bonte Raaf"/>
    <x v="1"/>
    <x v="38"/>
    <n v="432"/>
    <x v="1"/>
    <x v="0"/>
    <x v="0"/>
    <x v="0"/>
    <x v="0"/>
    <x v="0"/>
  </r>
  <r>
    <x v="0"/>
    <x v="7"/>
    <s v="De Bonte Raaf"/>
    <x v="1"/>
    <x v="39"/>
    <n v="0"/>
    <x v="1"/>
    <x v="0"/>
    <x v="0"/>
    <x v="0"/>
    <x v="0"/>
    <x v="0"/>
  </r>
  <r>
    <x v="0"/>
    <x v="7"/>
    <s v="De Bonte Raaf"/>
    <x v="1"/>
    <x v="40"/>
    <n v="432"/>
    <x v="1"/>
    <x v="0"/>
    <x v="0"/>
    <x v="0"/>
    <x v="0"/>
    <x v="0"/>
  </r>
  <r>
    <x v="0"/>
    <x v="7"/>
    <s v="De Bonte Raaf"/>
    <x v="1"/>
    <x v="41"/>
    <n v="0"/>
    <x v="1"/>
    <x v="0"/>
    <x v="0"/>
    <x v="0"/>
    <x v="0"/>
    <x v="0"/>
  </r>
  <r>
    <x v="0"/>
    <x v="7"/>
    <s v="De Bonte Raaf"/>
    <x v="1"/>
    <x v="92"/>
    <n v="2191"/>
    <x v="1"/>
    <x v="0"/>
    <x v="0"/>
    <x v="0"/>
    <x v="0"/>
    <x v="0"/>
  </r>
  <r>
    <x v="0"/>
    <x v="7"/>
    <s v="De Bonte Raaf"/>
    <x v="1"/>
    <x v="43"/>
    <n v="0"/>
    <x v="1"/>
    <x v="0"/>
    <x v="0"/>
    <x v="1"/>
    <x v="0"/>
    <x v="0"/>
  </r>
  <r>
    <x v="0"/>
    <x v="7"/>
    <s v="De Bonte Raaf"/>
    <x v="1"/>
    <x v="44"/>
    <n v="0"/>
    <x v="1"/>
    <x v="0"/>
    <x v="0"/>
    <x v="2"/>
    <x v="0"/>
    <x v="0"/>
  </r>
  <r>
    <x v="0"/>
    <x v="7"/>
    <s v="De Bonte Raaf"/>
    <x v="1"/>
    <x v="45"/>
    <n v="0"/>
    <x v="1"/>
    <x v="0"/>
    <x v="0"/>
    <x v="2"/>
    <x v="0"/>
    <x v="0"/>
  </r>
  <r>
    <x v="0"/>
    <x v="7"/>
    <s v="De Bonte Raaf"/>
    <x v="1"/>
    <x v="46"/>
    <n v="0"/>
    <x v="1"/>
    <x v="0"/>
    <x v="0"/>
    <x v="2"/>
    <x v="0"/>
    <x v="0"/>
  </r>
  <r>
    <x v="0"/>
    <x v="7"/>
    <s v="De Bonte Raaf"/>
    <x v="1"/>
    <x v="47"/>
    <n v="0"/>
    <x v="1"/>
    <x v="0"/>
    <x v="0"/>
    <x v="2"/>
    <x v="0"/>
    <x v="0"/>
  </r>
  <r>
    <x v="0"/>
    <x v="7"/>
    <s v="De Bonte Raaf"/>
    <x v="1"/>
    <x v="48"/>
    <n v="0"/>
    <x v="1"/>
    <x v="0"/>
    <x v="0"/>
    <x v="1"/>
    <x v="0"/>
    <x v="0"/>
  </r>
  <r>
    <x v="0"/>
    <x v="7"/>
    <s v="De Bonte Raaf"/>
    <x v="1"/>
    <x v="49"/>
    <n v="175.28"/>
    <x v="1"/>
    <x v="0"/>
    <x v="0"/>
    <x v="3"/>
    <x v="0"/>
    <x v="0"/>
  </r>
  <r>
    <x v="0"/>
    <x v="7"/>
    <s v="De Bonte Raaf"/>
    <x v="1"/>
    <x v="50"/>
    <n v="26.29"/>
    <x v="1"/>
    <x v="0"/>
    <x v="0"/>
    <x v="4"/>
    <x v="0"/>
    <x v="0"/>
  </r>
  <r>
    <x v="0"/>
    <x v="7"/>
    <s v="De Bonte Raaf"/>
    <x v="1"/>
    <x v="51"/>
    <n v="35.06"/>
    <x v="1"/>
    <x v="0"/>
    <x v="0"/>
    <x v="4"/>
    <x v="0"/>
    <x v="0"/>
  </r>
  <r>
    <x v="0"/>
    <x v="7"/>
    <s v="De Bonte Raaf"/>
    <x v="1"/>
    <x v="52"/>
    <n v="0"/>
    <x v="1"/>
    <x v="0"/>
    <x v="0"/>
    <x v="1"/>
    <x v="0"/>
    <x v="0"/>
  </r>
  <r>
    <x v="0"/>
    <x v="7"/>
    <s v="De Bonte Raaf"/>
    <x v="1"/>
    <x v="53"/>
    <n v="32.86"/>
    <x v="1"/>
    <x v="0"/>
    <x v="0"/>
    <x v="3"/>
    <x v="0"/>
    <x v="0"/>
  </r>
  <r>
    <x v="0"/>
    <x v="7"/>
    <s v="De Bonte Raaf"/>
    <x v="1"/>
    <x v="54"/>
    <n v="4.93"/>
    <x v="1"/>
    <x v="0"/>
    <x v="0"/>
    <x v="4"/>
    <x v="0"/>
    <x v="0"/>
  </r>
  <r>
    <x v="0"/>
    <x v="7"/>
    <s v="De Bonte Raaf"/>
    <x v="1"/>
    <x v="55"/>
    <n v="6.57"/>
    <x v="1"/>
    <x v="0"/>
    <x v="0"/>
    <x v="4"/>
    <x v="0"/>
    <x v="0"/>
  </r>
  <r>
    <x v="0"/>
    <x v="7"/>
    <s v="De Bonte Raaf"/>
    <x v="1"/>
    <x v="56"/>
    <n v="0"/>
    <x v="1"/>
    <x v="0"/>
    <x v="0"/>
    <x v="4"/>
    <x v="0"/>
    <x v="0"/>
  </r>
  <r>
    <x v="0"/>
    <x v="7"/>
    <s v="De Bonte Raaf"/>
    <x v="1"/>
    <x v="57"/>
    <n v="0"/>
    <x v="1"/>
    <x v="0"/>
    <x v="0"/>
    <x v="4"/>
    <x v="0"/>
    <x v="0"/>
  </r>
  <r>
    <x v="0"/>
    <x v="7"/>
    <s v="De Bonte Raaf"/>
    <x v="1"/>
    <x v="58"/>
    <n v="0"/>
    <x v="1"/>
    <x v="0"/>
    <x v="0"/>
    <x v="4"/>
    <x v="0"/>
    <x v="0"/>
  </r>
  <r>
    <x v="0"/>
    <x v="7"/>
    <s v="De Bonte Raaf"/>
    <x v="1"/>
    <x v="59"/>
    <n v="0"/>
    <x v="1"/>
    <x v="0"/>
    <x v="0"/>
    <x v="4"/>
    <x v="0"/>
    <x v="0"/>
  </r>
  <r>
    <x v="0"/>
    <x v="7"/>
    <s v="De Bonte Raaf"/>
    <x v="1"/>
    <x v="60"/>
    <n v="159.29"/>
    <x v="1"/>
    <x v="0"/>
    <x v="0"/>
    <x v="5"/>
    <x v="0"/>
    <x v="0"/>
  </r>
  <r>
    <x v="0"/>
    <x v="7"/>
    <s v="De Bonte Raaf"/>
    <x v="1"/>
    <x v="61"/>
    <n v="0"/>
    <x v="1"/>
    <x v="0"/>
    <x v="0"/>
    <x v="5"/>
    <x v="0"/>
    <x v="0"/>
  </r>
  <r>
    <x v="0"/>
    <x v="7"/>
    <s v="De Bonte Raaf"/>
    <x v="1"/>
    <x v="62"/>
    <n v="0"/>
    <x v="1"/>
    <x v="0"/>
    <x v="0"/>
    <x v="5"/>
    <x v="0"/>
    <x v="0"/>
  </r>
  <r>
    <x v="0"/>
    <x v="7"/>
    <s v="De Bonte Raaf"/>
    <x v="1"/>
    <x v="63"/>
    <n v="0"/>
    <x v="1"/>
    <x v="0"/>
    <x v="0"/>
    <x v="5"/>
    <x v="0"/>
    <x v="0"/>
  </r>
  <r>
    <x v="0"/>
    <x v="7"/>
    <s v="De Bonte Raaf"/>
    <x v="1"/>
    <x v="64"/>
    <n v="11.61"/>
    <x v="1"/>
    <x v="0"/>
    <x v="0"/>
    <x v="5"/>
    <x v="0"/>
    <x v="0"/>
  </r>
  <r>
    <x v="0"/>
    <x v="7"/>
    <s v="De Bonte Raaf"/>
    <x v="1"/>
    <x v="65"/>
    <n v="0"/>
    <x v="1"/>
    <x v="0"/>
    <x v="0"/>
    <x v="5"/>
    <x v="0"/>
    <x v="0"/>
  </r>
  <r>
    <x v="0"/>
    <x v="7"/>
    <s v="De Bonte Raaf"/>
    <x v="1"/>
    <x v="66"/>
    <n v="64.42"/>
    <x v="1"/>
    <x v="0"/>
    <x v="0"/>
    <x v="5"/>
    <x v="0"/>
    <x v="0"/>
  </r>
  <r>
    <x v="0"/>
    <x v="7"/>
    <s v="De Bonte Raaf"/>
    <x v="1"/>
    <x v="67"/>
    <n v="0"/>
    <x v="1"/>
    <x v="0"/>
    <x v="0"/>
    <x v="5"/>
    <x v="0"/>
    <x v="0"/>
  </r>
  <r>
    <x v="0"/>
    <x v="7"/>
    <s v="De Bonte Raaf"/>
    <x v="1"/>
    <x v="68"/>
    <n v="0"/>
    <x v="1"/>
    <x v="0"/>
    <x v="0"/>
    <x v="5"/>
    <x v="0"/>
    <x v="0"/>
  </r>
  <r>
    <x v="0"/>
    <x v="7"/>
    <s v="De Bonte Raaf"/>
    <x v="1"/>
    <x v="69"/>
    <n v="0"/>
    <x v="1"/>
    <x v="0"/>
    <x v="0"/>
    <x v="5"/>
    <x v="0"/>
    <x v="0"/>
  </r>
  <r>
    <x v="0"/>
    <x v="7"/>
    <s v="De Bonte Raaf"/>
    <x v="1"/>
    <x v="70"/>
    <n v="7.67"/>
    <x v="1"/>
    <x v="0"/>
    <x v="0"/>
    <x v="5"/>
    <x v="0"/>
    <x v="0"/>
  </r>
  <r>
    <x v="0"/>
    <x v="7"/>
    <s v="De Bonte Raaf"/>
    <x v="1"/>
    <x v="71"/>
    <n v="0"/>
    <x v="1"/>
    <x v="0"/>
    <x v="0"/>
    <x v="5"/>
    <x v="0"/>
    <x v="0"/>
  </r>
  <r>
    <x v="0"/>
    <x v="7"/>
    <s v="De Bonte Raaf"/>
    <x v="1"/>
    <x v="72"/>
    <n v="0"/>
    <x v="1"/>
    <x v="0"/>
    <x v="0"/>
    <x v="4"/>
    <x v="0"/>
    <x v="0"/>
  </r>
  <r>
    <x v="0"/>
    <x v="7"/>
    <s v="De Bonte Raaf"/>
    <x v="1"/>
    <x v="73"/>
    <n v="0"/>
    <x v="1"/>
    <x v="0"/>
    <x v="0"/>
    <x v="4"/>
    <x v="0"/>
    <x v="0"/>
  </r>
  <r>
    <x v="0"/>
    <x v="7"/>
    <s v="De Bonte Raaf"/>
    <x v="1"/>
    <x v="74"/>
    <n v="0"/>
    <x v="1"/>
    <x v="0"/>
    <x v="0"/>
    <x v="4"/>
    <x v="0"/>
    <x v="0"/>
  </r>
  <r>
    <x v="0"/>
    <x v="7"/>
    <s v="De Bonte Raaf"/>
    <x v="1"/>
    <x v="75"/>
    <n v="0"/>
    <x v="1"/>
    <x v="0"/>
    <x v="0"/>
    <x v="4"/>
    <x v="0"/>
    <x v="0"/>
  </r>
  <r>
    <x v="0"/>
    <x v="7"/>
    <s v="De Bonte Raaf"/>
    <x v="1"/>
    <x v="76"/>
    <n v="146.80000000000001"/>
    <x v="1"/>
    <x v="0"/>
    <x v="0"/>
    <x v="6"/>
    <x v="0"/>
    <x v="0"/>
  </r>
  <r>
    <x v="0"/>
    <x v="7"/>
    <s v="De Bonte Raaf"/>
    <x v="1"/>
    <x v="77"/>
    <n v="-310.67"/>
    <x v="1"/>
    <x v="0"/>
    <x v="0"/>
    <x v="7"/>
    <x v="0"/>
    <x v="0"/>
  </r>
  <r>
    <x v="0"/>
    <x v="7"/>
    <s v="De Bonte Raaf"/>
    <x v="1"/>
    <x v="78"/>
    <n v="0"/>
    <x v="1"/>
    <x v="0"/>
    <x v="0"/>
    <x v="7"/>
    <x v="0"/>
    <x v="0"/>
  </r>
  <r>
    <x v="0"/>
    <x v="7"/>
    <s v="De Bonte Raaf"/>
    <x v="1"/>
    <x v="79"/>
    <n v="0"/>
    <x v="1"/>
    <x v="0"/>
    <x v="0"/>
    <x v="7"/>
    <x v="0"/>
    <x v="0"/>
  </r>
  <r>
    <x v="0"/>
    <x v="7"/>
    <s v="De Bonte Raaf"/>
    <x v="1"/>
    <x v="80"/>
    <n v="0"/>
    <x v="1"/>
    <x v="0"/>
    <x v="0"/>
    <x v="8"/>
    <x v="0"/>
    <x v="0"/>
  </r>
  <r>
    <x v="0"/>
    <x v="7"/>
    <s v="De Bonte Raaf"/>
    <x v="1"/>
    <x v="81"/>
    <n v="1880.33"/>
    <x v="1"/>
    <x v="0"/>
    <x v="0"/>
    <x v="8"/>
    <x v="0"/>
    <x v="0"/>
  </r>
  <r>
    <x v="0"/>
    <x v="7"/>
    <s v="De Bonte Raaf"/>
    <x v="1"/>
    <x v="82"/>
    <n v="0"/>
    <x v="1"/>
    <x v="0"/>
    <x v="0"/>
    <x v="8"/>
    <x v="0"/>
    <x v="0"/>
  </r>
  <r>
    <x v="0"/>
    <x v="7"/>
    <s v="De Bonte Raaf"/>
    <x v="1"/>
    <x v="83"/>
    <n v="1880.33"/>
    <x v="1"/>
    <x v="0"/>
    <x v="0"/>
    <x v="9"/>
    <x v="0"/>
    <x v="0"/>
  </r>
  <r>
    <x v="0"/>
    <x v="7"/>
    <s v="De Bonte Raaf"/>
    <x v="1"/>
    <x v="84"/>
    <n v="0"/>
    <x v="1"/>
    <x v="0"/>
    <x v="0"/>
    <x v="3"/>
    <x v="0"/>
    <x v="0"/>
  </r>
  <r>
    <x v="0"/>
    <x v="7"/>
    <s v="De Bonte Raaf"/>
    <x v="11"/>
    <x v="0"/>
    <n v="4832.76"/>
    <x v="0"/>
    <x v="0"/>
    <x v="0"/>
    <x v="0"/>
    <x v="0"/>
    <x v="0"/>
  </r>
  <r>
    <x v="0"/>
    <x v="7"/>
    <s v="De Bonte Raaf"/>
    <x v="11"/>
    <x v="85"/>
    <n v="1750"/>
    <x v="0"/>
    <x v="0"/>
    <x v="0"/>
    <x v="0"/>
    <x v="0"/>
    <x v="0"/>
  </r>
  <r>
    <x v="0"/>
    <x v="7"/>
    <s v="De Bonte Raaf"/>
    <x v="11"/>
    <x v="2"/>
    <n v="0"/>
    <x v="0"/>
    <x v="0"/>
    <x v="0"/>
    <x v="0"/>
    <x v="0"/>
    <x v="0"/>
  </r>
  <r>
    <x v="0"/>
    <x v="7"/>
    <s v="De Bonte Raaf"/>
    <x v="11"/>
    <x v="86"/>
    <n v="1750"/>
    <x v="0"/>
    <x v="0"/>
    <x v="0"/>
    <x v="0"/>
    <x v="0"/>
    <x v="0"/>
  </r>
  <r>
    <x v="0"/>
    <x v="7"/>
    <s v="De Bonte Raaf"/>
    <x v="11"/>
    <x v="4"/>
    <n v="1750"/>
    <x v="0"/>
    <x v="0"/>
    <x v="0"/>
    <x v="1"/>
    <x v="0"/>
    <x v="0"/>
  </r>
  <r>
    <x v="0"/>
    <x v="7"/>
    <s v="De Bonte Raaf"/>
    <x v="11"/>
    <x v="5"/>
    <n v="0"/>
    <x v="0"/>
    <x v="0"/>
    <x v="0"/>
    <x v="0"/>
    <x v="0"/>
    <x v="0"/>
  </r>
  <r>
    <x v="0"/>
    <x v="7"/>
    <s v="De Bonte Raaf"/>
    <x v="11"/>
    <x v="6"/>
    <n v="2227.5700000000002"/>
    <x v="0"/>
    <x v="0"/>
    <x v="0"/>
    <x v="0"/>
    <x v="0"/>
    <x v="0"/>
  </r>
  <r>
    <x v="0"/>
    <x v="7"/>
    <s v="De Bonte Raaf"/>
    <x v="11"/>
    <x v="7"/>
    <n v="0"/>
    <x v="0"/>
    <x v="0"/>
    <x v="0"/>
    <x v="0"/>
    <x v="0"/>
    <x v="0"/>
  </r>
  <r>
    <x v="0"/>
    <x v="7"/>
    <s v="De Bonte Raaf"/>
    <x v="11"/>
    <x v="8"/>
    <n v="0"/>
    <x v="0"/>
    <x v="0"/>
    <x v="0"/>
    <x v="1"/>
    <x v="0"/>
    <x v="0"/>
  </r>
  <r>
    <x v="0"/>
    <x v="7"/>
    <s v="De Bonte Raaf"/>
    <x v="11"/>
    <x v="9"/>
    <n v="0"/>
    <x v="0"/>
    <x v="0"/>
    <x v="0"/>
    <x v="0"/>
    <x v="0"/>
    <x v="0"/>
  </r>
  <r>
    <x v="0"/>
    <x v="7"/>
    <s v="De Bonte Raaf"/>
    <x v="11"/>
    <x v="87"/>
    <n v="1750"/>
    <x v="0"/>
    <x v="0"/>
    <x v="0"/>
    <x v="0"/>
    <x v="0"/>
    <x v="0"/>
  </r>
  <r>
    <x v="0"/>
    <x v="7"/>
    <s v="De Bonte Raaf"/>
    <x v="11"/>
    <x v="88"/>
    <n v="1750"/>
    <x v="0"/>
    <x v="0"/>
    <x v="0"/>
    <x v="0"/>
    <x v="0"/>
    <x v="0"/>
  </r>
  <r>
    <x v="0"/>
    <x v="7"/>
    <s v="De Bonte Raaf"/>
    <x v="11"/>
    <x v="89"/>
    <n v="1750"/>
    <x v="0"/>
    <x v="0"/>
    <x v="0"/>
    <x v="0"/>
    <x v="0"/>
    <x v="0"/>
  </r>
  <r>
    <x v="0"/>
    <x v="7"/>
    <s v="De Bonte Raaf"/>
    <x v="11"/>
    <x v="90"/>
    <n v="1750"/>
    <x v="0"/>
    <x v="0"/>
    <x v="0"/>
    <x v="0"/>
    <x v="0"/>
    <x v="0"/>
  </r>
  <r>
    <x v="0"/>
    <x v="7"/>
    <s v="De Bonte Raaf"/>
    <x v="11"/>
    <x v="91"/>
    <n v="1750"/>
    <x v="0"/>
    <x v="0"/>
    <x v="0"/>
    <x v="0"/>
    <x v="0"/>
    <x v="0"/>
  </r>
  <r>
    <x v="0"/>
    <x v="7"/>
    <s v="De Bonte Raaf"/>
    <x v="11"/>
    <x v="15"/>
    <n v="0"/>
    <x v="0"/>
    <x v="0"/>
    <x v="0"/>
    <x v="0"/>
    <x v="0"/>
    <x v="0"/>
  </r>
  <r>
    <x v="0"/>
    <x v="7"/>
    <s v="De Bonte Raaf"/>
    <x v="11"/>
    <x v="16"/>
    <n v="1750"/>
    <x v="0"/>
    <x v="0"/>
    <x v="0"/>
    <x v="0"/>
    <x v="0"/>
    <x v="0"/>
  </r>
  <r>
    <x v="0"/>
    <x v="7"/>
    <s v="De Bonte Raaf"/>
    <x v="11"/>
    <x v="17"/>
    <n v="0"/>
    <x v="0"/>
    <x v="0"/>
    <x v="0"/>
    <x v="0"/>
    <x v="0"/>
    <x v="0"/>
  </r>
  <r>
    <x v="0"/>
    <x v="7"/>
    <s v="De Bonte Raaf"/>
    <x v="11"/>
    <x v="18"/>
    <n v="1750"/>
    <x v="0"/>
    <x v="0"/>
    <x v="0"/>
    <x v="0"/>
    <x v="0"/>
    <x v="0"/>
  </r>
  <r>
    <x v="0"/>
    <x v="7"/>
    <s v="De Bonte Raaf"/>
    <x v="11"/>
    <x v="19"/>
    <n v="21"/>
    <x v="0"/>
    <x v="0"/>
    <x v="0"/>
    <x v="0"/>
    <x v="0"/>
    <x v="0"/>
  </r>
  <r>
    <x v="0"/>
    <x v="7"/>
    <s v="De Bonte Raaf"/>
    <x v="11"/>
    <x v="20"/>
    <n v="1750"/>
    <x v="0"/>
    <x v="0"/>
    <x v="0"/>
    <x v="0"/>
    <x v="0"/>
    <x v="0"/>
  </r>
  <r>
    <x v="0"/>
    <x v="7"/>
    <s v="De Bonte Raaf"/>
    <x v="11"/>
    <x v="21"/>
    <n v="-139.08000000000001"/>
    <x v="0"/>
    <x v="0"/>
    <x v="0"/>
    <x v="0"/>
    <x v="0"/>
    <x v="0"/>
  </r>
  <r>
    <x v="0"/>
    <x v="7"/>
    <s v="De Bonte Raaf"/>
    <x v="11"/>
    <x v="22"/>
    <n v="1750"/>
    <x v="0"/>
    <x v="0"/>
    <x v="0"/>
    <x v="0"/>
    <x v="0"/>
    <x v="0"/>
  </r>
  <r>
    <x v="0"/>
    <x v="7"/>
    <s v="De Bonte Raaf"/>
    <x v="11"/>
    <x v="23"/>
    <n v="1750"/>
    <x v="0"/>
    <x v="0"/>
    <x v="0"/>
    <x v="0"/>
    <x v="0"/>
    <x v="0"/>
  </r>
  <r>
    <x v="0"/>
    <x v="7"/>
    <s v="De Bonte Raaf"/>
    <x v="11"/>
    <x v="24"/>
    <n v="1750"/>
    <x v="0"/>
    <x v="0"/>
    <x v="0"/>
    <x v="0"/>
    <x v="0"/>
    <x v="0"/>
  </r>
  <r>
    <x v="0"/>
    <x v="7"/>
    <s v="De Bonte Raaf"/>
    <x v="11"/>
    <x v="25"/>
    <n v="21.67"/>
    <x v="0"/>
    <x v="0"/>
    <x v="0"/>
    <x v="0"/>
    <x v="0"/>
    <x v="0"/>
  </r>
  <r>
    <x v="0"/>
    <x v="7"/>
    <s v="De Bonte Raaf"/>
    <x v="11"/>
    <x v="26"/>
    <n v="151.19999999999999"/>
    <x v="0"/>
    <x v="0"/>
    <x v="0"/>
    <x v="0"/>
    <x v="0"/>
    <x v="0"/>
  </r>
  <r>
    <x v="0"/>
    <x v="7"/>
    <s v="De Bonte Raaf"/>
    <x v="11"/>
    <x v="27"/>
    <n v="288.17"/>
    <x v="0"/>
    <x v="0"/>
    <x v="0"/>
    <x v="0"/>
    <x v="0"/>
    <x v="0"/>
  </r>
  <r>
    <x v="0"/>
    <x v="7"/>
    <s v="De Bonte Raaf"/>
    <x v="11"/>
    <x v="28"/>
    <n v="1750"/>
    <x v="0"/>
    <x v="0"/>
    <x v="0"/>
    <x v="0"/>
    <x v="0"/>
    <x v="0"/>
  </r>
  <r>
    <x v="0"/>
    <x v="7"/>
    <s v="De Bonte Raaf"/>
    <x v="11"/>
    <x v="29"/>
    <n v="0"/>
    <x v="0"/>
    <x v="0"/>
    <x v="0"/>
    <x v="0"/>
    <x v="0"/>
    <x v="0"/>
  </r>
  <r>
    <x v="0"/>
    <x v="7"/>
    <s v="De Bonte Raaf"/>
    <x v="11"/>
    <x v="30"/>
    <n v="1750"/>
    <x v="0"/>
    <x v="0"/>
    <x v="0"/>
    <x v="0"/>
    <x v="0"/>
    <x v="0"/>
  </r>
  <r>
    <x v="0"/>
    <x v="7"/>
    <s v="De Bonte Raaf"/>
    <x v="11"/>
    <x v="31"/>
    <n v="11.22"/>
    <x v="0"/>
    <x v="0"/>
    <x v="0"/>
    <x v="0"/>
    <x v="0"/>
    <x v="0"/>
  </r>
  <r>
    <x v="0"/>
    <x v="7"/>
    <s v="De Bonte Raaf"/>
    <x v="11"/>
    <x v="32"/>
    <n v="156"/>
    <x v="0"/>
    <x v="0"/>
    <x v="0"/>
    <x v="0"/>
    <x v="0"/>
    <x v="0"/>
  </r>
  <r>
    <x v="0"/>
    <x v="7"/>
    <s v="De Bonte Raaf"/>
    <x v="11"/>
    <x v="33"/>
    <n v="100"/>
    <x v="0"/>
    <x v="0"/>
    <x v="0"/>
    <x v="0"/>
    <x v="0"/>
    <x v="0"/>
  </r>
  <r>
    <x v="0"/>
    <x v="7"/>
    <s v="De Bonte Raaf"/>
    <x v="11"/>
    <x v="34"/>
    <n v="100"/>
    <x v="0"/>
    <x v="0"/>
    <x v="0"/>
    <x v="0"/>
    <x v="0"/>
    <x v="0"/>
  </r>
  <r>
    <x v="0"/>
    <x v="7"/>
    <s v="De Bonte Raaf"/>
    <x v="11"/>
    <x v="35"/>
    <n v="100"/>
    <x v="0"/>
    <x v="0"/>
    <x v="0"/>
    <x v="0"/>
    <x v="0"/>
    <x v="0"/>
  </r>
  <r>
    <x v="0"/>
    <x v="7"/>
    <s v="De Bonte Raaf"/>
    <x v="11"/>
    <x v="36"/>
    <n v="156"/>
    <x v="0"/>
    <x v="0"/>
    <x v="0"/>
    <x v="0"/>
    <x v="0"/>
    <x v="0"/>
  </r>
  <r>
    <x v="0"/>
    <x v="7"/>
    <s v="De Bonte Raaf"/>
    <x v="11"/>
    <x v="37"/>
    <n v="117.25"/>
    <x v="0"/>
    <x v="0"/>
    <x v="0"/>
    <x v="0"/>
    <x v="0"/>
    <x v="0"/>
  </r>
  <r>
    <x v="0"/>
    <x v="7"/>
    <s v="De Bonte Raaf"/>
    <x v="11"/>
    <x v="38"/>
    <n v="324.81"/>
    <x v="0"/>
    <x v="0"/>
    <x v="0"/>
    <x v="0"/>
    <x v="0"/>
    <x v="0"/>
  </r>
  <r>
    <x v="0"/>
    <x v="7"/>
    <s v="De Bonte Raaf"/>
    <x v="11"/>
    <x v="39"/>
    <n v="0"/>
    <x v="0"/>
    <x v="0"/>
    <x v="0"/>
    <x v="0"/>
    <x v="0"/>
    <x v="0"/>
  </r>
  <r>
    <x v="0"/>
    <x v="7"/>
    <s v="De Bonte Raaf"/>
    <x v="11"/>
    <x v="40"/>
    <n v="324.81"/>
    <x v="0"/>
    <x v="0"/>
    <x v="0"/>
    <x v="0"/>
    <x v="0"/>
    <x v="0"/>
  </r>
  <r>
    <x v="0"/>
    <x v="7"/>
    <s v="De Bonte Raaf"/>
    <x v="11"/>
    <x v="41"/>
    <n v="0"/>
    <x v="0"/>
    <x v="0"/>
    <x v="0"/>
    <x v="0"/>
    <x v="0"/>
    <x v="0"/>
  </r>
  <r>
    <x v="0"/>
    <x v="7"/>
    <s v="De Bonte Raaf"/>
    <x v="11"/>
    <x v="92"/>
    <n v="1750"/>
    <x v="0"/>
    <x v="0"/>
    <x v="0"/>
    <x v="0"/>
    <x v="0"/>
    <x v="0"/>
  </r>
  <r>
    <x v="0"/>
    <x v="7"/>
    <s v="De Bonte Raaf"/>
    <x v="11"/>
    <x v="43"/>
    <n v="0"/>
    <x v="0"/>
    <x v="0"/>
    <x v="0"/>
    <x v="1"/>
    <x v="0"/>
    <x v="0"/>
  </r>
  <r>
    <x v="0"/>
    <x v="7"/>
    <s v="De Bonte Raaf"/>
    <x v="11"/>
    <x v="44"/>
    <n v="0"/>
    <x v="0"/>
    <x v="0"/>
    <x v="0"/>
    <x v="2"/>
    <x v="0"/>
    <x v="0"/>
  </r>
  <r>
    <x v="0"/>
    <x v="7"/>
    <s v="De Bonte Raaf"/>
    <x v="11"/>
    <x v="45"/>
    <n v="0"/>
    <x v="0"/>
    <x v="0"/>
    <x v="0"/>
    <x v="2"/>
    <x v="0"/>
    <x v="0"/>
  </r>
  <r>
    <x v="0"/>
    <x v="7"/>
    <s v="De Bonte Raaf"/>
    <x v="11"/>
    <x v="46"/>
    <n v="0"/>
    <x v="0"/>
    <x v="0"/>
    <x v="0"/>
    <x v="2"/>
    <x v="0"/>
    <x v="0"/>
  </r>
  <r>
    <x v="0"/>
    <x v="7"/>
    <s v="De Bonte Raaf"/>
    <x v="11"/>
    <x v="47"/>
    <n v="0"/>
    <x v="0"/>
    <x v="0"/>
    <x v="0"/>
    <x v="2"/>
    <x v="0"/>
    <x v="0"/>
  </r>
  <r>
    <x v="0"/>
    <x v="7"/>
    <s v="De Bonte Raaf"/>
    <x v="11"/>
    <x v="48"/>
    <n v="0"/>
    <x v="0"/>
    <x v="0"/>
    <x v="0"/>
    <x v="1"/>
    <x v="0"/>
    <x v="0"/>
  </r>
  <r>
    <x v="0"/>
    <x v="7"/>
    <s v="De Bonte Raaf"/>
    <x v="11"/>
    <x v="49"/>
    <n v="140"/>
    <x v="0"/>
    <x v="0"/>
    <x v="0"/>
    <x v="3"/>
    <x v="0"/>
    <x v="0"/>
  </r>
  <r>
    <x v="0"/>
    <x v="7"/>
    <s v="De Bonte Raaf"/>
    <x v="11"/>
    <x v="50"/>
    <n v="21"/>
    <x v="0"/>
    <x v="0"/>
    <x v="0"/>
    <x v="4"/>
    <x v="0"/>
    <x v="0"/>
  </r>
  <r>
    <x v="0"/>
    <x v="7"/>
    <s v="De Bonte Raaf"/>
    <x v="11"/>
    <x v="51"/>
    <n v="28"/>
    <x v="0"/>
    <x v="0"/>
    <x v="0"/>
    <x v="4"/>
    <x v="0"/>
    <x v="0"/>
  </r>
  <r>
    <x v="0"/>
    <x v="7"/>
    <s v="De Bonte Raaf"/>
    <x v="11"/>
    <x v="52"/>
    <n v="0"/>
    <x v="0"/>
    <x v="0"/>
    <x v="0"/>
    <x v="1"/>
    <x v="0"/>
    <x v="0"/>
  </r>
  <r>
    <x v="0"/>
    <x v="7"/>
    <s v="De Bonte Raaf"/>
    <x v="11"/>
    <x v="53"/>
    <n v="26.25"/>
    <x v="0"/>
    <x v="0"/>
    <x v="0"/>
    <x v="3"/>
    <x v="0"/>
    <x v="0"/>
  </r>
  <r>
    <x v="0"/>
    <x v="7"/>
    <s v="De Bonte Raaf"/>
    <x v="11"/>
    <x v="54"/>
    <n v="3.94"/>
    <x v="0"/>
    <x v="0"/>
    <x v="0"/>
    <x v="4"/>
    <x v="0"/>
    <x v="0"/>
  </r>
  <r>
    <x v="0"/>
    <x v="7"/>
    <s v="De Bonte Raaf"/>
    <x v="11"/>
    <x v="55"/>
    <n v="5.25"/>
    <x v="0"/>
    <x v="0"/>
    <x v="0"/>
    <x v="4"/>
    <x v="0"/>
    <x v="0"/>
  </r>
  <r>
    <x v="0"/>
    <x v="7"/>
    <s v="De Bonte Raaf"/>
    <x v="11"/>
    <x v="56"/>
    <n v="0"/>
    <x v="0"/>
    <x v="0"/>
    <x v="0"/>
    <x v="4"/>
    <x v="0"/>
    <x v="0"/>
  </r>
  <r>
    <x v="0"/>
    <x v="7"/>
    <s v="De Bonte Raaf"/>
    <x v="11"/>
    <x v="57"/>
    <n v="0"/>
    <x v="0"/>
    <x v="0"/>
    <x v="0"/>
    <x v="4"/>
    <x v="0"/>
    <x v="0"/>
  </r>
  <r>
    <x v="0"/>
    <x v="7"/>
    <s v="De Bonte Raaf"/>
    <x v="11"/>
    <x v="58"/>
    <n v="0"/>
    <x v="0"/>
    <x v="0"/>
    <x v="0"/>
    <x v="4"/>
    <x v="0"/>
    <x v="0"/>
  </r>
  <r>
    <x v="0"/>
    <x v="7"/>
    <s v="De Bonte Raaf"/>
    <x v="11"/>
    <x v="59"/>
    <n v="0"/>
    <x v="0"/>
    <x v="0"/>
    <x v="0"/>
    <x v="4"/>
    <x v="0"/>
    <x v="0"/>
  </r>
  <r>
    <x v="0"/>
    <x v="7"/>
    <s v="De Bonte Raaf"/>
    <x v="11"/>
    <x v="60"/>
    <n v="127.22"/>
    <x v="0"/>
    <x v="0"/>
    <x v="0"/>
    <x v="5"/>
    <x v="0"/>
    <x v="0"/>
  </r>
  <r>
    <x v="0"/>
    <x v="7"/>
    <s v="De Bonte Raaf"/>
    <x v="11"/>
    <x v="61"/>
    <n v="0"/>
    <x v="0"/>
    <x v="0"/>
    <x v="0"/>
    <x v="5"/>
    <x v="0"/>
    <x v="0"/>
  </r>
  <r>
    <x v="0"/>
    <x v="7"/>
    <s v="De Bonte Raaf"/>
    <x v="11"/>
    <x v="62"/>
    <n v="0"/>
    <x v="0"/>
    <x v="0"/>
    <x v="0"/>
    <x v="5"/>
    <x v="0"/>
    <x v="0"/>
  </r>
  <r>
    <x v="0"/>
    <x v="7"/>
    <s v="De Bonte Raaf"/>
    <x v="11"/>
    <x v="63"/>
    <n v="0"/>
    <x v="0"/>
    <x v="0"/>
    <x v="0"/>
    <x v="5"/>
    <x v="0"/>
    <x v="0"/>
  </r>
  <r>
    <x v="0"/>
    <x v="7"/>
    <s v="De Bonte Raaf"/>
    <x v="11"/>
    <x v="64"/>
    <n v="9.2799999999999994"/>
    <x v="0"/>
    <x v="0"/>
    <x v="0"/>
    <x v="5"/>
    <x v="0"/>
    <x v="0"/>
  </r>
  <r>
    <x v="0"/>
    <x v="7"/>
    <s v="De Bonte Raaf"/>
    <x v="11"/>
    <x v="65"/>
    <n v="0"/>
    <x v="0"/>
    <x v="0"/>
    <x v="0"/>
    <x v="5"/>
    <x v="0"/>
    <x v="0"/>
  </r>
  <r>
    <x v="0"/>
    <x v="7"/>
    <s v="De Bonte Raaf"/>
    <x v="11"/>
    <x v="66"/>
    <n v="51.45"/>
    <x v="0"/>
    <x v="0"/>
    <x v="0"/>
    <x v="5"/>
    <x v="0"/>
    <x v="0"/>
  </r>
  <r>
    <x v="0"/>
    <x v="7"/>
    <s v="De Bonte Raaf"/>
    <x v="11"/>
    <x v="67"/>
    <n v="0"/>
    <x v="0"/>
    <x v="0"/>
    <x v="0"/>
    <x v="5"/>
    <x v="0"/>
    <x v="0"/>
  </r>
  <r>
    <x v="0"/>
    <x v="7"/>
    <s v="De Bonte Raaf"/>
    <x v="11"/>
    <x v="68"/>
    <n v="0"/>
    <x v="0"/>
    <x v="0"/>
    <x v="0"/>
    <x v="5"/>
    <x v="0"/>
    <x v="0"/>
  </r>
  <r>
    <x v="0"/>
    <x v="7"/>
    <s v="De Bonte Raaf"/>
    <x v="11"/>
    <x v="69"/>
    <n v="0"/>
    <x v="0"/>
    <x v="0"/>
    <x v="0"/>
    <x v="5"/>
    <x v="0"/>
    <x v="0"/>
  </r>
  <r>
    <x v="0"/>
    <x v="7"/>
    <s v="De Bonte Raaf"/>
    <x v="11"/>
    <x v="70"/>
    <n v="6.12"/>
    <x v="0"/>
    <x v="0"/>
    <x v="0"/>
    <x v="5"/>
    <x v="0"/>
    <x v="0"/>
  </r>
  <r>
    <x v="0"/>
    <x v="7"/>
    <s v="De Bonte Raaf"/>
    <x v="11"/>
    <x v="71"/>
    <n v="0"/>
    <x v="0"/>
    <x v="0"/>
    <x v="0"/>
    <x v="5"/>
    <x v="0"/>
    <x v="0"/>
  </r>
  <r>
    <x v="0"/>
    <x v="7"/>
    <s v="De Bonte Raaf"/>
    <x v="11"/>
    <x v="72"/>
    <n v="0"/>
    <x v="0"/>
    <x v="0"/>
    <x v="0"/>
    <x v="4"/>
    <x v="0"/>
    <x v="0"/>
  </r>
  <r>
    <x v="0"/>
    <x v="7"/>
    <s v="De Bonte Raaf"/>
    <x v="11"/>
    <x v="73"/>
    <n v="0"/>
    <x v="0"/>
    <x v="0"/>
    <x v="0"/>
    <x v="4"/>
    <x v="0"/>
    <x v="0"/>
  </r>
  <r>
    <x v="0"/>
    <x v="7"/>
    <s v="De Bonte Raaf"/>
    <x v="11"/>
    <x v="74"/>
    <n v="0"/>
    <x v="0"/>
    <x v="0"/>
    <x v="0"/>
    <x v="4"/>
    <x v="0"/>
    <x v="0"/>
  </r>
  <r>
    <x v="0"/>
    <x v="7"/>
    <s v="De Bonte Raaf"/>
    <x v="11"/>
    <x v="75"/>
    <n v="0"/>
    <x v="0"/>
    <x v="0"/>
    <x v="0"/>
    <x v="4"/>
    <x v="0"/>
    <x v="0"/>
  </r>
  <r>
    <x v="0"/>
    <x v="7"/>
    <s v="De Bonte Raaf"/>
    <x v="11"/>
    <x v="76"/>
    <n v="117.25"/>
    <x v="0"/>
    <x v="0"/>
    <x v="0"/>
    <x v="6"/>
    <x v="0"/>
    <x v="0"/>
  </r>
  <r>
    <x v="0"/>
    <x v="7"/>
    <s v="De Bonte Raaf"/>
    <x v="11"/>
    <x v="77"/>
    <n v="-139.08000000000001"/>
    <x v="0"/>
    <x v="0"/>
    <x v="0"/>
    <x v="7"/>
    <x v="0"/>
    <x v="0"/>
  </r>
  <r>
    <x v="0"/>
    <x v="7"/>
    <s v="De Bonte Raaf"/>
    <x v="11"/>
    <x v="78"/>
    <n v="0"/>
    <x v="0"/>
    <x v="0"/>
    <x v="0"/>
    <x v="7"/>
    <x v="0"/>
    <x v="0"/>
  </r>
  <r>
    <x v="0"/>
    <x v="7"/>
    <s v="De Bonte Raaf"/>
    <x v="11"/>
    <x v="79"/>
    <n v="0"/>
    <x v="0"/>
    <x v="0"/>
    <x v="0"/>
    <x v="7"/>
    <x v="0"/>
    <x v="0"/>
  </r>
  <r>
    <x v="0"/>
    <x v="7"/>
    <s v="De Bonte Raaf"/>
    <x v="11"/>
    <x v="80"/>
    <n v="0"/>
    <x v="0"/>
    <x v="0"/>
    <x v="0"/>
    <x v="8"/>
    <x v="0"/>
    <x v="0"/>
  </r>
  <r>
    <x v="0"/>
    <x v="7"/>
    <s v="De Bonte Raaf"/>
    <x v="11"/>
    <x v="81"/>
    <n v="1610.92"/>
    <x v="0"/>
    <x v="0"/>
    <x v="0"/>
    <x v="8"/>
    <x v="0"/>
    <x v="0"/>
  </r>
  <r>
    <x v="0"/>
    <x v="7"/>
    <s v="De Bonte Raaf"/>
    <x v="11"/>
    <x v="82"/>
    <n v="0"/>
    <x v="0"/>
    <x v="0"/>
    <x v="0"/>
    <x v="8"/>
    <x v="0"/>
    <x v="0"/>
  </r>
  <r>
    <x v="0"/>
    <x v="7"/>
    <s v="De Bonte Raaf"/>
    <x v="11"/>
    <x v="83"/>
    <n v="1610.92"/>
    <x v="0"/>
    <x v="0"/>
    <x v="0"/>
    <x v="9"/>
    <x v="0"/>
    <x v="0"/>
  </r>
  <r>
    <x v="0"/>
    <x v="7"/>
    <s v="De Bonte Raaf"/>
    <x v="11"/>
    <x v="84"/>
    <n v="0"/>
    <x v="0"/>
    <x v="0"/>
    <x v="0"/>
    <x v="3"/>
    <x v="0"/>
    <x v="0"/>
  </r>
  <r>
    <x v="0"/>
    <x v="7"/>
    <s v="De Bonte Raaf"/>
    <x v="12"/>
    <x v="0"/>
    <n v="2982"/>
    <x v="2"/>
    <x v="1"/>
    <x v="0"/>
    <x v="0"/>
    <x v="0"/>
    <x v="1"/>
  </r>
  <r>
    <x v="0"/>
    <x v="7"/>
    <s v="De Bonte Raaf"/>
    <x v="12"/>
    <x v="85"/>
    <n v="1050"/>
    <x v="2"/>
    <x v="1"/>
    <x v="0"/>
    <x v="0"/>
    <x v="0"/>
    <x v="1"/>
  </r>
  <r>
    <x v="0"/>
    <x v="7"/>
    <s v="De Bonte Raaf"/>
    <x v="12"/>
    <x v="2"/>
    <n v="0"/>
    <x v="2"/>
    <x v="1"/>
    <x v="0"/>
    <x v="0"/>
    <x v="0"/>
    <x v="1"/>
  </r>
  <r>
    <x v="0"/>
    <x v="7"/>
    <s v="De Bonte Raaf"/>
    <x v="12"/>
    <x v="86"/>
    <n v="1050"/>
    <x v="2"/>
    <x v="1"/>
    <x v="0"/>
    <x v="0"/>
    <x v="0"/>
    <x v="1"/>
  </r>
  <r>
    <x v="0"/>
    <x v="7"/>
    <s v="De Bonte Raaf"/>
    <x v="12"/>
    <x v="4"/>
    <n v="1050"/>
    <x v="2"/>
    <x v="1"/>
    <x v="0"/>
    <x v="1"/>
    <x v="0"/>
    <x v="1"/>
  </r>
  <r>
    <x v="0"/>
    <x v="7"/>
    <s v="De Bonte Raaf"/>
    <x v="12"/>
    <x v="5"/>
    <n v="0"/>
    <x v="2"/>
    <x v="1"/>
    <x v="0"/>
    <x v="0"/>
    <x v="0"/>
    <x v="1"/>
  </r>
  <r>
    <x v="0"/>
    <x v="7"/>
    <s v="De Bonte Raaf"/>
    <x v="12"/>
    <x v="6"/>
    <n v="1359.05"/>
    <x v="2"/>
    <x v="1"/>
    <x v="0"/>
    <x v="0"/>
    <x v="0"/>
    <x v="1"/>
  </r>
  <r>
    <x v="0"/>
    <x v="7"/>
    <s v="De Bonte Raaf"/>
    <x v="12"/>
    <x v="7"/>
    <n v="0"/>
    <x v="2"/>
    <x v="1"/>
    <x v="0"/>
    <x v="0"/>
    <x v="0"/>
    <x v="1"/>
  </r>
  <r>
    <x v="0"/>
    <x v="7"/>
    <s v="De Bonte Raaf"/>
    <x v="12"/>
    <x v="8"/>
    <n v="0"/>
    <x v="2"/>
    <x v="1"/>
    <x v="0"/>
    <x v="1"/>
    <x v="0"/>
    <x v="1"/>
  </r>
  <r>
    <x v="0"/>
    <x v="7"/>
    <s v="De Bonte Raaf"/>
    <x v="12"/>
    <x v="96"/>
    <n v="22.5"/>
    <x v="2"/>
    <x v="1"/>
    <x v="0"/>
    <x v="0"/>
    <x v="0"/>
    <x v="1"/>
  </r>
  <r>
    <x v="0"/>
    <x v="7"/>
    <s v="De Bonte Raaf"/>
    <x v="12"/>
    <x v="87"/>
    <n v="1050"/>
    <x v="2"/>
    <x v="1"/>
    <x v="0"/>
    <x v="0"/>
    <x v="0"/>
    <x v="1"/>
  </r>
  <r>
    <x v="0"/>
    <x v="7"/>
    <s v="De Bonte Raaf"/>
    <x v="12"/>
    <x v="88"/>
    <n v="1050"/>
    <x v="2"/>
    <x v="1"/>
    <x v="0"/>
    <x v="0"/>
    <x v="0"/>
    <x v="1"/>
  </r>
  <r>
    <x v="0"/>
    <x v="7"/>
    <s v="De Bonte Raaf"/>
    <x v="12"/>
    <x v="89"/>
    <n v="1050"/>
    <x v="2"/>
    <x v="1"/>
    <x v="0"/>
    <x v="0"/>
    <x v="0"/>
    <x v="1"/>
  </r>
  <r>
    <x v="0"/>
    <x v="7"/>
    <s v="De Bonte Raaf"/>
    <x v="12"/>
    <x v="90"/>
    <n v="1050"/>
    <x v="2"/>
    <x v="1"/>
    <x v="0"/>
    <x v="0"/>
    <x v="0"/>
    <x v="1"/>
  </r>
  <r>
    <x v="0"/>
    <x v="7"/>
    <s v="De Bonte Raaf"/>
    <x v="12"/>
    <x v="91"/>
    <n v="1050"/>
    <x v="2"/>
    <x v="1"/>
    <x v="0"/>
    <x v="0"/>
    <x v="0"/>
    <x v="1"/>
  </r>
  <r>
    <x v="0"/>
    <x v="7"/>
    <s v="De Bonte Raaf"/>
    <x v="12"/>
    <x v="15"/>
    <n v="0"/>
    <x v="2"/>
    <x v="1"/>
    <x v="0"/>
    <x v="0"/>
    <x v="0"/>
    <x v="1"/>
  </r>
  <r>
    <x v="0"/>
    <x v="7"/>
    <s v="De Bonte Raaf"/>
    <x v="12"/>
    <x v="16"/>
    <n v="1050"/>
    <x v="2"/>
    <x v="1"/>
    <x v="0"/>
    <x v="0"/>
    <x v="0"/>
    <x v="1"/>
  </r>
  <r>
    <x v="0"/>
    <x v="7"/>
    <s v="De Bonte Raaf"/>
    <x v="12"/>
    <x v="17"/>
    <n v="0"/>
    <x v="2"/>
    <x v="1"/>
    <x v="0"/>
    <x v="0"/>
    <x v="0"/>
    <x v="1"/>
  </r>
  <r>
    <x v="0"/>
    <x v="7"/>
    <s v="De Bonte Raaf"/>
    <x v="12"/>
    <x v="18"/>
    <n v="1050"/>
    <x v="2"/>
    <x v="1"/>
    <x v="0"/>
    <x v="0"/>
    <x v="0"/>
    <x v="1"/>
  </r>
  <r>
    <x v="0"/>
    <x v="7"/>
    <s v="De Bonte Raaf"/>
    <x v="12"/>
    <x v="19"/>
    <n v="13"/>
    <x v="2"/>
    <x v="1"/>
    <x v="0"/>
    <x v="0"/>
    <x v="0"/>
    <x v="1"/>
  </r>
  <r>
    <x v="0"/>
    <x v="7"/>
    <s v="De Bonte Raaf"/>
    <x v="12"/>
    <x v="20"/>
    <n v="1050"/>
    <x v="2"/>
    <x v="1"/>
    <x v="0"/>
    <x v="0"/>
    <x v="0"/>
    <x v="1"/>
  </r>
  <r>
    <x v="0"/>
    <x v="7"/>
    <s v="De Bonte Raaf"/>
    <x v="12"/>
    <x v="21"/>
    <n v="-78.5"/>
    <x v="2"/>
    <x v="1"/>
    <x v="0"/>
    <x v="0"/>
    <x v="0"/>
    <x v="1"/>
  </r>
  <r>
    <x v="0"/>
    <x v="7"/>
    <s v="De Bonte Raaf"/>
    <x v="12"/>
    <x v="22"/>
    <n v="1050"/>
    <x v="2"/>
    <x v="1"/>
    <x v="0"/>
    <x v="0"/>
    <x v="0"/>
    <x v="1"/>
  </r>
  <r>
    <x v="0"/>
    <x v="7"/>
    <s v="De Bonte Raaf"/>
    <x v="12"/>
    <x v="23"/>
    <n v="1050"/>
    <x v="2"/>
    <x v="1"/>
    <x v="0"/>
    <x v="0"/>
    <x v="0"/>
    <x v="1"/>
  </r>
  <r>
    <x v="0"/>
    <x v="7"/>
    <s v="De Bonte Raaf"/>
    <x v="12"/>
    <x v="24"/>
    <n v="1050"/>
    <x v="2"/>
    <x v="1"/>
    <x v="0"/>
    <x v="0"/>
    <x v="0"/>
    <x v="1"/>
  </r>
  <r>
    <x v="0"/>
    <x v="7"/>
    <s v="De Bonte Raaf"/>
    <x v="12"/>
    <x v="25"/>
    <n v="21.67"/>
    <x v="2"/>
    <x v="1"/>
    <x v="0"/>
    <x v="0"/>
    <x v="0"/>
    <x v="1"/>
  </r>
  <r>
    <x v="0"/>
    <x v="7"/>
    <s v="De Bonte Raaf"/>
    <x v="12"/>
    <x v="26"/>
    <n v="93.6"/>
    <x v="2"/>
    <x v="1"/>
    <x v="0"/>
    <x v="0"/>
    <x v="0"/>
    <x v="1"/>
  </r>
  <r>
    <x v="0"/>
    <x v="7"/>
    <s v="De Bonte Raaf"/>
    <x v="12"/>
    <x v="27"/>
    <n v="87.17"/>
    <x v="2"/>
    <x v="1"/>
    <x v="0"/>
    <x v="0"/>
    <x v="0"/>
    <x v="1"/>
  </r>
  <r>
    <x v="0"/>
    <x v="7"/>
    <s v="De Bonte Raaf"/>
    <x v="12"/>
    <x v="28"/>
    <n v="1050"/>
    <x v="2"/>
    <x v="1"/>
    <x v="0"/>
    <x v="0"/>
    <x v="0"/>
    <x v="1"/>
  </r>
  <r>
    <x v="0"/>
    <x v="7"/>
    <s v="De Bonte Raaf"/>
    <x v="12"/>
    <x v="29"/>
    <n v="0"/>
    <x v="2"/>
    <x v="1"/>
    <x v="0"/>
    <x v="0"/>
    <x v="0"/>
    <x v="1"/>
  </r>
  <r>
    <x v="0"/>
    <x v="7"/>
    <s v="De Bonte Raaf"/>
    <x v="12"/>
    <x v="30"/>
    <n v="1750"/>
    <x v="2"/>
    <x v="1"/>
    <x v="0"/>
    <x v="0"/>
    <x v="0"/>
    <x v="1"/>
  </r>
  <r>
    <x v="0"/>
    <x v="7"/>
    <s v="De Bonte Raaf"/>
    <x v="12"/>
    <x v="31"/>
    <n v="11.22"/>
    <x v="2"/>
    <x v="1"/>
    <x v="0"/>
    <x v="0"/>
    <x v="0"/>
    <x v="1"/>
  </r>
  <r>
    <x v="0"/>
    <x v="7"/>
    <s v="De Bonte Raaf"/>
    <x v="12"/>
    <x v="32"/>
    <n v="93.6"/>
    <x v="2"/>
    <x v="1"/>
    <x v="0"/>
    <x v="0"/>
    <x v="0"/>
    <x v="1"/>
  </r>
  <r>
    <x v="0"/>
    <x v="7"/>
    <s v="De Bonte Raaf"/>
    <x v="12"/>
    <x v="33"/>
    <n v="60"/>
    <x v="2"/>
    <x v="1"/>
    <x v="0"/>
    <x v="0"/>
    <x v="0"/>
    <x v="1"/>
  </r>
  <r>
    <x v="0"/>
    <x v="7"/>
    <s v="De Bonte Raaf"/>
    <x v="12"/>
    <x v="34"/>
    <n v="60"/>
    <x v="2"/>
    <x v="1"/>
    <x v="0"/>
    <x v="0"/>
    <x v="0"/>
    <x v="1"/>
  </r>
  <r>
    <x v="0"/>
    <x v="7"/>
    <s v="De Bonte Raaf"/>
    <x v="12"/>
    <x v="35"/>
    <n v="60"/>
    <x v="2"/>
    <x v="1"/>
    <x v="0"/>
    <x v="0"/>
    <x v="0"/>
    <x v="1"/>
  </r>
  <r>
    <x v="0"/>
    <x v="7"/>
    <s v="De Bonte Raaf"/>
    <x v="12"/>
    <x v="36"/>
    <n v="94"/>
    <x v="2"/>
    <x v="1"/>
    <x v="0"/>
    <x v="0"/>
    <x v="0"/>
    <x v="1"/>
  </r>
  <r>
    <x v="0"/>
    <x v="7"/>
    <s v="De Bonte Raaf"/>
    <x v="12"/>
    <x v="37"/>
    <n v="70.349999999999994"/>
    <x v="2"/>
    <x v="1"/>
    <x v="0"/>
    <x v="0"/>
    <x v="0"/>
    <x v="1"/>
  </r>
  <r>
    <x v="0"/>
    <x v="7"/>
    <s v="De Bonte Raaf"/>
    <x v="12"/>
    <x v="38"/>
    <n v="184.65"/>
    <x v="2"/>
    <x v="1"/>
    <x v="0"/>
    <x v="0"/>
    <x v="0"/>
    <x v="1"/>
  </r>
  <r>
    <x v="0"/>
    <x v="7"/>
    <s v="De Bonte Raaf"/>
    <x v="12"/>
    <x v="39"/>
    <n v="0"/>
    <x v="2"/>
    <x v="1"/>
    <x v="0"/>
    <x v="0"/>
    <x v="0"/>
    <x v="1"/>
  </r>
  <r>
    <x v="0"/>
    <x v="7"/>
    <s v="De Bonte Raaf"/>
    <x v="12"/>
    <x v="40"/>
    <n v="184.65"/>
    <x v="2"/>
    <x v="1"/>
    <x v="0"/>
    <x v="0"/>
    <x v="0"/>
    <x v="1"/>
  </r>
  <r>
    <x v="0"/>
    <x v="7"/>
    <s v="De Bonte Raaf"/>
    <x v="12"/>
    <x v="41"/>
    <n v="0"/>
    <x v="2"/>
    <x v="1"/>
    <x v="0"/>
    <x v="0"/>
    <x v="0"/>
    <x v="1"/>
  </r>
  <r>
    <x v="0"/>
    <x v="7"/>
    <s v="De Bonte Raaf"/>
    <x v="12"/>
    <x v="92"/>
    <n v="1050"/>
    <x v="2"/>
    <x v="1"/>
    <x v="0"/>
    <x v="0"/>
    <x v="0"/>
    <x v="1"/>
  </r>
  <r>
    <x v="0"/>
    <x v="7"/>
    <s v="De Bonte Raaf"/>
    <x v="12"/>
    <x v="43"/>
    <n v="0"/>
    <x v="2"/>
    <x v="1"/>
    <x v="0"/>
    <x v="1"/>
    <x v="0"/>
    <x v="1"/>
  </r>
  <r>
    <x v="0"/>
    <x v="7"/>
    <s v="De Bonte Raaf"/>
    <x v="12"/>
    <x v="44"/>
    <n v="17.5"/>
    <x v="2"/>
    <x v="1"/>
    <x v="0"/>
    <x v="2"/>
    <x v="0"/>
    <x v="1"/>
  </r>
  <r>
    <x v="0"/>
    <x v="7"/>
    <s v="De Bonte Raaf"/>
    <x v="12"/>
    <x v="45"/>
    <n v="0"/>
    <x v="2"/>
    <x v="1"/>
    <x v="0"/>
    <x v="2"/>
    <x v="0"/>
    <x v="1"/>
  </r>
  <r>
    <x v="0"/>
    <x v="7"/>
    <s v="De Bonte Raaf"/>
    <x v="12"/>
    <x v="46"/>
    <n v="5"/>
    <x v="2"/>
    <x v="1"/>
    <x v="0"/>
    <x v="2"/>
    <x v="0"/>
    <x v="1"/>
  </r>
  <r>
    <x v="0"/>
    <x v="7"/>
    <s v="De Bonte Raaf"/>
    <x v="12"/>
    <x v="47"/>
    <n v="0"/>
    <x v="2"/>
    <x v="1"/>
    <x v="0"/>
    <x v="2"/>
    <x v="0"/>
    <x v="1"/>
  </r>
  <r>
    <x v="0"/>
    <x v="7"/>
    <s v="De Bonte Raaf"/>
    <x v="12"/>
    <x v="48"/>
    <n v="0"/>
    <x v="2"/>
    <x v="1"/>
    <x v="0"/>
    <x v="1"/>
    <x v="0"/>
    <x v="1"/>
  </r>
  <r>
    <x v="0"/>
    <x v="7"/>
    <s v="De Bonte Raaf"/>
    <x v="12"/>
    <x v="49"/>
    <n v="84"/>
    <x v="2"/>
    <x v="1"/>
    <x v="0"/>
    <x v="3"/>
    <x v="0"/>
    <x v="1"/>
  </r>
  <r>
    <x v="0"/>
    <x v="7"/>
    <s v="De Bonte Raaf"/>
    <x v="12"/>
    <x v="50"/>
    <n v="12.6"/>
    <x v="2"/>
    <x v="1"/>
    <x v="0"/>
    <x v="4"/>
    <x v="0"/>
    <x v="1"/>
  </r>
  <r>
    <x v="0"/>
    <x v="7"/>
    <s v="De Bonte Raaf"/>
    <x v="12"/>
    <x v="51"/>
    <n v="16.8"/>
    <x v="2"/>
    <x v="1"/>
    <x v="0"/>
    <x v="4"/>
    <x v="0"/>
    <x v="1"/>
  </r>
  <r>
    <x v="0"/>
    <x v="7"/>
    <s v="De Bonte Raaf"/>
    <x v="12"/>
    <x v="52"/>
    <n v="0"/>
    <x v="2"/>
    <x v="1"/>
    <x v="0"/>
    <x v="1"/>
    <x v="0"/>
    <x v="1"/>
  </r>
  <r>
    <x v="0"/>
    <x v="7"/>
    <s v="De Bonte Raaf"/>
    <x v="12"/>
    <x v="53"/>
    <n v="15.75"/>
    <x v="2"/>
    <x v="1"/>
    <x v="0"/>
    <x v="3"/>
    <x v="0"/>
    <x v="1"/>
  </r>
  <r>
    <x v="0"/>
    <x v="7"/>
    <s v="De Bonte Raaf"/>
    <x v="12"/>
    <x v="54"/>
    <n v="2.36"/>
    <x v="2"/>
    <x v="1"/>
    <x v="0"/>
    <x v="4"/>
    <x v="0"/>
    <x v="1"/>
  </r>
  <r>
    <x v="0"/>
    <x v="7"/>
    <s v="De Bonte Raaf"/>
    <x v="12"/>
    <x v="55"/>
    <n v="3.15"/>
    <x v="2"/>
    <x v="1"/>
    <x v="0"/>
    <x v="4"/>
    <x v="0"/>
    <x v="1"/>
  </r>
  <r>
    <x v="0"/>
    <x v="7"/>
    <s v="De Bonte Raaf"/>
    <x v="12"/>
    <x v="56"/>
    <n v="0"/>
    <x v="2"/>
    <x v="1"/>
    <x v="0"/>
    <x v="4"/>
    <x v="0"/>
    <x v="1"/>
  </r>
  <r>
    <x v="0"/>
    <x v="7"/>
    <s v="De Bonte Raaf"/>
    <x v="12"/>
    <x v="57"/>
    <n v="0"/>
    <x v="2"/>
    <x v="1"/>
    <x v="0"/>
    <x v="4"/>
    <x v="0"/>
    <x v="1"/>
  </r>
  <r>
    <x v="0"/>
    <x v="7"/>
    <s v="De Bonte Raaf"/>
    <x v="12"/>
    <x v="58"/>
    <n v="0"/>
    <x v="2"/>
    <x v="1"/>
    <x v="0"/>
    <x v="4"/>
    <x v="0"/>
    <x v="1"/>
  </r>
  <r>
    <x v="0"/>
    <x v="7"/>
    <s v="De Bonte Raaf"/>
    <x v="12"/>
    <x v="59"/>
    <n v="0"/>
    <x v="2"/>
    <x v="1"/>
    <x v="0"/>
    <x v="4"/>
    <x v="0"/>
    <x v="1"/>
  </r>
  <r>
    <x v="0"/>
    <x v="7"/>
    <s v="De Bonte Raaf"/>
    <x v="12"/>
    <x v="60"/>
    <n v="76.34"/>
    <x v="2"/>
    <x v="1"/>
    <x v="0"/>
    <x v="5"/>
    <x v="0"/>
    <x v="1"/>
  </r>
  <r>
    <x v="0"/>
    <x v="7"/>
    <s v="De Bonte Raaf"/>
    <x v="12"/>
    <x v="61"/>
    <n v="0"/>
    <x v="2"/>
    <x v="1"/>
    <x v="0"/>
    <x v="5"/>
    <x v="0"/>
    <x v="1"/>
  </r>
  <r>
    <x v="0"/>
    <x v="7"/>
    <s v="De Bonte Raaf"/>
    <x v="12"/>
    <x v="62"/>
    <n v="0"/>
    <x v="2"/>
    <x v="1"/>
    <x v="0"/>
    <x v="5"/>
    <x v="0"/>
    <x v="1"/>
  </r>
  <r>
    <x v="0"/>
    <x v="7"/>
    <s v="De Bonte Raaf"/>
    <x v="12"/>
    <x v="63"/>
    <n v="0"/>
    <x v="2"/>
    <x v="1"/>
    <x v="0"/>
    <x v="5"/>
    <x v="0"/>
    <x v="1"/>
  </r>
  <r>
    <x v="0"/>
    <x v="7"/>
    <s v="De Bonte Raaf"/>
    <x v="12"/>
    <x v="64"/>
    <n v="5.56"/>
    <x v="2"/>
    <x v="1"/>
    <x v="0"/>
    <x v="5"/>
    <x v="0"/>
    <x v="1"/>
  </r>
  <r>
    <x v="0"/>
    <x v="7"/>
    <s v="De Bonte Raaf"/>
    <x v="12"/>
    <x v="65"/>
    <n v="0"/>
    <x v="2"/>
    <x v="1"/>
    <x v="0"/>
    <x v="5"/>
    <x v="0"/>
    <x v="1"/>
  </r>
  <r>
    <x v="0"/>
    <x v="7"/>
    <s v="De Bonte Raaf"/>
    <x v="12"/>
    <x v="66"/>
    <n v="30.87"/>
    <x v="2"/>
    <x v="1"/>
    <x v="0"/>
    <x v="5"/>
    <x v="0"/>
    <x v="1"/>
  </r>
  <r>
    <x v="0"/>
    <x v="7"/>
    <s v="De Bonte Raaf"/>
    <x v="12"/>
    <x v="67"/>
    <n v="0"/>
    <x v="2"/>
    <x v="1"/>
    <x v="0"/>
    <x v="5"/>
    <x v="0"/>
    <x v="1"/>
  </r>
  <r>
    <x v="0"/>
    <x v="7"/>
    <s v="De Bonte Raaf"/>
    <x v="12"/>
    <x v="68"/>
    <n v="0"/>
    <x v="2"/>
    <x v="1"/>
    <x v="0"/>
    <x v="5"/>
    <x v="0"/>
    <x v="1"/>
  </r>
  <r>
    <x v="0"/>
    <x v="7"/>
    <s v="De Bonte Raaf"/>
    <x v="12"/>
    <x v="69"/>
    <n v="0"/>
    <x v="2"/>
    <x v="1"/>
    <x v="0"/>
    <x v="5"/>
    <x v="0"/>
    <x v="1"/>
  </r>
  <r>
    <x v="0"/>
    <x v="7"/>
    <s v="De Bonte Raaf"/>
    <x v="12"/>
    <x v="70"/>
    <n v="3.68"/>
    <x v="2"/>
    <x v="1"/>
    <x v="0"/>
    <x v="5"/>
    <x v="0"/>
    <x v="1"/>
  </r>
  <r>
    <x v="0"/>
    <x v="7"/>
    <s v="De Bonte Raaf"/>
    <x v="12"/>
    <x v="71"/>
    <n v="0"/>
    <x v="2"/>
    <x v="1"/>
    <x v="0"/>
    <x v="5"/>
    <x v="0"/>
    <x v="1"/>
  </r>
  <r>
    <x v="0"/>
    <x v="7"/>
    <s v="De Bonte Raaf"/>
    <x v="12"/>
    <x v="72"/>
    <n v="0"/>
    <x v="2"/>
    <x v="1"/>
    <x v="0"/>
    <x v="4"/>
    <x v="0"/>
    <x v="1"/>
  </r>
  <r>
    <x v="0"/>
    <x v="7"/>
    <s v="De Bonte Raaf"/>
    <x v="12"/>
    <x v="73"/>
    <n v="0"/>
    <x v="2"/>
    <x v="1"/>
    <x v="0"/>
    <x v="4"/>
    <x v="0"/>
    <x v="1"/>
  </r>
  <r>
    <x v="0"/>
    <x v="7"/>
    <s v="De Bonte Raaf"/>
    <x v="12"/>
    <x v="74"/>
    <n v="0"/>
    <x v="2"/>
    <x v="1"/>
    <x v="0"/>
    <x v="4"/>
    <x v="0"/>
    <x v="1"/>
  </r>
  <r>
    <x v="0"/>
    <x v="7"/>
    <s v="De Bonte Raaf"/>
    <x v="12"/>
    <x v="75"/>
    <n v="0"/>
    <x v="2"/>
    <x v="1"/>
    <x v="0"/>
    <x v="4"/>
    <x v="0"/>
    <x v="1"/>
  </r>
  <r>
    <x v="0"/>
    <x v="7"/>
    <s v="De Bonte Raaf"/>
    <x v="12"/>
    <x v="76"/>
    <n v="70.349999999999994"/>
    <x v="2"/>
    <x v="1"/>
    <x v="0"/>
    <x v="6"/>
    <x v="0"/>
    <x v="1"/>
  </r>
  <r>
    <x v="0"/>
    <x v="7"/>
    <s v="De Bonte Raaf"/>
    <x v="12"/>
    <x v="77"/>
    <n v="-78.5"/>
    <x v="2"/>
    <x v="1"/>
    <x v="0"/>
    <x v="7"/>
    <x v="0"/>
    <x v="1"/>
  </r>
  <r>
    <x v="0"/>
    <x v="7"/>
    <s v="De Bonte Raaf"/>
    <x v="12"/>
    <x v="78"/>
    <n v="0"/>
    <x v="2"/>
    <x v="1"/>
    <x v="0"/>
    <x v="7"/>
    <x v="0"/>
    <x v="1"/>
  </r>
  <r>
    <x v="0"/>
    <x v="7"/>
    <s v="De Bonte Raaf"/>
    <x v="12"/>
    <x v="79"/>
    <n v="0"/>
    <x v="2"/>
    <x v="1"/>
    <x v="0"/>
    <x v="7"/>
    <x v="0"/>
    <x v="1"/>
  </r>
  <r>
    <x v="0"/>
    <x v="7"/>
    <s v="De Bonte Raaf"/>
    <x v="12"/>
    <x v="80"/>
    <n v="0"/>
    <x v="2"/>
    <x v="1"/>
    <x v="0"/>
    <x v="8"/>
    <x v="0"/>
    <x v="1"/>
  </r>
  <r>
    <x v="0"/>
    <x v="7"/>
    <s v="De Bonte Raaf"/>
    <x v="12"/>
    <x v="81"/>
    <n v="994"/>
    <x v="2"/>
    <x v="1"/>
    <x v="0"/>
    <x v="8"/>
    <x v="0"/>
    <x v="1"/>
  </r>
  <r>
    <x v="0"/>
    <x v="7"/>
    <s v="De Bonte Raaf"/>
    <x v="12"/>
    <x v="82"/>
    <n v="0"/>
    <x v="2"/>
    <x v="1"/>
    <x v="0"/>
    <x v="8"/>
    <x v="0"/>
    <x v="1"/>
  </r>
  <r>
    <x v="0"/>
    <x v="7"/>
    <s v="De Bonte Raaf"/>
    <x v="12"/>
    <x v="83"/>
    <n v="994"/>
    <x v="2"/>
    <x v="1"/>
    <x v="0"/>
    <x v="9"/>
    <x v="0"/>
    <x v="1"/>
  </r>
  <r>
    <x v="0"/>
    <x v="7"/>
    <s v="De Bonte Raaf"/>
    <x v="12"/>
    <x v="84"/>
    <n v="0"/>
    <x v="2"/>
    <x v="1"/>
    <x v="0"/>
    <x v="3"/>
    <x v="0"/>
    <x v="1"/>
  </r>
  <r>
    <x v="0"/>
    <x v="7"/>
    <s v="De Bonte Raaf"/>
    <x v="2"/>
    <x v="0"/>
    <n v="3079.5"/>
    <x v="0"/>
    <x v="1"/>
    <x v="0"/>
    <x v="0"/>
    <x v="1"/>
    <x v="1"/>
  </r>
  <r>
    <x v="0"/>
    <x v="7"/>
    <s v="De Bonte Raaf"/>
    <x v="2"/>
    <x v="85"/>
    <n v="1110"/>
    <x v="0"/>
    <x v="1"/>
    <x v="0"/>
    <x v="0"/>
    <x v="1"/>
    <x v="1"/>
  </r>
  <r>
    <x v="0"/>
    <x v="7"/>
    <s v="De Bonte Raaf"/>
    <x v="2"/>
    <x v="2"/>
    <n v="0"/>
    <x v="0"/>
    <x v="1"/>
    <x v="0"/>
    <x v="0"/>
    <x v="1"/>
    <x v="1"/>
  </r>
  <r>
    <x v="0"/>
    <x v="7"/>
    <s v="De Bonte Raaf"/>
    <x v="2"/>
    <x v="86"/>
    <n v="1110"/>
    <x v="0"/>
    <x v="1"/>
    <x v="0"/>
    <x v="0"/>
    <x v="1"/>
    <x v="1"/>
  </r>
  <r>
    <x v="0"/>
    <x v="7"/>
    <s v="De Bonte Raaf"/>
    <x v="2"/>
    <x v="4"/>
    <n v="1110"/>
    <x v="0"/>
    <x v="1"/>
    <x v="0"/>
    <x v="1"/>
    <x v="1"/>
    <x v="1"/>
  </r>
  <r>
    <x v="0"/>
    <x v="7"/>
    <s v="De Bonte Raaf"/>
    <x v="2"/>
    <x v="5"/>
    <n v="0"/>
    <x v="0"/>
    <x v="1"/>
    <x v="0"/>
    <x v="0"/>
    <x v="1"/>
    <x v="1"/>
  </r>
  <r>
    <x v="0"/>
    <x v="7"/>
    <s v="De Bonte Raaf"/>
    <x v="2"/>
    <x v="6"/>
    <n v="1468.41"/>
    <x v="0"/>
    <x v="1"/>
    <x v="0"/>
    <x v="0"/>
    <x v="1"/>
    <x v="1"/>
  </r>
  <r>
    <x v="0"/>
    <x v="7"/>
    <s v="De Bonte Raaf"/>
    <x v="2"/>
    <x v="7"/>
    <n v="0"/>
    <x v="0"/>
    <x v="1"/>
    <x v="0"/>
    <x v="0"/>
    <x v="1"/>
    <x v="1"/>
  </r>
  <r>
    <x v="0"/>
    <x v="7"/>
    <s v="De Bonte Raaf"/>
    <x v="2"/>
    <x v="8"/>
    <n v="0"/>
    <x v="0"/>
    <x v="1"/>
    <x v="0"/>
    <x v="1"/>
    <x v="1"/>
    <x v="1"/>
  </r>
  <r>
    <x v="0"/>
    <x v="7"/>
    <s v="De Bonte Raaf"/>
    <x v="2"/>
    <x v="9"/>
    <n v="0"/>
    <x v="0"/>
    <x v="1"/>
    <x v="0"/>
    <x v="0"/>
    <x v="1"/>
    <x v="1"/>
  </r>
  <r>
    <x v="0"/>
    <x v="7"/>
    <s v="De Bonte Raaf"/>
    <x v="2"/>
    <x v="87"/>
    <n v="1110"/>
    <x v="0"/>
    <x v="1"/>
    <x v="0"/>
    <x v="0"/>
    <x v="1"/>
    <x v="1"/>
  </r>
  <r>
    <x v="0"/>
    <x v="7"/>
    <s v="De Bonte Raaf"/>
    <x v="2"/>
    <x v="88"/>
    <n v="1110"/>
    <x v="0"/>
    <x v="1"/>
    <x v="0"/>
    <x v="0"/>
    <x v="1"/>
    <x v="1"/>
  </r>
  <r>
    <x v="0"/>
    <x v="7"/>
    <s v="De Bonte Raaf"/>
    <x v="2"/>
    <x v="89"/>
    <n v="1110"/>
    <x v="0"/>
    <x v="1"/>
    <x v="0"/>
    <x v="0"/>
    <x v="1"/>
    <x v="1"/>
  </r>
  <r>
    <x v="0"/>
    <x v="7"/>
    <s v="De Bonte Raaf"/>
    <x v="2"/>
    <x v="90"/>
    <n v="1110"/>
    <x v="0"/>
    <x v="1"/>
    <x v="0"/>
    <x v="0"/>
    <x v="1"/>
    <x v="1"/>
  </r>
  <r>
    <x v="0"/>
    <x v="7"/>
    <s v="De Bonte Raaf"/>
    <x v="2"/>
    <x v="91"/>
    <n v="1110"/>
    <x v="0"/>
    <x v="1"/>
    <x v="0"/>
    <x v="0"/>
    <x v="1"/>
    <x v="1"/>
  </r>
  <r>
    <x v="0"/>
    <x v="7"/>
    <s v="De Bonte Raaf"/>
    <x v="2"/>
    <x v="15"/>
    <n v="0"/>
    <x v="0"/>
    <x v="1"/>
    <x v="0"/>
    <x v="0"/>
    <x v="1"/>
    <x v="1"/>
  </r>
  <r>
    <x v="0"/>
    <x v="7"/>
    <s v="De Bonte Raaf"/>
    <x v="2"/>
    <x v="16"/>
    <n v="0"/>
    <x v="0"/>
    <x v="1"/>
    <x v="0"/>
    <x v="0"/>
    <x v="1"/>
    <x v="1"/>
  </r>
  <r>
    <x v="0"/>
    <x v="7"/>
    <s v="De Bonte Raaf"/>
    <x v="2"/>
    <x v="17"/>
    <n v="1110"/>
    <x v="0"/>
    <x v="1"/>
    <x v="0"/>
    <x v="0"/>
    <x v="1"/>
    <x v="1"/>
  </r>
  <r>
    <x v="0"/>
    <x v="7"/>
    <s v="De Bonte Raaf"/>
    <x v="2"/>
    <x v="18"/>
    <n v="1110"/>
    <x v="0"/>
    <x v="1"/>
    <x v="0"/>
    <x v="0"/>
    <x v="1"/>
    <x v="1"/>
  </r>
  <r>
    <x v="0"/>
    <x v="7"/>
    <s v="De Bonte Raaf"/>
    <x v="2"/>
    <x v="19"/>
    <n v="13"/>
    <x v="0"/>
    <x v="1"/>
    <x v="0"/>
    <x v="0"/>
    <x v="1"/>
    <x v="1"/>
  </r>
  <r>
    <x v="0"/>
    <x v="7"/>
    <s v="De Bonte Raaf"/>
    <x v="2"/>
    <x v="20"/>
    <n v="1110"/>
    <x v="0"/>
    <x v="1"/>
    <x v="0"/>
    <x v="0"/>
    <x v="1"/>
    <x v="1"/>
  </r>
  <r>
    <x v="0"/>
    <x v="7"/>
    <s v="De Bonte Raaf"/>
    <x v="2"/>
    <x v="21"/>
    <n v="-83.5"/>
    <x v="0"/>
    <x v="1"/>
    <x v="0"/>
    <x v="0"/>
    <x v="1"/>
    <x v="1"/>
  </r>
  <r>
    <x v="0"/>
    <x v="7"/>
    <s v="De Bonte Raaf"/>
    <x v="2"/>
    <x v="22"/>
    <n v="1110"/>
    <x v="0"/>
    <x v="1"/>
    <x v="0"/>
    <x v="0"/>
    <x v="1"/>
    <x v="1"/>
  </r>
  <r>
    <x v="0"/>
    <x v="7"/>
    <s v="De Bonte Raaf"/>
    <x v="2"/>
    <x v="23"/>
    <n v="1110"/>
    <x v="0"/>
    <x v="1"/>
    <x v="0"/>
    <x v="0"/>
    <x v="1"/>
    <x v="1"/>
  </r>
  <r>
    <x v="0"/>
    <x v="7"/>
    <s v="De Bonte Raaf"/>
    <x v="2"/>
    <x v="24"/>
    <n v="1110"/>
    <x v="0"/>
    <x v="1"/>
    <x v="0"/>
    <x v="0"/>
    <x v="1"/>
    <x v="1"/>
  </r>
  <r>
    <x v="0"/>
    <x v="7"/>
    <s v="De Bonte Raaf"/>
    <x v="2"/>
    <x v="25"/>
    <n v="21.67"/>
    <x v="0"/>
    <x v="1"/>
    <x v="0"/>
    <x v="0"/>
    <x v="1"/>
    <x v="1"/>
  </r>
  <r>
    <x v="0"/>
    <x v="7"/>
    <s v="De Bonte Raaf"/>
    <x v="2"/>
    <x v="26"/>
    <n v="93.6"/>
    <x v="0"/>
    <x v="1"/>
    <x v="0"/>
    <x v="0"/>
    <x v="1"/>
    <x v="1"/>
  </r>
  <r>
    <x v="0"/>
    <x v="7"/>
    <s v="De Bonte Raaf"/>
    <x v="2"/>
    <x v="27"/>
    <n v="104"/>
    <x v="0"/>
    <x v="1"/>
    <x v="0"/>
    <x v="0"/>
    <x v="1"/>
    <x v="1"/>
  </r>
  <r>
    <x v="0"/>
    <x v="7"/>
    <s v="De Bonte Raaf"/>
    <x v="2"/>
    <x v="28"/>
    <n v="1110"/>
    <x v="0"/>
    <x v="1"/>
    <x v="0"/>
    <x v="0"/>
    <x v="1"/>
    <x v="1"/>
  </r>
  <r>
    <x v="0"/>
    <x v="7"/>
    <s v="De Bonte Raaf"/>
    <x v="2"/>
    <x v="29"/>
    <n v="0"/>
    <x v="0"/>
    <x v="1"/>
    <x v="0"/>
    <x v="0"/>
    <x v="1"/>
    <x v="1"/>
  </r>
  <r>
    <x v="0"/>
    <x v="7"/>
    <s v="De Bonte Raaf"/>
    <x v="2"/>
    <x v="30"/>
    <n v="1850"/>
    <x v="0"/>
    <x v="1"/>
    <x v="0"/>
    <x v="0"/>
    <x v="1"/>
    <x v="1"/>
  </r>
  <r>
    <x v="0"/>
    <x v="7"/>
    <s v="De Bonte Raaf"/>
    <x v="2"/>
    <x v="31"/>
    <n v="11.86"/>
    <x v="0"/>
    <x v="1"/>
    <x v="0"/>
    <x v="0"/>
    <x v="1"/>
    <x v="1"/>
  </r>
  <r>
    <x v="0"/>
    <x v="7"/>
    <s v="De Bonte Raaf"/>
    <x v="2"/>
    <x v="32"/>
    <n v="93.6"/>
    <x v="0"/>
    <x v="1"/>
    <x v="0"/>
    <x v="0"/>
    <x v="1"/>
    <x v="1"/>
  </r>
  <r>
    <x v="0"/>
    <x v="7"/>
    <s v="De Bonte Raaf"/>
    <x v="2"/>
    <x v="33"/>
    <n v="60"/>
    <x v="0"/>
    <x v="1"/>
    <x v="0"/>
    <x v="0"/>
    <x v="1"/>
    <x v="1"/>
  </r>
  <r>
    <x v="0"/>
    <x v="7"/>
    <s v="De Bonte Raaf"/>
    <x v="2"/>
    <x v="34"/>
    <n v="60"/>
    <x v="0"/>
    <x v="1"/>
    <x v="0"/>
    <x v="0"/>
    <x v="1"/>
    <x v="1"/>
  </r>
  <r>
    <x v="0"/>
    <x v="7"/>
    <s v="De Bonte Raaf"/>
    <x v="2"/>
    <x v="35"/>
    <n v="60"/>
    <x v="0"/>
    <x v="1"/>
    <x v="0"/>
    <x v="0"/>
    <x v="1"/>
    <x v="1"/>
  </r>
  <r>
    <x v="0"/>
    <x v="7"/>
    <s v="De Bonte Raaf"/>
    <x v="2"/>
    <x v="36"/>
    <n v="94"/>
    <x v="0"/>
    <x v="1"/>
    <x v="0"/>
    <x v="0"/>
    <x v="1"/>
    <x v="1"/>
  </r>
  <r>
    <x v="0"/>
    <x v="7"/>
    <s v="De Bonte Raaf"/>
    <x v="2"/>
    <x v="37"/>
    <n v="74.37"/>
    <x v="0"/>
    <x v="1"/>
    <x v="0"/>
    <x v="0"/>
    <x v="1"/>
    <x v="1"/>
  </r>
  <r>
    <x v="0"/>
    <x v="7"/>
    <s v="De Bonte Raaf"/>
    <x v="2"/>
    <x v="38"/>
    <n v="258.87"/>
    <x v="0"/>
    <x v="1"/>
    <x v="0"/>
    <x v="0"/>
    <x v="1"/>
    <x v="1"/>
  </r>
  <r>
    <x v="0"/>
    <x v="7"/>
    <s v="De Bonte Raaf"/>
    <x v="2"/>
    <x v="39"/>
    <n v="0"/>
    <x v="0"/>
    <x v="1"/>
    <x v="0"/>
    <x v="0"/>
    <x v="1"/>
    <x v="1"/>
  </r>
  <r>
    <x v="0"/>
    <x v="7"/>
    <s v="De Bonte Raaf"/>
    <x v="2"/>
    <x v="40"/>
    <n v="258.87"/>
    <x v="0"/>
    <x v="1"/>
    <x v="0"/>
    <x v="0"/>
    <x v="1"/>
    <x v="1"/>
  </r>
  <r>
    <x v="0"/>
    <x v="7"/>
    <s v="De Bonte Raaf"/>
    <x v="2"/>
    <x v="41"/>
    <n v="0"/>
    <x v="0"/>
    <x v="1"/>
    <x v="0"/>
    <x v="0"/>
    <x v="1"/>
    <x v="1"/>
  </r>
  <r>
    <x v="0"/>
    <x v="7"/>
    <s v="De Bonte Raaf"/>
    <x v="2"/>
    <x v="92"/>
    <n v="1110"/>
    <x v="0"/>
    <x v="1"/>
    <x v="0"/>
    <x v="0"/>
    <x v="1"/>
    <x v="1"/>
  </r>
  <r>
    <x v="0"/>
    <x v="7"/>
    <s v="De Bonte Raaf"/>
    <x v="2"/>
    <x v="43"/>
    <n v="0"/>
    <x v="0"/>
    <x v="1"/>
    <x v="0"/>
    <x v="1"/>
    <x v="1"/>
    <x v="1"/>
  </r>
  <r>
    <x v="0"/>
    <x v="7"/>
    <s v="De Bonte Raaf"/>
    <x v="2"/>
    <x v="44"/>
    <n v="0"/>
    <x v="0"/>
    <x v="1"/>
    <x v="0"/>
    <x v="2"/>
    <x v="1"/>
    <x v="1"/>
  </r>
  <r>
    <x v="0"/>
    <x v="7"/>
    <s v="De Bonte Raaf"/>
    <x v="2"/>
    <x v="45"/>
    <n v="0"/>
    <x v="0"/>
    <x v="1"/>
    <x v="0"/>
    <x v="2"/>
    <x v="1"/>
    <x v="1"/>
  </r>
  <r>
    <x v="0"/>
    <x v="7"/>
    <s v="De Bonte Raaf"/>
    <x v="2"/>
    <x v="46"/>
    <n v="0"/>
    <x v="0"/>
    <x v="1"/>
    <x v="0"/>
    <x v="2"/>
    <x v="1"/>
    <x v="1"/>
  </r>
  <r>
    <x v="0"/>
    <x v="7"/>
    <s v="De Bonte Raaf"/>
    <x v="2"/>
    <x v="47"/>
    <n v="0"/>
    <x v="0"/>
    <x v="1"/>
    <x v="0"/>
    <x v="2"/>
    <x v="1"/>
    <x v="1"/>
  </r>
  <r>
    <x v="0"/>
    <x v="7"/>
    <s v="De Bonte Raaf"/>
    <x v="2"/>
    <x v="48"/>
    <n v="0"/>
    <x v="0"/>
    <x v="1"/>
    <x v="0"/>
    <x v="1"/>
    <x v="1"/>
    <x v="1"/>
  </r>
  <r>
    <x v="0"/>
    <x v="7"/>
    <s v="De Bonte Raaf"/>
    <x v="2"/>
    <x v="49"/>
    <n v="88.8"/>
    <x v="0"/>
    <x v="1"/>
    <x v="0"/>
    <x v="3"/>
    <x v="1"/>
    <x v="1"/>
  </r>
  <r>
    <x v="0"/>
    <x v="7"/>
    <s v="De Bonte Raaf"/>
    <x v="2"/>
    <x v="50"/>
    <n v="13.32"/>
    <x v="0"/>
    <x v="1"/>
    <x v="0"/>
    <x v="4"/>
    <x v="1"/>
    <x v="1"/>
  </r>
  <r>
    <x v="0"/>
    <x v="7"/>
    <s v="De Bonte Raaf"/>
    <x v="2"/>
    <x v="51"/>
    <n v="17.760000000000002"/>
    <x v="0"/>
    <x v="1"/>
    <x v="0"/>
    <x v="4"/>
    <x v="1"/>
    <x v="1"/>
  </r>
  <r>
    <x v="0"/>
    <x v="7"/>
    <s v="De Bonte Raaf"/>
    <x v="2"/>
    <x v="52"/>
    <n v="0"/>
    <x v="0"/>
    <x v="1"/>
    <x v="0"/>
    <x v="1"/>
    <x v="1"/>
    <x v="1"/>
  </r>
  <r>
    <x v="0"/>
    <x v="7"/>
    <s v="De Bonte Raaf"/>
    <x v="2"/>
    <x v="53"/>
    <n v="16.649999999999999"/>
    <x v="0"/>
    <x v="1"/>
    <x v="0"/>
    <x v="3"/>
    <x v="1"/>
    <x v="1"/>
  </r>
  <r>
    <x v="0"/>
    <x v="7"/>
    <s v="De Bonte Raaf"/>
    <x v="2"/>
    <x v="54"/>
    <n v="2.5"/>
    <x v="0"/>
    <x v="1"/>
    <x v="0"/>
    <x v="4"/>
    <x v="1"/>
    <x v="1"/>
  </r>
  <r>
    <x v="0"/>
    <x v="7"/>
    <s v="De Bonte Raaf"/>
    <x v="2"/>
    <x v="55"/>
    <n v="3.33"/>
    <x v="0"/>
    <x v="1"/>
    <x v="0"/>
    <x v="4"/>
    <x v="1"/>
    <x v="1"/>
  </r>
  <r>
    <x v="0"/>
    <x v="7"/>
    <s v="De Bonte Raaf"/>
    <x v="2"/>
    <x v="56"/>
    <n v="0"/>
    <x v="0"/>
    <x v="1"/>
    <x v="0"/>
    <x v="4"/>
    <x v="1"/>
    <x v="1"/>
  </r>
  <r>
    <x v="0"/>
    <x v="7"/>
    <s v="De Bonte Raaf"/>
    <x v="2"/>
    <x v="57"/>
    <n v="0"/>
    <x v="0"/>
    <x v="1"/>
    <x v="0"/>
    <x v="4"/>
    <x v="1"/>
    <x v="1"/>
  </r>
  <r>
    <x v="0"/>
    <x v="7"/>
    <s v="De Bonte Raaf"/>
    <x v="2"/>
    <x v="58"/>
    <n v="0"/>
    <x v="0"/>
    <x v="1"/>
    <x v="0"/>
    <x v="4"/>
    <x v="1"/>
    <x v="1"/>
  </r>
  <r>
    <x v="0"/>
    <x v="7"/>
    <s v="De Bonte Raaf"/>
    <x v="2"/>
    <x v="59"/>
    <n v="0"/>
    <x v="0"/>
    <x v="1"/>
    <x v="0"/>
    <x v="4"/>
    <x v="1"/>
    <x v="1"/>
  </r>
  <r>
    <x v="0"/>
    <x v="7"/>
    <s v="De Bonte Raaf"/>
    <x v="2"/>
    <x v="60"/>
    <n v="80.7"/>
    <x v="0"/>
    <x v="1"/>
    <x v="0"/>
    <x v="5"/>
    <x v="1"/>
    <x v="1"/>
  </r>
  <r>
    <x v="0"/>
    <x v="7"/>
    <s v="De Bonte Raaf"/>
    <x v="2"/>
    <x v="61"/>
    <n v="0"/>
    <x v="0"/>
    <x v="1"/>
    <x v="0"/>
    <x v="5"/>
    <x v="1"/>
    <x v="1"/>
  </r>
  <r>
    <x v="0"/>
    <x v="7"/>
    <s v="De Bonte Raaf"/>
    <x v="2"/>
    <x v="62"/>
    <n v="0"/>
    <x v="0"/>
    <x v="1"/>
    <x v="0"/>
    <x v="5"/>
    <x v="1"/>
    <x v="1"/>
  </r>
  <r>
    <x v="0"/>
    <x v="7"/>
    <s v="De Bonte Raaf"/>
    <x v="2"/>
    <x v="63"/>
    <n v="0"/>
    <x v="0"/>
    <x v="1"/>
    <x v="0"/>
    <x v="5"/>
    <x v="1"/>
    <x v="1"/>
  </r>
  <r>
    <x v="0"/>
    <x v="7"/>
    <s v="De Bonte Raaf"/>
    <x v="2"/>
    <x v="64"/>
    <n v="5.88"/>
    <x v="0"/>
    <x v="1"/>
    <x v="0"/>
    <x v="5"/>
    <x v="1"/>
    <x v="1"/>
  </r>
  <r>
    <x v="0"/>
    <x v="7"/>
    <s v="De Bonte Raaf"/>
    <x v="2"/>
    <x v="65"/>
    <n v="0"/>
    <x v="0"/>
    <x v="1"/>
    <x v="0"/>
    <x v="5"/>
    <x v="1"/>
    <x v="1"/>
  </r>
  <r>
    <x v="0"/>
    <x v="7"/>
    <s v="De Bonte Raaf"/>
    <x v="2"/>
    <x v="66"/>
    <n v="0"/>
    <x v="0"/>
    <x v="1"/>
    <x v="0"/>
    <x v="5"/>
    <x v="1"/>
    <x v="1"/>
  </r>
  <r>
    <x v="0"/>
    <x v="7"/>
    <s v="De Bonte Raaf"/>
    <x v="2"/>
    <x v="67"/>
    <n v="88.13"/>
    <x v="0"/>
    <x v="1"/>
    <x v="0"/>
    <x v="5"/>
    <x v="1"/>
    <x v="1"/>
  </r>
  <r>
    <x v="0"/>
    <x v="7"/>
    <s v="De Bonte Raaf"/>
    <x v="2"/>
    <x v="68"/>
    <n v="0"/>
    <x v="0"/>
    <x v="1"/>
    <x v="0"/>
    <x v="5"/>
    <x v="1"/>
    <x v="1"/>
  </r>
  <r>
    <x v="0"/>
    <x v="7"/>
    <s v="De Bonte Raaf"/>
    <x v="2"/>
    <x v="69"/>
    <n v="0"/>
    <x v="0"/>
    <x v="1"/>
    <x v="0"/>
    <x v="5"/>
    <x v="1"/>
    <x v="1"/>
  </r>
  <r>
    <x v="0"/>
    <x v="7"/>
    <s v="De Bonte Raaf"/>
    <x v="2"/>
    <x v="70"/>
    <n v="3.88"/>
    <x v="0"/>
    <x v="1"/>
    <x v="0"/>
    <x v="5"/>
    <x v="1"/>
    <x v="1"/>
  </r>
  <r>
    <x v="0"/>
    <x v="7"/>
    <s v="De Bonte Raaf"/>
    <x v="2"/>
    <x v="71"/>
    <n v="0"/>
    <x v="0"/>
    <x v="1"/>
    <x v="0"/>
    <x v="5"/>
    <x v="1"/>
    <x v="1"/>
  </r>
  <r>
    <x v="0"/>
    <x v="7"/>
    <s v="De Bonte Raaf"/>
    <x v="2"/>
    <x v="72"/>
    <n v="0"/>
    <x v="0"/>
    <x v="1"/>
    <x v="0"/>
    <x v="4"/>
    <x v="1"/>
    <x v="1"/>
  </r>
  <r>
    <x v="0"/>
    <x v="7"/>
    <s v="De Bonte Raaf"/>
    <x v="2"/>
    <x v="73"/>
    <n v="0"/>
    <x v="0"/>
    <x v="1"/>
    <x v="0"/>
    <x v="4"/>
    <x v="1"/>
    <x v="1"/>
  </r>
  <r>
    <x v="0"/>
    <x v="7"/>
    <s v="De Bonte Raaf"/>
    <x v="2"/>
    <x v="74"/>
    <n v="0"/>
    <x v="0"/>
    <x v="1"/>
    <x v="0"/>
    <x v="4"/>
    <x v="1"/>
    <x v="1"/>
  </r>
  <r>
    <x v="0"/>
    <x v="7"/>
    <s v="De Bonte Raaf"/>
    <x v="2"/>
    <x v="75"/>
    <n v="0"/>
    <x v="0"/>
    <x v="1"/>
    <x v="0"/>
    <x v="4"/>
    <x v="1"/>
    <x v="1"/>
  </r>
  <r>
    <x v="0"/>
    <x v="7"/>
    <s v="De Bonte Raaf"/>
    <x v="2"/>
    <x v="76"/>
    <n v="74.37"/>
    <x v="0"/>
    <x v="1"/>
    <x v="0"/>
    <x v="6"/>
    <x v="1"/>
    <x v="1"/>
  </r>
  <r>
    <x v="0"/>
    <x v="7"/>
    <s v="De Bonte Raaf"/>
    <x v="2"/>
    <x v="77"/>
    <n v="-83.5"/>
    <x v="0"/>
    <x v="1"/>
    <x v="0"/>
    <x v="7"/>
    <x v="1"/>
    <x v="1"/>
  </r>
  <r>
    <x v="0"/>
    <x v="7"/>
    <s v="De Bonte Raaf"/>
    <x v="2"/>
    <x v="78"/>
    <n v="0"/>
    <x v="0"/>
    <x v="1"/>
    <x v="0"/>
    <x v="7"/>
    <x v="1"/>
    <x v="1"/>
  </r>
  <r>
    <x v="0"/>
    <x v="7"/>
    <s v="De Bonte Raaf"/>
    <x v="2"/>
    <x v="79"/>
    <n v="0"/>
    <x v="0"/>
    <x v="1"/>
    <x v="0"/>
    <x v="7"/>
    <x v="1"/>
    <x v="1"/>
  </r>
  <r>
    <x v="0"/>
    <x v="7"/>
    <s v="De Bonte Raaf"/>
    <x v="2"/>
    <x v="80"/>
    <n v="0"/>
    <x v="0"/>
    <x v="1"/>
    <x v="0"/>
    <x v="8"/>
    <x v="1"/>
    <x v="1"/>
  </r>
  <r>
    <x v="0"/>
    <x v="7"/>
    <s v="De Bonte Raaf"/>
    <x v="2"/>
    <x v="81"/>
    <n v="1026.5"/>
    <x v="0"/>
    <x v="1"/>
    <x v="0"/>
    <x v="8"/>
    <x v="1"/>
    <x v="1"/>
  </r>
  <r>
    <x v="0"/>
    <x v="7"/>
    <s v="De Bonte Raaf"/>
    <x v="2"/>
    <x v="82"/>
    <n v="0"/>
    <x v="0"/>
    <x v="1"/>
    <x v="0"/>
    <x v="8"/>
    <x v="1"/>
    <x v="1"/>
  </r>
  <r>
    <x v="0"/>
    <x v="7"/>
    <s v="De Bonte Raaf"/>
    <x v="2"/>
    <x v="83"/>
    <n v="1026.5"/>
    <x v="0"/>
    <x v="1"/>
    <x v="0"/>
    <x v="9"/>
    <x v="1"/>
    <x v="1"/>
  </r>
  <r>
    <x v="0"/>
    <x v="7"/>
    <s v="De Bonte Raaf"/>
    <x v="2"/>
    <x v="84"/>
    <n v="0"/>
    <x v="0"/>
    <x v="1"/>
    <x v="0"/>
    <x v="3"/>
    <x v="1"/>
    <x v="1"/>
  </r>
  <r>
    <x v="0"/>
    <x v="7"/>
    <s v="De Bonte Raaf"/>
    <x v="3"/>
    <x v="0"/>
    <n v="11343.24"/>
    <x v="0"/>
    <x v="2"/>
    <x v="0"/>
    <x v="0"/>
    <x v="1"/>
    <x v="1"/>
  </r>
  <r>
    <x v="0"/>
    <x v="7"/>
    <s v="De Bonte Raaf"/>
    <x v="3"/>
    <x v="85"/>
    <n v="5826"/>
    <x v="0"/>
    <x v="2"/>
    <x v="0"/>
    <x v="0"/>
    <x v="1"/>
    <x v="1"/>
  </r>
  <r>
    <x v="0"/>
    <x v="7"/>
    <s v="De Bonte Raaf"/>
    <x v="3"/>
    <x v="2"/>
    <n v="0"/>
    <x v="0"/>
    <x v="2"/>
    <x v="0"/>
    <x v="0"/>
    <x v="1"/>
    <x v="1"/>
  </r>
  <r>
    <x v="0"/>
    <x v="7"/>
    <s v="De Bonte Raaf"/>
    <x v="3"/>
    <x v="86"/>
    <n v="5826"/>
    <x v="0"/>
    <x v="2"/>
    <x v="0"/>
    <x v="0"/>
    <x v="1"/>
    <x v="1"/>
  </r>
  <r>
    <x v="0"/>
    <x v="7"/>
    <s v="De Bonte Raaf"/>
    <x v="3"/>
    <x v="4"/>
    <n v="5826"/>
    <x v="0"/>
    <x v="2"/>
    <x v="0"/>
    <x v="1"/>
    <x v="1"/>
    <x v="1"/>
  </r>
  <r>
    <x v="0"/>
    <x v="7"/>
    <s v="De Bonte Raaf"/>
    <x v="3"/>
    <x v="5"/>
    <n v="0"/>
    <x v="0"/>
    <x v="2"/>
    <x v="0"/>
    <x v="0"/>
    <x v="1"/>
    <x v="1"/>
  </r>
  <r>
    <x v="0"/>
    <x v="7"/>
    <s v="De Bonte Raaf"/>
    <x v="3"/>
    <x v="6"/>
    <n v="7227.94"/>
    <x v="0"/>
    <x v="2"/>
    <x v="0"/>
    <x v="0"/>
    <x v="1"/>
    <x v="1"/>
  </r>
  <r>
    <x v="0"/>
    <x v="7"/>
    <s v="De Bonte Raaf"/>
    <x v="3"/>
    <x v="7"/>
    <n v="0"/>
    <x v="0"/>
    <x v="2"/>
    <x v="0"/>
    <x v="0"/>
    <x v="1"/>
    <x v="1"/>
  </r>
  <r>
    <x v="0"/>
    <x v="7"/>
    <s v="De Bonte Raaf"/>
    <x v="3"/>
    <x v="8"/>
    <n v="0"/>
    <x v="0"/>
    <x v="2"/>
    <x v="0"/>
    <x v="1"/>
    <x v="1"/>
    <x v="1"/>
  </r>
  <r>
    <x v="0"/>
    <x v="7"/>
    <s v="De Bonte Raaf"/>
    <x v="3"/>
    <x v="9"/>
    <n v="0"/>
    <x v="0"/>
    <x v="2"/>
    <x v="0"/>
    <x v="0"/>
    <x v="1"/>
    <x v="1"/>
  </r>
  <r>
    <x v="0"/>
    <x v="7"/>
    <s v="De Bonte Raaf"/>
    <x v="3"/>
    <x v="87"/>
    <n v="5826"/>
    <x v="0"/>
    <x v="2"/>
    <x v="0"/>
    <x v="0"/>
    <x v="1"/>
    <x v="1"/>
  </r>
  <r>
    <x v="0"/>
    <x v="7"/>
    <s v="De Bonte Raaf"/>
    <x v="3"/>
    <x v="88"/>
    <n v="5826"/>
    <x v="0"/>
    <x v="2"/>
    <x v="0"/>
    <x v="0"/>
    <x v="1"/>
    <x v="1"/>
  </r>
  <r>
    <x v="0"/>
    <x v="7"/>
    <s v="De Bonte Raaf"/>
    <x v="3"/>
    <x v="89"/>
    <n v="5826"/>
    <x v="0"/>
    <x v="2"/>
    <x v="0"/>
    <x v="0"/>
    <x v="1"/>
    <x v="1"/>
  </r>
  <r>
    <x v="0"/>
    <x v="7"/>
    <s v="De Bonte Raaf"/>
    <x v="3"/>
    <x v="90"/>
    <n v="5826"/>
    <x v="0"/>
    <x v="2"/>
    <x v="0"/>
    <x v="0"/>
    <x v="1"/>
    <x v="1"/>
  </r>
  <r>
    <x v="0"/>
    <x v="7"/>
    <s v="De Bonte Raaf"/>
    <x v="3"/>
    <x v="91"/>
    <n v="5826"/>
    <x v="0"/>
    <x v="2"/>
    <x v="0"/>
    <x v="0"/>
    <x v="1"/>
    <x v="1"/>
  </r>
  <r>
    <x v="0"/>
    <x v="7"/>
    <s v="De Bonte Raaf"/>
    <x v="3"/>
    <x v="15"/>
    <n v="0"/>
    <x v="0"/>
    <x v="2"/>
    <x v="0"/>
    <x v="0"/>
    <x v="1"/>
    <x v="1"/>
  </r>
  <r>
    <x v="0"/>
    <x v="7"/>
    <s v="De Bonte Raaf"/>
    <x v="3"/>
    <x v="16"/>
    <n v="4769.33"/>
    <x v="0"/>
    <x v="2"/>
    <x v="0"/>
    <x v="0"/>
    <x v="1"/>
    <x v="1"/>
  </r>
  <r>
    <x v="0"/>
    <x v="7"/>
    <s v="De Bonte Raaf"/>
    <x v="3"/>
    <x v="17"/>
    <n v="0"/>
    <x v="0"/>
    <x v="2"/>
    <x v="0"/>
    <x v="0"/>
    <x v="1"/>
    <x v="1"/>
  </r>
  <r>
    <x v="0"/>
    <x v="7"/>
    <s v="De Bonte Raaf"/>
    <x v="3"/>
    <x v="18"/>
    <n v="5826"/>
    <x v="0"/>
    <x v="2"/>
    <x v="0"/>
    <x v="0"/>
    <x v="1"/>
    <x v="1"/>
  </r>
  <r>
    <x v="0"/>
    <x v="7"/>
    <s v="De Bonte Raaf"/>
    <x v="3"/>
    <x v="19"/>
    <n v="21"/>
    <x v="0"/>
    <x v="2"/>
    <x v="0"/>
    <x v="0"/>
    <x v="1"/>
    <x v="1"/>
  </r>
  <r>
    <x v="0"/>
    <x v="7"/>
    <s v="De Bonte Raaf"/>
    <x v="3"/>
    <x v="20"/>
    <n v="5826"/>
    <x v="0"/>
    <x v="2"/>
    <x v="0"/>
    <x v="0"/>
    <x v="1"/>
    <x v="1"/>
  </r>
  <r>
    <x v="0"/>
    <x v="7"/>
    <s v="De Bonte Raaf"/>
    <x v="3"/>
    <x v="21"/>
    <n v="-2044.92"/>
    <x v="0"/>
    <x v="2"/>
    <x v="0"/>
    <x v="0"/>
    <x v="1"/>
    <x v="1"/>
  </r>
  <r>
    <x v="0"/>
    <x v="7"/>
    <s v="De Bonte Raaf"/>
    <x v="3"/>
    <x v="22"/>
    <n v="4769.33"/>
    <x v="0"/>
    <x v="2"/>
    <x v="0"/>
    <x v="0"/>
    <x v="1"/>
    <x v="1"/>
  </r>
  <r>
    <x v="0"/>
    <x v="7"/>
    <s v="De Bonte Raaf"/>
    <x v="3"/>
    <x v="23"/>
    <n v="4769.33"/>
    <x v="0"/>
    <x v="2"/>
    <x v="0"/>
    <x v="0"/>
    <x v="1"/>
    <x v="1"/>
  </r>
  <r>
    <x v="0"/>
    <x v="7"/>
    <s v="De Bonte Raaf"/>
    <x v="3"/>
    <x v="24"/>
    <n v="4769.33"/>
    <x v="0"/>
    <x v="2"/>
    <x v="0"/>
    <x v="0"/>
    <x v="1"/>
    <x v="1"/>
  </r>
  <r>
    <x v="0"/>
    <x v="7"/>
    <s v="De Bonte Raaf"/>
    <x v="3"/>
    <x v="25"/>
    <n v="21.67"/>
    <x v="0"/>
    <x v="2"/>
    <x v="0"/>
    <x v="0"/>
    <x v="1"/>
    <x v="1"/>
  </r>
  <r>
    <x v="0"/>
    <x v="7"/>
    <s v="De Bonte Raaf"/>
    <x v="3"/>
    <x v="26"/>
    <n v="151.19999999999999"/>
    <x v="0"/>
    <x v="2"/>
    <x v="0"/>
    <x v="0"/>
    <x v="1"/>
    <x v="1"/>
  </r>
  <r>
    <x v="0"/>
    <x v="7"/>
    <s v="De Bonte Raaf"/>
    <x v="3"/>
    <x v="27"/>
    <n v="143.66999999999999"/>
    <x v="0"/>
    <x v="2"/>
    <x v="0"/>
    <x v="0"/>
    <x v="1"/>
    <x v="1"/>
  </r>
  <r>
    <x v="0"/>
    <x v="7"/>
    <s v="De Bonte Raaf"/>
    <x v="3"/>
    <x v="28"/>
    <n v="5826"/>
    <x v="0"/>
    <x v="2"/>
    <x v="0"/>
    <x v="0"/>
    <x v="1"/>
    <x v="1"/>
  </r>
  <r>
    <x v="0"/>
    <x v="7"/>
    <s v="De Bonte Raaf"/>
    <x v="3"/>
    <x v="29"/>
    <n v="0"/>
    <x v="0"/>
    <x v="2"/>
    <x v="0"/>
    <x v="0"/>
    <x v="1"/>
    <x v="1"/>
  </r>
  <r>
    <x v="0"/>
    <x v="7"/>
    <s v="De Bonte Raaf"/>
    <x v="3"/>
    <x v="30"/>
    <n v="5826"/>
    <x v="0"/>
    <x v="2"/>
    <x v="0"/>
    <x v="0"/>
    <x v="1"/>
    <x v="1"/>
  </r>
  <r>
    <x v="0"/>
    <x v="7"/>
    <s v="De Bonte Raaf"/>
    <x v="3"/>
    <x v="31"/>
    <n v="37.35"/>
    <x v="0"/>
    <x v="2"/>
    <x v="0"/>
    <x v="0"/>
    <x v="1"/>
    <x v="1"/>
  </r>
  <r>
    <x v="0"/>
    <x v="7"/>
    <s v="De Bonte Raaf"/>
    <x v="3"/>
    <x v="32"/>
    <n v="156"/>
    <x v="0"/>
    <x v="2"/>
    <x v="0"/>
    <x v="0"/>
    <x v="1"/>
    <x v="1"/>
  </r>
  <r>
    <x v="0"/>
    <x v="7"/>
    <s v="De Bonte Raaf"/>
    <x v="3"/>
    <x v="33"/>
    <n v="100"/>
    <x v="0"/>
    <x v="2"/>
    <x v="0"/>
    <x v="0"/>
    <x v="1"/>
    <x v="1"/>
  </r>
  <r>
    <x v="0"/>
    <x v="7"/>
    <s v="De Bonte Raaf"/>
    <x v="3"/>
    <x v="34"/>
    <n v="100"/>
    <x v="0"/>
    <x v="2"/>
    <x v="0"/>
    <x v="0"/>
    <x v="1"/>
    <x v="1"/>
  </r>
  <r>
    <x v="0"/>
    <x v="7"/>
    <s v="De Bonte Raaf"/>
    <x v="3"/>
    <x v="35"/>
    <n v="100"/>
    <x v="0"/>
    <x v="2"/>
    <x v="0"/>
    <x v="0"/>
    <x v="1"/>
    <x v="1"/>
  </r>
  <r>
    <x v="0"/>
    <x v="7"/>
    <s v="De Bonte Raaf"/>
    <x v="3"/>
    <x v="36"/>
    <n v="156"/>
    <x v="0"/>
    <x v="2"/>
    <x v="0"/>
    <x v="0"/>
    <x v="1"/>
    <x v="1"/>
  </r>
  <r>
    <x v="0"/>
    <x v="7"/>
    <s v="De Bonte Raaf"/>
    <x v="3"/>
    <x v="37"/>
    <n v="319.55"/>
    <x v="0"/>
    <x v="2"/>
    <x v="0"/>
    <x v="0"/>
    <x v="1"/>
    <x v="1"/>
  </r>
  <r>
    <x v="0"/>
    <x v="7"/>
    <s v="De Bonte Raaf"/>
    <x v="3"/>
    <x v="38"/>
    <n v="432"/>
    <x v="0"/>
    <x v="2"/>
    <x v="0"/>
    <x v="0"/>
    <x v="1"/>
    <x v="1"/>
  </r>
  <r>
    <x v="0"/>
    <x v="7"/>
    <s v="De Bonte Raaf"/>
    <x v="3"/>
    <x v="39"/>
    <n v="0"/>
    <x v="0"/>
    <x v="2"/>
    <x v="0"/>
    <x v="0"/>
    <x v="1"/>
    <x v="1"/>
  </r>
  <r>
    <x v="0"/>
    <x v="7"/>
    <s v="De Bonte Raaf"/>
    <x v="3"/>
    <x v="40"/>
    <n v="432"/>
    <x v="0"/>
    <x v="2"/>
    <x v="0"/>
    <x v="0"/>
    <x v="1"/>
    <x v="1"/>
  </r>
  <r>
    <x v="0"/>
    <x v="7"/>
    <s v="De Bonte Raaf"/>
    <x v="3"/>
    <x v="41"/>
    <n v="0"/>
    <x v="0"/>
    <x v="2"/>
    <x v="0"/>
    <x v="0"/>
    <x v="1"/>
    <x v="1"/>
  </r>
  <r>
    <x v="0"/>
    <x v="7"/>
    <s v="De Bonte Raaf"/>
    <x v="3"/>
    <x v="92"/>
    <n v="5826"/>
    <x v="0"/>
    <x v="2"/>
    <x v="0"/>
    <x v="0"/>
    <x v="1"/>
    <x v="1"/>
  </r>
  <r>
    <x v="0"/>
    <x v="7"/>
    <s v="De Bonte Raaf"/>
    <x v="3"/>
    <x v="43"/>
    <n v="0"/>
    <x v="0"/>
    <x v="2"/>
    <x v="0"/>
    <x v="1"/>
    <x v="1"/>
    <x v="1"/>
  </r>
  <r>
    <x v="0"/>
    <x v="7"/>
    <s v="De Bonte Raaf"/>
    <x v="3"/>
    <x v="44"/>
    <n v="0"/>
    <x v="0"/>
    <x v="2"/>
    <x v="0"/>
    <x v="2"/>
    <x v="1"/>
    <x v="1"/>
  </r>
  <r>
    <x v="0"/>
    <x v="7"/>
    <s v="De Bonte Raaf"/>
    <x v="3"/>
    <x v="45"/>
    <n v="0"/>
    <x v="0"/>
    <x v="2"/>
    <x v="0"/>
    <x v="2"/>
    <x v="1"/>
    <x v="1"/>
  </r>
  <r>
    <x v="0"/>
    <x v="7"/>
    <s v="De Bonte Raaf"/>
    <x v="3"/>
    <x v="46"/>
    <n v="0"/>
    <x v="0"/>
    <x v="2"/>
    <x v="0"/>
    <x v="2"/>
    <x v="1"/>
    <x v="1"/>
  </r>
  <r>
    <x v="0"/>
    <x v="7"/>
    <s v="De Bonte Raaf"/>
    <x v="3"/>
    <x v="47"/>
    <n v="0"/>
    <x v="0"/>
    <x v="2"/>
    <x v="0"/>
    <x v="2"/>
    <x v="1"/>
    <x v="1"/>
  </r>
  <r>
    <x v="0"/>
    <x v="7"/>
    <s v="De Bonte Raaf"/>
    <x v="3"/>
    <x v="48"/>
    <n v="0"/>
    <x v="0"/>
    <x v="2"/>
    <x v="0"/>
    <x v="1"/>
    <x v="1"/>
    <x v="1"/>
  </r>
  <r>
    <x v="0"/>
    <x v="7"/>
    <s v="De Bonte Raaf"/>
    <x v="3"/>
    <x v="49"/>
    <n v="466.08"/>
    <x v="0"/>
    <x v="2"/>
    <x v="0"/>
    <x v="3"/>
    <x v="1"/>
    <x v="1"/>
  </r>
  <r>
    <x v="0"/>
    <x v="7"/>
    <s v="De Bonte Raaf"/>
    <x v="3"/>
    <x v="50"/>
    <n v="69.91"/>
    <x v="0"/>
    <x v="2"/>
    <x v="0"/>
    <x v="4"/>
    <x v="1"/>
    <x v="1"/>
  </r>
  <r>
    <x v="0"/>
    <x v="7"/>
    <s v="De Bonte Raaf"/>
    <x v="3"/>
    <x v="51"/>
    <n v="93.22"/>
    <x v="0"/>
    <x v="2"/>
    <x v="0"/>
    <x v="4"/>
    <x v="1"/>
    <x v="1"/>
  </r>
  <r>
    <x v="0"/>
    <x v="7"/>
    <s v="De Bonte Raaf"/>
    <x v="3"/>
    <x v="52"/>
    <n v="0"/>
    <x v="0"/>
    <x v="2"/>
    <x v="0"/>
    <x v="1"/>
    <x v="1"/>
    <x v="1"/>
  </r>
  <r>
    <x v="0"/>
    <x v="7"/>
    <s v="De Bonte Raaf"/>
    <x v="3"/>
    <x v="53"/>
    <n v="87.39"/>
    <x v="0"/>
    <x v="2"/>
    <x v="0"/>
    <x v="3"/>
    <x v="1"/>
    <x v="1"/>
  </r>
  <r>
    <x v="0"/>
    <x v="7"/>
    <s v="De Bonte Raaf"/>
    <x v="3"/>
    <x v="54"/>
    <n v="13.11"/>
    <x v="0"/>
    <x v="2"/>
    <x v="0"/>
    <x v="4"/>
    <x v="1"/>
    <x v="1"/>
  </r>
  <r>
    <x v="0"/>
    <x v="7"/>
    <s v="De Bonte Raaf"/>
    <x v="3"/>
    <x v="55"/>
    <n v="17.48"/>
    <x v="0"/>
    <x v="2"/>
    <x v="0"/>
    <x v="4"/>
    <x v="1"/>
    <x v="1"/>
  </r>
  <r>
    <x v="0"/>
    <x v="7"/>
    <s v="De Bonte Raaf"/>
    <x v="3"/>
    <x v="56"/>
    <n v="0"/>
    <x v="0"/>
    <x v="2"/>
    <x v="0"/>
    <x v="4"/>
    <x v="1"/>
    <x v="1"/>
  </r>
  <r>
    <x v="0"/>
    <x v="7"/>
    <s v="De Bonte Raaf"/>
    <x v="3"/>
    <x v="57"/>
    <n v="0"/>
    <x v="0"/>
    <x v="2"/>
    <x v="0"/>
    <x v="4"/>
    <x v="1"/>
    <x v="1"/>
  </r>
  <r>
    <x v="0"/>
    <x v="7"/>
    <s v="De Bonte Raaf"/>
    <x v="3"/>
    <x v="58"/>
    <n v="0"/>
    <x v="0"/>
    <x v="2"/>
    <x v="0"/>
    <x v="4"/>
    <x v="1"/>
    <x v="1"/>
  </r>
  <r>
    <x v="0"/>
    <x v="7"/>
    <s v="De Bonte Raaf"/>
    <x v="3"/>
    <x v="59"/>
    <n v="0"/>
    <x v="0"/>
    <x v="2"/>
    <x v="0"/>
    <x v="4"/>
    <x v="1"/>
    <x v="1"/>
  </r>
  <r>
    <x v="0"/>
    <x v="7"/>
    <s v="De Bonte Raaf"/>
    <x v="3"/>
    <x v="60"/>
    <n v="346.73"/>
    <x v="0"/>
    <x v="2"/>
    <x v="0"/>
    <x v="5"/>
    <x v="1"/>
    <x v="1"/>
  </r>
  <r>
    <x v="0"/>
    <x v="7"/>
    <s v="De Bonte Raaf"/>
    <x v="3"/>
    <x v="61"/>
    <n v="0"/>
    <x v="0"/>
    <x v="2"/>
    <x v="0"/>
    <x v="5"/>
    <x v="1"/>
    <x v="1"/>
  </r>
  <r>
    <x v="0"/>
    <x v="7"/>
    <s v="De Bonte Raaf"/>
    <x v="3"/>
    <x v="62"/>
    <n v="0"/>
    <x v="0"/>
    <x v="2"/>
    <x v="0"/>
    <x v="5"/>
    <x v="1"/>
    <x v="1"/>
  </r>
  <r>
    <x v="0"/>
    <x v="7"/>
    <s v="De Bonte Raaf"/>
    <x v="3"/>
    <x v="63"/>
    <n v="0"/>
    <x v="0"/>
    <x v="2"/>
    <x v="0"/>
    <x v="5"/>
    <x v="1"/>
    <x v="1"/>
  </r>
  <r>
    <x v="0"/>
    <x v="7"/>
    <s v="De Bonte Raaf"/>
    <x v="3"/>
    <x v="64"/>
    <n v="25.28"/>
    <x v="0"/>
    <x v="2"/>
    <x v="0"/>
    <x v="5"/>
    <x v="1"/>
    <x v="1"/>
  </r>
  <r>
    <x v="0"/>
    <x v="7"/>
    <s v="De Bonte Raaf"/>
    <x v="3"/>
    <x v="65"/>
    <n v="0"/>
    <x v="0"/>
    <x v="2"/>
    <x v="0"/>
    <x v="5"/>
    <x v="1"/>
    <x v="1"/>
  </r>
  <r>
    <x v="0"/>
    <x v="7"/>
    <s v="De Bonte Raaf"/>
    <x v="3"/>
    <x v="66"/>
    <n v="140.22"/>
    <x v="0"/>
    <x v="2"/>
    <x v="0"/>
    <x v="5"/>
    <x v="1"/>
    <x v="1"/>
  </r>
  <r>
    <x v="0"/>
    <x v="7"/>
    <s v="De Bonte Raaf"/>
    <x v="3"/>
    <x v="67"/>
    <n v="0"/>
    <x v="0"/>
    <x v="2"/>
    <x v="0"/>
    <x v="5"/>
    <x v="1"/>
    <x v="1"/>
  </r>
  <r>
    <x v="0"/>
    <x v="7"/>
    <s v="De Bonte Raaf"/>
    <x v="3"/>
    <x v="68"/>
    <n v="0"/>
    <x v="0"/>
    <x v="2"/>
    <x v="0"/>
    <x v="5"/>
    <x v="1"/>
    <x v="1"/>
  </r>
  <r>
    <x v="0"/>
    <x v="7"/>
    <s v="De Bonte Raaf"/>
    <x v="3"/>
    <x v="69"/>
    <n v="0"/>
    <x v="0"/>
    <x v="2"/>
    <x v="0"/>
    <x v="5"/>
    <x v="1"/>
    <x v="1"/>
  </r>
  <r>
    <x v="0"/>
    <x v="7"/>
    <s v="De Bonte Raaf"/>
    <x v="3"/>
    <x v="70"/>
    <n v="16.690000000000001"/>
    <x v="0"/>
    <x v="2"/>
    <x v="0"/>
    <x v="5"/>
    <x v="1"/>
    <x v="1"/>
  </r>
  <r>
    <x v="0"/>
    <x v="7"/>
    <s v="De Bonte Raaf"/>
    <x v="3"/>
    <x v="71"/>
    <n v="0"/>
    <x v="0"/>
    <x v="2"/>
    <x v="0"/>
    <x v="5"/>
    <x v="1"/>
    <x v="1"/>
  </r>
  <r>
    <x v="0"/>
    <x v="7"/>
    <s v="De Bonte Raaf"/>
    <x v="3"/>
    <x v="72"/>
    <n v="0"/>
    <x v="0"/>
    <x v="2"/>
    <x v="0"/>
    <x v="4"/>
    <x v="1"/>
    <x v="1"/>
  </r>
  <r>
    <x v="0"/>
    <x v="7"/>
    <s v="De Bonte Raaf"/>
    <x v="3"/>
    <x v="73"/>
    <n v="0"/>
    <x v="0"/>
    <x v="2"/>
    <x v="0"/>
    <x v="4"/>
    <x v="1"/>
    <x v="1"/>
  </r>
  <r>
    <x v="0"/>
    <x v="7"/>
    <s v="De Bonte Raaf"/>
    <x v="3"/>
    <x v="74"/>
    <n v="0"/>
    <x v="0"/>
    <x v="2"/>
    <x v="0"/>
    <x v="4"/>
    <x v="1"/>
    <x v="1"/>
  </r>
  <r>
    <x v="0"/>
    <x v="7"/>
    <s v="De Bonte Raaf"/>
    <x v="3"/>
    <x v="75"/>
    <n v="0"/>
    <x v="0"/>
    <x v="2"/>
    <x v="0"/>
    <x v="4"/>
    <x v="1"/>
    <x v="1"/>
  </r>
  <r>
    <x v="0"/>
    <x v="7"/>
    <s v="De Bonte Raaf"/>
    <x v="3"/>
    <x v="76"/>
    <n v="319.55"/>
    <x v="0"/>
    <x v="2"/>
    <x v="0"/>
    <x v="6"/>
    <x v="1"/>
    <x v="1"/>
  </r>
  <r>
    <x v="0"/>
    <x v="7"/>
    <s v="De Bonte Raaf"/>
    <x v="3"/>
    <x v="77"/>
    <n v="-2044.92"/>
    <x v="0"/>
    <x v="2"/>
    <x v="0"/>
    <x v="7"/>
    <x v="1"/>
    <x v="1"/>
  </r>
  <r>
    <x v="0"/>
    <x v="7"/>
    <s v="De Bonte Raaf"/>
    <x v="3"/>
    <x v="78"/>
    <n v="0"/>
    <x v="0"/>
    <x v="2"/>
    <x v="0"/>
    <x v="7"/>
    <x v="1"/>
    <x v="1"/>
  </r>
  <r>
    <x v="0"/>
    <x v="7"/>
    <s v="De Bonte Raaf"/>
    <x v="3"/>
    <x v="79"/>
    <n v="0"/>
    <x v="0"/>
    <x v="2"/>
    <x v="0"/>
    <x v="7"/>
    <x v="1"/>
    <x v="1"/>
  </r>
  <r>
    <x v="0"/>
    <x v="7"/>
    <s v="De Bonte Raaf"/>
    <x v="3"/>
    <x v="80"/>
    <n v="0"/>
    <x v="0"/>
    <x v="2"/>
    <x v="0"/>
    <x v="8"/>
    <x v="1"/>
    <x v="1"/>
  </r>
  <r>
    <x v="0"/>
    <x v="7"/>
    <s v="De Bonte Raaf"/>
    <x v="3"/>
    <x v="81"/>
    <n v="3781.08"/>
    <x v="0"/>
    <x v="2"/>
    <x v="0"/>
    <x v="8"/>
    <x v="1"/>
    <x v="1"/>
  </r>
  <r>
    <x v="0"/>
    <x v="7"/>
    <s v="De Bonte Raaf"/>
    <x v="3"/>
    <x v="82"/>
    <n v="0"/>
    <x v="0"/>
    <x v="2"/>
    <x v="0"/>
    <x v="8"/>
    <x v="1"/>
    <x v="1"/>
  </r>
  <r>
    <x v="0"/>
    <x v="7"/>
    <s v="De Bonte Raaf"/>
    <x v="3"/>
    <x v="83"/>
    <n v="3781.08"/>
    <x v="0"/>
    <x v="2"/>
    <x v="0"/>
    <x v="9"/>
    <x v="1"/>
    <x v="1"/>
  </r>
  <r>
    <x v="0"/>
    <x v="7"/>
    <s v="De Bonte Raaf"/>
    <x v="3"/>
    <x v="84"/>
    <n v="0"/>
    <x v="0"/>
    <x v="2"/>
    <x v="0"/>
    <x v="3"/>
    <x v="1"/>
    <x v="1"/>
  </r>
  <r>
    <x v="0"/>
    <x v="7"/>
    <s v="De Bonte Raaf"/>
    <x v="4"/>
    <x v="0"/>
    <n v="3541.32"/>
    <x v="2"/>
    <x v="0"/>
    <x v="0"/>
    <x v="0"/>
    <x v="0"/>
    <x v="1"/>
  </r>
  <r>
    <x v="0"/>
    <x v="7"/>
    <s v="De Bonte Raaf"/>
    <x v="4"/>
    <x v="85"/>
    <n v="1278.44"/>
    <x v="2"/>
    <x v="0"/>
    <x v="0"/>
    <x v="0"/>
    <x v="0"/>
    <x v="1"/>
  </r>
  <r>
    <x v="0"/>
    <x v="7"/>
    <s v="De Bonte Raaf"/>
    <x v="4"/>
    <x v="2"/>
    <n v="0"/>
    <x v="2"/>
    <x v="0"/>
    <x v="0"/>
    <x v="0"/>
    <x v="0"/>
    <x v="1"/>
  </r>
  <r>
    <x v="0"/>
    <x v="7"/>
    <s v="De Bonte Raaf"/>
    <x v="4"/>
    <x v="86"/>
    <n v="1278.44"/>
    <x v="2"/>
    <x v="0"/>
    <x v="0"/>
    <x v="0"/>
    <x v="0"/>
    <x v="1"/>
  </r>
  <r>
    <x v="0"/>
    <x v="7"/>
    <s v="De Bonte Raaf"/>
    <x v="4"/>
    <x v="4"/>
    <n v="1278.44"/>
    <x v="2"/>
    <x v="0"/>
    <x v="0"/>
    <x v="1"/>
    <x v="0"/>
    <x v="1"/>
  </r>
  <r>
    <x v="0"/>
    <x v="7"/>
    <s v="De Bonte Raaf"/>
    <x v="4"/>
    <x v="5"/>
    <n v="0"/>
    <x v="2"/>
    <x v="0"/>
    <x v="0"/>
    <x v="0"/>
    <x v="0"/>
    <x v="1"/>
  </r>
  <r>
    <x v="0"/>
    <x v="7"/>
    <s v="De Bonte Raaf"/>
    <x v="4"/>
    <x v="6"/>
    <n v="1627.34"/>
    <x v="2"/>
    <x v="0"/>
    <x v="0"/>
    <x v="0"/>
    <x v="0"/>
    <x v="1"/>
  </r>
  <r>
    <x v="0"/>
    <x v="7"/>
    <s v="De Bonte Raaf"/>
    <x v="4"/>
    <x v="7"/>
    <n v="0"/>
    <x v="2"/>
    <x v="0"/>
    <x v="0"/>
    <x v="0"/>
    <x v="0"/>
    <x v="1"/>
  </r>
  <r>
    <x v="0"/>
    <x v="7"/>
    <s v="De Bonte Raaf"/>
    <x v="4"/>
    <x v="8"/>
    <n v="0"/>
    <x v="2"/>
    <x v="0"/>
    <x v="0"/>
    <x v="1"/>
    <x v="0"/>
    <x v="1"/>
  </r>
  <r>
    <x v="0"/>
    <x v="7"/>
    <s v="De Bonte Raaf"/>
    <x v="4"/>
    <x v="9"/>
    <n v="0"/>
    <x v="2"/>
    <x v="0"/>
    <x v="0"/>
    <x v="0"/>
    <x v="0"/>
    <x v="1"/>
  </r>
  <r>
    <x v="0"/>
    <x v="7"/>
    <s v="De Bonte Raaf"/>
    <x v="4"/>
    <x v="87"/>
    <n v="1278.44"/>
    <x v="2"/>
    <x v="0"/>
    <x v="0"/>
    <x v="0"/>
    <x v="0"/>
    <x v="1"/>
  </r>
  <r>
    <x v="0"/>
    <x v="7"/>
    <s v="De Bonte Raaf"/>
    <x v="4"/>
    <x v="88"/>
    <n v="1278.44"/>
    <x v="2"/>
    <x v="0"/>
    <x v="0"/>
    <x v="0"/>
    <x v="0"/>
    <x v="1"/>
  </r>
  <r>
    <x v="0"/>
    <x v="7"/>
    <s v="De Bonte Raaf"/>
    <x v="4"/>
    <x v="89"/>
    <n v="1278.44"/>
    <x v="2"/>
    <x v="0"/>
    <x v="0"/>
    <x v="0"/>
    <x v="0"/>
    <x v="1"/>
  </r>
  <r>
    <x v="0"/>
    <x v="7"/>
    <s v="De Bonte Raaf"/>
    <x v="4"/>
    <x v="90"/>
    <n v="1278.44"/>
    <x v="2"/>
    <x v="0"/>
    <x v="0"/>
    <x v="0"/>
    <x v="0"/>
    <x v="1"/>
  </r>
  <r>
    <x v="0"/>
    <x v="7"/>
    <s v="De Bonte Raaf"/>
    <x v="4"/>
    <x v="91"/>
    <n v="1278.44"/>
    <x v="2"/>
    <x v="0"/>
    <x v="0"/>
    <x v="0"/>
    <x v="0"/>
    <x v="1"/>
  </r>
  <r>
    <x v="0"/>
    <x v="7"/>
    <s v="De Bonte Raaf"/>
    <x v="4"/>
    <x v="15"/>
    <n v="0"/>
    <x v="2"/>
    <x v="0"/>
    <x v="0"/>
    <x v="0"/>
    <x v="0"/>
    <x v="1"/>
  </r>
  <r>
    <x v="0"/>
    <x v="7"/>
    <s v="De Bonte Raaf"/>
    <x v="4"/>
    <x v="16"/>
    <n v="1278.44"/>
    <x v="2"/>
    <x v="0"/>
    <x v="0"/>
    <x v="0"/>
    <x v="0"/>
    <x v="1"/>
  </r>
  <r>
    <x v="0"/>
    <x v="7"/>
    <s v="De Bonte Raaf"/>
    <x v="4"/>
    <x v="17"/>
    <n v="0"/>
    <x v="2"/>
    <x v="0"/>
    <x v="0"/>
    <x v="0"/>
    <x v="0"/>
    <x v="1"/>
  </r>
  <r>
    <x v="0"/>
    <x v="7"/>
    <s v="De Bonte Raaf"/>
    <x v="4"/>
    <x v="18"/>
    <n v="1278.44"/>
    <x v="2"/>
    <x v="0"/>
    <x v="0"/>
    <x v="0"/>
    <x v="0"/>
    <x v="1"/>
  </r>
  <r>
    <x v="0"/>
    <x v="7"/>
    <s v="De Bonte Raaf"/>
    <x v="4"/>
    <x v="19"/>
    <n v="21"/>
    <x v="2"/>
    <x v="0"/>
    <x v="0"/>
    <x v="0"/>
    <x v="0"/>
    <x v="1"/>
  </r>
  <r>
    <x v="0"/>
    <x v="7"/>
    <s v="De Bonte Raaf"/>
    <x v="4"/>
    <x v="20"/>
    <n v="1278.44"/>
    <x v="2"/>
    <x v="0"/>
    <x v="0"/>
    <x v="0"/>
    <x v="0"/>
    <x v="1"/>
  </r>
  <r>
    <x v="0"/>
    <x v="7"/>
    <s v="De Bonte Raaf"/>
    <x v="4"/>
    <x v="21"/>
    <n v="-98"/>
    <x v="2"/>
    <x v="0"/>
    <x v="0"/>
    <x v="0"/>
    <x v="0"/>
    <x v="1"/>
  </r>
  <r>
    <x v="0"/>
    <x v="7"/>
    <s v="De Bonte Raaf"/>
    <x v="4"/>
    <x v="22"/>
    <n v="1278.44"/>
    <x v="2"/>
    <x v="0"/>
    <x v="0"/>
    <x v="0"/>
    <x v="0"/>
    <x v="1"/>
  </r>
  <r>
    <x v="0"/>
    <x v="7"/>
    <s v="De Bonte Raaf"/>
    <x v="4"/>
    <x v="23"/>
    <n v="1278.44"/>
    <x v="2"/>
    <x v="0"/>
    <x v="0"/>
    <x v="0"/>
    <x v="0"/>
    <x v="1"/>
  </r>
  <r>
    <x v="0"/>
    <x v="7"/>
    <s v="De Bonte Raaf"/>
    <x v="4"/>
    <x v="24"/>
    <n v="1278.44"/>
    <x v="2"/>
    <x v="0"/>
    <x v="0"/>
    <x v="0"/>
    <x v="0"/>
    <x v="1"/>
  </r>
  <r>
    <x v="0"/>
    <x v="7"/>
    <s v="De Bonte Raaf"/>
    <x v="4"/>
    <x v="25"/>
    <n v="21.67"/>
    <x v="2"/>
    <x v="0"/>
    <x v="0"/>
    <x v="0"/>
    <x v="0"/>
    <x v="1"/>
  </r>
  <r>
    <x v="0"/>
    <x v="7"/>
    <s v="De Bonte Raaf"/>
    <x v="4"/>
    <x v="26"/>
    <n v="84"/>
    <x v="2"/>
    <x v="0"/>
    <x v="0"/>
    <x v="0"/>
    <x v="0"/>
    <x v="1"/>
  </r>
  <r>
    <x v="0"/>
    <x v="7"/>
    <s v="De Bonte Raaf"/>
    <x v="4"/>
    <x v="27"/>
    <n v="153.33000000000001"/>
    <x v="2"/>
    <x v="0"/>
    <x v="0"/>
    <x v="0"/>
    <x v="0"/>
    <x v="1"/>
  </r>
  <r>
    <x v="0"/>
    <x v="7"/>
    <s v="De Bonte Raaf"/>
    <x v="4"/>
    <x v="28"/>
    <n v="1278.44"/>
    <x v="2"/>
    <x v="0"/>
    <x v="0"/>
    <x v="0"/>
    <x v="0"/>
    <x v="1"/>
  </r>
  <r>
    <x v="0"/>
    <x v="7"/>
    <s v="De Bonte Raaf"/>
    <x v="4"/>
    <x v="29"/>
    <n v="0"/>
    <x v="2"/>
    <x v="0"/>
    <x v="0"/>
    <x v="0"/>
    <x v="0"/>
    <x v="1"/>
  </r>
  <r>
    <x v="0"/>
    <x v="7"/>
    <s v="De Bonte Raaf"/>
    <x v="4"/>
    <x v="30"/>
    <n v="2301"/>
    <x v="2"/>
    <x v="0"/>
    <x v="0"/>
    <x v="0"/>
    <x v="0"/>
    <x v="1"/>
  </r>
  <r>
    <x v="0"/>
    <x v="7"/>
    <s v="De Bonte Raaf"/>
    <x v="4"/>
    <x v="31"/>
    <n v="14.75"/>
    <x v="2"/>
    <x v="0"/>
    <x v="0"/>
    <x v="0"/>
    <x v="0"/>
    <x v="1"/>
  </r>
  <r>
    <x v="0"/>
    <x v="7"/>
    <s v="De Bonte Raaf"/>
    <x v="4"/>
    <x v="32"/>
    <n v="86.67"/>
    <x v="2"/>
    <x v="0"/>
    <x v="0"/>
    <x v="0"/>
    <x v="0"/>
    <x v="1"/>
  </r>
  <r>
    <x v="0"/>
    <x v="7"/>
    <s v="De Bonte Raaf"/>
    <x v="4"/>
    <x v="33"/>
    <n v="55.56"/>
    <x v="2"/>
    <x v="0"/>
    <x v="0"/>
    <x v="0"/>
    <x v="0"/>
    <x v="1"/>
  </r>
  <r>
    <x v="0"/>
    <x v="7"/>
    <s v="De Bonte Raaf"/>
    <x v="4"/>
    <x v="34"/>
    <n v="55.56"/>
    <x v="2"/>
    <x v="0"/>
    <x v="0"/>
    <x v="0"/>
    <x v="0"/>
    <x v="1"/>
  </r>
  <r>
    <x v="0"/>
    <x v="7"/>
    <s v="De Bonte Raaf"/>
    <x v="4"/>
    <x v="35"/>
    <n v="100"/>
    <x v="2"/>
    <x v="0"/>
    <x v="0"/>
    <x v="0"/>
    <x v="0"/>
    <x v="1"/>
  </r>
  <r>
    <x v="0"/>
    <x v="7"/>
    <s v="De Bonte Raaf"/>
    <x v="4"/>
    <x v="36"/>
    <n v="87"/>
    <x v="2"/>
    <x v="0"/>
    <x v="0"/>
    <x v="0"/>
    <x v="0"/>
    <x v="1"/>
  </r>
  <r>
    <x v="0"/>
    <x v="7"/>
    <s v="De Bonte Raaf"/>
    <x v="4"/>
    <x v="37"/>
    <n v="85.66"/>
    <x v="2"/>
    <x v="0"/>
    <x v="0"/>
    <x v="0"/>
    <x v="0"/>
    <x v="1"/>
  </r>
  <r>
    <x v="0"/>
    <x v="7"/>
    <s v="De Bonte Raaf"/>
    <x v="4"/>
    <x v="38"/>
    <n v="148"/>
    <x v="2"/>
    <x v="0"/>
    <x v="0"/>
    <x v="0"/>
    <x v="0"/>
    <x v="1"/>
  </r>
  <r>
    <x v="0"/>
    <x v="7"/>
    <s v="De Bonte Raaf"/>
    <x v="4"/>
    <x v="39"/>
    <n v="0"/>
    <x v="2"/>
    <x v="0"/>
    <x v="0"/>
    <x v="0"/>
    <x v="0"/>
    <x v="1"/>
  </r>
  <r>
    <x v="0"/>
    <x v="7"/>
    <s v="De Bonte Raaf"/>
    <x v="4"/>
    <x v="93"/>
    <n v="92"/>
    <x v="2"/>
    <x v="0"/>
    <x v="0"/>
    <x v="0"/>
    <x v="0"/>
    <x v="1"/>
  </r>
  <r>
    <x v="0"/>
    <x v="7"/>
    <s v="De Bonte Raaf"/>
    <x v="4"/>
    <x v="40"/>
    <n v="240"/>
    <x v="2"/>
    <x v="0"/>
    <x v="0"/>
    <x v="0"/>
    <x v="0"/>
    <x v="1"/>
  </r>
  <r>
    <x v="0"/>
    <x v="7"/>
    <s v="De Bonte Raaf"/>
    <x v="4"/>
    <x v="41"/>
    <n v="0"/>
    <x v="2"/>
    <x v="0"/>
    <x v="0"/>
    <x v="0"/>
    <x v="0"/>
    <x v="1"/>
  </r>
  <r>
    <x v="0"/>
    <x v="7"/>
    <s v="De Bonte Raaf"/>
    <x v="4"/>
    <x v="92"/>
    <n v="1278.44"/>
    <x v="2"/>
    <x v="0"/>
    <x v="0"/>
    <x v="0"/>
    <x v="0"/>
    <x v="1"/>
  </r>
  <r>
    <x v="0"/>
    <x v="7"/>
    <s v="De Bonte Raaf"/>
    <x v="4"/>
    <x v="43"/>
    <n v="0"/>
    <x v="2"/>
    <x v="0"/>
    <x v="0"/>
    <x v="1"/>
    <x v="0"/>
    <x v="1"/>
  </r>
  <r>
    <x v="0"/>
    <x v="7"/>
    <s v="De Bonte Raaf"/>
    <x v="4"/>
    <x v="44"/>
    <n v="0"/>
    <x v="2"/>
    <x v="0"/>
    <x v="0"/>
    <x v="2"/>
    <x v="0"/>
    <x v="1"/>
  </r>
  <r>
    <x v="0"/>
    <x v="7"/>
    <s v="De Bonte Raaf"/>
    <x v="4"/>
    <x v="45"/>
    <n v="0"/>
    <x v="2"/>
    <x v="0"/>
    <x v="0"/>
    <x v="2"/>
    <x v="0"/>
    <x v="1"/>
  </r>
  <r>
    <x v="0"/>
    <x v="7"/>
    <s v="De Bonte Raaf"/>
    <x v="4"/>
    <x v="46"/>
    <n v="0"/>
    <x v="2"/>
    <x v="0"/>
    <x v="0"/>
    <x v="2"/>
    <x v="0"/>
    <x v="1"/>
  </r>
  <r>
    <x v="0"/>
    <x v="7"/>
    <s v="De Bonte Raaf"/>
    <x v="4"/>
    <x v="47"/>
    <n v="0"/>
    <x v="2"/>
    <x v="0"/>
    <x v="0"/>
    <x v="2"/>
    <x v="0"/>
    <x v="1"/>
  </r>
  <r>
    <x v="0"/>
    <x v="7"/>
    <s v="De Bonte Raaf"/>
    <x v="4"/>
    <x v="48"/>
    <n v="0"/>
    <x v="2"/>
    <x v="0"/>
    <x v="0"/>
    <x v="1"/>
    <x v="0"/>
    <x v="1"/>
  </r>
  <r>
    <x v="0"/>
    <x v="7"/>
    <s v="De Bonte Raaf"/>
    <x v="4"/>
    <x v="49"/>
    <n v="102.28"/>
    <x v="2"/>
    <x v="0"/>
    <x v="0"/>
    <x v="3"/>
    <x v="0"/>
    <x v="1"/>
  </r>
  <r>
    <x v="0"/>
    <x v="7"/>
    <s v="De Bonte Raaf"/>
    <x v="4"/>
    <x v="50"/>
    <n v="15.34"/>
    <x v="2"/>
    <x v="0"/>
    <x v="0"/>
    <x v="4"/>
    <x v="0"/>
    <x v="1"/>
  </r>
  <r>
    <x v="0"/>
    <x v="7"/>
    <s v="De Bonte Raaf"/>
    <x v="4"/>
    <x v="51"/>
    <n v="20.46"/>
    <x v="2"/>
    <x v="0"/>
    <x v="0"/>
    <x v="4"/>
    <x v="0"/>
    <x v="1"/>
  </r>
  <r>
    <x v="0"/>
    <x v="7"/>
    <s v="De Bonte Raaf"/>
    <x v="4"/>
    <x v="52"/>
    <n v="0"/>
    <x v="2"/>
    <x v="0"/>
    <x v="0"/>
    <x v="1"/>
    <x v="0"/>
    <x v="1"/>
  </r>
  <r>
    <x v="0"/>
    <x v="7"/>
    <s v="De Bonte Raaf"/>
    <x v="4"/>
    <x v="53"/>
    <n v="19.18"/>
    <x v="2"/>
    <x v="0"/>
    <x v="0"/>
    <x v="3"/>
    <x v="0"/>
    <x v="1"/>
  </r>
  <r>
    <x v="0"/>
    <x v="7"/>
    <s v="De Bonte Raaf"/>
    <x v="4"/>
    <x v="54"/>
    <n v="2.88"/>
    <x v="2"/>
    <x v="0"/>
    <x v="0"/>
    <x v="4"/>
    <x v="0"/>
    <x v="1"/>
  </r>
  <r>
    <x v="0"/>
    <x v="7"/>
    <s v="De Bonte Raaf"/>
    <x v="4"/>
    <x v="55"/>
    <n v="3.84"/>
    <x v="2"/>
    <x v="0"/>
    <x v="0"/>
    <x v="4"/>
    <x v="0"/>
    <x v="1"/>
  </r>
  <r>
    <x v="0"/>
    <x v="7"/>
    <s v="De Bonte Raaf"/>
    <x v="4"/>
    <x v="56"/>
    <n v="0"/>
    <x v="2"/>
    <x v="0"/>
    <x v="0"/>
    <x v="4"/>
    <x v="0"/>
    <x v="1"/>
  </r>
  <r>
    <x v="0"/>
    <x v="7"/>
    <s v="De Bonte Raaf"/>
    <x v="4"/>
    <x v="57"/>
    <n v="0"/>
    <x v="2"/>
    <x v="0"/>
    <x v="0"/>
    <x v="4"/>
    <x v="0"/>
    <x v="1"/>
  </r>
  <r>
    <x v="0"/>
    <x v="7"/>
    <s v="De Bonte Raaf"/>
    <x v="4"/>
    <x v="58"/>
    <n v="0"/>
    <x v="2"/>
    <x v="0"/>
    <x v="0"/>
    <x v="4"/>
    <x v="0"/>
    <x v="1"/>
  </r>
  <r>
    <x v="0"/>
    <x v="7"/>
    <s v="De Bonte Raaf"/>
    <x v="4"/>
    <x v="59"/>
    <n v="0"/>
    <x v="2"/>
    <x v="0"/>
    <x v="0"/>
    <x v="4"/>
    <x v="0"/>
    <x v="1"/>
  </r>
  <r>
    <x v="0"/>
    <x v="7"/>
    <s v="De Bonte Raaf"/>
    <x v="4"/>
    <x v="60"/>
    <n v="92.94"/>
    <x v="2"/>
    <x v="0"/>
    <x v="0"/>
    <x v="5"/>
    <x v="0"/>
    <x v="1"/>
  </r>
  <r>
    <x v="0"/>
    <x v="7"/>
    <s v="De Bonte Raaf"/>
    <x v="4"/>
    <x v="61"/>
    <n v="0"/>
    <x v="2"/>
    <x v="0"/>
    <x v="0"/>
    <x v="5"/>
    <x v="0"/>
    <x v="1"/>
  </r>
  <r>
    <x v="0"/>
    <x v="7"/>
    <s v="De Bonte Raaf"/>
    <x v="4"/>
    <x v="62"/>
    <n v="0"/>
    <x v="2"/>
    <x v="0"/>
    <x v="0"/>
    <x v="5"/>
    <x v="0"/>
    <x v="1"/>
  </r>
  <r>
    <x v="0"/>
    <x v="7"/>
    <s v="De Bonte Raaf"/>
    <x v="4"/>
    <x v="63"/>
    <n v="0"/>
    <x v="2"/>
    <x v="0"/>
    <x v="0"/>
    <x v="5"/>
    <x v="0"/>
    <x v="1"/>
  </r>
  <r>
    <x v="0"/>
    <x v="7"/>
    <s v="De Bonte Raaf"/>
    <x v="4"/>
    <x v="64"/>
    <n v="6.78"/>
    <x v="2"/>
    <x v="0"/>
    <x v="0"/>
    <x v="5"/>
    <x v="0"/>
    <x v="1"/>
  </r>
  <r>
    <x v="0"/>
    <x v="7"/>
    <s v="De Bonte Raaf"/>
    <x v="4"/>
    <x v="65"/>
    <n v="0"/>
    <x v="2"/>
    <x v="0"/>
    <x v="0"/>
    <x v="5"/>
    <x v="0"/>
    <x v="1"/>
  </r>
  <r>
    <x v="0"/>
    <x v="7"/>
    <s v="De Bonte Raaf"/>
    <x v="4"/>
    <x v="66"/>
    <n v="37.590000000000003"/>
    <x v="2"/>
    <x v="0"/>
    <x v="0"/>
    <x v="5"/>
    <x v="0"/>
    <x v="1"/>
  </r>
  <r>
    <x v="0"/>
    <x v="7"/>
    <s v="De Bonte Raaf"/>
    <x v="4"/>
    <x v="67"/>
    <n v="0"/>
    <x v="2"/>
    <x v="0"/>
    <x v="0"/>
    <x v="5"/>
    <x v="0"/>
    <x v="1"/>
  </r>
  <r>
    <x v="0"/>
    <x v="7"/>
    <s v="De Bonte Raaf"/>
    <x v="4"/>
    <x v="68"/>
    <n v="0"/>
    <x v="2"/>
    <x v="0"/>
    <x v="0"/>
    <x v="5"/>
    <x v="0"/>
    <x v="1"/>
  </r>
  <r>
    <x v="0"/>
    <x v="7"/>
    <s v="De Bonte Raaf"/>
    <x v="4"/>
    <x v="69"/>
    <n v="0"/>
    <x v="2"/>
    <x v="0"/>
    <x v="0"/>
    <x v="5"/>
    <x v="0"/>
    <x v="1"/>
  </r>
  <r>
    <x v="0"/>
    <x v="7"/>
    <s v="De Bonte Raaf"/>
    <x v="4"/>
    <x v="70"/>
    <n v="4.47"/>
    <x v="2"/>
    <x v="0"/>
    <x v="0"/>
    <x v="5"/>
    <x v="0"/>
    <x v="1"/>
  </r>
  <r>
    <x v="0"/>
    <x v="7"/>
    <s v="De Bonte Raaf"/>
    <x v="4"/>
    <x v="71"/>
    <n v="0"/>
    <x v="2"/>
    <x v="0"/>
    <x v="0"/>
    <x v="5"/>
    <x v="0"/>
    <x v="1"/>
  </r>
  <r>
    <x v="0"/>
    <x v="7"/>
    <s v="De Bonte Raaf"/>
    <x v="4"/>
    <x v="72"/>
    <n v="0"/>
    <x v="2"/>
    <x v="0"/>
    <x v="0"/>
    <x v="4"/>
    <x v="0"/>
    <x v="1"/>
  </r>
  <r>
    <x v="0"/>
    <x v="7"/>
    <s v="De Bonte Raaf"/>
    <x v="4"/>
    <x v="73"/>
    <n v="0"/>
    <x v="2"/>
    <x v="0"/>
    <x v="0"/>
    <x v="4"/>
    <x v="0"/>
    <x v="1"/>
  </r>
  <r>
    <x v="0"/>
    <x v="7"/>
    <s v="De Bonte Raaf"/>
    <x v="4"/>
    <x v="74"/>
    <n v="0"/>
    <x v="2"/>
    <x v="0"/>
    <x v="0"/>
    <x v="4"/>
    <x v="0"/>
    <x v="1"/>
  </r>
  <r>
    <x v="0"/>
    <x v="7"/>
    <s v="De Bonte Raaf"/>
    <x v="4"/>
    <x v="75"/>
    <n v="0"/>
    <x v="2"/>
    <x v="0"/>
    <x v="0"/>
    <x v="4"/>
    <x v="0"/>
    <x v="1"/>
  </r>
  <r>
    <x v="0"/>
    <x v="7"/>
    <s v="De Bonte Raaf"/>
    <x v="4"/>
    <x v="76"/>
    <n v="85.66"/>
    <x v="2"/>
    <x v="0"/>
    <x v="0"/>
    <x v="6"/>
    <x v="0"/>
    <x v="1"/>
  </r>
  <r>
    <x v="0"/>
    <x v="7"/>
    <s v="De Bonte Raaf"/>
    <x v="4"/>
    <x v="77"/>
    <n v="-98"/>
    <x v="2"/>
    <x v="0"/>
    <x v="0"/>
    <x v="7"/>
    <x v="0"/>
    <x v="1"/>
  </r>
  <r>
    <x v="0"/>
    <x v="7"/>
    <s v="De Bonte Raaf"/>
    <x v="4"/>
    <x v="78"/>
    <n v="0"/>
    <x v="2"/>
    <x v="0"/>
    <x v="0"/>
    <x v="7"/>
    <x v="0"/>
    <x v="1"/>
  </r>
  <r>
    <x v="0"/>
    <x v="7"/>
    <s v="De Bonte Raaf"/>
    <x v="4"/>
    <x v="79"/>
    <n v="0"/>
    <x v="2"/>
    <x v="0"/>
    <x v="0"/>
    <x v="7"/>
    <x v="0"/>
    <x v="1"/>
  </r>
  <r>
    <x v="0"/>
    <x v="7"/>
    <s v="De Bonte Raaf"/>
    <x v="4"/>
    <x v="80"/>
    <n v="0"/>
    <x v="2"/>
    <x v="0"/>
    <x v="0"/>
    <x v="8"/>
    <x v="0"/>
    <x v="1"/>
  </r>
  <r>
    <x v="0"/>
    <x v="7"/>
    <s v="De Bonte Raaf"/>
    <x v="4"/>
    <x v="81"/>
    <n v="1180.44"/>
    <x v="2"/>
    <x v="0"/>
    <x v="0"/>
    <x v="8"/>
    <x v="0"/>
    <x v="1"/>
  </r>
  <r>
    <x v="0"/>
    <x v="7"/>
    <s v="De Bonte Raaf"/>
    <x v="4"/>
    <x v="82"/>
    <n v="0"/>
    <x v="2"/>
    <x v="0"/>
    <x v="0"/>
    <x v="8"/>
    <x v="0"/>
    <x v="1"/>
  </r>
  <r>
    <x v="0"/>
    <x v="7"/>
    <s v="De Bonte Raaf"/>
    <x v="4"/>
    <x v="83"/>
    <n v="1180.44"/>
    <x v="2"/>
    <x v="0"/>
    <x v="0"/>
    <x v="9"/>
    <x v="0"/>
    <x v="1"/>
  </r>
  <r>
    <x v="0"/>
    <x v="7"/>
    <s v="De Bonte Raaf"/>
    <x v="4"/>
    <x v="84"/>
    <n v="0"/>
    <x v="2"/>
    <x v="0"/>
    <x v="0"/>
    <x v="3"/>
    <x v="0"/>
    <x v="1"/>
  </r>
  <r>
    <x v="0"/>
    <x v="7"/>
    <s v="De Bonte Raaf"/>
    <x v="5"/>
    <x v="0"/>
    <n v="4875.54"/>
    <x v="1"/>
    <x v="0"/>
    <x v="0"/>
    <x v="0"/>
    <x v="1"/>
    <x v="1"/>
  </r>
  <r>
    <x v="0"/>
    <x v="7"/>
    <s v="De Bonte Raaf"/>
    <x v="5"/>
    <x v="85"/>
    <n v="1766.76"/>
    <x v="1"/>
    <x v="0"/>
    <x v="0"/>
    <x v="0"/>
    <x v="1"/>
    <x v="1"/>
  </r>
  <r>
    <x v="0"/>
    <x v="7"/>
    <s v="De Bonte Raaf"/>
    <x v="5"/>
    <x v="2"/>
    <n v="0"/>
    <x v="1"/>
    <x v="0"/>
    <x v="0"/>
    <x v="0"/>
    <x v="1"/>
    <x v="1"/>
  </r>
  <r>
    <x v="0"/>
    <x v="7"/>
    <s v="De Bonte Raaf"/>
    <x v="5"/>
    <x v="86"/>
    <n v="1766.76"/>
    <x v="1"/>
    <x v="0"/>
    <x v="0"/>
    <x v="0"/>
    <x v="1"/>
    <x v="1"/>
  </r>
  <r>
    <x v="0"/>
    <x v="7"/>
    <s v="De Bonte Raaf"/>
    <x v="5"/>
    <x v="4"/>
    <n v="1766.76"/>
    <x v="1"/>
    <x v="0"/>
    <x v="0"/>
    <x v="1"/>
    <x v="1"/>
    <x v="1"/>
  </r>
  <r>
    <x v="0"/>
    <x v="7"/>
    <s v="De Bonte Raaf"/>
    <x v="5"/>
    <x v="5"/>
    <n v="0"/>
    <x v="1"/>
    <x v="0"/>
    <x v="0"/>
    <x v="0"/>
    <x v="1"/>
    <x v="1"/>
  </r>
  <r>
    <x v="0"/>
    <x v="7"/>
    <s v="De Bonte Raaf"/>
    <x v="5"/>
    <x v="6"/>
    <n v="2248.89"/>
    <x v="1"/>
    <x v="0"/>
    <x v="0"/>
    <x v="0"/>
    <x v="1"/>
    <x v="1"/>
  </r>
  <r>
    <x v="0"/>
    <x v="7"/>
    <s v="De Bonte Raaf"/>
    <x v="5"/>
    <x v="7"/>
    <n v="0"/>
    <x v="1"/>
    <x v="0"/>
    <x v="0"/>
    <x v="0"/>
    <x v="1"/>
    <x v="1"/>
  </r>
  <r>
    <x v="0"/>
    <x v="7"/>
    <s v="De Bonte Raaf"/>
    <x v="5"/>
    <x v="8"/>
    <n v="0"/>
    <x v="1"/>
    <x v="0"/>
    <x v="0"/>
    <x v="1"/>
    <x v="1"/>
    <x v="1"/>
  </r>
  <r>
    <x v="0"/>
    <x v="7"/>
    <s v="De Bonte Raaf"/>
    <x v="5"/>
    <x v="9"/>
    <n v="0"/>
    <x v="1"/>
    <x v="0"/>
    <x v="0"/>
    <x v="0"/>
    <x v="1"/>
    <x v="1"/>
  </r>
  <r>
    <x v="0"/>
    <x v="7"/>
    <s v="De Bonte Raaf"/>
    <x v="5"/>
    <x v="87"/>
    <n v="1766.76"/>
    <x v="1"/>
    <x v="0"/>
    <x v="0"/>
    <x v="0"/>
    <x v="1"/>
    <x v="1"/>
  </r>
  <r>
    <x v="0"/>
    <x v="7"/>
    <s v="De Bonte Raaf"/>
    <x v="5"/>
    <x v="88"/>
    <n v="1766.76"/>
    <x v="1"/>
    <x v="0"/>
    <x v="0"/>
    <x v="0"/>
    <x v="1"/>
    <x v="1"/>
  </r>
  <r>
    <x v="0"/>
    <x v="7"/>
    <s v="De Bonte Raaf"/>
    <x v="5"/>
    <x v="89"/>
    <n v="1766.76"/>
    <x v="1"/>
    <x v="0"/>
    <x v="0"/>
    <x v="0"/>
    <x v="1"/>
    <x v="1"/>
  </r>
  <r>
    <x v="0"/>
    <x v="7"/>
    <s v="De Bonte Raaf"/>
    <x v="5"/>
    <x v="90"/>
    <n v="1766.76"/>
    <x v="1"/>
    <x v="0"/>
    <x v="0"/>
    <x v="0"/>
    <x v="1"/>
    <x v="1"/>
  </r>
  <r>
    <x v="0"/>
    <x v="7"/>
    <s v="De Bonte Raaf"/>
    <x v="5"/>
    <x v="91"/>
    <n v="1766.76"/>
    <x v="1"/>
    <x v="0"/>
    <x v="0"/>
    <x v="0"/>
    <x v="1"/>
    <x v="1"/>
  </r>
  <r>
    <x v="0"/>
    <x v="7"/>
    <s v="De Bonte Raaf"/>
    <x v="5"/>
    <x v="15"/>
    <n v="0"/>
    <x v="1"/>
    <x v="0"/>
    <x v="0"/>
    <x v="0"/>
    <x v="1"/>
    <x v="1"/>
  </r>
  <r>
    <x v="0"/>
    <x v="7"/>
    <s v="De Bonte Raaf"/>
    <x v="5"/>
    <x v="16"/>
    <n v="1766.76"/>
    <x v="1"/>
    <x v="0"/>
    <x v="0"/>
    <x v="0"/>
    <x v="1"/>
    <x v="1"/>
  </r>
  <r>
    <x v="0"/>
    <x v="7"/>
    <s v="De Bonte Raaf"/>
    <x v="5"/>
    <x v="17"/>
    <n v="0"/>
    <x v="1"/>
    <x v="0"/>
    <x v="0"/>
    <x v="0"/>
    <x v="1"/>
    <x v="1"/>
  </r>
  <r>
    <x v="0"/>
    <x v="7"/>
    <s v="De Bonte Raaf"/>
    <x v="5"/>
    <x v="18"/>
    <n v="1766.76"/>
    <x v="1"/>
    <x v="0"/>
    <x v="0"/>
    <x v="0"/>
    <x v="1"/>
    <x v="1"/>
  </r>
  <r>
    <x v="0"/>
    <x v="7"/>
    <s v="De Bonte Raaf"/>
    <x v="5"/>
    <x v="19"/>
    <n v="17"/>
    <x v="1"/>
    <x v="0"/>
    <x v="0"/>
    <x v="0"/>
    <x v="1"/>
    <x v="1"/>
  </r>
  <r>
    <x v="0"/>
    <x v="7"/>
    <s v="De Bonte Raaf"/>
    <x v="5"/>
    <x v="20"/>
    <n v="1766.76"/>
    <x v="1"/>
    <x v="0"/>
    <x v="0"/>
    <x v="0"/>
    <x v="1"/>
    <x v="1"/>
  </r>
  <r>
    <x v="0"/>
    <x v="7"/>
    <s v="De Bonte Raaf"/>
    <x v="5"/>
    <x v="21"/>
    <n v="-141.58000000000001"/>
    <x v="1"/>
    <x v="0"/>
    <x v="0"/>
    <x v="0"/>
    <x v="1"/>
    <x v="1"/>
  </r>
  <r>
    <x v="0"/>
    <x v="7"/>
    <s v="De Bonte Raaf"/>
    <x v="5"/>
    <x v="22"/>
    <n v="1766.76"/>
    <x v="1"/>
    <x v="0"/>
    <x v="0"/>
    <x v="0"/>
    <x v="1"/>
    <x v="1"/>
  </r>
  <r>
    <x v="0"/>
    <x v="7"/>
    <s v="De Bonte Raaf"/>
    <x v="5"/>
    <x v="23"/>
    <n v="1766.76"/>
    <x v="1"/>
    <x v="0"/>
    <x v="0"/>
    <x v="0"/>
    <x v="1"/>
    <x v="1"/>
  </r>
  <r>
    <x v="0"/>
    <x v="7"/>
    <s v="De Bonte Raaf"/>
    <x v="5"/>
    <x v="24"/>
    <n v="1766.76"/>
    <x v="1"/>
    <x v="0"/>
    <x v="0"/>
    <x v="0"/>
    <x v="1"/>
    <x v="1"/>
  </r>
  <r>
    <x v="0"/>
    <x v="7"/>
    <s v="De Bonte Raaf"/>
    <x v="5"/>
    <x v="25"/>
    <n v="21.67"/>
    <x v="1"/>
    <x v="0"/>
    <x v="0"/>
    <x v="0"/>
    <x v="1"/>
    <x v="1"/>
  </r>
  <r>
    <x v="0"/>
    <x v="7"/>
    <s v="De Bonte Raaf"/>
    <x v="5"/>
    <x v="26"/>
    <n v="102"/>
    <x v="1"/>
    <x v="0"/>
    <x v="0"/>
    <x v="0"/>
    <x v="1"/>
    <x v="1"/>
  </r>
  <r>
    <x v="0"/>
    <x v="7"/>
    <s v="De Bonte Raaf"/>
    <x v="5"/>
    <x v="27"/>
    <n v="293.33"/>
    <x v="1"/>
    <x v="0"/>
    <x v="0"/>
    <x v="0"/>
    <x v="1"/>
    <x v="1"/>
  </r>
  <r>
    <x v="0"/>
    <x v="7"/>
    <s v="De Bonte Raaf"/>
    <x v="5"/>
    <x v="28"/>
    <n v="1766.76"/>
    <x v="1"/>
    <x v="0"/>
    <x v="0"/>
    <x v="0"/>
    <x v="1"/>
    <x v="1"/>
  </r>
  <r>
    <x v="0"/>
    <x v="7"/>
    <s v="De Bonte Raaf"/>
    <x v="5"/>
    <x v="29"/>
    <n v="0"/>
    <x v="1"/>
    <x v="0"/>
    <x v="0"/>
    <x v="0"/>
    <x v="1"/>
    <x v="1"/>
  </r>
  <r>
    <x v="0"/>
    <x v="7"/>
    <s v="De Bonte Raaf"/>
    <x v="5"/>
    <x v="30"/>
    <n v="2650"/>
    <x v="1"/>
    <x v="0"/>
    <x v="0"/>
    <x v="0"/>
    <x v="1"/>
    <x v="1"/>
  </r>
  <r>
    <x v="0"/>
    <x v="7"/>
    <s v="De Bonte Raaf"/>
    <x v="5"/>
    <x v="31"/>
    <n v="16.989999999999998"/>
    <x v="1"/>
    <x v="0"/>
    <x v="0"/>
    <x v="0"/>
    <x v="1"/>
    <x v="1"/>
  </r>
  <r>
    <x v="0"/>
    <x v="7"/>
    <s v="De Bonte Raaf"/>
    <x v="5"/>
    <x v="32"/>
    <n v="104.01"/>
    <x v="1"/>
    <x v="0"/>
    <x v="0"/>
    <x v="0"/>
    <x v="1"/>
    <x v="1"/>
  </r>
  <r>
    <x v="0"/>
    <x v="7"/>
    <s v="De Bonte Raaf"/>
    <x v="5"/>
    <x v="33"/>
    <n v="66.67"/>
    <x v="1"/>
    <x v="0"/>
    <x v="0"/>
    <x v="0"/>
    <x v="1"/>
    <x v="1"/>
  </r>
  <r>
    <x v="0"/>
    <x v="7"/>
    <s v="De Bonte Raaf"/>
    <x v="5"/>
    <x v="34"/>
    <n v="66.67"/>
    <x v="1"/>
    <x v="0"/>
    <x v="0"/>
    <x v="0"/>
    <x v="1"/>
    <x v="1"/>
  </r>
  <r>
    <x v="0"/>
    <x v="7"/>
    <s v="De Bonte Raaf"/>
    <x v="5"/>
    <x v="35"/>
    <n v="80"/>
    <x v="1"/>
    <x v="0"/>
    <x v="0"/>
    <x v="0"/>
    <x v="1"/>
    <x v="1"/>
  </r>
  <r>
    <x v="0"/>
    <x v="7"/>
    <s v="De Bonte Raaf"/>
    <x v="5"/>
    <x v="36"/>
    <n v="104"/>
    <x v="1"/>
    <x v="0"/>
    <x v="0"/>
    <x v="0"/>
    <x v="1"/>
    <x v="1"/>
  </r>
  <r>
    <x v="0"/>
    <x v="7"/>
    <s v="De Bonte Raaf"/>
    <x v="5"/>
    <x v="37"/>
    <n v="118.37"/>
    <x v="1"/>
    <x v="0"/>
    <x v="0"/>
    <x v="0"/>
    <x v="1"/>
    <x v="1"/>
  </r>
  <r>
    <x v="0"/>
    <x v="7"/>
    <s v="De Bonte Raaf"/>
    <x v="5"/>
    <x v="38"/>
    <n v="143.16"/>
    <x v="1"/>
    <x v="0"/>
    <x v="0"/>
    <x v="0"/>
    <x v="1"/>
    <x v="1"/>
  </r>
  <r>
    <x v="0"/>
    <x v="7"/>
    <s v="De Bonte Raaf"/>
    <x v="5"/>
    <x v="39"/>
    <n v="0"/>
    <x v="1"/>
    <x v="0"/>
    <x v="0"/>
    <x v="0"/>
    <x v="1"/>
    <x v="1"/>
  </r>
  <r>
    <x v="0"/>
    <x v="7"/>
    <s v="De Bonte Raaf"/>
    <x v="5"/>
    <x v="93"/>
    <n v="144"/>
    <x v="1"/>
    <x v="0"/>
    <x v="0"/>
    <x v="0"/>
    <x v="1"/>
    <x v="1"/>
  </r>
  <r>
    <x v="0"/>
    <x v="7"/>
    <s v="De Bonte Raaf"/>
    <x v="5"/>
    <x v="40"/>
    <n v="287.16000000000003"/>
    <x v="1"/>
    <x v="0"/>
    <x v="0"/>
    <x v="0"/>
    <x v="1"/>
    <x v="1"/>
  </r>
  <r>
    <x v="0"/>
    <x v="7"/>
    <s v="De Bonte Raaf"/>
    <x v="5"/>
    <x v="41"/>
    <n v="0"/>
    <x v="1"/>
    <x v="0"/>
    <x v="0"/>
    <x v="0"/>
    <x v="1"/>
    <x v="1"/>
  </r>
  <r>
    <x v="0"/>
    <x v="7"/>
    <s v="De Bonte Raaf"/>
    <x v="5"/>
    <x v="92"/>
    <n v="1766.76"/>
    <x v="1"/>
    <x v="0"/>
    <x v="0"/>
    <x v="0"/>
    <x v="1"/>
    <x v="1"/>
  </r>
  <r>
    <x v="0"/>
    <x v="7"/>
    <s v="De Bonte Raaf"/>
    <x v="5"/>
    <x v="43"/>
    <n v="0"/>
    <x v="1"/>
    <x v="0"/>
    <x v="0"/>
    <x v="1"/>
    <x v="1"/>
    <x v="1"/>
  </r>
  <r>
    <x v="0"/>
    <x v="7"/>
    <s v="De Bonte Raaf"/>
    <x v="5"/>
    <x v="44"/>
    <n v="0"/>
    <x v="1"/>
    <x v="0"/>
    <x v="0"/>
    <x v="2"/>
    <x v="1"/>
    <x v="1"/>
  </r>
  <r>
    <x v="0"/>
    <x v="7"/>
    <s v="De Bonte Raaf"/>
    <x v="5"/>
    <x v="45"/>
    <n v="0"/>
    <x v="1"/>
    <x v="0"/>
    <x v="0"/>
    <x v="2"/>
    <x v="1"/>
    <x v="1"/>
  </r>
  <r>
    <x v="0"/>
    <x v="7"/>
    <s v="De Bonte Raaf"/>
    <x v="5"/>
    <x v="46"/>
    <n v="0"/>
    <x v="1"/>
    <x v="0"/>
    <x v="0"/>
    <x v="2"/>
    <x v="1"/>
    <x v="1"/>
  </r>
  <r>
    <x v="0"/>
    <x v="7"/>
    <s v="De Bonte Raaf"/>
    <x v="5"/>
    <x v="47"/>
    <n v="0"/>
    <x v="1"/>
    <x v="0"/>
    <x v="0"/>
    <x v="2"/>
    <x v="1"/>
    <x v="1"/>
  </r>
  <r>
    <x v="0"/>
    <x v="7"/>
    <s v="De Bonte Raaf"/>
    <x v="5"/>
    <x v="48"/>
    <n v="0"/>
    <x v="1"/>
    <x v="0"/>
    <x v="0"/>
    <x v="1"/>
    <x v="1"/>
    <x v="1"/>
  </r>
  <r>
    <x v="0"/>
    <x v="7"/>
    <s v="De Bonte Raaf"/>
    <x v="5"/>
    <x v="49"/>
    <n v="141.34"/>
    <x v="1"/>
    <x v="0"/>
    <x v="0"/>
    <x v="3"/>
    <x v="1"/>
    <x v="1"/>
  </r>
  <r>
    <x v="0"/>
    <x v="7"/>
    <s v="De Bonte Raaf"/>
    <x v="5"/>
    <x v="50"/>
    <n v="21.2"/>
    <x v="1"/>
    <x v="0"/>
    <x v="0"/>
    <x v="4"/>
    <x v="1"/>
    <x v="1"/>
  </r>
  <r>
    <x v="0"/>
    <x v="7"/>
    <s v="De Bonte Raaf"/>
    <x v="5"/>
    <x v="51"/>
    <n v="28.27"/>
    <x v="1"/>
    <x v="0"/>
    <x v="0"/>
    <x v="4"/>
    <x v="1"/>
    <x v="1"/>
  </r>
  <r>
    <x v="0"/>
    <x v="7"/>
    <s v="De Bonte Raaf"/>
    <x v="5"/>
    <x v="52"/>
    <n v="0"/>
    <x v="1"/>
    <x v="0"/>
    <x v="0"/>
    <x v="1"/>
    <x v="1"/>
    <x v="1"/>
  </r>
  <r>
    <x v="0"/>
    <x v="7"/>
    <s v="De Bonte Raaf"/>
    <x v="5"/>
    <x v="53"/>
    <n v="26.5"/>
    <x v="1"/>
    <x v="0"/>
    <x v="0"/>
    <x v="3"/>
    <x v="1"/>
    <x v="1"/>
  </r>
  <r>
    <x v="0"/>
    <x v="7"/>
    <s v="De Bonte Raaf"/>
    <x v="5"/>
    <x v="54"/>
    <n v="3.98"/>
    <x v="1"/>
    <x v="0"/>
    <x v="0"/>
    <x v="4"/>
    <x v="1"/>
    <x v="1"/>
  </r>
  <r>
    <x v="0"/>
    <x v="7"/>
    <s v="De Bonte Raaf"/>
    <x v="5"/>
    <x v="55"/>
    <n v="5.3"/>
    <x v="1"/>
    <x v="0"/>
    <x v="0"/>
    <x v="4"/>
    <x v="1"/>
    <x v="1"/>
  </r>
  <r>
    <x v="0"/>
    <x v="7"/>
    <s v="De Bonte Raaf"/>
    <x v="5"/>
    <x v="56"/>
    <n v="0"/>
    <x v="1"/>
    <x v="0"/>
    <x v="0"/>
    <x v="4"/>
    <x v="1"/>
    <x v="1"/>
  </r>
  <r>
    <x v="0"/>
    <x v="7"/>
    <s v="De Bonte Raaf"/>
    <x v="5"/>
    <x v="57"/>
    <n v="0"/>
    <x v="1"/>
    <x v="0"/>
    <x v="0"/>
    <x v="4"/>
    <x v="1"/>
    <x v="1"/>
  </r>
  <r>
    <x v="0"/>
    <x v="7"/>
    <s v="De Bonte Raaf"/>
    <x v="5"/>
    <x v="58"/>
    <n v="0"/>
    <x v="1"/>
    <x v="0"/>
    <x v="0"/>
    <x v="4"/>
    <x v="1"/>
    <x v="1"/>
  </r>
  <r>
    <x v="0"/>
    <x v="7"/>
    <s v="De Bonte Raaf"/>
    <x v="5"/>
    <x v="59"/>
    <n v="0"/>
    <x v="1"/>
    <x v="0"/>
    <x v="0"/>
    <x v="4"/>
    <x v="1"/>
    <x v="1"/>
  </r>
  <r>
    <x v="0"/>
    <x v="7"/>
    <s v="De Bonte Raaf"/>
    <x v="5"/>
    <x v="60"/>
    <n v="128.44"/>
    <x v="1"/>
    <x v="0"/>
    <x v="0"/>
    <x v="5"/>
    <x v="1"/>
    <x v="1"/>
  </r>
  <r>
    <x v="0"/>
    <x v="7"/>
    <s v="De Bonte Raaf"/>
    <x v="5"/>
    <x v="61"/>
    <n v="0"/>
    <x v="1"/>
    <x v="0"/>
    <x v="0"/>
    <x v="5"/>
    <x v="1"/>
    <x v="1"/>
  </r>
  <r>
    <x v="0"/>
    <x v="7"/>
    <s v="De Bonte Raaf"/>
    <x v="5"/>
    <x v="62"/>
    <n v="0"/>
    <x v="1"/>
    <x v="0"/>
    <x v="0"/>
    <x v="5"/>
    <x v="1"/>
    <x v="1"/>
  </r>
  <r>
    <x v="0"/>
    <x v="7"/>
    <s v="De Bonte Raaf"/>
    <x v="5"/>
    <x v="63"/>
    <n v="0"/>
    <x v="1"/>
    <x v="0"/>
    <x v="0"/>
    <x v="5"/>
    <x v="1"/>
    <x v="1"/>
  </r>
  <r>
    <x v="0"/>
    <x v="7"/>
    <s v="De Bonte Raaf"/>
    <x v="5"/>
    <x v="64"/>
    <n v="9.36"/>
    <x v="1"/>
    <x v="0"/>
    <x v="0"/>
    <x v="5"/>
    <x v="1"/>
    <x v="1"/>
  </r>
  <r>
    <x v="0"/>
    <x v="7"/>
    <s v="De Bonte Raaf"/>
    <x v="5"/>
    <x v="65"/>
    <n v="0"/>
    <x v="1"/>
    <x v="0"/>
    <x v="0"/>
    <x v="5"/>
    <x v="1"/>
    <x v="1"/>
  </r>
  <r>
    <x v="0"/>
    <x v="7"/>
    <s v="De Bonte Raaf"/>
    <x v="5"/>
    <x v="66"/>
    <n v="51.94"/>
    <x v="1"/>
    <x v="0"/>
    <x v="0"/>
    <x v="5"/>
    <x v="1"/>
    <x v="1"/>
  </r>
  <r>
    <x v="0"/>
    <x v="7"/>
    <s v="De Bonte Raaf"/>
    <x v="5"/>
    <x v="67"/>
    <n v="0"/>
    <x v="1"/>
    <x v="0"/>
    <x v="0"/>
    <x v="5"/>
    <x v="1"/>
    <x v="1"/>
  </r>
  <r>
    <x v="0"/>
    <x v="7"/>
    <s v="De Bonte Raaf"/>
    <x v="5"/>
    <x v="68"/>
    <n v="0"/>
    <x v="1"/>
    <x v="0"/>
    <x v="0"/>
    <x v="5"/>
    <x v="1"/>
    <x v="1"/>
  </r>
  <r>
    <x v="0"/>
    <x v="7"/>
    <s v="De Bonte Raaf"/>
    <x v="5"/>
    <x v="69"/>
    <n v="0"/>
    <x v="1"/>
    <x v="0"/>
    <x v="0"/>
    <x v="5"/>
    <x v="1"/>
    <x v="1"/>
  </r>
  <r>
    <x v="0"/>
    <x v="7"/>
    <s v="De Bonte Raaf"/>
    <x v="5"/>
    <x v="70"/>
    <n v="6.18"/>
    <x v="1"/>
    <x v="0"/>
    <x v="0"/>
    <x v="5"/>
    <x v="1"/>
    <x v="1"/>
  </r>
  <r>
    <x v="0"/>
    <x v="7"/>
    <s v="De Bonte Raaf"/>
    <x v="5"/>
    <x v="71"/>
    <n v="0"/>
    <x v="1"/>
    <x v="0"/>
    <x v="0"/>
    <x v="5"/>
    <x v="1"/>
    <x v="1"/>
  </r>
  <r>
    <x v="0"/>
    <x v="7"/>
    <s v="De Bonte Raaf"/>
    <x v="5"/>
    <x v="72"/>
    <n v="0"/>
    <x v="1"/>
    <x v="0"/>
    <x v="0"/>
    <x v="4"/>
    <x v="1"/>
    <x v="1"/>
  </r>
  <r>
    <x v="0"/>
    <x v="7"/>
    <s v="De Bonte Raaf"/>
    <x v="5"/>
    <x v="73"/>
    <n v="0"/>
    <x v="1"/>
    <x v="0"/>
    <x v="0"/>
    <x v="4"/>
    <x v="1"/>
    <x v="1"/>
  </r>
  <r>
    <x v="0"/>
    <x v="7"/>
    <s v="De Bonte Raaf"/>
    <x v="5"/>
    <x v="74"/>
    <n v="0"/>
    <x v="1"/>
    <x v="0"/>
    <x v="0"/>
    <x v="4"/>
    <x v="1"/>
    <x v="1"/>
  </r>
  <r>
    <x v="0"/>
    <x v="7"/>
    <s v="De Bonte Raaf"/>
    <x v="5"/>
    <x v="75"/>
    <n v="0"/>
    <x v="1"/>
    <x v="0"/>
    <x v="0"/>
    <x v="4"/>
    <x v="1"/>
    <x v="1"/>
  </r>
  <r>
    <x v="0"/>
    <x v="7"/>
    <s v="De Bonte Raaf"/>
    <x v="5"/>
    <x v="76"/>
    <n v="118.37"/>
    <x v="1"/>
    <x v="0"/>
    <x v="0"/>
    <x v="6"/>
    <x v="1"/>
    <x v="1"/>
  </r>
  <r>
    <x v="0"/>
    <x v="7"/>
    <s v="De Bonte Raaf"/>
    <x v="5"/>
    <x v="77"/>
    <n v="-141.58000000000001"/>
    <x v="1"/>
    <x v="0"/>
    <x v="0"/>
    <x v="7"/>
    <x v="1"/>
    <x v="1"/>
  </r>
  <r>
    <x v="0"/>
    <x v="7"/>
    <s v="De Bonte Raaf"/>
    <x v="5"/>
    <x v="78"/>
    <n v="0"/>
    <x v="1"/>
    <x v="0"/>
    <x v="0"/>
    <x v="7"/>
    <x v="1"/>
    <x v="1"/>
  </r>
  <r>
    <x v="0"/>
    <x v="7"/>
    <s v="De Bonte Raaf"/>
    <x v="5"/>
    <x v="79"/>
    <n v="0"/>
    <x v="1"/>
    <x v="0"/>
    <x v="0"/>
    <x v="7"/>
    <x v="1"/>
    <x v="1"/>
  </r>
  <r>
    <x v="0"/>
    <x v="7"/>
    <s v="De Bonte Raaf"/>
    <x v="5"/>
    <x v="80"/>
    <n v="0"/>
    <x v="1"/>
    <x v="0"/>
    <x v="0"/>
    <x v="8"/>
    <x v="1"/>
    <x v="1"/>
  </r>
  <r>
    <x v="0"/>
    <x v="7"/>
    <s v="De Bonte Raaf"/>
    <x v="5"/>
    <x v="81"/>
    <n v="1625.18"/>
    <x v="1"/>
    <x v="0"/>
    <x v="0"/>
    <x v="8"/>
    <x v="1"/>
    <x v="1"/>
  </r>
  <r>
    <x v="0"/>
    <x v="7"/>
    <s v="De Bonte Raaf"/>
    <x v="5"/>
    <x v="82"/>
    <n v="0"/>
    <x v="1"/>
    <x v="0"/>
    <x v="0"/>
    <x v="8"/>
    <x v="1"/>
    <x v="1"/>
  </r>
  <r>
    <x v="0"/>
    <x v="7"/>
    <s v="De Bonte Raaf"/>
    <x v="5"/>
    <x v="83"/>
    <n v="1625.18"/>
    <x v="1"/>
    <x v="0"/>
    <x v="0"/>
    <x v="9"/>
    <x v="1"/>
    <x v="1"/>
  </r>
  <r>
    <x v="0"/>
    <x v="7"/>
    <s v="De Bonte Raaf"/>
    <x v="5"/>
    <x v="84"/>
    <n v="0"/>
    <x v="1"/>
    <x v="0"/>
    <x v="0"/>
    <x v="3"/>
    <x v="1"/>
    <x v="1"/>
  </r>
  <r>
    <x v="0"/>
    <x v="7"/>
    <s v="De Bonte Raaf"/>
    <x v="6"/>
    <x v="0"/>
    <n v="3081.96"/>
    <x v="2"/>
    <x v="0"/>
    <x v="0"/>
    <x v="0"/>
    <x v="2"/>
    <x v="1"/>
  </r>
  <r>
    <x v="0"/>
    <x v="7"/>
    <s v="De Bonte Raaf"/>
    <x v="6"/>
    <x v="85"/>
    <n v="1637.4"/>
    <x v="2"/>
    <x v="0"/>
    <x v="0"/>
    <x v="0"/>
    <x v="2"/>
    <x v="1"/>
  </r>
  <r>
    <x v="0"/>
    <x v="7"/>
    <s v="De Bonte Raaf"/>
    <x v="6"/>
    <x v="2"/>
    <n v="0"/>
    <x v="2"/>
    <x v="0"/>
    <x v="0"/>
    <x v="0"/>
    <x v="2"/>
    <x v="1"/>
  </r>
  <r>
    <x v="0"/>
    <x v="7"/>
    <s v="De Bonte Raaf"/>
    <x v="6"/>
    <x v="86"/>
    <n v="1637.4"/>
    <x v="2"/>
    <x v="0"/>
    <x v="0"/>
    <x v="0"/>
    <x v="2"/>
    <x v="1"/>
  </r>
  <r>
    <x v="0"/>
    <x v="7"/>
    <s v="De Bonte Raaf"/>
    <x v="6"/>
    <x v="4"/>
    <n v="1637.4"/>
    <x v="2"/>
    <x v="0"/>
    <x v="0"/>
    <x v="1"/>
    <x v="2"/>
    <x v="1"/>
  </r>
  <r>
    <x v="0"/>
    <x v="7"/>
    <s v="De Bonte Raaf"/>
    <x v="6"/>
    <x v="5"/>
    <n v="0"/>
    <x v="2"/>
    <x v="0"/>
    <x v="0"/>
    <x v="0"/>
    <x v="2"/>
    <x v="1"/>
  </r>
  <r>
    <x v="0"/>
    <x v="7"/>
    <s v="De Bonte Raaf"/>
    <x v="6"/>
    <x v="6"/>
    <n v="2166.12"/>
    <x v="2"/>
    <x v="0"/>
    <x v="0"/>
    <x v="0"/>
    <x v="2"/>
    <x v="1"/>
  </r>
  <r>
    <x v="0"/>
    <x v="7"/>
    <s v="De Bonte Raaf"/>
    <x v="6"/>
    <x v="7"/>
    <n v="0"/>
    <x v="2"/>
    <x v="0"/>
    <x v="0"/>
    <x v="0"/>
    <x v="2"/>
    <x v="1"/>
  </r>
  <r>
    <x v="0"/>
    <x v="7"/>
    <s v="De Bonte Raaf"/>
    <x v="6"/>
    <x v="8"/>
    <n v="0"/>
    <x v="2"/>
    <x v="0"/>
    <x v="0"/>
    <x v="1"/>
    <x v="2"/>
    <x v="1"/>
  </r>
  <r>
    <x v="0"/>
    <x v="7"/>
    <s v="De Bonte Raaf"/>
    <x v="6"/>
    <x v="9"/>
    <n v="0"/>
    <x v="2"/>
    <x v="0"/>
    <x v="0"/>
    <x v="0"/>
    <x v="2"/>
    <x v="1"/>
  </r>
  <r>
    <x v="0"/>
    <x v="7"/>
    <s v="De Bonte Raaf"/>
    <x v="6"/>
    <x v="87"/>
    <n v="1637.4"/>
    <x v="2"/>
    <x v="0"/>
    <x v="0"/>
    <x v="0"/>
    <x v="2"/>
    <x v="1"/>
  </r>
  <r>
    <x v="0"/>
    <x v="7"/>
    <s v="De Bonte Raaf"/>
    <x v="6"/>
    <x v="88"/>
    <n v="1637.4"/>
    <x v="2"/>
    <x v="0"/>
    <x v="0"/>
    <x v="0"/>
    <x v="2"/>
    <x v="1"/>
  </r>
  <r>
    <x v="0"/>
    <x v="7"/>
    <s v="De Bonte Raaf"/>
    <x v="6"/>
    <x v="89"/>
    <n v="1637.4"/>
    <x v="2"/>
    <x v="0"/>
    <x v="0"/>
    <x v="0"/>
    <x v="2"/>
    <x v="1"/>
  </r>
  <r>
    <x v="0"/>
    <x v="7"/>
    <s v="De Bonte Raaf"/>
    <x v="6"/>
    <x v="90"/>
    <n v="1637.4"/>
    <x v="2"/>
    <x v="0"/>
    <x v="0"/>
    <x v="0"/>
    <x v="2"/>
    <x v="1"/>
  </r>
  <r>
    <x v="0"/>
    <x v="7"/>
    <s v="De Bonte Raaf"/>
    <x v="6"/>
    <x v="91"/>
    <n v="1637.4"/>
    <x v="2"/>
    <x v="0"/>
    <x v="0"/>
    <x v="0"/>
    <x v="2"/>
    <x v="1"/>
  </r>
  <r>
    <x v="0"/>
    <x v="7"/>
    <s v="De Bonte Raaf"/>
    <x v="6"/>
    <x v="15"/>
    <n v="0"/>
    <x v="2"/>
    <x v="0"/>
    <x v="0"/>
    <x v="0"/>
    <x v="2"/>
    <x v="1"/>
  </r>
  <r>
    <x v="0"/>
    <x v="7"/>
    <s v="De Bonte Raaf"/>
    <x v="6"/>
    <x v="16"/>
    <n v="0"/>
    <x v="2"/>
    <x v="0"/>
    <x v="0"/>
    <x v="0"/>
    <x v="2"/>
    <x v="1"/>
  </r>
  <r>
    <x v="0"/>
    <x v="7"/>
    <s v="De Bonte Raaf"/>
    <x v="6"/>
    <x v="17"/>
    <n v="1637.4"/>
    <x v="2"/>
    <x v="0"/>
    <x v="0"/>
    <x v="0"/>
    <x v="2"/>
    <x v="1"/>
  </r>
  <r>
    <x v="0"/>
    <x v="7"/>
    <s v="De Bonte Raaf"/>
    <x v="6"/>
    <x v="18"/>
    <n v="1637.4"/>
    <x v="2"/>
    <x v="0"/>
    <x v="0"/>
    <x v="0"/>
    <x v="2"/>
    <x v="1"/>
  </r>
  <r>
    <x v="0"/>
    <x v="7"/>
    <s v="De Bonte Raaf"/>
    <x v="6"/>
    <x v="19"/>
    <n v="12"/>
    <x v="2"/>
    <x v="0"/>
    <x v="0"/>
    <x v="0"/>
    <x v="2"/>
    <x v="1"/>
  </r>
  <r>
    <x v="0"/>
    <x v="7"/>
    <s v="De Bonte Raaf"/>
    <x v="6"/>
    <x v="20"/>
    <n v="1637.4"/>
    <x v="2"/>
    <x v="0"/>
    <x v="0"/>
    <x v="0"/>
    <x v="2"/>
    <x v="1"/>
  </r>
  <r>
    <x v="0"/>
    <x v="7"/>
    <s v="De Bonte Raaf"/>
    <x v="6"/>
    <x v="21"/>
    <n v="-610.08000000000004"/>
    <x v="2"/>
    <x v="0"/>
    <x v="0"/>
    <x v="0"/>
    <x v="2"/>
    <x v="1"/>
  </r>
  <r>
    <x v="0"/>
    <x v="7"/>
    <s v="De Bonte Raaf"/>
    <x v="6"/>
    <x v="22"/>
    <n v="1637.4"/>
    <x v="2"/>
    <x v="0"/>
    <x v="0"/>
    <x v="0"/>
    <x v="2"/>
    <x v="1"/>
  </r>
  <r>
    <x v="0"/>
    <x v="7"/>
    <s v="De Bonte Raaf"/>
    <x v="6"/>
    <x v="23"/>
    <n v="1637.4"/>
    <x v="2"/>
    <x v="0"/>
    <x v="0"/>
    <x v="0"/>
    <x v="2"/>
    <x v="1"/>
  </r>
  <r>
    <x v="0"/>
    <x v="7"/>
    <s v="De Bonte Raaf"/>
    <x v="6"/>
    <x v="24"/>
    <n v="1637.4"/>
    <x v="2"/>
    <x v="0"/>
    <x v="0"/>
    <x v="0"/>
    <x v="2"/>
    <x v="1"/>
  </r>
  <r>
    <x v="0"/>
    <x v="7"/>
    <s v="De Bonte Raaf"/>
    <x v="6"/>
    <x v="25"/>
    <n v="21.67"/>
    <x v="2"/>
    <x v="0"/>
    <x v="0"/>
    <x v="0"/>
    <x v="2"/>
    <x v="1"/>
  </r>
  <r>
    <x v="0"/>
    <x v="7"/>
    <s v="De Bonte Raaf"/>
    <x v="6"/>
    <x v="26"/>
    <n v="86.4"/>
    <x v="2"/>
    <x v="0"/>
    <x v="0"/>
    <x v="0"/>
    <x v="2"/>
    <x v="1"/>
  </r>
  <r>
    <x v="0"/>
    <x v="7"/>
    <s v="De Bonte Raaf"/>
    <x v="6"/>
    <x v="27"/>
    <n v="0"/>
    <x v="2"/>
    <x v="0"/>
    <x v="0"/>
    <x v="0"/>
    <x v="2"/>
    <x v="1"/>
  </r>
  <r>
    <x v="0"/>
    <x v="7"/>
    <s v="De Bonte Raaf"/>
    <x v="6"/>
    <x v="28"/>
    <n v="1637.4"/>
    <x v="2"/>
    <x v="0"/>
    <x v="0"/>
    <x v="0"/>
    <x v="2"/>
    <x v="1"/>
  </r>
  <r>
    <x v="0"/>
    <x v="7"/>
    <s v="De Bonte Raaf"/>
    <x v="6"/>
    <x v="29"/>
    <n v="0"/>
    <x v="2"/>
    <x v="0"/>
    <x v="0"/>
    <x v="0"/>
    <x v="2"/>
    <x v="1"/>
  </r>
  <r>
    <x v="0"/>
    <x v="7"/>
    <s v="De Bonte Raaf"/>
    <x v="6"/>
    <x v="30"/>
    <n v="2729"/>
    <x v="2"/>
    <x v="0"/>
    <x v="0"/>
    <x v="0"/>
    <x v="2"/>
    <x v="1"/>
  </r>
  <r>
    <x v="0"/>
    <x v="7"/>
    <s v="De Bonte Raaf"/>
    <x v="6"/>
    <x v="31"/>
    <n v="17.489999999999998"/>
    <x v="2"/>
    <x v="0"/>
    <x v="0"/>
    <x v="0"/>
    <x v="2"/>
    <x v="1"/>
  </r>
  <r>
    <x v="0"/>
    <x v="7"/>
    <s v="De Bonte Raaf"/>
    <x v="6"/>
    <x v="32"/>
    <n v="93.6"/>
    <x v="2"/>
    <x v="0"/>
    <x v="0"/>
    <x v="0"/>
    <x v="2"/>
    <x v="1"/>
  </r>
  <r>
    <x v="0"/>
    <x v="7"/>
    <s v="De Bonte Raaf"/>
    <x v="6"/>
    <x v="33"/>
    <n v="60"/>
    <x v="2"/>
    <x v="0"/>
    <x v="0"/>
    <x v="0"/>
    <x v="2"/>
    <x v="1"/>
  </r>
  <r>
    <x v="0"/>
    <x v="7"/>
    <s v="De Bonte Raaf"/>
    <x v="6"/>
    <x v="34"/>
    <n v="60"/>
    <x v="2"/>
    <x v="0"/>
    <x v="0"/>
    <x v="0"/>
    <x v="2"/>
    <x v="1"/>
  </r>
  <r>
    <x v="0"/>
    <x v="7"/>
    <s v="De Bonte Raaf"/>
    <x v="6"/>
    <x v="35"/>
    <n v="60"/>
    <x v="2"/>
    <x v="0"/>
    <x v="0"/>
    <x v="0"/>
    <x v="2"/>
    <x v="1"/>
  </r>
  <r>
    <x v="0"/>
    <x v="7"/>
    <s v="De Bonte Raaf"/>
    <x v="6"/>
    <x v="36"/>
    <n v="94"/>
    <x v="2"/>
    <x v="0"/>
    <x v="0"/>
    <x v="0"/>
    <x v="2"/>
    <x v="1"/>
  </r>
  <r>
    <x v="0"/>
    <x v="7"/>
    <s v="De Bonte Raaf"/>
    <x v="6"/>
    <x v="37"/>
    <n v="109.71"/>
    <x v="2"/>
    <x v="0"/>
    <x v="0"/>
    <x v="0"/>
    <x v="2"/>
    <x v="1"/>
  </r>
  <r>
    <x v="0"/>
    <x v="7"/>
    <s v="De Bonte Raaf"/>
    <x v="6"/>
    <x v="38"/>
    <n v="258.87"/>
    <x v="2"/>
    <x v="0"/>
    <x v="0"/>
    <x v="0"/>
    <x v="2"/>
    <x v="1"/>
  </r>
  <r>
    <x v="0"/>
    <x v="7"/>
    <s v="De Bonte Raaf"/>
    <x v="6"/>
    <x v="39"/>
    <n v="0"/>
    <x v="2"/>
    <x v="0"/>
    <x v="0"/>
    <x v="0"/>
    <x v="2"/>
    <x v="1"/>
  </r>
  <r>
    <x v="0"/>
    <x v="7"/>
    <s v="De Bonte Raaf"/>
    <x v="6"/>
    <x v="40"/>
    <n v="258.87"/>
    <x v="2"/>
    <x v="0"/>
    <x v="0"/>
    <x v="0"/>
    <x v="2"/>
    <x v="1"/>
  </r>
  <r>
    <x v="0"/>
    <x v="7"/>
    <s v="De Bonte Raaf"/>
    <x v="6"/>
    <x v="41"/>
    <n v="0"/>
    <x v="2"/>
    <x v="0"/>
    <x v="0"/>
    <x v="0"/>
    <x v="2"/>
    <x v="1"/>
  </r>
  <r>
    <x v="0"/>
    <x v="7"/>
    <s v="De Bonte Raaf"/>
    <x v="6"/>
    <x v="92"/>
    <n v="1637.4"/>
    <x v="2"/>
    <x v="0"/>
    <x v="0"/>
    <x v="0"/>
    <x v="2"/>
    <x v="1"/>
  </r>
  <r>
    <x v="0"/>
    <x v="7"/>
    <s v="De Bonte Raaf"/>
    <x v="6"/>
    <x v="43"/>
    <n v="0"/>
    <x v="2"/>
    <x v="0"/>
    <x v="0"/>
    <x v="1"/>
    <x v="2"/>
    <x v="1"/>
  </r>
  <r>
    <x v="0"/>
    <x v="7"/>
    <s v="De Bonte Raaf"/>
    <x v="6"/>
    <x v="44"/>
    <n v="0"/>
    <x v="2"/>
    <x v="0"/>
    <x v="0"/>
    <x v="2"/>
    <x v="2"/>
    <x v="1"/>
  </r>
  <r>
    <x v="0"/>
    <x v="7"/>
    <s v="De Bonte Raaf"/>
    <x v="6"/>
    <x v="45"/>
    <n v="0"/>
    <x v="2"/>
    <x v="0"/>
    <x v="0"/>
    <x v="2"/>
    <x v="2"/>
    <x v="1"/>
  </r>
  <r>
    <x v="0"/>
    <x v="7"/>
    <s v="De Bonte Raaf"/>
    <x v="6"/>
    <x v="46"/>
    <n v="0"/>
    <x v="2"/>
    <x v="0"/>
    <x v="0"/>
    <x v="2"/>
    <x v="2"/>
    <x v="1"/>
  </r>
  <r>
    <x v="0"/>
    <x v="7"/>
    <s v="De Bonte Raaf"/>
    <x v="6"/>
    <x v="47"/>
    <n v="0"/>
    <x v="2"/>
    <x v="0"/>
    <x v="0"/>
    <x v="2"/>
    <x v="2"/>
    <x v="1"/>
  </r>
  <r>
    <x v="0"/>
    <x v="7"/>
    <s v="De Bonte Raaf"/>
    <x v="6"/>
    <x v="48"/>
    <n v="0"/>
    <x v="2"/>
    <x v="0"/>
    <x v="0"/>
    <x v="1"/>
    <x v="2"/>
    <x v="1"/>
  </r>
  <r>
    <x v="0"/>
    <x v="7"/>
    <s v="De Bonte Raaf"/>
    <x v="6"/>
    <x v="49"/>
    <n v="130.99"/>
    <x v="2"/>
    <x v="0"/>
    <x v="0"/>
    <x v="3"/>
    <x v="2"/>
    <x v="1"/>
  </r>
  <r>
    <x v="0"/>
    <x v="7"/>
    <s v="De Bonte Raaf"/>
    <x v="6"/>
    <x v="50"/>
    <n v="19.649999999999999"/>
    <x v="2"/>
    <x v="0"/>
    <x v="0"/>
    <x v="4"/>
    <x v="2"/>
    <x v="1"/>
  </r>
  <r>
    <x v="0"/>
    <x v="7"/>
    <s v="De Bonte Raaf"/>
    <x v="6"/>
    <x v="51"/>
    <n v="26.2"/>
    <x v="2"/>
    <x v="0"/>
    <x v="0"/>
    <x v="4"/>
    <x v="2"/>
    <x v="1"/>
  </r>
  <r>
    <x v="0"/>
    <x v="7"/>
    <s v="De Bonte Raaf"/>
    <x v="6"/>
    <x v="52"/>
    <n v="0"/>
    <x v="2"/>
    <x v="0"/>
    <x v="0"/>
    <x v="1"/>
    <x v="2"/>
    <x v="1"/>
  </r>
  <r>
    <x v="0"/>
    <x v="7"/>
    <s v="De Bonte Raaf"/>
    <x v="6"/>
    <x v="53"/>
    <n v="24.56"/>
    <x v="2"/>
    <x v="0"/>
    <x v="0"/>
    <x v="3"/>
    <x v="2"/>
    <x v="1"/>
  </r>
  <r>
    <x v="0"/>
    <x v="7"/>
    <s v="De Bonte Raaf"/>
    <x v="6"/>
    <x v="54"/>
    <n v="3.68"/>
    <x v="2"/>
    <x v="0"/>
    <x v="0"/>
    <x v="4"/>
    <x v="2"/>
    <x v="1"/>
  </r>
  <r>
    <x v="0"/>
    <x v="7"/>
    <s v="De Bonte Raaf"/>
    <x v="6"/>
    <x v="55"/>
    <n v="4.91"/>
    <x v="2"/>
    <x v="0"/>
    <x v="0"/>
    <x v="4"/>
    <x v="2"/>
    <x v="1"/>
  </r>
  <r>
    <x v="0"/>
    <x v="7"/>
    <s v="De Bonte Raaf"/>
    <x v="6"/>
    <x v="56"/>
    <n v="0"/>
    <x v="2"/>
    <x v="0"/>
    <x v="0"/>
    <x v="4"/>
    <x v="2"/>
    <x v="1"/>
  </r>
  <r>
    <x v="0"/>
    <x v="7"/>
    <s v="De Bonte Raaf"/>
    <x v="6"/>
    <x v="57"/>
    <n v="0"/>
    <x v="2"/>
    <x v="0"/>
    <x v="0"/>
    <x v="4"/>
    <x v="2"/>
    <x v="1"/>
  </r>
  <r>
    <x v="0"/>
    <x v="7"/>
    <s v="De Bonte Raaf"/>
    <x v="6"/>
    <x v="58"/>
    <n v="0"/>
    <x v="2"/>
    <x v="0"/>
    <x v="0"/>
    <x v="4"/>
    <x v="2"/>
    <x v="1"/>
  </r>
  <r>
    <x v="0"/>
    <x v="7"/>
    <s v="De Bonte Raaf"/>
    <x v="6"/>
    <x v="59"/>
    <n v="0"/>
    <x v="2"/>
    <x v="0"/>
    <x v="0"/>
    <x v="4"/>
    <x v="2"/>
    <x v="1"/>
  </r>
  <r>
    <x v="0"/>
    <x v="7"/>
    <s v="De Bonte Raaf"/>
    <x v="6"/>
    <x v="60"/>
    <n v="119.04"/>
    <x v="2"/>
    <x v="0"/>
    <x v="0"/>
    <x v="5"/>
    <x v="2"/>
    <x v="1"/>
  </r>
  <r>
    <x v="0"/>
    <x v="7"/>
    <s v="De Bonte Raaf"/>
    <x v="6"/>
    <x v="61"/>
    <n v="0"/>
    <x v="2"/>
    <x v="0"/>
    <x v="0"/>
    <x v="5"/>
    <x v="2"/>
    <x v="1"/>
  </r>
  <r>
    <x v="0"/>
    <x v="7"/>
    <s v="De Bonte Raaf"/>
    <x v="6"/>
    <x v="62"/>
    <n v="0"/>
    <x v="2"/>
    <x v="0"/>
    <x v="0"/>
    <x v="5"/>
    <x v="2"/>
    <x v="1"/>
  </r>
  <r>
    <x v="0"/>
    <x v="7"/>
    <s v="De Bonte Raaf"/>
    <x v="6"/>
    <x v="63"/>
    <n v="0"/>
    <x v="2"/>
    <x v="0"/>
    <x v="0"/>
    <x v="5"/>
    <x v="2"/>
    <x v="1"/>
  </r>
  <r>
    <x v="0"/>
    <x v="7"/>
    <s v="De Bonte Raaf"/>
    <x v="6"/>
    <x v="64"/>
    <n v="8.68"/>
    <x v="2"/>
    <x v="0"/>
    <x v="0"/>
    <x v="5"/>
    <x v="2"/>
    <x v="1"/>
  </r>
  <r>
    <x v="0"/>
    <x v="7"/>
    <s v="De Bonte Raaf"/>
    <x v="6"/>
    <x v="65"/>
    <n v="0"/>
    <x v="2"/>
    <x v="0"/>
    <x v="0"/>
    <x v="5"/>
    <x v="2"/>
    <x v="1"/>
  </r>
  <r>
    <x v="0"/>
    <x v="7"/>
    <s v="De Bonte Raaf"/>
    <x v="6"/>
    <x v="66"/>
    <n v="0"/>
    <x v="2"/>
    <x v="0"/>
    <x v="0"/>
    <x v="5"/>
    <x v="2"/>
    <x v="1"/>
  </r>
  <r>
    <x v="0"/>
    <x v="7"/>
    <s v="De Bonte Raaf"/>
    <x v="6"/>
    <x v="67"/>
    <n v="130.01"/>
    <x v="2"/>
    <x v="0"/>
    <x v="0"/>
    <x v="5"/>
    <x v="2"/>
    <x v="1"/>
  </r>
  <r>
    <x v="0"/>
    <x v="7"/>
    <s v="De Bonte Raaf"/>
    <x v="6"/>
    <x v="68"/>
    <n v="0"/>
    <x v="2"/>
    <x v="0"/>
    <x v="0"/>
    <x v="5"/>
    <x v="2"/>
    <x v="1"/>
  </r>
  <r>
    <x v="0"/>
    <x v="7"/>
    <s v="De Bonte Raaf"/>
    <x v="6"/>
    <x v="69"/>
    <n v="0"/>
    <x v="2"/>
    <x v="0"/>
    <x v="0"/>
    <x v="5"/>
    <x v="2"/>
    <x v="1"/>
  </r>
  <r>
    <x v="0"/>
    <x v="7"/>
    <s v="De Bonte Raaf"/>
    <x v="6"/>
    <x v="70"/>
    <n v="5.73"/>
    <x v="2"/>
    <x v="0"/>
    <x v="0"/>
    <x v="5"/>
    <x v="2"/>
    <x v="1"/>
  </r>
  <r>
    <x v="0"/>
    <x v="7"/>
    <s v="De Bonte Raaf"/>
    <x v="6"/>
    <x v="71"/>
    <n v="0"/>
    <x v="2"/>
    <x v="0"/>
    <x v="0"/>
    <x v="5"/>
    <x v="2"/>
    <x v="1"/>
  </r>
  <r>
    <x v="0"/>
    <x v="7"/>
    <s v="De Bonte Raaf"/>
    <x v="6"/>
    <x v="72"/>
    <n v="0"/>
    <x v="2"/>
    <x v="0"/>
    <x v="0"/>
    <x v="4"/>
    <x v="2"/>
    <x v="1"/>
  </r>
  <r>
    <x v="0"/>
    <x v="7"/>
    <s v="De Bonte Raaf"/>
    <x v="6"/>
    <x v="73"/>
    <n v="0"/>
    <x v="2"/>
    <x v="0"/>
    <x v="0"/>
    <x v="4"/>
    <x v="2"/>
    <x v="1"/>
  </r>
  <r>
    <x v="0"/>
    <x v="7"/>
    <s v="De Bonte Raaf"/>
    <x v="6"/>
    <x v="74"/>
    <n v="0"/>
    <x v="2"/>
    <x v="0"/>
    <x v="0"/>
    <x v="4"/>
    <x v="2"/>
    <x v="1"/>
  </r>
  <r>
    <x v="0"/>
    <x v="7"/>
    <s v="De Bonte Raaf"/>
    <x v="6"/>
    <x v="75"/>
    <n v="0"/>
    <x v="2"/>
    <x v="0"/>
    <x v="0"/>
    <x v="4"/>
    <x v="2"/>
    <x v="1"/>
  </r>
  <r>
    <x v="0"/>
    <x v="7"/>
    <s v="De Bonte Raaf"/>
    <x v="6"/>
    <x v="76"/>
    <n v="109.71"/>
    <x v="2"/>
    <x v="0"/>
    <x v="0"/>
    <x v="6"/>
    <x v="2"/>
    <x v="1"/>
  </r>
  <r>
    <x v="0"/>
    <x v="7"/>
    <s v="De Bonte Raaf"/>
    <x v="6"/>
    <x v="77"/>
    <n v="-610.08000000000004"/>
    <x v="2"/>
    <x v="0"/>
    <x v="0"/>
    <x v="7"/>
    <x v="2"/>
    <x v="1"/>
  </r>
  <r>
    <x v="0"/>
    <x v="7"/>
    <s v="De Bonte Raaf"/>
    <x v="6"/>
    <x v="78"/>
    <n v="0"/>
    <x v="2"/>
    <x v="0"/>
    <x v="0"/>
    <x v="7"/>
    <x v="2"/>
    <x v="1"/>
  </r>
  <r>
    <x v="0"/>
    <x v="7"/>
    <s v="De Bonte Raaf"/>
    <x v="6"/>
    <x v="79"/>
    <n v="0"/>
    <x v="2"/>
    <x v="0"/>
    <x v="0"/>
    <x v="7"/>
    <x v="2"/>
    <x v="1"/>
  </r>
  <r>
    <x v="0"/>
    <x v="7"/>
    <s v="De Bonte Raaf"/>
    <x v="6"/>
    <x v="80"/>
    <n v="0"/>
    <x v="2"/>
    <x v="0"/>
    <x v="0"/>
    <x v="8"/>
    <x v="2"/>
    <x v="1"/>
  </r>
  <r>
    <x v="0"/>
    <x v="7"/>
    <s v="De Bonte Raaf"/>
    <x v="6"/>
    <x v="81"/>
    <n v="1027.32"/>
    <x v="2"/>
    <x v="0"/>
    <x v="0"/>
    <x v="8"/>
    <x v="2"/>
    <x v="1"/>
  </r>
  <r>
    <x v="0"/>
    <x v="7"/>
    <s v="De Bonte Raaf"/>
    <x v="6"/>
    <x v="82"/>
    <n v="0"/>
    <x v="2"/>
    <x v="0"/>
    <x v="0"/>
    <x v="8"/>
    <x v="2"/>
    <x v="1"/>
  </r>
  <r>
    <x v="0"/>
    <x v="7"/>
    <s v="De Bonte Raaf"/>
    <x v="6"/>
    <x v="83"/>
    <n v="1027.32"/>
    <x v="2"/>
    <x v="0"/>
    <x v="0"/>
    <x v="9"/>
    <x v="2"/>
    <x v="1"/>
  </r>
  <r>
    <x v="0"/>
    <x v="7"/>
    <s v="De Bonte Raaf"/>
    <x v="6"/>
    <x v="84"/>
    <n v="0"/>
    <x v="2"/>
    <x v="0"/>
    <x v="0"/>
    <x v="3"/>
    <x v="2"/>
    <x v="1"/>
  </r>
  <r>
    <x v="0"/>
    <x v="7"/>
    <s v="De Bonte Raaf"/>
    <x v="7"/>
    <x v="0"/>
    <n v="6969.51"/>
    <x v="2"/>
    <x v="0"/>
    <x v="0"/>
    <x v="0"/>
    <x v="0"/>
    <x v="0"/>
  </r>
  <r>
    <x v="0"/>
    <x v="7"/>
    <s v="De Bonte Raaf"/>
    <x v="7"/>
    <x v="85"/>
    <n v="2951"/>
    <x v="2"/>
    <x v="0"/>
    <x v="0"/>
    <x v="0"/>
    <x v="0"/>
    <x v="0"/>
  </r>
  <r>
    <x v="0"/>
    <x v="7"/>
    <s v="De Bonte Raaf"/>
    <x v="7"/>
    <x v="2"/>
    <n v="0"/>
    <x v="2"/>
    <x v="0"/>
    <x v="0"/>
    <x v="0"/>
    <x v="0"/>
    <x v="0"/>
  </r>
  <r>
    <x v="0"/>
    <x v="7"/>
    <s v="De Bonte Raaf"/>
    <x v="7"/>
    <x v="86"/>
    <n v="2951"/>
    <x v="2"/>
    <x v="0"/>
    <x v="0"/>
    <x v="0"/>
    <x v="0"/>
    <x v="0"/>
  </r>
  <r>
    <x v="0"/>
    <x v="7"/>
    <s v="De Bonte Raaf"/>
    <x v="7"/>
    <x v="4"/>
    <n v="2951"/>
    <x v="2"/>
    <x v="0"/>
    <x v="0"/>
    <x v="1"/>
    <x v="0"/>
    <x v="0"/>
  </r>
  <r>
    <x v="0"/>
    <x v="7"/>
    <s v="De Bonte Raaf"/>
    <x v="7"/>
    <x v="5"/>
    <n v="0"/>
    <x v="2"/>
    <x v="0"/>
    <x v="0"/>
    <x v="0"/>
    <x v="0"/>
    <x v="0"/>
  </r>
  <r>
    <x v="0"/>
    <x v="7"/>
    <s v="De Bonte Raaf"/>
    <x v="7"/>
    <x v="6"/>
    <n v="3756.33"/>
    <x v="2"/>
    <x v="0"/>
    <x v="0"/>
    <x v="0"/>
    <x v="0"/>
    <x v="0"/>
  </r>
  <r>
    <x v="0"/>
    <x v="7"/>
    <s v="De Bonte Raaf"/>
    <x v="7"/>
    <x v="7"/>
    <n v="0"/>
    <x v="2"/>
    <x v="0"/>
    <x v="0"/>
    <x v="0"/>
    <x v="0"/>
    <x v="0"/>
  </r>
  <r>
    <x v="0"/>
    <x v="7"/>
    <s v="De Bonte Raaf"/>
    <x v="7"/>
    <x v="8"/>
    <n v="0"/>
    <x v="2"/>
    <x v="0"/>
    <x v="0"/>
    <x v="1"/>
    <x v="0"/>
    <x v="0"/>
  </r>
  <r>
    <x v="0"/>
    <x v="7"/>
    <s v="De Bonte Raaf"/>
    <x v="7"/>
    <x v="9"/>
    <n v="0"/>
    <x v="2"/>
    <x v="0"/>
    <x v="0"/>
    <x v="0"/>
    <x v="0"/>
    <x v="0"/>
  </r>
  <r>
    <x v="0"/>
    <x v="7"/>
    <s v="De Bonte Raaf"/>
    <x v="7"/>
    <x v="87"/>
    <n v="2951"/>
    <x v="2"/>
    <x v="0"/>
    <x v="0"/>
    <x v="0"/>
    <x v="0"/>
    <x v="0"/>
  </r>
  <r>
    <x v="0"/>
    <x v="7"/>
    <s v="De Bonte Raaf"/>
    <x v="7"/>
    <x v="88"/>
    <n v="2951"/>
    <x v="2"/>
    <x v="0"/>
    <x v="0"/>
    <x v="0"/>
    <x v="0"/>
    <x v="0"/>
  </r>
  <r>
    <x v="0"/>
    <x v="7"/>
    <s v="De Bonte Raaf"/>
    <x v="7"/>
    <x v="89"/>
    <n v="2951"/>
    <x v="2"/>
    <x v="0"/>
    <x v="0"/>
    <x v="0"/>
    <x v="0"/>
    <x v="0"/>
  </r>
  <r>
    <x v="0"/>
    <x v="7"/>
    <s v="De Bonte Raaf"/>
    <x v="7"/>
    <x v="90"/>
    <n v="2951"/>
    <x v="2"/>
    <x v="0"/>
    <x v="0"/>
    <x v="0"/>
    <x v="0"/>
    <x v="0"/>
  </r>
  <r>
    <x v="0"/>
    <x v="7"/>
    <s v="De Bonte Raaf"/>
    <x v="7"/>
    <x v="91"/>
    <n v="2951"/>
    <x v="2"/>
    <x v="0"/>
    <x v="0"/>
    <x v="0"/>
    <x v="0"/>
    <x v="0"/>
  </r>
  <r>
    <x v="0"/>
    <x v="7"/>
    <s v="De Bonte Raaf"/>
    <x v="7"/>
    <x v="15"/>
    <n v="0"/>
    <x v="2"/>
    <x v="0"/>
    <x v="0"/>
    <x v="0"/>
    <x v="0"/>
    <x v="0"/>
  </r>
  <r>
    <x v="0"/>
    <x v="7"/>
    <s v="De Bonte Raaf"/>
    <x v="7"/>
    <x v="16"/>
    <n v="2951"/>
    <x v="2"/>
    <x v="0"/>
    <x v="0"/>
    <x v="0"/>
    <x v="0"/>
    <x v="0"/>
  </r>
  <r>
    <x v="0"/>
    <x v="7"/>
    <s v="De Bonte Raaf"/>
    <x v="7"/>
    <x v="17"/>
    <n v="0"/>
    <x v="2"/>
    <x v="0"/>
    <x v="0"/>
    <x v="0"/>
    <x v="0"/>
    <x v="0"/>
  </r>
  <r>
    <x v="0"/>
    <x v="7"/>
    <s v="De Bonte Raaf"/>
    <x v="7"/>
    <x v="18"/>
    <n v="2951"/>
    <x v="2"/>
    <x v="0"/>
    <x v="0"/>
    <x v="0"/>
    <x v="0"/>
    <x v="0"/>
  </r>
  <r>
    <x v="0"/>
    <x v="7"/>
    <s v="De Bonte Raaf"/>
    <x v="7"/>
    <x v="19"/>
    <n v="21"/>
    <x v="2"/>
    <x v="0"/>
    <x v="0"/>
    <x v="0"/>
    <x v="0"/>
    <x v="0"/>
  </r>
  <r>
    <x v="0"/>
    <x v="7"/>
    <s v="De Bonte Raaf"/>
    <x v="7"/>
    <x v="20"/>
    <n v="2951"/>
    <x v="2"/>
    <x v="0"/>
    <x v="0"/>
    <x v="0"/>
    <x v="0"/>
    <x v="0"/>
  </r>
  <r>
    <x v="0"/>
    <x v="7"/>
    <s v="De Bonte Raaf"/>
    <x v="7"/>
    <x v="21"/>
    <n v="-627.83000000000004"/>
    <x v="2"/>
    <x v="0"/>
    <x v="0"/>
    <x v="0"/>
    <x v="0"/>
    <x v="0"/>
  </r>
  <r>
    <x v="0"/>
    <x v="7"/>
    <s v="De Bonte Raaf"/>
    <x v="7"/>
    <x v="22"/>
    <n v="2951"/>
    <x v="2"/>
    <x v="0"/>
    <x v="0"/>
    <x v="0"/>
    <x v="0"/>
    <x v="0"/>
  </r>
  <r>
    <x v="0"/>
    <x v="7"/>
    <s v="De Bonte Raaf"/>
    <x v="7"/>
    <x v="23"/>
    <n v="2951"/>
    <x v="2"/>
    <x v="0"/>
    <x v="0"/>
    <x v="0"/>
    <x v="0"/>
    <x v="0"/>
  </r>
  <r>
    <x v="0"/>
    <x v="7"/>
    <s v="De Bonte Raaf"/>
    <x v="7"/>
    <x v="24"/>
    <n v="2951"/>
    <x v="2"/>
    <x v="0"/>
    <x v="0"/>
    <x v="0"/>
    <x v="0"/>
    <x v="0"/>
  </r>
  <r>
    <x v="0"/>
    <x v="7"/>
    <s v="De Bonte Raaf"/>
    <x v="7"/>
    <x v="25"/>
    <n v="21.67"/>
    <x v="2"/>
    <x v="0"/>
    <x v="0"/>
    <x v="0"/>
    <x v="0"/>
    <x v="0"/>
  </r>
  <r>
    <x v="0"/>
    <x v="7"/>
    <s v="De Bonte Raaf"/>
    <x v="7"/>
    <x v="26"/>
    <n v="151.19999999999999"/>
    <x v="2"/>
    <x v="0"/>
    <x v="0"/>
    <x v="0"/>
    <x v="0"/>
    <x v="0"/>
  </r>
  <r>
    <x v="0"/>
    <x v="7"/>
    <s v="De Bonte Raaf"/>
    <x v="7"/>
    <x v="27"/>
    <n v="316.25"/>
    <x v="2"/>
    <x v="0"/>
    <x v="0"/>
    <x v="0"/>
    <x v="0"/>
    <x v="0"/>
  </r>
  <r>
    <x v="0"/>
    <x v="7"/>
    <s v="De Bonte Raaf"/>
    <x v="7"/>
    <x v="28"/>
    <n v="2951"/>
    <x v="2"/>
    <x v="0"/>
    <x v="0"/>
    <x v="0"/>
    <x v="0"/>
    <x v="0"/>
  </r>
  <r>
    <x v="0"/>
    <x v="7"/>
    <s v="De Bonte Raaf"/>
    <x v="7"/>
    <x v="29"/>
    <n v="0"/>
    <x v="2"/>
    <x v="0"/>
    <x v="0"/>
    <x v="0"/>
    <x v="0"/>
    <x v="0"/>
  </r>
  <r>
    <x v="0"/>
    <x v="7"/>
    <s v="De Bonte Raaf"/>
    <x v="7"/>
    <x v="30"/>
    <n v="2951"/>
    <x v="2"/>
    <x v="0"/>
    <x v="0"/>
    <x v="0"/>
    <x v="0"/>
    <x v="0"/>
  </r>
  <r>
    <x v="0"/>
    <x v="7"/>
    <s v="De Bonte Raaf"/>
    <x v="7"/>
    <x v="31"/>
    <n v="18.920000000000002"/>
    <x v="2"/>
    <x v="0"/>
    <x v="0"/>
    <x v="0"/>
    <x v="0"/>
    <x v="0"/>
  </r>
  <r>
    <x v="0"/>
    <x v="7"/>
    <s v="De Bonte Raaf"/>
    <x v="7"/>
    <x v="32"/>
    <n v="156"/>
    <x v="2"/>
    <x v="0"/>
    <x v="0"/>
    <x v="0"/>
    <x v="0"/>
    <x v="0"/>
  </r>
  <r>
    <x v="0"/>
    <x v="7"/>
    <s v="De Bonte Raaf"/>
    <x v="7"/>
    <x v="33"/>
    <n v="100"/>
    <x v="2"/>
    <x v="0"/>
    <x v="0"/>
    <x v="0"/>
    <x v="0"/>
    <x v="0"/>
  </r>
  <r>
    <x v="0"/>
    <x v="7"/>
    <s v="De Bonte Raaf"/>
    <x v="7"/>
    <x v="34"/>
    <n v="100"/>
    <x v="2"/>
    <x v="0"/>
    <x v="0"/>
    <x v="0"/>
    <x v="0"/>
    <x v="0"/>
  </r>
  <r>
    <x v="0"/>
    <x v="7"/>
    <s v="De Bonte Raaf"/>
    <x v="7"/>
    <x v="35"/>
    <n v="100"/>
    <x v="2"/>
    <x v="0"/>
    <x v="0"/>
    <x v="0"/>
    <x v="0"/>
    <x v="0"/>
  </r>
  <r>
    <x v="0"/>
    <x v="7"/>
    <s v="De Bonte Raaf"/>
    <x v="7"/>
    <x v="36"/>
    <n v="156"/>
    <x v="2"/>
    <x v="0"/>
    <x v="0"/>
    <x v="0"/>
    <x v="0"/>
    <x v="0"/>
  </r>
  <r>
    <x v="0"/>
    <x v="7"/>
    <s v="De Bonte Raaf"/>
    <x v="7"/>
    <x v="37"/>
    <n v="197.72"/>
    <x v="2"/>
    <x v="0"/>
    <x v="0"/>
    <x v="0"/>
    <x v="0"/>
    <x v="0"/>
  </r>
  <r>
    <x v="0"/>
    <x v="7"/>
    <s v="De Bonte Raaf"/>
    <x v="7"/>
    <x v="38"/>
    <n v="432"/>
    <x v="2"/>
    <x v="0"/>
    <x v="0"/>
    <x v="0"/>
    <x v="0"/>
    <x v="0"/>
  </r>
  <r>
    <x v="0"/>
    <x v="7"/>
    <s v="De Bonte Raaf"/>
    <x v="7"/>
    <x v="39"/>
    <n v="0"/>
    <x v="2"/>
    <x v="0"/>
    <x v="0"/>
    <x v="0"/>
    <x v="0"/>
    <x v="0"/>
  </r>
  <r>
    <x v="0"/>
    <x v="7"/>
    <s v="De Bonte Raaf"/>
    <x v="7"/>
    <x v="40"/>
    <n v="432"/>
    <x v="2"/>
    <x v="0"/>
    <x v="0"/>
    <x v="0"/>
    <x v="0"/>
    <x v="0"/>
  </r>
  <r>
    <x v="0"/>
    <x v="7"/>
    <s v="De Bonte Raaf"/>
    <x v="7"/>
    <x v="41"/>
    <n v="0"/>
    <x v="2"/>
    <x v="0"/>
    <x v="0"/>
    <x v="0"/>
    <x v="0"/>
    <x v="0"/>
  </r>
  <r>
    <x v="0"/>
    <x v="7"/>
    <s v="De Bonte Raaf"/>
    <x v="7"/>
    <x v="92"/>
    <n v="2951"/>
    <x v="2"/>
    <x v="0"/>
    <x v="0"/>
    <x v="0"/>
    <x v="0"/>
    <x v="0"/>
  </r>
  <r>
    <x v="0"/>
    <x v="7"/>
    <s v="De Bonte Raaf"/>
    <x v="7"/>
    <x v="43"/>
    <n v="0"/>
    <x v="2"/>
    <x v="0"/>
    <x v="0"/>
    <x v="1"/>
    <x v="0"/>
    <x v="0"/>
  </r>
  <r>
    <x v="0"/>
    <x v="7"/>
    <s v="De Bonte Raaf"/>
    <x v="7"/>
    <x v="44"/>
    <n v="0"/>
    <x v="2"/>
    <x v="0"/>
    <x v="0"/>
    <x v="2"/>
    <x v="0"/>
    <x v="0"/>
  </r>
  <r>
    <x v="0"/>
    <x v="7"/>
    <s v="De Bonte Raaf"/>
    <x v="7"/>
    <x v="45"/>
    <n v="0"/>
    <x v="2"/>
    <x v="0"/>
    <x v="0"/>
    <x v="2"/>
    <x v="0"/>
    <x v="0"/>
  </r>
  <r>
    <x v="0"/>
    <x v="7"/>
    <s v="De Bonte Raaf"/>
    <x v="7"/>
    <x v="46"/>
    <n v="0"/>
    <x v="2"/>
    <x v="0"/>
    <x v="0"/>
    <x v="2"/>
    <x v="0"/>
    <x v="0"/>
  </r>
  <r>
    <x v="0"/>
    <x v="7"/>
    <s v="De Bonte Raaf"/>
    <x v="7"/>
    <x v="47"/>
    <n v="0"/>
    <x v="2"/>
    <x v="0"/>
    <x v="0"/>
    <x v="2"/>
    <x v="0"/>
    <x v="0"/>
  </r>
  <r>
    <x v="0"/>
    <x v="7"/>
    <s v="De Bonte Raaf"/>
    <x v="7"/>
    <x v="48"/>
    <n v="0"/>
    <x v="2"/>
    <x v="0"/>
    <x v="0"/>
    <x v="1"/>
    <x v="0"/>
    <x v="0"/>
  </r>
  <r>
    <x v="0"/>
    <x v="7"/>
    <s v="De Bonte Raaf"/>
    <x v="7"/>
    <x v="49"/>
    <n v="236.08"/>
    <x v="2"/>
    <x v="0"/>
    <x v="0"/>
    <x v="3"/>
    <x v="0"/>
    <x v="0"/>
  </r>
  <r>
    <x v="0"/>
    <x v="7"/>
    <s v="De Bonte Raaf"/>
    <x v="7"/>
    <x v="50"/>
    <n v="35.409999999999997"/>
    <x v="2"/>
    <x v="0"/>
    <x v="0"/>
    <x v="4"/>
    <x v="0"/>
    <x v="0"/>
  </r>
  <r>
    <x v="0"/>
    <x v="7"/>
    <s v="De Bonte Raaf"/>
    <x v="7"/>
    <x v="51"/>
    <n v="47.22"/>
    <x v="2"/>
    <x v="0"/>
    <x v="0"/>
    <x v="4"/>
    <x v="0"/>
    <x v="0"/>
  </r>
  <r>
    <x v="0"/>
    <x v="7"/>
    <s v="De Bonte Raaf"/>
    <x v="7"/>
    <x v="52"/>
    <n v="0"/>
    <x v="2"/>
    <x v="0"/>
    <x v="0"/>
    <x v="1"/>
    <x v="0"/>
    <x v="0"/>
  </r>
  <r>
    <x v="0"/>
    <x v="7"/>
    <s v="De Bonte Raaf"/>
    <x v="7"/>
    <x v="53"/>
    <n v="44.26"/>
    <x v="2"/>
    <x v="0"/>
    <x v="0"/>
    <x v="3"/>
    <x v="0"/>
    <x v="0"/>
  </r>
  <r>
    <x v="0"/>
    <x v="7"/>
    <s v="De Bonte Raaf"/>
    <x v="7"/>
    <x v="54"/>
    <n v="6.64"/>
    <x v="2"/>
    <x v="0"/>
    <x v="0"/>
    <x v="4"/>
    <x v="0"/>
    <x v="0"/>
  </r>
  <r>
    <x v="0"/>
    <x v="7"/>
    <s v="De Bonte Raaf"/>
    <x v="7"/>
    <x v="55"/>
    <n v="8.85"/>
    <x v="2"/>
    <x v="0"/>
    <x v="0"/>
    <x v="4"/>
    <x v="0"/>
    <x v="0"/>
  </r>
  <r>
    <x v="0"/>
    <x v="7"/>
    <s v="De Bonte Raaf"/>
    <x v="7"/>
    <x v="56"/>
    <n v="0"/>
    <x v="2"/>
    <x v="0"/>
    <x v="0"/>
    <x v="4"/>
    <x v="0"/>
    <x v="0"/>
  </r>
  <r>
    <x v="0"/>
    <x v="7"/>
    <s v="De Bonte Raaf"/>
    <x v="7"/>
    <x v="57"/>
    <n v="0"/>
    <x v="2"/>
    <x v="0"/>
    <x v="0"/>
    <x v="4"/>
    <x v="0"/>
    <x v="0"/>
  </r>
  <r>
    <x v="0"/>
    <x v="7"/>
    <s v="De Bonte Raaf"/>
    <x v="7"/>
    <x v="58"/>
    <n v="0"/>
    <x v="2"/>
    <x v="0"/>
    <x v="0"/>
    <x v="4"/>
    <x v="0"/>
    <x v="0"/>
  </r>
  <r>
    <x v="0"/>
    <x v="7"/>
    <s v="De Bonte Raaf"/>
    <x v="7"/>
    <x v="59"/>
    <n v="0"/>
    <x v="2"/>
    <x v="0"/>
    <x v="0"/>
    <x v="4"/>
    <x v="0"/>
    <x v="0"/>
  </r>
  <r>
    <x v="0"/>
    <x v="7"/>
    <s v="De Bonte Raaf"/>
    <x v="7"/>
    <x v="60"/>
    <n v="214.54"/>
    <x v="2"/>
    <x v="0"/>
    <x v="0"/>
    <x v="5"/>
    <x v="0"/>
    <x v="0"/>
  </r>
  <r>
    <x v="0"/>
    <x v="7"/>
    <s v="De Bonte Raaf"/>
    <x v="7"/>
    <x v="61"/>
    <n v="0"/>
    <x v="2"/>
    <x v="0"/>
    <x v="0"/>
    <x v="5"/>
    <x v="0"/>
    <x v="0"/>
  </r>
  <r>
    <x v="0"/>
    <x v="7"/>
    <s v="De Bonte Raaf"/>
    <x v="7"/>
    <x v="62"/>
    <n v="0"/>
    <x v="2"/>
    <x v="0"/>
    <x v="0"/>
    <x v="5"/>
    <x v="0"/>
    <x v="0"/>
  </r>
  <r>
    <x v="0"/>
    <x v="7"/>
    <s v="De Bonte Raaf"/>
    <x v="7"/>
    <x v="63"/>
    <n v="0"/>
    <x v="2"/>
    <x v="0"/>
    <x v="0"/>
    <x v="5"/>
    <x v="0"/>
    <x v="0"/>
  </r>
  <r>
    <x v="0"/>
    <x v="7"/>
    <s v="De Bonte Raaf"/>
    <x v="7"/>
    <x v="64"/>
    <n v="15.64"/>
    <x v="2"/>
    <x v="0"/>
    <x v="0"/>
    <x v="5"/>
    <x v="0"/>
    <x v="0"/>
  </r>
  <r>
    <x v="0"/>
    <x v="7"/>
    <s v="De Bonte Raaf"/>
    <x v="7"/>
    <x v="65"/>
    <n v="0"/>
    <x v="2"/>
    <x v="0"/>
    <x v="0"/>
    <x v="5"/>
    <x v="0"/>
    <x v="0"/>
  </r>
  <r>
    <x v="0"/>
    <x v="7"/>
    <s v="De Bonte Raaf"/>
    <x v="7"/>
    <x v="66"/>
    <n v="86.76"/>
    <x v="2"/>
    <x v="0"/>
    <x v="0"/>
    <x v="5"/>
    <x v="0"/>
    <x v="0"/>
  </r>
  <r>
    <x v="0"/>
    <x v="7"/>
    <s v="De Bonte Raaf"/>
    <x v="7"/>
    <x v="67"/>
    <n v="0"/>
    <x v="2"/>
    <x v="0"/>
    <x v="0"/>
    <x v="5"/>
    <x v="0"/>
    <x v="0"/>
  </r>
  <r>
    <x v="0"/>
    <x v="7"/>
    <s v="De Bonte Raaf"/>
    <x v="7"/>
    <x v="68"/>
    <n v="0"/>
    <x v="2"/>
    <x v="0"/>
    <x v="0"/>
    <x v="5"/>
    <x v="0"/>
    <x v="0"/>
  </r>
  <r>
    <x v="0"/>
    <x v="7"/>
    <s v="De Bonte Raaf"/>
    <x v="7"/>
    <x v="69"/>
    <n v="0"/>
    <x v="2"/>
    <x v="0"/>
    <x v="0"/>
    <x v="5"/>
    <x v="0"/>
    <x v="0"/>
  </r>
  <r>
    <x v="0"/>
    <x v="7"/>
    <s v="De Bonte Raaf"/>
    <x v="7"/>
    <x v="70"/>
    <n v="10.33"/>
    <x v="2"/>
    <x v="0"/>
    <x v="0"/>
    <x v="5"/>
    <x v="0"/>
    <x v="0"/>
  </r>
  <r>
    <x v="0"/>
    <x v="7"/>
    <s v="De Bonte Raaf"/>
    <x v="7"/>
    <x v="71"/>
    <n v="0"/>
    <x v="2"/>
    <x v="0"/>
    <x v="0"/>
    <x v="5"/>
    <x v="0"/>
    <x v="0"/>
  </r>
  <r>
    <x v="0"/>
    <x v="7"/>
    <s v="De Bonte Raaf"/>
    <x v="7"/>
    <x v="72"/>
    <n v="0"/>
    <x v="2"/>
    <x v="0"/>
    <x v="0"/>
    <x v="4"/>
    <x v="0"/>
    <x v="0"/>
  </r>
  <r>
    <x v="0"/>
    <x v="7"/>
    <s v="De Bonte Raaf"/>
    <x v="7"/>
    <x v="73"/>
    <n v="0"/>
    <x v="2"/>
    <x v="0"/>
    <x v="0"/>
    <x v="4"/>
    <x v="0"/>
    <x v="0"/>
  </r>
  <r>
    <x v="0"/>
    <x v="7"/>
    <s v="De Bonte Raaf"/>
    <x v="7"/>
    <x v="74"/>
    <n v="0"/>
    <x v="2"/>
    <x v="0"/>
    <x v="0"/>
    <x v="4"/>
    <x v="0"/>
    <x v="0"/>
  </r>
  <r>
    <x v="0"/>
    <x v="7"/>
    <s v="De Bonte Raaf"/>
    <x v="7"/>
    <x v="75"/>
    <n v="0"/>
    <x v="2"/>
    <x v="0"/>
    <x v="0"/>
    <x v="4"/>
    <x v="0"/>
    <x v="0"/>
  </r>
  <r>
    <x v="0"/>
    <x v="7"/>
    <s v="De Bonte Raaf"/>
    <x v="7"/>
    <x v="76"/>
    <n v="197.72"/>
    <x v="2"/>
    <x v="0"/>
    <x v="0"/>
    <x v="6"/>
    <x v="0"/>
    <x v="0"/>
  </r>
  <r>
    <x v="0"/>
    <x v="7"/>
    <s v="De Bonte Raaf"/>
    <x v="7"/>
    <x v="77"/>
    <n v="-627.83000000000004"/>
    <x v="2"/>
    <x v="0"/>
    <x v="0"/>
    <x v="7"/>
    <x v="0"/>
    <x v="0"/>
  </r>
  <r>
    <x v="0"/>
    <x v="7"/>
    <s v="De Bonte Raaf"/>
    <x v="7"/>
    <x v="78"/>
    <n v="0"/>
    <x v="2"/>
    <x v="0"/>
    <x v="0"/>
    <x v="7"/>
    <x v="0"/>
    <x v="0"/>
  </r>
  <r>
    <x v="0"/>
    <x v="7"/>
    <s v="De Bonte Raaf"/>
    <x v="7"/>
    <x v="79"/>
    <n v="0"/>
    <x v="2"/>
    <x v="0"/>
    <x v="0"/>
    <x v="7"/>
    <x v="0"/>
    <x v="0"/>
  </r>
  <r>
    <x v="0"/>
    <x v="7"/>
    <s v="De Bonte Raaf"/>
    <x v="7"/>
    <x v="80"/>
    <n v="0"/>
    <x v="2"/>
    <x v="0"/>
    <x v="0"/>
    <x v="8"/>
    <x v="0"/>
    <x v="0"/>
  </r>
  <r>
    <x v="0"/>
    <x v="7"/>
    <s v="De Bonte Raaf"/>
    <x v="7"/>
    <x v="81"/>
    <n v="2323.17"/>
    <x v="2"/>
    <x v="0"/>
    <x v="0"/>
    <x v="8"/>
    <x v="0"/>
    <x v="0"/>
  </r>
  <r>
    <x v="0"/>
    <x v="7"/>
    <s v="De Bonte Raaf"/>
    <x v="7"/>
    <x v="82"/>
    <n v="0"/>
    <x v="2"/>
    <x v="0"/>
    <x v="0"/>
    <x v="8"/>
    <x v="0"/>
    <x v="0"/>
  </r>
  <r>
    <x v="0"/>
    <x v="7"/>
    <s v="De Bonte Raaf"/>
    <x v="7"/>
    <x v="83"/>
    <n v="2323.17"/>
    <x v="2"/>
    <x v="0"/>
    <x v="0"/>
    <x v="9"/>
    <x v="0"/>
    <x v="0"/>
  </r>
  <r>
    <x v="0"/>
    <x v="7"/>
    <s v="De Bonte Raaf"/>
    <x v="7"/>
    <x v="84"/>
    <n v="0"/>
    <x v="2"/>
    <x v="0"/>
    <x v="0"/>
    <x v="3"/>
    <x v="0"/>
    <x v="0"/>
  </r>
  <r>
    <x v="0"/>
    <x v="7"/>
    <s v="De Bonte Raaf"/>
    <x v="8"/>
    <x v="0"/>
    <n v="5442"/>
    <x v="2"/>
    <x v="4"/>
    <x v="0"/>
    <x v="0"/>
    <x v="2"/>
    <x v="0"/>
  </r>
  <r>
    <x v="0"/>
    <x v="7"/>
    <s v="De Bonte Raaf"/>
    <x v="8"/>
    <x v="85"/>
    <n v="2080"/>
    <x v="2"/>
    <x v="4"/>
    <x v="0"/>
    <x v="0"/>
    <x v="2"/>
    <x v="0"/>
  </r>
  <r>
    <x v="0"/>
    <x v="7"/>
    <s v="De Bonte Raaf"/>
    <x v="8"/>
    <x v="2"/>
    <n v="0"/>
    <x v="2"/>
    <x v="4"/>
    <x v="0"/>
    <x v="0"/>
    <x v="2"/>
    <x v="0"/>
  </r>
  <r>
    <x v="0"/>
    <x v="7"/>
    <s v="De Bonte Raaf"/>
    <x v="8"/>
    <x v="86"/>
    <n v="2080"/>
    <x v="2"/>
    <x v="4"/>
    <x v="0"/>
    <x v="0"/>
    <x v="2"/>
    <x v="0"/>
  </r>
  <r>
    <x v="0"/>
    <x v="7"/>
    <s v="De Bonte Raaf"/>
    <x v="8"/>
    <x v="4"/>
    <n v="2080"/>
    <x v="2"/>
    <x v="4"/>
    <x v="0"/>
    <x v="1"/>
    <x v="2"/>
    <x v="0"/>
  </r>
  <r>
    <x v="0"/>
    <x v="7"/>
    <s v="De Bonte Raaf"/>
    <x v="8"/>
    <x v="5"/>
    <n v="0"/>
    <x v="2"/>
    <x v="4"/>
    <x v="0"/>
    <x v="0"/>
    <x v="2"/>
    <x v="0"/>
  </r>
  <r>
    <x v="0"/>
    <x v="7"/>
    <s v="De Bonte Raaf"/>
    <x v="8"/>
    <x v="6"/>
    <n v="2647.63"/>
    <x v="2"/>
    <x v="4"/>
    <x v="0"/>
    <x v="0"/>
    <x v="2"/>
    <x v="0"/>
  </r>
  <r>
    <x v="0"/>
    <x v="7"/>
    <s v="De Bonte Raaf"/>
    <x v="8"/>
    <x v="7"/>
    <n v="0"/>
    <x v="2"/>
    <x v="4"/>
    <x v="0"/>
    <x v="0"/>
    <x v="2"/>
    <x v="0"/>
  </r>
  <r>
    <x v="0"/>
    <x v="7"/>
    <s v="De Bonte Raaf"/>
    <x v="8"/>
    <x v="8"/>
    <n v="0"/>
    <x v="2"/>
    <x v="4"/>
    <x v="0"/>
    <x v="1"/>
    <x v="2"/>
    <x v="0"/>
  </r>
  <r>
    <x v="0"/>
    <x v="7"/>
    <s v="De Bonte Raaf"/>
    <x v="8"/>
    <x v="9"/>
    <n v="0"/>
    <x v="2"/>
    <x v="4"/>
    <x v="0"/>
    <x v="0"/>
    <x v="2"/>
    <x v="0"/>
  </r>
  <r>
    <x v="0"/>
    <x v="7"/>
    <s v="De Bonte Raaf"/>
    <x v="8"/>
    <x v="87"/>
    <n v="2080"/>
    <x v="2"/>
    <x v="4"/>
    <x v="0"/>
    <x v="0"/>
    <x v="2"/>
    <x v="0"/>
  </r>
  <r>
    <x v="0"/>
    <x v="7"/>
    <s v="De Bonte Raaf"/>
    <x v="8"/>
    <x v="88"/>
    <n v="2080"/>
    <x v="2"/>
    <x v="4"/>
    <x v="0"/>
    <x v="0"/>
    <x v="2"/>
    <x v="0"/>
  </r>
  <r>
    <x v="0"/>
    <x v="7"/>
    <s v="De Bonte Raaf"/>
    <x v="8"/>
    <x v="89"/>
    <n v="2080"/>
    <x v="2"/>
    <x v="4"/>
    <x v="0"/>
    <x v="0"/>
    <x v="2"/>
    <x v="0"/>
  </r>
  <r>
    <x v="0"/>
    <x v="7"/>
    <s v="De Bonte Raaf"/>
    <x v="8"/>
    <x v="90"/>
    <n v="2080"/>
    <x v="2"/>
    <x v="4"/>
    <x v="0"/>
    <x v="0"/>
    <x v="2"/>
    <x v="0"/>
  </r>
  <r>
    <x v="0"/>
    <x v="7"/>
    <s v="De Bonte Raaf"/>
    <x v="8"/>
    <x v="91"/>
    <n v="2080"/>
    <x v="2"/>
    <x v="4"/>
    <x v="0"/>
    <x v="0"/>
    <x v="2"/>
    <x v="0"/>
  </r>
  <r>
    <x v="0"/>
    <x v="7"/>
    <s v="De Bonte Raaf"/>
    <x v="8"/>
    <x v="15"/>
    <n v="0"/>
    <x v="2"/>
    <x v="4"/>
    <x v="0"/>
    <x v="0"/>
    <x v="2"/>
    <x v="0"/>
  </r>
  <r>
    <x v="0"/>
    <x v="7"/>
    <s v="De Bonte Raaf"/>
    <x v="8"/>
    <x v="16"/>
    <n v="2080"/>
    <x v="2"/>
    <x v="4"/>
    <x v="0"/>
    <x v="0"/>
    <x v="2"/>
    <x v="0"/>
  </r>
  <r>
    <x v="0"/>
    <x v="7"/>
    <s v="De Bonte Raaf"/>
    <x v="8"/>
    <x v="17"/>
    <n v="0"/>
    <x v="2"/>
    <x v="4"/>
    <x v="0"/>
    <x v="0"/>
    <x v="2"/>
    <x v="0"/>
  </r>
  <r>
    <x v="0"/>
    <x v="7"/>
    <s v="De Bonte Raaf"/>
    <x v="8"/>
    <x v="18"/>
    <n v="2080"/>
    <x v="2"/>
    <x v="4"/>
    <x v="0"/>
    <x v="0"/>
    <x v="2"/>
    <x v="0"/>
  </r>
  <r>
    <x v="0"/>
    <x v="7"/>
    <s v="De Bonte Raaf"/>
    <x v="8"/>
    <x v="19"/>
    <n v="17"/>
    <x v="2"/>
    <x v="4"/>
    <x v="0"/>
    <x v="0"/>
    <x v="2"/>
    <x v="0"/>
  </r>
  <r>
    <x v="0"/>
    <x v="7"/>
    <s v="De Bonte Raaf"/>
    <x v="8"/>
    <x v="20"/>
    <n v="2080"/>
    <x v="2"/>
    <x v="4"/>
    <x v="0"/>
    <x v="0"/>
    <x v="2"/>
    <x v="0"/>
  </r>
  <r>
    <x v="0"/>
    <x v="7"/>
    <s v="De Bonte Raaf"/>
    <x v="8"/>
    <x v="21"/>
    <n v="-266"/>
    <x v="2"/>
    <x v="4"/>
    <x v="0"/>
    <x v="0"/>
    <x v="2"/>
    <x v="0"/>
  </r>
  <r>
    <x v="0"/>
    <x v="7"/>
    <s v="De Bonte Raaf"/>
    <x v="8"/>
    <x v="22"/>
    <n v="2080"/>
    <x v="2"/>
    <x v="4"/>
    <x v="0"/>
    <x v="0"/>
    <x v="2"/>
    <x v="0"/>
  </r>
  <r>
    <x v="0"/>
    <x v="7"/>
    <s v="De Bonte Raaf"/>
    <x v="8"/>
    <x v="23"/>
    <n v="2080"/>
    <x v="2"/>
    <x v="4"/>
    <x v="0"/>
    <x v="0"/>
    <x v="2"/>
    <x v="0"/>
  </r>
  <r>
    <x v="0"/>
    <x v="7"/>
    <s v="De Bonte Raaf"/>
    <x v="8"/>
    <x v="24"/>
    <n v="2080"/>
    <x v="2"/>
    <x v="4"/>
    <x v="0"/>
    <x v="0"/>
    <x v="2"/>
    <x v="0"/>
  </r>
  <r>
    <x v="0"/>
    <x v="7"/>
    <s v="De Bonte Raaf"/>
    <x v="8"/>
    <x v="25"/>
    <n v="21.67"/>
    <x v="2"/>
    <x v="4"/>
    <x v="0"/>
    <x v="0"/>
    <x v="2"/>
    <x v="0"/>
  </r>
  <r>
    <x v="0"/>
    <x v="7"/>
    <s v="De Bonte Raaf"/>
    <x v="8"/>
    <x v="26"/>
    <n v="122.4"/>
    <x v="2"/>
    <x v="4"/>
    <x v="0"/>
    <x v="0"/>
    <x v="2"/>
    <x v="0"/>
  </r>
  <r>
    <x v="0"/>
    <x v="7"/>
    <s v="De Bonte Raaf"/>
    <x v="8"/>
    <x v="27"/>
    <n v="304.5"/>
    <x v="2"/>
    <x v="4"/>
    <x v="0"/>
    <x v="0"/>
    <x v="2"/>
    <x v="0"/>
  </r>
  <r>
    <x v="0"/>
    <x v="7"/>
    <s v="De Bonte Raaf"/>
    <x v="8"/>
    <x v="28"/>
    <n v="2080"/>
    <x v="2"/>
    <x v="4"/>
    <x v="0"/>
    <x v="0"/>
    <x v="2"/>
    <x v="0"/>
  </r>
  <r>
    <x v="0"/>
    <x v="7"/>
    <s v="De Bonte Raaf"/>
    <x v="8"/>
    <x v="29"/>
    <n v="0"/>
    <x v="2"/>
    <x v="4"/>
    <x v="0"/>
    <x v="0"/>
    <x v="2"/>
    <x v="0"/>
  </r>
  <r>
    <x v="0"/>
    <x v="7"/>
    <s v="De Bonte Raaf"/>
    <x v="8"/>
    <x v="30"/>
    <n v="2600"/>
    <x v="2"/>
    <x v="4"/>
    <x v="0"/>
    <x v="0"/>
    <x v="2"/>
    <x v="0"/>
  </r>
  <r>
    <x v="0"/>
    <x v="7"/>
    <s v="De Bonte Raaf"/>
    <x v="8"/>
    <x v="31"/>
    <n v="16.670000000000002"/>
    <x v="2"/>
    <x v="4"/>
    <x v="0"/>
    <x v="0"/>
    <x v="2"/>
    <x v="0"/>
  </r>
  <r>
    <x v="0"/>
    <x v="7"/>
    <s v="De Bonte Raaf"/>
    <x v="8"/>
    <x v="32"/>
    <n v="124.8"/>
    <x v="2"/>
    <x v="4"/>
    <x v="0"/>
    <x v="0"/>
    <x v="2"/>
    <x v="0"/>
  </r>
  <r>
    <x v="0"/>
    <x v="7"/>
    <s v="De Bonte Raaf"/>
    <x v="8"/>
    <x v="33"/>
    <n v="80"/>
    <x v="2"/>
    <x v="4"/>
    <x v="0"/>
    <x v="0"/>
    <x v="2"/>
    <x v="0"/>
  </r>
  <r>
    <x v="0"/>
    <x v="7"/>
    <s v="De Bonte Raaf"/>
    <x v="8"/>
    <x v="34"/>
    <n v="80"/>
    <x v="2"/>
    <x v="4"/>
    <x v="0"/>
    <x v="0"/>
    <x v="2"/>
    <x v="0"/>
  </r>
  <r>
    <x v="0"/>
    <x v="7"/>
    <s v="De Bonte Raaf"/>
    <x v="8"/>
    <x v="35"/>
    <n v="80"/>
    <x v="2"/>
    <x v="4"/>
    <x v="0"/>
    <x v="0"/>
    <x v="2"/>
    <x v="0"/>
  </r>
  <r>
    <x v="0"/>
    <x v="7"/>
    <s v="De Bonte Raaf"/>
    <x v="8"/>
    <x v="36"/>
    <n v="125"/>
    <x v="2"/>
    <x v="4"/>
    <x v="0"/>
    <x v="0"/>
    <x v="2"/>
    <x v="0"/>
  </r>
  <r>
    <x v="0"/>
    <x v="7"/>
    <s v="De Bonte Raaf"/>
    <x v="8"/>
    <x v="37"/>
    <n v="139.36000000000001"/>
    <x v="2"/>
    <x v="4"/>
    <x v="0"/>
    <x v="0"/>
    <x v="2"/>
    <x v="0"/>
  </r>
  <r>
    <x v="0"/>
    <x v="7"/>
    <s v="De Bonte Raaf"/>
    <x v="8"/>
    <x v="38"/>
    <n v="346.23"/>
    <x v="2"/>
    <x v="4"/>
    <x v="0"/>
    <x v="0"/>
    <x v="2"/>
    <x v="0"/>
  </r>
  <r>
    <x v="0"/>
    <x v="7"/>
    <s v="De Bonte Raaf"/>
    <x v="8"/>
    <x v="39"/>
    <n v="0"/>
    <x v="2"/>
    <x v="4"/>
    <x v="0"/>
    <x v="0"/>
    <x v="2"/>
    <x v="0"/>
  </r>
  <r>
    <x v="0"/>
    <x v="7"/>
    <s v="De Bonte Raaf"/>
    <x v="8"/>
    <x v="40"/>
    <n v="346.23"/>
    <x v="2"/>
    <x v="4"/>
    <x v="0"/>
    <x v="0"/>
    <x v="2"/>
    <x v="0"/>
  </r>
  <r>
    <x v="0"/>
    <x v="7"/>
    <s v="De Bonte Raaf"/>
    <x v="8"/>
    <x v="41"/>
    <n v="0"/>
    <x v="2"/>
    <x v="4"/>
    <x v="0"/>
    <x v="0"/>
    <x v="2"/>
    <x v="0"/>
  </r>
  <r>
    <x v="0"/>
    <x v="7"/>
    <s v="De Bonte Raaf"/>
    <x v="8"/>
    <x v="92"/>
    <n v="2080"/>
    <x v="2"/>
    <x v="4"/>
    <x v="0"/>
    <x v="0"/>
    <x v="2"/>
    <x v="0"/>
  </r>
  <r>
    <x v="0"/>
    <x v="7"/>
    <s v="De Bonte Raaf"/>
    <x v="8"/>
    <x v="43"/>
    <n v="0"/>
    <x v="2"/>
    <x v="4"/>
    <x v="0"/>
    <x v="1"/>
    <x v="2"/>
    <x v="0"/>
  </r>
  <r>
    <x v="0"/>
    <x v="7"/>
    <s v="De Bonte Raaf"/>
    <x v="8"/>
    <x v="44"/>
    <n v="0"/>
    <x v="2"/>
    <x v="4"/>
    <x v="0"/>
    <x v="2"/>
    <x v="2"/>
    <x v="0"/>
  </r>
  <r>
    <x v="0"/>
    <x v="7"/>
    <s v="De Bonte Raaf"/>
    <x v="8"/>
    <x v="45"/>
    <n v="0"/>
    <x v="2"/>
    <x v="4"/>
    <x v="0"/>
    <x v="2"/>
    <x v="2"/>
    <x v="0"/>
  </r>
  <r>
    <x v="0"/>
    <x v="7"/>
    <s v="De Bonte Raaf"/>
    <x v="8"/>
    <x v="46"/>
    <n v="0"/>
    <x v="2"/>
    <x v="4"/>
    <x v="0"/>
    <x v="2"/>
    <x v="2"/>
    <x v="0"/>
  </r>
  <r>
    <x v="0"/>
    <x v="7"/>
    <s v="De Bonte Raaf"/>
    <x v="8"/>
    <x v="47"/>
    <n v="0"/>
    <x v="2"/>
    <x v="4"/>
    <x v="0"/>
    <x v="2"/>
    <x v="2"/>
    <x v="0"/>
  </r>
  <r>
    <x v="0"/>
    <x v="7"/>
    <s v="De Bonte Raaf"/>
    <x v="8"/>
    <x v="48"/>
    <n v="0"/>
    <x v="2"/>
    <x v="4"/>
    <x v="0"/>
    <x v="1"/>
    <x v="2"/>
    <x v="0"/>
  </r>
  <r>
    <x v="0"/>
    <x v="7"/>
    <s v="De Bonte Raaf"/>
    <x v="8"/>
    <x v="49"/>
    <n v="166.4"/>
    <x v="2"/>
    <x v="4"/>
    <x v="0"/>
    <x v="3"/>
    <x v="2"/>
    <x v="0"/>
  </r>
  <r>
    <x v="0"/>
    <x v="7"/>
    <s v="De Bonte Raaf"/>
    <x v="8"/>
    <x v="50"/>
    <n v="24.96"/>
    <x v="2"/>
    <x v="4"/>
    <x v="0"/>
    <x v="4"/>
    <x v="2"/>
    <x v="0"/>
  </r>
  <r>
    <x v="0"/>
    <x v="7"/>
    <s v="De Bonte Raaf"/>
    <x v="8"/>
    <x v="51"/>
    <n v="33.28"/>
    <x v="2"/>
    <x v="4"/>
    <x v="0"/>
    <x v="4"/>
    <x v="2"/>
    <x v="0"/>
  </r>
  <r>
    <x v="0"/>
    <x v="7"/>
    <s v="De Bonte Raaf"/>
    <x v="8"/>
    <x v="52"/>
    <n v="0"/>
    <x v="2"/>
    <x v="4"/>
    <x v="0"/>
    <x v="1"/>
    <x v="2"/>
    <x v="0"/>
  </r>
  <r>
    <x v="0"/>
    <x v="7"/>
    <s v="De Bonte Raaf"/>
    <x v="8"/>
    <x v="53"/>
    <n v="31.2"/>
    <x v="2"/>
    <x v="4"/>
    <x v="0"/>
    <x v="3"/>
    <x v="2"/>
    <x v="0"/>
  </r>
  <r>
    <x v="0"/>
    <x v="7"/>
    <s v="De Bonte Raaf"/>
    <x v="8"/>
    <x v="54"/>
    <n v="4.68"/>
    <x v="2"/>
    <x v="4"/>
    <x v="0"/>
    <x v="4"/>
    <x v="2"/>
    <x v="0"/>
  </r>
  <r>
    <x v="0"/>
    <x v="7"/>
    <s v="De Bonte Raaf"/>
    <x v="8"/>
    <x v="55"/>
    <n v="6.24"/>
    <x v="2"/>
    <x v="4"/>
    <x v="0"/>
    <x v="4"/>
    <x v="2"/>
    <x v="0"/>
  </r>
  <r>
    <x v="0"/>
    <x v="7"/>
    <s v="De Bonte Raaf"/>
    <x v="8"/>
    <x v="56"/>
    <n v="0"/>
    <x v="2"/>
    <x v="4"/>
    <x v="0"/>
    <x v="4"/>
    <x v="2"/>
    <x v="0"/>
  </r>
  <r>
    <x v="0"/>
    <x v="7"/>
    <s v="De Bonte Raaf"/>
    <x v="8"/>
    <x v="57"/>
    <n v="0"/>
    <x v="2"/>
    <x v="4"/>
    <x v="0"/>
    <x v="4"/>
    <x v="2"/>
    <x v="0"/>
  </r>
  <r>
    <x v="0"/>
    <x v="7"/>
    <s v="De Bonte Raaf"/>
    <x v="8"/>
    <x v="58"/>
    <n v="0"/>
    <x v="2"/>
    <x v="4"/>
    <x v="0"/>
    <x v="4"/>
    <x v="2"/>
    <x v="0"/>
  </r>
  <r>
    <x v="0"/>
    <x v="7"/>
    <s v="De Bonte Raaf"/>
    <x v="8"/>
    <x v="59"/>
    <n v="0"/>
    <x v="2"/>
    <x v="4"/>
    <x v="0"/>
    <x v="4"/>
    <x v="2"/>
    <x v="0"/>
  </r>
  <r>
    <x v="0"/>
    <x v="7"/>
    <s v="De Bonte Raaf"/>
    <x v="8"/>
    <x v="60"/>
    <n v="151.22"/>
    <x v="2"/>
    <x v="4"/>
    <x v="0"/>
    <x v="5"/>
    <x v="2"/>
    <x v="0"/>
  </r>
  <r>
    <x v="0"/>
    <x v="7"/>
    <s v="De Bonte Raaf"/>
    <x v="8"/>
    <x v="61"/>
    <n v="0"/>
    <x v="2"/>
    <x v="4"/>
    <x v="0"/>
    <x v="5"/>
    <x v="2"/>
    <x v="0"/>
  </r>
  <r>
    <x v="0"/>
    <x v="7"/>
    <s v="De Bonte Raaf"/>
    <x v="8"/>
    <x v="62"/>
    <n v="0"/>
    <x v="2"/>
    <x v="4"/>
    <x v="0"/>
    <x v="5"/>
    <x v="2"/>
    <x v="0"/>
  </r>
  <r>
    <x v="0"/>
    <x v="7"/>
    <s v="De Bonte Raaf"/>
    <x v="8"/>
    <x v="63"/>
    <n v="0"/>
    <x v="2"/>
    <x v="4"/>
    <x v="0"/>
    <x v="5"/>
    <x v="2"/>
    <x v="0"/>
  </r>
  <r>
    <x v="0"/>
    <x v="7"/>
    <s v="De Bonte Raaf"/>
    <x v="8"/>
    <x v="64"/>
    <n v="11.02"/>
    <x v="2"/>
    <x v="4"/>
    <x v="0"/>
    <x v="5"/>
    <x v="2"/>
    <x v="0"/>
  </r>
  <r>
    <x v="0"/>
    <x v="7"/>
    <s v="De Bonte Raaf"/>
    <x v="8"/>
    <x v="65"/>
    <n v="0"/>
    <x v="2"/>
    <x v="4"/>
    <x v="0"/>
    <x v="5"/>
    <x v="2"/>
    <x v="0"/>
  </r>
  <r>
    <x v="0"/>
    <x v="7"/>
    <s v="De Bonte Raaf"/>
    <x v="8"/>
    <x v="66"/>
    <n v="61.15"/>
    <x v="2"/>
    <x v="4"/>
    <x v="0"/>
    <x v="5"/>
    <x v="2"/>
    <x v="0"/>
  </r>
  <r>
    <x v="0"/>
    <x v="7"/>
    <s v="De Bonte Raaf"/>
    <x v="8"/>
    <x v="67"/>
    <n v="0"/>
    <x v="2"/>
    <x v="4"/>
    <x v="0"/>
    <x v="5"/>
    <x v="2"/>
    <x v="0"/>
  </r>
  <r>
    <x v="0"/>
    <x v="7"/>
    <s v="De Bonte Raaf"/>
    <x v="8"/>
    <x v="68"/>
    <n v="0"/>
    <x v="2"/>
    <x v="4"/>
    <x v="0"/>
    <x v="5"/>
    <x v="2"/>
    <x v="0"/>
  </r>
  <r>
    <x v="0"/>
    <x v="7"/>
    <s v="De Bonte Raaf"/>
    <x v="8"/>
    <x v="69"/>
    <n v="0"/>
    <x v="2"/>
    <x v="4"/>
    <x v="0"/>
    <x v="5"/>
    <x v="2"/>
    <x v="0"/>
  </r>
  <r>
    <x v="0"/>
    <x v="7"/>
    <s v="De Bonte Raaf"/>
    <x v="8"/>
    <x v="70"/>
    <n v="7.28"/>
    <x v="2"/>
    <x v="4"/>
    <x v="0"/>
    <x v="5"/>
    <x v="2"/>
    <x v="0"/>
  </r>
  <r>
    <x v="0"/>
    <x v="7"/>
    <s v="De Bonte Raaf"/>
    <x v="8"/>
    <x v="71"/>
    <n v="0"/>
    <x v="2"/>
    <x v="4"/>
    <x v="0"/>
    <x v="5"/>
    <x v="2"/>
    <x v="0"/>
  </r>
  <r>
    <x v="0"/>
    <x v="7"/>
    <s v="De Bonte Raaf"/>
    <x v="8"/>
    <x v="72"/>
    <n v="0"/>
    <x v="2"/>
    <x v="4"/>
    <x v="0"/>
    <x v="4"/>
    <x v="2"/>
    <x v="0"/>
  </r>
  <r>
    <x v="0"/>
    <x v="7"/>
    <s v="De Bonte Raaf"/>
    <x v="8"/>
    <x v="73"/>
    <n v="0"/>
    <x v="2"/>
    <x v="4"/>
    <x v="0"/>
    <x v="4"/>
    <x v="2"/>
    <x v="0"/>
  </r>
  <r>
    <x v="0"/>
    <x v="7"/>
    <s v="De Bonte Raaf"/>
    <x v="8"/>
    <x v="74"/>
    <n v="0"/>
    <x v="2"/>
    <x v="4"/>
    <x v="0"/>
    <x v="4"/>
    <x v="2"/>
    <x v="0"/>
  </r>
  <r>
    <x v="0"/>
    <x v="7"/>
    <s v="De Bonte Raaf"/>
    <x v="8"/>
    <x v="75"/>
    <n v="0"/>
    <x v="2"/>
    <x v="4"/>
    <x v="0"/>
    <x v="4"/>
    <x v="2"/>
    <x v="0"/>
  </r>
  <r>
    <x v="0"/>
    <x v="7"/>
    <s v="De Bonte Raaf"/>
    <x v="8"/>
    <x v="76"/>
    <n v="139.36000000000001"/>
    <x v="2"/>
    <x v="4"/>
    <x v="0"/>
    <x v="6"/>
    <x v="2"/>
    <x v="0"/>
  </r>
  <r>
    <x v="0"/>
    <x v="7"/>
    <s v="De Bonte Raaf"/>
    <x v="8"/>
    <x v="77"/>
    <n v="-266"/>
    <x v="2"/>
    <x v="4"/>
    <x v="0"/>
    <x v="7"/>
    <x v="2"/>
    <x v="0"/>
  </r>
  <r>
    <x v="0"/>
    <x v="7"/>
    <s v="De Bonte Raaf"/>
    <x v="8"/>
    <x v="78"/>
    <n v="0"/>
    <x v="2"/>
    <x v="4"/>
    <x v="0"/>
    <x v="7"/>
    <x v="2"/>
    <x v="0"/>
  </r>
  <r>
    <x v="0"/>
    <x v="7"/>
    <s v="De Bonte Raaf"/>
    <x v="8"/>
    <x v="79"/>
    <n v="0"/>
    <x v="2"/>
    <x v="4"/>
    <x v="0"/>
    <x v="7"/>
    <x v="2"/>
    <x v="0"/>
  </r>
  <r>
    <x v="0"/>
    <x v="7"/>
    <s v="De Bonte Raaf"/>
    <x v="8"/>
    <x v="80"/>
    <n v="0"/>
    <x v="2"/>
    <x v="4"/>
    <x v="0"/>
    <x v="8"/>
    <x v="2"/>
    <x v="0"/>
  </r>
  <r>
    <x v="0"/>
    <x v="7"/>
    <s v="De Bonte Raaf"/>
    <x v="8"/>
    <x v="81"/>
    <n v="1814"/>
    <x v="2"/>
    <x v="4"/>
    <x v="0"/>
    <x v="8"/>
    <x v="2"/>
    <x v="0"/>
  </r>
  <r>
    <x v="0"/>
    <x v="7"/>
    <s v="De Bonte Raaf"/>
    <x v="8"/>
    <x v="82"/>
    <n v="0"/>
    <x v="2"/>
    <x v="4"/>
    <x v="0"/>
    <x v="8"/>
    <x v="2"/>
    <x v="0"/>
  </r>
  <r>
    <x v="0"/>
    <x v="7"/>
    <s v="De Bonte Raaf"/>
    <x v="8"/>
    <x v="83"/>
    <n v="1814"/>
    <x v="2"/>
    <x v="4"/>
    <x v="0"/>
    <x v="9"/>
    <x v="2"/>
    <x v="0"/>
  </r>
  <r>
    <x v="0"/>
    <x v="7"/>
    <s v="De Bonte Raaf"/>
    <x v="8"/>
    <x v="84"/>
    <n v="0"/>
    <x v="2"/>
    <x v="4"/>
    <x v="0"/>
    <x v="3"/>
    <x v="2"/>
    <x v="0"/>
  </r>
  <r>
    <x v="0"/>
    <x v="7"/>
    <s v="De Bonte Raaf"/>
    <x v="9"/>
    <x v="0"/>
    <n v="3139.74"/>
    <x v="3"/>
    <x v="0"/>
    <x v="0"/>
    <x v="0"/>
    <x v="2"/>
    <x v="0"/>
  </r>
  <r>
    <x v="0"/>
    <x v="7"/>
    <s v="De Bonte Raaf"/>
    <x v="9"/>
    <x v="85"/>
    <n v="1132"/>
    <x v="3"/>
    <x v="0"/>
    <x v="0"/>
    <x v="0"/>
    <x v="2"/>
    <x v="0"/>
  </r>
  <r>
    <x v="0"/>
    <x v="7"/>
    <s v="De Bonte Raaf"/>
    <x v="9"/>
    <x v="2"/>
    <n v="0"/>
    <x v="3"/>
    <x v="0"/>
    <x v="0"/>
    <x v="0"/>
    <x v="2"/>
    <x v="0"/>
  </r>
  <r>
    <x v="0"/>
    <x v="7"/>
    <s v="De Bonte Raaf"/>
    <x v="9"/>
    <x v="86"/>
    <n v="1132"/>
    <x v="3"/>
    <x v="0"/>
    <x v="0"/>
    <x v="0"/>
    <x v="2"/>
    <x v="0"/>
  </r>
  <r>
    <x v="0"/>
    <x v="7"/>
    <s v="De Bonte Raaf"/>
    <x v="9"/>
    <x v="4"/>
    <n v="1132"/>
    <x v="3"/>
    <x v="0"/>
    <x v="0"/>
    <x v="1"/>
    <x v="2"/>
    <x v="0"/>
  </r>
  <r>
    <x v="0"/>
    <x v="7"/>
    <s v="De Bonte Raaf"/>
    <x v="9"/>
    <x v="5"/>
    <n v="0"/>
    <x v="3"/>
    <x v="0"/>
    <x v="0"/>
    <x v="0"/>
    <x v="2"/>
    <x v="0"/>
  </r>
  <r>
    <x v="0"/>
    <x v="7"/>
    <s v="De Bonte Raaf"/>
    <x v="9"/>
    <x v="6"/>
    <n v="1440.92"/>
    <x v="3"/>
    <x v="0"/>
    <x v="0"/>
    <x v="0"/>
    <x v="2"/>
    <x v="0"/>
  </r>
  <r>
    <x v="0"/>
    <x v="7"/>
    <s v="De Bonte Raaf"/>
    <x v="9"/>
    <x v="7"/>
    <n v="0"/>
    <x v="3"/>
    <x v="0"/>
    <x v="0"/>
    <x v="0"/>
    <x v="2"/>
    <x v="0"/>
  </r>
  <r>
    <x v="0"/>
    <x v="7"/>
    <s v="De Bonte Raaf"/>
    <x v="9"/>
    <x v="8"/>
    <n v="0"/>
    <x v="3"/>
    <x v="0"/>
    <x v="0"/>
    <x v="1"/>
    <x v="2"/>
    <x v="0"/>
  </r>
  <r>
    <x v="0"/>
    <x v="7"/>
    <s v="De Bonte Raaf"/>
    <x v="9"/>
    <x v="9"/>
    <n v="0"/>
    <x v="3"/>
    <x v="0"/>
    <x v="0"/>
    <x v="0"/>
    <x v="2"/>
    <x v="0"/>
  </r>
  <r>
    <x v="0"/>
    <x v="7"/>
    <s v="De Bonte Raaf"/>
    <x v="9"/>
    <x v="87"/>
    <n v="1132"/>
    <x v="3"/>
    <x v="0"/>
    <x v="0"/>
    <x v="0"/>
    <x v="2"/>
    <x v="0"/>
  </r>
  <r>
    <x v="0"/>
    <x v="7"/>
    <s v="De Bonte Raaf"/>
    <x v="9"/>
    <x v="88"/>
    <n v="1132"/>
    <x v="3"/>
    <x v="0"/>
    <x v="0"/>
    <x v="0"/>
    <x v="2"/>
    <x v="0"/>
  </r>
  <r>
    <x v="0"/>
    <x v="7"/>
    <s v="De Bonte Raaf"/>
    <x v="9"/>
    <x v="89"/>
    <n v="1132"/>
    <x v="3"/>
    <x v="0"/>
    <x v="0"/>
    <x v="0"/>
    <x v="2"/>
    <x v="0"/>
  </r>
  <r>
    <x v="0"/>
    <x v="7"/>
    <s v="De Bonte Raaf"/>
    <x v="9"/>
    <x v="90"/>
    <n v="1132"/>
    <x v="3"/>
    <x v="0"/>
    <x v="0"/>
    <x v="0"/>
    <x v="2"/>
    <x v="0"/>
  </r>
  <r>
    <x v="0"/>
    <x v="7"/>
    <s v="De Bonte Raaf"/>
    <x v="9"/>
    <x v="91"/>
    <n v="1132"/>
    <x v="3"/>
    <x v="0"/>
    <x v="0"/>
    <x v="0"/>
    <x v="2"/>
    <x v="0"/>
  </r>
  <r>
    <x v="0"/>
    <x v="7"/>
    <s v="De Bonte Raaf"/>
    <x v="9"/>
    <x v="15"/>
    <n v="0"/>
    <x v="3"/>
    <x v="0"/>
    <x v="0"/>
    <x v="0"/>
    <x v="2"/>
    <x v="0"/>
  </r>
  <r>
    <x v="0"/>
    <x v="7"/>
    <s v="De Bonte Raaf"/>
    <x v="9"/>
    <x v="16"/>
    <n v="1132"/>
    <x v="3"/>
    <x v="0"/>
    <x v="0"/>
    <x v="0"/>
    <x v="2"/>
    <x v="0"/>
  </r>
  <r>
    <x v="0"/>
    <x v="7"/>
    <s v="De Bonte Raaf"/>
    <x v="9"/>
    <x v="17"/>
    <n v="0"/>
    <x v="3"/>
    <x v="0"/>
    <x v="0"/>
    <x v="0"/>
    <x v="2"/>
    <x v="0"/>
  </r>
  <r>
    <x v="0"/>
    <x v="7"/>
    <s v="De Bonte Raaf"/>
    <x v="9"/>
    <x v="18"/>
    <n v="1132"/>
    <x v="3"/>
    <x v="0"/>
    <x v="0"/>
    <x v="0"/>
    <x v="2"/>
    <x v="0"/>
  </r>
  <r>
    <x v="0"/>
    <x v="7"/>
    <s v="De Bonte Raaf"/>
    <x v="9"/>
    <x v="19"/>
    <n v="21"/>
    <x v="3"/>
    <x v="0"/>
    <x v="0"/>
    <x v="0"/>
    <x v="2"/>
    <x v="0"/>
  </r>
  <r>
    <x v="0"/>
    <x v="7"/>
    <s v="De Bonte Raaf"/>
    <x v="9"/>
    <x v="20"/>
    <n v="1132"/>
    <x v="3"/>
    <x v="0"/>
    <x v="0"/>
    <x v="0"/>
    <x v="2"/>
    <x v="0"/>
  </r>
  <r>
    <x v="0"/>
    <x v="7"/>
    <s v="De Bonte Raaf"/>
    <x v="9"/>
    <x v="21"/>
    <n v="-85.42"/>
    <x v="3"/>
    <x v="0"/>
    <x v="0"/>
    <x v="0"/>
    <x v="2"/>
    <x v="0"/>
  </r>
  <r>
    <x v="0"/>
    <x v="7"/>
    <s v="De Bonte Raaf"/>
    <x v="9"/>
    <x v="22"/>
    <n v="1132"/>
    <x v="3"/>
    <x v="0"/>
    <x v="0"/>
    <x v="0"/>
    <x v="2"/>
    <x v="0"/>
  </r>
  <r>
    <x v="0"/>
    <x v="7"/>
    <s v="De Bonte Raaf"/>
    <x v="9"/>
    <x v="23"/>
    <n v="1132"/>
    <x v="3"/>
    <x v="0"/>
    <x v="0"/>
    <x v="0"/>
    <x v="2"/>
    <x v="0"/>
  </r>
  <r>
    <x v="0"/>
    <x v="7"/>
    <s v="De Bonte Raaf"/>
    <x v="9"/>
    <x v="24"/>
    <n v="1132"/>
    <x v="3"/>
    <x v="0"/>
    <x v="0"/>
    <x v="0"/>
    <x v="2"/>
    <x v="0"/>
  </r>
  <r>
    <x v="0"/>
    <x v="7"/>
    <s v="De Bonte Raaf"/>
    <x v="9"/>
    <x v="25"/>
    <n v="21.67"/>
    <x v="3"/>
    <x v="0"/>
    <x v="0"/>
    <x v="0"/>
    <x v="2"/>
    <x v="0"/>
  </r>
  <r>
    <x v="0"/>
    <x v="7"/>
    <s v="De Bonte Raaf"/>
    <x v="9"/>
    <x v="26"/>
    <n v="75.599999999999994"/>
    <x v="3"/>
    <x v="0"/>
    <x v="0"/>
    <x v="0"/>
    <x v="2"/>
    <x v="0"/>
  </r>
  <r>
    <x v="0"/>
    <x v="7"/>
    <s v="De Bonte Raaf"/>
    <x v="9"/>
    <x v="27"/>
    <n v="110.5"/>
    <x v="3"/>
    <x v="0"/>
    <x v="0"/>
    <x v="0"/>
    <x v="2"/>
    <x v="0"/>
  </r>
  <r>
    <x v="0"/>
    <x v="7"/>
    <s v="De Bonte Raaf"/>
    <x v="9"/>
    <x v="28"/>
    <n v="1132"/>
    <x v="3"/>
    <x v="0"/>
    <x v="0"/>
    <x v="0"/>
    <x v="2"/>
    <x v="0"/>
  </r>
  <r>
    <x v="0"/>
    <x v="7"/>
    <s v="De Bonte Raaf"/>
    <x v="9"/>
    <x v="29"/>
    <n v="0"/>
    <x v="3"/>
    <x v="0"/>
    <x v="0"/>
    <x v="0"/>
    <x v="2"/>
    <x v="0"/>
  </r>
  <r>
    <x v="0"/>
    <x v="7"/>
    <s v="De Bonte Raaf"/>
    <x v="9"/>
    <x v="30"/>
    <n v="2264"/>
    <x v="3"/>
    <x v="0"/>
    <x v="0"/>
    <x v="0"/>
    <x v="2"/>
    <x v="0"/>
  </r>
  <r>
    <x v="0"/>
    <x v="7"/>
    <s v="De Bonte Raaf"/>
    <x v="9"/>
    <x v="31"/>
    <n v="14.51"/>
    <x v="3"/>
    <x v="0"/>
    <x v="0"/>
    <x v="0"/>
    <x v="2"/>
    <x v="0"/>
  </r>
  <r>
    <x v="0"/>
    <x v="7"/>
    <s v="De Bonte Raaf"/>
    <x v="9"/>
    <x v="32"/>
    <n v="78"/>
    <x v="3"/>
    <x v="0"/>
    <x v="0"/>
    <x v="0"/>
    <x v="2"/>
    <x v="0"/>
  </r>
  <r>
    <x v="0"/>
    <x v="7"/>
    <s v="De Bonte Raaf"/>
    <x v="9"/>
    <x v="33"/>
    <n v="50"/>
    <x v="3"/>
    <x v="0"/>
    <x v="0"/>
    <x v="0"/>
    <x v="2"/>
    <x v="0"/>
  </r>
  <r>
    <x v="0"/>
    <x v="7"/>
    <s v="De Bonte Raaf"/>
    <x v="9"/>
    <x v="34"/>
    <n v="50"/>
    <x v="3"/>
    <x v="0"/>
    <x v="0"/>
    <x v="0"/>
    <x v="2"/>
    <x v="0"/>
  </r>
  <r>
    <x v="0"/>
    <x v="7"/>
    <s v="De Bonte Raaf"/>
    <x v="9"/>
    <x v="35"/>
    <n v="100"/>
    <x v="3"/>
    <x v="0"/>
    <x v="0"/>
    <x v="0"/>
    <x v="2"/>
    <x v="0"/>
  </r>
  <r>
    <x v="0"/>
    <x v="7"/>
    <s v="De Bonte Raaf"/>
    <x v="9"/>
    <x v="36"/>
    <n v="78"/>
    <x v="3"/>
    <x v="0"/>
    <x v="0"/>
    <x v="0"/>
    <x v="2"/>
    <x v="0"/>
  </r>
  <r>
    <x v="0"/>
    <x v="7"/>
    <s v="De Bonte Raaf"/>
    <x v="9"/>
    <x v="37"/>
    <n v="75.84"/>
    <x v="3"/>
    <x v="0"/>
    <x v="0"/>
    <x v="0"/>
    <x v="2"/>
    <x v="0"/>
  </r>
  <r>
    <x v="0"/>
    <x v="7"/>
    <s v="De Bonte Raaf"/>
    <x v="9"/>
    <x v="38"/>
    <n v="50.4"/>
    <x v="3"/>
    <x v="0"/>
    <x v="0"/>
    <x v="0"/>
    <x v="2"/>
    <x v="0"/>
  </r>
  <r>
    <x v="0"/>
    <x v="7"/>
    <s v="De Bonte Raaf"/>
    <x v="9"/>
    <x v="39"/>
    <n v="0"/>
    <x v="3"/>
    <x v="0"/>
    <x v="0"/>
    <x v="0"/>
    <x v="2"/>
    <x v="0"/>
  </r>
  <r>
    <x v="0"/>
    <x v="7"/>
    <s v="De Bonte Raaf"/>
    <x v="9"/>
    <x v="93"/>
    <n v="165.6"/>
    <x v="3"/>
    <x v="0"/>
    <x v="0"/>
    <x v="0"/>
    <x v="2"/>
    <x v="0"/>
  </r>
  <r>
    <x v="0"/>
    <x v="7"/>
    <s v="De Bonte Raaf"/>
    <x v="9"/>
    <x v="40"/>
    <n v="216"/>
    <x v="3"/>
    <x v="0"/>
    <x v="0"/>
    <x v="0"/>
    <x v="2"/>
    <x v="0"/>
  </r>
  <r>
    <x v="0"/>
    <x v="7"/>
    <s v="De Bonte Raaf"/>
    <x v="9"/>
    <x v="41"/>
    <n v="0"/>
    <x v="3"/>
    <x v="0"/>
    <x v="0"/>
    <x v="0"/>
    <x v="2"/>
    <x v="0"/>
  </r>
  <r>
    <x v="0"/>
    <x v="7"/>
    <s v="De Bonte Raaf"/>
    <x v="9"/>
    <x v="92"/>
    <n v="1132"/>
    <x v="3"/>
    <x v="0"/>
    <x v="0"/>
    <x v="0"/>
    <x v="2"/>
    <x v="0"/>
  </r>
  <r>
    <x v="0"/>
    <x v="7"/>
    <s v="De Bonte Raaf"/>
    <x v="9"/>
    <x v="43"/>
    <n v="0"/>
    <x v="3"/>
    <x v="0"/>
    <x v="0"/>
    <x v="1"/>
    <x v="2"/>
    <x v="0"/>
  </r>
  <r>
    <x v="0"/>
    <x v="7"/>
    <s v="De Bonte Raaf"/>
    <x v="9"/>
    <x v="44"/>
    <n v="0"/>
    <x v="3"/>
    <x v="0"/>
    <x v="0"/>
    <x v="2"/>
    <x v="2"/>
    <x v="0"/>
  </r>
  <r>
    <x v="0"/>
    <x v="7"/>
    <s v="De Bonte Raaf"/>
    <x v="9"/>
    <x v="45"/>
    <n v="0"/>
    <x v="3"/>
    <x v="0"/>
    <x v="0"/>
    <x v="2"/>
    <x v="2"/>
    <x v="0"/>
  </r>
  <r>
    <x v="0"/>
    <x v="7"/>
    <s v="De Bonte Raaf"/>
    <x v="9"/>
    <x v="46"/>
    <n v="0"/>
    <x v="3"/>
    <x v="0"/>
    <x v="0"/>
    <x v="2"/>
    <x v="2"/>
    <x v="0"/>
  </r>
  <r>
    <x v="0"/>
    <x v="7"/>
    <s v="De Bonte Raaf"/>
    <x v="9"/>
    <x v="47"/>
    <n v="0"/>
    <x v="3"/>
    <x v="0"/>
    <x v="0"/>
    <x v="2"/>
    <x v="2"/>
    <x v="0"/>
  </r>
  <r>
    <x v="0"/>
    <x v="7"/>
    <s v="De Bonte Raaf"/>
    <x v="9"/>
    <x v="48"/>
    <n v="0"/>
    <x v="3"/>
    <x v="0"/>
    <x v="0"/>
    <x v="1"/>
    <x v="2"/>
    <x v="0"/>
  </r>
  <r>
    <x v="0"/>
    <x v="7"/>
    <s v="De Bonte Raaf"/>
    <x v="9"/>
    <x v="49"/>
    <n v="90.56"/>
    <x v="3"/>
    <x v="0"/>
    <x v="0"/>
    <x v="3"/>
    <x v="2"/>
    <x v="0"/>
  </r>
  <r>
    <x v="0"/>
    <x v="7"/>
    <s v="De Bonte Raaf"/>
    <x v="9"/>
    <x v="50"/>
    <n v="13.58"/>
    <x v="3"/>
    <x v="0"/>
    <x v="0"/>
    <x v="4"/>
    <x v="2"/>
    <x v="0"/>
  </r>
  <r>
    <x v="0"/>
    <x v="7"/>
    <s v="De Bonte Raaf"/>
    <x v="9"/>
    <x v="51"/>
    <n v="18.11"/>
    <x v="3"/>
    <x v="0"/>
    <x v="0"/>
    <x v="4"/>
    <x v="2"/>
    <x v="0"/>
  </r>
  <r>
    <x v="0"/>
    <x v="7"/>
    <s v="De Bonte Raaf"/>
    <x v="9"/>
    <x v="52"/>
    <n v="0"/>
    <x v="3"/>
    <x v="0"/>
    <x v="0"/>
    <x v="1"/>
    <x v="2"/>
    <x v="0"/>
  </r>
  <r>
    <x v="0"/>
    <x v="7"/>
    <s v="De Bonte Raaf"/>
    <x v="9"/>
    <x v="53"/>
    <n v="16.98"/>
    <x v="3"/>
    <x v="0"/>
    <x v="0"/>
    <x v="3"/>
    <x v="2"/>
    <x v="0"/>
  </r>
  <r>
    <x v="0"/>
    <x v="7"/>
    <s v="De Bonte Raaf"/>
    <x v="9"/>
    <x v="54"/>
    <n v="2.5499999999999998"/>
    <x v="3"/>
    <x v="0"/>
    <x v="0"/>
    <x v="4"/>
    <x v="2"/>
    <x v="0"/>
  </r>
  <r>
    <x v="0"/>
    <x v="7"/>
    <s v="De Bonte Raaf"/>
    <x v="9"/>
    <x v="55"/>
    <n v="3.4"/>
    <x v="3"/>
    <x v="0"/>
    <x v="0"/>
    <x v="4"/>
    <x v="2"/>
    <x v="0"/>
  </r>
  <r>
    <x v="0"/>
    <x v="7"/>
    <s v="De Bonte Raaf"/>
    <x v="9"/>
    <x v="56"/>
    <n v="0"/>
    <x v="3"/>
    <x v="0"/>
    <x v="0"/>
    <x v="4"/>
    <x v="2"/>
    <x v="0"/>
  </r>
  <r>
    <x v="0"/>
    <x v="7"/>
    <s v="De Bonte Raaf"/>
    <x v="9"/>
    <x v="57"/>
    <n v="0"/>
    <x v="3"/>
    <x v="0"/>
    <x v="0"/>
    <x v="4"/>
    <x v="2"/>
    <x v="0"/>
  </r>
  <r>
    <x v="0"/>
    <x v="7"/>
    <s v="De Bonte Raaf"/>
    <x v="9"/>
    <x v="58"/>
    <n v="0"/>
    <x v="3"/>
    <x v="0"/>
    <x v="0"/>
    <x v="4"/>
    <x v="2"/>
    <x v="0"/>
  </r>
  <r>
    <x v="0"/>
    <x v="7"/>
    <s v="De Bonte Raaf"/>
    <x v="9"/>
    <x v="59"/>
    <n v="0"/>
    <x v="3"/>
    <x v="0"/>
    <x v="0"/>
    <x v="4"/>
    <x v="2"/>
    <x v="0"/>
  </r>
  <r>
    <x v="0"/>
    <x v="7"/>
    <s v="De Bonte Raaf"/>
    <x v="9"/>
    <x v="60"/>
    <n v="82.3"/>
    <x v="3"/>
    <x v="0"/>
    <x v="0"/>
    <x v="5"/>
    <x v="2"/>
    <x v="0"/>
  </r>
  <r>
    <x v="0"/>
    <x v="7"/>
    <s v="De Bonte Raaf"/>
    <x v="9"/>
    <x v="61"/>
    <n v="0"/>
    <x v="3"/>
    <x v="0"/>
    <x v="0"/>
    <x v="5"/>
    <x v="2"/>
    <x v="0"/>
  </r>
  <r>
    <x v="0"/>
    <x v="7"/>
    <s v="De Bonte Raaf"/>
    <x v="9"/>
    <x v="62"/>
    <n v="0"/>
    <x v="3"/>
    <x v="0"/>
    <x v="0"/>
    <x v="5"/>
    <x v="2"/>
    <x v="0"/>
  </r>
  <r>
    <x v="0"/>
    <x v="7"/>
    <s v="De Bonte Raaf"/>
    <x v="9"/>
    <x v="63"/>
    <n v="0"/>
    <x v="3"/>
    <x v="0"/>
    <x v="0"/>
    <x v="5"/>
    <x v="2"/>
    <x v="0"/>
  </r>
  <r>
    <x v="0"/>
    <x v="7"/>
    <s v="De Bonte Raaf"/>
    <x v="9"/>
    <x v="64"/>
    <n v="6"/>
    <x v="3"/>
    <x v="0"/>
    <x v="0"/>
    <x v="5"/>
    <x v="2"/>
    <x v="0"/>
  </r>
  <r>
    <x v="0"/>
    <x v="7"/>
    <s v="De Bonte Raaf"/>
    <x v="9"/>
    <x v="65"/>
    <n v="0"/>
    <x v="3"/>
    <x v="0"/>
    <x v="0"/>
    <x v="5"/>
    <x v="2"/>
    <x v="0"/>
  </r>
  <r>
    <x v="0"/>
    <x v="7"/>
    <s v="De Bonte Raaf"/>
    <x v="9"/>
    <x v="66"/>
    <n v="33.28"/>
    <x v="3"/>
    <x v="0"/>
    <x v="0"/>
    <x v="5"/>
    <x v="2"/>
    <x v="0"/>
  </r>
  <r>
    <x v="0"/>
    <x v="7"/>
    <s v="De Bonte Raaf"/>
    <x v="9"/>
    <x v="67"/>
    <n v="0"/>
    <x v="3"/>
    <x v="0"/>
    <x v="0"/>
    <x v="5"/>
    <x v="2"/>
    <x v="0"/>
  </r>
  <r>
    <x v="0"/>
    <x v="7"/>
    <s v="De Bonte Raaf"/>
    <x v="9"/>
    <x v="68"/>
    <n v="0"/>
    <x v="3"/>
    <x v="0"/>
    <x v="0"/>
    <x v="5"/>
    <x v="2"/>
    <x v="0"/>
  </r>
  <r>
    <x v="0"/>
    <x v="7"/>
    <s v="De Bonte Raaf"/>
    <x v="9"/>
    <x v="69"/>
    <n v="0"/>
    <x v="3"/>
    <x v="0"/>
    <x v="0"/>
    <x v="5"/>
    <x v="2"/>
    <x v="0"/>
  </r>
  <r>
    <x v="0"/>
    <x v="7"/>
    <s v="De Bonte Raaf"/>
    <x v="9"/>
    <x v="70"/>
    <n v="3.96"/>
    <x v="3"/>
    <x v="0"/>
    <x v="0"/>
    <x v="5"/>
    <x v="2"/>
    <x v="0"/>
  </r>
  <r>
    <x v="0"/>
    <x v="7"/>
    <s v="De Bonte Raaf"/>
    <x v="9"/>
    <x v="71"/>
    <n v="0"/>
    <x v="3"/>
    <x v="0"/>
    <x v="0"/>
    <x v="5"/>
    <x v="2"/>
    <x v="0"/>
  </r>
  <r>
    <x v="0"/>
    <x v="7"/>
    <s v="De Bonte Raaf"/>
    <x v="9"/>
    <x v="72"/>
    <n v="0"/>
    <x v="3"/>
    <x v="0"/>
    <x v="0"/>
    <x v="4"/>
    <x v="2"/>
    <x v="0"/>
  </r>
  <r>
    <x v="0"/>
    <x v="7"/>
    <s v="De Bonte Raaf"/>
    <x v="9"/>
    <x v="73"/>
    <n v="0"/>
    <x v="3"/>
    <x v="0"/>
    <x v="0"/>
    <x v="4"/>
    <x v="2"/>
    <x v="0"/>
  </r>
  <r>
    <x v="0"/>
    <x v="7"/>
    <s v="De Bonte Raaf"/>
    <x v="9"/>
    <x v="74"/>
    <n v="0"/>
    <x v="3"/>
    <x v="0"/>
    <x v="0"/>
    <x v="4"/>
    <x v="2"/>
    <x v="0"/>
  </r>
  <r>
    <x v="0"/>
    <x v="7"/>
    <s v="De Bonte Raaf"/>
    <x v="9"/>
    <x v="75"/>
    <n v="0"/>
    <x v="3"/>
    <x v="0"/>
    <x v="0"/>
    <x v="4"/>
    <x v="2"/>
    <x v="0"/>
  </r>
  <r>
    <x v="0"/>
    <x v="7"/>
    <s v="De Bonte Raaf"/>
    <x v="9"/>
    <x v="76"/>
    <n v="75.84"/>
    <x v="3"/>
    <x v="0"/>
    <x v="0"/>
    <x v="6"/>
    <x v="2"/>
    <x v="0"/>
  </r>
  <r>
    <x v="0"/>
    <x v="7"/>
    <s v="De Bonte Raaf"/>
    <x v="9"/>
    <x v="77"/>
    <n v="-85.42"/>
    <x v="3"/>
    <x v="0"/>
    <x v="0"/>
    <x v="7"/>
    <x v="2"/>
    <x v="0"/>
  </r>
  <r>
    <x v="0"/>
    <x v="7"/>
    <s v="De Bonte Raaf"/>
    <x v="9"/>
    <x v="78"/>
    <n v="0"/>
    <x v="3"/>
    <x v="0"/>
    <x v="0"/>
    <x v="7"/>
    <x v="2"/>
    <x v="0"/>
  </r>
  <r>
    <x v="0"/>
    <x v="7"/>
    <s v="De Bonte Raaf"/>
    <x v="9"/>
    <x v="79"/>
    <n v="0"/>
    <x v="3"/>
    <x v="0"/>
    <x v="0"/>
    <x v="7"/>
    <x v="2"/>
    <x v="0"/>
  </r>
  <r>
    <x v="0"/>
    <x v="7"/>
    <s v="De Bonte Raaf"/>
    <x v="9"/>
    <x v="80"/>
    <n v="0"/>
    <x v="3"/>
    <x v="0"/>
    <x v="0"/>
    <x v="8"/>
    <x v="2"/>
    <x v="0"/>
  </r>
  <r>
    <x v="0"/>
    <x v="7"/>
    <s v="De Bonte Raaf"/>
    <x v="9"/>
    <x v="81"/>
    <n v="1046.58"/>
    <x v="3"/>
    <x v="0"/>
    <x v="0"/>
    <x v="8"/>
    <x v="2"/>
    <x v="0"/>
  </r>
  <r>
    <x v="0"/>
    <x v="7"/>
    <s v="De Bonte Raaf"/>
    <x v="9"/>
    <x v="82"/>
    <n v="0"/>
    <x v="3"/>
    <x v="0"/>
    <x v="0"/>
    <x v="8"/>
    <x v="2"/>
    <x v="0"/>
  </r>
  <r>
    <x v="0"/>
    <x v="7"/>
    <s v="De Bonte Raaf"/>
    <x v="9"/>
    <x v="83"/>
    <n v="1046.58"/>
    <x v="3"/>
    <x v="0"/>
    <x v="0"/>
    <x v="9"/>
    <x v="2"/>
    <x v="0"/>
  </r>
  <r>
    <x v="0"/>
    <x v="7"/>
    <s v="De Bonte Raaf"/>
    <x v="9"/>
    <x v="84"/>
    <n v="0"/>
    <x v="3"/>
    <x v="0"/>
    <x v="0"/>
    <x v="3"/>
    <x v="2"/>
    <x v="0"/>
  </r>
  <r>
    <x v="0"/>
    <x v="7"/>
    <s v="De Bonte Raaf"/>
    <x v="10"/>
    <x v="0"/>
    <n v="0"/>
    <x v="3"/>
    <x v="0"/>
    <x v="0"/>
    <x v="0"/>
    <x v="2"/>
    <x v="0"/>
  </r>
  <r>
    <x v="0"/>
    <x v="7"/>
    <s v="De Bonte Raaf"/>
    <x v="10"/>
    <x v="1"/>
    <n v="0"/>
    <x v="3"/>
    <x v="0"/>
    <x v="0"/>
    <x v="0"/>
    <x v="2"/>
    <x v="0"/>
  </r>
  <r>
    <x v="0"/>
    <x v="7"/>
    <s v="De Bonte Raaf"/>
    <x v="10"/>
    <x v="2"/>
    <n v="0"/>
    <x v="3"/>
    <x v="0"/>
    <x v="0"/>
    <x v="0"/>
    <x v="2"/>
    <x v="0"/>
  </r>
  <r>
    <x v="0"/>
    <x v="7"/>
    <s v="De Bonte Raaf"/>
    <x v="10"/>
    <x v="3"/>
    <n v="0"/>
    <x v="3"/>
    <x v="0"/>
    <x v="0"/>
    <x v="0"/>
    <x v="2"/>
    <x v="0"/>
  </r>
  <r>
    <x v="0"/>
    <x v="7"/>
    <s v="De Bonte Raaf"/>
    <x v="10"/>
    <x v="4"/>
    <n v="0"/>
    <x v="3"/>
    <x v="0"/>
    <x v="0"/>
    <x v="1"/>
    <x v="2"/>
    <x v="0"/>
  </r>
  <r>
    <x v="0"/>
    <x v="7"/>
    <s v="De Bonte Raaf"/>
    <x v="10"/>
    <x v="5"/>
    <n v="0"/>
    <x v="3"/>
    <x v="0"/>
    <x v="0"/>
    <x v="0"/>
    <x v="2"/>
    <x v="0"/>
  </r>
  <r>
    <x v="0"/>
    <x v="7"/>
    <s v="De Bonte Raaf"/>
    <x v="10"/>
    <x v="6"/>
    <n v="0"/>
    <x v="3"/>
    <x v="0"/>
    <x v="0"/>
    <x v="0"/>
    <x v="2"/>
    <x v="0"/>
  </r>
  <r>
    <x v="0"/>
    <x v="7"/>
    <s v="De Bonte Raaf"/>
    <x v="10"/>
    <x v="7"/>
    <n v="0"/>
    <x v="3"/>
    <x v="0"/>
    <x v="0"/>
    <x v="0"/>
    <x v="2"/>
    <x v="0"/>
  </r>
  <r>
    <x v="0"/>
    <x v="7"/>
    <s v="De Bonte Raaf"/>
    <x v="10"/>
    <x v="8"/>
    <n v="0"/>
    <x v="3"/>
    <x v="0"/>
    <x v="0"/>
    <x v="1"/>
    <x v="2"/>
    <x v="0"/>
  </r>
  <r>
    <x v="0"/>
    <x v="7"/>
    <s v="De Bonte Raaf"/>
    <x v="10"/>
    <x v="9"/>
    <n v="0"/>
    <x v="3"/>
    <x v="0"/>
    <x v="0"/>
    <x v="0"/>
    <x v="2"/>
    <x v="0"/>
  </r>
  <r>
    <x v="0"/>
    <x v="7"/>
    <s v="De Bonte Raaf"/>
    <x v="10"/>
    <x v="10"/>
    <n v="0"/>
    <x v="3"/>
    <x v="0"/>
    <x v="0"/>
    <x v="0"/>
    <x v="2"/>
    <x v="0"/>
  </r>
  <r>
    <x v="0"/>
    <x v="7"/>
    <s v="De Bonte Raaf"/>
    <x v="10"/>
    <x v="11"/>
    <n v="0"/>
    <x v="3"/>
    <x v="0"/>
    <x v="0"/>
    <x v="0"/>
    <x v="2"/>
    <x v="0"/>
  </r>
  <r>
    <x v="0"/>
    <x v="7"/>
    <s v="De Bonte Raaf"/>
    <x v="10"/>
    <x v="12"/>
    <n v="0"/>
    <x v="3"/>
    <x v="0"/>
    <x v="0"/>
    <x v="0"/>
    <x v="2"/>
    <x v="0"/>
  </r>
  <r>
    <x v="0"/>
    <x v="7"/>
    <s v="De Bonte Raaf"/>
    <x v="10"/>
    <x v="13"/>
    <n v="0"/>
    <x v="3"/>
    <x v="0"/>
    <x v="0"/>
    <x v="0"/>
    <x v="2"/>
    <x v="0"/>
  </r>
  <r>
    <x v="0"/>
    <x v="7"/>
    <s v="De Bonte Raaf"/>
    <x v="10"/>
    <x v="14"/>
    <n v="0"/>
    <x v="3"/>
    <x v="0"/>
    <x v="0"/>
    <x v="0"/>
    <x v="2"/>
    <x v="0"/>
  </r>
  <r>
    <x v="0"/>
    <x v="7"/>
    <s v="De Bonte Raaf"/>
    <x v="10"/>
    <x v="15"/>
    <n v="0"/>
    <x v="3"/>
    <x v="0"/>
    <x v="0"/>
    <x v="0"/>
    <x v="2"/>
    <x v="0"/>
  </r>
  <r>
    <x v="0"/>
    <x v="7"/>
    <s v="De Bonte Raaf"/>
    <x v="10"/>
    <x v="16"/>
    <n v="0"/>
    <x v="3"/>
    <x v="0"/>
    <x v="0"/>
    <x v="0"/>
    <x v="2"/>
    <x v="0"/>
  </r>
  <r>
    <x v="0"/>
    <x v="7"/>
    <s v="De Bonte Raaf"/>
    <x v="10"/>
    <x v="17"/>
    <n v="0"/>
    <x v="3"/>
    <x v="0"/>
    <x v="0"/>
    <x v="0"/>
    <x v="2"/>
    <x v="0"/>
  </r>
  <r>
    <x v="0"/>
    <x v="7"/>
    <s v="De Bonte Raaf"/>
    <x v="10"/>
    <x v="18"/>
    <n v="0"/>
    <x v="3"/>
    <x v="0"/>
    <x v="0"/>
    <x v="0"/>
    <x v="2"/>
    <x v="0"/>
  </r>
  <r>
    <x v="0"/>
    <x v="7"/>
    <s v="De Bonte Raaf"/>
    <x v="10"/>
    <x v="19"/>
    <n v="0"/>
    <x v="3"/>
    <x v="0"/>
    <x v="0"/>
    <x v="0"/>
    <x v="2"/>
    <x v="0"/>
  </r>
  <r>
    <x v="0"/>
    <x v="7"/>
    <s v="De Bonte Raaf"/>
    <x v="10"/>
    <x v="20"/>
    <n v="0"/>
    <x v="3"/>
    <x v="0"/>
    <x v="0"/>
    <x v="0"/>
    <x v="2"/>
    <x v="0"/>
  </r>
  <r>
    <x v="0"/>
    <x v="7"/>
    <s v="De Bonte Raaf"/>
    <x v="10"/>
    <x v="21"/>
    <n v="0"/>
    <x v="3"/>
    <x v="0"/>
    <x v="0"/>
    <x v="0"/>
    <x v="2"/>
    <x v="0"/>
  </r>
  <r>
    <x v="0"/>
    <x v="7"/>
    <s v="De Bonte Raaf"/>
    <x v="10"/>
    <x v="22"/>
    <n v="0"/>
    <x v="3"/>
    <x v="0"/>
    <x v="0"/>
    <x v="0"/>
    <x v="2"/>
    <x v="0"/>
  </r>
  <r>
    <x v="0"/>
    <x v="7"/>
    <s v="De Bonte Raaf"/>
    <x v="10"/>
    <x v="23"/>
    <n v="0"/>
    <x v="3"/>
    <x v="0"/>
    <x v="0"/>
    <x v="0"/>
    <x v="2"/>
    <x v="0"/>
  </r>
  <r>
    <x v="0"/>
    <x v="7"/>
    <s v="De Bonte Raaf"/>
    <x v="10"/>
    <x v="24"/>
    <n v="0"/>
    <x v="3"/>
    <x v="0"/>
    <x v="0"/>
    <x v="0"/>
    <x v="2"/>
    <x v="0"/>
  </r>
  <r>
    <x v="0"/>
    <x v="7"/>
    <s v="De Bonte Raaf"/>
    <x v="10"/>
    <x v="25"/>
    <n v="0"/>
    <x v="3"/>
    <x v="0"/>
    <x v="0"/>
    <x v="0"/>
    <x v="2"/>
    <x v="0"/>
  </r>
  <r>
    <x v="0"/>
    <x v="7"/>
    <s v="De Bonte Raaf"/>
    <x v="10"/>
    <x v="26"/>
    <n v="0"/>
    <x v="3"/>
    <x v="0"/>
    <x v="0"/>
    <x v="0"/>
    <x v="2"/>
    <x v="0"/>
  </r>
  <r>
    <x v="0"/>
    <x v="7"/>
    <s v="De Bonte Raaf"/>
    <x v="10"/>
    <x v="27"/>
    <n v="0"/>
    <x v="3"/>
    <x v="0"/>
    <x v="0"/>
    <x v="0"/>
    <x v="2"/>
    <x v="0"/>
  </r>
  <r>
    <x v="0"/>
    <x v="7"/>
    <s v="De Bonte Raaf"/>
    <x v="10"/>
    <x v="28"/>
    <n v="0"/>
    <x v="3"/>
    <x v="0"/>
    <x v="0"/>
    <x v="0"/>
    <x v="2"/>
    <x v="0"/>
  </r>
  <r>
    <x v="0"/>
    <x v="7"/>
    <s v="De Bonte Raaf"/>
    <x v="10"/>
    <x v="29"/>
    <n v="0"/>
    <x v="3"/>
    <x v="0"/>
    <x v="0"/>
    <x v="0"/>
    <x v="2"/>
    <x v="0"/>
  </r>
  <r>
    <x v="0"/>
    <x v="7"/>
    <s v="De Bonte Raaf"/>
    <x v="10"/>
    <x v="30"/>
    <n v="2264"/>
    <x v="3"/>
    <x v="0"/>
    <x v="0"/>
    <x v="0"/>
    <x v="2"/>
    <x v="0"/>
  </r>
  <r>
    <x v="0"/>
    <x v="7"/>
    <s v="De Bonte Raaf"/>
    <x v="10"/>
    <x v="31"/>
    <n v="14.51"/>
    <x v="3"/>
    <x v="0"/>
    <x v="0"/>
    <x v="0"/>
    <x v="2"/>
    <x v="0"/>
  </r>
  <r>
    <x v="0"/>
    <x v="7"/>
    <s v="De Bonte Raaf"/>
    <x v="10"/>
    <x v="32"/>
    <n v="0"/>
    <x v="3"/>
    <x v="0"/>
    <x v="0"/>
    <x v="0"/>
    <x v="2"/>
    <x v="0"/>
  </r>
  <r>
    <x v="0"/>
    <x v="7"/>
    <s v="De Bonte Raaf"/>
    <x v="10"/>
    <x v="33"/>
    <n v="0"/>
    <x v="3"/>
    <x v="0"/>
    <x v="0"/>
    <x v="0"/>
    <x v="2"/>
    <x v="0"/>
  </r>
  <r>
    <x v="0"/>
    <x v="7"/>
    <s v="De Bonte Raaf"/>
    <x v="10"/>
    <x v="34"/>
    <n v="0"/>
    <x v="3"/>
    <x v="0"/>
    <x v="0"/>
    <x v="0"/>
    <x v="2"/>
    <x v="0"/>
  </r>
  <r>
    <x v="0"/>
    <x v="7"/>
    <s v="De Bonte Raaf"/>
    <x v="10"/>
    <x v="35"/>
    <n v="0"/>
    <x v="3"/>
    <x v="0"/>
    <x v="0"/>
    <x v="0"/>
    <x v="2"/>
    <x v="0"/>
  </r>
  <r>
    <x v="0"/>
    <x v="7"/>
    <s v="De Bonte Raaf"/>
    <x v="10"/>
    <x v="36"/>
    <n v="0"/>
    <x v="3"/>
    <x v="0"/>
    <x v="0"/>
    <x v="0"/>
    <x v="2"/>
    <x v="0"/>
  </r>
  <r>
    <x v="0"/>
    <x v="7"/>
    <s v="De Bonte Raaf"/>
    <x v="10"/>
    <x v="37"/>
    <n v="0"/>
    <x v="3"/>
    <x v="0"/>
    <x v="0"/>
    <x v="0"/>
    <x v="2"/>
    <x v="0"/>
  </r>
  <r>
    <x v="0"/>
    <x v="7"/>
    <s v="De Bonte Raaf"/>
    <x v="10"/>
    <x v="38"/>
    <n v="3.42"/>
    <x v="3"/>
    <x v="0"/>
    <x v="0"/>
    <x v="0"/>
    <x v="2"/>
    <x v="0"/>
  </r>
  <r>
    <x v="0"/>
    <x v="7"/>
    <s v="De Bonte Raaf"/>
    <x v="10"/>
    <x v="39"/>
    <n v="0"/>
    <x v="3"/>
    <x v="0"/>
    <x v="0"/>
    <x v="0"/>
    <x v="2"/>
    <x v="0"/>
  </r>
  <r>
    <x v="0"/>
    <x v="7"/>
    <s v="De Bonte Raaf"/>
    <x v="10"/>
    <x v="40"/>
    <n v="3.42"/>
    <x v="3"/>
    <x v="0"/>
    <x v="0"/>
    <x v="0"/>
    <x v="2"/>
    <x v="0"/>
  </r>
  <r>
    <x v="0"/>
    <x v="7"/>
    <s v="De Bonte Raaf"/>
    <x v="10"/>
    <x v="41"/>
    <n v="0"/>
    <x v="3"/>
    <x v="0"/>
    <x v="0"/>
    <x v="0"/>
    <x v="2"/>
    <x v="0"/>
  </r>
  <r>
    <x v="0"/>
    <x v="7"/>
    <s v="De Bonte Raaf"/>
    <x v="10"/>
    <x v="42"/>
    <n v="0"/>
    <x v="3"/>
    <x v="0"/>
    <x v="0"/>
    <x v="0"/>
    <x v="2"/>
    <x v="0"/>
  </r>
  <r>
    <x v="0"/>
    <x v="7"/>
    <s v="De Bonte Raaf"/>
    <x v="10"/>
    <x v="43"/>
    <n v="0"/>
    <x v="3"/>
    <x v="0"/>
    <x v="0"/>
    <x v="1"/>
    <x v="2"/>
    <x v="0"/>
  </r>
  <r>
    <x v="0"/>
    <x v="7"/>
    <s v="De Bonte Raaf"/>
    <x v="10"/>
    <x v="44"/>
    <n v="0"/>
    <x v="3"/>
    <x v="0"/>
    <x v="0"/>
    <x v="2"/>
    <x v="2"/>
    <x v="0"/>
  </r>
  <r>
    <x v="0"/>
    <x v="7"/>
    <s v="De Bonte Raaf"/>
    <x v="10"/>
    <x v="45"/>
    <n v="0"/>
    <x v="3"/>
    <x v="0"/>
    <x v="0"/>
    <x v="2"/>
    <x v="2"/>
    <x v="0"/>
  </r>
  <r>
    <x v="0"/>
    <x v="7"/>
    <s v="De Bonte Raaf"/>
    <x v="10"/>
    <x v="46"/>
    <n v="0"/>
    <x v="3"/>
    <x v="0"/>
    <x v="0"/>
    <x v="2"/>
    <x v="2"/>
    <x v="0"/>
  </r>
  <r>
    <x v="0"/>
    <x v="7"/>
    <s v="De Bonte Raaf"/>
    <x v="10"/>
    <x v="47"/>
    <n v="0"/>
    <x v="3"/>
    <x v="0"/>
    <x v="0"/>
    <x v="2"/>
    <x v="2"/>
    <x v="0"/>
  </r>
  <r>
    <x v="0"/>
    <x v="7"/>
    <s v="De Bonte Raaf"/>
    <x v="10"/>
    <x v="48"/>
    <n v="0"/>
    <x v="3"/>
    <x v="0"/>
    <x v="0"/>
    <x v="1"/>
    <x v="2"/>
    <x v="0"/>
  </r>
  <r>
    <x v="0"/>
    <x v="7"/>
    <s v="De Bonte Raaf"/>
    <x v="10"/>
    <x v="49"/>
    <n v="0"/>
    <x v="3"/>
    <x v="0"/>
    <x v="0"/>
    <x v="3"/>
    <x v="2"/>
    <x v="0"/>
  </r>
  <r>
    <x v="0"/>
    <x v="7"/>
    <s v="De Bonte Raaf"/>
    <x v="10"/>
    <x v="50"/>
    <n v="0"/>
    <x v="3"/>
    <x v="0"/>
    <x v="0"/>
    <x v="4"/>
    <x v="2"/>
    <x v="0"/>
  </r>
  <r>
    <x v="0"/>
    <x v="7"/>
    <s v="De Bonte Raaf"/>
    <x v="10"/>
    <x v="51"/>
    <n v="0"/>
    <x v="3"/>
    <x v="0"/>
    <x v="0"/>
    <x v="4"/>
    <x v="2"/>
    <x v="0"/>
  </r>
  <r>
    <x v="0"/>
    <x v="7"/>
    <s v="De Bonte Raaf"/>
    <x v="10"/>
    <x v="52"/>
    <n v="0"/>
    <x v="3"/>
    <x v="0"/>
    <x v="0"/>
    <x v="1"/>
    <x v="2"/>
    <x v="0"/>
  </r>
  <r>
    <x v="0"/>
    <x v="7"/>
    <s v="De Bonte Raaf"/>
    <x v="10"/>
    <x v="53"/>
    <n v="0"/>
    <x v="3"/>
    <x v="0"/>
    <x v="0"/>
    <x v="3"/>
    <x v="2"/>
    <x v="0"/>
  </r>
  <r>
    <x v="0"/>
    <x v="7"/>
    <s v="De Bonte Raaf"/>
    <x v="10"/>
    <x v="54"/>
    <n v="0"/>
    <x v="3"/>
    <x v="0"/>
    <x v="0"/>
    <x v="4"/>
    <x v="2"/>
    <x v="0"/>
  </r>
  <r>
    <x v="0"/>
    <x v="7"/>
    <s v="De Bonte Raaf"/>
    <x v="10"/>
    <x v="55"/>
    <n v="0"/>
    <x v="3"/>
    <x v="0"/>
    <x v="0"/>
    <x v="4"/>
    <x v="2"/>
    <x v="0"/>
  </r>
  <r>
    <x v="0"/>
    <x v="7"/>
    <s v="De Bonte Raaf"/>
    <x v="10"/>
    <x v="56"/>
    <n v="0"/>
    <x v="3"/>
    <x v="0"/>
    <x v="0"/>
    <x v="4"/>
    <x v="2"/>
    <x v="0"/>
  </r>
  <r>
    <x v="0"/>
    <x v="7"/>
    <s v="De Bonte Raaf"/>
    <x v="10"/>
    <x v="57"/>
    <n v="0"/>
    <x v="3"/>
    <x v="0"/>
    <x v="0"/>
    <x v="4"/>
    <x v="2"/>
    <x v="0"/>
  </r>
  <r>
    <x v="0"/>
    <x v="7"/>
    <s v="De Bonte Raaf"/>
    <x v="10"/>
    <x v="58"/>
    <n v="0"/>
    <x v="3"/>
    <x v="0"/>
    <x v="0"/>
    <x v="4"/>
    <x v="2"/>
    <x v="0"/>
  </r>
  <r>
    <x v="0"/>
    <x v="7"/>
    <s v="De Bonte Raaf"/>
    <x v="10"/>
    <x v="59"/>
    <n v="0"/>
    <x v="3"/>
    <x v="0"/>
    <x v="0"/>
    <x v="4"/>
    <x v="2"/>
    <x v="0"/>
  </r>
  <r>
    <x v="0"/>
    <x v="7"/>
    <s v="De Bonte Raaf"/>
    <x v="10"/>
    <x v="60"/>
    <n v="0"/>
    <x v="3"/>
    <x v="0"/>
    <x v="0"/>
    <x v="5"/>
    <x v="2"/>
    <x v="0"/>
  </r>
  <r>
    <x v="0"/>
    <x v="7"/>
    <s v="De Bonte Raaf"/>
    <x v="10"/>
    <x v="61"/>
    <n v="0"/>
    <x v="3"/>
    <x v="0"/>
    <x v="0"/>
    <x v="5"/>
    <x v="2"/>
    <x v="0"/>
  </r>
  <r>
    <x v="0"/>
    <x v="7"/>
    <s v="De Bonte Raaf"/>
    <x v="10"/>
    <x v="62"/>
    <n v="0"/>
    <x v="3"/>
    <x v="0"/>
    <x v="0"/>
    <x v="5"/>
    <x v="2"/>
    <x v="0"/>
  </r>
  <r>
    <x v="0"/>
    <x v="7"/>
    <s v="De Bonte Raaf"/>
    <x v="10"/>
    <x v="63"/>
    <n v="0"/>
    <x v="3"/>
    <x v="0"/>
    <x v="0"/>
    <x v="5"/>
    <x v="2"/>
    <x v="0"/>
  </r>
  <r>
    <x v="0"/>
    <x v="7"/>
    <s v="De Bonte Raaf"/>
    <x v="10"/>
    <x v="64"/>
    <n v="0"/>
    <x v="3"/>
    <x v="0"/>
    <x v="0"/>
    <x v="5"/>
    <x v="2"/>
    <x v="0"/>
  </r>
  <r>
    <x v="0"/>
    <x v="7"/>
    <s v="De Bonte Raaf"/>
    <x v="10"/>
    <x v="65"/>
    <n v="0"/>
    <x v="3"/>
    <x v="0"/>
    <x v="0"/>
    <x v="5"/>
    <x v="2"/>
    <x v="0"/>
  </r>
  <r>
    <x v="0"/>
    <x v="7"/>
    <s v="De Bonte Raaf"/>
    <x v="10"/>
    <x v="66"/>
    <n v="0"/>
    <x v="3"/>
    <x v="0"/>
    <x v="0"/>
    <x v="5"/>
    <x v="2"/>
    <x v="0"/>
  </r>
  <r>
    <x v="0"/>
    <x v="7"/>
    <s v="De Bonte Raaf"/>
    <x v="10"/>
    <x v="67"/>
    <n v="0"/>
    <x v="3"/>
    <x v="0"/>
    <x v="0"/>
    <x v="5"/>
    <x v="2"/>
    <x v="0"/>
  </r>
  <r>
    <x v="0"/>
    <x v="7"/>
    <s v="De Bonte Raaf"/>
    <x v="10"/>
    <x v="68"/>
    <n v="0"/>
    <x v="3"/>
    <x v="0"/>
    <x v="0"/>
    <x v="5"/>
    <x v="2"/>
    <x v="0"/>
  </r>
  <r>
    <x v="0"/>
    <x v="7"/>
    <s v="De Bonte Raaf"/>
    <x v="10"/>
    <x v="69"/>
    <n v="0"/>
    <x v="3"/>
    <x v="0"/>
    <x v="0"/>
    <x v="5"/>
    <x v="2"/>
    <x v="0"/>
  </r>
  <r>
    <x v="0"/>
    <x v="7"/>
    <s v="De Bonte Raaf"/>
    <x v="10"/>
    <x v="70"/>
    <n v="0"/>
    <x v="3"/>
    <x v="0"/>
    <x v="0"/>
    <x v="5"/>
    <x v="2"/>
    <x v="0"/>
  </r>
  <r>
    <x v="0"/>
    <x v="7"/>
    <s v="De Bonte Raaf"/>
    <x v="10"/>
    <x v="71"/>
    <n v="0"/>
    <x v="3"/>
    <x v="0"/>
    <x v="0"/>
    <x v="5"/>
    <x v="2"/>
    <x v="0"/>
  </r>
  <r>
    <x v="0"/>
    <x v="7"/>
    <s v="De Bonte Raaf"/>
    <x v="10"/>
    <x v="72"/>
    <n v="0"/>
    <x v="3"/>
    <x v="0"/>
    <x v="0"/>
    <x v="4"/>
    <x v="2"/>
    <x v="0"/>
  </r>
  <r>
    <x v="0"/>
    <x v="7"/>
    <s v="De Bonte Raaf"/>
    <x v="10"/>
    <x v="73"/>
    <n v="0"/>
    <x v="3"/>
    <x v="0"/>
    <x v="0"/>
    <x v="4"/>
    <x v="2"/>
    <x v="0"/>
  </r>
  <r>
    <x v="0"/>
    <x v="7"/>
    <s v="De Bonte Raaf"/>
    <x v="10"/>
    <x v="74"/>
    <n v="0"/>
    <x v="3"/>
    <x v="0"/>
    <x v="0"/>
    <x v="4"/>
    <x v="2"/>
    <x v="0"/>
  </r>
  <r>
    <x v="0"/>
    <x v="7"/>
    <s v="De Bonte Raaf"/>
    <x v="10"/>
    <x v="75"/>
    <n v="0"/>
    <x v="3"/>
    <x v="0"/>
    <x v="0"/>
    <x v="4"/>
    <x v="2"/>
    <x v="0"/>
  </r>
  <r>
    <x v="0"/>
    <x v="7"/>
    <s v="De Bonte Raaf"/>
    <x v="10"/>
    <x v="76"/>
    <n v="0"/>
    <x v="3"/>
    <x v="0"/>
    <x v="0"/>
    <x v="6"/>
    <x v="2"/>
    <x v="0"/>
  </r>
  <r>
    <x v="0"/>
    <x v="7"/>
    <s v="De Bonte Raaf"/>
    <x v="10"/>
    <x v="77"/>
    <n v="0"/>
    <x v="3"/>
    <x v="0"/>
    <x v="0"/>
    <x v="7"/>
    <x v="2"/>
    <x v="0"/>
  </r>
  <r>
    <x v="0"/>
    <x v="7"/>
    <s v="De Bonte Raaf"/>
    <x v="10"/>
    <x v="78"/>
    <n v="0"/>
    <x v="3"/>
    <x v="0"/>
    <x v="0"/>
    <x v="7"/>
    <x v="2"/>
    <x v="0"/>
  </r>
  <r>
    <x v="0"/>
    <x v="7"/>
    <s v="De Bonte Raaf"/>
    <x v="10"/>
    <x v="79"/>
    <n v="0"/>
    <x v="3"/>
    <x v="0"/>
    <x v="0"/>
    <x v="7"/>
    <x v="2"/>
    <x v="0"/>
  </r>
  <r>
    <x v="0"/>
    <x v="7"/>
    <s v="De Bonte Raaf"/>
    <x v="10"/>
    <x v="80"/>
    <n v="0"/>
    <x v="3"/>
    <x v="0"/>
    <x v="0"/>
    <x v="8"/>
    <x v="2"/>
    <x v="0"/>
  </r>
  <r>
    <x v="0"/>
    <x v="7"/>
    <s v="De Bonte Raaf"/>
    <x v="10"/>
    <x v="81"/>
    <n v="0"/>
    <x v="3"/>
    <x v="0"/>
    <x v="0"/>
    <x v="8"/>
    <x v="2"/>
    <x v="0"/>
  </r>
  <r>
    <x v="0"/>
    <x v="7"/>
    <s v="De Bonte Raaf"/>
    <x v="10"/>
    <x v="82"/>
    <n v="0"/>
    <x v="3"/>
    <x v="0"/>
    <x v="0"/>
    <x v="8"/>
    <x v="2"/>
    <x v="0"/>
  </r>
  <r>
    <x v="0"/>
    <x v="7"/>
    <s v="De Bonte Raaf"/>
    <x v="10"/>
    <x v="83"/>
    <n v="0"/>
    <x v="3"/>
    <x v="0"/>
    <x v="0"/>
    <x v="9"/>
    <x v="2"/>
    <x v="0"/>
  </r>
  <r>
    <x v="0"/>
    <x v="7"/>
    <s v="De Bonte Raaf"/>
    <x v="10"/>
    <x v="84"/>
    <n v="0"/>
    <x v="3"/>
    <x v="0"/>
    <x v="0"/>
    <x v="3"/>
    <x v="2"/>
    <x v="0"/>
  </r>
  <r>
    <x v="0"/>
    <x v="8"/>
    <s v="De Bonte Raaf"/>
    <x v="0"/>
    <x v="0"/>
    <n v="0"/>
    <x v="0"/>
    <x v="3"/>
    <x v="0"/>
    <x v="0"/>
    <x v="0"/>
    <x v="0"/>
  </r>
  <r>
    <x v="0"/>
    <x v="8"/>
    <s v="De Bonte Raaf"/>
    <x v="0"/>
    <x v="1"/>
    <n v="0"/>
    <x v="0"/>
    <x v="3"/>
    <x v="0"/>
    <x v="0"/>
    <x v="0"/>
    <x v="0"/>
  </r>
  <r>
    <x v="0"/>
    <x v="8"/>
    <s v="De Bonte Raaf"/>
    <x v="0"/>
    <x v="2"/>
    <n v="0"/>
    <x v="0"/>
    <x v="3"/>
    <x v="0"/>
    <x v="0"/>
    <x v="0"/>
    <x v="0"/>
  </r>
  <r>
    <x v="0"/>
    <x v="8"/>
    <s v="De Bonte Raaf"/>
    <x v="0"/>
    <x v="3"/>
    <n v="0"/>
    <x v="0"/>
    <x v="3"/>
    <x v="0"/>
    <x v="0"/>
    <x v="0"/>
    <x v="0"/>
  </r>
  <r>
    <x v="0"/>
    <x v="8"/>
    <s v="De Bonte Raaf"/>
    <x v="0"/>
    <x v="4"/>
    <n v="0"/>
    <x v="0"/>
    <x v="3"/>
    <x v="0"/>
    <x v="1"/>
    <x v="0"/>
    <x v="0"/>
  </r>
  <r>
    <x v="0"/>
    <x v="8"/>
    <s v="De Bonte Raaf"/>
    <x v="0"/>
    <x v="5"/>
    <n v="0"/>
    <x v="0"/>
    <x v="3"/>
    <x v="0"/>
    <x v="0"/>
    <x v="0"/>
    <x v="0"/>
  </r>
  <r>
    <x v="0"/>
    <x v="8"/>
    <s v="De Bonte Raaf"/>
    <x v="0"/>
    <x v="6"/>
    <n v="0"/>
    <x v="0"/>
    <x v="3"/>
    <x v="0"/>
    <x v="0"/>
    <x v="0"/>
    <x v="0"/>
  </r>
  <r>
    <x v="0"/>
    <x v="8"/>
    <s v="De Bonte Raaf"/>
    <x v="0"/>
    <x v="7"/>
    <n v="0"/>
    <x v="0"/>
    <x v="3"/>
    <x v="0"/>
    <x v="0"/>
    <x v="0"/>
    <x v="0"/>
  </r>
  <r>
    <x v="0"/>
    <x v="8"/>
    <s v="De Bonte Raaf"/>
    <x v="0"/>
    <x v="8"/>
    <n v="0"/>
    <x v="0"/>
    <x v="3"/>
    <x v="0"/>
    <x v="1"/>
    <x v="0"/>
    <x v="0"/>
  </r>
  <r>
    <x v="0"/>
    <x v="8"/>
    <s v="De Bonte Raaf"/>
    <x v="0"/>
    <x v="9"/>
    <n v="0"/>
    <x v="0"/>
    <x v="3"/>
    <x v="0"/>
    <x v="0"/>
    <x v="0"/>
    <x v="0"/>
  </r>
  <r>
    <x v="0"/>
    <x v="8"/>
    <s v="De Bonte Raaf"/>
    <x v="0"/>
    <x v="10"/>
    <n v="0"/>
    <x v="0"/>
    <x v="3"/>
    <x v="0"/>
    <x v="0"/>
    <x v="0"/>
    <x v="0"/>
  </r>
  <r>
    <x v="0"/>
    <x v="8"/>
    <s v="De Bonte Raaf"/>
    <x v="0"/>
    <x v="11"/>
    <n v="0"/>
    <x v="0"/>
    <x v="3"/>
    <x v="0"/>
    <x v="0"/>
    <x v="0"/>
    <x v="0"/>
  </r>
  <r>
    <x v="0"/>
    <x v="8"/>
    <s v="De Bonte Raaf"/>
    <x v="0"/>
    <x v="12"/>
    <n v="0"/>
    <x v="0"/>
    <x v="3"/>
    <x v="0"/>
    <x v="0"/>
    <x v="0"/>
    <x v="0"/>
  </r>
  <r>
    <x v="0"/>
    <x v="8"/>
    <s v="De Bonte Raaf"/>
    <x v="0"/>
    <x v="13"/>
    <n v="0"/>
    <x v="0"/>
    <x v="3"/>
    <x v="0"/>
    <x v="0"/>
    <x v="0"/>
    <x v="0"/>
  </r>
  <r>
    <x v="0"/>
    <x v="8"/>
    <s v="De Bonte Raaf"/>
    <x v="0"/>
    <x v="14"/>
    <n v="0"/>
    <x v="0"/>
    <x v="3"/>
    <x v="0"/>
    <x v="0"/>
    <x v="0"/>
    <x v="0"/>
  </r>
  <r>
    <x v="0"/>
    <x v="8"/>
    <s v="De Bonte Raaf"/>
    <x v="0"/>
    <x v="15"/>
    <n v="0"/>
    <x v="0"/>
    <x v="3"/>
    <x v="0"/>
    <x v="0"/>
    <x v="0"/>
    <x v="0"/>
  </r>
  <r>
    <x v="0"/>
    <x v="8"/>
    <s v="De Bonte Raaf"/>
    <x v="0"/>
    <x v="16"/>
    <n v="0"/>
    <x v="0"/>
    <x v="3"/>
    <x v="0"/>
    <x v="0"/>
    <x v="0"/>
    <x v="0"/>
  </r>
  <r>
    <x v="0"/>
    <x v="8"/>
    <s v="De Bonte Raaf"/>
    <x v="0"/>
    <x v="17"/>
    <n v="0"/>
    <x v="0"/>
    <x v="3"/>
    <x v="0"/>
    <x v="0"/>
    <x v="0"/>
    <x v="0"/>
  </r>
  <r>
    <x v="0"/>
    <x v="8"/>
    <s v="De Bonte Raaf"/>
    <x v="0"/>
    <x v="18"/>
    <n v="0"/>
    <x v="0"/>
    <x v="3"/>
    <x v="0"/>
    <x v="0"/>
    <x v="0"/>
    <x v="0"/>
  </r>
  <r>
    <x v="0"/>
    <x v="8"/>
    <s v="De Bonte Raaf"/>
    <x v="0"/>
    <x v="19"/>
    <n v="0"/>
    <x v="0"/>
    <x v="3"/>
    <x v="0"/>
    <x v="0"/>
    <x v="0"/>
    <x v="0"/>
  </r>
  <r>
    <x v="0"/>
    <x v="8"/>
    <s v="De Bonte Raaf"/>
    <x v="0"/>
    <x v="20"/>
    <n v="0"/>
    <x v="0"/>
    <x v="3"/>
    <x v="0"/>
    <x v="0"/>
    <x v="0"/>
    <x v="0"/>
  </r>
  <r>
    <x v="0"/>
    <x v="8"/>
    <s v="De Bonte Raaf"/>
    <x v="0"/>
    <x v="21"/>
    <n v="0"/>
    <x v="0"/>
    <x v="3"/>
    <x v="0"/>
    <x v="0"/>
    <x v="0"/>
    <x v="0"/>
  </r>
  <r>
    <x v="0"/>
    <x v="8"/>
    <s v="De Bonte Raaf"/>
    <x v="0"/>
    <x v="22"/>
    <n v="0"/>
    <x v="0"/>
    <x v="3"/>
    <x v="0"/>
    <x v="0"/>
    <x v="0"/>
    <x v="0"/>
  </r>
  <r>
    <x v="0"/>
    <x v="8"/>
    <s v="De Bonte Raaf"/>
    <x v="0"/>
    <x v="23"/>
    <n v="0"/>
    <x v="0"/>
    <x v="3"/>
    <x v="0"/>
    <x v="0"/>
    <x v="0"/>
    <x v="0"/>
  </r>
  <r>
    <x v="0"/>
    <x v="8"/>
    <s v="De Bonte Raaf"/>
    <x v="0"/>
    <x v="24"/>
    <n v="0"/>
    <x v="0"/>
    <x v="3"/>
    <x v="0"/>
    <x v="0"/>
    <x v="0"/>
    <x v="0"/>
  </r>
  <r>
    <x v="0"/>
    <x v="8"/>
    <s v="De Bonte Raaf"/>
    <x v="0"/>
    <x v="25"/>
    <n v="0"/>
    <x v="0"/>
    <x v="3"/>
    <x v="0"/>
    <x v="0"/>
    <x v="0"/>
    <x v="0"/>
  </r>
  <r>
    <x v="0"/>
    <x v="8"/>
    <s v="De Bonte Raaf"/>
    <x v="0"/>
    <x v="26"/>
    <n v="0"/>
    <x v="0"/>
    <x v="3"/>
    <x v="0"/>
    <x v="0"/>
    <x v="0"/>
    <x v="0"/>
  </r>
  <r>
    <x v="0"/>
    <x v="8"/>
    <s v="De Bonte Raaf"/>
    <x v="0"/>
    <x v="27"/>
    <n v="0"/>
    <x v="0"/>
    <x v="3"/>
    <x v="0"/>
    <x v="0"/>
    <x v="0"/>
    <x v="0"/>
  </r>
  <r>
    <x v="0"/>
    <x v="8"/>
    <s v="De Bonte Raaf"/>
    <x v="0"/>
    <x v="28"/>
    <n v="0"/>
    <x v="0"/>
    <x v="3"/>
    <x v="0"/>
    <x v="0"/>
    <x v="0"/>
    <x v="0"/>
  </r>
  <r>
    <x v="0"/>
    <x v="8"/>
    <s v="De Bonte Raaf"/>
    <x v="0"/>
    <x v="29"/>
    <n v="0"/>
    <x v="0"/>
    <x v="3"/>
    <x v="0"/>
    <x v="0"/>
    <x v="0"/>
    <x v="0"/>
  </r>
  <r>
    <x v="0"/>
    <x v="8"/>
    <s v="De Bonte Raaf"/>
    <x v="0"/>
    <x v="30"/>
    <n v="2350"/>
    <x v="0"/>
    <x v="3"/>
    <x v="0"/>
    <x v="0"/>
    <x v="0"/>
    <x v="0"/>
  </r>
  <r>
    <x v="0"/>
    <x v="8"/>
    <s v="De Bonte Raaf"/>
    <x v="0"/>
    <x v="31"/>
    <n v="15.06"/>
    <x v="0"/>
    <x v="3"/>
    <x v="0"/>
    <x v="0"/>
    <x v="0"/>
    <x v="0"/>
  </r>
  <r>
    <x v="0"/>
    <x v="8"/>
    <s v="De Bonte Raaf"/>
    <x v="0"/>
    <x v="32"/>
    <n v="0"/>
    <x v="0"/>
    <x v="3"/>
    <x v="0"/>
    <x v="0"/>
    <x v="0"/>
    <x v="0"/>
  </r>
  <r>
    <x v="0"/>
    <x v="8"/>
    <s v="De Bonte Raaf"/>
    <x v="0"/>
    <x v="33"/>
    <n v="0"/>
    <x v="0"/>
    <x v="3"/>
    <x v="0"/>
    <x v="0"/>
    <x v="0"/>
    <x v="0"/>
  </r>
  <r>
    <x v="0"/>
    <x v="8"/>
    <s v="De Bonte Raaf"/>
    <x v="0"/>
    <x v="34"/>
    <n v="0"/>
    <x v="0"/>
    <x v="3"/>
    <x v="0"/>
    <x v="0"/>
    <x v="0"/>
    <x v="0"/>
  </r>
  <r>
    <x v="0"/>
    <x v="8"/>
    <s v="De Bonte Raaf"/>
    <x v="0"/>
    <x v="35"/>
    <n v="0"/>
    <x v="0"/>
    <x v="3"/>
    <x v="0"/>
    <x v="0"/>
    <x v="0"/>
    <x v="0"/>
  </r>
  <r>
    <x v="0"/>
    <x v="8"/>
    <s v="De Bonte Raaf"/>
    <x v="0"/>
    <x v="36"/>
    <n v="0"/>
    <x v="0"/>
    <x v="3"/>
    <x v="0"/>
    <x v="0"/>
    <x v="0"/>
    <x v="0"/>
  </r>
  <r>
    <x v="0"/>
    <x v="8"/>
    <s v="De Bonte Raaf"/>
    <x v="0"/>
    <x v="37"/>
    <n v="0"/>
    <x v="0"/>
    <x v="3"/>
    <x v="0"/>
    <x v="0"/>
    <x v="0"/>
    <x v="0"/>
  </r>
  <r>
    <x v="0"/>
    <x v="8"/>
    <s v="De Bonte Raaf"/>
    <x v="0"/>
    <x v="38"/>
    <n v="1.59"/>
    <x v="0"/>
    <x v="3"/>
    <x v="0"/>
    <x v="0"/>
    <x v="0"/>
    <x v="0"/>
  </r>
  <r>
    <x v="0"/>
    <x v="8"/>
    <s v="De Bonte Raaf"/>
    <x v="0"/>
    <x v="39"/>
    <n v="0"/>
    <x v="0"/>
    <x v="3"/>
    <x v="0"/>
    <x v="0"/>
    <x v="0"/>
    <x v="0"/>
  </r>
  <r>
    <x v="0"/>
    <x v="8"/>
    <s v="De Bonte Raaf"/>
    <x v="0"/>
    <x v="40"/>
    <n v="1.59"/>
    <x v="0"/>
    <x v="3"/>
    <x v="0"/>
    <x v="0"/>
    <x v="0"/>
    <x v="0"/>
  </r>
  <r>
    <x v="0"/>
    <x v="8"/>
    <s v="De Bonte Raaf"/>
    <x v="0"/>
    <x v="41"/>
    <n v="0"/>
    <x v="0"/>
    <x v="3"/>
    <x v="0"/>
    <x v="0"/>
    <x v="0"/>
    <x v="0"/>
  </r>
  <r>
    <x v="0"/>
    <x v="8"/>
    <s v="De Bonte Raaf"/>
    <x v="0"/>
    <x v="42"/>
    <n v="0"/>
    <x v="0"/>
    <x v="3"/>
    <x v="0"/>
    <x v="0"/>
    <x v="0"/>
    <x v="0"/>
  </r>
  <r>
    <x v="0"/>
    <x v="8"/>
    <s v="De Bonte Raaf"/>
    <x v="0"/>
    <x v="43"/>
    <n v="0"/>
    <x v="0"/>
    <x v="3"/>
    <x v="0"/>
    <x v="1"/>
    <x v="0"/>
    <x v="0"/>
  </r>
  <r>
    <x v="0"/>
    <x v="8"/>
    <s v="De Bonte Raaf"/>
    <x v="0"/>
    <x v="44"/>
    <n v="0"/>
    <x v="0"/>
    <x v="3"/>
    <x v="0"/>
    <x v="2"/>
    <x v="0"/>
    <x v="0"/>
  </r>
  <r>
    <x v="0"/>
    <x v="8"/>
    <s v="De Bonte Raaf"/>
    <x v="0"/>
    <x v="45"/>
    <n v="0"/>
    <x v="0"/>
    <x v="3"/>
    <x v="0"/>
    <x v="2"/>
    <x v="0"/>
    <x v="0"/>
  </r>
  <r>
    <x v="0"/>
    <x v="8"/>
    <s v="De Bonte Raaf"/>
    <x v="0"/>
    <x v="46"/>
    <n v="0"/>
    <x v="0"/>
    <x v="3"/>
    <x v="0"/>
    <x v="2"/>
    <x v="0"/>
    <x v="0"/>
  </r>
  <r>
    <x v="0"/>
    <x v="8"/>
    <s v="De Bonte Raaf"/>
    <x v="0"/>
    <x v="47"/>
    <n v="0"/>
    <x v="0"/>
    <x v="3"/>
    <x v="0"/>
    <x v="2"/>
    <x v="0"/>
    <x v="0"/>
  </r>
  <r>
    <x v="0"/>
    <x v="8"/>
    <s v="De Bonte Raaf"/>
    <x v="0"/>
    <x v="48"/>
    <n v="0"/>
    <x v="0"/>
    <x v="3"/>
    <x v="0"/>
    <x v="1"/>
    <x v="0"/>
    <x v="0"/>
  </r>
  <r>
    <x v="0"/>
    <x v="8"/>
    <s v="De Bonte Raaf"/>
    <x v="0"/>
    <x v="49"/>
    <n v="0"/>
    <x v="0"/>
    <x v="3"/>
    <x v="0"/>
    <x v="3"/>
    <x v="0"/>
    <x v="0"/>
  </r>
  <r>
    <x v="0"/>
    <x v="8"/>
    <s v="De Bonte Raaf"/>
    <x v="0"/>
    <x v="50"/>
    <n v="0"/>
    <x v="0"/>
    <x v="3"/>
    <x v="0"/>
    <x v="4"/>
    <x v="0"/>
    <x v="0"/>
  </r>
  <r>
    <x v="0"/>
    <x v="8"/>
    <s v="De Bonte Raaf"/>
    <x v="0"/>
    <x v="51"/>
    <n v="0"/>
    <x v="0"/>
    <x v="3"/>
    <x v="0"/>
    <x v="4"/>
    <x v="0"/>
    <x v="0"/>
  </r>
  <r>
    <x v="0"/>
    <x v="8"/>
    <s v="De Bonte Raaf"/>
    <x v="0"/>
    <x v="52"/>
    <n v="0"/>
    <x v="0"/>
    <x v="3"/>
    <x v="0"/>
    <x v="1"/>
    <x v="0"/>
    <x v="0"/>
  </r>
  <r>
    <x v="0"/>
    <x v="8"/>
    <s v="De Bonte Raaf"/>
    <x v="0"/>
    <x v="53"/>
    <n v="0"/>
    <x v="0"/>
    <x v="3"/>
    <x v="0"/>
    <x v="3"/>
    <x v="0"/>
    <x v="0"/>
  </r>
  <r>
    <x v="0"/>
    <x v="8"/>
    <s v="De Bonte Raaf"/>
    <x v="0"/>
    <x v="54"/>
    <n v="0"/>
    <x v="0"/>
    <x v="3"/>
    <x v="0"/>
    <x v="4"/>
    <x v="0"/>
    <x v="0"/>
  </r>
  <r>
    <x v="0"/>
    <x v="8"/>
    <s v="De Bonte Raaf"/>
    <x v="0"/>
    <x v="55"/>
    <n v="0"/>
    <x v="0"/>
    <x v="3"/>
    <x v="0"/>
    <x v="4"/>
    <x v="0"/>
    <x v="0"/>
  </r>
  <r>
    <x v="0"/>
    <x v="8"/>
    <s v="De Bonte Raaf"/>
    <x v="0"/>
    <x v="56"/>
    <n v="0"/>
    <x v="0"/>
    <x v="3"/>
    <x v="0"/>
    <x v="4"/>
    <x v="0"/>
    <x v="0"/>
  </r>
  <r>
    <x v="0"/>
    <x v="8"/>
    <s v="De Bonte Raaf"/>
    <x v="0"/>
    <x v="57"/>
    <n v="0"/>
    <x v="0"/>
    <x v="3"/>
    <x v="0"/>
    <x v="4"/>
    <x v="0"/>
    <x v="0"/>
  </r>
  <r>
    <x v="0"/>
    <x v="8"/>
    <s v="De Bonte Raaf"/>
    <x v="0"/>
    <x v="58"/>
    <n v="0"/>
    <x v="0"/>
    <x v="3"/>
    <x v="0"/>
    <x v="4"/>
    <x v="0"/>
    <x v="0"/>
  </r>
  <r>
    <x v="0"/>
    <x v="8"/>
    <s v="De Bonte Raaf"/>
    <x v="0"/>
    <x v="59"/>
    <n v="0"/>
    <x v="0"/>
    <x v="3"/>
    <x v="0"/>
    <x v="4"/>
    <x v="0"/>
    <x v="0"/>
  </r>
  <r>
    <x v="0"/>
    <x v="8"/>
    <s v="De Bonte Raaf"/>
    <x v="0"/>
    <x v="60"/>
    <n v="0"/>
    <x v="0"/>
    <x v="3"/>
    <x v="0"/>
    <x v="5"/>
    <x v="0"/>
    <x v="0"/>
  </r>
  <r>
    <x v="0"/>
    <x v="8"/>
    <s v="De Bonte Raaf"/>
    <x v="0"/>
    <x v="61"/>
    <n v="0"/>
    <x v="0"/>
    <x v="3"/>
    <x v="0"/>
    <x v="5"/>
    <x v="0"/>
    <x v="0"/>
  </r>
  <r>
    <x v="0"/>
    <x v="8"/>
    <s v="De Bonte Raaf"/>
    <x v="0"/>
    <x v="62"/>
    <n v="0"/>
    <x v="0"/>
    <x v="3"/>
    <x v="0"/>
    <x v="5"/>
    <x v="0"/>
    <x v="0"/>
  </r>
  <r>
    <x v="0"/>
    <x v="8"/>
    <s v="De Bonte Raaf"/>
    <x v="0"/>
    <x v="63"/>
    <n v="0"/>
    <x v="0"/>
    <x v="3"/>
    <x v="0"/>
    <x v="5"/>
    <x v="0"/>
    <x v="0"/>
  </r>
  <r>
    <x v="0"/>
    <x v="8"/>
    <s v="De Bonte Raaf"/>
    <x v="0"/>
    <x v="64"/>
    <n v="0"/>
    <x v="0"/>
    <x v="3"/>
    <x v="0"/>
    <x v="5"/>
    <x v="0"/>
    <x v="0"/>
  </r>
  <r>
    <x v="0"/>
    <x v="8"/>
    <s v="De Bonte Raaf"/>
    <x v="0"/>
    <x v="65"/>
    <n v="0"/>
    <x v="0"/>
    <x v="3"/>
    <x v="0"/>
    <x v="5"/>
    <x v="0"/>
    <x v="0"/>
  </r>
  <r>
    <x v="0"/>
    <x v="8"/>
    <s v="De Bonte Raaf"/>
    <x v="0"/>
    <x v="66"/>
    <n v="0"/>
    <x v="0"/>
    <x v="3"/>
    <x v="0"/>
    <x v="5"/>
    <x v="0"/>
    <x v="0"/>
  </r>
  <r>
    <x v="0"/>
    <x v="8"/>
    <s v="De Bonte Raaf"/>
    <x v="0"/>
    <x v="67"/>
    <n v="0"/>
    <x v="0"/>
    <x v="3"/>
    <x v="0"/>
    <x v="5"/>
    <x v="0"/>
    <x v="0"/>
  </r>
  <r>
    <x v="0"/>
    <x v="8"/>
    <s v="De Bonte Raaf"/>
    <x v="0"/>
    <x v="68"/>
    <n v="0"/>
    <x v="0"/>
    <x v="3"/>
    <x v="0"/>
    <x v="5"/>
    <x v="0"/>
    <x v="0"/>
  </r>
  <r>
    <x v="0"/>
    <x v="8"/>
    <s v="De Bonte Raaf"/>
    <x v="0"/>
    <x v="69"/>
    <n v="0"/>
    <x v="0"/>
    <x v="3"/>
    <x v="0"/>
    <x v="5"/>
    <x v="0"/>
    <x v="0"/>
  </r>
  <r>
    <x v="0"/>
    <x v="8"/>
    <s v="De Bonte Raaf"/>
    <x v="0"/>
    <x v="70"/>
    <n v="0"/>
    <x v="0"/>
    <x v="3"/>
    <x v="0"/>
    <x v="5"/>
    <x v="0"/>
    <x v="0"/>
  </r>
  <r>
    <x v="0"/>
    <x v="8"/>
    <s v="De Bonte Raaf"/>
    <x v="0"/>
    <x v="71"/>
    <n v="0"/>
    <x v="0"/>
    <x v="3"/>
    <x v="0"/>
    <x v="5"/>
    <x v="0"/>
    <x v="0"/>
  </r>
  <r>
    <x v="0"/>
    <x v="8"/>
    <s v="De Bonte Raaf"/>
    <x v="0"/>
    <x v="72"/>
    <n v="0"/>
    <x v="0"/>
    <x v="3"/>
    <x v="0"/>
    <x v="4"/>
    <x v="0"/>
    <x v="0"/>
  </r>
  <r>
    <x v="0"/>
    <x v="8"/>
    <s v="De Bonte Raaf"/>
    <x v="0"/>
    <x v="73"/>
    <n v="0"/>
    <x v="0"/>
    <x v="3"/>
    <x v="0"/>
    <x v="4"/>
    <x v="0"/>
    <x v="0"/>
  </r>
  <r>
    <x v="0"/>
    <x v="8"/>
    <s v="De Bonte Raaf"/>
    <x v="0"/>
    <x v="74"/>
    <n v="0"/>
    <x v="0"/>
    <x v="3"/>
    <x v="0"/>
    <x v="4"/>
    <x v="0"/>
    <x v="0"/>
  </r>
  <r>
    <x v="0"/>
    <x v="8"/>
    <s v="De Bonte Raaf"/>
    <x v="0"/>
    <x v="75"/>
    <n v="0"/>
    <x v="0"/>
    <x v="3"/>
    <x v="0"/>
    <x v="4"/>
    <x v="0"/>
    <x v="0"/>
  </r>
  <r>
    <x v="0"/>
    <x v="8"/>
    <s v="De Bonte Raaf"/>
    <x v="0"/>
    <x v="76"/>
    <n v="0"/>
    <x v="0"/>
    <x v="3"/>
    <x v="0"/>
    <x v="6"/>
    <x v="0"/>
    <x v="0"/>
  </r>
  <r>
    <x v="0"/>
    <x v="8"/>
    <s v="De Bonte Raaf"/>
    <x v="0"/>
    <x v="77"/>
    <n v="0"/>
    <x v="0"/>
    <x v="3"/>
    <x v="0"/>
    <x v="7"/>
    <x v="0"/>
    <x v="0"/>
  </r>
  <r>
    <x v="0"/>
    <x v="8"/>
    <s v="De Bonte Raaf"/>
    <x v="0"/>
    <x v="78"/>
    <n v="0"/>
    <x v="0"/>
    <x v="3"/>
    <x v="0"/>
    <x v="7"/>
    <x v="0"/>
    <x v="0"/>
  </r>
  <r>
    <x v="0"/>
    <x v="8"/>
    <s v="De Bonte Raaf"/>
    <x v="0"/>
    <x v="79"/>
    <n v="0"/>
    <x v="0"/>
    <x v="3"/>
    <x v="0"/>
    <x v="7"/>
    <x v="0"/>
    <x v="0"/>
  </r>
  <r>
    <x v="0"/>
    <x v="8"/>
    <s v="De Bonte Raaf"/>
    <x v="0"/>
    <x v="80"/>
    <n v="0"/>
    <x v="0"/>
    <x v="3"/>
    <x v="0"/>
    <x v="8"/>
    <x v="0"/>
    <x v="0"/>
  </r>
  <r>
    <x v="0"/>
    <x v="8"/>
    <s v="De Bonte Raaf"/>
    <x v="0"/>
    <x v="81"/>
    <n v="0"/>
    <x v="0"/>
    <x v="3"/>
    <x v="0"/>
    <x v="8"/>
    <x v="0"/>
    <x v="0"/>
  </r>
  <r>
    <x v="0"/>
    <x v="8"/>
    <s v="De Bonte Raaf"/>
    <x v="0"/>
    <x v="82"/>
    <n v="0"/>
    <x v="0"/>
    <x v="3"/>
    <x v="0"/>
    <x v="8"/>
    <x v="0"/>
    <x v="0"/>
  </r>
  <r>
    <x v="0"/>
    <x v="8"/>
    <s v="De Bonte Raaf"/>
    <x v="0"/>
    <x v="83"/>
    <n v="0"/>
    <x v="0"/>
    <x v="3"/>
    <x v="0"/>
    <x v="9"/>
    <x v="0"/>
    <x v="0"/>
  </r>
  <r>
    <x v="0"/>
    <x v="8"/>
    <s v="De Bonte Raaf"/>
    <x v="0"/>
    <x v="84"/>
    <n v="0"/>
    <x v="0"/>
    <x v="3"/>
    <x v="0"/>
    <x v="3"/>
    <x v="0"/>
    <x v="0"/>
  </r>
  <r>
    <x v="0"/>
    <x v="8"/>
    <s v="De Bonte Raaf"/>
    <x v="1"/>
    <x v="0"/>
    <n v="5640.99"/>
    <x v="1"/>
    <x v="0"/>
    <x v="0"/>
    <x v="0"/>
    <x v="0"/>
    <x v="0"/>
  </r>
  <r>
    <x v="0"/>
    <x v="8"/>
    <s v="De Bonte Raaf"/>
    <x v="1"/>
    <x v="85"/>
    <n v="2191"/>
    <x v="1"/>
    <x v="0"/>
    <x v="0"/>
    <x v="0"/>
    <x v="0"/>
    <x v="0"/>
  </r>
  <r>
    <x v="0"/>
    <x v="8"/>
    <s v="De Bonte Raaf"/>
    <x v="1"/>
    <x v="2"/>
    <n v="0"/>
    <x v="1"/>
    <x v="0"/>
    <x v="0"/>
    <x v="0"/>
    <x v="0"/>
    <x v="0"/>
  </r>
  <r>
    <x v="0"/>
    <x v="8"/>
    <s v="De Bonte Raaf"/>
    <x v="1"/>
    <x v="86"/>
    <n v="2191"/>
    <x v="1"/>
    <x v="0"/>
    <x v="0"/>
    <x v="0"/>
    <x v="0"/>
    <x v="0"/>
  </r>
  <r>
    <x v="0"/>
    <x v="8"/>
    <s v="De Bonte Raaf"/>
    <x v="1"/>
    <x v="4"/>
    <n v="2191"/>
    <x v="1"/>
    <x v="0"/>
    <x v="0"/>
    <x v="1"/>
    <x v="0"/>
    <x v="0"/>
  </r>
  <r>
    <x v="0"/>
    <x v="8"/>
    <s v="De Bonte Raaf"/>
    <x v="1"/>
    <x v="5"/>
    <n v="0"/>
    <x v="1"/>
    <x v="0"/>
    <x v="0"/>
    <x v="0"/>
    <x v="0"/>
    <x v="0"/>
  </r>
  <r>
    <x v="0"/>
    <x v="8"/>
    <s v="De Bonte Raaf"/>
    <x v="1"/>
    <x v="6"/>
    <n v="2788.93"/>
    <x v="1"/>
    <x v="0"/>
    <x v="0"/>
    <x v="0"/>
    <x v="0"/>
    <x v="0"/>
  </r>
  <r>
    <x v="0"/>
    <x v="8"/>
    <s v="De Bonte Raaf"/>
    <x v="1"/>
    <x v="7"/>
    <n v="0"/>
    <x v="1"/>
    <x v="0"/>
    <x v="0"/>
    <x v="0"/>
    <x v="0"/>
    <x v="0"/>
  </r>
  <r>
    <x v="0"/>
    <x v="8"/>
    <s v="De Bonte Raaf"/>
    <x v="1"/>
    <x v="8"/>
    <n v="0"/>
    <x v="1"/>
    <x v="0"/>
    <x v="0"/>
    <x v="1"/>
    <x v="0"/>
    <x v="0"/>
  </r>
  <r>
    <x v="0"/>
    <x v="8"/>
    <s v="De Bonte Raaf"/>
    <x v="1"/>
    <x v="9"/>
    <n v="0"/>
    <x v="1"/>
    <x v="0"/>
    <x v="0"/>
    <x v="0"/>
    <x v="0"/>
    <x v="0"/>
  </r>
  <r>
    <x v="0"/>
    <x v="8"/>
    <s v="De Bonte Raaf"/>
    <x v="1"/>
    <x v="87"/>
    <n v="2191"/>
    <x v="1"/>
    <x v="0"/>
    <x v="0"/>
    <x v="0"/>
    <x v="0"/>
    <x v="0"/>
  </r>
  <r>
    <x v="0"/>
    <x v="8"/>
    <s v="De Bonte Raaf"/>
    <x v="1"/>
    <x v="88"/>
    <n v="2191"/>
    <x v="1"/>
    <x v="0"/>
    <x v="0"/>
    <x v="0"/>
    <x v="0"/>
    <x v="0"/>
  </r>
  <r>
    <x v="0"/>
    <x v="8"/>
    <s v="De Bonte Raaf"/>
    <x v="1"/>
    <x v="89"/>
    <n v="2191"/>
    <x v="1"/>
    <x v="0"/>
    <x v="0"/>
    <x v="0"/>
    <x v="0"/>
    <x v="0"/>
  </r>
  <r>
    <x v="0"/>
    <x v="8"/>
    <s v="De Bonte Raaf"/>
    <x v="1"/>
    <x v="90"/>
    <n v="2191"/>
    <x v="1"/>
    <x v="0"/>
    <x v="0"/>
    <x v="0"/>
    <x v="0"/>
    <x v="0"/>
  </r>
  <r>
    <x v="0"/>
    <x v="8"/>
    <s v="De Bonte Raaf"/>
    <x v="1"/>
    <x v="91"/>
    <n v="2191"/>
    <x v="1"/>
    <x v="0"/>
    <x v="0"/>
    <x v="0"/>
    <x v="0"/>
    <x v="0"/>
  </r>
  <r>
    <x v="0"/>
    <x v="8"/>
    <s v="De Bonte Raaf"/>
    <x v="1"/>
    <x v="15"/>
    <n v="0"/>
    <x v="1"/>
    <x v="0"/>
    <x v="0"/>
    <x v="0"/>
    <x v="0"/>
    <x v="0"/>
  </r>
  <r>
    <x v="0"/>
    <x v="8"/>
    <s v="De Bonte Raaf"/>
    <x v="1"/>
    <x v="16"/>
    <n v="2191"/>
    <x v="1"/>
    <x v="0"/>
    <x v="0"/>
    <x v="0"/>
    <x v="0"/>
    <x v="0"/>
  </r>
  <r>
    <x v="0"/>
    <x v="8"/>
    <s v="De Bonte Raaf"/>
    <x v="1"/>
    <x v="17"/>
    <n v="0"/>
    <x v="1"/>
    <x v="0"/>
    <x v="0"/>
    <x v="0"/>
    <x v="0"/>
    <x v="0"/>
  </r>
  <r>
    <x v="0"/>
    <x v="8"/>
    <s v="De Bonte Raaf"/>
    <x v="1"/>
    <x v="18"/>
    <n v="2191"/>
    <x v="1"/>
    <x v="0"/>
    <x v="0"/>
    <x v="0"/>
    <x v="0"/>
    <x v="0"/>
  </r>
  <r>
    <x v="0"/>
    <x v="8"/>
    <s v="De Bonte Raaf"/>
    <x v="1"/>
    <x v="19"/>
    <n v="22"/>
    <x v="1"/>
    <x v="0"/>
    <x v="0"/>
    <x v="0"/>
    <x v="0"/>
    <x v="0"/>
  </r>
  <r>
    <x v="0"/>
    <x v="8"/>
    <s v="De Bonte Raaf"/>
    <x v="1"/>
    <x v="20"/>
    <n v="2191"/>
    <x v="1"/>
    <x v="0"/>
    <x v="0"/>
    <x v="0"/>
    <x v="0"/>
    <x v="0"/>
  </r>
  <r>
    <x v="0"/>
    <x v="8"/>
    <s v="De Bonte Raaf"/>
    <x v="1"/>
    <x v="21"/>
    <n v="-310.67"/>
    <x v="1"/>
    <x v="0"/>
    <x v="0"/>
    <x v="0"/>
    <x v="0"/>
    <x v="0"/>
  </r>
  <r>
    <x v="0"/>
    <x v="8"/>
    <s v="De Bonte Raaf"/>
    <x v="1"/>
    <x v="22"/>
    <n v="2191"/>
    <x v="1"/>
    <x v="0"/>
    <x v="0"/>
    <x v="0"/>
    <x v="0"/>
    <x v="0"/>
  </r>
  <r>
    <x v="0"/>
    <x v="8"/>
    <s v="De Bonte Raaf"/>
    <x v="1"/>
    <x v="23"/>
    <n v="2191"/>
    <x v="1"/>
    <x v="0"/>
    <x v="0"/>
    <x v="0"/>
    <x v="0"/>
    <x v="0"/>
  </r>
  <r>
    <x v="0"/>
    <x v="8"/>
    <s v="De Bonte Raaf"/>
    <x v="1"/>
    <x v="24"/>
    <n v="2191"/>
    <x v="1"/>
    <x v="0"/>
    <x v="0"/>
    <x v="0"/>
    <x v="0"/>
    <x v="0"/>
  </r>
  <r>
    <x v="0"/>
    <x v="8"/>
    <s v="De Bonte Raaf"/>
    <x v="1"/>
    <x v="25"/>
    <n v="21.67"/>
    <x v="1"/>
    <x v="0"/>
    <x v="0"/>
    <x v="0"/>
    <x v="0"/>
    <x v="0"/>
  </r>
  <r>
    <x v="0"/>
    <x v="8"/>
    <s v="De Bonte Raaf"/>
    <x v="1"/>
    <x v="26"/>
    <n v="158.4"/>
    <x v="1"/>
    <x v="0"/>
    <x v="0"/>
    <x v="0"/>
    <x v="0"/>
    <x v="0"/>
  </r>
  <r>
    <x v="0"/>
    <x v="8"/>
    <s v="De Bonte Raaf"/>
    <x v="1"/>
    <x v="27"/>
    <n v="306.25"/>
    <x v="1"/>
    <x v="0"/>
    <x v="0"/>
    <x v="0"/>
    <x v="0"/>
    <x v="0"/>
  </r>
  <r>
    <x v="0"/>
    <x v="8"/>
    <s v="De Bonte Raaf"/>
    <x v="1"/>
    <x v="28"/>
    <n v="2191"/>
    <x v="1"/>
    <x v="0"/>
    <x v="0"/>
    <x v="0"/>
    <x v="0"/>
    <x v="0"/>
  </r>
  <r>
    <x v="0"/>
    <x v="8"/>
    <s v="De Bonte Raaf"/>
    <x v="1"/>
    <x v="29"/>
    <n v="0"/>
    <x v="1"/>
    <x v="0"/>
    <x v="0"/>
    <x v="0"/>
    <x v="0"/>
    <x v="0"/>
  </r>
  <r>
    <x v="0"/>
    <x v="8"/>
    <s v="De Bonte Raaf"/>
    <x v="1"/>
    <x v="30"/>
    <n v="2191"/>
    <x v="1"/>
    <x v="0"/>
    <x v="0"/>
    <x v="0"/>
    <x v="0"/>
    <x v="0"/>
  </r>
  <r>
    <x v="0"/>
    <x v="8"/>
    <s v="De Bonte Raaf"/>
    <x v="1"/>
    <x v="31"/>
    <n v="14.04"/>
    <x v="1"/>
    <x v="0"/>
    <x v="0"/>
    <x v="0"/>
    <x v="0"/>
    <x v="0"/>
  </r>
  <r>
    <x v="0"/>
    <x v="8"/>
    <s v="De Bonte Raaf"/>
    <x v="1"/>
    <x v="32"/>
    <n v="156"/>
    <x v="1"/>
    <x v="0"/>
    <x v="0"/>
    <x v="0"/>
    <x v="0"/>
    <x v="0"/>
  </r>
  <r>
    <x v="0"/>
    <x v="8"/>
    <s v="De Bonte Raaf"/>
    <x v="1"/>
    <x v="33"/>
    <n v="100"/>
    <x v="1"/>
    <x v="0"/>
    <x v="0"/>
    <x v="0"/>
    <x v="0"/>
    <x v="0"/>
  </r>
  <r>
    <x v="0"/>
    <x v="8"/>
    <s v="De Bonte Raaf"/>
    <x v="1"/>
    <x v="34"/>
    <n v="100"/>
    <x v="1"/>
    <x v="0"/>
    <x v="0"/>
    <x v="0"/>
    <x v="0"/>
    <x v="0"/>
  </r>
  <r>
    <x v="0"/>
    <x v="8"/>
    <s v="De Bonte Raaf"/>
    <x v="1"/>
    <x v="35"/>
    <n v="100"/>
    <x v="1"/>
    <x v="0"/>
    <x v="0"/>
    <x v="0"/>
    <x v="0"/>
    <x v="0"/>
  </r>
  <r>
    <x v="0"/>
    <x v="8"/>
    <s v="De Bonte Raaf"/>
    <x v="1"/>
    <x v="36"/>
    <n v="156"/>
    <x v="1"/>
    <x v="0"/>
    <x v="0"/>
    <x v="0"/>
    <x v="0"/>
    <x v="0"/>
  </r>
  <r>
    <x v="0"/>
    <x v="8"/>
    <s v="De Bonte Raaf"/>
    <x v="1"/>
    <x v="37"/>
    <n v="146.80000000000001"/>
    <x v="1"/>
    <x v="0"/>
    <x v="0"/>
    <x v="0"/>
    <x v="0"/>
    <x v="0"/>
  </r>
  <r>
    <x v="0"/>
    <x v="8"/>
    <s v="De Bonte Raaf"/>
    <x v="1"/>
    <x v="38"/>
    <n v="432"/>
    <x v="1"/>
    <x v="0"/>
    <x v="0"/>
    <x v="0"/>
    <x v="0"/>
    <x v="0"/>
  </r>
  <r>
    <x v="0"/>
    <x v="8"/>
    <s v="De Bonte Raaf"/>
    <x v="1"/>
    <x v="39"/>
    <n v="0"/>
    <x v="1"/>
    <x v="0"/>
    <x v="0"/>
    <x v="0"/>
    <x v="0"/>
    <x v="0"/>
  </r>
  <r>
    <x v="0"/>
    <x v="8"/>
    <s v="De Bonte Raaf"/>
    <x v="1"/>
    <x v="40"/>
    <n v="432"/>
    <x v="1"/>
    <x v="0"/>
    <x v="0"/>
    <x v="0"/>
    <x v="0"/>
    <x v="0"/>
  </r>
  <r>
    <x v="0"/>
    <x v="8"/>
    <s v="De Bonte Raaf"/>
    <x v="1"/>
    <x v="41"/>
    <n v="0"/>
    <x v="1"/>
    <x v="0"/>
    <x v="0"/>
    <x v="0"/>
    <x v="0"/>
    <x v="0"/>
  </r>
  <r>
    <x v="0"/>
    <x v="8"/>
    <s v="De Bonte Raaf"/>
    <x v="1"/>
    <x v="92"/>
    <n v="2191"/>
    <x v="1"/>
    <x v="0"/>
    <x v="0"/>
    <x v="0"/>
    <x v="0"/>
    <x v="0"/>
  </r>
  <r>
    <x v="0"/>
    <x v="8"/>
    <s v="De Bonte Raaf"/>
    <x v="1"/>
    <x v="43"/>
    <n v="0"/>
    <x v="1"/>
    <x v="0"/>
    <x v="0"/>
    <x v="1"/>
    <x v="0"/>
    <x v="0"/>
  </r>
  <r>
    <x v="0"/>
    <x v="8"/>
    <s v="De Bonte Raaf"/>
    <x v="1"/>
    <x v="44"/>
    <n v="0"/>
    <x v="1"/>
    <x v="0"/>
    <x v="0"/>
    <x v="2"/>
    <x v="0"/>
    <x v="0"/>
  </r>
  <r>
    <x v="0"/>
    <x v="8"/>
    <s v="De Bonte Raaf"/>
    <x v="1"/>
    <x v="45"/>
    <n v="0"/>
    <x v="1"/>
    <x v="0"/>
    <x v="0"/>
    <x v="2"/>
    <x v="0"/>
    <x v="0"/>
  </r>
  <r>
    <x v="0"/>
    <x v="8"/>
    <s v="De Bonte Raaf"/>
    <x v="1"/>
    <x v="46"/>
    <n v="0"/>
    <x v="1"/>
    <x v="0"/>
    <x v="0"/>
    <x v="2"/>
    <x v="0"/>
    <x v="0"/>
  </r>
  <r>
    <x v="0"/>
    <x v="8"/>
    <s v="De Bonte Raaf"/>
    <x v="1"/>
    <x v="47"/>
    <n v="0"/>
    <x v="1"/>
    <x v="0"/>
    <x v="0"/>
    <x v="2"/>
    <x v="0"/>
    <x v="0"/>
  </r>
  <r>
    <x v="0"/>
    <x v="8"/>
    <s v="De Bonte Raaf"/>
    <x v="1"/>
    <x v="48"/>
    <n v="0"/>
    <x v="1"/>
    <x v="0"/>
    <x v="0"/>
    <x v="1"/>
    <x v="0"/>
    <x v="0"/>
  </r>
  <r>
    <x v="0"/>
    <x v="8"/>
    <s v="De Bonte Raaf"/>
    <x v="1"/>
    <x v="49"/>
    <n v="175.28"/>
    <x v="1"/>
    <x v="0"/>
    <x v="0"/>
    <x v="3"/>
    <x v="0"/>
    <x v="0"/>
  </r>
  <r>
    <x v="0"/>
    <x v="8"/>
    <s v="De Bonte Raaf"/>
    <x v="1"/>
    <x v="50"/>
    <n v="26.29"/>
    <x v="1"/>
    <x v="0"/>
    <x v="0"/>
    <x v="4"/>
    <x v="0"/>
    <x v="0"/>
  </r>
  <r>
    <x v="0"/>
    <x v="8"/>
    <s v="De Bonte Raaf"/>
    <x v="1"/>
    <x v="51"/>
    <n v="35.06"/>
    <x v="1"/>
    <x v="0"/>
    <x v="0"/>
    <x v="4"/>
    <x v="0"/>
    <x v="0"/>
  </r>
  <r>
    <x v="0"/>
    <x v="8"/>
    <s v="De Bonte Raaf"/>
    <x v="1"/>
    <x v="52"/>
    <n v="0"/>
    <x v="1"/>
    <x v="0"/>
    <x v="0"/>
    <x v="1"/>
    <x v="0"/>
    <x v="0"/>
  </r>
  <r>
    <x v="0"/>
    <x v="8"/>
    <s v="De Bonte Raaf"/>
    <x v="1"/>
    <x v="53"/>
    <n v="32.86"/>
    <x v="1"/>
    <x v="0"/>
    <x v="0"/>
    <x v="3"/>
    <x v="0"/>
    <x v="0"/>
  </r>
  <r>
    <x v="0"/>
    <x v="8"/>
    <s v="De Bonte Raaf"/>
    <x v="1"/>
    <x v="54"/>
    <n v="4.93"/>
    <x v="1"/>
    <x v="0"/>
    <x v="0"/>
    <x v="4"/>
    <x v="0"/>
    <x v="0"/>
  </r>
  <r>
    <x v="0"/>
    <x v="8"/>
    <s v="De Bonte Raaf"/>
    <x v="1"/>
    <x v="55"/>
    <n v="6.57"/>
    <x v="1"/>
    <x v="0"/>
    <x v="0"/>
    <x v="4"/>
    <x v="0"/>
    <x v="0"/>
  </r>
  <r>
    <x v="0"/>
    <x v="8"/>
    <s v="De Bonte Raaf"/>
    <x v="1"/>
    <x v="56"/>
    <n v="0"/>
    <x v="1"/>
    <x v="0"/>
    <x v="0"/>
    <x v="4"/>
    <x v="0"/>
    <x v="0"/>
  </r>
  <r>
    <x v="0"/>
    <x v="8"/>
    <s v="De Bonte Raaf"/>
    <x v="1"/>
    <x v="57"/>
    <n v="0"/>
    <x v="1"/>
    <x v="0"/>
    <x v="0"/>
    <x v="4"/>
    <x v="0"/>
    <x v="0"/>
  </r>
  <r>
    <x v="0"/>
    <x v="8"/>
    <s v="De Bonte Raaf"/>
    <x v="1"/>
    <x v="58"/>
    <n v="0"/>
    <x v="1"/>
    <x v="0"/>
    <x v="0"/>
    <x v="4"/>
    <x v="0"/>
    <x v="0"/>
  </r>
  <r>
    <x v="0"/>
    <x v="8"/>
    <s v="De Bonte Raaf"/>
    <x v="1"/>
    <x v="59"/>
    <n v="0"/>
    <x v="1"/>
    <x v="0"/>
    <x v="0"/>
    <x v="4"/>
    <x v="0"/>
    <x v="0"/>
  </r>
  <r>
    <x v="0"/>
    <x v="8"/>
    <s v="De Bonte Raaf"/>
    <x v="1"/>
    <x v="60"/>
    <n v="159.29"/>
    <x v="1"/>
    <x v="0"/>
    <x v="0"/>
    <x v="5"/>
    <x v="0"/>
    <x v="0"/>
  </r>
  <r>
    <x v="0"/>
    <x v="8"/>
    <s v="De Bonte Raaf"/>
    <x v="1"/>
    <x v="61"/>
    <n v="0"/>
    <x v="1"/>
    <x v="0"/>
    <x v="0"/>
    <x v="5"/>
    <x v="0"/>
    <x v="0"/>
  </r>
  <r>
    <x v="0"/>
    <x v="8"/>
    <s v="De Bonte Raaf"/>
    <x v="1"/>
    <x v="62"/>
    <n v="0"/>
    <x v="1"/>
    <x v="0"/>
    <x v="0"/>
    <x v="5"/>
    <x v="0"/>
    <x v="0"/>
  </r>
  <r>
    <x v="0"/>
    <x v="8"/>
    <s v="De Bonte Raaf"/>
    <x v="1"/>
    <x v="63"/>
    <n v="0"/>
    <x v="1"/>
    <x v="0"/>
    <x v="0"/>
    <x v="5"/>
    <x v="0"/>
    <x v="0"/>
  </r>
  <r>
    <x v="0"/>
    <x v="8"/>
    <s v="De Bonte Raaf"/>
    <x v="1"/>
    <x v="64"/>
    <n v="11.61"/>
    <x v="1"/>
    <x v="0"/>
    <x v="0"/>
    <x v="5"/>
    <x v="0"/>
    <x v="0"/>
  </r>
  <r>
    <x v="0"/>
    <x v="8"/>
    <s v="De Bonte Raaf"/>
    <x v="1"/>
    <x v="65"/>
    <n v="0"/>
    <x v="1"/>
    <x v="0"/>
    <x v="0"/>
    <x v="5"/>
    <x v="0"/>
    <x v="0"/>
  </r>
  <r>
    <x v="0"/>
    <x v="8"/>
    <s v="De Bonte Raaf"/>
    <x v="1"/>
    <x v="66"/>
    <n v="64.42"/>
    <x v="1"/>
    <x v="0"/>
    <x v="0"/>
    <x v="5"/>
    <x v="0"/>
    <x v="0"/>
  </r>
  <r>
    <x v="0"/>
    <x v="8"/>
    <s v="De Bonte Raaf"/>
    <x v="1"/>
    <x v="67"/>
    <n v="0"/>
    <x v="1"/>
    <x v="0"/>
    <x v="0"/>
    <x v="5"/>
    <x v="0"/>
    <x v="0"/>
  </r>
  <r>
    <x v="0"/>
    <x v="8"/>
    <s v="De Bonte Raaf"/>
    <x v="1"/>
    <x v="68"/>
    <n v="0"/>
    <x v="1"/>
    <x v="0"/>
    <x v="0"/>
    <x v="5"/>
    <x v="0"/>
    <x v="0"/>
  </r>
  <r>
    <x v="0"/>
    <x v="8"/>
    <s v="De Bonte Raaf"/>
    <x v="1"/>
    <x v="69"/>
    <n v="0"/>
    <x v="1"/>
    <x v="0"/>
    <x v="0"/>
    <x v="5"/>
    <x v="0"/>
    <x v="0"/>
  </r>
  <r>
    <x v="0"/>
    <x v="8"/>
    <s v="De Bonte Raaf"/>
    <x v="1"/>
    <x v="70"/>
    <n v="7.67"/>
    <x v="1"/>
    <x v="0"/>
    <x v="0"/>
    <x v="5"/>
    <x v="0"/>
    <x v="0"/>
  </r>
  <r>
    <x v="0"/>
    <x v="8"/>
    <s v="De Bonte Raaf"/>
    <x v="1"/>
    <x v="71"/>
    <n v="0"/>
    <x v="1"/>
    <x v="0"/>
    <x v="0"/>
    <x v="5"/>
    <x v="0"/>
    <x v="0"/>
  </r>
  <r>
    <x v="0"/>
    <x v="8"/>
    <s v="De Bonte Raaf"/>
    <x v="1"/>
    <x v="72"/>
    <n v="0"/>
    <x v="1"/>
    <x v="0"/>
    <x v="0"/>
    <x v="4"/>
    <x v="0"/>
    <x v="0"/>
  </r>
  <r>
    <x v="0"/>
    <x v="8"/>
    <s v="De Bonte Raaf"/>
    <x v="1"/>
    <x v="73"/>
    <n v="0"/>
    <x v="1"/>
    <x v="0"/>
    <x v="0"/>
    <x v="4"/>
    <x v="0"/>
    <x v="0"/>
  </r>
  <r>
    <x v="0"/>
    <x v="8"/>
    <s v="De Bonte Raaf"/>
    <x v="1"/>
    <x v="74"/>
    <n v="0"/>
    <x v="1"/>
    <x v="0"/>
    <x v="0"/>
    <x v="4"/>
    <x v="0"/>
    <x v="0"/>
  </r>
  <r>
    <x v="0"/>
    <x v="8"/>
    <s v="De Bonte Raaf"/>
    <x v="1"/>
    <x v="75"/>
    <n v="0"/>
    <x v="1"/>
    <x v="0"/>
    <x v="0"/>
    <x v="4"/>
    <x v="0"/>
    <x v="0"/>
  </r>
  <r>
    <x v="0"/>
    <x v="8"/>
    <s v="De Bonte Raaf"/>
    <x v="1"/>
    <x v="76"/>
    <n v="146.80000000000001"/>
    <x v="1"/>
    <x v="0"/>
    <x v="0"/>
    <x v="6"/>
    <x v="0"/>
    <x v="0"/>
  </r>
  <r>
    <x v="0"/>
    <x v="8"/>
    <s v="De Bonte Raaf"/>
    <x v="1"/>
    <x v="77"/>
    <n v="-310.67"/>
    <x v="1"/>
    <x v="0"/>
    <x v="0"/>
    <x v="7"/>
    <x v="0"/>
    <x v="0"/>
  </r>
  <r>
    <x v="0"/>
    <x v="8"/>
    <s v="De Bonte Raaf"/>
    <x v="1"/>
    <x v="78"/>
    <n v="0"/>
    <x v="1"/>
    <x v="0"/>
    <x v="0"/>
    <x v="7"/>
    <x v="0"/>
    <x v="0"/>
  </r>
  <r>
    <x v="0"/>
    <x v="8"/>
    <s v="De Bonte Raaf"/>
    <x v="1"/>
    <x v="79"/>
    <n v="0"/>
    <x v="1"/>
    <x v="0"/>
    <x v="0"/>
    <x v="7"/>
    <x v="0"/>
    <x v="0"/>
  </r>
  <r>
    <x v="0"/>
    <x v="8"/>
    <s v="De Bonte Raaf"/>
    <x v="1"/>
    <x v="80"/>
    <n v="0"/>
    <x v="1"/>
    <x v="0"/>
    <x v="0"/>
    <x v="8"/>
    <x v="0"/>
    <x v="0"/>
  </r>
  <r>
    <x v="0"/>
    <x v="8"/>
    <s v="De Bonte Raaf"/>
    <x v="1"/>
    <x v="81"/>
    <n v="1880.33"/>
    <x v="1"/>
    <x v="0"/>
    <x v="0"/>
    <x v="8"/>
    <x v="0"/>
    <x v="0"/>
  </r>
  <r>
    <x v="0"/>
    <x v="8"/>
    <s v="De Bonte Raaf"/>
    <x v="1"/>
    <x v="82"/>
    <n v="0"/>
    <x v="1"/>
    <x v="0"/>
    <x v="0"/>
    <x v="8"/>
    <x v="0"/>
    <x v="0"/>
  </r>
  <r>
    <x v="0"/>
    <x v="8"/>
    <s v="De Bonte Raaf"/>
    <x v="1"/>
    <x v="83"/>
    <n v="1880.33"/>
    <x v="1"/>
    <x v="0"/>
    <x v="0"/>
    <x v="9"/>
    <x v="0"/>
    <x v="0"/>
  </r>
  <r>
    <x v="0"/>
    <x v="8"/>
    <s v="De Bonte Raaf"/>
    <x v="1"/>
    <x v="84"/>
    <n v="0"/>
    <x v="1"/>
    <x v="0"/>
    <x v="0"/>
    <x v="3"/>
    <x v="0"/>
    <x v="0"/>
  </r>
  <r>
    <x v="0"/>
    <x v="8"/>
    <s v="De Bonte Raaf"/>
    <x v="11"/>
    <x v="0"/>
    <n v="4832.76"/>
    <x v="0"/>
    <x v="0"/>
    <x v="0"/>
    <x v="0"/>
    <x v="0"/>
    <x v="0"/>
  </r>
  <r>
    <x v="0"/>
    <x v="8"/>
    <s v="De Bonte Raaf"/>
    <x v="11"/>
    <x v="85"/>
    <n v="1750"/>
    <x v="0"/>
    <x v="0"/>
    <x v="0"/>
    <x v="0"/>
    <x v="0"/>
    <x v="0"/>
  </r>
  <r>
    <x v="0"/>
    <x v="8"/>
    <s v="De Bonte Raaf"/>
    <x v="11"/>
    <x v="2"/>
    <n v="0"/>
    <x v="0"/>
    <x v="0"/>
    <x v="0"/>
    <x v="0"/>
    <x v="0"/>
    <x v="0"/>
  </r>
  <r>
    <x v="0"/>
    <x v="8"/>
    <s v="De Bonte Raaf"/>
    <x v="11"/>
    <x v="86"/>
    <n v="1750"/>
    <x v="0"/>
    <x v="0"/>
    <x v="0"/>
    <x v="0"/>
    <x v="0"/>
    <x v="0"/>
  </r>
  <r>
    <x v="0"/>
    <x v="8"/>
    <s v="De Bonte Raaf"/>
    <x v="11"/>
    <x v="4"/>
    <n v="1750"/>
    <x v="0"/>
    <x v="0"/>
    <x v="0"/>
    <x v="1"/>
    <x v="0"/>
    <x v="0"/>
  </r>
  <r>
    <x v="0"/>
    <x v="8"/>
    <s v="De Bonte Raaf"/>
    <x v="11"/>
    <x v="5"/>
    <n v="0"/>
    <x v="0"/>
    <x v="0"/>
    <x v="0"/>
    <x v="0"/>
    <x v="0"/>
    <x v="0"/>
  </r>
  <r>
    <x v="0"/>
    <x v="8"/>
    <s v="De Bonte Raaf"/>
    <x v="11"/>
    <x v="6"/>
    <n v="2227.5700000000002"/>
    <x v="0"/>
    <x v="0"/>
    <x v="0"/>
    <x v="0"/>
    <x v="0"/>
    <x v="0"/>
  </r>
  <r>
    <x v="0"/>
    <x v="8"/>
    <s v="De Bonte Raaf"/>
    <x v="11"/>
    <x v="7"/>
    <n v="0"/>
    <x v="0"/>
    <x v="0"/>
    <x v="0"/>
    <x v="0"/>
    <x v="0"/>
    <x v="0"/>
  </r>
  <r>
    <x v="0"/>
    <x v="8"/>
    <s v="De Bonte Raaf"/>
    <x v="11"/>
    <x v="8"/>
    <n v="0"/>
    <x v="0"/>
    <x v="0"/>
    <x v="0"/>
    <x v="1"/>
    <x v="0"/>
    <x v="0"/>
  </r>
  <r>
    <x v="0"/>
    <x v="8"/>
    <s v="De Bonte Raaf"/>
    <x v="11"/>
    <x v="9"/>
    <n v="0"/>
    <x v="0"/>
    <x v="0"/>
    <x v="0"/>
    <x v="0"/>
    <x v="0"/>
    <x v="0"/>
  </r>
  <r>
    <x v="0"/>
    <x v="8"/>
    <s v="De Bonte Raaf"/>
    <x v="11"/>
    <x v="87"/>
    <n v="1750"/>
    <x v="0"/>
    <x v="0"/>
    <x v="0"/>
    <x v="0"/>
    <x v="0"/>
    <x v="0"/>
  </r>
  <r>
    <x v="0"/>
    <x v="8"/>
    <s v="De Bonte Raaf"/>
    <x v="11"/>
    <x v="88"/>
    <n v="1750"/>
    <x v="0"/>
    <x v="0"/>
    <x v="0"/>
    <x v="0"/>
    <x v="0"/>
    <x v="0"/>
  </r>
  <r>
    <x v="0"/>
    <x v="8"/>
    <s v="De Bonte Raaf"/>
    <x v="11"/>
    <x v="89"/>
    <n v="1750"/>
    <x v="0"/>
    <x v="0"/>
    <x v="0"/>
    <x v="0"/>
    <x v="0"/>
    <x v="0"/>
  </r>
  <r>
    <x v="0"/>
    <x v="8"/>
    <s v="De Bonte Raaf"/>
    <x v="11"/>
    <x v="90"/>
    <n v="1750"/>
    <x v="0"/>
    <x v="0"/>
    <x v="0"/>
    <x v="0"/>
    <x v="0"/>
    <x v="0"/>
  </r>
  <r>
    <x v="0"/>
    <x v="8"/>
    <s v="De Bonte Raaf"/>
    <x v="11"/>
    <x v="91"/>
    <n v="1750"/>
    <x v="0"/>
    <x v="0"/>
    <x v="0"/>
    <x v="0"/>
    <x v="0"/>
    <x v="0"/>
  </r>
  <r>
    <x v="0"/>
    <x v="8"/>
    <s v="De Bonte Raaf"/>
    <x v="11"/>
    <x v="15"/>
    <n v="0"/>
    <x v="0"/>
    <x v="0"/>
    <x v="0"/>
    <x v="0"/>
    <x v="0"/>
    <x v="0"/>
  </r>
  <r>
    <x v="0"/>
    <x v="8"/>
    <s v="De Bonte Raaf"/>
    <x v="11"/>
    <x v="16"/>
    <n v="1750"/>
    <x v="0"/>
    <x v="0"/>
    <x v="0"/>
    <x v="0"/>
    <x v="0"/>
    <x v="0"/>
  </r>
  <r>
    <x v="0"/>
    <x v="8"/>
    <s v="De Bonte Raaf"/>
    <x v="11"/>
    <x v="17"/>
    <n v="0"/>
    <x v="0"/>
    <x v="0"/>
    <x v="0"/>
    <x v="0"/>
    <x v="0"/>
    <x v="0"/>
  </r>
  <r>
    <x v="0"/>
    <x v="8"/>
    <s v="De Bonte Raaf"/>
    <x v="11"/>
    <x v="18"/>
    <n v="1750"/>
    <x v="0"/>
    <x v="0"/>
    <x v="0"/>
    <x v="0"/>
    <x v="0"/>
    <x v="0"/>
  </r>
  <r>
    <x v="0"/>
    <x v="8"/>
    <s v="De Bonte Raaf"/>
    <x v="11"/>
    <x v="19"/>
    <n v="22"/>
    <x v="0"/>
    <x v="0"/>
    <x v="0"/>
    <x v="0"/>
    <x v="0"/>
    <x v="0"/>
  </r>
  <r>
    <x v="0"/>
    <x v="8"/>
    <s v="De Bonte Raaf"/>
    <x v="11"/>
    <x v="20"/>
    <n v="1750"/>
    <x v="0"/>
    <x v="0"/>
    <x v="0"/>
    <x v="0"/>
    <x v="0"/>
    <x v="0"/>
  </r>
  <r>
    <x v="0"/>
    <x v="8"/>
    <s v="De Bonte Raaf"/>
    <x v="11"/>
    <x v="21"/>
    <n v="-139.08000000000001"/>
    <x v="0"/>
    <x v="0"/>
    <x v="0"/>
    <x v="0"/>
    <x v="0"/>
    <x v="0"/>
  </r>
  <r>
    <x v="0"/>
    <x v="8"/>
    <s v="De Bonte Raaf"/>
    <x v="11"/>
    <x v="22"/>
    <n v="1750"/>
    <x v="0"/>
    <x v="0"/>
    <x v="0"/>
    <x v="0"/>
    <x v="0"/>
    <x v="0"/>
  </r>
  <r>
    <x v="0"/>
    <x v="8"/>
    <s v="De Bonte Raaf"/>
    <x v="11"/>
    <x v="23"/>
    <n v="1750"/>
    <x v="0"/>
    <x v="0"/>
    <x v="0"/>
    <x v="0"/>
    <x v="0"/>
    <x v="0"/>
  </r>
  <r>
    <x v="0"/>
    <x v="8"/>
    <s v="De Bonte Raaf"/>
    <x v="11"/>
    <x v="24"/>
    <n v="1750"/>
    <x v="0"/>
    <x v="0"/>
    <x v="0"/>
    <x v="0"/>
    <x v="0"/>
    <x v="0"/>
  </r>
  <r>
    <x v="0"/>
    <x v="8"/>
    <s v="De Bonte Raaf"/>
    <x v="11"/>
    <x v="25"/>
    <n v="21.67"/>
    <x v="0"/>
    <x v="0"/>
    <x v="0"/>
    <x v="0"/>
    <x v="0"/>
    <x v="0"/>
  </r>
  <r>
    <x v="0"/>
    <x v="8"/>
    <s v="De Bonte Raaf"/>
    <x v="11"/>
    <x v="26"/>
    <n v="158.4"/>
    <x v="0"/>
    <x v="0"/>
    <x v="0"/>
    <x v="0"/>
    <x v="0"/>
    <x v="0"/>
  </r>
  <r>
    <x v="0"/>
    <x v="8"/>
    <s v="De Bonte Raaf"/>
    <x v="11"/>
    <x v="27"/>
    <n v="288.17"/>
    <x v="0"/>
    <x v="0"/>
    <x v="0"/>
    <x v="0"/>
    <x v="0"/>
    <x v="0"/>
  </r>
  <r>
    <x v="0"/>
    <x v="8"/>
    <s v="De Bonte Raaf"/>
    <x v="11"/>
    <x v="28"/>
    <n v="1750"/>
    <x v="0"/>
    <x v="0"/>
    <x v="0"/>
    <x v="0"/>
    <x v="0"/>
    <x v="0"/>
  </r>
  <r>
    <x v="0"/>
    <x v="8"/>
    <s v="De Bonte Raaf"/>
    <x v="11"/>
    <x v="29"/>
    <n v="0"/>
    <x v="0"/>
    <x v="0"/>
    <x v="0"/>
    <x v="0"/>
    <x v="0"/>
    <x v="0"/>
  </r>
  <r>
    <x v="0"/>
    <x v="8"/>
    <s v="De Bonte Raaf"/>
    <x v="11"/>
    <x v="30"/>
    <n v="1750"/>
    <x v="0"/>
    <x v="0"/>
    <x v="0"/>
    <x v="0"/>
    <x v="0"/>
    <x v="0"/>
  </r>
  <r>
    <x v="0"/>
    <x v="8"/>
    <s v="De Bonte Raaf"/>
    <x v="11"/>
    <x v="31"/>
    <n v="11.22"/>
    <x v="0"/>
    <x v="0"/>
    <x v="0"/>
    <x v="0"/>
    <x v="0"/>
    <x v="0"/>
  </r>
  <r>
    <x v="0"/>
    <x v="8"/>
    <s v="De Bonte Raaf"/>
    <x v="11"/>
    <x v="32"/>
    <n v="156"/>
    <x v="0"/>
    <x v="0"/>
    <x v="0"/>
    <x v="0"/>
    <x v="0"/>
    <x v="0"/>
  </r>
  <r>
    <x v="0"/>
    <x v="8"/>
    <s v="De Bonte Raaf"/>
    <x v="11"/>
    <x v="33"/>
    <n v="100"/>
    <x v="0"/>
    <x v="0"/>
    <x v="0"/>
    <x v="0"/>
    <x v="0"/>
    <x v="0"/>
  </r>
  <r>
    <x v="0"/>
    <x v="8"/>
    <s v="De Bonte Raaf"/>
    <x v="11"/>
    <x v="34"/>
    <n v="100"/>
    <x v="0"/>
    <x v="0"/>
    <x v="0"/>
    <x v="0"/>
    <x v="0"/>
    <x v="0"/>
  </r>
  <r>
    <x v="0"/>
    <x v="8"/>
    <s v="De Bonte Raaf"/>
    <x v="11"/>
    <x v="35"/>
    <n v="100"/>
    <x v="0"/>
    <x v="0"/>
    <x v="0"/>
    <x v="0"/>
    <x v="0"/>
    <x v="0"/>
  </r>
  <r>
    <x v="0"/>
    <x v="8"/>
    <s v="De Bonte Raaf"/>
    <x v="11"/>
    <x v="36"/>
    <n v="156"/>
    <x v="0"/>
    <x v="0"/>
    <x v="0"/>
    <x v="0"/>
    <x v="0"/>
    <x v="0"/>
  </r>
  <r>
    <x v="0"/>
    <x v="8"/>
    <s v="De Bonte Raaf"/>
    <x v="11"/>
    <x v="37"/>
    <n v="117.25"/>
    <x v="0"/>
    <x v="0"/>
    <x v="0"/>
    <x v="0"/>
    <x v="0"/>
    <x v="0"/>
  </r>
  <r>
    <x v="0"/>
    <x v="8"/>
    <s v="De Bonte Raaf"/>
    <x v="11"/>
    <x v="38"/>
    <n v="324.81"/>
    <x v="0"/>
    <x v="0"/>
    <x v="0"/>
    <x v="0"/>
    <x v="0"/>
    <x v="0"/>
  </r>
  <r>
    <x v="0"/>
    <x v="8"/>
    <s v="De Bonte Raaf"/>
    <x v="11"/>
    <x v="39"/>
    <n v="0"/>
    <x v="0"/>
    <x v="0"/>
    <x v="0"/>
    <x v="0"/>
    <x v="0"/>
    <x v="0"/>
  </r>
  <r>
    <x v="0"/>
    <x v="8"/>
    <s v="De Bonte Raaf"/>
    <x v="11"/>
    <x v="40"/>
    <n v="324.81"/>
    <x v="0"/>
    <x v="0"/>
    <x v="0"/>
    <x v="0"/>
    <x v="0"/>
    <x v="0"/>
  </r>
  <r>
    <x v="0"/>
    <x v="8"/>
    <s v="De Bonte Raaf"/>
    <x v="11"/>
    <x v="41"/>
    <n v="0"/>
    <x v="0"/>
    <x v="0"/>
    <x v="0"/>
    <x v="0"/>
    <x v="0"/>
    <x v="0"/>
  </r>
  <r>
    <x v="0"/>
    <x v="8"/>
    <s v="De Bonte Raaf"/>
    <x v="11"/>
    <x v="92"/>
    <n v="1750"/>
    <x v="0"/>
    <x v="0"/>
    <x v="0"/>
    <x v="0"/>
    <x v="0"/>
    <x v="0"/>
  </r>
  <r>
    <x v="0"/>
    <x v="8"/>
    <s v="De Bonte Raaf"/>
    <x v="11"/>
    <x v="43"/>
    <n v="0"/>
    <x v="0"/>
    <x v="0"/>
    <x v="0"/>
    <x v="1"/>
    <x v="0"/>
    <x v="0"/>
  </r>
  <r>
    <x v="0"/>
    <x v="8"/>
    <s v="De Bonte Raaf"/>
    <x v="11"/>
    <x v="44"/>
    <n v="0"/>
    <x v="0"/>
    <x v="0"/>
    <x v="0"/>
    <x v="2"/>
    <x v="0"/>
    <x v="0"/>
  </r>
  <r>
    <x v="0"/>
    <x v="8"/>
    <s v="De Bonte Raaf"/>
    <x v="11"/>
    <x v="45"/>
    <n v="0"/>
    <x v="0"/>
    <x v="0"/>
    <x v="0"/>
    <x v="2"/>
    <x v="0"/>
    <x v="0"/>
  </r>
  <r>
    <x v="0"/>
    <x v="8"/>
    <s v="De Bonte Raaf"/>
    <x v="11"/>
    <x v="46"/>
    <n v="0"/>
    <x v="0"/>
    <x v="0"/>
    <x v="0"/>
    <x v="2"/>
    <x v="0"/>
    <x v="0"/>
  </r>
  <r>
    <x v="0"/>
    <x v="8"/>
    <s v="De Bonte Raaf"/>
    <x v="11"/>
    <x v="47"/>
    <n v="0"/>
    <x v="0"/>
    <x v="0"/>
    <x v="0"/>
    <x v="2"/>
    <x v="0"/>
    <x v="0"/>
  </r>
  <r>
    <x v="0"/>
    <x v="8"/>
    <s v="De Bonte Raaf"/>
    <x v="11"/>
    <x v="48"/>
    <n v="0"/>
    <x v="0"/>
    <x v="0"/>
    <x v="0"/>
    <x v="1"/>
    <x v="0"/>
    <x v="0"/>
  </r>
  <r>
    <x v="0"/>
    <x v="8"/>
    <s v="De Bonte Raaf"/>
    <x v="11"/>
    <x v="49"/>
    <n v="140"/>
    <x v="0"/>
    <x v="0"/>
    <x v="0"/>
    <x v="3"/>
    <x v="0"/>
    <x v="0"/>
  </r>
  <r>
    <x v="0"/>
    <x v="8"/>
    <s v="De Bonte Raaf"/>
    <x v="11"/>
    <x v="50"/>
    <n v="21"/>
    <x v="0"/>
    <x v="0"/>
    <x v="0"/>
    <x v="4"/>
    <x v="0"/>
    <x v="0"/>
  </r>
  <r>
    <x v="0"/>
    <x v="8"/>
    <s v="De Bonte Raaf"/>
    <x v="11"/>
    <x v="51"/>
    <n v="28"/>
    <x v="0"/>
    <x v="0"/>
    <x v="0"/>
    <x v="4"/>
    <x v="0"/>
    <x v="0"/>
  </r>
  <r>
    <x v="0"/>
    <x v="8"/>
    <s v="De Bonte Raaf"/>
    <x v="11"/>
    <x v="52"/>
    <n v="0"/>
    <x v="0"/>
    <x v="0"/>
    <x v="0"/>
    <x v="1"/>
    <x v="0"/>
    <x v="0"/>
  </r>
  <r>
    <x v="0"/>
    <x v="8"/>
    <s v="De Bonte Raaf"/>
    <x v="11"/>
    <x v="53"/>
    <n v="26.25"/>
    <x v="0"/>
    <x v="0"/>
    <x v="0"/>
    <x v="3"/>
    <x v="0"/>
    <x v="0"/>
  </r>
  <r>
    <x v="0"/>
    <x v="8"/>
    <s v="De Bonte Raaf"/>
    <x v="11"/>
    <x v="54"/>
    <n v="3.94"/>
    <x v="0"/>
    <x v="0"/>
    <x v="0"/>
    <x v="4"/>
    <x v="0"/>
    <x v="0"/>
  </r>
  <r>
    <x v="0"/>
    <x v="8"/>
    <s v="De Bonte Raaf"/>
    <x v="11"/>
    <x v="55"/>
    <n v="5.25"/>
    <x v="0"/>
    <x v="0"/>
    <x v="0"/>
    <x v="4"/>
    <x v="0"/>
    <x v="0"/>
  </r>
  <r>
    <x v="0"/>
    <x v="8"/>
    <s v="De Bonte Raaf"/>
    <x v="11"/>
    <x v="56"/>
    <n v="0"/>
    <x v="0"/>
    <x v="0"/>
    <x v="0"/>
    <x v="4"/>
    <x v="0"/>
    <x v="0"/>
  </r>
  <r>
    <x v="0"/>
    <x v="8"/>
    <s v="De Bonte Raaf"/>
    <x v="11"/>
    <x v="57"/>
    <n v="0"/>
    <x v="0"/>
    <x v="0"/>
    <x v="0"/>
    <x v="4"/>
    <x v="0"/>
    <x v="0"/>
  </r>
  <r>
    <x v="0"/>
    <x v="8"/>
    <s v="De Bonte Raaf"/>
    <x v="11"/>
    <x v="58"/>
    <n v="0"/>
    <x v="0"/>
    <x v="0"/>
    <x v="0"/>
    <x v="4"/>
    <x v="0"/>
    <x v="0"/>
  </r>
  <r>
    <x v="0"/>
    <x v="8"/>
    <s v="De Bonte Raaf"/>
    <x v="11"/>
    <x v="59"/>
    <n v="0"/>
    <x v="0"/>
    <x v="0"/>
    <x v="0"/>
    <x v="4"/>
    <x v="0"/>
    <x v="0"/>
  </r>
  <r>
    <x v="0"/>
    <x v="8"/>
    <s v="De Bonte Raaf"/>
    <x v="11"/>
    <x v="60"/>
    <n v="127.22"/>
    <x v="0"/>
    <x v="0"/>
    <x v="0"/>
    <x v="5"/>
    <x v="0"/>
    <x v="0"/>
  </r>
  <r>
    <x v="0"/>
    <x v="8"/>
    <s v="De Bonte Raaf"/>
    <x v="11"/>
    <x v="61"/>
    <n v="0"/>
    <x v="0"/>
    <x v="0"/>
    <x v="0"/>
    <x v="5"/>
    <x v="0"/>
    <x v="0"/>
  </r>
  <r>
    <x v="0"/>
    <x v="8"/>
    <s v="De Bonte Raaf"/>
    <x v="11"/>
    <x v="62"/>
    <n v="0"/>
    <x v="0"/>
    <x v="0"/>
    <x v="0"/>
    <x v="5"/>
    <x v="0"/>
    <x v="0"/>
  </r>
  <r>
    <x v="0"/>
    <x v="8"/>
    <s v="De Bonte Raaf"/>
    <x v="11"/>
    <x v="63"/>
    <n v="0"/>
    <x v="0"/>
    <x v="0"/>
    <x v="0"/>
    <x v="5"/>
    <x v="0"/>
    <x v="0"/>
  </r>
  <r>
    <x v="0"/>
    <x v="8"/>
    <s v="De Bonte Raaf"/>
    <x v="11"/>
    <x v="64"/>
    <n v="9.2799999999999994"/>
    <x v="0"/>
    <x v="0"/>
    <x v="0"/>
    <x v="5"/>
    <x v="0"/>
    <x v="0"/>
  </r>
  <r>
    <x v="0"/>
    <x v="8"/>
    <s v="De Bonte Raaf"/>
    <x v="11"/>
    <x v="65"/>
    <n v="0"/>
    <x v="0"/>
    <x v="0"/>
    <x v="0"/>
    <x v="5"/>
    <x v="0"/>
    <x v="0"/>
  </r>
  <r>
    <x v="0"/>
    <x v="8"/>
    <s v="De Bonte Raaf"/>
    <x v="11"/>
    <x v="66"/>
    <n v="51.45"/>
    <x v="0"/>
    <x v="0"/>
    <x v="0"/>
    <x v="5"/>
    <x v="0"/>
    <x v="0"/>
  </r>
  <r>
    <x v="0"/>
    <x v="8"/>
    <s v="De Bonte Raaf"/>
    <x v="11"/>
    <x v="67"/>
    <n v="0"/>
    <x v="0"/>
    <x v="0"/>
    <x v="0"/>
    <x v="5"/>
    <x v="0"/>
    <x v="0"/>
  </r>
  <r>
    <x v="0"/>
    <x v="8"/>
    <s v="De Bonte Raaf"/>
    <x v="11"/>
    <x v="68"/>
    <n v="0"/>
    <x v="0"/>
    <x v="0"/>
    <x v="0"/>
    <x v="5"/>
    <x v="0"/>
    <x v="0"/>
  </r>
  <r>
    <x v="0"/>
    <x v="8"/>
    <s v="De Bonte Raaf"/>
    <x v="11"/>
    <x v="69"/>
    <n v="0"/>
    <x v="0"/>
    <x v="0"/>
    <x v="0"/>
    <x v="5"/>
    <x v="0"/>
    <x v="0"/>
  </r>
  <r>
    <x v="0"/>
    <x v="8"/>
    <s v="De Bonte Raaf"/>
    <x v="11"/>
    <x v="70"/>
    <n v="6.12"/>
    <x v="0"/>
    <x v="0"/>
    <x v="0"/>
    <x v="5"/>
    <x v="0"/>
    <x v="0"/>
  </r>
  <r>
    <x v="0"/>
    <x v="8"/>
    <s v="De Bonte Raaf"/>
    <x v="11"/>
    <x v="71"/>
    <n v="0"/>
    <x v="0"/>
    <x v="0"/>
    <x v="0"/>
    <x v="5"/>
    <x v="0"/>
    <x v="0"/>
  </r>
  <r>
    <x v="0"/>
    <x v="8"/>
    <s v="De Bonte Raaf"/>
    <x v="11"/>
    <x v="72"/>
    <n v="0"/>
    <x v="0"/>
    <x v="0"/>
    <x v="0"/>
    <x v="4"/>
    <x v="0"/>
    <x v="0"/>
  </r>
  <r>
    <x v="0"/>
    <x v="8"/>
    <s v="De Bonte Raaf"/>
    <x v="11"/>
    <x v="73"/>
    <n v="0"/>
    <x v="0"/>
    <x v="0"/>
    <x v="0"/>
    <x v="4"/>
    <x v="0"/>
    <x v="0"/>
  </r>
  <r>
    <x v="0"/>
    <x v="8"/>
    <s v="De Bonte Raaf"/>
    <x v="11"/>
    <x v="74"/>
    <n v="0"/>
    <x v="0"/>
    <x v="0"/>
    <x v="0"/>
    <x v="4"/>
    <x v="0"/>
    <x v="0"/>
  </r>
  <r>
    <x v="0"/>
    <x v="8"/>
    <s v="De Bonte Raaf"/>
    <x v="11"/>
    <x v="75"/>
    <n v="0"/>
    <x v="0"/>
    <x v="0"/>
    <x v="0"/>
    <x v="4"/>
    <x v="0"/>
    <x v="0"/>
  </r>
  <r>
    <x v="0"/>
    <x v="8"/>
    <s v="De Bonte Raaf"/>
    <x v="11"/>
    <x v="76"/>
    <n v="117.25"/>
    <x v="0"/>
    <x v="0"/>
    <x v="0"/>
    <x v="6"/>
    <x v="0"/>
    <x v="0"/>
  </r>
  <r>
    <x v="0"/>
    <x v="8"/>
    <s v="De Bonte Raaf"/>
    <x v="11"/>
    <x v="77"/>
    <n v="-139.08000000000001"/>
    <x v="0"/>
    <x v="0"/>
    <x v="0"/>
    <x v="7"/>
    <x v="0"/>
    <x v="0"/>
  </r>
  <r>
    <x v="0"/>
    <x v="8"/>
    <s v="De Bonte Raaf"/>
    <x v="11"/>
    <x v="78"/>
    <n v="0"/>
    <x v="0"/>
    <x v="0"/>
    <x v="0"/>
    <x v="7"/>
    <x v="0"/>
    <x v="0"/>
  </r>
  <r>
    <x v="0"/>
    <x v="8"/>
    <s v="De Bonte Raaf"/>
    <x v="11"/>
    <x v="79"/>
    <n v="0"/>
    <x v="0"/>
    <x v="0"/>
    <x v="0"/>
    <x v="7"/>
    <x v="0"/>
    <x v="0"/>
  </r>
  <r>
    <x v="0"/>
    <x v="8"/>
    <s v="De Bonte Raaf"/>
    <x v="11"/>
    <x v="80"/>
    <n v="0"/>
    <x v="0"/>
    <x v="0"/>
    <x v="0"/>
    <x v="8"/>
    <x v="0"/>
    <x v="0"/>
  </r>
  <r>
    <x v="0"/>
    <x v="8"/>
    <s v="De Bonte Raaf"/>
    <x v="11"/>
    <x v="81"/>
    <n v="1610.92"/>
    <x v="0"/>
    <x v="0"/>
    <x v="0"/>
    <x v="8"/>
    <x v="0"/>
    <x v="0"/>
  </r>
  <r>
    <x v="0"/>
    <x v="8"/>
    <s v="De Bonte Raaf"/>
    <x v="11"/>
    <x v="82"/>
    <n v="0"/>
    <x v="0"/>
    <x v="0"/>
    <x v="0"/>
    <x v="8"/>
    <x v="0"/>
    <x v="0"/>
  </r>
  <r>
    <x v="0"/>
    <x v="8"/>
    <s v="De Bonte Raaf"/>
    <x v="11"/>
    <x v="83"/>
    <n v="1610.92"/>
    <x v="0"/>
    <x v="0"/>
    <x v="0"/>
    <x v="9"/>
    <x v="0"/>
    <x v="0"/>
  </r>
  <r>
    <x v="0"/>
    <x v="8"/>
    <s v="De Bonte Raaf"/>
    <x v="11"/>
    <x v="84"/>
    <n v="0"/>
    <x v="0"/>
    <x v="0"/>
    <x v="0"/>
    <x v="3"/>
    <x v="0"/>
    <x v="0"/>
  </r>
  <r>
    <x v="0"/>
    <x v="8"/>
    <s v="De Bonte Raaf"/>
    <x v="12"/>
    <x v="0"/>
    <n v="2982"/>
    <x v="2"/>
    <x v="1"/>
    <x v="0"/>
    <x v="0"/>
    <x v="0"/>
    <x v="1"/>
  </r>
  <r>
    <x v="0"/>
    <x v="8"/>
    <s v="De Bonte Raaf"/>
    <x v="12"/>
    <x v="85"/>
    <n v="1050"/>
    <x v="2"/>
    <x v="1"/>
    <x v="0"/>
    <x v="0"/>
    <x v="0"/>
    <x v="1"/>
  </r>
  <r>
    <x v="0"/>
    <x v="8"/>
    <s v="De Bonte Raaf"/>
    <x v="12"/>
    <x v="2"/>
    <n v="0"/>
    <x v="2"/>
    <x v="1"/>
    <x v="0"/>
    <x v="0"/>
    <x v="0"/>
    <x v="1"/>
  </r>
  <r>
    <x v="0"/>
    <x v="8"/>
    <s v="De Bonte Raaf"/>
    <x v="12"/>
    <x v="86"/>
    <n v="1050"/>
    <x v="2"/>
    <x v="1"/>
    <x v="0"/>
    <x v="0"/>
    <x v="0"/>
    <x v="1"/>
  </r>
  <r>
    <x v="0"/>
    <x v="8"/>
    <s v="De Bonte Raaf"/>
    <x v="12"/>
    <x v="4"/>
    <n v="1050"/>
    <x v="2"/>
    <x v="1"/>
    <x v="0"/>
    <x v="1"/>
    <x v="0"/>
    <x v="1"/>
  </r>
  <r>
    <x v="0"/>
    <x v="8"/>
    <s v="De Bonte Raaf"/>
    <x v="12"/>
    <x v="5"/>
    <n v="0"/>
    <x v="2"/>
    <x v="1"/>
    <x v="0"/>
    <x v="0"/>
    <x v="0"/>
    <x v="1"/>
  </r>
  <r>
    <x v="0"/>
    <x v="8"/>
    <s v="De Bonte Raaf"/>
    <x v="12"/>
    <x v="6"/>
    <n v="1359.05"/>
    <x v="2"/>
    <x v="1"/>
    <x v="0"/>
    <x v="0"/>
    <x v="0"/>
    <x v="1"/>
  </r>
  <r>
    <x v="0"/>
    <x v="8"/>
    <s v="De Bonte Raaf"/>
    <x v="12"/>
    <x v="7"/>
    <n v="0"/>
    <x v="2"/>
    <x v="1"/>
    <x v="0"/>
    <x v="0"/>
    <x v="0"/>
    <x v="1"/>
  </r>
  <r>
    <x v="0"/>
    <x v="8"/>
    <s v="De Bonte Raaf"/>
    <x v="12"/>
    <x v="8"/>
    <n v="0"/>
    <x v="2"/>
    <x v="1"/>
    <x v="0"/>
    <x v="1"/>
    <x v="0"/>
    <x v="1"/>
  </r>
  <r>
    <x v="0"/>
    <x v="8"/>
    <s v="De Bonte Raaf"/>
    <x v="12"/>
    <x v="96"/>
    <n v="22.5"/>
    <x v="2"/>
    <x v="1"/>
    <x v="0"/>
    <x v="0"/>
    <x v="0"/>
    <x v="1"/>
  </r>
  <r>
    <x v="0"/>
    <x v="8"/>
    <s v="De Bonte Raaf"/>
    <x v="12"/>
    <x v="87"/>
    <n v="1050"/>
    <x v="2"/>
    <x v="1"/>
    <x v="0"/>
    <x v="0"/>
    <x v="0"/>
    <x v="1"/>
  </r>
  <r>
    <x v="0"/>
    <x v="8"/>
    <s v="De Bonte Raaf"/>
    <x v="12"/>
    <x v="88"/>
    <n v="1050"/>
    <x v="2"/>
    <x v="1"/>
    <x v="0"/>
    <x v="0"/>
    <x v="0"/>
    <x v="1"/>
  </r>
  <r>
    <x v="0"/>
    <x v="8"/>
    <s v="De Bonte Raaf"/>
    <x v="12"/>
    <x v="89"/>
    <n v="1050"/>
    <x v="2"/>
    <x v="1"/>
    <x v="0"/>
    <x v="0"/>
    <x v="0"/>
    <x v="1"/>
  </r>
  <r>
    <x v="0"/>
    <x v="8"/>
    <s v="De Bonte Raaf"/>
    <x v="12"/>
    <x v="90"/>
    <n v="1050"/>
    <x v="2"/>
    <x v="1"/>
    <x v="0"/>
    <x v="0"/>
    <x v="0"/>
    <x v="1"/>
  </r>
  <r>
    <x v="0"/>
    <x v="8"/>
    <s v="De Bonte Raaf"/>
    <x v="12"/>
    <x v="91"/>
    <n v="1050"/>
    <x v="2"/>
    <x v="1"/>
    <x v="0"/>
    <x v="0"/>
    <x v="0"/>
    <x v="1"/>
  </r>
  <r>
    <x v="0"/>
    <x v="8"/>
    <s v="De Bonte Raaf"/>
    <x v="12"/>
    <x v="15"/>
    <n v="0"/>
    <x v="2"/>
    <x v="1"/>
    <x v="0"/>
    <x v="0"/>
    <x v="0"/>
    <x v="1"/>
  </r>
  <r>
    <x v="0"/>
    <x v="8"/>
    <s v="De Bonte Raaf"/>
    <x v="12"/>
    <x v="16"/>
    <n v="1050"/>
    <x v="2"/>
    <x v="1"/>
    <x v="0"/>
    <x v="0"/>
    <x v="0"/>
    <x v="1"/>
  </r>
  <r>
    <x v="0"/>
    <x v="8"/>
    <s v="De Bonte Raaf"/>
    <x v="12"/>
    <x v="17"/>
    <n v="0"/>
    <x v="2"/>
    <x v="1"/>
    <x v="0"/>
    <x v="0"/>
    <x v="0"/>
    <x v="1"/>
  </r>
  <r>
    <x v="0"/>
    <x v="8"/>
    <s v="De Bonte Raaf"/>
    <x v="12"/>
    <x v="18"/>
    <n v="1050"/>
    <x v="2"/>
    <x v="1"/>
    <x v="0"/>
    <x v="0"/>
    <x v="0"/>
    <x v="1"/>
  </r>
  <r>
    <x v="0"/>
    <x v="8"/>
    <s v="De Bonte Raaf"/>
    <x v="12"/>
    <x v="19"/>
    <n v="13"/>
    <x v="2"/>
    <x v="1"/>
    <x v="0"/>
    <x v="0"/>
    <x v="0"/>
    <x v="1"/>
  </r>
  <r>
    <x v="0"/>
    <x v="8"/>
    <s v="De Bonte Raaf"/>
    <x v="12"/>
    <x v="20"/>
    <n v="1050"/>
    <x v="2"/>
    <x v="1"/>
    <x v="0"/>
    <x v="0"/>
    <x v="0"/>
    <x v="1"/>
  </r>
  <r>
    <x v="0"/>
    <x v="8"/>
    <s v="De Bonte Raaf"/>
    <x v="12"/>
    <x v="21"/>
    <n v="-78.5"/>
    <x v="2"/>
    <x v="1"/>
    <x v="0"/>
    <x v="0"/>
    <x v="0"/>
    <x v="1"/>
  </r>
  <r>
    <x v="0"/>
    <x v="8"/>
    <s v="De Bonte Raaf"/>
    <x v="12"/>
    <x v="22"/>
    <n v="1050"/>
    <x v="2"/>
    <x v="1"/>
    <x v="0"/>
    <x v="0"/>
    <x v="0"/>
    <x v="1"/>
  </r>
  <r>
    <x v="0"/>
    <x v="8"/>
    <s v="De Bonte Raaf"/>
    <x v="12"/>
    <x v="23"/>
    <n v="1050"/>
    <x v="2"/>
    <x v="1"/>
    <x v="0"/>
    <x v="0"/>
    <x v="0"/>
    <x v="1"/>
  </r>
  <r>
    <x v="0"/>
    <x v="8"/>
    <s v="De Bonte Raaf"/>
    <x v="12"/>
    <x v="24"/>
    <n v="1050"/>
    <x v="2"/>
    <x v="1"/>
    <x v="0"/>
    <x v="0"/>
    <x v="0"/>
    <x v="1"/>
  </r>
  <r>
    <x v="0"/>
    <x v="8"/>
    <s v="De Bonte Raaf"/>
    <x v="12"/>
    <x v="25"/>
    <n v="21.67"/>
    <x v="2"/>
    <x v="1"/>
    <x v="0"/>
    <x v="0"/>
    <x v="0"/>
    <x v="1"/>
  </r>
  <r>
    <x v="0"/>
    <x v="8"/>
    <s v="De Bonte Raaf"/>
    <x v="12"/>
    <x v="26"/>
    <n v="93.6"/>
    <x v="2"/>
    <x v="1"/>
    <x v="0"/>
    <x v="0"/>
    <x v="0"/>
    <x v="1"/>
  </r>
  <r>
    <x v="0"/>
    <x v="8"/>
    <s v="De Bonte Raaf"/>
    <x v="12"/>
    <x v="27"/>
    <n v="87.17"/>
    <x v="2"/>
    <x v="1"/>
    <x v="0"/>
    <x v="0"/>
    <x v="0"/>
    <x v="1"/>
  </r>
  <r>
    <x v="0"/>
    <x v="8"/>
    <s v="De Bonte Raaf"/>
    <x v="12"/>
    <x v="28"/>
    <n v="1050"/>
    <x v="2"/>
    <x v="1"/>
    <x v="0"/>
    <x v="0"/>
    <x v="0"/>
    <x v="1"/>
  </r>
  <r>
    <x v="0"/>
    <x v="8"/>
    <s v="De Bonte Raaf"/>
    <x v="12"/>
    <x v="29"/>
    <n v="0"/>
    <x v="2"/>
    <x v="1"/>
    <x v="0"/>
    <x v="0"/>
    <x v="0"/>
    <x v="1"/>
  </r>
  <r>
    <x v="0"/>
    <x v="8"/>
    <s v="De Bonte Raaf"/>
    <x v="12"/>
    <x v="30"/>
    <n v="1750"/>
    <x v="2"/>
    <x v="1"/>
    <x v="0"/>
    <x v="0"/>
    <x v="0"/>
    <x v="1"/>
  </r>
  <r>
    <x v="0"/>
    <x v="8"/>
    <s v="De Bonte Raaf"/>
    <x v="12"/>
    <x v="31"/>
    <n v="11.22"/>
    <x v="2"/>
    <x v="1"/>
    <x v="0"/>
    <x v="0"/>
    <x v="0"/>
    <x v="1"/>
  </r>
  <r>
    <x v="0"/>
    <x v="8"/>
    <s v="De Bonte Raaf"/>
    <x v="12"/>
    <x v="32"/>
    <n v="93.6"/>
    <x v="2"/>
    <x v="1"/>
    <x v="0"/>
    <x v="0"/>
    <x v="0"/>
    <x v="1"/>
  </r>
  <r>
    <x v="0"/>
    <x v="8"/>
    <s v="De Bonte Raaf"/>
    <x v="12"/>
    <x v="33"/>
    <n v="60"/>
    <x v="2"/>
    <x v="1"/>
    <x v="0"/>
    <x v="0"/>
    <x v="0"/>
    <x v="1"/>
  </r>
  <r>
    <x v="0"/>
    <x v="8"/>
    <s v="De Bonte Raaf"/>
    <x v="12"/>
    <x v="34"/>
    <n v="60"/>
    <x v="2"/>
    <x v="1"/>
    <x v="0"/>
    <x v="0"/>
    <x v="0"/>
    <x v="1"/>
  </r>
  <r>
    <x v="0"/>
    <x v="8"/>
    <s v="De Bonte Raaf"/>
    <x v="12"/>
    <x v="35"/>
    <n v="60"/>
    <x v="2"/>
    <x v="1"/>
    <x v="0"/>
    <x v="0"/>
    <x v="0"/>
    <x v="1"/>
  </r>
  <r>
    <x v="0"/>
    <x v="8"/>
    <s v="De Bonte Raaf"/>
    <x v="12"/>
    <x v="36"/>
    <n v="94"/>
    <x v="2"/>
    <x v="1"/>
    <x v="0"/>
    <x v="0"/>
    <x v="0"/>
    <x v="1"/>
  </r>
  <r>
    <x v="0"/>
    <x v="8"/>
    <s v="De Bonte Raaf"/>
    <x v="12"/>
    <x v="37"/>
    <n v="70.349999999999994"/>
    <x v="2"/>
    <x v="1"/>
    <x v="0"/>
    <x v="0"/>
    <x v="0"/>
    <x v="1"/>
  </r>
  <r>
    <x v="0"/>
    <x v="8"/>
    <s v="De Bonte Raaf"/>
    <x v="12"/>
    <x v="38"/>
    <n v="184.65"/>
    <x v="2"/>
    <x v="1"/>
    <x v="0"/>
    <x v="0"/>
    <x v="0"/>
    <x v="1"/>
  </r>
  <r>
    <x v="0"/>
    <x v="8"/>
    <s v="De Bonte Raaf"/>
    <x v="12"/>
    <x v="39"/>
    <n v="0"/>
    <x v="2"/>
    <x v="1"/>
    <x v="0"/>
    <x v="0"/>
    <x v="0"/>
    <x v="1"/>
  </r>
  <r>
    <x v="0"/>
    <x v="8"/>
    <s v="De Bonte Raaf"/>
    <x v="12"/>
    <x v="40"/>
    <n v="184.65"/>
    <x v="2"/>
    <x v="1"/>
    <x v="0"/>
    <x v="0"/>
    <x v="0"/>
    <x v="1"/>
  </r>
  <r>
    <x v="0"/>
    <x v="8"/>
    <s v="De Bonte Raaf"/>
    <x v="12"/>
    <x v="41"/>
    <n v="0"/>
    <x v="2"/>
    <x v="1"/>
    <x v="0"/>
    <x v="0"/>
    <x v="0"/>
    <x v="1"/>
  </r>
  <r>
    <x v="0"/>
    <x v="8"/>
    <s v="De Bonte Raaf"/>
    <x v="12"/>
    <x v="92"/>
    <n v="1050"/>
    <x v="2"/>
    <x v="1"/>
    <x v="0"/>
    <x v="0"/>
    <x v="0"/>
    <x v="1"/>
  </r>
  <r>
    <x v="0"/>
    <x v="8"/>
    <s v="De Bonte Raaf"/>
    <x v="12"/>
    <x v="43"/>
    <n v="0"/>
    <x v="2"/>
    <x v="1"/>
    <x v="0"/>
    <x v="1"/>
    <x v="0"/>
    <x v="1"/>
  </r>
  <r>
    <x v="0"/>
    <x v="8"/>
    <s v="De Bonte Raaf"/>
    <x v="12"/>
    <x v="44"/>
    <n v="17.5"/>
    <x v="2"/>
    <x v="1"/>
    <x v="0"/>
    <x v="2"/>
    <x v="0"/>
    <x v="1"/>
  </r>
  <r>
    <x v="0"/>
    <x v="8"/>
    <s v="De Bonte Raaf"/>
    <x v="12"/>
    <x v="45"/>
    <n v="0"/>
    <x v="2"/>
    <x v="1"/>
    <x v="0"/>
    <x v="2"/>
    <x v="0"/>
    <x v="1"/>
  </r>
  <r>
    <x v="0"/>
    <x v="8"/>
    <s v="De Bonte Raaf"/>
    <x v="12"/>
    <x v="46"/>
    <n v="5"/>
    <x v="2"/>
    <x v="1"/>
    <x v="0"/>
    <x v="2"/>
    <x v="0"/>
    <x v="1"/>
  </r>
  <r>
    <x v="0"/>
    <x v="8"/>
    <s v="De Bonte Raaf"/>
    <x v="12"/>
    <x v="47"/>
    <n v="0"/>
    <x v="2"/>
    <x v="1"/>
    <x v="0"/>
    <x v="2"/>
    <x v="0"/>
    <x v="1"/>
  </r>
  <r>
    <x v="0"/>
    <x v="8"/>
    <s v="De Bonte Raaf"/>
    <x v="12"/>
    <x v="48"/>
    <n v="0"/>
    <x v="2"/>
    <x v="1"/>
    <x v="0"/>
    <x v="1"/>
    <x v="0"/>
    <x v="1"/>
  </r>
  <r>
    <x v="0"/>
    <x v="8"/>
    <s v="De Bonte Raaf"/>
    <x v="12"/>
    <x v="49"/>
    <n v="84"/>
    <x v="2"/>
    <x v="1"/>
    <x v="0"/>
    <x v="3"/>
    <x v="0"/>
    <x v="1"/>
  </r>
  <r>
    <x v="0"/>
    <x v="8"/>
    <s v="De Bonte Raaf"/>
    <x v="12"/>
    <x v="50"/>
    <n v="12.6"/>
    <x v="2"/>
    <x v="1"/>
    <x v="0"/>
    <x v="4"/>
    <x v="0"/>
    <x v="1"/>
  </r>
  <r>
    <x v="0"/>
    <x v="8"/>
    <s v="De Bonte Raaf"/>
    <x v="12"/>
    <x v="51"/>
    <n v="16.8"/>
    <x v="2"/>
    <x v="1"/>
    <x v="0"/>
    <x v="4"/>
    <x v="0"/>
    <x v="1"/>
  </r>
  <r>
    <x v="0"/>
    <x v="8"/>
    <s v="De Bonte Raaf"/>
    <x v="12"/>
    <x v="52"/>
    <n v="0"/>
    <x v="2"/>
    <x v="1"/>
    <x v="0"/>
    <x v="1"/>
    <x v="0"/>
    <x v="1"/>
  </r>
  <r>
    <x v="0"/>
    <x v="8"/>
    <s v="De Bonte Raaf"/>
    <x v="12"/>
    <x v="53"/>
    <n v="15.75"/>
    <x v="2"/>
    <x v="1"/>
    <x v="0"/>
    <x v="3"/>
    <x v="0"/>
    <x v="1"/>
  </r>
  <r>
    <x v="0"/>
    <x v="8"/>
    <s v="De Bonte Raaf"/>
    <x v="12"/>
    <x v="54"/>
    <n v="2.36"/>
    <x v="2"/>
    <x v="1"/>
    <x v="0"/>
    <x v="4"/>
    <x v="0"/>
    <x v="1"/>
  </r>
  <r>
    <x v="0"/>
    <x v="8"/>
    <s v="De Bonte Raaf"/>
    <x v="12"/>
    <x v="55"/>
    <n v="3.15"/>
    <x v="2"/>
    <x v="1"/>
    <x v="0"/>
    <x v="4"/>
    <x v="0"/>
    <x v="1"/>
  </r>
  <r>
    <x v="0"/>
    <x v="8"/>
    <s v="De Bonte Raaf"/>
    <x v="12"/>
    <x v="56"/>
    <n v="0"/>
    <x v="2"/>
    <x v="1"/>
    <x v="0"/>
    <x v="4"/>
    <x v="0"/>
    <x v="1"/>
  </r>
  <r>
    <x v="0"/>
    <x v="8"/>
    <s v="De Bonte Raaf"/>
    <x v="12"/>
    <x v="57"/>
    <n v="0"/>
    <x v="2"/>
    <x v="1"/>
    <x v="0"/>
    <x v="4"/>
    <x v="0"/>
    <x v="1"/>
  </r>
  <r>
    <x v="0"/>
    <x v="8"/>
    <s v="De Bonte Raaf"/>
    <x v="12"/>
    <x v="58"/>
    <n v="0"/>
    <x v="2"/>
    <x v="1"/>
    <x v="0"/>
    <x v="4"/>
    <x v="0"/>
    <x v="1"/>
  </r>
  <r>
    <x v="0"/>
    <x v="8"/>
    <s v="De Bonte Raaf"/>
    <x v="12"/>
    <x v="59"/>
    <n v="0"/>
    <x v="2"/>
    <x v="1"/>
    <x v="0"/>
    <x v="4"/>
    <x v="0"/>
    <x v="1"/>
  </r>
  <r>
    <x v="0"/>
    <x v="8"/>
    <s v="De Bonte Raaf"/>
    <x v="12"/>
    <x v="60"/>
    <n v="76.34"/>
    <x v="2"/>
    <x v="1"/>
    <x v="0"/>
    <x v="5"/>
    <x v="0"/>
    <x v="1"/>
  </r>
  <r>
    <x v="0"/>
    <x v="8"/>
    <s v="De Bonte Raaf"/>
    <x v="12"/>
    <x v="61"/>
    <n v="0"/>
    <x v="2"/>
    <x v="1"/>
    <x v="0"/>
    <x v="5"/>
    <x v="0"/>
    <x v="1"/>
  </r>
  <r>
    <x v="0"/>
    <x v="8"/>
    <s v="De Bonte Raaf"/>
    <x v="12"/>
    <x v="62"/>
    <n v="0"/>
    <x v="2"/>
    <x v="1"/>
    <x v="0"/>
    <x v="5"/>
    <x v="0"/>
    <x v="1"/>
  </r>
  <r>
    <x v="0"/>
    <x v="8"/>
    <s v="De Bonte Raaf"/>
    <x v="12"/>
    <x v="63"/>
    <n v="0"/>
    <x v="2"/>
    <x v="1"/>
    <x v="0"/>
    <x v="5"/>
    <x v="0"/>
    <x v="1"/>
  </r>
  <r>
    <x v="0"/>
    <x v="8"/>
    <s v="De Bonte Raaf"/>
    <x v="12"/>
    <x v="64"/>
    <n v="5.56"/>
    <x v="2"/>
    <x v="1"/>
    <x v="0"/>
    <x v="5"/>
    <x v="0"/>
    <x v="1"/>
  </r>
  <r>
    <x v="0"/>
    <x v="8"/>
    <s v="De Bonte Raaf"/>
    <x v="12"/>
    <x v="65"/>
    <n v="0"/>
    <x v="2"/>
    <x v="1"/>
    <x v="0"/>
    <x v="5"/>
    <x v="0"/>
    <x v="1"/>
  </r>
  <r>
    <x v="0"/>
    <x v="8"/>
    <s v="De Bonte Raaf"/>
    <x v="12"/>
    <x v="66"/>
    <n v="30.87"/>
    <x v="2"/>
    <x v="1"/>
    <x v="0"/>
    <x v="5"/>
    <x v="0"/>
    <x v="1"/>
  </r>
  <r>
    <x v="0"/>
    <x v="8"/>
    <s v="De Bonte Raaf"/>
    <x v="12"/>
    <x v="67"/>
    <n v="0"/>
    <x v="2"/>
    <x v="1"/>
    <x v="0"/>
    <x v="5"/>
    <x v="0"/>
    <x v="1"/>
  </r>
  <r>
    <x v="0"/>
    <x v="8"/>
    <s v="De Bonte Raaf"/>
    <x v="12"/>
    <x v="68"/>
    <n v="0"/>
    <x v="2"/>
    <x v="1"/>
    <x v="0"/>
    <x v="5"/>
    <x v="0"/>
    <x v="1"/>
  </r>
  <r>
    <x v="0"/>
    <x v="8"/>
    <s v="De Bonte Raaf"/>
    <x v="12"/>
    <x v="69"/>
    <n v="0"/>
    <x v="2"/>
    <x v="1"/>
    <x v="0"/>
    <x v="5"/>
    <x v="0"/>
    <x v="1"/>
  </r>
  <r>
    <x v="0"/>
    <x v="8"/>
    <s v="De Bonte Raaf"/>
    <x v="12"/>
    <x v="70"/>
    <n v="3.68"/>
    <x v="2"/>
    <x v="1"/>
    <x v="0"/>
    <x v="5"/>
    <x v="0"/>
    <x v="1"/>
  </r>
  <r>
    <x v="0"/>
    <x v="8"/>
    <s v="De Bonte Raaf"/>
    <x v="12"/>
    <x v="71"/>
    <n v="0"/>
    <x v="2"/>
    <x v="1"/>
    <x v="0"/>
    <x v="5"/>
    <x v="0"/>
    <x v="1"/>
  </r>
  <r>
    <x v="0"/>
    <x v="8"/>
    <s v="De Bonte Raaf"/>
    <x v="12"/>
    <x v="72"/>
    <n v="0"/>
    <x v="2"/>
    <x v="1"/>
    <x v="0"/>
    <x v="4"/>
    <x v="0"/>
    <x v="1"/>
  </r>
  <r>
    <x v="0"/>
    <x v="8"/>
    <s v="De Bonte Raaf"/>
    <x v="12"/>
    <x v="73"/>
    <n v="0"/>
    <x v="2"/>
    <x v="1"/>
    <x v="0"/>
    <x v="4"/>
    <x v="0"/>
    <x v="1"/>
  </r>
  <r>
    <x v="0"/>
    <x v="8"/>
    <s v="De Bonte Raaf"/>
    <x v="12"/>
    <x v="74"/>
    <n v="0"/>
    <x v="2"/>
    <x v="1"/>
    <x v="0"/>
    <x v="4"/>
    <x v="0"/>
    <x v="1"/>
  </r>
  <r>
    <x v="0"/>
    <x v="8"/>
    <s v="De Bonte Raaf"/>
    <x v="12"/>
    <x v="75"/>
    <n v="0"/>
    <x v="2"/>
    <x v="1"/>
    <x v="0"/>
    <x v="4"/>
    <x v="0"/>
    <x v="1"/>
  </r>
  <r>
    <x v="0"/>
    <x v="8"/>
    <s v="De Bonte Raaf"/>
    <x v="12"/>
    <x v="76"/>
    <n v="70.349999999999994"/>
    <x v="2"/>
    <x v="1"/>
    <x v="0"/>
    <x v="6"/>
    <x v="0"/>
    <x v="1"/>
  </r>
  <r>
    <x v="0"/>
    <x v="8"/>
    <s v="De Bonte Raaf"/>
    <x v="12"/>
    <x v="77"/>
    <n v="-78.5"/>
    <x v="2"/>
    <x v="1"/>
    <x v="0"/>
    <x v="7"/>
    <x v="0"/>
    <x v="1"/>
  </r>
  <r>
    <x v="0"/>
    <x v="8"/>
    <s v="De Bonte Raaf"/>
    <x v="12"/>
    <x v="78"/>
    <n v="0"/>
    <x v="2"/>
    <x v="1"/>
    <x v="0"/>
    <x v="7"/>
    <x v="0"/>
    <x v="1"/>
  </r>
  <r>
    <x v="0"/>
    <x v="8"/>
    <s v="De Bonte Raaf"/>
    <x v="12"/>
    <x v="79"/>
    <n v="0"/>
    <x v="2"/>
    <x v="1"/>
    <x v="0"/>
    <x v="7"/>
    <x v="0"/>
    <x v="1"/>
  </r>
  <r>
    <x v="0"/>
    <x v="8"/>
    <s v="De Bonte Raaf"/>
    <x v="12"/>
    <x v="80"/>
    <n v="0"/>
    <x v="2"/>
    <x v="1"/>
    <x v="0"/>
    <x v="8"/>
    <x v="0"/>
    <x v="1"/>
  </r>
  <r>
    <x v="0"/>
    <x v="8"/>
    <s v="De Bonte Raaf"/>
    <x v="12"/>
    <x v="81"/>
    <n v="994"/>
    <x v="2"/>
    <x v="1"/>
    <x v="0"/>
    <x v="8"/>
    <x v="0"/>
    <x v="1"/>
  </r>
  <r>
    <x v="0"/>
    <x v="8"/>
    <s v="De Bonte Raaf"/>
    <x v="12"/>
    <x v="82"/>
    <n v="0"/>
    <x v="2"/>
    <x v="1"/>
    <x v="0"/>
    <x v="8"/>
    <x v="0"/>
    <x v="1"/>
  </r>
  <r>
    <x v="0"/>
    <x v="8"/>
    <s v="De Bonte Raaf"/>
    <x v="12"/>
    <x v="83"/>
    <n v="994"/>
    <x v="2"/>
    <x v="1"/>
    <x v="0"/>
    <x v="9"/>
    <x v="0"/>
    <x v="1"/>
  </r>
  <r>
    <x v="0"/>
    <x v="8"/>
    <s v="De Bonte Raaf"/>
    <x v="12"/>
    <x v="84"/>
    <n v="0"/>
    <x v="2"/>
    <x v="1"/>
    <x v="0"/>
    <x v="3"/>
    <x v="0"/>
    <x v="1"/>
  </r>
  <r>
    <x v="0"/>
    <x v="8"/>
    <s v="De Bonte Raaf"/>
    <x v="2"/>
    <x v="0"/>
    <n v="3079.5"/>
    <x v="0"/>
    <x v="1"/>
    <x v="0"/>
    <x v="0"/>
    <x v="1"/>
    <x v="1"/>
  </r>
  <r>
    <x v="0"/>
    <x v="8"/>
    <s v="De Bonte Raaf"/>
    <x v="2"/>
    <x v="85"/>
    <n v="1110"/>
    <x v="0"/>
    <x v="1"/>
    <x v="0"/>
    <x v="0"/>
    <x v="1"/>
    <x v="1"/>
  </r>
  <r>
    <x v="0"/>
    <x v="8"/>
    <s v="De Bonte Raaf"/>
    <x v="2"/>
    <x v="2"/>
    <n v="0"/>
    <x v="0"/>
    <x v="1"/>
    <x v="0"/>
    <x v="0"/>
    <x v="1"/>
    <x v="1"/>
  </r>
  <r>
    <x v="0"/>
    <x v="8"/>
    <s v="De Bonte Raaf"/>
    <x v="2"/>
    <x v="86"/>
    <n v="1110"/>
    <x v="0"/>
    <x v="1"/>
    <x v="0"/>
    <x v="0"/>
    <x v="1"/>
    <x v="1"/>
  </r>
  <r>
    <x v="0"/>
    <x v="8"/>
    <s v="De Bonte Raaf"/>
    <x v="2"/>
    <x v="4"/>
    <n v="1110"/>
    <x v="0"/>
    <x v="1"/>
    <x v="0"/>
    <x v="1"/>
    <x v="1"/>
    <x v="1"/>
  </r>
  <r>
    <x v="0"/>
    <x v="8"/>
    <s v="De Bonte Raaf"/>
    <x v="2"/>
    <x v="5"/>
    <n v="0"/>
    <x v="0"/>
    <x v="1"/>
    <x v="0"/>
    <x v="0"/>
    <x v="1"/>
    <x v="1"/>
  </r>
  <r>
    <x v="0"/>
    <x v="8"/>
    <s v="De Bonte Raaf"/>
    <x v="2"/>
    <x v="6"/>
    <n v="1468.41"/>
    <x v="0"/>
    <x v="1"/>
    <x v="0"/>
    <x v="0"/>
    <x v="1"/>
    <x v="1"/>
  </r>
  <r>
    <x v="0"/>
    <x v="8"/>
    <s v="De Bonte Raaf"/>
    <x v="2"/>
    <x v="7"/>
    <n v="0"/>
    <x v="0"/>
    <x v="1"/>
    <x v="0"/>
    <x v="0"/>
    <x v="1"/>
    <x v="1"/>
  </r>
  <r>
    <x v="0"/>
    <x v="8"/>
    <s v="De Bonte Raaf"/>
    <x v="2"/>
    <x v="8"/>
    <n v="0"/>
    <x v="0"/>
    <x v="1"/>
    <x v="0"/>
    <x v="1"/>
    <x v="1"/>
    <x v="1"/>
  </r>
  <r>
    <x v="0"/>
    <x v="8"/>
    <s v="De Bonte Raaf"/>
    <x v="2"/>
    <x v="9"/>
    <n v="0"/>
    <x v="0"/>
    <x v="1"/>
    <x v="0"/>
    <x v="0"/>
    <x v="1"/>
    <x v="1"/>
  </r>
  <r>
    <x v="0"/>
    <x v="8"/>
    <s v="De Bonte Raaf"/>
    <x v="2"/>
    <x v="87"/>
    <n v="1110"/>
    <x v="0"/>
    <x v="1"/>
    <x v="0"/>
    <x v="0"/>
    <x v="1"/>
    <x v="1"/>
  </r>
  <r>
    <x v="0"/>
    <x v="8"/>
    <s v="De Bonte Raaf"/>
    <x v="2"/>
    <x v="88"/>
    <n v="1110"/>
    <x v="0"/>
    <x v="1"/>
    <x v="0"/>
    <x v="0"/>
    <x v="1"/>
    <x v="1"/>
  </r>
  <r>
    <x v="0"/>
    <x v="8"/>
    <s v="De Bonte Raaf"/>
    <x v="2"/>
    <x v="89"/>
    <n v="1110"/>
    <x v="0"/>
    <x v="1"/>
    <x v="0"/>
    <x v="0"/>
    <x v="1"/>
    <x v="1"/>
  </r>
  <r>
    <x v="0"/>
    <x v="8"/>
    <s v="De Bonte Raaf"/>
    <x v="2"/>
    <x v="90"/>
    <n v="1110"/>
    <x v="0"/>
    <x v="1"/>
    <x v="0"/>
    <x v="0"/>
    <x v="1"/>
    <x v="1"/>
  </r>
  <r>
    <x v="0"/>
    <x v="8"/>
    <s v="De Bonte Raaf"/>
    <x v="2"/>
    <x v="91"/>
    <n v="1110"/>
    <x v="0"/>
    <x v="1"/>
    <x v="0"/>
    <x v="0"/>
    <x v="1"/>
    <x v="1"/>
  </r>
  <r>
    <x v="0"/>
    <x v="8"/>
    <s v="De Bonte Raaf"/>
    <x v="2"/>
    <x v="15"/>
    <n v="0"/>
    <x v="0"/>
    <x v="1"/>
    <x v="0"/>
    <x v="0"/>
    <x v="1"/>
    <x v="1"/>
  </r>
  <r>
    <x v="0"/>
    <x v="8"/>
    <s v="De Bonte Raaf"/>
    <x v="2"/>
    <x v="16"/>
    <n v="0"/>
    <x v="0"/>
    <x v="1"/>
    <x v="0"/>
    <x v="0"/>
    <x v="1"/>
    <x v="1"/>
  </r>
  <r>
    <x v="0"/>
    <x v="8"/>
    <s v="De Bonte Raaf"/>
    <x v="2"/>
    <x v="17"/>
    <n v="1110"/>
    <x v="0"/>
    <x v="1"/>
    <x v="0"/>
    <x v="0"/>
    <x v="1"/>
    <x v="1"/>
  </r>
  <r>
    <x v="0"/>
    <x v="8"/>
    <s v="De Bonte Raaf"/>
    <x v="2"/>
    <x v="18"/>
    <n v="1110"/>
    <x v="0"/>
    <x v="1"/>
    <x v="0"/>
    <x v="0"/>
    <x v="1"/>
    <x v="1"/>
  </r>
  <r>
    <x v="0"/>
    <x v="8"/>
    <s v="De Bonte Raaf"/>
    <x v="2"/>
    <x v="19"/>
    <n v="13"/>
    <x v="0"/>
    <x v="1"/>
    <x v="0"/>
    <x v="0"/>
    <x v="1"/>
    <x v="1"/>
  </r>
  <r>
    <x v="0"/>
    <x v="8"/>
    <s v="De Bonte Raaf"/>
    <x v="2"/>
    <x v="20"/>
    <n v="1110"/>
    <x v="0"/>
    <x v="1"/>
    <x v="0"/>
    <x v="0"/>
    <x v="1"/>
    <x v="1"/>
  </r>
  <r>
    <x v="0"/>
    <x v="8"/>
    <s v="De Bonte Raaf"/>
    <x v="2"/>
    <x v="21"/>
    <n v="-83.5"/>
    <x v="0"/>
    <x v="1"/>
    <x v="0"/>
    <x v="0"/>
    <x v="1"/>
    <x v="1"/>
  </r>
  <r>
    <x v="0"/>
    <x v="8"/>
    <s v="De Bonte Raaf"/>
    <x v="2"/>
    <x v="22"/>
    <n v="1110"/>
    <x v="0"/>
    <x v="1"/>
    <x v="0"/>
    <x v="0"/>
    <x v="1"/>
    <x v="1"/>
  </r>
  <r>
    <x v="0"/>
    <x v="8"/>
    <s v="De Bonte Raaf"/>
    <x v="2"/>
    <x v="23"/>
    <n v="1110"/>
    <x v="0"/>
    <x v="1"/>
    <x v="0"/>
    <x v="0"/>
    <x v="1"/>
    <x v="1"/>
  </r>
  <r>
    <x v="0"/>
    <x v="8"/>
    <s v="De Bonte Raaf"/>
    <x v="2"/>
    <x v="24"/>
    <n v="1110"/>
    <x v="0"/>
    <x v="1"/>
    <x v="0"/>
    <x v="0"/>
    <x v="1"/>
    <x v="1"/>
  </r>
  <r>
    <x v="0"/>
    <x v="8"/>
    <s v="De Bonte Raaf"/>
    <x v="2"/>
    <x v="25"/>
    <n v="21.67"/>
    <x v="0"/>
    <x v="1"/>
    <x v="0"/>
    <x v="0"/>
    <x v="1"/>
    <x v="1"/>
  </r>
  <r>
    <x v="0"/>
    <x v="8"/>
    <s v="De Bonte Raaf"/>
    <x v="2"/>
    <x v="26"/>
    <n v="93.6"/>
    <x v="0"/>
    <x v="1"/>
    <x v="0"/>
    <x v="0"/>
    <x v="1"/>
    <x v="1"/>
  </r>
  <r>
    <x v="0"/>
    <x v="8"/>
    <s v="De Bonte Raaf"/>
    <x v="2"/>
    <x v="27"/>
    <n v="104"/>
    <x v="0"/>
    <x v="1"/>
    <x v="0"/>
    <x v="0"/>
    <x v="1"/>
    <x v="1"/>
  </r>
  <r>
    <x v="0"/>
    <x v="8"/>
    <s v="De Bonte Raaf"/>
    <x v="2"/>
    <x v="28"/>
    <n v="1110"/>
    <x v="0"/>
    <x v="1"/>
    <x v="0"/>
    <x v="0"/>
    <x v="1"/>
    <x v="1"/>
  </r>
  <r>
    <x v="0"/>
    <x v="8"/>
    <s v="De Bonte Raaf"/>
    <x v="2"/>
    <x v="29"/>
    <n v="0"/>
    <x v="0"/>
    <x v="1"/>
    <x v="0"/>
    <x v="0"/>
    <x v="1"/>
    <x v="1"/>
  </r>
  <r>
    <x v="0"/>
    <x v="8"/>
    <s v="De Bonte Raaf"/>
    <x v="2"/>
    <x v="30"/>
    <n v="1850"/>
    <x v="0"/>
    <x v="1"/>
    <x v="0"/>
    <x v="0"/>
    <x v="1"/>
    <x v="1"/>
  </r>
  <r>
    <x v="0"/>
    <x v="8"/>
    <s v="De Bonte Raaf"/>
    <x v="2"/>
    <x v="31"/>
    <n v="11.86"/>
    <x v="0"/>
    <x v="1"/>
    <x v="0"/>
    <x v="0"/>
    <x v="1"/>
    <x v="1"/>
  </r>
  <r>
    <x v="0"/>
    <x v="8"/>
    <s v="De Bonte Raaf"/>
    <x v="2"/>
    <x v="32"/>
    <n v="93.6"/>
    <x v="0"/>
    <x v="1"/>
    <x v="0"/>
    <x v="0"/>
    <x v="1"/>
    <x v="1"/>
  </r>
  <r>
    <x v="0"/>
    <x v="8"/>
    <s v="De Bonte Raaf"/>
    <x v="2"/>
    <x v="33"/>
    <n v="60"/>
    <x v="0"/>
    <x v="1"/>
    <x v="0"/>
    <x v="0"/>
    <x v="1"/>
    <x v="1"/>
  </r>
  <r>
    <x v="0"/>
    <x v="8"/>
    <s v="De Bonte Raaf"/>
    <x v="2"/>
    <x v="34"/>
    <n v="60"/>
    <x v="0"/>
    <x v="1"/>
    <x v="0"/>
    <x v="0"/>
    <x v="1"/>
    <x v="1"/>
  </r>
  <r>
    <x v="0"/>
    <x v="8"/>
    <s v="De Bonte Raaf"/>
    <x v="2"/>
    <x v="35"/>
    <n v="60"/>
    <x v="0"/>
    <x v="1"/>
    <x v="0"/>
    <x v="0"/>
    <x v="1"/>
    <x v="1"/>
  </r>
  <r>
    <x v="0"/>
    <x v="8"/>
    <s v="De Bonte Raaf"/>
    <x v="2"/>
    <x v="36"/>
    <n v="94"/>
    <x v="0"/>
    <x v="1"/>
    <x v="0"/>
    <x v="0"/>
    <x v="1"/>
    <x v="1"/>
  </r>
  <r>
    <x v="0"/>
    <x v="8"/>
    <s v="De Bonte Raaf"/>
    <x v="2"/>
    <x v="37"/>
    <n v="74.37"/>
    <x v="0"/>
    <x v="1"/>
    <x v="0"/>
    <x v="0"/>
    <x v="1"/>
    <x v="1"/>
  </r>
  <r>
    <x v="0"/>
    <x v="8"/>
    <s v="De Bonte Raaf"/>
    <x v="2"/>
    <x v="38"/>
    <n v="258.87"/>
    <x v="0"/>
    <x v="1"/>
    <x v="0"/>
    <x v="0"/>
    <x v="1"/>
    <x v="1"/>
  </r>
  <r>
    <x v="0"/>
    <x v="8"/>
    <s v="De Bonte Raaf"/>
    <x v="2"/>
    <x v="39"/>
    <n v="0"/>
    <x v="0"/>
    <x v="1"/>
    <x v="0"/>
    <x v="0"/>
    <x v="1"/>
    <x v="1"/>
  </r>
  <r>
    <x v="0"/>
    <x v="8"/>
    <s v="De Bonte Raaf"/>
    <x v="2"/>
    <x v="40"/>
    <n v="258.87"/>
    <x v="0"/>
    <x v="1"/>
    <x v="0"/>
    <x v="0"/>
    <x v="1"/>
    <x v="1"/>
  </r>
  <r>
    <x v="0"/>
    <x v="8"/>
    <s v="De Bonte Raaf"/>
    <x v="2"/>
    <x v="41"/>
    <n v="0"/>
    <x v="0"/>
    <x v="1"/>
    <x v="0"/>
    <x v="0"/>
    <x v="1"/>
    <x v="1"/>
  </r>
  <r>
    <x v="0"/>
    <x v="8"/>
    <s v="De Bonte Raaf"/>
    <x v="2"/>
    <x v="92"/>
    <n v="1110"/>
    <x v="0"/>
    <x v="1"/>
    <x v="0"/>
    <x v="0"/>
    <x v="1"/>
    <x v="1"/>
  </r>
  <r>
    <x v="0"/>
    <x v="8"/>
    <s v="De Bonte Raaf"/>
    <x v="2"/>
    <x v="43"/>
    <n v="0"/>
    <x v="0"/>
    <x v="1"/>
    <x v="0"/>
    <x v="1"/>
    <x v="1"/>
    <x v="1"/>
  </r>
  <r>
    <x v="0"/>
    <x v="8"/>
    <s v="De Bonte Raaf"/>
    <x v="2"/>
    <x v="44"/>
    <n v="0"/>
    <x v="0"/>
    <x v="1"/>
    <x v="0"/>
    <x v="2"/>
    <x v="1"/>
    <x v="1"/>
  </r>
  <r>
    <x v="0"/>
    <x v="8"/>
    <s v="De Bonte Raaf"/>
    <x v="2"/>
    <x v="45"/>
    <n v="0"/>
    <x v="0"/>
    <x v="1"/>
    <x v="0"/>
    <x v="2"/>
    <x v="1"/>
    <x v="1"/>
  </r>
  <r>
    <x v="0"/>
    <x v="8"/>
    <s v="De Bonte Raaf"/>
    <x v="2"/>
    <x v="46"/>
    <n v="0"/>
    <x v="0"/>
    <x v="1"/>
    <x v="0"/>
    <x v="2"/>
    <x v="1"/>
    <x v="1"/>
  </r>
  <r>
    <x v="0"/>
    <x v="8"/>
    <s v="De Bonte Raaf"/>
    <x v="2"/>
    <x v="47"/>
    <n v="0"/>
    <x v="0"/>
    <x v="1"/>
    <x v="0"/>
    <x v="2"/>
    <x v="1"/>
    <x v="1"/>
  </r>
  <r>
    <x v="0"/>
    <x v="8"/>
    <s v="De Bonte Raaf"/>
    <x v="2"/>
    <x v="48"/>
    <n v="0"/>
    <x v="0"/>
    <x v="1"/>
    <x v="0"/>
    <x v="1"/>
    <x v="1"/>
    <x v="1"/>
  </r>
  <r>
    <x v="0"/>
    <x v="8"/>
    <s v="De Bonte Raaf"/>
    <x v="2"/>
    <x v="49"/>
    <n v="88.8"/>
    <x v="0"/>
    <x v="1"/>
    <x v="0"/>
    <x v="3"/>
    <x v="1"/>
    <x v="1"/>
  </r>
  <r>
    <x v="0"/>
    <x v="8"/>
    <s v="De Bonte Raaf"/>
    <x v="2"/>
    <x v="50"/>
    <n v="13.32"/>
    <x v="0"/>
    <x v="1"/>
    <x v="0"/>
    <x v="4"/>
    <x v="1"/>
    <x v="1"/>
  </r>
  <r>
    <x v="0"/>
    <x v="8"/>
    <s v="De Bonte Raaf"/>
    <x v="2"/>
    <x v="51"/>
    <n v="17.760000000000002"/>
    <x v="0"/>
    <x v="1"/>
    <x v="0"/>
    <x v="4"/>
    <x v="1"/>
    <x v="1"/>
  </r>
  <r>
    <x v="0"/>
    <x v="8"/>
    <s v="De Bonte Raaf"/>
    <x v="2"/>
    <x v="52"/>
    <n v="0"/>
    <x v="0"/>
    <x v="1"/>
    <x v="0"/>
    <x v="1"/>
    <x v="1"/>
    <x v="1"/>
  </r>
  <r>
    <x v="0"/>
    <x v="8"/>
    <s v="De Bonte Raaf"/>
    <x v="2"/>
    <x v="53"/>
    <n v="16.649999999999999"/>
    <x v="0"/>
    <x v="1"/>
    <x v="0"/>
    <x v="3"/>
    <x v="1"/>
    <x v="1"/>
  </r>
  <r>
    <x v="0"/>
    <x v="8"/>
    <s v="De Bonte Raaf"/>
    <x v="2"/>
    <x v="54"/>
    <n v="2.5"/>
    <x v="0"/>
    <x v="1"/>
    <x v="0"/>
    <x v="4"/>
    <x v="1"/>
    <x v="1"/>
  </r>
  <r>
    <x v="0"/>
    <x v="8"/>
    <s v="De Bonte Raaf"/>
    <x v="2"/>
    <x v="55"/>
    <n v="3.33"/>
    <x v="0"/>
    <x v="1"/>
    <x v="0"/>
    <x v="4"/>
    <x v="1"/>
    <x v="1"/>
  </r>
  <r>
    <x v="0"/>
    <x v="8"/>
    <s v="De Bonte Raaf"/>
    <x v="2"/>
    <x v="56"/>
    <n v="0"/>
    <x v="0"/>
    <x v="1"/>
    <x v="0"/>
    <x v="4"/>
    <x v="1"/>
    <x v="1"/>
  </r>
  <r>
    <x v="0"/>
    <x v="8"/>
    <s v="De Bonte Raaf"/>
    <x v="2"/>
    <x v="57"/>
    <n v="0"/>
    <x v="0"/>
    <x v="1"/>
    <x v="0"/>
    <x v="4"/>
    <x v="1"/>
    <x v="1"/>
  </r>
  <r>
    <x v="0"/>
    <x v="8"/>
    <s v="De Bonte Raaf"/>
    <x v="2"/>
    <x v="58"/>
    <n v="0"/>
    <x v="0"/>
    <x v="1"/>
    <x v="0"/>
    <x v="4"/>
    <x v="1"/>
    <x v="1"/>
  </r>
  <r>
    <x v="0"/>
    <x v="8"/>
    <s v="De Bonte Raaf"/>
    <x v="2"/>
    <x v="59"/>
    <n v="0"/>
    <x v="0"/>
    <x v="1"/>
    <x v="0"/>
    <x v="4"/>
    <x v="1"/>
    <x v="1"/>
  </r>
  <r>
    <x v="0"/>
    <x v="8"/>
    <s v="De Bonte Raaf"/>
    <x v="2"/>
    <x v="60"/>
    <n v="80.7"/>
    <x v="0"/>
    <x v="1"/>
    <x v="0"/>
    <x v="5"/>
    <x v="1"/>
    <x v="1"/>
  </r>
  <r>
    <x v="0"/>
    <x v="8"/>
    <s v="De Bonte Raaf"/>
    <x v="2"/>
    <x v="61"/>
    <n v="0"/>
    <x v="0"/>
    <x v="1"/>
    <x v="0"/>
    <x v="5"/>
    <x v="1"/>
    <x v="1"/>
  </r>
  <r>
    <x v="0"/>
    <x v="8"/>
    <s v="De Bonte Raaf"/>
    <x v="2"/>
    <x v="62"/>
    <n v="0"/>
    <x v="0"/>
    <x v="1"/>
    <x v="0"/>
    <x v="5"/>
    <x v="1"/>
    <x v="1"/>
  </r>
  <r>
    <x v="0"/>
    <x v="8"/>
    <s v="De Bonte Raaf"/>
    <x v="2"/>
    <x v="63"/>
    <n v="0"/>
    <x v="0"/>
    <x v="1"/>
    <x v="0"/>
    <x v="5"/>
    <x v="1"/>
    <x v="1"/>
  </r>
  <r>
    <x v="0"/>
    <x v="8"/>
    <s v="De Bonte Raaf"/>
    <x v="2"/>
    <x v="64"/>
    <n v="5.88"/>
    <x v="0"/>
    <x v="1"/>
    <x v="0"/>
    <x v="5"/>
    <x v="1"/>
    <x v="1"/>
  </r>
  <r>
    <x v="0"/>
    <x v="8"/>
    <s v="De Bonte Raaf"/>
    <x v="2"/>
    <x v="65"/>
    <n v="0"/>
    <x v="0"/>
    <x v="1"/>
    <x v="0"/>
    <x v="5"/>
    <x v="1"/>
    <x v="1"/>
  </r>
  <r>
    <x v="0"/>
    <x v="8"/>
    <s v="De Bonte Raaf"/>
    <x v="2"/>
    <x v="66"/>
    <n v="0"/>
    <x v="0"/>
    <x v="1"/>
    <x v="0"/>
    <x v="5"/>
    <x v="1"/>
    <x v="1"/>
  </r>
  <r>
    <x v="0"/>
    <x v="8"/>
    <s v="De Bonte Raaf"/>
    <x v="2"/>
    <x v="67"/>
    <n v="88.13"/>
    <x v="0"/>
    <x v="1"/>
    <x v="0"/>
    <x v="5"/>
    <x v="1"/>
    <x v="1"/>
  </r>
  <r>
    <x v="0"/>
    <x v="8"/>
    <s v="De Bonte Raaf"/>
    <x v="2"/>
    <x v="68"/>
    <n v="0"/>
    <x v="0"/>
    <x v="1"/>
    <x v="0"/>
    <x v="5"/>
    <x v="1"/>
    <x v="1"/>
  </r>
  <r>
    <x v="0"/>
    <x v="8"/>
    <s v="De Bonte Raaf"/>
    <x v="2"/>
    <x v="69"/>
    <n v="0"/>
    <x v="0"/>
    <x v="1"/>
    <x v="0"/>
    <x v="5"/>
    <x v="1"/>
    <x v="1"/>
  </r>
  <r>
    <x v="0"/>
    <x v="8"/>
    <s v="De Bonte Raaf"/>
    <x v="2"/>
    <x v="70"/>
    <n v="3.88"/>
    <x v="0"/>
    <x v="1"/>
    <x v="0"/>
    <x v="5"/>
    <x v="1"/>
    <x v="1"/>
  </r>
  <r>
    <x v="0"/>
    <x v="8"/>
    <s v="De Bonte Raaf"/>
    <x v="2"/>
    <x v="71"/>
    <n v="0"/>
    <x v="0"/>
    <x v="1"/>
    <x v="0"/>
    <x v="5"/>
    <x v="1"/>
    <x v="1"/>
  </r>
  <r>
    <x v="0"/>
    <x v="8"/>
    <s v="De Bonte Raaf"/>
    <x v="2"/>
    <x v="72"/>
    <n v="0"/>
    <x v="0"/>
    <x v="1"/>
    <x v="0"/>
    <x v="4"/>
    <x v="1"/>
    <x v="1"/>
  </r>
  <r>
    <x v="0"/>
    <x v="8"/>
    <s v="De Bonte Raaf"/>
    <x v="2"/>
    <x v="73"/>
    <n v="0"/>
    <x v="0"/>
    <x v="1"/>
    <x v="0"/>
    <x v="4"/>
    <x v="1"/>
    <x v="1"/>
  </r>
  <r>
    <x v="0"/>
    <x v="8"/>
    <s v="De Bonte Raaf"/>
    <x v="2"/>
    <x v="74"/>
    <n v="0"/>
    <x v="0"/>
    <x v="1"/>
    <x v="0"/>
    <x v="4"/>
    <x v="1"/>
    <x v="1"/>
  </r>
  <r>
    <x v="0"/>
    <x v="8"/>
    <s v="De Bonte Raaf"/>
    <x v="2"/>
    <x v="75"/>
    <n v="0"/>
    <x v="0"/>
    <x v="1"/>
    <x v="0"/>
    <x v="4"/>
    <x v="1"/>
    <x v="1"/>
  </r>
  <r>
    <x v="0"/>
    <x v="8"/>
    <s v="De Bonte Raaf"/>
    <x v="2"/>
    <x v="76"/>
    <n v="74.37"/>
    <x v="0"/>
    <x v="1"/>
    <x v="0"/>
    <x v="6"/>
    <x v="1"/>
    <x v="1"/>
  </r>
  <r>
    <x v="0"/>
    <x v="8"/>
    <s v="De Bonte Raaf"/>
    <x v="2"/>
    <x v="77"/>
    <n v="-83.5"/>
    <x v="0"/>
    <x v="1"/>
    <x v="0"/>
    <x v="7"/>
    <x v="1"/>
    <x v="1"/>
  </r>
  <r>
    <x v="0"/>
    <x v="8"/>
    <s v="De Bonte Raaf"/>
    <x v="2"/>
    <x v="78"/>
    <n v="0"/>
    <x v="0"/>
    <x v="1"/>
    <x v="0"/>
    <x v="7"/>
    <x v="1"/>
    <x v="1"/>
  </r>
  <r>
    <x v="0"/>
    <x v="8"/>
    <s v="De Bonte Raaf"/>
    <x v="2"/>
    <x v="79"/>
    <n v="0"/>
    <x v="0"/>
    <x v="1"/>
    <x v="0"/>
    <x v="7"/>
    <x v="1"/>
    <x v="1"/>
  </r>
  <r>
    <x v="0"/>
    <x v="8"/>
    <s v="De Bonte Raaf"/>
    <x v="2"/>
    <x v="80"/>
    <n v="0"/>
    <x v="0"/>
    <x v="1"/>
    <x v="0"/>
    <x v="8"/>
    <x v="1"/>
    <x v="1"/>
  </r>
  <r>
    <x v="0"/>
    <x v="8"/>
    <s v="De Bonte Raaf"/>
    <x v="2"/>
    <x v="81"/>
    <n v="1026.5"/>
    <x v="0"/>
    <x v="1"/>
    <x v="0"/>
    <x v="8"/>
    <x v="1"/>
    <x v="1"/>
  </r>
  <r>
    <x v="0"/>
    <x v="8"/>
    <s v="De Bonte Raaf"/>
    <x v="2"/>
    <x v="82"/>
    <n v="0"/>
    <x v="0"/>
    <x v="1"/>
    <x v="0"/>
    <x v="8"/>
    <x v="1"/>
    <x v="1"/>
  </r>
  <r>
    <x v="0"/>
    <x v="8"/>
    <s v="De Bonte Raaf"/>
    <x v="2"/>
    <x v="83"/>
    <n v="1026.5"/>
    <x v="0"/>
    <x v="1"/>
    <x v="0"/>
    <x v="9"/>
    <x v="1"/>
    <x v="1"/>
  </r>
  <r>
    <x v="0"/>
    <x v="8"/>
    <s v="De Bonte Raaf"/>
    <x v="2"/>
    <x v="84"/>
    <n v="0"/>
    <x v="0"/>
    <x v="1"/>
    <x v="0"/>
    <x v="3"/>
    <x v="1"/>
    <x v="1"/>
  </r>
  <r>
    <x v="0"/>
    <x v="8"/>
    <s v="De Bonte Raaf"/>
    <x v="3"/>
    <x v="0"/>
    <n v="11343.24"/>
    <x v="0"/>
    <x v="2"/>
    <x v="0"/>
    <x v="0"/>
    <x v="1"/>
    <x v="1"/>
  </r>
  <r>
    <x v="0"/>
    <x v="8"/>
    <s v="De Bonte Raaf"/>
    <x v="3"/>
    <x v="85"/>
    <n v="5826"/>
    <x v="0"/>
    <x v="2"/>
    <x v="0"/>
    <x v="0"/>
    <x v="1"/>
    <x v="1"/>
  </r>
  <r>
    <x v="0"/>
    <x v="8"/>
    <s v="De Bonte Raaf"/>
    <x v="3"/>
    <x v="2"/>
    <n v="0"/>
    <x v="0"/>
    <x v="2"/>
    <x v="0"/>
    <x v="0"/>
    <x v="1"/>
    <x v="1"/>
  </r>
  <r>
    <x v="0"/>
    <x v="8"/>
    <s v="De Bonte Raaf"/>
    <x v="3"/>
    <x v="86"/>
    <n v="5826"/>
    <x v="0"/>
    <x v="2"/>
    <x v="0"/>
    <x v="0"/>
    <x v="1"/>
    <x v="1"/>
  </r>
  <r>
    <x v="0"/>
    <x v="8"/>
    <s v="De Bonte Raaf"/>
    <x v="3"/>
    <x v="4"/>
    <n v="5826"/>
    <x v="0"/>
    <x v="2"/>
    <x v="0"/>
    <x v="1"/>
    <x v="1"/>
    <x v="1"/>
  </r>
  <r>
    <x v="0"/>
    <x v="8"/>
    <s v="De Bonte Raaf"/>
    <x v="3"/>
    <x v="5"/>
    <n v="0"/>
    <x v="0"/>
    <x v="2"/>
    <x v="0"/>
    <x v="0"/>
    <x v="1"/>
    <x v="1"/>
  </r>
  <r>
    <x v="0"/>
    <x v="8"/>
    <s v="De Bonte Raaf"/>
    <x v="3"/>
    <x v="6"/>
    <n v="7227.94"/>
    <x v="0"/>
    <x v="2"/>
    <x v="0"/>
    <x v="0"/>
    <x v="1"/>
    <x v="1"/>
  </r>
  <r>
    <x v="0"/>
    <x v="8"/>
    <s v="De Bonte Raaf"/>
    <x v="3"/>
    <x v="7"/>
    <n v="0"/>
    <x v="0"/>
    <x v="2"/>
    <x v="0"/>
    <x v="0"/>
    <x v="1"/>
    <x v="1"/>
  </r>
  <r>
    <x v="0"/>
    <x v="8"/>
    <s v="De Bonte Raaf"/>
    <x v="3"/>
    <x v="8"/>
    <n v="0"/>
    <x v="0"/>
    <x v="2"/>
    <x v="0"/>
    <x v="1"/>
    <x v="1"/>
    <x v="1"/>
  </r>
  <r>
    <x v="0"/>
    <x v="8"/>
    <s v="De Bonte Raaf"/>
    <x v="3"/>
    <x v="9"/>
    <n v="0"/>
    <x v="0"/>
    <x v="2"/>
    <x v="0"/>
    <x v="0"/>
    <x v="1"/>
    <x v="1"/>
  </r>
  <r>
    <x v="0"/>
    <x v="8"/>
    <s v="De Bonte Raaf"/>
    <x v="3"/>
    <x v="87"/>
    <n v="5826"/>
    <x v="0"/>
    <x v="2"/>
    <x v="0"/>
    <x v="0"/>
    <x v="1"/>
    <x v="1"/>
  </r>
  <r>
    <x v="0"/>
    <x v="8"/>
    <s v="De Bonte Raaf"/>
    <x v="3"/>
    <x v="88"/>
    <n v="5826"/>
    <x v="0"/>
    <x v="2"/>
    <x v="0"/>
    <x v="0"/>
    <x v="1"/>
    <x v="1"/>
  </r>
  <r>
    <x v="0"/>
    <x v="8"/>
    <s v="De Bonte Raaf"/>
    <x v="3"/>
    <x v="89"/>
    <n v="5826"/>
    <x v="0"/>
    <x v="2"/>
    <x v="0"/>
    <x v="0"/>
    <x v="1"/>
    <x v="1"/>
  </r>
  <r>
    <x v="0"/>
    <x v="8"/>
    <s v="De Bonte Raaf"/>
    <x v="3"/>
    <x v="90"/>
    <n v="5826"/>
    <x v="0"/>
    <x v="2"/>
    <x v="0"/>
    <x v="0"/>
    <x v="1"/>
    <x v="1"/>
  </r>
  <r>
    <x v="0"/>
    <x v="8"/>
    <s v="De Bonte Raaf"/>
    <x v="3"/>
    <x v="91"/>
    <n v="5826"/>
    <x v="0"/>
    <x v="2"/>
    <x v="0"/>
    <x v="0"/>
    <x v="1"/>
    <x v="1"/>
  </r>
  <r>
    <x v="0"/>
    <x v="8"/>
    <s v="De Bonte Raaf"/>
    <x v="3"/>
    <x v="15"/>
    <n v="0"/>
    <x v="0"/>
    <x v="2"/>
    <x v="0"/>
    <x v="0"/>
    <x v="1"/>
    <x v="1"/>
  </r>
  <r>
    <x v="0"/>
    <x v="8"/>
    <s v="De Bonte Raaf"/>
    <x v="3"/>
    <x v="16"/>
    <n v="4769.33"/>
    <x v="0"/>
    <x v="2"/>
    <x v="0"/>
    <x v="0"/>
    <x v="1"/>
    <x v="1"/>
  </r>
  <r>
    <x v="0"/>
    <x v="8"/>
    <s v="De Bonte Raaf"/>
    <x v="3"/>
    <x v="17"/>
    <n v="0"/>
    <x v="0"/>
    <x v="2"/>
    <x v="0"/>
    <x v="0"/>
    <x v="1"/>
    <x v="1"/>
  </r>
  <r>
    <x v="0"/>
    <x v="8"/>
    <s v="De Bonte Raaf"/>
    <x v="3"/>
    <x v="18"/>
    <n v="5826"/>
    <x v="0"/>
    <x v="2"/>
    <x v="0"/>
    <x v="0"/>
    <x v="1"/>
    <x v="1"/>
  </r>
  <r>
    <x v="0"/>
    <x v="8"/>
    <s v="De Bonte Raaf"/>
    <x v="3"/>
    <x v="19"/>
    <n v="22"/>
    <x v="0"/>
    <x v="2"/>
    <x v="0"/>
    <x v="0"/>
    <x v="1"/>
    <x v="1"/>
  </r>
  <r>
    <x v="0"/>
    <x v="8"/>
    <s v="De Bonte Raaf"/>
    <x v="3"/>
    <x v="20"/>
    <n v="5826"/>
    <x v="0"/>
    <x v="2"/>
    <x v="0"/>
    <x v="0"/>
    <x v="1"/>
    <x v="1"/>
  </r>
  <r>
    <x v="0"/>
    <x v="8"/>
    <s v="De Bonte Raaf"/>
    <x v="3"/>
    <x v="21"/>
    <n v="-2044.92"/>
    <x v="0"/>
    <x v="2"/>
    <x v="0"/>
    <x v="0"/>
    <x v="1"/>
    <x v="1"/>
  </r>
  <r>
    <x v="0"/>
    <x v="8"/>
    <s v="De Bonte Raaf"/>
    <x v="3"/>
    <x v="22"/>
    <n v="4769.33"/>
    <x v="0"/>
    <x v="2"/>
    <x v="0"/>
    <x v="0"/>
    <x v="1"/>
    <x v="1"/>
  </r>
  <r>
    <x v="0"/>
    <x v="8"/>
    <s v="De Bonte Raaf"/>
    <x v="3"/>
    <x v="23"/>
    <n v="4769.33"/>
    <x v="0"/>
    <x v="2"/>
    <x v="0"/>
    <x v="0"/>
    <x v="1"/>
    <x v="1"/>
  </r>
  <r>
    <x v="0"/>
    <x v="8"/>
    <s v="De Bonte Raaf"/>
    <x v="3"/>
    <x v="24"/>
    <n v="4769.33"/>
    <x v="0"/>
    <x v="2"/>
    <x v="0"/>
    <x v="0"/>
    <x v="1"/>
    <x v="1"/>
  </r>
  <r>
    <x v="0"/>
    <x v="8"/>
    <s v="De Bonte Raaf"/>
    <x v="3"/>
    <x v="25"/>
    <n v="21.67"/>
    <x v="0"/>
    <x v="2"/>
    <x v="0"/>
    <x v="0"/>
    <x v="1"/>
    <x v="1"/>
  </r>
  <r>
    <x v="0"/>
    <x v="8"/>
    <s v="De Bonte Raaf"/>
    <x v="3"/>
    <x v="26"/>
    <n v="158.4"/>
    <x v="0"/>
    <x v="2"/>
    <x v="0"/>
    <x v="0"/>
    <x v="1"/>
    <x v="1"/>
  </r>
  <r>
    <x v="0"/>
    <x v="8"/>
    <s v="De Bonte Raaf"/>
    <x v="3"/>
    <x v="27"/>
    <n v="143.66999999999999"/>
    <x v="0"/>
    <x v="2"/>
    <x v="0"/>
    <x v="0"/>
    <x v="1"/>
    <x v="1"/>
  </r>
  <r>
    <x v="0"/>
    <x v="8"/>
    <s v="De Bonte Raaf"/>
    <x v="3"/>
    <x v="28"/>
    <n v="5826"/>
    <x v="0"/>
    <x v="2"/>
    <x v="0"/>
    <x v="0"/>
    <x v="1"/>
    <x v="1"/>
  </r>
  <r>
    <x v="0"/>
    <x v="8"/>
    <s v="De Bonte Raaf"/>
    <x v="3"/>
    <x v="29"/>
    <n v="0"/>
    <x v="0"/>
    <x v="2"/>
    <x v="0"/>
    <x v="0"/>
    <x v="1"/>
    <x v="1"/>
  </r>
  <r>
    <x v="0"/>
    <x v="8"/>
    <s v="De Bonte Raaf"/>
    <x v="3"/>
    <x v="30"/>
    <n v="5826"/>
    <x v="0"/>
    <x v="2"/>
    <x v="0"/>
    <x v="0"/>
    <x v="1"/>
    <x v="1"/>
  </r>
  <r>
    <x v="0"/>
    <x v="8"/>
    <s v="De Bonte Raaf"/>
    <x v="3"/>
    <x v="31"/>
    <n v="37.35"/>
    <x v="0"/>
    <x v="2"/>
    <x v="0"/>
    <x v="0"/>
    <x v="1"/>
    <x v="1"/>
  </r>
  <r>
    <x v="0"/>
    <x v="8"/>
    <s v="De Bonte Raaf"/>
    <x v="3"/>
    <x v="32"/>
    <n v="156"/>
    <x v="0"/>
    <x v="2"/>
    <x v="0"/>
    <x v="0"/>
    <x v="1"/>
    <x v="1"/>
  </r>
  <r>
    <x v="0"/>
    <x v="8"/>
    <s v="De Bonte Raaf"/>
    <x v="3"/>
    <x v="33"/>
    <n v="100"/>
    <x v="0"/>
    <x v="2"/>
    <x v="0"/>
    <x v="0"/>
    <x v="1"/>
    <x v="1"/>
  </r>
  <r>
    <x v="0"/>
    <x v="8"/>
    <s v="De Bonte Raaf"/>
    <x v="3"/>
    <x v="34"/>
    <n v="100"/>
    <x v="0"/>
    <x v="2"/>
    <x v="0"/>
    <x v="0"/>
    <x v="1"/>
    <x v="1"/>
  </r>
  <r>
    <x v="0"/>
    <x v="8"/>
    <s v="De Bonte Raaf"/>
    <x v="3"/>
    <x v="35"/>
    <n v="100"/>
    <x v="0"/>
    <x v="2"/>
    <x v="0"/>
    <x v="0"/>
    <x v="1"/>
    <x v="1"/>
  </r>
  <r>
    <x v="0"/>
    <x v="8"/>
    <s v="De Bonte Raaf"/>
    <x v="3"/>
    <x v="36"/>
    <n v="156"/>
    <x v="0"/>
    <x v="2"/>
    <x v="0"/>
    <x v="0"/>
    <x v="1"/>
    <x v="1"/>
  </r>
  <r>
    <x v="0"/>
    <x v="8"/>
    <s v="De Bonte Raaf"/>
    <x v="3"/>
    <x v="37"/>
    <n v="319.55"/>
    <x v="0"/>
    <x v="2"/>
    <x v="0"/>
    <x v="0"/>
    <x v="1"/>
    <x v="1"/>
  </r>
  <r>
    <x v="0"/>
    <x v="8"/>
    <s v="De Bonte Raaf"/>
    <x v="3"/>
    <x v="38"/>
    <n v="432"/>
    <x v="0"/>
    <x v="2"/>
    <x v="0"/>
    <x v="0"/>
    <x v="1"/>
    <x v="1"/>
  </r>
  <r>
    <x v="0"/>
    <x v="8"/>
    <s v="De Bonte Raaf"/>
    <x v="3"/>
    <x v="39"/>
    <n v="0"/>
    <x v="0"/>
    <x v="2"/>
    <x v="0"/>
    <x v="0"/>
    <x v="1"/>
    <x v="1"/>
  </r>
  <r>
    <x v="0"/>
    <x v="8"/>
    <s v="De Bonte Raaf"/>
    <x v="3"/>
    <x v="40"/>
    <n v="432"/>
    <x v="0"/>
    <x v="2"/>
    <x v="0"/>
    <x v="0"/>
    <x v="1"/>
    <x v="1"/>
  </r>
  <r>
    <x v="0"/>
    <x v="8"/>
    <s v="De Bonte Raaf"/>
    <x v="3"/>
    <x v="41"/>
    <n v="0"/>
    <x v="0"/>
    <x v="2"/>
    <x v="0"/>
    <x v="0"/>
    <x v="1"/>
    <x v="1"/>
  </r>
  <r>
    <x v="0"/>
    <x v="8"/>
    <s v="De Bonte Raaf"/>
    <x v="3"/>
    <x v="92"/>
    <n v="5826"/>
    <x v="0"/>
    <x v="2"/>
    <x v="0"/>
    <x v="0"/>
    <x v="1"/>
    <x v="1"/>
  </r>
  <r>
    <x v="0"/>
    <x v="8"/>
    <s v="De Bonte Raaf"/>
    <x v="3"/>
    <x v="43"/>
    <n v="0"/>
    <x v="0"/>
    <x v="2"/>
    <x v="0"/>
    <x v="1"/>
    <x v="1"/>
    <x v="1"/>
  </r>
  <r>
    <x v="0"/>
    <x v="8"/>
    <s v="De Bonte Raaf"/>
    <x v="3"/>
    <x v="44"/>
    <n v="0"/>
    <x v="0"/>
    <x v="2"/>
    <x v="0"/>
    <x v="2"/>
    <x v="1"/>
    <x v="1"/>
  </r>
  <r>
    <x v="0"/>
    <x v="8"/>
    <s v="De Bonte Raaf"/>
    <x v="3"/>
    <x v="45"/>
    <n v="0"/>
    <x v="0"/>
    <x v="2"/>
    <x v="0"/>
    <x v="2"/>
    <x v="1"/>
    <x v="1"/>
  </r>
  <r>
    <x v="0"/>
    <x v="8"/>
    <s v="De Bonte Raaf"/>
    <x v="3"/>
    <x v="46"/>
    <n v="0"/>
    <x v="0"/>
    <x v="2"/>
    <x v="0"/>
    <x v="2"/>
    <x v="1"/>
    <x v="1"/>
  </r>
  <r>
    <x v="0"/>
    <x v="8"/>
    <s v="De Bonte Raaf"/>
    <x v="3"/>
    <x v="47"/>
    <n v="0"/>
    <x v="0"/>
    <x v="2"/>
    <x v="0"/>
    <x v="2"/>
    <x v="1"/>
    <x v="1"/>
  </r>
  <r>
    <x v="0"/>
    <x v="8"/>
    <s v="De Bonte Raaf"/>
    <x v="3"/>
    <x v="48"/>
    <n v="0"/>
    <x v="0"/>
    <x v="2"/>
    <x v="0"/>
    <x v="1"/>
    <x v="1"/>
    <x v="1"/>
  </r>
  <r>
    <x v="0"/>
    <x v="8"/>
    <s v="De Bonte Raaf"/>
    <x v="3"/>
    <x v="49"/>
    <n v="466.08"/>
    <x v="0"/>
    <x v="2"/>
    <x v="0"/>
    <x v="3"/>
    <x v="1"/>
    <x v="1"/>
  </r>
  <r>
    <x v="0"/>
    <x v="8"/>
    <s v="De Bonte Raaf"/>
    <x v="3"/>
    <x v="50"/>
    <n v="69.91"/>
    <x v="0"/>
    <x v="2"/>
    <x v="0"/>
    <x v="4"/>
    <x v="1"/>
    <x v="1"/>
  </r>
  <r>
    <x v="0"/>
    <x v="8"/>
    <s v="De Bonte Raaf"/>
    <x v="3"/>
    <x v="51"/>
    <n v="93.22"/>
    <x v="0"/>
    <x v="2"/>
    <x v="0"/>
    <x v="4"/>
    <x v="1"/>
    <x v="1"/>
  </r>
  <r>
    <x v="0"/>
    <x v="8"/>
    <s v="De Bonte Raaf"/>
    <x v="3"/>
    <x v="52"/>
    <n v="0"/>
    <x v="0"/>
    <x v="2"/>
    <x v="0"/>
    <x v="1"/>
    <x v="1"/>
    <x v="1"/>
  </r>
  <r>
    <x v="0"/>
    <x v="8"/>
    <s v="De Bonte Raaf"/>
    <x v="3"/>
    <x v="53"/>
    <n v="87.39"/>
    <x v="0"/>
    <x v="2"/>
    <x v="0"/>
    <x v="3"/>
    <x v="1"/>
    <x v="1"/>
  </r>
  <r>
    <x v="0"/>
    <x v="8"/>
    <s v="De Bonte Raaf"/>
    <x v="3"/>
    <x v="54"/>
    <n v="13.11"/>
    <x v="0"/>
    <x v="2"/>
    <x v="0"/>
    <x v="4"/>
    <x v="1"/>
    <x v="1"/>
  </r>
  <r>
    <x v="0"/>
    <x v="8"/>
    <s v="De Bonte Raaf"/>
    <x v="3"/>
    <x v="55"/>
    <n v="17.48"/>
    <x v="0"/>
    <x v="2"/>
    <x v="0"/>
    <x v="4"/>
    <x v="1"/>
    <x v="1"/>
  </r>
  <r>
    <x v="0"/>
    <x v="8"/>
    <s v="De Bonte Raaf"/>
    <x v="3"/>
    <x v="56"/>
    <n v="0"/>
    <x v="0"/>
    <x v="2"/>
    <x v="0"/>
    <x v="4"/>
    <x v="1"/>
    <x v="1"/>
  </r>
  <r>
    <x v="0"/>
    <x v="8"/>
    <s v="De Bonte Raaf"/>
    <x v="3"/>
    <x v="57"/>
    <n v="0"/>
    <x v="0"/>
    <x v="2"/>
    <x v="0"/>
    <x v="4"/>
    <x v="1"/>
    <x v="1"/>
  </r>
  <r>
    <x v="0"/>
    <x v="8"/>
    <s v="De Bonte Raaf"/>
    <x v="3"/>
    <x v="58"/>
    <n v="0"/>
    <x v="0"/>
    <x v="2"/>
    <x v="0"/>
    <x v="4"/>
    <x v="1"/>
    <x v="1"/>
  </r>
  <r>
    <x v="0"/>
    <x v="8"/>
    <s v="De Bonte Raaf"/>
    <x v="3"/>
    <x v="59"/>
    <n v="0"/>
    <x v="0"/>
    <x v="2"/>
    <x v="0"/>
    <x v="4"/>
    <x v="1"/>
    <x v="1"/>
  </r>
  <r>
    <x v="0"/>
    <x v="8"/>
    <s v="De Bonte Raaf"/>
    <x v="3"/>
    <x v="60"/>
    <n v="346.73"/>
    <x v="0"/>
    <x v="2"/>
    <x v="0"/>
    <x v="5"/>
    <x v="1"/>
    <x v="1"/>
  </r>
  <r>
    <x v="0"/>
    <x v="8"/>
    <s v="De Bonte Raaf"/>
    <x v="3"/>
    <x v="61"/>
    <n v="0"/>
    <x v="0"/>
    <x v="2"/>
    <x v="0"/>
    <x v="5"/>
    <x v="1"/>
    <x v="1"/>
  </r>
  <r>
    <x v="0"/>
    <x v="8"/>
    <s v="De Bonte Raaf"/>
    <x v="3"/>
    <x v="62"/>
    <n v="0"/>
    <x v="0"/>
    <x v="2"/>
    <x v="0"/>
    <x v="5"/>
    <x v="1"/>
    <x v="1"/>
  </r>
  <r>
    <x v="0"/>
    <x v="8"/>
    <s v="De Bonte Raaf"/>
    <x v="3"/>
    <x v="63"/>
    <n v="0"/>
    <x v="0"/>
    <x v="2"/>
    <x v="0"/>
    <x v="5"/>
    <x v="1"/>
    <x v="1"/>
  </r>
  <r>
    <x v="0"/>
    <x v="8"/>
    <s v="De Bonte Raaf"/>
    <x v="3"/>
    <x v="64"/>
    <n v="25.28"/>
    <x v="0"/>
    <x v="2"/>
    <x v="0"/>
    <x v="5"/>
    <x v="1"/>
    <x v="1"/>
  </r>
  <r>
    <x v="0"/>
    <x v="8"/>
    <s v="De Bonte Raaf"/>
    <x v="3"/>
    <x v="65"/>
    <n v="0"/>
    <x v="0"/>
    <x v="2"/>
    <x v="0"/>
    <x v="5"/>
    <x v="1"/>
    <x v="1"/>
  </r>
  <r>
    <x v="0"/>
    <x v="8"/>
    <s v="De Bonte Raaf"/>
    <x v="3"/>
    <x v="66"/>
    <n v="140.22"/>
    <x v="0"/>
    <x v="2"/>
    <x v="0"/>
    <x v="5"/>
    <x v="1"/>
    <x v="1"/>
  </r>
  <r>
    <x v="0"/>
    <x v="8"/>
    <s v="De Bonte Raaf"/>
    <x v="3"/>
    <x v="67"/>
    <n v="0"/>
    <x v="0"/>
    <x v="2"/>
    <x v="0"/>
    <x v="5"/>
    <x v="1"/>
    <x v="1"/>
  </r>
  <r>
    <x v="0"/>
    <x v="8"/>
    <s v="De Bonte Raaf"/>
    <x v="3"/>
    <x v="68"/>
    <n v="0"/>
    <x v="0"/>
    <x v="2"/>
    <x v="0"/>
    <x v="5"/>
    <x v="1"/>
    <x v="1"/>
  </r>
  <r>
    <x v="0"/>
    <x v="8"/>
    <s v="De Bonte Raaf"/>
    <x v="3"/>
    <x v="69"/>
    <n v="0"/>
    <x v="0"/>
    <x v="2"/>
    <x v="0"/>
    <x v="5"/>
    <x v="1"/>
    <x v="1"/>
  </r>
  <r>
    <x v="0"/>
    <x v="8"/>
    <s v="De Bonte Raaf"/>
    <x v="3"/>
    <x v="70"/>
    <n v="16.690000000000001"/>
    <x v="0"/>
    <x v="2"/>
    <x v="0"/>
    <x v="5"/>
    <x v="1"/>
    <x v="1"/>
  </r>
  <r>
    <x v="0"/>
    <x v="8"/>
    <s v="De Bonte Raaf"/>
    <x v="3"/>
    <x v="71"/>
    <n v="0"/>
    <x v="0"/>
    <x v="2"/>
    <x v="0"/>
    <x v="5"/>
    <x v="1"/>
    <x v="1"/>
  </r>
  <r>
    <x v="0"/>
    <x v="8"/>
    <s v="De Bonte Raaf"/>
    <x v="3"/>
    <x v="72"/>
    <n v="0"/>
    <x v="0"/>
    <x v="2"/>
    <x v="0"/>
    <x v="4"/>
    <x v="1"/>
    <x v="1"/>
  </r>
  <r>
    <x v="0"/>
    <x v="8"/>
    <s v="De Bonte Raaf"/>
    <x v="3"/>
    <x v="73"/>
    <n v="0"/>
    <x v="0"/>
    <x v="2"/>
    <x v="0"/>
    <x v="4"/>
    <x v="1"/>
    <x v="1"/>
  </r>
  <r>
    <x v="0"/>
    <x v="8"/>
    <s v="De Bonte Raaf"/>
    <x v="3"/>
    <x v="74"/>
    <n v="0"/>
    <x v="0"/>
    <x v="2"/>
    <x v="0"/>
    <x v="4"/>
    <x v="1"/>
    <x v="1"/>
  </r>
  <r>
    <x v="0"/>
    <x v="8"/>
    <s v="De Bonte Raaf"/>
    <x v="3"/>
    <x v="75"/>
    <n v="0"/>
    <x v="0"/>
    <x v="2"/>
    <x v="0"/>
    <x v="4"/>
    <x v="1"/>
    <x v="1"/>
  </r>
  <r>
    <x v="0"/>
    <x v="8"/>
    <s v="De Bonte Raaf"/>
    <x v="3"/>
    <x v="76"/>
    <n v="319.55"/>
    <x v="0"/>
    <x v="2"/>
    <x v="0"/>
    <x v="6"/>
    <x v="1"/>
    <x v="1"/>
  </r>
  <r>
    <x v="0"/>
    <x v="8"/>
    <s v="De Bonte Raaf"/>
    <x v="3"/>
    <x v="77"/>
    <n v="-2044.92"/>
    <x v="0"/>
    <x v="2"/>
    <x v="0"/>
    <x v="7"/>
    <x v="1"/>
    <x v="1"/>
  </r>
  <r>
    <x v="0"/>
    <x v="8"/>
    <s v="De Bonte Raaf"/>
    <x v="3"/>
    <x v="78"/>
    <n v="0"/>
    <x v="0"/>
    <x v="2"/>
    <x v="0"/>
    <x v="7"/>
    <x v="1"/>
    <x v="1"/>
  </r>
  <r>
    <x v="0"/>
    <x v="8"/>
    <s v="De Bonte Raaf"/>
    <x v="3"/>
    <x v="79"/>
    <n v="0"/>
    <x v="0"/>
    <x v="2"/>
    <x v="0"/>
    <x v="7"/>
    <x v="1"/>
    <x v="1"/>
  </r>
  <r>
    <x v="0"/>
    <x v="8"/>
    <s v="De Bonte Raaf"/>
    <x v="3"/>
    <x v="80"/>
    <n v="0"/>
    <x v="0"/>
    <x v="2"/>
    <x v="0"/>
    <x v="8"/>
    <x v="1"/>
    <x v="1"/>
  </r>
  <r>
    <x v="0"/>
    <x v="8"/>
    <s v="De Bonte Raaf"/>
    <x v="3"/>
    <x v="81"/>
    <n v="3781.08"/>
    <x v="0"/>
    <x v="2"/>
    <x v="0"/>
    <x v="8"/>
    <x v="1"/>
    <x v="1"/>
  </r>
  <r>
    <x v="0"/>
    <x v="8"/>
    <s v="De Bonte Raaf"/>
    <x v="3"/>
    <x v="82"/>
    <n v="0"/>
    <x v="0"/>
    <x v="2"/>
    <x v="0"/>
    <x v="8"/>
    <x v="1"/>
    <x v="1"/>
  </r>
  <r>
    <x v="0"/>
    <x v="8"/>
    <s v="De Bonte Raaf"/>
    <x v="3"/>
    <x v="83"/>
    <n v="3781.08"/>
    <x v="0"/>
    <x v="2"/>
    <x v="0"/>
    <x v="9"/>
    <x v="1"/>
    <x v="1"/>
  </r>
  <r>
    <x v="0"/>
    <x v="8"/>
    <s v="De Bonte Raaf"/>
    <x v="3"/>
    <x v="84"/>
    <n v="0"/>
    <x v="0"/>
    <x v="2"/>
    <x v="0"/>
    <x v="3"/>
    <x v="1"/>
    <x v="1"/>
  </r>
  <r>
    <x v="0"/>
    <x v="8"/>
    <s v="De Bonte Raaf"/>
    <x v="4"/>
    <x v="0"/>
    <n v="3541.32"/>
    <x v="2"/>
    <x v="0"/>
    <x v="0"/>
    <x v="0"/>
    <x v="0"/>
    <x v="1"/>
  </r>
  <r>
    <x v="0"/>
    <x v="8"/>
    <s v="De Bonte Raaf"/>
    <x v="4"/>
    <x v="85"/>
    <n v="1278.44"/>
    <x v="2"/>
    <x v="0"/>
    <x v="0"/>
    <x v="0"/>
    <x v="0"/>
    <x v="1"/>
  </r>
  <r>
    <x v="0"/>
    <x v="8"/>
    <s v="De Bonte Raaf"/>
    <x v="4"/>
    <x v="2"/>
    <n v="0"/>
    <x v="2"/>
    <x v="0"/>
    <x v="0"/>
    <x v="0"/>
    <x v="0"/>
    <x v="1"/>
  </r>
  <r>
    <x v="0"/>
    <x v="8"/>
    <s v="De Bonte Raaf"/>
    <x v="4"/>
    <x v="86"/>
    <n v="1278.44"/>
    <x v="2"/>
    <x v="0"/>
    <x v="0"/>
    <x v="0"/>
    <x v="0"/>
    <x v="1"/>
  </r>
  <r>
    <x v="0"/>
    <x v="8"/>
    <s v="De Bonte Raaf"/>
    <x v="4"/>
    <x v="4"/>
    <n v="1278.44"/>
    <x v="2"/>
    <x v="0"/>
    <x v="0"/>
    <x v="1"/>
    <x v="0"/>
    <x v="1"/>
  </r>
  <r>
    <x v="0"/>
    <x v="8"/>
    <s v="De Bonte Raaf"/>
    <x v="4"/>
    <x v="5"/>
    <n v="0"/>
    <x v="2"/>
    <x v="0"/>
    <x v="0"/>
    <x v="0"/>
    <x v="0"/>
    <x v="1"/>
  </r>
  <r>
    <x v="0"/>
    <x v="8"/>
    <s v="De Bonte Raaf"/>
    <x v="4"/>
    <x v="6"/>
    <n v="1627.34"/>
    <x v="2"/>
    <x v="0"/>
    <x v="0"/>
    <x v="0"/>
    <x v="0"/>
    <x v="1"/>
  </r>
  <r>
    <x v="0"/>
    <x v="8"/>
    <s v="De Bonte Raaf"/>
    <x v="4"/>
    <x v="7"/>
    <n v="0"/>
    <x v="2"/>
    <x v="0"/>
    <x v="0"/>
    <x v="0"/>
    <x v="0"/>
    <x v="1"/>
  </r>
  <r>
    <x v="0"/>
    <x v="8"/>
    <s v="De Bonte Raaf"/>
    <x v="4"/>
    <x v="8"/>
    <n v="0"/>
    <x v="2"/>
    <x v="0"/>
    <x v="0"/>
    <x v="1"/>
    <x v="0"/>
    <x v="1"/>
  </r>
  <r>
    <x v="0"/>
    <x v="8"/>
    <s v="De Bonte Raaf"/>
    <x v="4"/>
    <x v="9"/>
    <n v="0"/>
    <x v="2"/>
    <x v="0"/>
    <x v="0"/>
    <x v="0"/>
    <x v="0"/>
    <x v="1"/>
  </r>
  <r>
    <x v="0"/>
    <x v="8"/>
    <s v="De Bonte Raaf"/>
    <x v="4"/>
    <x v="87"/>
    <n v="1278.44"/>
    <x v="2"/>
    <x v="0"/>
    <x v="0"/>
    <x v="0"/>
    <x v="0"/>
    <x v="1"/>
  </r>
  <r>
    <x v="0"/>
    <x v="8"/>
    <s v="De Bonte Raaf"/>
    <x v="4"/>
    <x v="88"/>
    <n v="1278.44"/>
    <x v="2"/>
    <x v="0"/>
    <x v="0"/>
    <x v="0"/>
    <x v="0"/>
    <x v="1"/>
  </r>
  <r>
    <x v="0"/>
    <x v="8"/>
    <s v="De Bonte Raaf"/>
    <x v="4"/>
    <x v="89"/>
    <n v="1278.44"/>
    <x v="2"/>
    <x v="0"/>
    <x v="0"/>
    <x v="0"/>
    <x v="0"/>
    <x v="1"/>
  </r>
  <r>
    <x v="0"/>
    <x v="8"/>
    <s v="De Bonte Raaf"/>
    <x v="4"/>
    <x v="90"/>
    <n v="1278.44"/>
    <x v="2"/>
    <x v="0"/>
    <x v="0"/>
    <x v="0"/>
    <x v="0"/>
    <x v="1"/>
  </r>
  <r>
    <x v="0"/>
    <x v="8"/>
    <s v="De Bonte Raaf"/>
    <x v="4"/>
    <x v="91"/>
    <n v="1278.44"/>
    <x v="2"/>
    <x v="0"/>
    <x v="0"/>
    <x v="0"/>
    <x v="0"/>
    <x v="1"/>
  </r>
  <r>
    <x v="0"/>
    <x v="8"/>
    <s v="De Bonte Raaf"/>
    <x v="4"/>
    <x v="15"/>
    <n v="0"/>
    <x v="2"/>
    <x v="0"/>
    <x v="0"/>
    <x v="0"/>
    <x v="0"/>
    <x v="1"/>
  </r>
  <r>
    <x v="0"/>
    <x v="8"/>
    <s v="De Bonte Raaf"/>
    <x v="4"/>
    <x v="16"/>
    <n v="1278.44"/>
    <x v="2"/>
    <x v="0"/>
    <x v="0"/>
    <x v="0"/>
    <x v="0"/>
    <x v="1"/>
  </r>
  <r>
    <x v="0"/>
    <x v="8"/>
    <s v="De Bonte Raaf"/>
    <x v="4"/>
    <x v="17"/>
    <n v="0"/>
    <x v="2"/>
    <x v="0"/>
    <x v="0"/>
    <x v="0"/>
    <x v="0"/>
    <x v="1"/>
  </r>
  <r>
    <x v="0"/>
    <x v="8"/>
    <s v="De Bonte Raaf"/>
    <x v="4"/>
    <x v="18"/>
    <n v="1278.44"/>
    <x v="2"/>
    <x v="0"/>
    <x v="0"/>
    <x v="0"/>
    <x v="0"/>
    <x v="1"/>
  </r>
  <r>
    <x v="0"/>
    <x v="8"/>
    <s v="De Bonte Raaf"/>
    <x v="4"/>
    <x v="19"/>
    <n v="22"/>
    <x v="2"/>
    <x v="0"/>
    <x v="0"/>
    <x v="0"/>
    <x v="0"/>
    <x v="1"/>
  </r>
  <r>
    <x v="0"/>
    <x v="8"/>
    <s v="De Bonte Raaf"/>
    <x v="4"/>
    <x v="20"/>
    <n v="1278.44"/>
    <x v="2"/>
    <x v="0"/>
    <x v="0"/>
    <x v="0"/>
    <x v="0"/>
    <x v="1"/>
  </r>
  <r>
    <x v="0"/>
    <x v="8"/>
    <s v="De Bonte Raaf"/>
    <x v="4"/>
    <x v="21"/>
    <n v="-98"/>
    <x v="2"/>
    <x v="0"/>
    <x v="0"/>
    <x v="0"/>
    <x v="0"/>
    <x v="1"/>
  </r>
  <r>
    <x v="0"/>
    <x v="8"/>
    <s v="De Bonte Raaf"/>
    <x v="4"/>
    <x v="22"/>
    <n v="1278.44"/>
    <x v="2"/>
    <x v="0"/>
    <x v="0"/>
    <x v="0"/>
    <x v="0"/>
    <x v="1"/>
  </r>
  <r>
    <x v="0"/>
    <x v="8"/>
    <s v="De Bonte Raaf"/>
    <x v="4"/>
    <x v="23"/>
    <n v="1278.44"/>
    <x v="2"/>
    <x v="0"/>
    <x v="0"/>
    <x v="0"/>
    <x v="0"/>
    <x v="1"/>
  </r>
  <r>
    <x v="0"/>
    <x v="8"/>
    <s v="De Bonte Raaf"/>
    <x v="4"/>
    <x v="24"/>
    <n v="1278.44"/>
    <x v="2"/>
    <x v="0"/>
    <x v="0"/>
    <x v="0"/>
    <x v="0"/>
    <x v="1"/>
  </r>
  <r>
    <x v="0"/>
    <x v="8"/>
    <s v="De Bonte Raaf"/>
    <x v="4"/>
    <x v="25"/>
    <n v="21.67"/>
    <x v="2"/>
    <x v="0"/>
    <x v="0"/>
    <x v="0"/>
    <x v="0"/>
    <x v="1"/>
  </r>
  <r>
    <x v="0"/>
    <x v="8"/>
    <s v="De Bonte Raaf"/>
    <x v="4"/>
    <x v="26"/>
    <n v="88"/>
    <x v="2"/>
    <x v="0"/>
    <x v="0"/>
    <x v="0"/>
    <x v="0"/>
    <x v="1"/>
  </r>
  <r>
    <x v="0"/>
    <x v="8"/>
    <s v="De Bonte Raaf"/>
    <x v="4"/>
    <x v="27"/>
    <n v="153.33000000000001"/>
    <x v="2"/>
    <x v="0"/>
    <x v="0"/>
    <x v="0"/>
    <x v="0"/>
    <x v="1"/>
  </r>
  <r>
    <x v="0"/>
    <x v="8"/>
    <s v="De Bonte Raaf"/>
    <x v="4"/>
    <x v="28"/>
    <n v="1278.44"/>
    <x v="2"/>
    <x v="0"/>
    <x v="0"/>
    <x v="0"/>
    <x v="0"/>
    <x v="1"/>
  </r>
  <r>
    <x v="0"/>
    <x v="8"/>
    <s v="De Bonte Raaf"/>
    <x v="4"/>
    <x v="29"/>
    <n v="0"/>
    <x v="2"/>
    <x v="0"/>
    <x v="0"/>
    <x v="0"/>
    <x v="0"/>
    <x v="1"/>
  </r>
  <r>
    <x v="0"/>
    <x v="8"/>
    <s v="De Bonte Raaf"/>
    <x v="4"/>
    <x v="30"/>
    <n v="2301"/>
    <x v="2"/>
    <x v="0"/>
    <x v="0"/>
    <x v="0"/>
    <x v="0"/>
    <x v="1"/>
  </r>
  <r>
    <x v="0"/>
    <x v="8"/>
    <s v="De Bonte Raaf"/>
    <x v="4"/>
    <x v="31"/>
    <n v="14.75"/>
    <x v="2"/>
    <x v="0"/>
    <x v="0"/>
    <x v="0"/>
    <x v="0"/>
    <x v="1"/>
  </r>
  <r>
    <x v="0"/>
    <x v="8"/>
    <s v="De Bonte Raaf"/>
    <x v="4"/>
    <x v="32"/>
    <n v="86.67"/>
    <x v="2"/>
    <x v="0"/>
    <x v="0"/>
    <x v="0"/>
    <x v="0"/>
    <x v="1"/>
  </r>
  <r>
    <x v="0"/>
    <x v="8"/>
    <s v="De Bonte Raaf"/>
    <x v="4"/>
    <x v="33"/>
    <n v="55.56"/>
    <x v="2"/>
    <x v="0"/>
    <x v="0"/>
    <x v="0"/>
    <x v="0"/>
    <x v="1"/>
  </r>
  <r>
    <x v="0"/>
    <x v="8"/>
    <s v="De Bonte Raaf"/>
    <x v="4"/>
    <x v="34"/>
    <n v="55.56"/>
    <x v="2"/>
    <x v="0"/>
    <x v="0"/>
    <x v="0"/>
    <x v="0"/>
    <x v="1"/>
  </r>
  <r>
    <x v="0"/>
    <x v="8"/>
    <s v="De Bonte Raaf"/>
    <x v="4"/>
    <x v="35"/>
    <n v="100"/>
    <x v="2"/>
    <x v="0"/>
    <x v="0"/>
    <x v="0"/>
    <x v="0"/>
    <x v="1"/>
  </r>
  <r>
    <x v="0"/>
    <x v="8"/>
    <s v="De Bonte Raaf"/>
    <x v="4"/>
    <x v="36"/>
    <n v="87"/>
    <x v="2"/>
    <x v="0"/>
    <x v="0"/>
    <x v="0"/>
    <x v="0"/>
    <x v="1"/>
  </r>
  <r>
    <x v="0"/>
    <x v="8"/>
    <s v="De Bonte Raaf"/>
    <x v="4"/>
    <x v="37"/>
    <n v="85.66"/>
    <x v="2"/>
    <x v="0"/>
    <x v="0"/>
    <x v="0"/>
    <x v="0"/>
    <x v="1"/>
  </r>
  <r>
    <x v="0"/>
    <x v="8"/>
    <s v="De Bonte Raaf"/>
    <x v="4"/>
    <x v="38"/>
    <n v="148"/>
    <x v="2"/>
    <x v="0"/>
    <x v="0"/>
    <x v="0"/>
    <x v="0"/>
    <x v="1"/>
  </r>
  <r>
    <x v="0"/>
    <x v="8"/>
    <s v="De Bonte Raaf"/>
    <x v="4"/>
    <x v="39"/>
    <n v="0"/>
    <x v="2"/>
    <x v="0"/>
    <x v="0"/>
    <x v="0"/>
    <x v="0"/>
    <x v="1"/>
  </r>
  <r>
    <x v="0"/>
    <x v="8"/>
    <s v="De Bonte Raaf"/>
    <x v="4"/>
    <x v="93"/>
    <n v="92"/>
    <x v="2"/>
    <x v="0"/>
    <x v="0"/>
    <x v="0"/>
    <x v="0"/>
    <x v="1"/>
  </r>
  <r>
    <x v="0"/>
    <x v="8"/>
    <s v="De Bonte Raaf"/>
    <x v="4"/>
    <x v="40"/>
    <n v="240"/>
    <x v="2"/>
    <x v="0"/>
    <x v="0"/>
    <x v="0"/>
    <x v="0"/>
    <x v="1"/>
  </r>
  <r>
    <x v="0"/>
    <x v="8"/>
    <s v="De Bonte Raaf"/>
    <x v="4"/>
    <x v="41"/>
    <n v="0"/>
    <x v="2"/>
    <x v="0"/>
    <x v="0"/>
    <x v="0"/>
    <x v="0"/>
    <x v="1"/>
  </r>
  <r>
    <x v="0"/>
    <x v="8"/>
    <s v="De Bonte Raaf"/>
    <x v="4"/>
    <x v="92"/>
    <n v="1278.44"/>
    <x v="2"/>
    <x v="0"/>
    <x v="0"/>
    <x v="0"/>
    <x v="0"/>
    <x v="1"/>
  </r>
  <r>
    <x v="0"/>
    <x v="8"/>
    <s v="De Bonte Raaf"/>
    <x v="4"/>
    <x v="43"/>
    <n v="0"/>
    <x v="2"/>
    <x v="0"/>
    <x v="0"/>
    <x v="1"/>
    <x v="0"/>
    <x v="1"/>
  </r>
  <r>
    <x v="0"/>
    <x v="8"/>
    <s v="De Bonte Raaf"/>
    <x v="4"/>
    <x v="44"/>
    <n v="0"/>
    <x v="2"/>
    <x v="0"/>
    <x v="0"/>
    <x v="2"/>
    <x v="0"/>
    <x v="1"/>
  </r>
  <r>
    <x v="0"/>
    <x v="8"/>
    <s v="De Bonte Raaf"/>
    <x v="4"/>
    <x v="45"/>
    <n v="0"/>
    <x v="2"/>
    <x v="0"/>
    <x v="0"/>
    <x v="2"/>
    <x v="0"/>
    <x v="1"/>
  </r>
  <r>
    <x v="0"/>
    <x v="8"/>
    <s v="De Bonte Raaf"/>
    <x v="4"/>
    <x v="46"/>
    <n v="0"/>
    <x v="2"/>
    <x v="0"/>
    <x v="0"/>
    <x v="2"/>
    <x v="0"/>
    <x v="1"/>
  </r>
  <r>
    <x v="0"/>
    <x v="8"/>
    <s v="De Bonte Raaf"/>
    <x v="4"/>
    <x v="47"/>
    <n v="0"/>
    <x v="2"/>
    <x v="0"/>
    <x v="0"/>
    <x v="2"/>
    <x v="0"/>
    <x v="1"/>
  </r>
  <r>
    <x v="0"/>
    <x v="8"/>
    <s v="De Bonte Raaf"/>
    <x v="4"/>
    <x v="48"/>
    <n v="0"/>
    <x v="2"/>
    <x v="0"/>
    <x v="0"/>
    <x v="1"/>
    <x v="0"/>
    <x v="1"/>
  </r>
  <r>
    <x v="0"/>
    <x v="8"/>
    <s v="De Bonte Raaf"/>
    <x v="4"/>
    <x v="49"/>
    <n v="102.28"/>
    <x v="2"/>
    <x v="0"/>
    <x v="0"/>
    <x v="3"/>
    <x v="0"/>
    <x v="1"/>
  </r>
  <r>
    <x v="0"/>
    <x v="8"/>
    <s v="De Bonte Raaf"/>
    <x v="4"/>
    <x v="50"/>
    <n v="15.34"/>
    <x v="2"/>
    <x v="0"/>
    <x v="0"/>
    <x v="4"/>
    <x v="0"/>
    <x v="1"/>
  </r>
  <r>
    <x v="0"/>
    <x v="8"/>
    <s v="De Bonte Raaf"/>
    <x v="4"/>
    <x v="51"/>
    <n v="20.46"/>
    <x v="2"/>
    <x v="0"/>
    <x v="0"/>
    <x v="4"/>
    <x v="0"/>
    <x v="1"/>
  </r>
  <r>
    <x v="0"/>
    <x v="8"/>
    <s v="De Bonte Raaf"/>
    <x v="4"/>
    <x v="52"/>
    <n v="0"/>
    <x v="2"/>
    <x v="0"/>
    <x v="0"/>
    <x v="1"/>
    <x v="0"/>
    <x v="1"/>
  </r>
  <r>
    <x v="0"/>
    <x v="8"/>
    <s v="De Bonte Raaf"/>
    <x v="4"/>
    <x v="53"/>
    <n v="19.18"/>
    <x v="2"/>
    <x v="0"/>
    <x v="0"/>
    <x v="3"/>
    <x v="0"/>
    <x v="1"/>
  </r>
  <r>
    <x v="0"/>
    <x v="8"/>
    <s v="De Bonte Raaf"/>
    <x v="4"/>
    <x v="54"/>
    <n v="2.88"/>
    <x v="2"/>
    <x v="0"/>
    <x v="0"/>
    <x v="4"/>
    <x v="0"/>
    <x v="1"/>
  </r>
  <r>
    <x v="0"/>
    <x v="8"/>
    <s v="De Bonte Raaf"/>
    <x v="4"/>
    <x v="55"/>
    <n v="3.84"/>
    <x v="2"/>
    <x v="0"/>
    <x v="0"/>
    <x v="4"/>
    <x v="0"/>
    <x v="1"/>
  </r>
  <r>
    <x v="0"/>
    <x v="8"/>
    <s v="De Bonte Raaf"/>
    <x v="4"/>
    <x v="56"/>
    <n v="0"/>
    <x v="2"/>
    <x v="0"/>
    <x v="0"/>
    <x v="4"/>
    <x v="0"/>
    <x v="1"/>
  </r>
  <r>
    <x v="0"/>
    <x v="8"/>
    <s v="De Bonte Raaf"/>
    <x v="4"/>
    <x v="57"/>
    <n v="0"/>
    <x v="2"/>
    <x v="0"/>
    <x v="0"/>
    <x v="4"/>
    <x v="0"/>
    <x v="1"/>
  </r>
  <r>
    <x v="0"/>
    <x v="8"/>
    <s v="De Bonte Raaf"/>
    <x v="4"/>
    <x v="58"/>
    <n v="0"/>
    <x v="2"/>
    <x v="0"/>
    <x v="0"/>
    <x v="4"/>
    <x v="0"/>
    <x v="1"/>
  </r>
  <r>
    <x v="0"/>
    <x v="8"/>
    <s v="De Bonte Raaf"/>
    <x v="4"/>
    <x v="59"/>
    <n v="0"/>
    <x v="2"/>
    <x v="0"/>
    <x v="0"/>
    <x v="4"/>
    <x v="0"/>
    <x v="1"/>
  </r>
  <r>
    <x v="0"/>
    <x v="8"/>
    <s v="De Bonte Raaf"/>
    <x v="4"/>
    <x v="60"/>
    <n v="92.94"/>
    <x v="2"/>
    <x v="0"/>
    <x v="0"/>
    <x v="5"/>
    <x v="0"/>
    <x v="1"/>
  </r>
  <r>
    <x v="0"/>
    <x v="8"/>
    <s v="De Bonte Raaf"/>
    <x v="4"/>
    <x v="61"/>
    <n v="0"/>
    <x v="2"/>
    <x v="0"/>
    <x v="0"/>
    <x v="5"/>
    <x v="0"/>
    <x v="1"/>
  </r>
  <r>
    <x v="0"/>
    <x v="8"/>
    <s v="De Bonte Raaf"/>
    <x v="4"/>
    <x v="62"/>
    <n v="0"/>
    <x v="2"/>
    <x v="0"/>
    <x v="0"/>
    <x v="5"/>
    <x v="0"/>
    <x v="1"/>
  </r>
  <r>
    <x v="0"/>
    <x v="8"/>
    <s v="De Bonte Raaf"/>
    <x v="4"/>
    <x v="63"/>
    <n v="0"/>
    <x v="2"/>
    <x v="0"/>
    <x v="0"/>
    <x v="5"/>
    <x v="0"/>
    <x v="1"/>
  </r>
  <r>
    <x v="0"/>
    <x v="8"/>
    <s v="De Bonte Raaf"/>
    <x v="4"/>
    <x v="64"/>
    <n v="6.78"/>
    <x v="2"/>
    <x v="0"/>
    <x v="0"/>
    <x v="5"/>
    <x v="0"/>
    <x v="1"/>
  </r>
  <r>
    <x v="0"/>
    <x v="8"/>
    <s v="De Bonte Raaf"/>
    <x v="4"/>
    <x v="65"/>
    <n v="0"/>
    <x v="2"/>
    <x v="0"/>
    <x v="0"/>
    <x v="5"/>
    <x v="0"/>
    <x v="1"/>
  </r>
  <r>
    <x v="0"/>
    <x v="8"/>
    <s v="De Bonte Raaf"/>
    <x v="4"/>
    <x v="66"/>
    <n v="37.590000000000003"/>
    <x v="2"/>
    <x v="0"/>
    <x v="0"/>
    <x v="5"/>
    <x v="0"/>
    <x v="1"/>
  </r>
  <r>
    <x v="0"/>
    <x v="8"/>
    <s v="De Bonte Raaf"/>
    <x v="4"/>
    <x v="67"/>
    <n v="0"/>
    <x v="2"/>
    <x v="0"/>
    <x v="0"/>
    <x v="5"/>
    <x v="0"/>
    <x v="1"/>
  </r>
  <r>
    <x v="0"/>
    <x v="8"/>
    <s v="De Bonte Raaf"/>
    <x v="4"/>
    <x v="68"/>
    <n v="0"/>
    <x v="2"/>
    <x v="0"/>
    <x v="0"/>
    <x v="5"/>
    <x v="0"/>
    <x v="1"/>
  </r>
  <r>
    <x v="0"/>
    <x v="8"/>
    <s v="De Bonte Raaf"/>
    <x v="4"/>
    <x v="69"/>
    <n v="0"/>
    <x v="2"/>
    <x v="0"/>
    <x v="0"/>
    <x v="5"/>
    <x v="0"/>
    <x v="1"/>
  </r>
  <r>
    <x v="0"/>
    <x v="8"/>
    <s v="De Bonte Raaf"/>
    <x v="4"/>
    <x v="70"/>
    <n v="4.47"/>
    <x v="2"/>
    <x v="0"/>
    <x v="0"/>
    <x v="5"/>
    <x v="0"/>
    <x v="1"/>
  </r>
  <r>
    <x v="0"/>
    <x v="8"/>
    <s v="De Bonte Raaf"/>
    <x v="4"/>
    <x v="71"/>
    <n v="0"/>
    <x v="2"/>
    <x v="0"/>
    <x v="0"/>
    <x v="5"/>
    <x v="0"/>
    <x v="1"/>
  </r>
  <r>
    <x v="0"/>
    <x v="8"/>
    <s v="De Bonte Raaf"/>
    <x v="4"/>
    <x v="72"/>
    <n v="0"/>
    <x v="2"/>
    <x v="0"/>
    <x v="0"/>
    <x v="4"/>
    <x v="0"/>
    <x v="1"/>
  </r>
  <r>
    <x v="0"/>
    <x v="8"/>
    <s v="De Bonte Raaf"/>
    <x v="4"/>
    <x v="73"/>
    <n v="0"/>
    <x v="2"/>
    <x v="0"/>
    <x v="0"/>
    <x v="4"/>
    <x v="0"/>
    <x v="1"/>
  </r>
  <r>
    <x v="0"/>
    <x v="8"/>
    <s v="De Bonte Raaf"/>
    <x v="4"/>
    <x v="74"/>
    <n v="0"/>
    <x v="2"/>
    <x v="0"/>
    <x v="0"/>
    <x v="4"/>
    <x v="0"/>
    <x v="1"/>
  </r>
  <r>
    <x v="0"/>
    <x v="8"/>
    <s v="De Bonte Raaf"/>
    <x v="4"/>
    <x v="75"/>
    <n v="0"/>
    <x v="2"/>
    <x v="0"/>
    <x v="0"/>
    <x v="4"/>
    <x v="0"/>
    <x v="1"/>
  </r>
  <r>
    <x v="0"/>
    <x v="8"/>
    <s v="De Bonte Raaf"/>
    <x v="4"/>
    <x v="76"/>
    <n v="85.66"/>
    <x v="2"/>
    <x v="0"/>
    <x v="0"/>
    <x v="6"/>
    <x v="0"/>
    <x v="1"/>
  </r>
  <r>
    <x v="0"/>
    <x v="8"/>
    <s v="De Bonte Raaf"/>
    <x v="4"/>
    <x v="77"/>
    <n v="-98"/>
    <x v="2"/>
    <x v="0"/>
    <x v="0"/>
    <x v="7"/>
    <x v="0"/>
    <x v="1"/>
  </r>
  <r>
    <x v="0"/>
    <x v="8"/>
    <s v="De Bonte Raaf"/>
    <x v="4"/>
    <x v="78"/>
    <n v="0"/>
    <x v="2"/>
    <x v="0"/>
    <x v="0"/>
    <x v="7"/>
    <x v="0"/>
    <x v="1"/>
  </r>
  <r>
    <x v="0"/>
    <x v="8"/>
    <s v="De Bonte Raaf"/>
    <x v="4"/>
    <x v="79"/>
    <n v="0"/>
    <x v="2"/>
    <x v="0"/>
    <x v="0"/>
    <x v="7"/>
    <x v="0"/>
    <x v="1"/>
  </r>
  <r>
    <x v="0"/>
    <x v="8"/>
    <s v="De Bonte Raaf"/>
    <x v="4"/>
    <x v="80"/>
    <n v="0"/>
    <x v="2"/>
    <x v="0"/>
    <x v="0"/>
    <x v="8"/>
    <x v="0"/>
    <x v="1"/>
  </r>
  <r>
    <x v="0"/>
    <x v="8"/>
    <s v="De Bonte Raaf"/>
    <x v="4"/>
    <x v="81"/>
    <n v="1180.44"/>
    <x v="2"/>
    <x v="0"/>
    <x v="0"/>
    <x v="8"/>
    <x v="0"/>
    <x v="1"/>
  </r>
  <r>
    <x v="0"/>
    <x v="8"/>
    <s v="De Bonte Raaf"/>
    <x v="4"/>
    <x v="82"/>
    <n v="0"/>
    <x v="2"/>
    <x v="0"/>
    <x v="0"/>
    <x v="8"/>
    <x v="0"/>
    <x v="1"/>
  </r>
  <r>
    <x v="0"/>
    <x v="8"/>
    <s v="De Bonte Raaf"/>
    <x v="4"/>
    <x v="83"/>
    <n v="1180.44"/>
    <x v="2"/>
    <x v="0"/>
    <x v="0"/>
    <x v="9"/>
    <x v="0"/>
    <x v="1"/>
  </r>
  <r>
    <x v="0"/>
    <x v="8"/>
    <s v="De Bonte Raaf"/>
    <x v="4"/>
    <x v="84"/>
    <n v="0"/>
    <x v="2"/>
    <x v="0"/>
    <x v="0"/>
    <x v="3"/>
    <x v="0"/>
    <x v="1"/>
  </r>
  <r>
    <x v="0"/>
    <x v="8"/>
    <s v="De Bonte Raaf"/>
    <x v="5"/>
    <x v="0"/>
    <n v="4875.54"/>
    <x v="1"/>
    <x v="0"/>
    <x v="0"/>
    <x v="0"/>
    <x v="1"/>
    <x v="1"/>
  </r>
  <r>
    <x v="0"/>
    <x v="8"/>
    <s v="De Bonte Raaf"/>
    <x v="5"/>
    <x v="85"/>
    <n v="1766.76"/>
    <x v="1"/>
    <x v="0"/>
    <x v="0"/>
    <x v="0"/>
    <x v="1"/>
    <x v="1"/>
  </r>
  <r>
    <x v="0"/>
    <x v="8"/>
    <s v="De Bonte Raaf"/>
    <x v="5"/>
    <x v="2"/>
    <n v="0"/>
    <x v="1"/>
    <x v="0"/>
    <x v="0"/>
    <x v="0"/>
    <x v="1"/>
    <x v="1"/>
  </r>
  <r>
    <x v="0"/>
    <x v="8"/>
    <s v="De Bonte Raaf"/>
    <x v="5"/>
    <x v="86"/>
    <n v="1766.76"/>
    <x v="1"/>
    <x v="0"/>
    <x v="0"/>
    <x v="0"/>
    <x v="1"/>
    <x v="1"/>
  </r>
  <r>
    <x v="0"/>
    <x v="8"/>
    <s v="De Bonte Raaf"/>
    <x v="5"/>
    <x v="4"/>
    <n v="1766.76"/>
    <x v="1"/>
    <x v="0"/>
    <x v="0"/>
    <x v="1"/>
    <x v="1"/>
    <x v="1"/>
  </r>
  <r>
    <x v="0"/>
    <x v="8"/>
    <s v="De Bonte Raaf"/>
    <x v="5"/>
    <x v="5"/>
    <n v="0"/>
    <x v="1"/>
    <x v="0"/>
    <x v="0"/>
    <x v="0"/>
    <x v="1"/>
    <x v="1"/>
  </r>
  <r>
    <x v="0"/>
    <x v="8"/>
    <s v="De Bonte Raaf"/>
    <x v="5"/>
    <x v="6"/>
    <n v="2248.89"/>
    <x v="1"/>
    <x v="0"/>
    <x v="0"/>
    <x v="0"/>
    <x v="1"/>
    <x v="1"/>
  </r>
  <r>
    <x v="0"/>
    <x v="8"/>
    <s v="De Bonte Raaf"/>
    <x v="5"/>
    <x v="7"/>
    <n v="0"/>
    <x v="1"/>
    <x v="0"/>
    <x v="0"/>
    <x v="0"/>
    <x v="1"/>
    <x v="1"/>
  </r>
  <r>
    <x v="0"/>
    <x v="8"/>
    <s v="De Bonte Raaf"/>
    <x v="5"/>
    <x v="8"/>
    <n v="0"/>
    <x v="1"/>
    <x v="0"/>
    <x v="0"/>
    <x v="1"/>
    <x v="1"/>
    <x v="1"/>
  </r>
  <r>
    <x v="0"/>
    <x v="8"/>
    <s v="De Bonte Raaf"/>
    <x v="5"/>
    <x v="9"/>
    <n v="0"/>
    <x v="1"/>
    <x v="0"/>
    <x v="0"/>
    <x v="0"/>
    <x v="1"/>
    <x v="1"/>
  </r>
  <r>
    <x v="0"/>
    <x v="8"/>
    <s v="De Bonte Raaf"/>
    <x v="5"/>
    <x v="87"/>
    <n v="1766.76"/>
    <x v="1"/>
    <x v="0"/>
    <x v="0"/>
    <x v="0"/>
    <x v="1"/>
    <x v="1"/>
  </r>
  <r>
    <x v="0"/>
    <x v="8"/>
    <s v="De Bonte Raaf"/>
    <x v="5"/>
    <x v="88"/>
    <n v="1766.76"/>
    <x v="1"/>
    <x v="0"/>
    <x v="0"/>
    <x v="0"/>
    <x v="1"/>
    <x v="1"/>
  </r>
  <r>
    <x v="0"/>
    <x v="8"/>
    <s v="De Bonte Raaf"/>
    <x v="5"/>
    <x v="89"/>
    <n v="1766.76"/>
    <x v="1"/>
    <x v="0"/>
    <x v="0"/>
    <x v="0"/>
    <x v="1"/>
    <x v="1"/>
  </r>
  <r>
    <x v="0"/>
    <x v="8"/>
    <s v="De Bonte Raaf"/>
    <x v="5"/>
    <x v="90"/>
    <n v="1766.76"/>
    <x v="1"/>
    <x v="0"/>
    <x v="0"/>
    <x v="0"/>
    <x v="1"/>
    <x v="1"/>
  </r>
  <r>
    <x v="0"/>
    <x v="8"/>
    <s v="De Bonte Raaf"/>
    <x v="5"/>
    <x v="91"/>
    <n v="1766.76"/>
    <x v="1"/>
    <x v="0"/>
    <x v="0"/>
    <x v="0"/>
    <x v="1"/>
    <x v="1"/>
  </r>
  <r>
    <x v="0"/>
    <x v="8"/>
    <s v="De Bonte Raaf"/>
    <x v="5"/>
    <x v="15"/>
    <n v="0"/>
    <x v="1"/>
    <x v="0"/>
    <x v="0"/>
    <x v="0"/>
    <x v="1"/>
    <x v="1"/>
  </r>
  <r>
    <x v="0"/>
    <x v="8"/>
    <s v="De Bonte Raaf"/>
    <x v="5"/>
    <x v="16"/>
    <n v="1766.76"/>
    <x v="1"/>
    <x v="0"/>
    <x v="0"/>
    <x v="0"/>
    <x v="1"/>
    <x v="1"/>
  </r>
  <r>
    <x v="0"/>
    <x v="8"/>
    <s v="De Bonte Raaf"/>
    <x v="5"/>
    <x v="17"/>
    <n v="0"/>
    <x v="1"/>
    <x v="0"/>
    <x v="0"/>
    <x v="0"/>
    <x v="1"/>
    <x v="1"/>
  </r>
  <r>
    <x v="0"/>
    <x v="8"/>
    <s v="De Bonte Raaf"/>
    <x v="5"/>
    <x v="18"/>
    <n v="1766.76"/>
    <x v="1"/>
    <x v="0"/>
    <x v="0"/>
    <x v="0"/>
    <x v="1"/>
    <x v="1"/>
  </r>
  <r>
    <x v="0"/>
    <x v="8"/>
    <s v="De Bonte Raaf"/>
    <x v="5"/>
    <x v="19"/>
    <n v="17"/>
    <x v="1"/>
    <x v="0"/>
    <x v="0"/>
    <x v="0"/>
    <x v="1"/>
    <x v="1"/>
  </r>
  <r>
    <x v="0"/>
    <x v="8"/>
    <s v="De Bonte Raaf"/>
    <x v="5"/>
    <x v="20"/>
    <n v="1766.76"/>
    <x v="1"/>
    <x v="0"/>
    <x v="0"/>
    <x v="0"/>
    <x v="1"/>
    <x v="1"/>
  </r>
  <r>
    <x v="0"/>
    <x v="8"/>
    <s v="De Bonte Raaf"/>
    <x v="5"/>
    <x v="21"/>
    <n v="-141.58000000000001"/>
    <x v="1"/>
    <x v="0"/>
    <x v="0"/>
    <x v="0"/>
    <x v="1"/>
    <x v="1"/>
  </r>
  <r>
    <x v="0"/>
    <x v="8"/>
    <s v="De Bonte Raaf"/>
    <x v="5"/>
    <x v="22"/>
    <n v="1766.76"/>
    <x v="1"/>
    <x v="0"/>
    <x v="0"/>
    <x v="0"/>
    <x v="1"/>
    <x v="1"/>
  </r>
  <r>
    <x v="0"/>
    <x v="8"/>
    <s v="De Bonte Raaf"/>
    <x v="5"/>
    <x v="23"/>
    <n v="1766.76"/>
    <x v="1"/>
    <x v="0"/>
    <x v="0"/>
    <x v="0"/>
    <x v="1"/>
    <x v="1"/>
  </r>
  <r>
    <x v="0"/>
    <x v="8"/>
    <s v="De Bonte Raaf"/>
    <x v="5"/>
    <x v="24"/>
    <n v="1766.76"/>
    <x v="1"/>
    <x v="0"/>
    <x v="0"/>
    <x v="0"/>
    <x v="1"/>
    <x v="1"/>
  </r>
  <r>
    <x v="0"/>
    <x v="8"/>
    <s v="De Bonte Raaf"/>
    <x v="5"/>
    <x v="25"/>
    <n v="21.67"/>
    <x v="1"/>
    <x v="0"/>
    <x v="0"/>
    <x v="0"/>
    <x v="1"/>
    <x v="1"/>
  </r>
  <r>
    <x v="0"/>
    <x v="8"/>
    <s v="De Bonte Raaf"/>
    <x v="5"/>
    <x v="26"/>
    <n v="102"/>
    <x v="1"/>
    <x v="0"/>
    <x v="0"/>
    <x v="0"/>
    <x v="1"/>
    <x v="1"/>
  </r>
  <r>
    <x v="0"/>
    <x v="8"/>
    <s v="De Bonte Raaf"/>
    <x v="5"/>
    <x v="27"/>
    <n v="293.33"/>
    <x v="1"/>
    <x v="0"/>
    <x v="0"/>
    <x v="0"/>
    <x v="1"/>
    <x v="1"/>
  </r>
  <r>
    <x v="0"/>
    <x v="8"/>
    <s v="De Bonte Raaf"/>
    <x v="5"/>
    <x v="28"/>
    <n v="1766.76"/>
    <x v="1"/>
    <x v="0"/>
    <x v="0"/>
    <x v="0"/>
    <x v="1"/>
    <x v="1"/>
  </r>
  <r>
    <x v="0"/>
    <x v="8"/>
    <s v="De Bonte Raaf"/>
    <x v="5"/>
    <x v="29"/>
    <n v="0"/>
    <x v="1"/>
    <x v="0"/>
    <x v="0"/>
    <x v="0"/>
    <x v="1"/>
    <x v="1"/>
  </r>
  <r>
    <x v="0"/>
    <x v="8"/>
    <s v="De Bonte Raaf"/>
    <x v="5"/>
    <x v="30"/>
    <n v="2650"/>
    <x v="1"/>
    <x v="0"/>
    <x v="0"/>
    <x v="0"/>
    <x v="1"/>
    <x v="1"/>
  </r>
  <r>
    <x v="0"/>
    <x v="8"/>
    <s v="De Bonte Raaf"/>
    <x v="5"/>
    <x v="31"/>
    <n v="16.989999999999998"/>
    <x v="1"/>
    <x v="0"/>
    <x v="0"/>
    <x v="0"/>
    <x v="1"/>
    <x v="1"/>
  </r>
  <r>
    <x v="0"/>
    <x v="8"/>
    <s v="De Bonte Raaf"/>
    <x v="5"/>
    <x v="32"/>
    <n v="104.01"/>
    <x v="1"/>
    <x v="0"/>
    <x v="0"/>
    <x v="0"/>
    <x v="1"/>
    <x v="1"/>
  </r>
  <r>
    <x v="0"/>
    <x v="8"/>
    <s v="De Bonte Raaf"/>
    <x v="5"/>
    <x v="33"/>
    <n v="66.67"/>
    <x v="1"/>
    <x v="0"/>
    <x v="0"/>
    <x v="0"/>
    <x v="1"/>
    <x v="1"/>
  </r>
  <r>
    <x v="0"/>
    <x v="8"/>
    <s v="De Bonte Raaf"/>
    <x v="5"/>
    <x v="34"/>
    <n v="66.67"/>
    <x v="1"/>
    <x v="0"/>
    <x v="0"/>
    <x v="0"/>
    <x v="1"/>
    <x v="1"/>
  </r>
  <r>
    <x v="0"/>
    <x v="8"/>
    <s v="De Bonte Raaf"/>
    <x v="5"/>
    <x v="35"/>
    <n v="80"/>
    <x v="1"/>
    <x v="0"/>
    <x v="0"/>
    <x v="0"/>
    <x v="1"/>
    <x v="1"/>
  </r>
  <r>
    <x v="0"/>
    <x v="8"/>
    <s v="De Bonte Raaf"/>
    <x v="5"/>
    <x v="36"/>
    <n v="104"/>
    <x v="1"/>
    <x v="0"/>
    <x v="0"/>
    <x v="0"/>
    <x v="1"/>
    <x v="1"/>
  </r>
  <r>
    <x v="0"/>
    <x v="8"/>
    <s v="De Bonte Raaf"/>
    <x v="5"/>
    <x v="37"/>
    <n v="118.37"/>
    <x v="1"/>
    <x v="0"/>
    <x v="0"/>
    <x v="0"/>
    <x v="1"/>
    <x v="1"/>
  </r>
  <r>
    <x v="0"/>
    <x v="8"/>
    <s v="De Bonte Raaf"/>
    <x v="5"/>
    <x v="38"/>
    <n v="143.16"/>
    <x v="1"/>
    <x v="0"/>
    <x v="0"/>
    <x v="0"/>
    <x v="1"/>
    <x v="1"/>
  </r>
  <r>
    <x v="0"/>
    <x v="8"/>
    <s v="De Bonte Raaf"/>
    <x v="5"/>
    <x v="39"/>
    <n v="0"/>
    <x v="1"/>
    <x v="0"/>
    <x v="0"/>
    <x v="0"/>
    <x v="1"/>
    <x v="1"/>
  </r>
  <r>
    <x v="0"/>
    <x v="8"/>
    <s v="De Bonte Raaf"/>
    <x v="5"/>
    <x v="93"/>
    <n v="144"/>
    <x v="1"/>
    <x v="0"/>
    <x v="0"/>
    <x v="0"/>
    <x v="1"/>
    <x v="1"/>
  </r>
  <r>
    <x v="0"/>
    <x v="8"/>
    <s v="De Bonte Raaf"/>
    <x v="5"/>
    <x v="40"/>
    <n v="287.16000000000003"/>
    <x v="1"/>
    <x v="0"/>
    <x v="0"/>
    <x v="0"/>
    <x v="1"/>
    <x v="1"/>
  </r>
  <r>
    <x v="0"/>
    <x v="8"/>
    <s v="De Bonte Raaf"/>
    <x v="5"/>
    <x v="41"/>
    <n v="0"/>
    <x v="1"/>
    <x v="0"/>
    <x v="0"/>
    <x v="0"/>
    <x v="1"/>
    <x v="1"/>
  </r>
  <r>
    <x v="0"/>
    <x v="8"/>
    <s v="De Bonte Raaf"/>
    <x v="5"/>
    <x v="92"/>
    <n v="1766.76"/>
    <x v="1"/>
    <x v="0"/>
    <x v="0"/>
    <x v="0"/>
    <x v="1"/>
    <x v="1"/>
  </r>
  <r>
    <x v="0"/>
    <x v="8"/>
    <s v="De Bonte Raaf"/>
    <x v="5"/>
    <x v="43"/>
    <n v="0"/>
    <x v="1"/>
    <x v="0"/>
    <x v="0"/>
    <x v="1"/>
    <x v="1"/>
    <x v="1"/>
  </r>
  <r>
    <x v="0"/>
    <x v="8"/>
    <s v="De Bonte Raaf"/>
    <x v="5"/>
    <x v="44"/>
    <n v="0"/>
    <x v="1"/>
    <x v="0"/>
    <x v="0"/>
    <x v="2"/>
    <x v="1"/>
    <x v="1"/>
  </r>
  <r>
    <x v="0"/>
    <x v="8"/>
    <s v="De Bonte Raaf"/>
    <x v="5"/>
    <x v="45"/>
    <n v="0"/>
    <x v="1"/>
    <x v="0"/>
    <x v="0"/>
    <x v="2"/>
    <x v="1"/>
    <x v="1"/>
  </r>
  <r>
    <x v="0"/>
    <x v="8"/>
    <s v="De Bonte Raaf"/>
    <x v="5"/>
    <x v="46"/>
    <n v="0"/>
    <x v="1"/>
    <x v="0"/>
    <x v="0"/>
    <x v="2"/>
    <x v="1"/>
    <x v="1"/>
  </r>
  <r>
    <x v="0"/>
    <x v="8"/>
    <s v="De Bonte Raaf"/>
    <x v="5"/>
    <x v="47"/>
    <n v="0"/>
    <x v="1"/>
    <x v="0"/>
    <x v="0"/>
    <x v="2"/>
    <x v="1"/>
    <x v="1"/>
  </r>
  <r>
    <x v="0"/>
    <x v="8"/>
    <s v="De Bonte Raaf"/>
    <x v="5"/>
    <x v="48"/>
    <n v="0"/>
    <x v="1"/>
    <x v="0"/>
    <x v="0"/>
    <x v="1"/>
    <x v="1"/>
    <x v="1"/>
  </r>
  <r>
    <x v="0"/>
    <x v="8"/>
    <s v="De Bonte Raaf"/>
    <x v="5"/>
    <x v="49"/>
    <n v="141.34"/>
    <x v="1"/>
    <x v="0"/>
    <x v="0"/>
    <x v="3"/>
    <x v="1"/>
    <x v="1"/>
  </r>
  <r>
    <x v="0"/>
    <x v="8"/>
    <s v="De Bonte Raaf"/>
    <x v="5"/>
    <x v="50"/>
    <n v="21.2"/>
    <x v="1"/>
    <x v="0"/>
    <x v="0"/>
    <x v="4"/>
    <x v="1"/>
    <x v="1"/>
  </r>
  <r>
    <x v="0"/>
    <x v="8"/>
    <s v="De Bonte Raaf"/>
    <x v="5"/>
    <x v="51"/>
    <n v="28.27"/>
    <x v="1"/>
    <x v="0"/>
    <x v="0"/>
    <x v="4"/>
    <x v="1"/>
    <x v="1"/>
  </r>
  <r>
    <x v="0"/>
    <x v="8"/>
    <s v="De Bonte Raaf"/>
    <x v="5"/>
    <x v="52"/>
    <n v="0"/>
    <x v="1"/>
    <x v="0"/>
    <x v="0"/>
    <x v="1"/>
    <x v="1"/>
    <x v="1"/>
  </r>
  <r>
    <x v="0"/>
    <x v="8"/>
    <s v="De Bonte Raaf"/>
    <x v="5"/>
    <x v="53"/>
    <n v="26.5"/>
    <x v="1"/>
    <x v="0"/>
    <x v="0"/>
    <x v="3"/>
    <x v="1"/>
    <x v="1"/>
  </r>
  <r>
    <x v="0"/>
    <x v="8"/>
    <s v="De Bonte Raaf"/>
    <x v="5"/>
    <x v="54"/>
    <n v="3.98"/>
    <x v="1"/>
    <x v="0"/>
    <x v="0"/>
    <x v="4"/>
    <x v="1"/>
    <x v="1"/>
  </r>
  <r>
    <x v="0"/>
    <x v="8"/>
    <s v="De Bonte Raaf"/>
    <x v="5"/>
    <x v="55"/>
    <n v="5.3"/>
    <x v="1"/>
    <x v="0"/>
    <x v="0"/>
    <x v="4"/>
    <x v="1"/>
    <x v="1"/>
  </r>
  <r>
    <x v="0"/>
    <x v="8"/>
    <s v="De Bonte Raaf"/>
    <x v="5"/>
    <x v="56"/>
    <n v="0"/>
    <x v="1"/>
    <x v="0"/>
    <x v="0"/>
    <x v="4"/>
    <x v="1"/>
    <x v="1"/>
  </r>
  <r>
    <x v="0"/>
    <x v="8"/>
    <s v="De Bonte Raaf"/>
    <x v="5"/>
    <x v="57"/>
    <n v="0"/>
    <x v="1"/>
    <x v="0"/>
    <x v="0"/>
    <x v="4"/>
    <x v="1"/>
    <x v="1"/>
  </r>
  <r>
    <x v="0"/>
    <x v="8"/>
    <s v="De Bonte Raaf"/>
    <x v="5"/>
    <x v="58"/>
    <n v="0"/>
    <x v="1"/>
    <x v="0"/>
    <x v="0"/>
    <x v="4"/>
    <x v="1"/>
    <x v="1"/>
  </r>
  <r>
    <x v="0"/>
    <x v="8"/>
    <s v="De Bonte Raaf"/>
    <x v="5"/>
    <x v="59"/>
    <n v="0"/>
    <x v="1"/>
    <x v="0"/>
    <x v="0"/>
    <x v="4"/>
    <x v="1"/>
    <x v="1"/>
  </r>
  <r>
    <x v="0"/>
    <x v="8"/>
    <s v="De Bonte Raaf"/>
    <x v="5"/>
    <x v="60"/>
    <n v="128.44"/>
    <x v="1"/>
    <x v="0"/>
    <x v="0"/>
    <x v="5"/>
    <x v="1"/>
    <x v="1"/>
  </r>
  <r>
    <x v="0"/>
    <x v="8"/>
    <s v="De Bonte Raaf"/>
    <x v="5"/>
    <x v="61"/>
    <n v="0"/>
    <x v="1"/>
    <x v="0"/>
    <x v="0"/>
    <x v="5"/>
    <x v="1"/>
    <x v="1"/>
  </r>
  <r>
    <x v="0"/>
    <x v="8"/>
    <s v="De Bonte Raaf"/>
    <x v="5"/>
    <x v="62"/>
    <n v="0"/>
    <x v="1"/>
    <x v="0"/>
    <x v="0"/>
    <x v="5"/>
    <x v="1"/>
    <x v="1"/>
  </r>
  <r>
    <x v="0"/>
    <x v="8"/>
    <s v="De Bonte Raaf"/>
    <x v="5"/>
    <x v="63"/>
    <n v="0"/>
    <x v="1"/>
    <x v="0"/>
    <x v="0"/>
    <x v="5"/>
    <x v="1"/>
    <x v="1"/>
  </r>
  <r>
    <x v="0"/>
    <x v="8"/>
    <s v="De Bonte Raaf"/>
    <x v="5"/>
    <x v="64"/>
    <n v="9.36"/>
    <x v="1"/>
    <x v="0"/>
    <x v="0"/>
    <x v="5"/>
    <x v="1"/>
    <x v="1"/>
  </r>
  <r>
    <x v="0"/>
    <x v="8"/>
    <s v="De Bonte Raaf"/>
    <x v="5"/>
    <x v="65"/>
    <n v="0"/>
    <x v="1"/>
    <x v="0"/>
    <x v="0"/>
    <x v="5"/>
    <x v="1"/>
    <x v="1"/>
  </r>
  <r>
    <x v="0"/>
    <x v="8"/>
    <s v="De Bonte Raaf"/>
    <x v="5"/>
    <x v="66"/>
    <n v="51.94"/>
    <x v="1"/>
    <x v="0"/>
    <x v="0"/>
    <x v="5"/>
    <x v="1"/>
    <x v="1"/>
  </r>
  <r>
    <x v="0"/>
    <x v="8"/>
    <s v="De Bonte Raaf"/>
    <x v="5"/>
    <x v="67"/>
    <n v="0"/>
    <x v="1"/>
    <x v="0"/>
    <x v="0"/>
    <x v="5"/>
    <x v="1"/>
    <x v="1"/>
  </r>
  <r>
    <x v="0"/>
    <x v="8"/>
    <s v="De Bonte Raaf"/>
    <x v="5"/>
    <x v="68"/>
    <n v="0"/>
    <x v="1"/>
    <x v="0"/>
    <x v="0"/>
    <x v="5"/>
    <x v="1"/>
    <x v="1"/>
  </r>
  <r>
    <x v="0"/>
    <x v="8"/>
    <s v="De Bonte Raaf"/>
    <x v="5"/>
    <x v="69"/>
    <n v="0"/>
    <x v="1"/>
    <x v="0"/>
    <x v="0"/>
    <x v="5"/>
    <x v="1"/>
    <x v="1"/>
  </r>
  <r>
    <x v="0"/>
    <x v="8"/>
    <s v="De Bonte Raaf"/>
    <x v="5"/>
    <x v="70"/>
    <n v="6.18"/>
    <x v="1"/>
    <x v="0"/>
    <x v="0"/>
    <x v="5"/>
    <x v="1"/>
    <x v="1"/>
  </r>
  <r>
    <x v="0"/>
    <x v="8"/>
    <s v="De Bonte Raaf"/>
    <x v="5"/>
    <x v="71"/>
    <n v="0"/>
    <x v="1"/>
    <x v="0"/>
    <x v="0"/>
    <x v="5"/>
    <x v="1"/>
    <x v="1"/>
  </r>
  <r>
    <x v="0"/>
    <x v="8"/>
    <s v="De Bonte Raaf"/>
    <x v="5"/>
    <x v="72"/>
    <n v="0"/>
    <x v="1"/>
    <x v="0"/>
    <x v="0"/>
    <x v="4"/>
    <x v="1"/>
    <x v="1"/>
  </r>
  <r>
    <x v="0"/>
    <x v="8"/>
    <s v="De Bonte Raaf"/>
    <x v="5"/>
    <x v="73"/>
    <n v="0"/>
    <x v="1"/>
    <x v="0"/>
    <x v="0"/>
    <x v="4"/>
    <x v="1"/>
    <x v="1"/>
  </r>
  <r>
    <x v="0"/>
    <x v="8"/>
    <s v="De Bonte Raaf"/>
    <x v="5"/>
    <x v="74"/>
    <n v="0"/>
    <x v="1"/>
    <x v="0"/>
    <x v="0"/>
    <x v="4"/>
    <x v="1"/>
    <x v="1"/>
  </r>
  <r>
    <x v="0"/>
    <x v="8"/>
    <s v="De Bonte Raaf"/>
    <x v="5"/>
    <x v="75"/>
    <n v="0"/>
    <x v="1"/>
    <x v="0"/>
    <x v="0"/>
    <x v="4"/>
    <x v="1"/>
    <x v="1"/>
  </r>
  <r>
    <x v="0"/>
    <x v="8"/>
    <s v="De Bonte Raaf"/>
    <x v="5"/>
    <x v="76"/>
    <n v="118.37"/>
    <x v="1"/>
    <x v="0"/>
    <x v="0"/>
    <x v="6"/>
    <x v="1"/>
    <x v="1"/>
  </r>
  <r>
    <x v="0"/>
    <x v="8"/>
    <s v="De Bonte Raaf"/>
    <x v="5"/>
    <x v="77"/>
    <n v="-141.58000000000001"/>
    <x v="1"/>
    <x v="0"/>
    <x v="0"/>
    <x v="7"/>
    <x v="1"/>
    <x v="1"/>
  </r>
  <r>
    <x v="0"/>
    <x v="8"/>
    <s v="De Bonte Raaf"/>
    <x v="5"/>
    <x v="78"/>
    <n v="0"/>
    <x v="1"/>
    <x v="0"/>
    <x v="0"/>
    <x v="7"/>
    <x v="1"/>
    <x v="1"/>
  </r>
  <r>
    <x v="0"/>
    <x v="8"/>
    <s v="De Bonte Raaf"/>
    <x v="5"/>
    <x v="79"/>
    <n v="0"/>
    <x v="1"/>
    <x v="0"/>
    <x v="0"/>
    <x v="7"/>
    <x v="1"/>
    <x v="1"/>
  </r>
  <r>
    <x v="0"/>
    <x v="8"/>
    <s v="De Bonte Raaf"/>
    <x v="5"/>
    <x v="80"/>
    <n v="0"/>
    <x v="1"/>
    <x v="0"/>
    <x v="0"/>
    <x v="8"/>
    <x v="1"/>
    <x v="1"/>
  </r>
  <r>
    <x v="0"/>
    <x v="8"/>
    <s v="De Bonte Raaf"/>
    <x v="5"/>
    <x v="81"/>
    <n v="1625.18"/>
    <x v="1"/>
    <x v="0"/>
    <x v="0"/>
    <x v="8"/>
    <x v="1"/>
    <x v="1"/>
  </r>
  <r>
    <x v="0"/>
    <x v="8"/>
    <s v="De Bonte Raaf"/>
    <x v="5"/>
    <x v="82"/>
    <n v="0"/>
    <x v="1"/>
    <x v="0"/>
    <x v="0"/>
    <x v="8"/>
    <x v="1"/>
    <x v="1"/>
  </r>
  <r>
    <x v="0"/>
    <x v="8"/>
    <s v="De Bonte Raaf"/>
    <x v="5"/>
    <x v="83"/>
    <n v="1625.18"/>
    <x v="1"/>
    <x v="0"/>
    <x v="0"/>
    <x v="9"/>
    <x v="1"/>
    <x v="1"/>
  </r>
  <r>
    <x v="0"/>
    <x v="8"/>
    <s v="De Bonte Raaf"/>
    <x v="5"/>
    <x v="84"/>
    <n v="0"/>
    <x v="1"/>
    <x v="0"/>
    <x v="0"/>
    <x v="3"/>
    <x v="1"/>
    <x v="1"/>
  </r>
  <r>
    <x v="0"/>
    <x v="8"/>
    <s v="De Bonte Raaf"/>
    <x v="6"/>
    <x v="0"/>
    <n v="3081.96"/>
    <x v="2"/>
    <x v="0"/>
    <x v="0"/>
    <x v="0"/>
    <x v="2"/>
    <x v="1"/>
  </r>
  <r>
    <x v="0"/>
    <x v="8"/>
    <s v="De Bonte Raaf"/>
    <x v="6"/>
    <x v="85"/>
    <n v="1637.4"/>
    <x v="2"/>
    <x v="0"/>
    <x v="0"/>
    <x v="0"/>
    <x v="2"/>
    <x v="1"/>
  </r>
  <r>
    <x v="0"/>
    <x v="8"/>
    <s v="De Bonte Raaf"/>
    <x v="6"/>
    <x v="2"/>
    <n v="0"/>
    <x v="2"/>
    <x v="0"/>
    <x v="0"/>
    <x v="0"/>
    <x v="2"/>
    <x v="1"/>
  </r>
  <r>
    <x v="0"/>
    <x v="8"/>
    <s v="De Bonte Raaf"/>
    <x v="6"/>
    <x v="86"/>
    <n v="1637.4"/>
    <x v="2"/>
    <x v="0"/>
    <x v="0"/>
    <x v="0"/>
    <x v="2"/>
    <x v="1"/>
  </r>
  <r>
    <x v="0"/>
    <x v="8"/>
    <s v="De Bonte Raaf"/>
    <x v="6"/>
    <x v="4"/>
    <n v="1637.4"/>
    <x v="2"/>
    <x v="0"/>
    <x v="0"/>
    <x v="1"/>
    <x v="2"/>
    <x v="1"/>
  </r>
  <r>
    <x v="0"/>
    <x v="8"/>
    <s v="De Bonte Raaf"/>
    <x v="6"/>
    <x v="5"/>
    <n v="0"/>
    <x v="2"/>
    <x v="0"/>
    <x v="0"/>
    <x v="0"/>
    <x v="2"/>
    <x v="1"/>
  </r>
  <r>
    <x v="0"/>
    <x v="8"/>
    <s v="De Bonte Raaf"/>
    <x v="6"/>
    <x v="6"/>
    <n v="2166.12"/>
    <x v="2"/>
    <x v="0"/>
    <x v="0"/>
    <x v="0"/>
    <x v="2"/>
    <x v="1"/>
  </r>
  <r>
    <x v="0"/>
    <x v="8"/>
    <s v="De Bonte Raaf"/>
    <x v="6"/>
    <x v="7"/>
    <n v="0"/>
    <x v="2"/>
    <x v="0"/>
    <x v="0"/>
    <x v="0"/>
    <x v="2"/>
    <x v="1"/>
  </r>
  <r>
    <x v="0"/>
    <x v="8"/>
    <s v="De Bonte Raaf"/>
    <x v="6"/>
    <x v="8"/>
    <n v="0"/>
    <x v="2"/>
    <x v="0"/>
    <x v="0"/>
    <x v="1"/>
    <x v="2"/>
    <x v="1"/>
  </r>
  <r>
    <x v="0"/>
    <x v="8"/>
    <s v="De Bonte Raaf"/>
    <x v="6"/>
    <x v="9"/>
    <n v="0"/>
    <x v="2"/>
    <x v="0"/>
    <x v="0"/>
    <x v="0"/>
    <x v="2"/>
    <x v="1"/>
  </r>
  <r>
    <x v="0"/>
    <x v="8"/>
    <s v="De Bonte Raaf"/>
    <x v="6"/>
    <x v="87"/>
    <n v="1637.4"/>
    <x v="2"/>
    <x v="0"/>
    <x v="0"/>
    <x v="0"/>
    <x v="2"/>
    <x v="1"/>
  </r>
  <r>
    <x v="0"/>
    <x v="8"/>
    <s v="De Bonte Raaf"/>
    <x v="6"/>
    <x v="88"/>
    <n v="1637.4"/>
    <x v="2"/>
    <x v="0"/>
    <x v="0"/>
    <x v="0"/>
    <x v="2"/>
    <x v="1"/>
  </r>
  <r>
    <x v="0"/>
    <x v="8"/>
    <s v="De Bonte Raaf"/>
    <x v="6"/>
    <x v="89"/>
    <n v="1637.4"/>
    <x v="2"/>
    <x v="0"/>
    <x v="0"/>
    <x v="0"/>
    <x v="2"/>
    <x v="1"/>
  </r>
  <r>
    <x v="0"/>
    <x v="8"/>
    <s v="De Bonte Raaf"/>
    <x v="6"/>
    <x v="90"/>
    <n v="1637.4"/>
    <x v="2"/>
    <x v="0"/>
    <x v="0"/>
    <x v="0"/>
    <x v="2"/>
    <x v="1"/>
  </r>
  <r>
    <x v="0"/>
    <x v="8"/>
    <s v="De Bonte Raaf"/>
    <x v="6"/>
    <x v="91"/>
    <n v="1637.4"/>
    <x v="2"/>
    <x v="0"/>
    <x v="0"/>
    <x v="0"/>
    <x v="2"/>
    <x v="1"/>
  </r>
  <r>
    <x v="0"/>
    <x v="8"/>
    <s v="De Bonte Raaf"/>
    <x v="6"/>
    <x v="15"/>
    <n v="0"/>
    <x v="2"/>
    <x v="0"/>
    <x v="0"/>
    <x v="0"/>
    <x v="2"/>
    <x v="1"/>
  </r>
  <r>
    <x v="0"/>
    <x v="8"/>
    <s v="De Bonte Raaf"/>
    <x v="6"/>
    <x v="16"/>
    <n v="0"/>
    <x v="2"/>
    <x v="0"/>
    <x v="0"/>
    <x v="0"/>
    <x v="2"/>
    <x v="1"/>
  </r>
  <r>
    <x v="0"/>
    <x v="8"/>
    <s v="De Bonte Raaf"/>
    <x v="6"/>
    <x v="17"/>
    <n v="1637.4"/>
    <x v="2"/>
    <x v="0"/>
    <x v="0"/>
    <x v="0"/>
    <x v="2"/>
    <x v="1"/>
  </r>
  <r>
    <x v="0"/>
    <x v="8"/>
    <s v="De Bonte Raaf"/>
    <x v="6"/>
    <x v="18"/>
    <n v="1637.4"/>
    <x v="2"/>
    <x v="0"/>
    <x v="0"/>
    <x v="0"/>
    <x v="2"/>
    <x v="1"/>
  </r>
  <r>
    <x v="0"/>
    <x v="8"/>
    <s v="De Bonte Raaf"/>
    <x v="6"/>
    <x v="19"/>
    <n v="14"/>
    <x v="2"/>
    <x v="0"/>
    <x v="0"/>
    <x v="0"/>
    <x v="2"/>
    <x v="1"/>
  </r>
  <r>
    <x v="0"/>
    <x v="8"/>
    <s v="De Bonte Raaf"/>
    <x v="6"/>
    <x v="20"/>
    <n v="1637.4"/>
    <x v="2"/>
    <x v="0"/>
    <x v="0"/>
    <x v="0"/>
    <x v="2"/>
    <x v="1"/>
  </r>
  <r>
    <x v="0"/>
    <x v="8"/>
    <s v="De Bonte Raaf"/>
    <x v="6"/>
    <x v="21"/>
    <n v="-610.08000000000004"/>
    <x v="2"/>
    <x v="0"/>
    <x v="0"/>
    <x v="0"/>
    <x v="2"/>
    <x v="1"/>
  </r>
  <r>
    <x v="0"/>
    <x v="8"/>
    <s v="De Bonte Raaf"/>
    <x v="6"/>
    <x v="22"/>
    <n v="1637.4"/>
    <x v="2"/>
    <x v="0"/>
    <x v="0"/>
    <x v="0"/>
    <x v="2"/>
    <x v="1"/>
  </r>
  <r>
    <x v="0"/>
    <x v="8"/>
    <s v="De Bonte Raaf"/>
    <x v="6"/>
    <x v="23"/>
    <n v="1637.4"/>
    <x v="2"/>
    <x v="0"/>
    <x v="0"/>
    <x v="0"/>
    <x v="2"/>
    <x v="1"/>
  </r>
  <r>
    <x v="0"/>
    <x v="8"/>
    <s v="De Bonte Raaf"/>
    <x v="6"/>
    <x v="24"/>
    <n v="1637.4"/>
    <x v="2"/>
    <x v="0"/>
    <x v="0"/>
    <x v="0"/>
    <x v="2"/>
    <x v="1"/>
  </r>
  <r>
    <x v="0"/>
    <x v="8"/>
    <s v="De Bonte Raaf"/>
    <x v="6"/>
    <x v="25"/>
    <n v="21.67"/>
    <x v="2"/>
    <x v="0"/>
    <x v="0"/>
    <x v="0"/>
    <x v="2"/>
    <x v="1"/>
  </r>
  <r>
    <x v="0"/>
    <x v="8"/>
    <s v="De Bonte Raaf"/>
    <x v="6"/>
    <x v="26"/>
    <n v="100.8"/>
    <x v="2"/>
    <x v="0"/>
    <x v="0"/>
    <x v="0"/>
    <x v="2"/>
    <x v="1"/>
  </r>
  <r>
    <x v="0"/>
    <x v="8"/>
    <s v="De Bonte Raaf"/>
    <x v="6"/>
    <x v="27"/>
    <n v="0"/>
    <x v="2"/>
    <x v="0"/>
    <x v="0"/>
    <x v="0"/>
    <x v="2"/>
    <x v="1"/>
  </r>
  <r>
    <x v="0"/>
    <x v="8"/>
    <s v="De Bonte Raaf"/>
    <x v="6"/>
    <x v="28"/>
    <n v="1637.4"/>
    <x v="2"/>
    <x v="0"/>
    <x v="0"/>
    <x v="0"/>
    <x v="2"/>
    <x v="1"/>
  </r>
  <r>
    <x v="0"/>
    <x v="8"/>
    <s v="De Bonte Raaf"/>
    <x v="6"/>
    <x v="29"/>
    <n v="0"/>
    <x v="2"/>
    <x v="0"/>
    <x v="0"/>
    <x v="0"/>
    <x v="2"/>
    <x v="1"/>
  </r>
  <r>
    <x v="0"/>
    <x v="8"/>
    <s v="De Bonte Raaf"/>
    <x v="6"/>
    <x v="30"/>
    <n v="2729"/>
    <x v="2"/>
    <x v="0"/>
    <x v="0"/>
    <x v="0"/>
    <x v="2"/>
    <x v="1"/>
  </r>
  <r>
    <x v="0"/>
    <x v="8"/>
    <s v="De Bonte Raaf"/>
    <x v="6"/>
    <x v="31"/>
    <n v="17.489999999999998"/>
    <x v="2"/>
    <x v="0"/>
    <x v="0"/>
    <x v="0"/>
    <x v="2"/>
    <x v="1"/>
  </r>
  <r>
    <x v="0"/>
    <x v="8"/>
    <s v="De Bonte Raaf"/>
    <x v="6"/>
    <x v="32"/>
    <n v="93.6"/>
    <x v="2"/>
    <x v="0"/>
    <x v="0"/>
    <x v="0"/>
    <x v="2"/>
    <x v="1"/>
  </r>
  <r>
    <x v="0"/>
    <x v="8"/>
    <s v="De Bonte Raaf"/>
    <x v="6"/>
    <x v="33"/>
    <n v="60"/>
    <x v="2"/>
    <x v="0"/>
    <x v="0"/>
    <x v="0"/>
    <x v="2"/>
    <x v="1"/>
  </r>
  <r>
    <x v="0"/>
    <x v="8"/>
    <s v="De Bonte Raaf"/>
    <x v="6"/>
    <x v="34"/>
    <n v="60"/>
    <x v="2"/>
    <x v="0"/>
    <x v="0"/>
    <x v="0"/>
    <x v="2"/>
    <x v="1"/>
  </r>
  <r>
    <x v="0"/>
    <x v="8"/>
    <s v="De Bonte Raaf"/>
    <x v="6"/>
    <x v="35"/>
    <n v="60"/>
    <x v="2"/>
    <x v="0"/>
    <x v="0"/>
    <x v="0"/>
    <x v="2"/>
    <x v="1"/>
  </r>
  <r>
    <x v="0"/>
    <x v="8"/>
    <s v="De Bonte Raaf"/>
    <x v="6"/>
    <x v="36"/>
    <n v="94"/>
    <x v="2"/>
    <x v="0"/>
    <x v="0"/>
    <x v="0"/>
    <x v="2"/>
    <x v="1"/>
  </r>
  <r>
    <x v="0"/>
    <x v="8"/>
    <s v="De Bonte Raaf"/>
    <x v="6"/>
    <x v="37"/>
    <n v="109.71"/>
    <x v="2"/>
    <x v="0"/>
    <x v="0"/>
    <x v="0"/>
    <x v="2"/>
    <x v="1"/>
  </r>
  <r>
    <x v="0"/>
    <x v="8"/>
    <s v="De Bonte Raaf"/>
    <x v="6"/>
    <x v="38"/>
    <n v="258.87"/>
    <x v="2"/>
    <x v="0"/>
    <x v="0"/>
    <x v="0"/>
    <x v="2"/>
    <x v="1"/>
  </r>
  <r>
    <x v="0"/>
    <x v="8"/>
    <s v="De Bonte Raaf"/>
    <x v="6"/>
    <x v="39"/>
    <n v="0"/>
    <x v="2"/>
    <x v="0"/>
    <x v="0"/>
    <x v="0"/>
    <x v="2"/>
    <x v="1"/>
  </r>
  <r>
    <x v="0"/>
    <x v="8"/>
    <s v="De Bonte Raaf"/>
    <x v="6"/>
    <x v="40"/>
    <n v="258.87"/>
    <x v="2"/>
    <x v="0"/>
    <x v="0"/>
    <x v="0"/>
    <x v="2"/>
    <x v="1"/>
  </r>
  <r>
    <x v="0"/>
    <x v="8"/>
    <s v="De Bonte Raaf"/>
    <x v="6"/>
    <x v="41"/>
    <n v="0"/>
    <x v="2"/>
    <x v="0"/>
    <x v="0"/>
    <x v="0"/>
    <x v="2"/>
    <x v="1"/>
  </r>
  <r>
    <x v="0"/>
    <x v="8"/>
    <s v="De Bonte Raaf"/>
    <x v="6"/>
    <x v="92"/>
    <n v="1637.4"/>
    <x v="2"/>
    <x v="0"/>
    <x v="0"/>
    <x v="0"/>
    <x v="2"/>
    <x v="1"/>
  </r>
  <r>
    <x v="0"/>
    <x v="8"/>
    <s v="De Bonte Raaf"/>
    <x v="6"/>
    <x v="43"/>
    <n v="0"/>
    <x v="2"/>
    <x v="0"/>
    <x v="0"/>
    <x v="1"/>
    <x v="2"/>
    <x v="1"/>
  </r>
  <r>
    <x v="0"/>
    <x v="8"/>
    <s v="De Bonte Raaf"/>
    <x v="6"/>
    <x v="44"/>
    <n v="0"/>
    <x v="2"/>
    <x v="0"/>
    <x v="0"/>
    <x v="2"/>
    <x v="2"/>
    <x v="1"/>
  </r>
  <r>
    <x v="0"/>
    <x v="8"/>
    <s v="De Bonte Raaf"/>
    <x v="6"/>
    <x v="45"/>
    <n v="0"/>
    <x v="2"/>
    <x v="0"/>
    <x v="0"/>
    <x v="2"/>
    <x v="2"/>
    <x v="1"/>
  </r>
  <r>
    <x v="0"/>
    <x v="8"/>
    <s v="De Bonte Raaf"/>
    <x v="6"/>
    <x v="46"/>
    <n v="0"/>
    <x v="2"/>
    <x v="0"/>
    <x v="0"/>
    <x v="2"/>
    <x v="2"/>
    <x v="1"/>
  </r>
  <r>
    <x v="0"/>
    <x v="8"/>
    <s v="De Bonte Raaf"/>
    <x v="6"/>
    <x v="47"/>
    <n v="0"/>
    <x v="2"/>
    <x v="0"/>
    <x v="0"/>
    <x v="2"/>
    <x v="2"/>
    <x v="1"/>
  </r>
  <r>
    <x v="0"/>
    <x v="8"/>
    <s v="De Bonte Raaf"/>
    <x v="6"/>
    <x v="48"/>
    <n v="0"/>
    <x v="2"/>
    <x v="0"/>
    <x v="0"/>
    <x v="1"/>
    <x v="2"/>
    <x v="1"/>
  </r>
  <r>
    <x v="0"/>
    <x v="8"/>
    <s v="De Bonte Raaf"/>
    <x v="6"/>
    <x v="49"/>
    <n v="130.99"/>
    <x v="2"/>
    <x v="0"/>
    <x v="0"/>
    <x v="3"/>
    <x v="2"/>
    <x v="1"/>
  </r>
  <r>
    <x v="0"/>
    <x v="8"/>
    <s v="De Bonte Raaf"/>
    <x v="6"/>
    <x v="50"/>
    <n v="19.649999999999999"/>
    <x v="2"/>
    <x v="0"/>
    <x v="0"/>
    <x v="4"/>
    <x v="2"/>
    <x v="1"/>
  </r>
  <r>
    <x v="0"/>
    <x v="8"/>
    <s v="De Bonte Raaf"/>
    <x v="6"/>
    <x v="51"/>
    <n v="26.2"/>
    <x v="2"/>
    <x v="0"/>
    <x v="0"/>
    <x v="4"/>
    <x v="2"/>
    <x v="1"/>
  </r>
  <r>
    <x v="0"/>
    <x v="8"/>
    <s v="De Bonte Raaf"/>
    <x v="6"/>
    <x v="52"/>
    <n v="0"/>
    <x v="2"/>
    <x v="0"/>
    <x v="0"/>
    <x v="1"/>
    <x v="2"/>
    <x v="1"/>
  </r>
  <r>
    <x v="0"/>
    <x v="8"/>
    <s v="De Bonte Raaf"/>
    <x v="6"/>
    <x v="53"/>
    <n v="24.56"/>
    <x v="2"/>
    <x v="0"/>
    <x v="0"/>
    <x v="3"/>
    <x v="2"/>
    <x v="1"/>
  </r>
  <r>
    <x v="0"/>
    <x v="8"/>
    <s v="De Bonte Raaf"/>
    <x v="6"/>
    <x v="54"/>
    <n v="3.68"/>
    <x v="2"/>
    <x v="0"/>
    <x v="0"/>
    <x v="4"/>
    <x v="2"/>
    <x v="1"/>
  </r>
  <r>
    <x v="0"/>
    <x v="8"/>
    <s v="De Bonte Raaf"/>
    <x v="6"/>
    <x v="55"/>
    <n v="4.91"/>
    <x v="2"/>
    <x v="0"/>
    <x v="0"/>
    <x v="4"/>
    <x v="2"/>
    <x v="1"/>
  </r>
  <r>
    <x v="0"/>
    <x v="8"/>
    <s v="De Bonte Raaf"/>
    <x v="6"/>
    <x v="56"/>
    <n v="0"/>
    <x v="2"/>
    <x v="0"/>
    <x v="0"/>
    <x v="4"/>
    <x v="2"/>
    <x v="1"/>
  </r>
  <r>
    <x v="0"/>
    <x v="8"/>
    <s v="De Bonte Raaf"/>
    <x v="6"/>
    <x v="57"/>
    <n v="0"/>
    <x v="2"/>
    <x v="0"/>
    <x v="0"/>
    <x v="4"/>
    <x v="2"/>
    <x v="1"/>
  </r>
  <r>
    <x v="0"/>
    <x v="8"/>
    <s v="De Bonte Raaf"/>
    <x v="6"/>
    <x v="58"/>
    <n v="0"/>
    <x v="2"/>
    <x v="0"/>
    <x v="0"/>
    <x v="4"/>
    <x v="2"/>
    <x v="1"/>
  </r>
  <r>
    <x v="0"/>
    <x v="8"/>
    <s v="De Bonte Raaf"/>
    <x v="6"/>
    <x v="59"/>
    <n v="0"/>
    <x v="2"/>
    <x v="0"/>
    <x v="0"/>
    <x v="4"/>
    <x v="2"/>
    <x v="1"/>
  </r>
  <r>
    <x v="0"/>
    <x v="8"/>
    <s v="De Bonte Raaf"/>
    <x v="6"/>
    <x v="60"/>
    <n v="119.04"/>
    <x v="2"/>
    <x v="0"/>
    <x v="0"/>
    <x v="5"/>
    <x v="2"/>
    <x v="1"/>
  </r>
  <r>
    <x v="0"/>
    <x v="8"/>
    <s v="De Bonte Raaf"/>
    <x v="6"/>
    <x v="61"/>
    <n v="0"/>
    <x v="2"/>
    <x v="0"/>
    <x v="0"/>
    <x v="5"/>
    <x v="2"/>
    <x v="1"/>
  </r>
  <r>
    <x v="0"/>
    <x v="8"/>
    <s v="De Bonte Raaf"/>
    <x v="6"/>
    <x v="62"/>
    <n v="0"/>
    <x v="2"/>
    <x v="0"/>
    <x v="0"/>
    <x v="5"/>
    <x v="2"/>
    <x v="1"/>
  </r>
  <r>
    <x v="0"/>
    <x v="8"/>
    <s v="De Bonte Raaf"/>
    <x v="6"/>
    <x v="63"/>
    <n v="0"/>
    <x v="2"/>
    <x v="0"/>
    <x v="0"/>
    <x v="5"/>
    <x v="2"/>
    <x v="1"/>
  </r>
  <r>
    <x v="0"/>
    <x v="8"/>
    <s v="De Bonte Raaf"/>
    <x v="6"/>
    <x v="64"/>
    <n v="8.68"/>
    <x v="2"/>
    <x v="0"/>
    <x v="0"/>
    <x v="5"/>
    <x v="2"/>
    <x v="1"/>
  </r>
  <r>
    <x v="0"/>
    <x v="8"/>
    <s v="De Bonte Raaf"/>
    <x v="6"/>
    <x v="65"/>
    <n v="0"/>
    <x v="2"/>
    <x v="0"/>
    <x v="0"/>
    <x v="5"/>
    <x v="2"/>
    <x v="1"/>
  </r>
  <r>
    <x v="0"/>
    <x v="8"/>
    <s v="De Bonte Raaf"/>
    <x v="6"/>
    <x v="66"/>
    <n v="0"/>
    <x v="2"/>
    <x v="0"/>
    <x v="0"/>
    <x v="5"/>
    <x v="2"/>
    <x v="1"/>
  </r>
  <r>
    <x v="0"/>
    <x v="8"/>
    <s v="De Bonte Raaf"/>
    <x v="6"/>
    <x v="67"/>
    <n v="130.01"/>
    <x v="2"/>
    <x v="0"/>
    <x v="0"/>
    <x v="5"/>
    <x v="2"/>
    <x v="1"/>
  </r>
  <r>
    <x v="0"/>
    <x v="8"/>
    <s v="De Bonte Raaf"/>
    <x v="6"/>
    <x v="68"/>
    <n v="0"/>
    <x v="2"/>
    <x v="0"/>
    <x v="0"/>
    <x v="5"/>
    <x v="2"/>
    <x v="1"/>
  </r>
  <r>
    <x v="0"/>
    <x v="8"/>
    <s v="De Bonte Raaf"/>
    <x v="6"/>
    <x v="69"/>
    <n v="0"/>
    <x v="2"/>
    <x v="0"/>
    <x v="0"/>
    <x v="5"/>
    <x v="2"/>
    <x v="1"/>
  </r>
  <r>
    <x v="0"/>
    <x v="8"/>
    <s v="De Bonte Raaf"/>
    <x v="6"/>
    <x v="70"/>
    <n v="5.73"/>
    <x v="2"/>
    <x v="0"/>
    <x v="0"/>
    <x v="5"/>
    <x v="2"/>
    <x v="1"/>
  </r>
  <r>
    <x v="0"/>
    <x v="8"/>
    <s v="De Bonte Raaf"/>
    <x v="6"/>
    <x v="71"/>
    <n v="0"/>
    <x v="2"/>
    <x v="0"/>
    <x v="0"/>
    <x v="5"/>
    <x v="2"/>
    <x v="1"/>
  </r>
  <r>
    <x v="0"/>
    <x v="8"/>
    <s v="De Bonte Raaf"/>
    <x v="6"/>
    <x v="72"/>
    <n v="0"/>
    <x v="2"/>
    <x v="0"/>
    <x v="0"/>
    <x v="4"/>
    <x v="2"/>
    <x v="1"/>
  </r>
  <r>
    <x v="0"/>
    <x v="8"/>
    <s v="De Bonte Raaf"/>
    <x v="6"/>
    <x v="73"/>
    <n v="0"/>
    <x v="2"/>
    <x v="0"/>
    <x v="0"/>
    <x v="4"/>
    <x v="2"/>
    <x v="1"/>
  </r>
  <r>
    <x v="0"/>
    <x v="8"/>
    <s v="De Bonte Raaf"/>
    <x v="6"/>
    <x v="74"/>
    <n v="0"/>
    <x v="2"/>
    <x v="0"/>
    <x v="0"/>
    <x v="4"/>
    <x v="2"/>
    <x v="1"/>
  </r>
  <r>
    <x v="0"/>
    <x v="8"/>
    <s v="De Bonte Raaf"/>
    <x v="6"/>
    <x v="75"/>
    <n v="0"/>
    <x v="2"/>
    <x v="0"/>
    <x v="0"/>
    <x v="4"/>
    <x v="2"/>
    <x v="1"/>
  </r>
  <r>
    <x v="0"/>
    <x v="8"/>
    <s v="De Bonte Raaf"/>
    <x v="6"/>
    <x v="76"/>
    <n v="109.71"/>
    <x v="2"/>
    <x v="0"/>
    <x v="0"/>
    <x v="6"/>
    <x v="2"/>
    <x v="1"/>
  </r>
  <r>
    <x v="0"/>
    <x v="8"/>
    <s v="De Bonte Raaf"/>
    <x v="6"/>
    <x v="77"/>
    <n v="-610.08000000000004"/>
    <x v="2"/>
    <x v="0"/>
    <x v="0"/>
    <x v="7"/>
    <x v="2"/>
    <x v="1"/>
  </r>
  <r>
    <x v="0"/>
    <x v="8"/>
    <s v="De Bonte Raaf"/>
    <x v="6"/>
    <x v="78"/>
    <n v="0"/>
    <x v="2"/>
    <x v="0"/>
    <x v="0"/>
    <x v="7"/>
    <x v="2"/>
    <x v="1"/>
  </r>
  <r>
    <x v="0"/>
    <x v="8"/>
    <s v="De Bonte Raaf"/>
    <x v="6"/>
    <x v="79"/>
    <n v="0"/>
    <x v="2"/>
    <x v="0"/>
    <x v="0"/>
    <x v="7"/>
    <x v="2"/>
    <x v="1"/>
  </r>
  <r>
    <x v="0"/>
    <x v="8"/>
    <s v="De Bonte Raaf"/>
    <x v="6"/>
    <x v="80"/>
    <n v="0"/>
    <x v="2"/>
    <x v="0"/>
    <x v="0"/>
    <x v="8"/>
    <x v="2"/>
    <x v="1"/>
  </r>
  <r>
    <x v="0"/>
    <x v="8"/>
    <s v="De Bonte Raaf"/>
    <x v="6"/>
    <x v="81"/>
    <n v="1027.32"/>
    <x v="2"/>
    <x v="0"/>
    <x v="0"/>
    <x v="8"/>
    <x v="2"/>
    <x v="1"/>
  </r>
  <r>
    <x v="0"/>
    <x v="8"/>
    <s v="De Bonte Raaf"/>
    <x v="6"/>
    <x v="82"/>
    <n v="0"/>
    <x v="2"/>
    <x v="0"/>
    <x v="0"/>
    <x v="8"/>
    <x v="2"/>
    <x v="1"/>
  </r>
  <r>
    <x v="0"/>
    <x v="8"/>
    <s v="De Bonte Raaf"/>
    <x v="6"/>
    <x v="83"/>
    <n v="1027.32"/>
    <x v="2"/>
    <x v="0"/>
    <x v="0"/>
    <x v="9"/>
    <x v="2"/>
    <x v="1"/>
  </r>
  <r>
    <x v="0"/>
    <x v="8"/>
    <s v="De Bonte Raaf"/>
    <x v="6"/>
    <x v="84"/>
    <n v="0"/>
    <x v="2"/>
    <x v="0"/>
    <x v="0"/>
    <x v="3"/>
    <x v="2"/>
    <x v="1"/>
  </r>
  <r>
    <x v="0"/>
    <x v="8"/>
    <s v="De Bonte Raaf"/>
    <x v="7"/>
    <x v="0"/>
    <n v="6969.51"/>
    <x v="2"/>
    <x v="0"/>
    <x v="0"/>
    <x v="0"/>
    <x v="0"/>
    <x v="0"/>
  </r>
  <r>
    <x v="0"/>
    <x v="8"/>
    <s v="De Bonte Raaf"/>
    <x v="7"/>
    <x v="85"/>
    <n v="2951"/>
    <x v="2"/>
    <x v="0"/>
    <x v="0"/>
    <x v="0"/>
    <x v="0"/>
    <x v="0"/>
  </r>
  <r>
    <x v="0"/>
    <x v="8"/>
    <s v="De Bonte Raaf"/>
    <x v="7"/>
    <x v="2"/>
    <n v="0"/>
    <x v="2"/>
    <x v="0"/>
    <x v="0"/>
    <x v="0"/>
    <x v="0"/>
    <x v="0"/>
  </r>
  <r>
    <x v="0"/>
    <x v="8"/>
    <s v="De Bonte Raaf"/>
    <x v="7"/>
    <x v="86"/>
    <n v="2951"/>
    <x v="2"/>
    <x v="0"/>
    <x v="0"/>
    <x v="0"/>
    <x v="0"/>
    <x v="0"/>
  </r>
  <r>
    <x v="0"/>
    <x v="8"/>
    <s v="De Bonte Raaf"/>
    <x v="7"/>
    <x v="4"/>
    <n v="2951"/>
    <x v="2"/>
    <x v="0"/>
    <x v="0"/>
    <x v="1"/>
    <x v="0"/>
    <x v="0"/>
  </r>
  <r>
    <x v="0"/>
    <x v="8"/>
    <s v="De Bonte Raaf"/>
    <x v="7"/>
    <x v="5"/>
    <n v="0"/>
    <x v="2"/>
    <x v="0"/>
    <x v="0"/>
    <x v="0"/>
    <x v="0"/>
    <x v="0"/>
  </r>
  <r>
    <x v="0"/>
    <x v="8"/>
    <s v="De Bonte Raaf"/>
    <x v="7"/>
    <x v="6"/>
    <n v="3756.33"/>
    <x v="2"/>
    <x v="0"/>
    <x v="0"/>
    <x v="0"/>
    <x v="0"/>
    <x v="0"/>
  </r>
  <r>
    <x v="0"/>
    <x v="8"/>
    <s v="De Bonte Raaf"/>
    <x v="7"/>
    <x v="7"/>
    <n v="0"/>
    <x v="2"/>
    <x v="0"/>
    <x v="0"/>
    <x v="0"/>
    <x v="0"/>
    <x v="0"/>
  </r>
  <r>
    <x v="0"/>
    <x v="8"/>
    <s v="De Bonte Raaf"/>
    <x v="7"/>
    <x v="8"/>
    <n v="0"/>
    <x v="2"/>
    <x v="0"/>
    <x v="0"/>
    <x v="1"/>
    <x v="0"/>
    <x v="0"/>
  </r>
  <r>
    <x v="0"/>
    <x v="8"/>
    <s v="De Bonte Raaf"/>
    <x v="7"/>
    <x v="9"/>
    <n v="0"/>
    <x v="2"/>
    <x v="0"/>
    <x v="0"/>
    <x v="0"/>
    <x v="0"/>
    <x v="0"/>
  </r>
  <r>
    <x v="0"/>
    <x v="8"/>
    <s v="De Bonte Raaf"/>
    <x v="7"/>
    <x v="87"/>
    <n v="2951"/>
    <x v="2"/>
    <x v="0"/>
    <x v="0"/>
    <x v="0"/>
    <x v="0"/>
    <x v="0"/>
  </r>
  <r>
    <x v="0"/>
    <x v="8"/>
    <s v="De Bonte Raaf"/>
    <x v="7"/>
    <x v="88"/>
    <n v="2951"/>
    <x v="2"/>
    <x v="0"/>
    <x v="0"/>
    <x v="0"/>
    <x v="0"/>
    <x v="0"/>
  </r>
  <r>
    <x v="0"/>
    <x v="8"/>
    <s v="De Bonte Raaf"/>
    <x v="7"/>
    <x v="89"/>
    <n v="2951"/>
    <x v="2"/>
    <x v="0"/>
    <x v="0"/>
    <x v="0"/>
    <x v="0"/>
    <x v="0"/>
  </r>
  <r>
    <x v="0"/>
    <x v="8"/>
    <s v="De Bonte Raaf"/>
    <x v="7"/>
    <x v="90"/>
    <n v="2951"/>
    <x v="2"/>
    <x v="0"/>
    <x v="0"/>
    <x v="0"/>
    <x v="0"/>
    <x v="0"/>
  </r>
  <r>
    <x v="0"/>
    <x v="8"/>
    <s v="De Bonte Raaf"/>
    <x v="7"/>
    <x v="91"/>
    <n v="2951"/>
    <x v="2"/>
    <x v="0"/>
    <x v="0"/>
    <x v="0"/>
    <x v="0"/>
    <x v="0"/>
  </r>
  <r>
    <x v="0"/>
    <x v="8"/>
    <s v="De Bonte Raaf"/>
    <x v="7"/>
    <x v="15"/>
    <n v="0"/>
    <x v="2"/>
    <x v="0"/>
    <x v="0"/>
    <x v="0"/>
    <x v="0"/>
    <x v="0"/>
  </r>
  <r>
    <x v="0"/>
    <x v="8"/>
    <s v="De Bonte Raaf"/>
    <x v="7"/>
    <x v="16"/>
    <n v="2951"/>
    <x v="2"/>
    <x v="0"/>
    <x v="0"/>
    <x v="0"/>
    <x v="0"/>
    <x v="0"/>
  </r>
  <r>
    <x v="0"/>
    <x v="8"/>
    <s v="De Bonte Raaf"/>
    <x v="7"/>
    <x v="17"/>
    <n v="0"/>
    <x v="2"/>
    <x v="0"/>
    <x v="0"/>
    <x v="0"/>
    <x v="0"/>
    <x v="0"/>
  </r>
  <r>
    <x v="0"/>
    <x v="8"/>
    <s v="De Bonte Raaf"/>
    <x v="7"/>
    <x v="18"/>
    <n v="2951"/>
    <x v="2"/>
    <x v="0"/>
    <x v="0"/>
    <x v="0"/>
    <x v="0"/>
    <x v="0"/>
  </r>
  <r>
    <x v="0"/>
    <x v="8"/>
    <s v="De Bonte Raaf"/>
    <x v="7"/>
    <x v="19"/>
    <n v="22"/>
    <x v="2"/>
    <x v="0"/>
    <x v="0"/>
    <x v="0"/>
    <x v="0"/>
    <x v="0"/>
  </r>
  <r>
    <x v="0"/>
    <x v="8"/>
    <s v="De Bonte Raaf"/>
    <x v="7"/>
    <x v="20"/>
    <n v="2951"/>
    <x v="2"/>
    <x v="0"/>
    <x v="0"/>
    <x v="0"/>
    <x v="0"/>
    <x v="0"/>
  </r>
  <r>
    <x v="0"/>
    <x v="8"/>
    <s v="De Bonte Raaf"/>
    <x v="7"/>
    <x v="21"/>
    <n v="-627.83000000000004"/>
    <x v="2"/>
    <x v="0"/>
    <x v="0"/>
    <x v="0"/>
    <x v="0"/>
    <x v="0"/>
  </r>
  <r>
    <x v="0"/>
    <x v="8"/>
    <s v="De Bonte Raaf"/>
    <x v="7"/>
    <x v="22"/>
    <n v="2951"/>
    <x v="2"/>
    <x v="0"/>
    <x v="0"/>
    <x v="0"/>
    <x v="0"/>
    <x v="0"/>
  </r>
  <r>
    <x v="0"/>
    <x v="8"/>
    <s v="De Bonte Raaf"/>
    <x v="7"/>
    <x v="23"/>
    <n v="2951"/>
    <x v="2"/>
    <x v="0"/>
    <x v="0"/>
    <x v="0"/>
    <x v="0"/>
    <x v="0"/>
  </r>
  <r>
    <x v="0"/>
    <x v="8"/>
    <s v="De Bonte Raaf"/>
    <x v="7"/>
    <x v="24"/>
    <n v="2951"/>
    <x v="2"/>
    <x v="0"/>
    <x v="0"/>
    <x v="0"/>
    <x v="0"/>
    <x v="0"/>
  </r>
  <r>
    <x v="0"/>
    <x v="8"/>
    <s v="De Bonte Raaf"/>
    <x v="7"/>
    <x v="25"/>
    <n v="21.67"/>
    <x v="2"/>
    <x v="0"/>
    <x v="0"/>
    <x v="0"/>
    <x v="0"/>
    <x v="0"/>
  </r>
  <r>
    <x v="0"/>
    <x v="8"/>
    <s v="De Bonte Raaf"/>
    <x v="7"/>
    <x v="26"/>
    <n v="158.4"/>
    <x v="2"/>
    <x v="0"/>
    <x v="0"/>
    <x v="0"/>
    <x v="0"/>
    <x v="0"/>
  </r>
  <r>
    <x v="0"/>
    <x v="8"/>
    <s v="De Bonte Raaf"/>
    <x v="7"/>
    <x v="27"/>
    <n v="316.25"/>
    <x v="2"/>
    <x v="0"/>
    <x v="0"/>
    <x v="0"/>
    <x v="0"/>
    <x v="0"/>
  </r>
  <r>
    <x v="0"/>
    <x v="8"/>
    <s v="De Bonte Raaf"/>
    <x v="7"/>
    <x v="28"/>
    <n v="2951"/>
    <x v="2"/>
    <x v="0"/>
    <x v="0"/>
    <x v="0"/>
    <x v="0"/>
    <x v="0"/>
  </r>
  <r>
    <x v="0"/>
    <x v="8"/>
    <s v="De Bonte Raaf"/>
    <x v="7"/>
    <x v="29"/>
    <n v="0"/>
    <x v="2"/>
    <x v="0"/>
    <x v="0"/>
    <x v="0"/>
    <x v="0"/>
    <x v="0"/>
  </r>
  <r>
    <x v="0"/>
    <x v="8"/>
    <s v="De Bonte Raaf"/>
    <x v="7"/>
    <x v="30"/>
    <n v="2951"/>
    <x v="2"/>
    <x v="0"/>
    <x v="0"/>
    <x v="0"/>
    <x v="0"/>
    <x v="0"/>
  </r>
  <r>
    <x v="0"/>
    <x v="8"/>
    <s v="De Bonte Raaf"/>
    <x v="7"/>
    <x v="31"/>
    <n v="18.920000000000002"/>
    <x v="2"/>
    <x v="0"/>
    <x v="0"/>
    <x v="0"/>
    <x v="0"/>
    <x v="0"/>
  </r>
  <r>
    <x v="0"/>
    <x v="8"/>
    <s v="De Bonte Raaf"/>
    <x v="7"/>
    <x v="32"/>
    <n v="156"/>
    <x v="2"/>
    <x v="0"/>
    <x v="0"/>
    <x v="0"/>
    <x v="0"/>
    <x v="0"/>
  </r>
  <r>
    <x v="0"/>
    <x v="8"/>
    <s v="De Bonte Raaf"/>
    <x v="7"/>
    <x v="33"/>
    <n v="100"/>
    <x v="2"/>
    <x v="0"/>
    <x v="0"/>
    <x v="0"/>
    <x v="0"/>
    <x v="0"/>
  </r>
  <r>
    <x v="0"/>
    <x v="8"/>
    <s v="De Bonte Raaf"/>
    <x v="7"/>
    <x v="34"/>
    <n v="100"/>
    <x v="2"/>
    <x v="0"/>
    <x v="0"/>
    <x v="0"/>
    <x v="0"/>
    <x v="0"/>
  </r>
  <r>
    <x v="0"/>
    <x v="8"/>
    <s v="De Bonte Raaf"/>
    <x v="7"/>
    <x v="35"/>
    <n v="100"/>
    <x v="2"/>
    <x v="0"/>
    <x v="0"/>
    <x v="0"/>
    <x v="0"/>
    <x v="0"/>
  </r>
  <r>
    <x v="0"/>
    <x v="8"/>
    <s v="De Bonte Raaf"/>
    <x v="7"/>
    <x v="36"/>
    <n v="156"/>
    <x v="2"/>
    <x v="0"/>
    <x v="0"/>
    <x v="0"/>
    <x v="0"/>
    <x v="0"/>
  </r>
  <r>
    <x v="0"/>
    <x v="8"/>
    <s v="De Bonte Raaf"/>
    <x v="7"/>
    <x v="37"/>
    <n v="197.72"/>
    <x v="2"/>
    <x v="0"/>
    <x v="0"/>
    <x v="0"/>
    <x v="0"/>
    <x v="0"/>
  </r>
  <r>
    <x v="0"/>
    <x v="8"/>
    <s v="De Bonte Raaf"/>
    <x v="7"/>
    <x v="38"/>
    <n v="432"/>
    <x v="2"/>
    <x v="0"/>
    <x v="0"/>
    <x v="0"/>
    <x v="0"/>
    <x v="0"/>
  </r>
  <r>
    <x v="0"/>
    <x v="8"/>
    <s v="De Bonte Raaf"/>
    <x v="7"/>
    <x v="39"/>
    <n v="0"/>
    <x v="2"/>
    <x v="0"/>
    <x v="0"/>
    <x v="0"/>
    <x v="0"/>
    <x v="0"/>
  </r>
  <r>
    <x v="0"/>
    <x v="8"/>
    <s v="De Bonte Raaf"/>
    <x v="7"/>
    <x v="40"/>
    <n v="432"/>
    <x v="2"/>
    <x v="0"/>
    <x v="0"/>
    <x v="0"/>
    <x v="0"/>
    <x v="0"/>
  </r>
  <r>
    <x v="0"/>
    <x v="8"/>
    <s v="De Bonte Raaf"/>
    <x v="7"/>
    <x v="41"/>
    <n v="0"/>
    <x v="2"/>
    <x v="0"/>
    <x v="0"/>
    <x v="0"/>
    <x v="0"/>
    <x v="0"/>
  </r>
  <r>
    <x v="0"/>
    <x v="8"/>
    <s v="De Bonte Raaf"/>
    <x v="7"/>
    <x v="92"/>
    <n v="2951"/>
    <x v="2"/>
    <x v="0"/>
    <x v="0"/>
    <x v="0"/>
    <x v="0"/>
    <x v="0"/>
  </r>
  <r>
    <x v="0"/>
    <x v="8"/>
    <s v="De Bonte Raaf"/>
    <x v="7"/>
    <x v="43"/>
    <n v="0"/>
    <x v="2"/>
    <x v="0"/>
    <x v="0"/>
    <x v="1"/>
    <x v="0"/>
    <x v="0"/>
  </r>
  <r>
    <x v="0"/>
    <x v="8"/>
    <s v="De Bonte Raaf"/>
    <x v="7"/>
    <x v="44"/>
    <n v="0"/>
    <x v="2"/>
    <x v="0"/>
    <x v="0"/>
    <x v="2"/>
    <x v="0"/>
    <x v="0"/>
  </r>
  <r>
    <x v="0"/>
    <x v="8"/>
    <s v="De Bonte Raaf"/>
    <x v="7"/>
    <x v="45"/>
    <n v="0"/>
    <x v="2"/>
    <x v="0"/>
    <x v="0"/>
    <x v="2"/>
    <x v="0"/>
    <x v="0"/>
  </r>
  <r>
    <x v="0"/>
    <x v="8"/>
    <s v="De Bonte Raaf"/>
    <x v="7"/>
    <x v="46"/>
    <n v="0"/>
    <x v="2"/>
    <x v="0"/>
    <x v="0"/>
    <x v="2"/>
    <x v="0"/>
    <x v="0"/>
  </r>
  <r>
    <x v="0"/>
    <x v="8"/>
    <s v="De Bonte Raaf"/>
    <x v="7"/>
    <x v="47"/>
    <n v="0"/>
    <x v="2"/>
    <x v="0"/>
    <x v="0"/>
    <x v="2"/>
    <x v="0"/>
    <x v="0"/>
  </r>
  <r>
    <x v="0"/>
    <x v="8"/>
    <s v="De Bonte Raaf"/>
    <x v="7"/>
    <x v="48"/>
    <n v="0"/>
    <x v="2"/>
    <x v="0"/>
    <x v="0"/>
    <x v="1"/>
    <x v="0"/>
    <x v="0"/>
  </r>
  <r>
    <x v="0"/>
    <x v="8"/>
    <s v="De Bonte Raaf"/>
    <x v="7"/>
    <x v="49"/>
    <n v="236.08"/>
    <x v="2"/>
    <x v="0"/>
    <x v="0"/>
    <x v="3"/>
    <x v="0"/>
    <x v="0"/>
  </r>
  <r>
    <x v="0"/>
    <x v="8"/>
    <s v="De Bonte Raaf"/>
    <x v="7"/>
    <x v="50"/>
    <n v="35.409999999999997"/>
    <x v="2"/>
    <x v="0"/>
    <x v="0"/>
    <x v="4"/>
    <x v="0"/>
    <x v="0"/>
  </r>
  <r>
    <x v="0"/>
    <x v="8"/>
    <s v="De Bonte Raaf"/>
    <x v="7"/>
    <x v="51"/>
    <n v="47.22"/>
    <x v="2"/>
    <x v="0"/>
    <x v="0"/>
    <x v="4"/>
    <x v="0"/>
    <x v="0"/>
  </r>
  <r>
    <x v="0"/>
    <x v="8"/>
    <s v="De Bonte Raaf"/>
    <x v="7"/>
    <x v="52"/>
    <n v="0"/>
    <x v="2"/>
    <x v="0"/>
    <x v="0"/>
    <x v="1"/>
    <x v="0"/>
    <x v="0"/>
  </r>
  <r>
    <x v="0"/>
    <x v="8"/>
    <s v="De Bonte Raaf"/>
    <x v="7"/>
    <x v="53"/>
    <n v="44.26"/>
    <x v="2"/>
    <x v="0"/>
    <x v="0"/>
    <x v="3"/>
    <x v="0"/>
    <x v="0"/>
  </r>
  <r>
    <x v="0"/>
    <x v="8"/>
    <s v="De Bonte Raaf"/>
    <x v="7"/>
    <x v="54"/>
    <n v="6.64"/>
    <x v="2"/>
    <x v="0"/>
    <x v="0"/>
    <x v="4"/>
    <x v="0"/>
    <x v="0"/>
  </r>
  <r>
    <x v="0"/>
    <x v="8"/>
    <s v="De Bonte Raaf"/>
    <x v="7"/>
    <x v="55"/>
    <n v="8.85"/>
    <x v="2"/>
    <x v="0"/>
    <x v="0"/>
    <x v="4"/>
    <x v="0"/>
    <x v="0"/>
  </r>
  <r>
    <x v="0"/>
    <x v="8"/>
    <s v="De Bonte Raaf"/>
    <x v="7"/>
    <x v="56"/>
    <n v="0"/>
    <x v="2"/>
    <x v="0"/>
    <x v="0"/>
    <x v="4"/>
    <x v="0"/>
    <x v="0"/>
  </r>
  <r>
    <x v="0"/>
    <x v="8"/>
    <s v="De Bonte Raaf"/>
    <x v="7"/>
    <x v="57"/>
    <n v="0"/>
    <x v="2"/>
    <x v="0"/>
    <x v="0"/>
    <x v="4"/>
    <x v="0"/>
    <x v="0"/>
  </r>
  <r>
    <x v="0"/>
    <x v="8"/>
    <s v="De Bonte Raaf"/>
    <x v="7"/>
    <x v="58"/>
    <n v="0"/>
    <x v="2"/>
    <x v="0"/>
    <x v="0"/>
    <x v="4"/>
    <x v="0"/>
    <x v="0"/>
  </r>
  <r>
    <x v="0"/>
    <x v="8"/>
    <s v="De Bonte Raaf"/>
    <x v="7"/>
    <x v="59"/>
    <n v="0"/>
    <x v="2"/>
    <x v="0"/>
    <x v="0"/>
    <x v="4"/>
    <x v="0"/>
    <x v="0"/>
  </r>
  <r>
    <x v="0"/>
    <x v="8"/>
    <s v="De Bonte Raaf"/>
    <x v="7"/>
    <x v="60"/>
    <n v="214.54"/>
    <x v="2"/>
    <x v="0"/>
    <x v="0"/>
    <x v="5"/>
    <x v="0"/>
    <x v="0"/>
  </r>
  <r>
    <x v="0"/>
    <x v="8"/>
    <s v="De Bonte Raaf"/>
    <x v="7"/>
    <x v="61"/>
    <n v="0"/>
    <x v="2"/>
    <x v="0"/>
    <x v="0"/>
    <x v="5"/>
    <x v="0"/>
    <x v="0"/>
  </r>
  <r>
    <x v="0"/>
    <x v="8"/>
    <s v="De Bonte Raaf"/>
    <x v="7"/>
    <x v="62"/>
    <n v="0"/>
    <x v="2"/>
    <x v="0"/>
    <x v="0"/>
    <x v="5"/>
    <x v="0"/>
    <x v="0"/>
  </r>
  <r>
    <x v="0"/>
    <x v="8"/>
    <s v="De Bonte Raaf"/>
    <x v="7"/>
    <x v="63"/>
    <n v="0"/>
    <x v="2"/>
    <x v="0"/>
    <x v="0"/>
    <x v="5"/>
    <x v="0"/>
    <x v="0"/>
  </r>
  <r>
    <x v="0"/>
    <x v="8"/>
    <s v="De Bonte Raaf"/>
    <x v="7"/>
    <x v="64"/>
    <n v="15.64"/>
    <x v="2"/>
    <x v="0"/>
    <x v="0"/>
    <x v="5"/>
    <x v="0"/>
    <x v="0"/>
  </r>
  <r>
    <x v="0"/>
    <x v="8"/>
    <s v="De Bonte Raaf"/>
    <x v="7"/>
    <x v="65"/>
    <n v="0"/>
    <x v="2"/>
    <x v="0"/>
    <x v="0"/>
    <x v="5"/>
    <x v="0"/>
    <x v="0"/>
  </r>
  <r>
    <x v="0"/>
    <x v="8"/>
    <s v="De Bonte Raaf"/>
    <x v="7"/>
    <x v="66"/>
    <n v="86.76"/>
    <x v="2"/>
    <x v="0"/>
    <x v="0"/>
    <x v="5"/>
    <x v="0"/>
    <x v="0"/>
  </r>
  <r>
    <x v="0"/>
    <x v="8"/>
    <s v="De Bonte Raaf"/>
    <x v="7"/>
    <x v="67"/>
    <n v="0"/>
    <x v="2"/>
    <x v="0"/>
    <x v="0"/>
    <x v="5"/>
    <x v="0"/>
    <x v="0"/>
  </r>
  <r>
    <x v="0"/>
    <x v="8"/>
    <s v="De Bonte Raaf"/>
    <x v="7"/>
    <x v="68"/>
    <n v="0"/>
    <x v="2"/>
    <x v="0"/>
    <x v="0"/>
    <x v="5"/>
    <x v="0"/>
    <x v="0"/>
  </r>
  <r>
    <x v="0"/>
    <x v="8"/>
    <s v="De Bonte Raaf"/>
    <x v="7"/>
    <x v="69"/>
    <n v="0"/>
    <x v="2"/>
    <x v="0"/>
    <x v="0"/>
    <x v="5"/>
    <x v="0"/>
    <x v="0"/>
  </r>
  <r>
    <x v="0"/>
    <x v="8"/>
    <s v="De Bonte Raaf"/>
    <x v="7"/>
    <x v="70"/>
    <n v="10.33"/>
    <x v="2"/>
    <x v="0"/>
    <x v="0"/>
    <x v="5"/>
    <x v="0"/>
    <x v="0"/>
  </r>
  <r>
    <x v="0"/>
    <x v="8"/>
    <s v="De Bonte Raaf"/>
    <x v="7"/>
    <x v="71"/>
    <n v="0"/>
    <x v="2"/>
    <x v="0"/>
    <x v="0"/>
    <x v="5"/>
    <x v="0"/>
    <x v="0"/>
  </r>
  <r>
    <x v="0"/>
    <x v="8"/>
    <s v="De Bonte Raaf"/>
    <x v="7"/>
    <x v="72"/>
    <n v="0"/>
    <x v="2"/>
    <x v="0"/>
    <x v="0"/>
    <x v="4"/>
    <x v="0"/>
    <x v="0"/>
  </r>
  <r>
    <x v="0"/>
    <x v="8"/>
    <s v="De Bonte Raaf"/>
    <x v="7"/>
    <x v="73"/>
    <n v="0"/>
    <x v="2"/>
    <x v="0"/>
    <x v="0"/>
    <x v="4"/>
    <x v="0"/>
    <x v="0"/>
  </r>
  <r>
    <x v="0"/>
    <x v="8"/>
    <s v="De Bonte Raaf"/>
    <x v="7"/>
    <x v="74"/>
    <n v="0"/>
    <x v="2"/>
    <x v="0"/>
    <x v="0"/>
    <x v="4"/>
    <x v="0"/>
    <x v="0"/>
  </r>
  <r>
    <x v="0"/>
    <x v="8"/>
    <s v="De Bonte Raaf"/>
    <x v="7"/>
    <x v="75"/>
    <n v="0"/>
    <x v="2"/>
    <x v="0"/>
    <x v="0"/>
    <x v="4"/>
    <x v="0"/>
    <x v="0"/>
  </r>
  <r>
    <x v="0"/>
    <x v="8"/>
    <s v="De Bonte Raaf"/>
    <x v="7"/>
    <x v="76"/>
    <n v="197.72"/>
    <x v="2"/>
    <x v="0"/>
    <x v="0"/>
    <x v="6"/>
    <x v="0"/>
    <x v="0"/>
  </r>
  <r>
    <x v="0"/>
    <x v="8"/>
    <s v="De Bonte Raaf"/>
    <x v="7"/>
    <x v="77"/>
    <n v="-627.83000000000004"/>
    <x v="2"/>
    <x v="0"/>
    <x v="0"/>
    <x v="7"/>
    <x v="0"/>
    <x v="0"/>
  </r>
  <r>
    <x v="0"/>
    <x v="8"/>
    <s v="De Bonte Raaf"/>
    <x v="7"/>
    <x v="78"/>
    <n v="0"/>
    <x v="2"/>
    <x v="0"/>
    <x v="0"/>
    <x v="7"/>
    <x v="0"/>
    <x v="0"/>
  </r>
  <r>
    <x v="0"/>
    <x v="8"/>
    <s v="De Bonte Raaf"/>
    <x v="7"/>
    <x v="79"/>
    <n v="0"/>
    <x v="2"/>
    <x v="0"/>
    <x v="0"/>
    <x v="7"/>
    <x v="0"/>
    <x v="0"/>
  </r>
  <r>
    <x v="0"/>
    <x v="8"/>
    <s v="De Bonte Raaf"/>
    <x v="7"/>
    <x v="80"/>
    <n v="0"/>
    <x v="2"/>
    <x v="0"/>
    <x v="0"/>
    <x v="8"/>
    <x v="0"/>
    <x v="0"/>
  </r>
  <r>
    <x v="0"/>
    <x v="8"/>
    <s v="De Bonte Raaf"/>
    <x v="7"/>
    <x v="81"/>
    <n v="2323.17"/>
    <x v="2"/>
    <x v="0"/>
    <x v="0"/>
    <x v="8"/>
    <x v="0"/>
    <x v="0"/>
  </r>
  <r>
    <x v="0"/>
    <x v="8"/>
    <s v="De Bonte Raaf"/>
    <x v="7"/>
    <x v="82"/>
    <n v="0"/>
    <x v="2"/>
    <x v="0"/>
    <x v="0"/>
    <x v="8"/>
    <x v="0"/>
    <x v="0"/>
  </r>
  <r>
    <x v="0"/>
    <x v="8"/>
    <s v="De Bonte Raaf"/>
    <x v="7"/>
    <x v="83"/>
    <n v="2323.17"/>
    <x v="2"/>
    <x v="0"/>
    <x v="0"/>
    <x v="9"/>
    <x v="0"/>
    <x v="0"/>
  </r>
  <r>
    <x v="0"/>
    <x v="8"/>
    <s v="De Bonte Raaf"/>
    <x v="7"/>
    <x v="84"/>
    <n v="0"/>
    <x v="2"/>
    <x v="0"/>
    <x v="0"/>
    <x v="3"/>
    <x v="0"/>
    <x v="0"/>
  </r>
  <r>
    <x v="0"/>
    <x v="8"/>
    <s v="De Bonte Raaf"/>
    <x v="8"/>
    <x v="0"/>
    <n v="5442"/>
    <x v="2"/>
    <x v="4"/>
    <x v="0"/>
    <x v="0"/>
    <x v="2"/>
    <x v="0"/>
  </r>
  <r>
    <x v="0"/>
    <x v="8"/>
    <s v="De Bonte Raaf"/>
    <x v="8"/>
    <x v="85"/>
    <n v="2080"/>
    <x v="2"/>
    <x v="4"/>
    <x v="0"/>
    <x v="0"/>
    <x v="2"/>
    <x v="0"/>
  </r>
  <r>
    <x v="0"/>
    <x v="8"/>
    <s v="De Bonte Raaf"/>
    <x v="8"/>
    <x v="2"/>
    <n v="0"/>
    <x v="2"/>
    <x v="4"/>
    <x v="0"/>
    <x v="0"/>
    <x v="2"/>
    <x v="0"/>
  </r>
  <r>
    <x v="0"/>
    <x v="8"/>
    <s v="De Bonte Raaf"/>
    <x v="8"/>
    <x v="86"/>
    <n v="2080"/>
    <x v="2"/>
    <x v="4"/>
    <x v="0"/>
    <x v="0"/>
    <x v="2"/>
    <x v="0"/>
  </r>
  <r>
    <x v="0"/>
    <x v="8"/>
    <s v="De Bonte Raaf"/>
    <x v="8"/>
    <x v="4"/>
    <n v="2080"/>
    <x v="2"/>
    <x v="4"/>
    <x v="0"/>
    <x v="1"/>
    <x v="2"/>
    <x v="0"/>
  </r>
  <r>
    <x v="0"/>
    <x v="8"/>
    <s v="De Bonte Raaf"/>
    <x v="8"/>
    <x v="5"/>
    <n v="0"/>
    <x v="2"/>
    <x v="4"/>
    <x v="0"/>
    <x v="0"/>
    <x v="2"/>
    <x v="0"/>
  </r>
  <r>
    <x v="0"/>
    <x v="8"/>
    <s v="De Bonte Raaf"/>
    <x v="8"/>
    <x v="6"/>
    <n v="2647.63"/>
    <x v="2"/>
    <x v="4"/>
    <x v="0"/>
    <x v="0"/>
    <x v="2"/>
    <x v="0"/>
  </r>
  <r>
    <x v="0"/>
    <x v="8"/>
    <s v="De Bonte Raaf"/>
    <x v="8"/>
    <x v="7"/>
    <n v="0"/>
    <x v="2"/>
    <x v="4"/>
    <x v="0"/>
    <x v="0"/>
    <x v="2"/>
    <x v="0"/>
  </r>
  <r>
    <x v="0"/>
    <x v="8"/>
    <s v="De Bonte Raaf"/>
    <x v="8"/>
    <x v="8"/>
    <n v="0"/>
    <x v="2"/>
    <x v="4"/>
    <x v="0"/>
    <x v="1"/>
    <x v="2"/>
    <x v="0"/>
  </r>
  <r>
    <x v="0"/>
    <x v="8"/>
    <s v="De Bonte Raaf"/>
    <x v="8"/>
    <x v="9"/>
    <n v="0"/>
    <x v="2"/>
    <x v="4"/>
    <x v="0"/>
    <x v="0"/>
    <x v="2"/>
    <x v="0"/>
  </r>
  <r>
    <x v="0"/>
    <x v="8"/>
    <s v="De Bonte Raaf"/>
    <x v="8"/>
    <x v="87"/>
    <n v="2080"/>
    <x v="2"/>
    <x v="4"/>
    <x v="0"/>
    <x v="0"/>
    <x v="2"/>
    <x v="0"/>
  </r>
  <r>
    <x v="0"/>
    <x v="8"/>
    <s v="De Bonte Raaf"/>
    <x v="8"/>
    <x v="88"/>
    <n v="2080"/>
    <x v="2"/>
    <x v="4"/>
    <x v="0"/>
    <x v="0"/>
    <x v="2"/>
    <x v="0"/>
  </r>
  <r>
    <x v="0"/>
    <x v="8"/>
    <s v="De Bonte Raaf"/>
    <x v="8"/>
    <x v="89"/>
    <n v="2080"/>
    <x v="2"/>
    <x v="4"/>
    <x v="0"/>
    <x v="0"/>
    <x v="2"/>
    <x v="0"/>
  </r>
  <r>
    <x v="0"/>
    <x v="8"/>
    <s v="De Bonte Raaf"/>
    <x v="8"/>
    <x v="90"/>
    <n v="2080"/>
    <x v="2"/>
    <x v="4"/>
    <x v="0"/>
    <x v="0"/>
    <x v="2"/>
    <x v="0"/>
  </r>
  <r>
    <x v="0"/>
    <x v="8"/>
    <s v="De Bonte Raaf"/>
    <x v="8"/>
    <x v="91"/>
    <n v="2080"/>
    <x v="2"/>
    <x v="4"/>
    <x v="0"/>
    <x v="0"/>
    <x v="2"/>
    <x v="0"/>
  </r>
  <r>
    <x v="0"/>
    <x v="8"/>
    <s v="De Bonte Raaf"/>
    <x v="8"/>
    <x v="15"/>
    <n v="0"/>
    <x v="2"/>
    <x v="4"/>
    <x v="0"/>
    <x v="0"/>
    <x v="2"/>
    <x v="0"/>
  </r>
  <r>
    <x v="0"/>
    <x v="8"/>
    <s v="De Bonte Raaf"/>
    <x v="8"/>
    <x v="16"/>
    <n v="2080"/>
    <x v="2"/>
    <x v="4"/>
    <x v="0"/>
    <x v="0"/>
    <x v="2"/>
    <x v="0"/>
  </r>
  <r>
    <x v="0"/>
    <x v="8"/>
    <s v="De Bonte Raaf"/>
    <x v="8"/>
    <x v="17"/>
    <n v="0"/>
    <x v="2"/>
    <x v="4"/>
    <x v="0"/>
    <x v="0"/>
    <x v="2"/>
    <x v="0"/>
  </r>
  <r>
    <x v="0"/>
    <x v="8"/>
    <s v="De Bonte Raaf"/>
    <x v="8"/>
    <x v="18"/>
    <n v="2080"/>
    <x v="2"/>
    <x v="4"/>
    <x v="0"/>
    <x v="0"/>
    <x v="2"/>
    <x v="0"/>
  </r>
  <r>
    <x v="0"/>
    <x v="8"/>
    <s v="De Bonte Raaf"/>
    <x v="8"/>
    <x v="19"/>
    <n v="18"/>
    <x v="2"/>
    <x v="4"/>
    <x v="0"/>
    <x v="0"/>
    <x v="2"/>
    <x v="0"/>
  </r>
  <r>
    <x v="0"/>
    <x v="8"/>
    <s v="De Bonte Raaf"/>
    <x v="8"/>
    <x v="20"/>
    <n v="2080"/>
    <x v="2"/>
    <x v="4"/>
    <x v="0"/>
    <x v="0"/>
    <x v="2"/>
    <x v="0"/>
  </r>
  <r>
    <x v="0"/>
    <x v="8"/>
    <s v="De Bonte Raaf"/>
    <x v="8"/>
    <x v="21"/>
    <n v="-266"/>
    <x v="2"/>
    <x v="4"/>
    <x v="0"/>
    <x v="0"/>
    <x v="2"/>
    <x v="0"/>
  </r>
  <r>
    <x v="0"/>
    <x v="8"/>
    <s v="De Bonte Raaf"/>
    <x v="8"/>
    <x v="22"/>
    <n v="2080"/>
    <x v="2"/>
    <x v="4"/>
    <x v="0"/>
    <x v="0"/>
    <x v="2"/>
    <x v="0"/>
  </r>
  <r>
    <x v="0"/>
    <x v="8"/>
    <s v="De Bonte Raaf"/>
    <x v="8"/>
    <x v="23"/>
    <n v="2080"/>
    <x v="2"/>
    <x v="4"/>
    <x v="0"/>
    <x v="0"/>
    <x v="2"/>
    <x v="0"/>
  </r>
  <r>
    <x v="0"/>
    <x v="8"/>
    <s v="De Bonte Raaf"/>
    <x v="8"/>
    <x v="24"/>
    <n v="2080"/>
    <x v="2"/>
    <x v="4"/>
    <x v="0"/>
    <x v="0"/>
    <x v="2"/>
    <x v="0"/>
  </r>
  <r>
    <x v="0"/>
    <x v="8"/>
    <s v="De Bonte Raaf"/>
    <x v="8"/>
    <x v="25"/>
    <n v="21.67"/>
    <x v="2"/>
    <x v="4"/>
    <x v="0"/>
    <x v="0"/>
    <x v="2"/>
    <x v="0"/>
  </r>
  <r>
    <x v="0"/>
    <x v="8"/>
    <s v="De Bonte Raaf"/>
    <x v="8"/>
    <x v="26"/>
    <n v="129.6"/>
    <x v="2"/>
    <x v="4"/>
    <x v="0"/>
    <x v="0"/>
    <x v="2"/>
    <x v="0"/>
  </r>
  <r>
    <x v="0"/>
    <x v="8"/>
    <s v="De Bonte Raaf"/>
    <x v="8"/>
    <x v="27"/>
    <n v="304.5"/>
    <x v="2"/>
    <x v="4"/>
    <x v="0"/>
    <x v="0"/>
    <x v="2"/>
    <x v="0"/>
  </r>
  <r>
    <x v="0"/>
    <x v="8"/>
    <s v="De Bonte Raaf"/>
    <x v="8"/>
    <x v="28"/>
    <n v="2080"/>
    <x v="2"/>
    <x v="4"/>
    <x v="0"/>
    <x v="0"/>
    <x v="2"/>
    <x v="0"/>
  </r>
  <r>
    <x v="0"/>
    <x v="8"/>
    <s v="De Bonte Raaf"/>
    <x v="8"/>
    <x v="29"/>
    <n v="0"/>
    <x v="2"/>
    <x v="4"/>
    <x v="0"/>
    <x v="0"/>
    <x v="2"/>
    <x v="0"/>
  </r>
  <r>
    <x v="0"/>
    <x v="8"/>
    <s v="De Bonte Raaf"/>
    <x v="8"/>
    <x v="30"/>
    <n v="2600"/>
    <x v="2"/>
    <x v="4"/>
    <x v="0"/>
    <x v="0"/>
    <x v="2"/>
    <x v="0"/>
  </r>
  <r>
    <x v="0"/>
    <x v="8"/>
    <s v="De Bonte Raaf"/>
    <x v="8"/>
    <x v="31"/>
    <n v="16.670000000000002"/>
    <x v="2"/>
    <x v="4"/>
    <x v="0"/>
    <x v="0"/>
    <x v="2"/>
    <x v="0"/>
  </r>
  <r>
    <x v="0"/>
    <x v="8"/>
    <s v="De Bonte Raaf"/>
    <x v="8"/>
    <x v="32"/>
    <n v="124.8"/>
    <x v="2"/>
    <x v="4"/>
    <x v="0"/>
    <x v="0"/>
    <x v="2"/>
    <x v="0"/>
  </r>
  <r>
    <x v="0"/>
    <x v="8"/>
    <s v="De Bonte Raaf"/>
    <x v="8"/>
    <x v="33"/>
    <n v="80"/>
    <x v="2"/>
    <x v="4"/>
    <x v="0"/>
    <x v="0"/>
    <x v="2"/>
    <x v="0"/>
  </r>
  <r>
    <x v="0"/>
    <x v="8"/>
    <s v="De Bonte Raaf"/>
    <x v="8"/>
    <x v="34"/>
    <n v="80"/>
    <x v="2"/>
    <x v="4"/>
    <x v="0"/>
    <x v="0"/>
    <x v="2"/>
    <x v="0"/>
  </r>
  <r>
    <x v="0"/>
    <x v="8"/>
    <s v="De Bonte Raaf"/>
    <x v="8"/>
    <x v="35"/>
    <n v="80"/>
    <x v="2"/>
    <x v="4"/>
    <x v="0"/>
    <x v="0"/>
    <x v="2"/>
    <x v="0"/>
  </r>
  <r>
    <x v="0"/>
    <x v="8"/>
    <s v="De Bonte Raaf"/>
    <x v="8"/>
    <x v="36"/>
    <n v="125"/>
    <x v="2"/>
    <x v="4"/>
    <x v="0"/>
    <x v="0"/>
    <x v="2"/>
    <x v="0"/>
  </r>
  <r>
    <x v="0"/>
    <x v="8"/>
    <s v="De Bonte Raaf"/>
    <x v="8"/>
    <x v="37"/>
    <n v="139.36000000000001"/>
    <x v="2"/>
    <x v="4"/>
    <x v="0"/>
    <x v="0"/>
    <x v="2"/>
    <x v="0"/>
  </r>
  <r>
    <x v="0"/>
    <x v="8"/>
    <s v="De Bonte Raaf"/>
    <x v="8"/>
    <x v="38"/>
    <n v="346.23"/>
    <x v="2"/>
    <x v="4"/>
    <x v="0"/>
    <x v="0"/>
    <x v="2"/>
    <x v="0"/>
  </r>
  <r>
    <x v="0"/>
    <x v="8"/>
    <s v="De Bonte Raaf"/>
    <x v="8"/>
    <x v="39"/>
    <n v="0"/>
    <x v="2"/>
    <x v="4"/>
    <x v="0"/>
    <x v="0"/>
    <x v="2"/>
    <x v="0"/>
  </r>
  <r>
    <x v="0"/>
    <x v="8"/>
    <s v="De Bonte Raaf"/>
    <x v="8"/>
    <x v="40"/>
    <n v="346.23"/>
    <x v="2"/>
    <x v="4"/>
    <x v="0"/>
    <x v="0"/>
    <x v="2"/>
    <x v="0"/>
  </r>
  <r>
    <x v="0"/>
    <x v="8"/>
    <s v="De Bonte Raaf"/>
    <x v="8"/>
    <x v="41"/>
    <n v="0"/>
    <x v="2"/>
    <x v="4"/>
    <x v="0"/>
    <x v="0"/>
    <x v="2"/>
    <x v="0"/>
  </r>
  <r>
    <x v="0"/>
    <x v="8"/>
    <s v="De Bonte Raaf"/>
    <x v="8"/>
    <x v="92"/>
    <n v="2080"/>
    <x v="2"/>
    <x v="4"/>
    <x v="0"/>
    <x v="0"/>
    <x v="2"/>
    <x v="0"/>
  </r>
  <r>
    <x v="0"/>
    <x v="8"/>
    <s v="De Bonte Raaf"/>
    <x v="8"/>
    <x v="43"/>
    <n v="0"/>
    <x v="2"/>
    <x v="4"/>
    <x v="0"/>
    <x v="1"/>
    <x v="2"/>
    <x v="0"/>
  </r>
  <r>
    <x v="0"/>
    <x v="8"/>
    <s v="De Bonte Raaf"/>
    <x v="8"/>
    <x v="44"/>
    <n v="0"/>
    <x v="2"/>
    <x v="4"/>
    <x v="0"/>
    <x v="2"/>
    <x v="2"/>
    <x v="0"/>
  </r>
  <r>
    <x v="0"/>
    <x v="8"/>
    <s v="De Bonte Raaf"/>
    <x v="8"/>
    <x v="45"/>
    <n v="0"/>
    <x v="2"/>
    <x v="4"/>
    <x v="0"/>
    <x v="2"/>
    <x v="2"/>
    <x v="0"/>
  </r>
  <r>
    <x v="0"/>
    <x v="8"/>
    <s v="De Bonte Raaf"/>
    <x v="8"/>
    <x v="46"/>
    <n v="0"/>
    <x v="2"/>
    <x v="4"/>
    <x v="0"/>
    <x v="2"/>
    <x v="2"/>
    <x v="0"/>
  </r>
  <r>
    <x v="0"/>
    <x v="8"/>
    <s v="De Bonte Raaf"/>
    <x v="8"/>
    <x v="47"/>
    <n v="0"/>
    <x v="2"/>
    <x v="4"/>
    <x v="0"/>
    <x v="2"/>
    <x v="2"/>
    <x v="0"/>
  </r>
  <r>
    <x v="0"/>
    <x v="8"/>
    <s v="De Bonte Raaf"/>
    <x v="8"/>
    <x v="48"/>
    <n v="0"/>
    <x v="2"/>
    <x v="4"/>
    <x v="0"/>
    <x v="1"/>
    <x v="2"/>
    <x v="0"/>
  </r>
  <r>
    <x v="0"/>
    <x v="8"/>
    <s v="De Bonte Raaf"/>
    <x v="8"/>
    <x v="49"/>
    <n v="166.4"/>
    <x v="2"/>
    <x v="4"/>
    <x v="0"/>
    <x v="3"/>
    <x v="2"/>
    <x v="0"/>
  </r>
  <r>
    <x v="0"/>
    <x v="8"/>
    <s v="De Bonte Raaf"/>
    <x v="8"/>
    <x v="50"/>
    <n v="24.96"/>
    <x v="2"/>
    <x v="4"/>
    <x v="0"/>
    <x v="4"/>
    <x v="2"/>
    <x v="0"/>
  </r>
  <r>
    <x v="0"/>
    <x v="8"/>
    <s v="De Bonte Raaf"/>
    <x v="8"/>
    <x v="51"/>
    <n v="33.28"/>
    <x v="2"/>
    <x v="4"/>
    <x v="0"/>
    <x v="4"/>
    <x v="2"/>
    <x v="0"/>
  </r>
  <r>
    <x v="0"/>
    <x v="8"/>
    <s v="De Bonte Raaf"/>
    <x v="8"/>
    <x v="52"/>
    <n v="0"/>
    <x v="2"/>
    <x v="4"/>
    <x v="0"/>
    <x v="1"/>
    <x v="2"/>
    <x v="0"/>
  </r>
  <r>
    <x v="0"/>
    <x v="8"/>
    <s v="De Bonte Raaf"/>
    <x v="8"/>
    <x v="53"/>
    <n v="31.2"/>
    <x v="2"/>
    <x v="4"/>
    <x v="0"/>
    <x v="3"/>
    <x v="2"/>
    <x v="0"/>
  </r>
  <r>
    <x v="0"/>
    <x v="8"/>
    <s v="De Bonte Raaf"/>
    <x v="8"/>
    <x v="54"/>
    <n v="4.68"/>
    <x v="2"/>
    <x v="4"/>
    <x v="0"/>
    <x v="4"/>
    <x v="2"/>
    <x v="0"/>
  </r>
  <r>
    <x v="0"/>
    <x v="8"/>
    <s v="De Bonte Raaf"/>
    <x v="8"/>
    <x v="55"/>
    <n v="6.24"/>
    <x v="2"/>
    <x v="4"/>
    <x v="0"/>
    <x v="4"/>
    <x v="2"/>
    <x v="0"/>
  </r>
  <r>
    <x v="0"/>
    <x v="8"/>
    <s v="De Bonte Raaf"/>
    <x v="8"/>
    <x v="56"/>
    <n v="0"/>
    <x v="2"/>
    <x v="4"/>
    <x v="0"/>
    <x v="4"/>
    <x v="2"/>
    <x v="0"/>
  </r>
  <r>
    <x v="0"/>
    <x v="8"/>
    <s v="De Bonte Raaf"/>
    <x v="8"/>
    <x v="57"/>
    <n v="0"/>
    <x v="2"/>
    <x v="4"/>
    <x v="0"/>
    <x v="4"/>
    <x v="2"/>
    <x v="0"/>
  </r>
  <r>
    <x v="0"/>
    <x v="8"/>
    <s v="De Bonte Raaf"/>
    <x v="8"/>
    <x v="58"/>
    <n v="0"/>
    <x v="2"/>
    <x v="4"/>
    <x v="0"/>
    <x v="4"/>
    <x v="2"/>
    <x v="0"/>
  </r>
  <r>
    <x v="0"/>
    <x v="8"/>
    <s v="De Bonte Raaf"/>
    <x v="8"/>
    <x v="59"/>
    <n v="0"/>
    <x v="2"/>
    <x v="4"/>
    <x v="0"/>
    <x v="4"/>
    <x v="2"/>
    <x v="0"/>
  </r>
  <r>
    <x v="0"/>
    <x v="8"/>
    <s v="De Bonte Raaf"/>
    <x v="8"/>
    <x v="60"/>
    <n v="151.22"/>
    <x v="2"/>
    <x v="4"/>
    <x v="0"/>
    <x v="5"/>
    <x v="2"/>
    <x v="0"/>
  </r>
  <r>
    <x v="0"/>
    <x v="8"/>
    <s v="De Bonte Raaf"/>
    <x v="8"/>
    <x v="61"/>
    <n v="0"/>
    <x v="2"/>
    <x v="4"/>
    <x v="0"/>
    <x v="5"/>
    <x v="2"/>
    <x v="0"/>
  </r>
  <r>
    <x v="0"/>
    <x v="8"/>
    <s v="De Bonte Raaf"/>
    <x v="8"/>
    <x v="62"/>
    <n v="0"/>
    <x v="2"/>
    <x v="4"/>
    <x v="0"/>
    <x v="5"/>
    <x v="2"/>
    <x v="0"/>
  </r>
  <r>
    <x v="0"/>
    <x v="8"/>
    <s v="De Bonte Raaf"/>
    <x v="8"/>
    <x v="63"/>
    <n v="0"/>
    <x v="2"/>
    <x v="4"/>
    <x v="0"/>
    <x v="5"/>
    <x v="2"/>
    <x v="0"/>
  </r>
  <r>
    <x v="0"/>
    <x v="8"/>
    <s v="De Bonte Raaf"/>
    <x v="8"/>
    <x v="64"/>
    <n v="11.02"/>
    <x v="2"/>
    <x v="4"/>
    <x v="0"/>
    <x v="5"/>
    <x v="2"/>
    <x v="0"/>
  </r>
  <r>
    <x v="0"/>
    <x v="8"/>
    <s v="De Bonte Raaf"/>
    <x v="8"/>
    <x v="65"/>
    <n v="0"/>
    <x v="2"/>
    <x v="4"/>
    <x v="0"/>
    <x v="5"/>
    <x v="2"/>
    <x v="0"/>
  </r>
  <r>
    <x v="0"/>
    <x v="8"/>
    <s v="De Bonte Raaf"/>
    <x v="8"/>
    <x v="66"/>
    <n v="61.15"/>
    <x v="2"/>
    <x v="4"/>
    <x v="0"/>
    <x v="5"/>
    <x v="2"/>
    <x v="0"/>
  </r>
  <r>
    <x v="0"/>
    <x v="8"/>
    <s v="De Bonte Raaf"/>
    <x v="8"/>
    <x v="67"/>
    <n v="0"/>
    <x v="2"/>
    <x v="4"/>
    <x v="0"/>
    <x v="5"/>
    <x v="2"/>
    <x v="0"/>
  </r>
  <r>
    <x v="0"/>
    <x v="8"/>
    <s v="De Bonte Raaf"/>
    <x v="8"/>
    <x v="68"/>
    <n v="0"/>
    <x v="2"/>
    <x v="4"/>
    <x v="0"/>
    <x v="5"/>
    <x v="2"/>
    <x v="0"/>
  </r>
  <r>
    <x v="0"/>
    <x v="8"/>
    <s v="De Bonte Raaf"/>
    <x v="8"/>
    <x v="69"/>
    <n v="0"/>
    <x v="2"/>
    <x v="4"/>
    <x v="0"/>
    <x v="5"/>
    <x v="2"/>
    <x v="0"/>
  </r>
  <r>
    <x v="0"/>
    <x v="8"/>
    <s v="De Bonte Raaf"/>
    <x v="8"/>
    <x v="70"/>
    <n v="7.28"/>
    <x v="2"/>
    <x v="4"/>
    <x v="0"/>
    <x v="5"/>
    <x v="2"/>
    <x v="0"/>
  </r>
  <r>
    <x v="0"/>
    <x v="8"/>
    <s v="De Bonte Raaf"/>
    <x v="8"/>
    <x v="71"/>
    <n v="0"/>
    <x v="2"/>
    <x v="4"/>
    <x v="0"/>
    <x v="5"/>
    <x v="2"/>
    <x v="0"/>
  </r>
  <r>
    <x v="0"/>
    <x v="8"/>
    <s v="De Bonte Raaf"/>
    <x v="8"/>
    <x v="72"/>
    <n v="0"/>
    <x v="2"/>
    <x v="4"/>
    <x v="0"/>
    <x v="4"/>
    <x v="2"/>
    <x v="0"/>
  </r>
  <r>
    <x v="0"/>
    <x v="8"/>
    <s v="De Bonte Raaf"/>
    <x v="8"/>
    <x v="73"/>
    <n v="0"/>
    <x v="2"/>
    <x v="4"/>
    <x v="0"/>
    <x v="4"/>
    <x v="2"/>
    <x v="0"/>
  </r>
  <r>
    <x v="0"/>
    <x v="8"/>
    <s v="De Bonte Raaf"/>
    <x v="8"/>
    <x v="74"/>
    <n v="0"/>
    <x v="2"/>
    <x v="4"/>
    <x v="0"/>
    <x v="4"/>
    <x v="2"/>
    <x v="0"/>
  </r>
  <r>
    <x v="0"/>
    <x v="8"/>
    <s v="De Bonte Raaf"/>
    <x v="8"/>
    <x v="75"/>
    <n v="0"/>
    <x v="2"/>
    <x v="4"/>
    <x v="0"/>
    <x v="4"/>
    <x v="2"/>
    <x v="0"/>
  </r>
  <r>
    <x v="0"/>
    <x v="8"/>
    <s v="De Bonte Raaf"/>
    <x v="8"/>
    <x v="76"/>
    <n v="139.36000000000001"/>
    <x v="2"/>
    <x v="4"/>
    <x v="0"/>
    <x v="6"/>
    <x v="2"/>
    <x v="0"/>
  </r>
  <r>
    <x v="0"/>
    <x v="8"/>
    <s v="De Bonte Raaf"/>
    <x v="8"/>
    <x v="77"/>
    <n v="-266"/>
    <x v="2"/>
    <x v="4"/>
    <x v="0"/>
    <x v="7"/>
    <x v="2"/>
    <x v="0"/>
  </r>
  <r>
    <x v="0"/>
    <x v="8"/>
    <s v="De Bonte Raaf"/>
    <x v="8"/>
    <x v="78"/>
    <n v="0"/>
    <x v="2"/>
    <x v="4"/>
    <x v="0"/>
    <x v="7"/>
    <x v="2"/>
    <x v="0"/>
  </r>
  <r>
    <x v="0"/>
    <x v="8"/>
    <s v="De Bonte Raaf"/>
    <x v="8"/>
    <x v="79"/>
    <n v="0"/>
    <x v="2"/>
    <x v="4"/>
    <x v="0"/>
    <x v="7"/>
    <x v="2"/>
    <x v="0"/>
  </r>
  <r>
    <x v="0"/>
    <x v="8"/>
    <s v="De Bonte Raaf"/>
    <x v="8"/>
    <x v="80"/>
    <n v="0"/>
    <x v="2"/>
    <x v="4"/>
    <x v="0"/>
    <x v="8"/>
    <x v="2"/>
    <x v="0"/>
  </r>
  <r>
    <x v="0"/>
    <x v="8"/>
    <s v="De Bonte Raaf"/>
    <x v="8"/>
    <x v="81"/>
    <n v="1814"/>
    <x v="2"/>
    <x v="4"/>
    <x v="0"/>
    <x v="8"/>
    <x v="2"/>
    <x v="0"/>
  </r>
  <r>
    <x v="0"/>
    <x v="8"/>
    <s v="De Bonte Raaf"/>
    <x v="8"/>
    <x v="82"/>
    <n v="0"/>
    <x v="2"/>
    <x v="4"/>
    <x v="0"/>
    <x v="8"/>
    <x v="2"/>
    <x v="0"/>
  </r>
  <r>
    <x v="0"/>
    <x v="8"/>
    <s v="De Bonte Raaf"/>
    <x v="8"/>
    <x v="83"/>
    <n v="1814"/>
    <x v="2"/>
    <x v="4"/>
    <x v="0"/>
    <x v="9"/>
    <x v="2"/>
    <x v="0"/>
  </r>
  <r>
    <x v="0"/>
    <x v="8"/>
    <s v="De Bonte Raaf"/>
    <x v="8"/>
    <x v="84"/>
    <n v="0"/>
    <x v="2"/>
    <x v="4"/>
    <x v="0"/>
    <x v="3"/>
    <x v="2"/>
    <x v="0"/>
  </r>
  <r>
    <x v="0"/>
    <x v="8"/>
    <s v="De Bonte Raaf"/>
    <x v="9"/>
    <x v="0"/>
    <n v="3139.74"/>
    <x v="3"/>
    <x v="0"/>
    <x v="0"/>
    <x v="0"/>
    <x v="2"/>
    <x v="0"/>
  </r>
  <r>
    <x v="0"/>
    <x v="8"/>
    <s v="De Bonte Raaf"/>
    <x v="9"/>
    <x v="85"/>
    <n v="1132"/>
    <x v="3"/>
    <x v="0"/>
    <x v="0"/>
    <x v="0"/>
    <x v="2"/>
    <x v="0"/>
  </r>
  <r>
    <x v="0"/>
    <x v="8"/>
    <s v="De Bonte Raaf"/>
    <x v="9"/>
    <x v="2"/>
    <n v="0"/>
    <x v="3"/>
    <x v="0"/>
    <x v="0"/>
    <x v="0"/>
    <x v="2"/>
    <x v="0"/>
  </r>
  <r>
    <x v="0"/>
    <x v="8"/>
    <s v="De Bonte Raaf"/>
    <x v="9"/>
    <x v="86"/>
    <n v="1132"/>
    <x v="3"/>
    <x v="0"/>
    <x v="0"/>
    <x v="0"/>
    <x v="2"/>
    <x v="0"/>
  </r>
  <r>
    <x v="0"/>
    <x v="8"/>
    <s v="De Bonte Raaf"/>
    <x v="9"/>
    <x v="4"/>
    <n v="1132"/>
    <x v="3"/>
    <x v="0"/>
    <x v="0"/>
    <x v="1"/>
    <x v="2"/>
    <x v="0"/>
  </r>
  <r>
    <x v="0"/>
    <x v="8"/>
    <s v="De Bonte Raaf"/>
    <x v="9"/>
    <x v="5"/>
    <n v="0"/>
    <x v="3"/>
    <x v="0"/>
    <x v="0"/>
    <x v="0"/>
    <x v="2"/>
    <x v="0"/>
  </r>
  <r>
    <x v="0"/>
    <x v="8"/>
    <s v="De Bonte Raaf"/>
    <x v="9"/>
    <x v="6"/>
    <n v="1440.92"/>
    <x v="3"/>
    <x v="0"/>
    <x v="0"/>
    <x v="0"/>
    <x v="2"/>
    <x v="0"/>
  </r>
  <r>
    <x v="0"/>
    <x v="8"/>
    <s v="De Bonte Raaf"/>
    <x v="9"/>
    <x v="7"/>
    <n v="0"/>
    <x v="3"/>
    <x v="0"/>
    <x v="0"/>
    <x v="0"/>
    <x v="2"/>
    <x v="0"/>
  </r>
  <r>
    <x v="0"/>
    <x v="8"/>
    <s v="De Bonte Raaf"/>
    <x v="9"/>
    <x v="8"/>
    <n v="0"/>
    <x v="3"/>
    <x v="0"/>
    <x v="0"/>
    <x v="1"/>
    <x v="2"/>
    <x v="0"/>
  </r>
  <r>
    <x v="0"/>
    <x v="8"/>
    <s v="De Bonte Raaf"/>
    <x v="9"/>
    <x v="9"/>
    <n v="0"/>
    <x v="3"/>
    <x v="0"/>
    <x v="0"/>
    <x v="0"/>
    <x v="2"/>
    <x v="0"/>
  </r>
  <r>
    <x v="0"/>
    <x v="8"/>
    <s v="De Bonte Raaf"/>
    <x v="9"/>
    <x v="87"/>
    <n v="1132"/>
    <x v="3"/>
    <x v="0"/>
    <x v="0"/>
    <x v="0"/>
    <x v="2"/>
    <x v="0"/>
  </r>
  <r>
    <x v="0"/>
    <x v="8"/>
    <s v="De Bonte Raaf"/>
    <x v="9"/>
    <x v="88"/>
    <n v="1132"/>
    <x v="3"/>
    <x v="0"/>
    <x v="0"/>
    <x v="0"/>
    <x v="2"/>
    <x v="0"/>
  </r>
  <r>
    <x v="0"/>
    <x v="8"/>
    <s v="De Bonte Raaf"/>
    <x v="9"/>
    <x v="89"/>
    <n v="1132"/>
    <x v="3"/>
    <x v="0"/>
    <x v="0"/>
    <x v="0"/>
    <x v="2"/>
    <x v="0"/>
  </r>
  <r>
    <x v="0"/>
    <x v="8"/>
    <s v="De Bonte Raaf"/>
    <x v="9"/>
    <x v="90"/>
    <n v="1132"/>
    <x v="3"/>
    <x v="0"/>
    <x v="0"/>
    <x v="0"/>
    <x v="2"/>
    <x v="0"/>
  </r>
  <r>
    <x v="0"/>
    <x v="8"/>
    <s v="De Bonte Raaf"/>
    <x v="9"/>
    <x v="91"/>
    <n v="1132"/>
    <x v="3"/>
    <x v="0"/>
    <x v="0"/>
    <x v="0"/>
    <x v="2"/>
    <x v="0"/>
  </r>
  <r>
    <x v="0"/>
    <x v="8"/>
    <s v="De Bonte Raaf"/>
    <x v="9"/>
    <x v="15"/>
    <n v="0"/>
    <x v="3"/>
    <x v="0"/>
    <x v="0"/>
    <x v="0"/>
    <x v="2"/>
    <x v="0"/>
  </r>
  <r>
    <x v="0"/>
    <x v="8"/>
    <s v="De Bonte Raaf"/>
    <x v="9"/>
    <x v="16"/>
    <n v="1132"/>
    <x v="3"/>
    <x v="0"/>
    <x v="0"/>
    <x v="0"/>
    <x v="2"/>
    <x v="0"/>
  </r>
  <r>
    <x v="0"/>
    <x v="8"/>
    <s v="De Bonte Raaf"/>
    <x v="9"/>
    <x v="17"/>
    <n v="0"/>
    <x v="3"/>
    <x v="0"/>
    <x v="0"/>
    <x v="0"/>
    <x v="2"/>
    <x v="0"/>
  </r>
  <r>
    <x v="0"/>
    <x v="8"/>
    <s v="De Bonte Raaf"/>
    <x v="9"/>
    <x v="18"/>
    <n v="1132"/>
    <x v="3"/>
    <x v="0"/>
    <x v="0"/>
    <x v="0"/>
    <x v="2"/>
    <x v="0"/>
  </r>
  <r>
    <x v="0"/>
    <x v="8"/>
    <s v="De Bonte Raaf"/>
    <x v="9"/>
    <x v="19"/>
    <n v="22"/>
    <x v="3"/>
    <x v="0"/>
    <x v="0"/>
    <x v="0"/>
    <x v="2"/>
    <x v="0"/>
  </r>
  <r>
    <x v="0"/>
    <x v="8"/>
    <s v="De Bonte Raaf"/>
    <x v="9"/>
    <x v="20"/>
    <n v="1132"/>
    <x v="3"/>
    <x v="0"/>
    <x v="0"/>
    <x v="0"/>
    <x v="2"/>
    <x v="0"/>
  </r>
  <r>
    <x v="0"/>
    <x v="8"/>
    <s v="De Bonte Raaf"/>
    <x v="9"/>
    <x v="21"/>
    <n v="-85.42"/>
    <x v="3"/>
    <x v="0"/>
    <x v="0"/>
    <x v="0"/>
    <x v="2"/>
    <x v="0"/>
  </r>
  <r>
    <x v="0"/>
    <x v="8"/>
    <s v="De Bonte Raaf"/>
    <x v="9"/>
    <x v="22"/>
    <n v="1132"/>
    <x v="3"/>
    <x v="0"/>
    <x v="0"/>
    <x v="0"/>
    <x v="2"/>
    <x v="0"/>
  </r>
  <r>
    <x v="0"/>
    <x v="8"/>
    <s v="De Bonte Raaf"/>
    <x v="9"/>
    <x v="23"/>
    <n v="1132"/>
    <x v="3"/>
    <x v="0"/>
    <x v="0"/>
    <x v="0"/>
    <x v="2"/>
    <x v="0"/>
  </r>
  <r>
    <x v="0"/>
    <x v="8"/>
    <s v="De Bonte Raaf"/>
    <x v="9"/>
    <x v="24"/>
    <n v="1132"/>
    <x v="3"/>
    <x v="0"/>
    <x v="0"/>
    <x v="0"/>
    <x v="2"/>
    <x v="0"/>
  </r>
  <r>
    <x v="0"/>
    <x v="8"/>
    <s v="De Bonte Raaf"/>
    <x v="9"/>
    <x v="25"/>
    <n v="21.67"/>
    <x v="3"/>
    <x v="0"/>
    <x v="0"/>
    <x v="0"/>
    <x v="2"/>
    <x v="0"/>
  </r>
  <r>
    <x v="0"/>
    <x v="8"/>
    <s v="De Bonte Raaf"/>
    <x v="9"/>
    <x v="26"/>
    <n v="79.2"/>
    <x v="3"/>
    <x v="0"/>
    <x v="0"/>
    <x v="0"/>
    <x v="2"/>
    <x v="0"/>
  </r>
  <r>
    <x v="0"/>
    <x v="8"/>
    <s v="De Bonte Raaf"/>
    <x v="9"/>
    <x v="27"/>
    <n v="110.5"/>
    <x v="3"/>
    <x v="0"/>
    <x v="0"/>
    <x v="0"/>
    <x v="2"/>
    <x v="0"/>
  </r>
  <r>
    <x v="0"/>
    <x v="8"/>
    <s v="De Bonte Raaf"/>
    <x v="9"/>
    <x v="28"/>
    <n v="1132"/>
    <x v="3"/>
    <x v="0"/>
    <x v="0"/>
    <x v="0"/>
    <x v="2"/>
    <x v="0"/>
  </r>
  <r>
    <x v="0"/>
    <x v="8"/>
    <s v="De Bonte Raaf"/>
    <x v="9"/>
    <x v="29"/>
    <n v="0"/>
    <x v="3"/>
    <x v="0"/>
    <x v="0"/>
    <x v="0"/>
    <x v="2"/>
    <x v="0"/>
  </r>
  <r>
    <x v="0"/>
    <x v="8"/>
    <s v="De Bonte Raaf"/>
    <x v="9"/>
    <x v="30"/>
    <n v="2264"/>
    <x v="3"/>
    <x v="0"/>
    <x v="0"/>
    <x v="0"/>
    <x v="2"/>
    <x v="0"/>
  </r>
  <r>
    <x v="0"/>
    <x v="8"/>
    <s v="De Bonte Raaf"/>
    <x v="9"/>
    <x v="31"/>
    <n v="14.51"/>
    <x v="3"/>
    <x v="0"/>
    <x v="0"/>
    <x v="0"/>
    <x v="2"/>
    <x v="0"/>
  </r>
  <r>
    <x v="0"/>
    <x v="8"/>
    <s v="De Bonte Raaf"/>
    <x v="9"/>
    <x v="32"/>
    <n v="78"/>
    <x v="3"/>
    <x v="0"/>
    <x v="0"/>
    <x v="0"/>
    <x v="2"/>
    <x v="0"/>
  </r>
  <r>
    <x v="0"/>
    <x v="8"/>
    <s v="De Bonte Raaf"/>
    <x v="9"/>
    <x v="33"/>
    <n v="50"/>
    <x v="3"/>
    <x v="0"/>
    <x v="0"/>
    <x v="0"/>
    <x v="2"/>
    <x v="0"/>
  </r>
  <r>
    <x v="0"/>
    <x v="8"/>
    <s v="De Bonte Raaf"/>
    <x v="9"/>
    <x v="34"/>
    <n v="50"/>
    <x v="3"/>
    <x v="0"/>
    <x v="0"/>
    <x v="0"/>
    <x v="2"/>
    <x v="0"/>
  </r>
  <r>
    <x v="0"/>
    <x v="8"/>
    <s v="De Bonte Raaf"/>
    <x v="9"/>
    <x v="35"/>
    <n v="100"/>
    <x v="3"/>
    <x v="0"/>
    <x v="0"/>
    <x v="0"/>
    <x v="2"/>
    <x v="0"/>
  </r>
  <r>
    <x v="0"/>
    <x v="8"/>
    <s v="De Bonte Raaf"/>
    <x v="9"/>
    <x v="36"/>
    <n v="78"/>
    <x v="3"/>
    <x v="0"/>
    <x v="0"/>
    <x v="0"/>
    <x v="2"/>
    <x v="0"/>
  </r>
  <r>
    <x v="0"/>
    <x v="8"/>
    <s v="De Bonte Raaf"/>
    <x v="9"/>
    <x v="37"/>
    <n v="75.84"/>
    <x v="3"/>
    <x v="0"/>
    <x v="0"/>
    <x v="0"/>
    <x v="2"/>
    <x v="0"/>
  </r>
  <r>
    <x v="0"/>
    <x v="8"/>
    <s v="De Bonte Raaf"/>
    <x v="9"/>
    <x v="38"/>
    <n v="50.4"/>
    <x v="3"/>
    <x v="0"/>
    <x v="0"/>
    <x v="0"/>
    <x v="2"/>
    <x v="0"/>
  </r>
  <r>
    <x v="0"/>
    <x v="8"/>
    <s v="De Bonte Raaf"/>
    <x v="9"/>
    <x v="39"/>
    <n v="0"/>
    <x v="3"/>
    <x v="0"/>
    <x v="0"/>
    <x v="0"/>
    <x v="2"/>
    <x v="0"/>
  </r>
  <r>
    <x v="0"/>
    <x v="8"/>
    <s v="De Bonte Raaf"/>
    <x v="9"/>
    <x v="93"/>
    <n v="165.6"/>
    <x v="3"/>
    <x v="0"/>
    <x v="0"/>
    <x v="0"/>
    <x v="2"/>
    <x v="0"/>
  </r>
  <r>
    <x v="0"/>
    <x v="8"/>
    <s v="De Bonte Raaf"/>
    <x v="9"/>
    <x v="40"/>
    <n v="216"/>
    <x v="3"/>
    <x v="0"/>
    <x v="0"/>
    <x v="0"/>
    <x v="2"/>
    <x v="0"/>
  </r>
  <r>
    <x v="0"/>
    <x v="8"/>
    <s v="De Bonte Raaf"/>
    <x v="9"/>
    <x v="41"/>
    <n v="0"/>
    <x v="3"/>
    <x v="0"/>
    <x v="0"/>
    <x v="0"/>
    <x v="2"/>
    <x v="0"/>
  </r>
  <r>
    <x v="0"/>
    <x v="8"/>
    <s v="De Bonte Raaf"/>
    <x v="9"/>
    <x v="92"/>
    <n v="1132"/>
    <x v="3"/>
    <x v="0"/>
    <x v="0"/>
    <x v="0"/>
    <x v="2"/>
    <x v="0"/>
  </r>
  <r>
    <x v="0"/>
    <x v="8"/>
    <s v="De Bonte Raaf"/>
    <x v="9"/>
    <x v="43"/>
    <n v="0"/>
    <x v="3"/>
    <x v="0"/>
    <x v="0"/>
    <x v="1"/>
    <x v="2"/>
    <x v="0"/>
  </r>
  <r>
    <x v="0"/>
    <x v="8"/>
    <s v="De Bonte Raaf"/>
    <x v="9"/>
    <x v="44"/>
    <n v="0"/>
    <x v="3"/>
    <x v="0"/>
    <x v="0"/>
    <x v="2"/>
    <x v="2"/>
    <x v="0"/>
  </r>
  <r>
    <x v="0"/>
    <x v="8"/>
    <s v="De Bonte Raaf"/>
    <x v="9"/>
    <x v="45"/>
    <n v="0"/>
    <x v="3"/>
    <x v="0"/>
    <x v="0"/>
    <x v="2"/>
    <x v="2"/>
    <x v="0"/>
  </r>
  <r>
    <x v="0"/>
    <x v="8"/>
    <s v="De Bonte Raaf"/>
    <x v="9"/>
    <x v="46"/>
    <n v="0"/>
    <x v="3"/>
    <x v="0"/>
    <x v="0"/>
    <x v="2"/>
    <x v="2"/>
    <x v="0"/>
  </r>
  <r>
    <x v="0"/>
    <x v="8"/>
    <s v="De Bonte Raaf"/>
    <x v="9"/>
    <x v="47"/>
    <n v="0"/>
    <x v="3"/>
    <x v="0"/>
    <x v="0"/>
    <x v="2"/>
    <x v="2"/>
    <x v="0"/>
  </r>
  <r>
    <x v="0"/>
    <x v="8"/>
    <s v="De Bonte Raaf"/>
    <x v="9"/>
    <x v="48"/>
    <n v="0"/>
    <x v="3"/>
    <x v="0"/>
    <x v="0"/>
    <x v="1"/>
    <x v="2"/>
    <x v="0"/>
  </r>
  <r>
    <x v="0"/>
    <x v="8"/>
    <s v="De Bonte Raaf"/>
    <x v="9"/>
    <x v="49"/>
    <n v="90.56"/>
    <x v="3"/>
    <x v="0"/>
    <x v="0"/>
    <x v="3"/>
    <x v="2"/>
    <x v="0"/>
  </r>
  <r>
    <x v="0"/>
    <x v="8"/>
    <s v="De Bonte Raaf"/>
    <x v="9"/>
    <x v="50"/>
    <n v="13.58"/>
    <x v="3"/>
    <x v="0"/>
    <x v="0"/>
    <x v="4"/>
    <x v="2"/>
    <x v="0"/>
  </r>
  <r>
    <x v="0"/>
    <x v="8"/>
    <s v="De Bonte Raaf"/>
    <x v="9"/>
    <x v="51"/>
    <n v="18.11"/>
    <x v="3"/>
    <x v="0"/>
    <x v="0"/>
    <x v="4"/>
    <x v="2"/>
    <x v="0"/>
  </r>
  <r>
    <x v="0"/>
    <x v="8"/>
    <s v="De Bonte Raaf"/>
    <x v="9"/>
    <x v="52"/>
    <n v="0"/>
    <x v="3"/>
    <x v="0"/>
    <x v="0"/>
    <x v="1"/>
    <x v="2"/>
    <x v="0"/>
  </r>
  <r>
    <x v="0"/>
    <x v="8"/>
    <s v="De Bonte Raaf"/>
    <x v="9"/>
    <x v="53"/>
    <n v="16.98"/>
    <x v="3"/>
    <x v="0"/>
    <x v="0"/>
    <x v="3"/>
    <x v="2"/>
    <x v="0"/>
  </r>
  <r>
    <x v="0"/>
    <x v="8"/>
    <s v="De Bonte Raaf"/>
    <x v="9"/>
    <x v="54"/>
    <n v="2.5499999999999998"/>
    <x v="3"/>
    <x v="0"/>
    <x v="0"/>
    <x v="4"/>
    <x v="2"/>
    <x v="0"/>
  </r>
  <r>
    <x v="0"/>
    <x v="8"/>
    <s v="De Bonte Raaf"/>
    <x v="9"/>
    <x v="55"/>
    <n v="3.4"/>
    <x v="3"/>
    <x v="0"/>
    <x v="0"/>
    <x v="4"/>
    <x v="2"/>
    <x v="0"/>
  </r>
  <r>
    <x v="0"/>
    <x v="8"/>
    <s v="De Bonte Raaf"/>
    <x v="9"/>
    <x v="56"/>
    <n v="0"/>
    <x v="3"/>
    <x v="0"/>
    <x v="0"/>
    <x v="4"/>
    <x v="2"/>
    <x v="0"/>
  </r>
  <r>
    <x v="0"/>
    <x v="8"/>
    <s v="De Bonte Raaf"/>
    <x v="9"/>
    <x v="57"/>
    <n v="0"/>
    <x v="3"/>
    <x v="0"/>
    <x v="0"/>
    <x v="4"/>
    <x v="2"/>
    <x v="0"/>
  </r>
  <r>
    <x v="0"/>
    <x v="8"/>
    <s v="De Bonte Raaf"/>
    <x v="9"/>
    <x v="58"/>
    <n v="0"/>
    <x v="3"/>
    <x v="0"/>
    <x v="0"/>
    <x v="4"/>
    <x v="2"/>
    <x v="0"/>
  </r>
  <r>
    <x v="0"/>
    <x v="8"/>
    <s v="De Bonte Raaf"/>
    <x v="9"/>
    <x v="59"/>
    <n v="0"/>
    <x v="3"/>
    <x v="0"/>
    <x v="0"/>
    <x v="4"/>
    <x v="2"/>
    <x v="0"/>
  </r>
  <r>
    <x v="0"/>
    <x v="8"/>
    <s v="De Bonte Raaf"/>
    <x v="9"/>
    <x v="60"/>
    <n v="82.3"/>
    <x v="3"/>
    <x v="0"/>
    <x v="0"/>
    <x v="5"/>
    <x v="2"/>
    <x v="0"/>
  </r>
  <r>
    <x v="0"/>
    <x v="8"/>
    <s v="De Bonte Raaf"/>
    <x v="9"/>
    <x v="61"/>
    <n v="0"/>
    <x v="3"/>
    <x v="0"/>
    <x v="0"/>
    <x v="5"/>
    <x v="2"/>
    <x v="0"/>
  </r>
  <r>
    <x v="0"/>
    <x v="8"/>
    <s v="De Bonte Raaf"/>
    <x v="9"/>
    <x v="62"/>
    <n v="0"/>
    <x v="3"/>
    <x v="0"/>
    <x v="0"/>
    <x v="5"/>
    <x v="2"/>
    <x v="0"/>
  </r>
  <r>
    <x v="0"/>
    <x v="8"/>
    <s v="De Bonte Raaf"/>
    <x v="9"/>
    <x v="63"/>
    <n v="0"/>
    <x v="3"/>
    <x v="0"/>
    <x v="0"/>
    <x v="5"/>
    <x v="2"/>
    <x v="0"/>
  </r>
  <r>
    <x v="0"/>
    <x v="8"/>
    <s v="De Bonte Raaf"/>
    <x v="9"/>
    <x v="64"/>
    <n v="6"/>
    <x v="3"/>
    <x v="0"/>
    <x v="0"/>
    <x v="5"/>
    <x v="2"/>
    <x v="0"/>
  </r>
  <r>
    <x v="0"/>
    <x v="8"/>
    <s v="De Bonte Raaf"/>
    <x v="9"/>
    <x v="65"/>
    <n v="0"/>
    <x v="3"/>
    <x v="0"/>
    <x v="0"/>
    <x v="5"/>
    <x v="2"/>
    <x v="0"/>
  </r>
  <r>
    <x v="0"/>
    <x v="8"/>
    <s v="De Bonte Raaf"/>
    <x v="9"/>
    <x v="66"/>
    <n v="33.28"/>
    <x v="3"/>
    <x v="0"/>
    <x v="0"/>
    <x v="5"/>
    <x v="2"/>
    <x v="0"/>
  </r>
  <r>
    <x v="0"/>
    <x v="8"/>
    <s v="De Bonte Raaf"/>
    <x v="9"/>
    <x v="67"/>
    <n v="0"/>
    <x v="3"/>
    <x v="0"/>
    <x v="0"/>
    <x v="5"/>
    <x v="2"/>
    <x v="0"/>
  </r>
  <r>
    <x v="0"/>
    <x v="8"/>
    <s v="De Bonte Raaf"/>
    <x v="9"/>
    <x v="68"/>
    <n v="0"/>
    <x v="3"/>
    <x v="0"/>
    <x v="0"/>
    <x v="5"/>
    <x v="2"/>
    <x v="0"/>
  </r>
  <r>
    <x v="0"/>
    <x v="8"/>
    <s v="De Bonte Raaf"/>
    <x v="9"/>
    <x v="69"/>
    <n v="0"/>
    <x v="3"/>
    <x v="0"/>
    <x v="0"/>
    <x v="5"/>
    <x v="2"/>
    <x v="0"/>
  </r>
  <r>
    <x v="0"/>
    <x v="8"/>
    <s v="De Bonte Raaf"/>
    <x v="9"/>
    <x v="70"/>
    <n v="3.96"/>
    <x v="3"/>
    <x v="0"/>
    <x v="0"/>
    <x v="5"/>
    <x v="2"/>
    <x v="0"/>
  </r>
  <r>
    <x v="0"/>
    <x v="8"/>
    <s v="De Bonte Raaf"/>
    <x v="9"/>
    <x v="71"/>
    <n v="0"/>
    <x v="3"/>
    <x v="0"/>
    <x v="0"/>
    <x v="5"/>
    <x v="2"/>
    <x v="0"/>
  </r>
  <r>
    <x v="0"/>
    <x v="8"/>
    <s v="De Bonte Raaf"/>
    <x v="9"/>
    <x v="72"/>
    <n v="0"/>
    <x v="3"/>
    <x v="0"/>
    <x v="0"/>
    <x v="4"/>
    <x v="2"/>
    <x v="0"/>
  </r>
  <r>
    <x v="0"/>
    <x v="8"/>
    <s v="De Bonte Raaf"/>
    <x v="9"/>
    <x v="73"/>
    <n v="0"/>
    <x v="3"/>
    <x v="0"/>
    <x v="0"/>
    <x v="4"/>
    <x v="2"/>
    <x v="0"/>
  </r>
  <r>
    <x v="0"/>
    <x v="8"/>
    <s v="De Bonte Raaf"/>
    <x v="9"/>
    <x v="74"/>
    <n v="0"/>
    <x v="3"/>
    <x v="0"/>
    <x v="0"/>
    <x v="4"/>
    <x v="2"/>
    <x v="0"/>
  </r>
  <r>
    <x v="0"/>
    <x v="8"/>
    <s v="De Bonte Raaf"/>
    <x v="9"/>
    <x v="75"/>
    <n v="0"/>
    <x v="3"/>
    <x v="0"/>
    <x v="0"/>
    <x v="4"/>
    <x v="2"/>
    <x v="0"/>
  </r>
  <r>
    <x v="0"/>
    <x v="8"/>
    <s v="De Bonte Raaf"/>
    <x v="9"/>
    <x v="76"/>
    <n v="75.84"/>
    <x v="3"/>
    <x v="0"/>
    <x v="0"/>
    <x v="6"/>
    <x v="2"/>
    <x v="0"/>
  </r>
  <r>
    <x v="0"/>
    <x v="8"/>
    <s v="De Bonte Raaf"/>
    <x v="9"/>
    <x v="77"/>
    <n v="-85.42"/>
    <x v="3"/>
    <x v="0"/>
    <x v="0"/>
    <x v="7"/>
    <x v="2"/>
    <x v="0"/>
  </r>
  <r>
    <x v="0"/>
    <x v="8"/>
    <s v="De Bonte Raaf"/>
    <x v="9"/>
    <x v="78"/>
    <n v="0"/>
    <x v="3"/>
    <x v="0"/>
    <x v="0"/>
    <x v="7"/>
    <x v="2"/>
    <x v="0"/>
  </r>
  <r>
    <x v="0"/>
    <x v="8"/>
    <s v="De Bonte Raaf"/>
    <x v="9"/>
    <x v="79"/>
    <n v="0"/>
    <x v="3"/>
    <x v="0"/>
    <x v="0"/>
    <x v="7"/>
    <x v="2"/>
    <x v="0"/>
  </r>
  <r>
    <x v="0"/>
    <x v="8"/>
    <s v="De Bonte Raaf"/>
    <x v="9"/>
    <x v="80"/>
    <n v="0"/>
    <x v="3"/>
    <x v="0"/>
    <x v="0"/>
    <x v="8"/>
    <x v="2"/>
    <x v="0"/>
  </r>
  <r>
    <x v="0"/>
    <x v="8"/>
    <s v="De Bonte Raaf"/>
    <x v="9"/>
    <x v="81"/>
    <n v="1046.58"/>
    <x v="3"/>
    <x v="0"/>
    <x v="0"/>
    <x v="8"/>
    <x v="2"/>
    <x v="0"/>
  </r>
  <r>
    <x v="0"/>
    <x v="8"/>
    <s v="De Bonte Raaf"/>
    <x v="9"/>
    <x v="82"/>
    <n v="0"/>
    <x v="3"/>
    <x v="0"/>
    <x v="0"/>
    <x v="8"/>
    <x v="2"/>
    <x v="0"/>
  </r>
  <r>
    <x v="0"/>
    <x v="8"/>
    <s v="De Bonte Raaf"/>
    <x v="9"/>
    <x v="83"/>
    <n v="1046.58"/>
    <x v="3"/>
    <x v="0"/>
    <x v="0"/>
    <x v="9"/>
    <x v="2"/>
    <x v="0"/>
  </r>
  <r>
    <x v="0"/>
    <x v="8"/>
    <s v="De Bonte Raaf"/>
    <x v="9"/>
    <x v="84"/>
    <n v="0"/>
    <x v="3"/>
    <x v="0"/>
    <x v="0"/>
    <x v="3"/>
    <x v="2"/>
    <x v="0"/>
  </r>
  <r>
    <x v="0"/>
    <x v="8"/>
    <s v="De Bonte Raaf"/>
    <x v="10"/>
    <x v="0"/>
    <n v="0"/>
    <x v="3"/>
    <x v="0"/>
    <x v="0"/>
    <x v="0"/>
    <x v="2"/>
    <x v="0"/>
  </r>
  <r>
    <x v="0"/>
    <x v="8"/>
    <s v="De Bonte Raaf"/>
    <x v="10"/>
    <x v="1"/>
    <n v="0"/>
    <x v="3"/>
    <x v="0"/>
    <x v="0"/>
    <x v="0"/>
    <x v="2"/>
    <x v="0"/>
  </r>
  <r>
    <x v="0"/>
    <x v="8"/>
    <s v="De Bonte Raaf"/>
    <x v="10"/>
    <x v="2"/>
    <n v="0"/>
    <x v="3"/>
    <x v="0"/>
    <x v="0"/>
    <x v="0"/>
    <x v="2"/>
    <x v="0"/>
  </r>
  <r>
    <x v="0"/>
    <x v="8"/>
    <s v="De Bonte Raaf"/>
    <x v="10"/>
    <x v="3"/>
    <n v="0"/>
    <x v="3"/>
    <x v="0"/>
    <x v="0"/>
    <x v="0"/>
    <x v="2"/>
    <x v="0"/>
  </r>
  <r>
    <x v="0"/>
    <x v="8"/>
    <s v="De Bonte Raaf"/>
    <x v="10"/>
    <x v="4"/>
    <n v="0"/>
    <x v="3"/>
    <x v="0"/>
    <x v="0"/>
    <x v="1"/>
    <x v="2"/>
    <x v="0"/>
  </r>
  <r>
    <x v="0"/>
    <x v="8"/>
    <s v="De Bonte Raaf"/>
    <x v="10"/>
    <x v="5"/>
    <n v="0"/>
    <x v="3"/>
    <x v="0"/>
    <x v="0"/>
    <x v="0"/>
    <x v="2"/>
    <x v="0"/>
  </r>
  <r>
    <x v="0"/>
    <x v="8"/>
    <s v="De Bonte Raaf"/>
    <x v="10"/>
    <x v="6"/>
    <n v="0"/>
    <x v="3"/>
    <x v="0"/>
    <x v="0"/>
    <x v="0"/>
    <x v="2"/>
    <x v="0"/>
  </r>
  <r>
    <x v="0"/>
    <x v="8"/>
    <s v="De Bonte Raaf"/>
    <x v="10"/>
    <x v="7"/>
    <n v="0"/>
    <x v="3"/>
    <x v="0"/>
    <x v="0"/>
    <x v="0"/>
    <x v="2"/>
    <x v="0"/>
  </r>
  <r>
    <x v="0"/>
    <x v="8"/>
    <s v="De Bonte Raaf"/>
    <x v="10"/>
    <x v="8"/>
    <n v="0"/>
    <x v="3"/>
    <x v="0"/>
    <x v="0"/>
    <x v="1"/>
    <x v="2"/>
    <x v="0"/>
  </r>
  <r>
    <x v="0"/>
    <x v="8"/>
    <s v="De Bonte Raaf"/>
    <x v="10"/>
    <x v="9"/>
    <n v="0"/>
    <x v="3"/>
    <x v="0"/>
    <x v="0"/>
    <x v="0"/>
    <x v="2"/>
    <x v="0"/>
  </r>
  <r>
    <x v="0"/>
    <x v="8"/>
    <s v="De Bonte Raaf"/>
    <x v="10"/>
    <x v="10"/>
    <n v="0"/>
    <x v="3"/>
    <x v="0"/>
    <x v="0"/>
    <x v="0"/>
    <x v="2"/>
    <x v="0"/>
  </r>
  <r>
    <x v="0"/>
    <x v="8"/>
    <s v="De Bonte Raaf"/>
    <x v="10"/>
    <x v="11"/>
    <n v="0"/>
    <x v="3"/>
    <x v="0"/>
    <x v="0"/>
    <x v="0"/>
    <x v="2"/>
    <x v="0"/>
  </r>
  <r>
    <x v="0"/>
    <x v="8"/>
    <s v="De Bonte Raaf"/>
    <x v="10"/>
    <x v="12"/>
    <n v="0"/>
    <x v="3"/>
    <x v="0"/>
    <x v="0"/>
    <x v="0"/>
    <x v="2"/>
    <x v="0"/>
  </r>
  <r>
    <x v="0"/>
    <x v="8"/>
    <s v="De Bonte Raaf"/>
    <x v="10"/>
    <x v="13"/>
    <n v="0"/>
    <x v="3"/>
    <x v="0"/>
    <x v="0"/>
    <x v="0"/>
    <x v="2"/>
    <x v="0"/>
  </r>
  <r>
    <x v="0"/>
    <x v="8"/>
    <s v="De Bonte Raaf"/>
    <x v="10"/>
    <x v="14"/>
    <n v="0"/>
    <x v="3"/>
    <x v="0"/>
    <x v="0"/>
    <x v="0"/>
    <x v="2"/>
    <x v="0"/>
  </r>
  <r>
    <x v="0"/>
    <x v="8"/>
    <s v="De Bonte Raaf"/>
    <x v="10"/>
    <x v="15"/>
    <n v="0"/>
    <x v="3"/>
    <x v="0"/>
    <x v="0"/>
    <x v="0"/>
    <x v="2"/>
    <x v="0"/>
  </r>
  <r>
    <x v="0"/>
    <x v="8"/>
    <s v="De Bonte Raaf"/>
    <x v="10"/>
    <x v="16"/>
    <n v="0"/>
    <x v="3"/>
    <x v="0"/>
    <x v="0"/>
    <x v="0"/>
    <x v="2"/>
    <x v="0"/>
  </r>
  <r>
    <x v="0"/>
    <x v="8"/>
    <s v="De Bonte Raaf"/>
    <x v="10"/>
    <x v="17"/>
    <n v="0"/>
    <x v="3"/>
    <x v="0"/>
    <x v="0"/>
    <x v="0"/>
    <x v="2"/>
    <x v="0"/>
  </r>
  <r>
    <x v="0"/>
    <x v="8"/>
    <s v="De Bonte Raaf"/>
    <x v="10"/>
    <x v="18"/>
    <n v="0"/>
    <x v="3"/>
    <x v="0"/>
    <x v="0"/>
    <x v="0"/>
    <x v="2"/>
    <x v="0"/>
  </r>
  <r>
    <x v="0"/>
    <x v="8"/>
    <s v="De Bonte Raaf"/>
    <x v="10"/>
    <x v="19"/>
    <n v="0"/>
    <x v="3"/>
    <x v="0"/>
    <x v="0"/>
    <x v="0"/>
    <x v="2"/>
    <x v="0"/>
  </r>
  <r>
    <x v="0"/>
    <x v="8"/>
    <s v="De Bonte Raaf"/>
    <x v="10"/>
    <x v="20"/>
    <n v="0"/>
    <x v="3"/>
    <x v="0"/>
    <x v="0"/>
    <x v="0"/>
    <x v="2"/>
    <x v="0"/>
  </r>
  <r>
    <x v="0"/>
    <x v="8"/>
    <s v="De Bonte Raaf"/>
    <x v="10"/>
    <x v="21"/>
    <n v="0"/>
    <x v="3"/>
    <x v="0"/>
    <x v="0"/>
    <x v="0"/>
    <x v="2"/>
    <x v="0"/>
  </r>
  <r>
    <x v="0"/>
    <x v="8"/>
    <s v="De Bonte Raaf"/>
    <x v="10"/>
    <x v="22"/>
    <n v="0"/>
    <x v="3"/>
    <x v="0"/>
    <x v="0"/>
    <x v="0"/>
    <x v="2"/>
    <x v="0"/>
  </r>
  <r>
    <x v="0"/>
    <x v="8"/>
    <s v="De Bonte Raaf"/>
    <x v="10"/>
    <x v="23"/>
    <n v="0"/>
    <x v="3"/>
    <x v="0"/>
    <x v="0"/>
    <x v="0"/>
    <x v="2"/>
    <x v="0"/>
  </r>
  <r>
    <x v="0"/>
    <x v="8"/>
    <s v="De Bonte Raaf"/>
    <x v="10"/>
    <x v="24"/>
    <n v="0"/>
    <x v="3"/>
    <x v="0"/>
    <x v="0"/>
    <x v="0"/>
    <x v="2"/>
    <x v="0"/>
  </r>
  <r>
    <x v="0"/>
    <x v="8"/>
    <s v="De Bonte Raaf"/>
    <x v="10"/>
    <x v="25"/>
    <n v="0"/>
    <x v="3"/>
    <x v="0"/>
    <x v="0"/>
    <x v="0"/>
    <x v="2"/>
    <x v="0"/>
  </r>
  <r>
    <x v="0"/>
    <x v="8"/>
    <s v="De Bonte Raaf"/>
    <x v="10"/>
    <x v="26"/>
    <n v="0"/>
    <x v="3"/>
    <x v="0"/>
    <x v="0"/>
    <x v="0"/>
    <x v="2"/>
    <x v="0"/>
  </r>
  <r>
    <x v="0"/>
    <x v="8"/>
    <s v="De Bonte Raaf"/>
    <x v="10"/>
    <x v="27"/>
    <n v="0"/>
    <x v="3"/>
    <x v="0"/>
    <x v="0"/>
    <x v="0"/>
    <x v="2"/>
    <x v="0"/>
  </r>
  <r>
    <x v="0"/>
    <x v="8"/>
    <s v="De Bonte Raaf"/>
    <x v="10"/>
    <x v="28"/>
    <n v="0"/>
    <x v="3"/>
    <x v="0"/>
    <x v="0"/>
    <x v="0"/>
    <x v="2"/>
    <x v="0"/>
  </r>
  <r>
    <x v="0"/>
    <x v="8"/>
    <s v="De Bonte Raaf"/>
    <x v="10"/>
    <x v="29"/>
    <n v="0"/>
    <x v="3"/>
    <x v="0"/>
    <x v="0"/>
    <x v="0"/>
    <x v="2"/>
    <x v="0"/>
  </r>
  <r>
    <x v="0"/>
    <x v="8"/>
    <s v="De Bonte Raaf"/>
    <x v="10"/>
    <x v="30"/>
    <n v="2264"/>
    <x v="3"/>
    <x v="0"/>
    <x v="0"/>
    <x v="0"/>
    <x v="2"/>
    <x v="0"/>
  </r>
  <r>
    <x v="0"/>
    <x v="8"/>
    <s v="De Bonte Raaf"/>
    <x v="10"/>
    <x v="31"/>
    <n v="14.51"/>
    <x v="3"/>
    <x v="0"/>
    <x v="0"/>
    <x v="0"/>
    <x v="2"/>
    <x v="0"/>
  </r>
  <r>
    <x v="0"/>
    <x v="8"/>
    <s v="De Bonte Raaf"/>
    <x v="10"/>
    <x v="32"/>
    <n v="0"/>
    <x v="3"/>
    <x v="0"/>
    <x v="0"/>
    <x v="0"/>
    <x v="2"/>
    <x v="0"/>
  </r>
  <r>
    <x v="0"/>
    <x v="8"/>
    <s v="De Bonte Raaf"/>
    <x v="10"/>
    <x v="33"/>
    <n v="0"/>
    <x v="3"/>
    <x v="0"/>
    <x v="0"/>
    <x v="0"/>
    <x v="2"/>
    <x v="0"/>
  </r>
  <r>
    <x v="0"/>
    <x v="8"/>
    <s v="De Bonte Raaf"/>
    <x v="10"/>
    <x v="34"/>
    <n v="0"/>
    <x v="3"/>
    <x v="0"/>
    <x v="0"/>
    <x v="0"/>
    <x v="2"/>
    <x v="0"/>
  </r>
  <r>
    <x v="0"/>
    <x v="8"/>
    <s v="De Bonte Raaf"/>
    <x v="10"/>
    <x v="35"/>
    <n v="0"/>
    <x v="3"/>
    <x v="0"/>
    <x v="0"/>
    <x v="0"/>
    <x v="2"/>
    <x v="0"/>
  </r>
  <r>
    <x v="0"/>
    <x v="8"/>
    <s v="De Bonte Raaf"/>
    <x v="10"/>
    <x v="36"/>
    <n v="0"/>
    <x v="3"/>
    <x v="0"/>
    <x v="0"/>
    <x v="0"/>
    <x v="2"/>
    <x v="0"/>
  </r>
  <r>
    <x v="0"/>
    <x v="8"/>
    <s v="De Bonte Raaf"/>
    <x v="10"/>
    <x v="37"/>
    <n v="0"/>
    <x v="3"/>
    <x v="0"/>
    <x v="0"/>
    <x v="0"/>
    <x v="2"/>
    <x v="0"/>
  </r>
  <r>
    <x v="0"/>
    <x v="8"/>
    <s v="De Bonte Raaf"/>
    <x v="10"/>
    <x v="38"/>
    <n v="3.42"/>
    <x v="3"/>
    <x v="0"/>
    <x v="0"/>
    <x v="0"/>
    <x v="2"/>
    <x v="0"/>
  </r>
  <r>
    <x v="0"/>
    <x v="8"/>
    <s v="De Bonte Raaf"/>
    <x v="10"/>
    <x v="39"/>
    <n v="0"/>
    <x v="3"/>
    <x v="0"/>
    <x v="0"/>
    <x v="0"/>
    <x v="2"/>
    <x v="0"/>
  </r>
  <r>
    <x v="0"/>
    <x v="8"/>
    <s v="De Bonte Raaf"/>
    <x v="10"/>
    <x v="40"/>
    <n v="3.42"/>
    <x v="3"/>
    <x v="0"/>
    <x v="0"/>
    <x v="0"/>
    <x v="2"/>
    <x v="0"/>
  </r>
  <r>
    <x v="0"/>
    <x v="8"/>
    <s v="De Bonte Raaf"/>
    <x v="10"/>
    <x v="41"/>
    <n v="0"/>
    <x v="3"/>
    <x v="0"/>
    <x v="0"/>
    <x v="0"/>
    <x v="2"/>
    <x v="0"/>
  </r>
  <r>
    <x v="0"/>
    <x v="8"/>
    <s v="De Bonte Raaf"/>
    <x v="10"/>
    <x v="42"/>
    <n v="0"/>
    <x v="3"/>
    <x v="0"/>
    <x v="0"/>
    <x v="0"/>
    <x v="2"/>
    <x v="0"/>
  </r>
  <r>
    <x v="0"/>
    <x v="8"/>
    <s v="De Bonte Raaf"/>
    <x v="10"/>
    <x v="43"/>
    <n v="0"/>
    <x v="3"/>
    <x v="0"/>
    <x v="0"/>
    <x v="1"/>
    <x v="2"/>
    <x v="0"/>
  </r>
  <r>
    <x v="0"/>
    <x v="8"/>
    <s v="De Bonte Raaf"/>
    <x v="10"/>
    <x v="44"/>
    <n v="0"/>
    <x v="3"/>
    <x v="0"/>
    <x v="0"/>
    <x v="2"/>
    <x v="2"/>
    <x v="0"/>
  </r>
  <r>
    <x v="0"/>
    <x v="8"/>
    <s v="De Bonte Raaf"/>
    <x v="10"/>
    <x v="45"/>
    <n v="0"/>
    <x v="3"/>
    <x v="0"/>
    <x v="0"/>
    <x v="2"/>
    <x v="2"/>
    <x v="0"/>
  </r>
  <r>
    <x v="0"/>
    <x v="8"/>
    <s v="De Bonte Raaf"/>
    <x v="10"/>
    <x v="46"/>
    <n v="0"/>
    <x v="3"/>
    <x v="0"/>
    <x v="0"/>
    <x v="2"/>
    <x v="2"/>
    <x v="0"/>
  </r>
  <r>
    <x v="0"/>
    <x v="8"/>
    <s v="De Bonte Raaf"/>
    <x v="10"/>
    <x v="47"/>
    <n v="0"/>
    <x v="3"/>
    <x v="0"/>
    <x v="0"/>
    <x v="2"/>
    <x v="2"/>
    <x v="0"/>
  </r>
  <r>
    <x v="0"/>
    <x v="8"/>
    <s v="De Bonte Raaf"/>
    <x v="10"/>
    <x v="48"/>
    <n v="0"/>
    <x v="3"/>
    <x v="0"/>
    <x v="0"/>
    <x v="1"/>
    <x v="2"/>
    <x v="0"/>
  </r>
  <r>
    <x v="0"/>
    <x v="8"/>
    <s v="De Bonte Raaf"/>
    <x v="10"/>
    <x v="49"/>
    <n v="0"/>
    <x v="3"/>
    <x v="0"/>
    <x v="0"/>
    <x v="3"/>
    <x v="2"/>
    <x v="0"/>
  </r>
  <r>
    <x v="0"/>
    <x v="8"/>
    <s v="De Bonte Raaf"/>
    <x v="10"/>
    <x v="50"/>
    <n v="0"/>
    <x v="3"/>
    <x v="0"/>
    <x v="0"/>
    <x v="4"/>
    <x v="2"/>
    <x v="0"/>
  </r>
  <r>
    <x v="0"/>
    <x v="8"/>
    <s v="De Bonte Raaf"/>
    <x v="10"/>
    <x v="51"/>
    <n v="0"/>
    <x v="3"/>
    <x v="0"/>
    <x v="0"/>
    <x v="4"/>
    <x v="2"/>
    <x v="0"/>
  </r>
  <r>
    <x v="0"/>
    <x v="8"/>
    <s v="De Bonte Raaf"/>
    <x v="10"/>
    <x v="52"/>
    <n v="0"/>
    <x v="3"/>
    <x v="0"/>
    <x v="0"/>
    <x v="1"/>
    <x v="2"/>
    <x v="0"/>
  </r>
  <r>
    <x v="0"/>
    <x v="8"/>
    <s v="De Bonte Raaf"/>
    <x v="10"/>
    <x v="53"/>
    <n v="0"/>
    <x v="3"/>
    <x v="0"/>
    <x v="0"/>
    <x v="3"/>
    <x v="2"/>
    <x v="0"/>
  </r>
  <r>
    <x v="0"/>
    <x v="8"/>
    <s v="De Bonte Raaf"/>
    <x v="10"/>
    <x v="54"/>
    <n v="0"/>
    <x v="3"/>
    <x v="0"/>
    <x v="0"/>
    <x v="4"/>
    <x v="2"/>
    <x v="0"/>
  </r>
  <r>
    <x v="0"/>
    <x v="8"/>
    <s v="De Bonte Raaf"/>
    <x v="10"/>
    <x v="55"/>
    <n v="0"/>
    <x v="3"/>
    <x v="0"/>
    <x v="0"/>
    <x v="4"/>
    <x v="2"/>
    <x v="0"/>
  </r>
  <r>
    <x v="0"/>
    <x v="8"/>
    <s v="De Bonte Raaf"/>
    <x v="10"/>
    <x v="56"/>
    <n v="0"/>
    <x v="3"/>
    <x v="0"/>
    <x v="0"/>
    <x v="4"/>
    <x v="2"/>
    <x v="0"/>
  </r>
  <r>
    <x v="0"/>
    <x v="8"/>
    <s v="De Bonte Raaf"/>
    <x v="10"/>
    <x v="57"/>
    <n v="0"/>
    <x v="3"/>
    <x v="0"/>
    <x v="0"/>
    <x v="4"/>
    <x v="2"/>
    <x v="0"/>
  </r>
  <r>
    <x v="0"/>
    <x v="8"/>
    <s v="De Bonte Raaf"/>
    <x v="10"/>
    <x v="58"/>
    <n v="0"/>
    <x v="3"/>
    <x v="0"/>
    <x v="0"/>
    <x v="4"/>
    <x v="2"/>
    <x v="0"/>
  </r>
  <r>
    <x v="0"/>
    <x v="8"/>
    <s v="De Bonte Raaf"/>
    <x v="10"/>
    <x v="59"/>
    <n v="0"/>
    <x v="3"/>
    <x v="0"/>
    <x v="0"/>
    <x v="4"/>
    <x v="2"/>
    <x v="0"/>
  </r>
  <r>
    <x v="0"/>
    <x v="8"/>
    <s v="De Bonte Raaf"/>
    <x v="10"/>
    <x v="60"/>
    <n v="0"/>
    <x v="3"/>
    <x v="0"/>
    <x v="0"/>
    <x v="5"/>
    <x v="2"/>
    <x v="0"/>
  </r>
  <r>
    <x v="0"/>
    <x v="8"/>
    <s v="De Bonte Raaf"/>
    <x v="10"/>
    <x v="61"/>
    <n v="0"/>
    <x v="3"/>
    <x v="0"/>
    <x v="0"/>
    <x v="5"/>
    <x v="2"/>
    <x v="0"/>
  </r>
  <r>
    <x v="0"/>
    <x v="8"/>
    <s v="De Bonte Raaf"/>
    <x v="10"/>
    <x v="62"/>
    <n v="0"/>
    <x v="3"/>
    <x v="0"/>
    <x v="0"/>
    <x v="5"/>
    <x v="2"/>
    <x v="0"/>
  </r>
  <r>
    <x v="0"/>
    <x v="8"/>
    <s v="De Bonte Raaf"/>
    <x v="10"/>
    <x v="63"/>
    <n v="0"/>
    <x v="3"/>
    <x v="0"/>
    <x v="0"/>
    <x v="5"/>
    <x v="2"/>
    <x v="0"/>
  </r>
  <r>
    <x v="0"/>
    <x v="8"/>
    <s v="De Bonte Raaf"/>
    <x v="10"/>
    <x v="64"/>
    <n v="0"/>
    <x v="3"/>
    <x v="0"/>
    <x v="0"/>
    <x v="5"/>
    <x v="2"/>
    <x v="0"/>
  </r>
  <r>
    <x v="0"/>
    <x v="8"/>
    <s v="De Bonte Raaf"/>
    <x v="10"/>
    <x v="65"/>
    <n v="0"/>
    <x v="3"/>
    <x v="0"/>
    <x v="0"/>
    <x v="5"/>
    <x v="2"/>
    <x v="0"/>
  </r>
  <r>
    <x v="0"/>
    <x v="8"/>
    <s v="De Bonte Raaf"/>
    <x v="10"/>
    <x v="66"/>
    <n v="0"/>
    <x v="3"/>
    <x v="0"/>
    <x v="0"/>
    <x v="5"/>
    <x v="2"/>
    <x v="0"/>
  </r>
  <r>
    <x v="0"/>
    <x v="8"/>
    <s v="De Bonte Raaf"/>
    <x v="10"/>
    <x v="67"/>
    <n v="0"/>
    <x v="3"/>
    <x v="0"/>
    <x v="0"/>
    <x v="5"/>
    <x v="2"/>
    <x v="0"/>
  </r>
  <r>
    <x v="0"/>
    <x v="8"/>
    <s v="De Bonte Raaf"/>
    <x v="10"/>
    <x v="68"/>
    <n v="0"/>
    <x v="3"/>
    <x v="0"/>
    <x v="0"/>
    <x v="5"/>
    <x v="2"/>
    <x v="0"/>
  </r>
  <r>
    <x v="0"/>
    <x v="8"/>
    <s v="De Bonte Raaf"/>
    <x v="10"/>
    <x v="69"/>
    <n v="0"/>
    <x v="3"/>
    <x v="0"/>
    <x v="0"/>
    <x v="5"/>
    <x v="2"/>
    <x v="0"/>
  </r>
  <r>
    <x v="0"/>
    <x v="8"/>
    <s v="De Bonte Raaf"/>
    <x v="10"/>
    <x v="70"/>
    <n v="0"/>
    <x v="3"/>
    <x v="0"/>
    <x v="0"/>
    <x v="5"/>
    <x v="2"/>
    <x v="0"/>
  </r>
  <r>
    <x v="0"/>
    <x v="8"/>
    <s v="De Bonte Raaf"/>
    <x v="10"/>
    <x v="71"/>
    <n v="0"/>
    <x v="3"/>
    <x v="0"/>
    <x v="0"/>
    <x v="5"/>
    <x v="2"/>
    <x v="0"/>
  </r>
  <r>
    <x v="0"/>
    <x v="8"/>
    <s v="De Bonte Raaf"/>
    <x v="10"/>
    <x v="72"/>
    <n v="0"/>
    <x v="3"/>
    <x v="0"/>
    <x v="0"/>
    <x v="4"/>
    <x v="2"/>
    <x v="0"/>
  </r>
  <r>
    <x v="0"/>
    <x v="8"/>
    <s v="De Bonte Raaf"/>
    <x v="10"/>
    <x v="73"/>
    <n v="0"/>
    <x v="3"/>
    <x v="0"/>
    <x v="0"/>
    <x v="4"/>
    <x v="2"/>
    <x v="0"/>
  </r>
  <r>
    <x v="0"/>
    <x v="8"/>
    <s v="De Bonte Raaf"/>
    <x v="10"/>
    <x v="74"/>
    <n v="0"/>
    <x v="3"/>
    <x v="0"/>
    <x v="0"/>
    <x v="4"/>
    <x v="2"/>
    <x v="0"/>
  </r>
  <r>
    <x v="0"/>
    <x v="8"/>
    <s v="De Bonte Raaf"/>
    <x v="10"/>
    <x v="75"/>
    <n v="0"/>
    <x v="3"/>
    <x v="0"/>
    <x v="0"/>
    <x v="4"/>
    <x v="2"/>
    <x v="0"/>
  </r>
  <r>
    <x v="0"/>
    <x v="8"/>
    <s v="De Bonte Raaf"/>
    <x v="10"/>
    <x v="76"/>
    <n v="0"/>
    <x v="3"/>
    <x v="0"/>
    <x v="0"/>
    <x v="6"/>
    <x v="2"/>
    <x v="0"/>
  </r>
  <r>
    <x v="0"/>
    <x v="8"/>
    <s v="De Bonte Raaf"/>
    <x v="10"/>
    <x v="77"/>
    <n v="0"/>
    <x v="3"/>
    <x v="0"/>
    <x v="0"/>
    <x v="7"/>
    <x v="2"/>
    <x v="0"/>
  </r>
  <r>
    <x v="0"/>
    <x v="8"/>
    <s v="De Bonte Raaf"/>
    <x v="10"/>
    <x v="78"/>
    <n v="0"/>
    <x v="3"/>
    <x v="0"/>
    <x v="0"/>
    <x v="7"/>
    <x v="2"/>
    <x v="0"/>
  </r>
  <r>
    <x v="0"/>
    <x v="8"/>
    <s v="De Bonte Raaf"/>
    <x v="10"/>
    <x v="79"/>
    <n v="0"/>
    <x v="3"/>
    <x v="0"/>
    <x v="0"/>
    <x v="7"/>
    <x v="2"/>
    <x v="0"/>
  </r>
  <r>
    <x v="0"/>
    <x v="8"/>
    <s v="De Bonte Raaf"/>
    <x v="10"/>
    <x v="80"/>
    <n v="0"/>
    <x v="3"/>
    <x v="0"/>
    <x v="0"/>
    <x v="8"/>
    <x v="2"/>
    <x v="0"/>
  </r>
  <r>
    <x v="0"/>
    <x v="8"/>
    <s v="De Bonte Raaf"/>
    <x v="10"/>
    <x v="81"/>
    <n v="0"/>
    <x v="3"/>
    <x v="0"/>
    <x v="0"/>
    <x v="8"/>
    <x v="2"/>
    <x v="0"/>
  </r>
  <r>
    <x v="0"/>
    <x v="8"/>
    <s v="De Bonte Raaf"/>
    <x v="10"/>
    <x v="82"/>
    <n v="0"/>
    <x v="3"/>
    <x v="0"/>
    <x v="0"/>
    <x v="8"/>
    <x v="2"/>
    <x v="0"/>
  </r>
  <r>
    <x v="0"/>
    <x v="8"/>
    <s v="De Bonte Raaf"/>
    <x v="10"/>
    <x v="83"/>
    <n v="0"/>
    <x v="3"/>
    <x v="0"/>
    <x v="0"/>
    <x v="9"/>
    <x v="2"/>
    <x v="0"/>
  </r>
  <r>
    <x v="0"/>
    <x v="8"/>
    <s v="De Bonte Raaf"/>
    <x v="10"/>
    <x v="84"/>
    <n v="0"/>
    <x v="3"/>
    <x v="0"/>
    <x v="0"/>
    <x v="3"/>
    <x v="2"/>
    <x v="0"/>
  </r>
  <r>
    <x v="0"/>
    <x v="9"/>
    <s v="De Bonte Raaf"/>
    <x v="0"/>
    <x v="0"/>
    <n v="0"/>
    <x v="0"/>
    <x v="3"/>
    <x v="0"/>
    <x v="0"/>
    <x v="0"/>
    <x v="0"/>
  </r>
  <r>
    <x v="0"/>
    <x v="9"/>
    <s v="De Bonte Raaf"/>
    <x v="0"/>
    <x v="1"/>
    <n v="0"/>
    <x v="0"/>
    <x v="3"/>
    <x v="0"/>
    <x v="0"/>
    <x v="0"/>
    <x v="0"/>
  </r>
  <r>
    <x v="0"/>
    <x v="9"/>
    <s v="De Bonte Raaf"/>
    <x v="0"/>
    <x v="2"/>
    <n v="0"/>
    <x v="0"/>
    <x v="3"/>
    <x v="0"/>
    <x v="0"/>
    <x v="0"/>
    <x v="0"/>
  </r>
  <r>
    <x v="0"/>
    <x v="9"/>
    <s v="De Bonte Raaf"/>
    <x v="0"/>
    <x v="3"/>
    <n v="0"/>
    <x v="0"/>
    <x v="3"/>
    <x v="0"/>
    <x v="0"/>
    <x v="0"/>
    <x v="0"/>
  </r>
  <r>
    <x v="0"/>
    <x v="9"/>
    <s v="De Bonte Raaf"/>
    <x v="0"/>
    <x v="4"/>
    <n v="0"/>
    <x v="0"/>
    <x v="3"/>
    <x v="0"/>
    <x v="1"/>
    <x v="0"/>
    <x v="0"/>
  </r>
  <r>
    <x v="0"/>
    <x v="9"/>
    <s v="De Bonte Raaf"/>
    <x v="0"/>
    <x v="5"/>
    <n v="0"/>
    <x v="0"/>
    <x v="3"/>
    <x v="0"/>
    <x v="0"/>
    <x v="0"/>
    <x v="0"/>
  </r>
  <r>
    <x v="0"/>
    <x v="9"/>
    <s v="De Bonte Raaf"/>
    <x v="0"/>
    <x v="6"/>
    <n v="0"/>
    <x v="0"/>
    <x v="3"/>
    <x v="0"/>
    <x v="0"/>
    <x v="0"/>
    <x v="0"/>
  </r>
  <r>
    <x v="0"/>
    <x v="9"/>
    <s v="De Bonte Raaf"/>
    <x v="0"/>
    <x v="7"/>
    <n v="0"/>
    <x v="0"/>
    <x v="3"/>
    <x v="0"/>
    <x v="0"/>
    <x v="0"/>
    <x v="0"/>
  </r>
  <r>
    <x v="0"/>
    <x v="9"/>
    <s v="De Bonte Raaf"/>
    <x v="0"/>
    <x v="8"/>
    <n v="0"/>
    <x v="0"/>
    <x v="3"/>
    <x v="0"/>
    <x v="1"/>
    <x v="0"/>
    <x v="0"/>
  </r>
  <r>
    <x v="0"/>
    <x v="9"/>
    <s v="De Bonte Raaf"/>
    <x v="0"/>
    <x v="9"/>
    <n v="0"/>
    <x v="0"/>
    <x v="3"/>
    <x v="0"/>
    <x v="0"/>
    <x v="0"/>
    <x v="0"/>
  </r>
  <r>
    <x v="0"/>
    <x v="9"/>
    <s v="De Bonte Raaf"/>
    <x v="0"/>
    <x v="10"/>
    <n v="0"/>
    <x v="0"/>
    <x v="3"/>
    <x v="0"/>
    <x v="0"/>
    <x v="0"/>
    <x v="0"/>
  </r>
  <r>
    <x v="0"/>
    <x v="9"/>
    <s v="De Bonte Raaf"/>
    <x v="0"/>
    <x v="11"/>
    <n v="0"/>
    <x v="0"/>
    <x v="3"/>
    <x v="0"/>
    <x v="0"/>
    <x v="0"/>
    <x v="0"/>
  </r>
  <r>
    <x v="0"/>
    <x v="9"/>
    <s v="De Bonte Raaf"/>
    <x v="0"/>
    <x v="12"/>
    <n v="0"/>
    <x v="0"/>
    <x v="3"/>
    <x v="0"/>
    <x v="0"/>
    <x v="0"/>
    <x v="0"/>
  </r>
  <r>
    <x v="0"/>
    <x v="9"/>
    <s v="De Bonte Raaf"/>
    <x v="0"/>
    <x v="13"/>
    <n v="0"/>
    <x v="0"/>
    <x v="3"/>
    <x v="0"/>
    <x v="0"/>
    <x v="0"/>
    <x v="0"/>
  </r>
  <r>
    <x v="0"/>
    <x v="9"/>
    <s v="De Bonte Raaf"/>
    <x v="0"/>
    <x v="14"/>
    <n v="0"/>
    <x v="0"/>
    <x v="3"/>
    <x v="0"/>
    <x v="0"/>
    <x v="0"/>
    <x v="0"/>
  </r>
  <r>
    <x v="0"/>
    <x v="9"/>
    <s v="De Bonte Raaf"/>
    <x v="0"/>
    <x v="15"/>
    <n v="0"/>
    <x v="0"/>
    <x v="3"/>
    <x v="0"/>
    <x v="0"/>
    <x v="0"/>
    <x v="0"/>
  </r>
  <r>
    <x v="0"/>
    <x v="9"/>
    <s v="De Bonte Raaf"/>
    <x v="0"/>
    <x v="16"/>
    <n v="0"/>
    <x v="0"/>
    <x v="3"/>
    <x v="0"/>
    <x v="0"/>
    <x v="0"/>
    <x v="0"/>
  </r>
  <r>
    <x v="0"/>
    <x v="9"/>
    <s v="De Bonte Raaf"/>
    <x v="0"/>
    <x v="17"/>
    <n v="0"/>
    <x v="0"/>
    <x v="3"/>
    <x v="0"/>
    <x v="0"/>
    <x v="0"/>
    <x v="0"/>
  </r>
  <r>
    <x v="0"/>
    <x v="9"/>
    <s v="De Bonte Raaf"/>
    <x v="0"/>
    <x v="18"/>
    <n v="0"/>
    <x v="0"/>
    <x v="3"/>
    <x v="0"/>
    <x v="0"/>
    <x v="0"/>
    <x v="0"/>
  </r>
  <r>
    <x v="0"/>
    <x v="9"/>
    <s v="De Bonte Raaf"/>
    <x v="0"/>
    <x v="19"/>
    <n v="0"/>
    <x v="0"/>
    <x v="3"/>
    <x v="0"/>
    <x v="0"/>
    <x v="0"/>
    <x v="0"/>
  </r>
  <r>
    <x v="0"/>
    <x v="9"/>
    <s v="De Bonte Raaf"/>
    <x v="0"/>
    <x v="20"/>
    <n v="0"/>
    <x v="0"/>
    <x v="3"/>
    <x v="0"/>
    <x v="0"/>
    <x v="0"/>
    <x v="0"/>
  </r>
  <r>
    <x v="0"/>
    <x v="9"/>
    <s v="De Bonte Raaf"/>
    <x v="0"/>
    <x v="21"/>
    <n v="0"/>
    <x v="0"/>
    <x v="3"/>
    <x v="0"/>
    <x v="0"/>
    <x v="0"/>
    <x v="0"/>
  </r>
  <r>
    <x v="0"/>
    <x v="9"/>
    <s v="De Bonte Raaf"/>
    <x v="0"/>
    <x v="22"/>
    <n v="0"/>
    <x v="0"/>
    <x v="3"/>
    <x v="0"/>
    <x v="0"/>
    <x v="0"/>
    <x v="0"/>
  </r>
  <r>
    <x v="0"/>
    <x v="9"/>
    <s v="De Bonte Raaf"/>
    <x v="0"/>
    <x v="23"/>
    <n v="0"/>
    <x v="0"/>
    <x v="3"/>
    <x v="0"/>
    <x v="0"/>
    <x v="0"/>
    <x v="0"/>
  </r>
  <r>
    <x v="0"/>
    <x v="9"/>
    <s v="De Bonte Raaf"/>
    <x v="0"/>
    <x v="24"/>
    <n v="0"/>
    <x v="0"/>
    <x v="3"/>
    <x v="0"/>
    <x v="0"/>
    <x v="0"/>
    <x v="0"/>
  </r>
  <r>
    <x v="0"/>
    <x v="9"/>
    <s v="De Bonte Raaf"/>
    <x v="0"/>
    <x v="25"/>
    <n v="0"/>
    <x v="0"/>
    <x v="3"/>
    <x v="0"/>
    <x v="0"/>
    <x v="0"/>
    <x v="0"/>
  </r>
  <r>
    <x v="0"/>
    <x v="9"/>
    <s v="De Bonte Raaf"/>
    <x v="0"/>
    <x v="26"/>
    <n v="0"/>
    <x v="0"/>
    <x v="3"/>
    <x v="0"/>
    <x v="0"/>
    <x v="0"/>
    <x v="0"/>
  </r>
  <r>
    <x v="0"/>
    <x v="9"/>
    <s v="De Bonte Raaf"/>
    <x v="0"/>
    <x v="27"/>
    <n v="0"/>
    <x v="0"/>
    <x v="3"/>
    <x v="0"/>
    <x v="0"/>
    <x v="0"/>
    <x v="0"/>
  </r>
  <r>
    <x v="0"/>
    <x v="9"/>
    <s v="De Bonte Raaf"/>
    <x v="0"/>
    <x v="28"/>
    <n v="0"/>
    <x v="0"/>
    <x v="3"/>
    <x v="0"/>
    <x v="0"/>
    <x v="0"/>
    <x v="0"/>
  </r>
  <r>
    <x v="0"/>
    <x v="9"/>
    <s v="De Bonte Raaf"/>
    <x v="0"/>
    <x v="29"/>
    <n v="0"/>
    <x v="0"/>
    <x v="3"/>
    <x v="0"/>
    <x v="0"/>
    <x v="0"/>
    <x v="0"/>
  </r>
  <r>
    <x v="0"/>
    <x v="9"/>
    <s v="De Bonte Raaf"/>
    <x v="0"/>
    <x v="30"/>
    <n v="2350"/>
    <x v="0"/>
    <x v="3"/>
    <x v="0"/>
    <x v="0"/>
    <x v="0"/>
    <x v="0"/>
  </r>
  <r>
    <x v="0"/>
    <x v="9"/>
    <s v="De Bonte Raaf"/>
    <x v="0"/>
    <x v="31"/>
    <n v="15.06"/>
    <x v="0"/>
    <x v="3"/>
    <x v="0"/>
    <x v="0"/>
    <x v="0"/>
    <x v="0"/>
  </r>
  <r>
    <x v="0"/>
    <x v="9"/>
    <s v="De Bonte Raaf"/>
    <x v="0"/>
    <x v="32"/>
    <n v="0"/>
    <x v="0"/>
    <x v="3"/>
    <x v="0"/>
    <x v="0"/>
    <x v="0"/>
    <x v="0"/>
  </r>
  <r>
    <x v="0"/>
    <x v="9"/>
    <s v="De Bonte Raaf"/>
    <x v="0"/>
    <x v="33"/>
    <n v="0"/>
    <x v="0"/>
    <x v="3"/>
    <x v="0"/>
    <x v="0"/>
    <x v="0"/>
    <x v="0"/>
  </r>
  <r>
    <x v="0"/>
    <x v="9"/>
    <s v="De Bonte Raaf"/>
    <x v="0"/>
    <x v="34"/>
    <n v="0"/>
    <x v="0"/>
    <x v="3"/>
    <x v="0"/>
    <x v="0"/>
    <x v="0"/>
    <x v="0"/>
  </r>
  <r>
    <x v="0"/>
    <x v="9"/>
    <s v="De Bonte Raaf"/>
    <x v="0"/>
    <x v="35"/>
    <n v="0"/>
    <x v="0"/>
    <x v="3"/>
    <x v="0"/>
    <x v="0"/>
    <x v="0"/>
    <x v="0"/>
  </r>
  <r>
    <x v="0"/>
    <x v="9"/>
    <s v="De Bonte Raaf"/>
    <x v="0"/>
    <x v="36"/>
    <n v="0"/>
    <x v="0"/>
    <x v="3"/>
    <x v="0"/>
    <x v="0"/>
    <x v="0"/>
    <x v="0"/>
  </r>
  <r>
    <x v="0"/>
    <x v="9"/>
    <s v="De Bonte Raaf"/>
    <x v="0"/>
    <x v="37"/>
    <n v="0"/>
    <x v="0"/>
    <x v="3"/>
    <x v="0"/>
    <x v="0"/>
    <x v="0"/>
    <x v="0"/>
  </r>
  <r>
    <x v="0"/>
    <x v="9"/>
    <s v="De Bonte Raaf"/>
    <x v="0"/>
    <x v="38"/>
    <n v="1.59"/>
    <x v="0"/>
    <x v="3"/>
    <x v="0"/>
    <x v="0"/>
    <x v="0"/>
    <x v="0"/>
  </r>
  <r>
    <x v="0"/>
    <x v="9"/>
    <s v="De Bonte Raaf"/>
    <x v="0"/>
    <x v="39"/>
    <n v="0"/>
    <x v="0"/>
    <x v="3"/>
    <x v="0"/>
    <x v="0"/>
    <x v="0"/>
    <x v="0"/>
  </r>
  <r>
    <x v="0"/>
    <x v="9"/>
    <s v="De Bonte Raaf"/>
    <x v="0"/>
    <x v="40"/>
    <n v="1.59"/>
    <x v="0"/>
    <x v="3"/>
    <x v="0"/>
    <x v="0"/>
    <x v="0"/>
    <x v="0"/>
  </r>
  <r>
    <x v="0"/>
    <x v="9"/>
    <s v="De Bonte Raaf"/>
    <x v="0"/>
    <x v="41"/>
    <n v="0"/>
    <x v="0"/>
    <x v="3"/>
    <x v="0"/>
    <x v="0"/>
    <x v="0"/>
    <x v="0"/>
  </r>
  <r>
    <x v="0"/>
    <x v="9"/>
    <s v="De Bonte Raaf"/>
    <x v="0"/>
    <x v="42"/>
    <n v="0"/>
    <x v="0"/>
    <x v="3"/>
    <x v="0"/>
    <x v="0"/>
    <x v="0"/>
    <x v="0"/>
  </r>
  <r>
    <x v="0"/>
    <x v="9"/>
    <s v="De Bonte Raaf"/>
    <x v="0"/>
    <x v="43"/>
    <n v="0"/>
    <x v="0"/>
    <x v="3"/>
    <x v="0"/>
    <x v="1"/>
    <x v="0"/>
    <x v="0"/>
  </r>
  <r>
    <x v="0"/>
    <x v="9"/>
    <s v="De Bonte Raaf"/>
    <x v="0"/>
    <x v="44"/>
    <n v="0"/>
    <x v="0"/>
    <x v="3"/>
    <x v="0"/>
    <x v="2"/>
    <x v="0"/>
    <x v="0"/>
  </r>
  <r>
    <x v="0"/>
    <x v="9"/>
    <s v="De Bonte Raaf"/>
    <x v="0"/>
    <x v="45"/>
    <n v="0"/>
    <x v="0"/>
    <x v="3"/>
    <x v="0"/>
    <x v="2"/>
    <x v="0"/>
    <x v="0"/>
  </r>
  <r>
    <x v="0"/>
    <x v="9"/>
    <s v="De Bonte Raaf"/>
    <x v="0"/>
    <x v="46"/>
    <n v="0"/>
    <x v="0"/>
    <x v="3"/>
    <x v="0"/>
    <x v="2"/>
    <x v="0"/>
    <x v="0"/>
  </r>
  <r>
    <x v="0"/>
    <x v="9"/>
    <s v="De Bonte Raaf"/>
    <x v="0"/>
    <x v="47"/>
    <n v="0"/>
    <x v="0"/>
    <x v="3"/>
    <x v="0"/>
    <x v="2"/>
    <x v="0"/>
    <x v="0"/>
  </r>
  <r>
    <x v="0"/>
    <x v="9"/>
    <s v="De Bonte Raaf"/>
    <x v="0"/>
    <x v="48"/>
    <n v="0"/>
    <x v="0"/>
    <x v="3"/>
    <x v="0"/>
    <x v="1"/>
    <x v="0"/>
    <x v="0"/>
  </r>
  <r>
    <x v="0"/>
    <x v="9"/>
    <s v="De Bonte Raaf"/>
    <x v="0"/>
    <x v="49"/>
    <n v="0"/>
    <x v="0"/>
    <x v="3"/>
    <x v="0"/>
    <x v="3"/>
    <x v="0"/>
    <x v="0"/>
  </r>
  <r>
    <x v="0"/>
    <x v="9"/>
    <s v="De Bonte Raaf"/>
    <x v="0"/>
    <x v="50"/>
    <n v="0"/>
    <x v="0"/>
    <x v="3"/>
    <x v="0"/>
    <x v="4"/>
    <x v="0"/>
    <x v="0"/>
  </r>
  <r>
    <x v="0"/>
    <x v="9"/>
    <s v="De Bonte Raaf"/>
    <x v="0"/>
    <x v="51"/>
    <n v="0"/>
    <x v="0"/>
    <x v="3"/>
    <x v="0"/>
    <x v="4"/>
    <x v="0"/>
    <x v="0"/>
  </r>
  <r>
    <x v="0"/>
    <x v="9"/>
    <s v="De Bonte Raaf"/>
    <x v="0"/>
    <x v="52"/>
    <n v="0"/>
    <x v="0"/>
    <x v="3"/>
    <x v="0"/>
    <x v="1"/>
    <x v="0"/>
    <x v="0"/>
  </r>
  <r>
    <x v="0"/>
    <x v="9"/>
    <s v="De Bonte Raaf"/>
    <x v="0"/>
    <x v="53"/>
    <n v="0"/>
    <x v="0"/>
    <x v="3"/>
    <x v="0"/>
    <x v="3"/>
    <x v="0"/>
    <x v="0"/>
  </r>
  <r>
    <x v="0"/>
    <x v="9"/>
    <s v="De Bonte Raaf"/>
    <x v="0"/>
    <x v="54"/>
    <n v="0"/>
    <x v="0"/>
    <x v="3"/>
    <x v="0"/>
    <x v="4"/>
    <x v="0"/>
    <x v="0"/>
  </r>
  <r>
    <x v="0"/>
    <x v="9"/>
    <s v="De Bonte Raaf"/>
    <x v="0"/>
    <x v="55"/>
    <n v="0"/>
    <x v="0"/>
    <x v="3"/>
    <x v="0"/>
    <x v="4"/>
    <x v="0"/>
    <x v="0"/>
  </r>
  <r>
    <x v="0"/>
    <x v="9"/>
    <s v="De Bonte Raaf"/>
    <x v="0"/>
    <x v="56"/>
    <n v="0"/>
    <x v="0"/>
    <x v="3"/>
    <x v="0"/>
    <x v="4"/>
    <x v="0"/>
    <x v="0"/>
  </r>
  <r>
    <x v="0"/>
    <x v="9"/>
    <s v="De Bonte Raaf"/>
    <x v="0"/>
    <x v="57"/>
    <n v="0"/>
    <x v="0"/>
    <x v="3"/>
    <x v="0"/>
    <x v="4"/>
    <x v="0"/>
    <x v="0"/>
  </r>
  <r>
    <x v="0"/>
    <x v="9"/>
    <s v="De Bonte Raaf"/>
    <x v="0"/>
    <x v="58"/>
    <n v="0"/>
    <x v="0"/>
    <x v="3"/>
    <x v="0"/>
    <x v="4"/>
    <x v="0"/>
    <x v="0"/>
  </r>
  <r>
    <x v="0"/>
    <x v="9"/>
    <s v="De Bonte Raaf"/>
    <x v="0"/>
    <x v="59"/>
    <n v="0"/>
    <x v="0"/>
    <x v="3"/>
    <x v="0"/>
    <x v="4"/>
    <x v="0"/>
    <x v="0"/>
  </r>
  <r>
    <x v="0"/>
    <x v="9"/>
    <s v="De Bonte Raaf"/>
    <x v="0"/>
    <x v="60"/>
    <n v="0"/>
    <x v="0"/>
    <x v="3"/>
    <x v="0"/>
    <x v="5"/>
    <x v="0"/>
    <x v="0"/>
  </r>
  <r>
    <x v="0"/>
    <x v="9"/>
    <s v="De Bonte Raaf"/>
    <x v="0"/>
    <x v="61"/>
    <n v="0"/>
    <x v="0"/>
    <x v="3"/>
    <x v="0"/>
    <x v="5"/>
    <x v="0"/>
    <x v="0"/>
  </r>
  <r>
    <x v="0"/>
    <x v="9"/>
    <s v="De Bonte Raaf"/>
    <x v="0"/>
    <x v="62"/>
    <n v="0"/>
    <x v="0"/>
    <x v="3"/>
    <x v="0"/>
    <x v="5"/>
    <x v="0"/>
    <x v="0"/>
  </r>
  <r>
    <x v="0"/>
    <x v="9"/>
    <s v="De Bonte Raaf"/>
    <x v="0"/>
    <x v="63"/>
    <n v="0"/>
    <x v="0"/>
    <x v="3"/>
    <x v="0"/>
    <x v="5"/>
    <x v="0"/>
    <x v="0"/>
  </r>
  <r>
    <x v="0"/>
    <x v="9"/>
    <s v="De Bonte Raaf"/>
    <x v="0"/>
    <x v="64"/>
    <n v="0"/>
    <x v="0"/>
    <x v="3"/>
    <x v="0"/>
    <x v="5"/>
    <x v="0"/>
    <x v="0"/>
  </r>
  <r>
    <x v="0"/>
    <x v="9"/>
    <s v="De Bonte Raaf"/>
    <x v="0"/>
    <x v="65"/>
    <n v="0"/>
    <x v="0"/>
    <x v="3"/>
    <x v="0"/>
    <x v="5"/>
    <x v="0"/>
    <x v="0"/>
  </r>
  <r>
    <x v="0"/>
    <x v="9"/>
    <s v="De Bonte Raaf"/>
    <x v="0"/>
    <x v="66"/>
    <n v="0"/>
    <x v="0"/>
    <x v="3"/>
    <x v="0"/>
    <x v="5"/>
    <x v="0"/>
    <x v="0"/>
  </r>
  <r>
    <x v="0"/>
    <x v="9"/>
    <s v="De Bonte Raaf"/>
    <x v="0"/>
    <x v="67"/>
    <n v="0"/>
    <x v="0"/>
    <x v="3"/>
    <x v="0"/>
    <x v="5"/>
    <x v="0"/>
    <x v="0"/>
  </r>
  <r>
    <x v="0"/>
    <x v="9"/>
    <s v="De Bonte Raaf"/>
    <x v="0"/>
    <x v="68"/>
    <n v="0"/>
    <x v="0"/>
    <x v="3"/>
    <x v="0"/>
    <x v="5"/>
    <x v="0"/>
    <x v="0"/>
  </r>
  <r>
    <x v="0"/>
    <x v="9"/>
    <s v="De Bonte Raaf"/>
    <x v="0"/>
    <x v="69"/>
    <n v="0"/>
    <x v="0"/>
    <x v="3"/>
    <x v="0"/>
    <x v="5"/>
    <x v="0"/>
    <x v="0"/>
  </r>
  <r>
    <x v="0"/>
    <x v="9"/>
    <s v="De Bonte Raaf"/>
    <x v="0"/>
    <x v="70"/>
    <n v="0"/>
    <x v="0"/>
    <x v="3"/>
    <x v="0"/>
    <x v="5"/>
    <x v="0"/>
    <x v="0"/>
  </r>
  <r>
    <x v="0"/>
    <x v="9"/>
    <s v="De Bonte Raaf"/>
    <x v="0"/>
    <x v="71"/>
    <n v="0"/>
    <x v="0"/>
    <x v="3"/>
    <x v="0"/>
    <x v="5"/>
    <x v="0"/>
    <x v="0"/>
  </r>
  <r>
    <x v="0"/>
    <x v="9"/>
    <s v="De Bonte Raaf"/>
    <x v="0"/>
    <x v="72"/>
    <n v="0"/>
    <x v="0"/>
    <x v="3"/>
    <x v="0"/>
    <x v="4"/>
    <x v="0"/>
    <x v="0"/>
  </r>
  <r>
    <x v="0"/>
    <x v="9"/>
    <s v="De Bonte Raaf"/>
    <x v="0"/>
    <x v="73"/>
    <n v="0"/>
    <x v="0"/>
    <x v="3"/>
    <x v="0"/>
    <x v="4"/>
    <x v="0"/>
    <x v="0"/>
  </r>
  <r>
    <x v="0"/>
    <x v="9"/>
    <s v="De Bonte Raaf"/>
    <x v="0"/>
    <x v="74"/>
    <n v="0"/>
    <x v="0"/>
    <x v="3"/>
    <x v="0"/>
    <x v="4"/>
    <x v="0"/>
    <x v="0"/>
  </r>
  <r>
    <x v="0"/>
    <x v="9"/>
    <s v="De Bonte Raaf"/>
    <x v="0"/>
    <x v="75"/>
    <n v="0"/>
    <x v="0"/>
    <x v="3"/>
    <x v="0"/>
    <x v="4"/>
    <x v="0"/>
    <x v="0"/>
  </r>
  <r>
    <x v="0"/>
    <x v="9"/>
    <s v="De Bonte Raaf"/>
    <x v="0"/>
    <x v="76"/>
    <n v="0"/>
    <x v="0"/>
    <x v="3"/>
    <x v="0"/>
    <x v="6"/>
    <x v="0"/>
    <x v="0"/>
  </r>
  <r>
    <x v="0"/>
    <x v="9"/>
    <s v="De Bonte Raaf"/>
    <x v="0"/>
    <x v="77"/>
    <n v="0"/>
    <x v="0"/>
    <x v="3"/>
    <x v="0"/>
    <x v="7"/>
    <x v="0"/>
    <x v="0"/>
  </r>
  <r>
    <x v="0"/>
    <x v="9"/>
    <s v="De Bonte Raaf"/>
    <x v="0"/>
    <x v="78"/>
    <n v="0"/>
    <x v="0"/>
    <x v="3"/>
    <x v="0"/>
    <x v="7"/>
    <x v="0"/>
    <x v="0"/>
  </r>
  <r>
    <x v="0"/>
    <x v="9"/>
    <s v="De Bonte Raaf"/>
    <x v="0"/>
    <x v="79"/>
    <n v="0"/>
    <x v="0"/>
    <x v="3"/>
    <x v="0"/>
    <x v="7"/>
    <x v="0"/>
    <x v="0"/>
  </r>
  <r>
    <x v="0"/>
    <x v="9"/>
    <s v="De Bonte Raaf"/>
    <x v="0"/>
    <x v="80"/>
    <n v="0"/>
    <x v="0"/>
    <x v="3"/>
    <x v="0"/>
    <x v="8"/>
    <x v="0"/>
    <x v="0"/>
  </r>
  <r>
    <x v="0"/>
    <x v="9"/>
    <s v="De Bonte Raaf"/>
    <x v="0"/>
    <x v="81"/>
    <n v="0"/>
    <x v="0"/>
    <x v="3"/>
    <x v="0"/>
    <x v="8"/>
    <x v="0"/>
    <x v="0"/>
  </r>
  <r>
    <x v="0"/>
    <x v="9"/>
    <s v="De Bonte Raaf"/>
    <x v="0"/>
    <x v="82"/>
    <n v="0"/>
    <x v="0"/>
    <x v="3"/>
    <x v="0"/>
    <x v="8"/>
    <x v="0"/>
    <x v="0"/>
  </r>
  <r>
    <x v="0"/>
    <x v="9"/>
    <s v="De Bonte Raaf"/>
    <x v="0"/>
    <x v="83"/>
    <n v="0"/>
    <x v="0"/>
    <x v="3"/>
    <x v="0"/>
    <x v="9"/>
    <x v="0"/>
    <x v="0"/>
  </r>
  <r>
    <x v="0"/>
    <x v="9"/>
    <s v="De Bonte Raaf"/>
    <x v="0"/>
    <x v="84"/>
    <n v="0"/>
    <x v="0"/>
    <x v="3"/>
    <x v="0"/>
    <x v="3"/>
    <x v="0"/>
    <x v="0"/>
  </r>
  <r>
    <x v="0"/>
    <x v="9"/>
    <s v="De Bonte Raaf"/>
    <x v="1"/>
    <x v="0"/>
    <n v="5640.99"/>
    <x v="1"/>
    <x v="0"/>
    <x v="0"/>
    <x v="0"/>
    <x v="0"/>
    <x v="0"/>
  </r>
  <r>
    <x v="0"/>
    <x v="9"/>
    <s v="De Bonte Raaf"/>
    <x v="1"/>
    <x v="85"/>
    <n v="2191"/>
    <x v="1"/>
    <x v="0"/>
    <x v="0"/>
    <x v="0"/>
    <x v="0"/>
    <x v="0"/>
  </r>
  <r>
    <x v="0"/>
    <x v="9"/>
    <s v="De Bonte Raaf"/>
    <x v="1"/>
    <x v="2"/>
    <n v="0"/>
    <x v="1"/>
    <x v="0"/>
    <x v="0"/>
    <x v="0"/>
    <x v="0"/>
    <x v="0"/>
  </r>
  <r>
    <x v="0"/>
    <x v="9"/>
    <s v="De Bonte Raaf"/>
    <x v="1"/>
    <x v="86"/>
    <n v="2191"/>
    <x v="1"/>
    <x v="0"/>
    <x v="0"/>
    <x v="0"/>
    <x v="0"/>
    <x v="0"/>
  </r>
  <r>
    <x v="0"/>
    <x v="9"/>
    <s v="De Bonte Raaf"/>
    <x v="1"/>
    <x v="4"/>
    <n v="2191"/>
    <x v="1"/>
    <x v="0"/>
    <x v="0"/>
    <x v="1"/>
    <x v="0"/>
    <x v="0"/>
  </r>
  <r>
    <x v="0"/>
    <x v="9"/>
    <s v="De Bonte Raaf"/>
    <x v="1"/>
    <x v="5"/>
    <n v="0"/>
    <x v="1"/>
    <x v="0"/>
    <x v="0"/>
    <x v="0"/>
    <x v="0"/>
    <x v="0"/>
  </r>
  <r>
    <x v="0"/>
    <x v="9"/>
    <s v="De Bonte Raaf"/>
    <x v="1"/>
    <x v="6"/>
    <n v="2788.93"/>
    <x v="1"/>
    <x v="0"/>
    <x v="0"/>
    <x v="0"/>
    <x v="0"/>
    <x v="0"/>
  </r>
  <r>
    <x v="0"/>
    <x v="9"/>
    <s v="De Bonte Raaf"/>
    <x v="1"/>
    <x v="7"/>
    <n v="0"/>
    <x v="1"/>
    <x v="0"/>
    <x v="0"/>
    <x v="0"/>
    <x v="0"/>
    <x v="0"/>
  </r>
  <r>
    <x v="0"/>
    <x v="9"/>
    <s v="De Bonte Raaf"/>
    <x v="1"/>
    <x v="8"/>
    <n v="0"/>
    <x v="1"/>
    <x v="0"/>
    <x v="0"/>
    <x v="1"/>
    <x v="0"/>
    <x v="0"/>
  </r>
  <r>
    <x v="0"/>
    <x v="9"/>
    <s v="De Bonte Raaf"/>
    <x v="1"/>
    <x v="9"/>
    <n v="0"/>
    <x v="1"/>
    <x v="0"/>
    <x v="0"/>
    <x v="0"/>
    <x v="0"/>
    <x v="0"/>
  </r>
  <r>
    <x v="0"/>
    <x v="9"/>
    <s v="De Bonte Raaf"/>
    <x v="1"/>
    <x v="87"/>
    <n v="2191"/>
    <x v="1"/>
    <x v="0"/>
    <x v="0"/>
    <x v="0"/>
    <x v="0"/>
    <x v="0"/>
  </r>
  <r>
    <x v="0"/>
    <x v="9"/>
    <s v="De Bonte Raaf"/>
    <x v="1"/>
    <x v="88"/>
    <n v="2191"/>
    <x v="1"/>
    <x v="0"/>
    <x v="0"/>
    <x v="0"/>
    <x v="0"/>
    <x v="0"/>
  </r>
  <r>
    <x v="0"/>
    <x v="9"/>
    <s v="De Bonte Raaf"/>
    <x v="1"/>
    <x v="89"/>
    <n v="2191"/>
    <x v="1"/>
    <x v="0"/>
    <x v="0"/>
    <x v="0"/>
    <x v="0"/>
    <x v="0"/>
  </r>
  <r>
    <x v="0"/>
    <x v="9"/>
    <s v="De Bonte Raaf"/>
    <x v="1"/>
    <x v="90"/>
    <n v="2191"/>
    <x v="1"/>
    <x v="0"/>
    <x v="0"/>
    <x v="0"/>
    <x v="0"/>
    <x v="0"/>
  </r>
  <r>
    <x v="0"/>
    <x v="9"/>
    <s v="De Bonte Raaf"/>
    <x v="1"/>
    <x v="91"/>
    <n v="2191"/>
    <x v="1"/>
    <x v="0"/>
    <x v="0"/>
    <x v="0"/>
    <x v="0"/>
    <x v="0"/>
  </r>
  <r>
    <x v="0"/>
    <x v="9"/>
    <s v="De Bonte Raaf"/>
    <x v="1"/>
    <x v="15"/>
    <n v="0"/>
    <x v="1"/>
    <x v="0"/>
    <x v="0"/>
    <x v="0"/>
    <x v="0"/>
    <x v="0"/>
  </r>
  <r>
    <x v="0"/>
    <x v="9"/>
    <s v="De Bonte Raaf"/>
    <x v="1"/>
    <x v="16"/>
    <n v="2191"/>
    <x v="1"/>
    <x v="0"/>
    <x v="0"/>
    <x v="0"/>
    <x v="0"/>
    <x v="0"/>
  </r>
  <r>
    <x v="0"/>
    <x v="9"/>
    <s v="De Bonte Raaf"/>
    <x v="1"/>
    <x v="17"/>
    <n v="0"/>
    <x v="1"/>
    <x v="0"/>
    <x v="0"/>
    <x v="0"/>
    <x v="0"/>
    <x v="0"/>
  </r>
  <r>
    <x v="0"/>
    <x v="9"/>
    <s v="De Bonte Raaf"/>
    <x v="1"/>
    <x v="18"/>
    <n v="2191"/>
    <x v="1"/>
    <x v="0"/>
    <x v="0"/>
    <x v="0"/>
    <x v="0"/>
    <x v="0"/>
  </r>
  <r>
    <x v="0"/>
    <x v="9"/>
    <s v="De Bonte Raaf"/>
    <x v="1"/>
    <x v="19"/>
    <n v="22"/>
    <x v="1"/>
    <x v="0"/>
    <x v="0"/>
    <x v="0"/>
    <x v="0"/>
    <x v="0"/>
  </r>
  <r>
    <x v="0"/>
    <x v="9"/>
    <s v="De Bonte Raaf"/>
    <x v="1"/>
    <x v="20"/>
    <n v="2191"/>
    <x v="1"/>
    <x v="0"/>
    <x v="0"/>
    <x v="0"/>
    <x v="0"/>
    <x v="0"/>
  </r>
  <r>
    <x v="0"/>
    <x v="9"/>
    <s v="De Bonte Raaf"/>
    <x v="1"/>
    <x v="21"/>
    <n v="-310.67"/>
    <x v="1"/>
    <x v="0"/>
    <x v="0"/>
    <x v="0"/>
    <x v="0"/>
    <x v="0"/>
  </r>
  <r>
    <x v="0"/>
    <x v="9"/>
    <s v="De Bonte Raaf"/>
    <x v="1"/>
    <x v="22"/>
    <n v="2191"/>
    <x v="1"/>
    <x v="0"/>
    <x v="0"/>
    <x v="0"/>
    <x v="0"/>
    <x v="0"/>
  </r>
  <r>
    <x v="0"/>
    <x v="9"/>
    <s v="De Bonte Raaf"/>
    <x v="1"/>
    <x v="23"/>
    <n v="2191"/>
    <x v="1"/>
    <x v="0"/>
    <x v="0"/>
    <x v="0"/>
    <x v="0"/>
    <x v="0"/>
  </r>
  <r>
    <x v="0"/>
    <x v="9"/>
    <s v="De Bonte Raaf"/>
    <x v="1"/>
    <x v="24"/>
    <n v="2191"/>
    <x v="1"/>
    <x v="0"/>
    <x v="0"/>
    <x v="0"/>
    <x v="0"/>
    <x v="0"/>
  </r>
  <r>
    <x v="0"/>
    <x v="9"/>
    <s v="De Bonte Raaf"/>
    <x v="1"/>
    <x v="25"/>
    <n v="21.67"/>
    <x v="1"/>
    <x v="0"/>
    <x v="0"/>
    <x v="0"/>
    <x v="0"/>
    <x v="0"/>
  </r>
  <r>
    <x v="0"/>
    <x v="9"/>
    <s v="De Bonte Raaf"/>
    <x v="1"/>
    <x v="26"/>
    <n v="158.4"/>
    <x v="1"/>
    <x v="0"/>
    <x v="0"/>
    <x v="0"/>
    <x v="0"/>
    <x v="0"/>
  </r>
  <r>
    <x v="0"/>
    <x v="9"/>
    <s v="De Bonte Raaf"/>
    <x v="1"/>
    <x v="27"/>
    <n v="306.25"/>
    <x v="1"/>
    <x v="0"/>
    <x v="0"/>
    <x v="0"/>
    <x v="0"/>
    <x v="0"/>
  </r>
  <r>
    <x v="0"/>
    <x v="9"/>
    <s v="De Bonte Raaf"/>
    <x v="1"/>
    <x v="28"/>
    <n v="2191"/>
    <x v="1"/>
    <x v="0"/>
    <x v="0"/>
    <x v="0"/>
    <x v="0"/>
    <x v="0"/>
  </r>
  <r>
    <x v="0"/>
    <x v="9"/>
    <s v="De Bonte Raaf"/>
    <x v="1"/>
    <x v="29"/>
    <n v="0"/>
    <x v="1"/>
    <x v="0"/>
    <x v="0"/>
    <x v="0"/>
    <x v="0"/>
    <x v="0"/>
  </r>
  <r>
    <x v="0"/>
    <x v="9"/>
    <s v="De Bonte Raaf"/>
    <x v="1"/>
    <x v="30"/>
    <n v="2191"/>
    <x v="1"/>
    <x v="0"/>
    <x v="0"/>
    <x v="0"/>
    <x v="0"/>
    <x v="0"/>
  </r>
  <r>
    <x v="0"/>
    <x v="9"/>
    <s v="De Bonte Raaf"/>
    <x v="1"/>
    <x v="31"/>
    <n v="14.04"/>
    <x v="1"/>
    <x v="0"/>
    <x v="0"/>
    <x v="0"/>
    <x v="0"/>
    <x v="0"/>
  </r>
  <r>
    <x v="0"/>
    <x v="9"/>
    <s v="De Bonte Raaf"/>
    <x v="1"/>
    <x v="32"/>
    <n v="156"/>
    <x v="1"/>
    <x v="0"/>
    <x v="0"/>
    <x v="0"/>
    <x v="0"/>
    <x v="0"/>
  </r>
  <r>
    <x v="0"/>
    <x v="9"/>
    <s v="De Bonte Raaf"/>
    <x v="1"/>
    <x v="33"/>
    <n v="100"/>
    <x v="1"/>
    <x v="0"/>
    <x v="0"/>
    <x v="0"/>
    <x v="0"/>
    <x v="0"/>
  </r>
  <r>
    <x v="0"/>
    <x v="9"/>
    <s v="De Bonte Raaf"/>
    <x v="1"/>
    <x v="34"/>
    <n v="100"/>
    <x v="1"/>
    <x v="0"/>
    <x v="0"/>
    <x v="0"/>
    <x v="0"/>
    <x v="0"/>
  </r>
  <r>
    <x v="0"/>
    <x v="9"/>
    <s v="De Bonte Raaf"/>
    <x v="1"/>
    <x v="35"/>
    <n v="100"/>
    <x v="1"/>
    <x v="0"/>
    <x v="0"/>
    <x v="0"/>
    <x v="0"/>
    <x v="0"/>
  </r>
  <r>
    <x v="0"/>
    <x v="9"/>
    <s v="De Bonte Raaf"/>
    <x v="1"/>
    <x v="36"/>
    <n v="156"/>
    <x v="1"/>
    <x v="0"/>
    <x v="0"/>
    <x v="0"/>
    <x v="0"/>
    <x v="0"/>
  </r>
  <r>
    <x v="0"/>
    <x v="9"/>
    <s v="De Bonte Raaf"/>
    <x v="1"/>
    <x v="37"/>
    <n v="146.80000000000001"/>
    <x v="1"/>
    <x v="0"/>
    <x v="0"/>
    <x v="0"/>
    <x v="0"/>
    <x v="0"/>
  </r>
  <r>
    <x v="0"/>
    <x v="9"/>
    <s v="De Bonte Raaf"/>
    <x v="1"/>
    <x v="38"/>
    <n v="432"/>
    <x v="1"/>
    <x v="0"/>
    <x v="0"/>
    <x v="0"/>
    <x v="0"/>
    <x v="0"/>
  </r>
  <r>
    <x v="0"/>
    <x v="9"/>
    <s v="De Bonte Raaf"/>
    <x v="1"/>
    <x v="39"/>
    <n v="0"/>
    <x v="1"/>
    <x v="0"/>
    <x v="0"/>
    <x v="0"/>
    <x v="0"/>
    <x v="0"/>
  </r>
  <r>
    <x v="0"/>
    <x v="9"/>
    <s v="De Bonte Raaf"/>
    <x v="1"/>
    <x v="40"/>
    <n v="432"/>
    <x v="1"/>
    <x v="0"/>
    <x v="0"/>
    <x v="0"/>
    <x v="0"/>
    <x v="0"/>
  </r>
  <r>
    <x v="0"/>
    <x v="9"/>
    <s v="De Bonte Raaf"/>
    <x v="1"/>
    <x v="41"/>
    <n v="0"/>
    <x v="1"/>
    <x v="0"/>
    <x v="0"/>
    <x v="0"/>
    <x v="0"/>
    <x v="0"/>
  </r>
  <r>
    <x v="0"/>
    <x v="9"/>
    <s v="De Bonte Raaf"/>
    <x v="1"/>
    <x v="92"/>
    <n v="2191"/>
    <x v="1"/>
    <x v="0"/>
    <x v="0"/>
    <x v="0"/>
    <x v="0"/>
    <x v="0"/>
  </r>
  <r>
    <x v="0"/>
    <x v="9"/>
    <s v="De Bonte Raaf"/>
    <x v="1"/>
    <x v="43"/>
    <n v="0"/>
    <x v="1"/>
    <x v="0"/>
    <x v="0"/>
    <x v="1"/>
    <x v="0"/>
    <x v="0"/>
  </r>
  <r>
    <x v="0"/>
    <x v="9"/>
    <s v="De Bonte Raaf"/>
    <x v="1"/>
    <x v="44"/>
    <n v="0"/>
    <x v="1"/>
    <x v="0"/>
    <x v="0"/>
    <x v="2"/>
    <x v="0"/>
    <x v="0"/>
  </r>
  <r>
    <x v="0"/>
    <x v="9"/>
    <s v="De Bonte Raaf"/>
    <x v="1"/>
    <x v="45"/>
    <n v="0"/>
    <x v="1"/>
    <x v="0"/>
    <x v="0"/>
    <x v="2"/>
    <x v="0"/>
    <x v="0"/>
  </r>
  <r>
    <x v="0"/>
    <x v="9"/>
    <s v="De Bonte Raaf"/>
    <x v="1"/>
    <x v="46"/>
    <n v="0"/>
    <x v="1"/>
    <x v="0"/>
    <x v="0"/>
    <x v="2"/>
    <x v="0"/>
    <x v="0"/>
  </r>
  <r>
    <x v="0"/>
    <x v="9"/>
    <s v="De Bonte Raaf"/>
    <x v="1"/>
    <x v="47"/>
    <n v="0"/>
    <x v="1"/>
    <x v="0"/>
    <x v="0"/>
    <x v="2"/>
    <x v="0"/>
    <x v="0"/>
  </r>
  <r>
    <x v="0"/>
    <x v="9"/>
    <s v="De Bonte Raaf"/>
    <x v="1"/>
    <x v="48"/>
    <n v="0"/>
    <x v="1"/>
    <x v="0"/>
    <x v="0"/>
    <x v="1"/>
    <x v="0"/>
    <x v="0"/>
  </r>
  <r>
    <x v="0"/>
    <x v="9"/>
    <s v="De Bonte Raaf"/>
    <x v="1"/>
    <x v="49"/>
    <n v="175.28"/>
    <x v="1"/>
    <x v="0"/>
    <x v="0"/>
    <x v="3"/>
    <x v="0"/>
    <x v="0"/>
  </r>
  <r>
    <x v="0"/>
    <x v="9"/>
    <s v="De Bonte Raaf"/>
    <x v="1"/>
    <x v="50"/>
    <n v="26.29"/>
    <x v="1"/>
    <x v="0"/>
    <x v="0"/>
    <x v="4"/>
    <x v="0"/>
    <x v="0"/>
  </r>
  <r>
    <x v="0"/>
    <x v="9"/>
    <s v="De Bonte Raaf"/>
    <x v="1"/>
    <x v="51"/>
    <n v="35.06"/>
    <x v="1"/>
    <x v="0"/>
    <x v="0"/>
    <x v="4"/>
    <x v="0"/>
    <x v="0"/>
  </r>
  <r>
    <x v="0"/>
    <x v="9"/>
    <s v="De Bonte Raaf"/>
    <x v="1"/>
    <x v="52"/>
    <n v="0"/>
    <x v="1"/>
    <x v="0"/>
    <x v="0"/>
    <x v="1"/>
    <x v="0"/>
    <x v="0"/>
  </r>
  <r>
    <x v="0"/>
    <x v="9"/>
    <s v="De Bonte Raaf"/>
    <x v="1"/>
    <x v="53"/>
    <n v="32.86"/>
    <x v="1"/>
    <x v="0"/>
    <x v="0"/>
    <x v="3"/>
    <x v="0"/>
    <x v="0"/>
  </r>
  <r>
    <x v="0"/>
    <x v="9"/>
    <s v="De Bonte Raaf"/>
    <x v="1"/>
    <x v="54"/>
    <n v="4.93"/>
    <x v="1"/>
    <x v="0"/>
    <x v="0"/>
    <x v="4"/>
    <x v="0"/>
    <x v="0"/>
  </r>
  <r>
    <x v="0"/>
    <x v="9"/>
    <s v="De Bonte Raaf"/>
    <x v="1"/>
    <x v="55"/>
    <n v="6.57"/>
    <x v="1"/>
    <x v="0"/>
    <x v="0"/>
    <x v="4"/>
    <x v="0"/>
    <x v="0"/>
  </r>
  <r>
    <x v="0"/>
    <x v="9"/>
    <s v="De Bonte Raaf"/>
    <x v="1"/>
    <x v="56"/>
    <n v="0"/>
    <x v="1"/>
    <x v="0"/>
    <x v="0"/>
    <x v="4"/>
    <x v="0"/>
    <x v="0"/>
  </r>
  <r>
    <x v="0"/>
    <x v="9"/>
    <s v="De Bonte Raaf"/>
    <x v="1"/>
    <x v="57"/>
    <n v="0"/>
    <x v="1"/>
    <x v="0"/>
    <x v="0"/>
    <x v="4"/>
    <x v="0"/>
    <x v="0"/>
  </r>
  <r>
    <x v="0"/>
    <x v="9"/>
    <s v="De Bonte Raaf"/>
    <x v="1"/>
    <x v="58"/>
    <n v="0"/>
    <x v="1"/>
    <x v="0"/>
    <x v="0"/>
    <x v="4"/>
    <x v="0"/>
    <x v="0"/>
  </r>
  <r>
    <x v="0"/>
    <x v="9"/>
    <s v="De Bonte Raaf"/>
    <x v="1"/>
    <x v="59"/>
    <n v="0"/>
    <x v="1"/>
    <x v="0"/>
    <x v="0"/>
    <x v="4"/>
    <x v="0"/>
    <x v="0"/>
  </r>
  <r>
    <x v="0"/>
    <x v="9"/>
    <s v="De Bonte Raaf"/>
    <x v="1"/>
    <x v="60"/>
    <n v="159.29"/>
    <x v="1"/>
    <x v="0"/>
    <x v="0"/>
    <x v="5"/>
    <x v="0"/>
    <x v="0"/>
  </r>
  <r>
    <x v="0"/>
    <x v="9"/>
    <s v="De Bonte Raaf"/>
    <x v="1"/>
    <x v="61"/>
    <n v="0"/>
    <x v="1"/>
    <x v="0"/>
    <x v="0"/>
    <x v="5"/>
    <x v="0"/>
    <x v="0"/>
  </r>
  <r>
    <x v="0"/>
    <x v="9"/>
    <s v="De Bonte Raaf"/>
    <x v="1"/>
    <x v="62"/>
    <n v="0"/>
    <x v="1"/>
    <x v="0"/>
    <x v="0"/>
    <x v="5"/>
    <x v="0"/>
    <x v="0"/>
  </r>
  <r>
    <x v="0"/>
    <x v="9"/>
    <s v="De Bonte Raaf"/>
    <x v="1"/>
    <x v="63"/>
    <n v="0"/>
    <x v="1"/>
    <x v="0"/>
    <x v="0"/>
    <x v="5"/>
    <x v="0"/>
    <x v="0"/>
  </r>
  <r>
    <x v="0"/>
    <x v="9"/>
    <s v="De Bonte Raaf"/>
    <x v="1"/>
    <x v="64"/>
    <n v="11.61"/>
    <x v="1"/>
    <x v="0"/>
    <x v="0"/>
    <x v="5"/>
    <x v="0"/>
    <x v="0"/>
  </r>
  <r>
    <x v="0"/>
    <x v="9"/>
    <s v="De Bonte Raaf"/>
    <x v="1"/>
    <x v="65"/>
    <n v="0"/>
    <x v="1"/>
    <x v="0"/>
    <x v="0"/>
    <x v="5"/>
    <x v="0"/>
    <x v="0"/>
  </r>
  <r>
    <x v="0"/>
    <x v="9"/>
    <s v="De Bonte Raaf"/>
    <x v="1"/>
    <x v="66"/>
    <n v="64.42"/>
    <x v="1"/>
    <x v="0"/>
    <x v="0"/>
    <x v="5"/>
    <x v="0"/>
    <x v="0"/>
  </r>
  <r>
    <x v="0"/>
    <x v="9"/>
    <s v="De Bonte Raaf"/>
    <x v="1"/>
    <x v="67"/>
    <n v="0"/>
    <x v="1"/>
    <x v="0"/>
    <x v="0"/>
    <x v="5"/>
    <x v="0"/>
    <x v="0"/>
  </r>
  <r>
    <x v="0"/>
    <x v="9"/>
    <s v="De Bonte Raaf"/>
    <x v="1"/>
    <x v="68"/>
    <n v="0"/>
    <x v="1"/>
    <x v="0"/>
    <x v="0"/>
    <x v="5"/>
    <x v="0"/>
    <x v="0"/>
  </r>
  <r>
    <x v="0"/>
    <x v="9"/>
    <s v="De Bonte Raaf"/>
    <x v="1"/>
    <x v="69"/>
    <n v="0"/>
    <x v="1"/>
    <x v="0"/>
    <x v="0"/>
    <x v="5"/>
    <x v="0"/>
    <x v="0"/>
  </r>
  <r>
    <x v="0"/>
    <x v="9"/>
    <s v="De Bonte Raaf"/>
    <x v="1"/>
    <x v="70"/>
    <n v="7.67"/>
    <x v="1"/>
    <x v="0"/>
    <x v="0"/>
    <x v="5"/>
    <x v="0"/>
    <x v="0"/>
  </r>
  <r>
    <x v="0"/>
    <x v="9"/>
    <s v="De Bonte Raaf"/>
    <x v="1"/>
    <x v="71"/>
    <n v="0"/>
    <x v="1"/>
    <x v="0"/>
    <x v="0"/>
    <x v="5"/>
    <x v="0"/>
    <x v="0"/>
  </r>
  <r>
    <x v="0"/>
    <x v="9"/>
    <s v="De Bonte Raaf"/>
    <x v="1"/>
    <x v="72"/>
    <n v="0"/>
    <x v="1"/>
    <x v="0"/>
    <x v="0"/>
    <x v="4"/>
    <x v="0"/>
    <x v="0"/>
  </r>
  <r>
    <x v="0"/>
    <x v="9"/>
    <s v="De Bonte Raaf"/>
    <x v="1"/>
    <x v="73"/>
    <n v="0"/>
    <x v="1"/>
    <x v="0"/>
    <x v="0"/>
    <x v="4"/>
    <x v="0"/>
    <x v="0"/>
  </r>
  <r>
    <x v="0"/>
    <x v="9"/>
    <s v="De Bonte Raaf"/>
    <x v="1"/>
    <x v="74"/>
    <n v="0"/>
    <x v="1"/>
    <x v="0"/>
    <x v="0"/>
    <x v="4"/>
    <x v="0"/>
    <x v="0"/>
  </r>
  <r>
    <x v="0"/>
    <x v="9"/>
    <s v="De Bonte Raaf"/>
    <x v="1"/>
    <x v="75"/>
    <n v="0"/>
    <x v="1"/>
    <x v="0"/>
    <x v="0"/>
    <x v="4"/>
    <x v="0"/>
    <x v="0"/>
  </r>
  <r>
    <x v="0"/>
    <x v="9"/>
    <s v="De Bonte Raaf"/>
    <x v="1"/>
    <x v="76"/>
    <n v="146.80000000000001"/>
    <x v="1"/>
    <x v="0"/>
    <x v="0"/>
    <x v="6"/>
    <x v="0"/>
    <x v="0"/>
  </r>
  <r>
    <x v="0"/>
    <x v="9"/>
    <s v="De Bonte Raaf"/>
    <x v="1"/>
    <x v="77"/>
    <n v="-310.67"/>
    <x v="1"/>
    <x v="0"/>
    <x v="0"/>
    <x v="7"/>
    <x v="0"/>
    <x v="0"/>
  </r>
  <r>
    <x v="0"/>
    <x v="9"/>
    <s v="De Bonte Raaf"/>
    <x v="1"/>
    <x v="78"/>
    <n v="0"/>
    <x v="1"/>
    <x v="0"/>
    <x v="0"/>
    <x v="7"/>
    <x v="0"/>
    <x v="0"/>
  </r>
  <r>
    <x v="0"/>
    <x v="9"/>
    <s v="De Bonte Raaf"/>
    <x v="1"/>
    <x v="79"/>
    <n v="0"/>
    <x v="1"/>
    <x v="0"/>
    <x v="0"/>
    <x v="7"/>
    <x v="0"/>
    <x v="0"/>
  </r>
  <r>
    <x v="0"/>
    <x v="9"/>
    <s v="De Bonte Raaf"/>
    <x v="1"/>
    <x v="80"/>
    <n v="0"/>
    <x v="1"/>
    <x v="0"/>
    <x v="0"/>
    <x v="8"/>
    <x v="0"/>
    <x v="0"/>
  </r>
  <r>
    <x v="0"/>
    <x v="9"/>
    <s v="De Bonte Raaf"/>
    <x v="1"/>
    <x v="81"/>
    <n v="1880.33"/>
    <x v="1"/>
    <x v="0"/>
    <x v="0"/>
    <x v="8"/>
    <x v="0"/>
    <x v="0"/>
  </r>
  <r>
    <x v="0"/>
    <x v="9"/>
    <s v="De Bonte Raaf"/>
    <x v="1"/>
    <x v="82"/>
    <n v="0"/>
    <x v="1"/>
    <x v="0"/>
    <x v="0"/>
    <x v="8"/>
    <x v="0"/>
    <x v="0"/>
  </r>
  <r>
    <x v="0"/>
    <x v="9"/>
    <s v="De Bonte Raaf"/>
    <x v="1"/>
    <x v="83"/>
    <n v="1880.33"/>
    <x v="1"/>
    <x v="0"/>
    <x v="0"/>
    <x v="9"/>
    <x v="0"/>
    <x v="0"/>
  </r>
  <r>
    <x v="0"/>
    <x v="9"/>
    <s v="De Bonte Raaf"/>
    <x v="1"/>
    <x v="84"/>
    <n v="0"/>
    <x v="1"/>
    <x v="0"/>
    <x v="0"/>
    <x v="3"/>
    <x v="0"/>
    <x v="0"/>
  </r>
  <r>
    <x v="0"/>
    <x v="9"/>
    <s v="De Bonte Raaf"/>
    <x v="11"/>
    <x v="0"/>
    <n v="4832.76"/>
    <x v="0"/>
    <x v="0"/>
    <x v="0"/>
    <x v="0"/>
    <x v="0"/>
    <x v="0"/>
  </r>
  <r>
    <x v="0"/>
    <x v="9"/>
    <s v="De Bonte Raaf"/>
    <x v="11"/>
    <x v="85"/>
    <n v="1750"/>
    <x v="0"/>
    <x v="0"/>
    <x v="0"/>
    <x v="0"/>
    <x v="0"/>
    <x v="0"/>
  </r>
  <r>
    <x v="0"/>
    <x v="9"/>
    <s v="De Bonte Raaf"/>
    <x v="11"/>
    <x v="2"/>
    <n v="0"/>
    <x v="0"/>
    <x v="0"/>
    <x v="0"/>
    <x v="0"/>
    <x v="0"/>
    <x v="0"/>
  </r>
  <r>
    <x v="0"/>
    <x v="9"/>
    <s v="De Bonte Raaf"/>
    <x v="11"/>
    <x v="86"/>
    <n v="1750"/>
    <x v="0"/>
    <x v="0"/>
    <x v="0"/>
    <x v="0"/>
    <x v="0"/>
    <x v="0"/>
  </r>
  <r>
    <x v="0"/>
    <x v="9"/>
    <s v="De Bonte Raaf"/>
    <x v="11"/>
    <x v="4"/>
    <n v="1750"/>
    <x v="0"/>
    <x v="0"/>
    <x v="0"/>
    <x v="1"/>
    <x v="0"/>
    <x v="0"/>
  </r>
  <r>
    <x v="0"/>
    <x v="9"/>
    <s v="De Bonte Raaf"/>
    <x v="11"/>
    <x v="5"/>
    <n v="0"/>
    <x v="0"/>
    <x v="0"/>
    <x v="0"/>
    <x v="0"/>
    <x v="0"/>
    <x v="0"/>
  </r>
  <r>
    <x v="0"/>
    <x v="9"/>
    <s v="De Bonte Raaf"/>
    <x v="11"/>
    <x v="6"/>
    <n v="2227.5700000000002"/>
    <x v="0"/>
    <x v="0"/>
    <x v="0"/>
    <x v="0"/>
    <x v="0"/>
    <x v="0"/>
  </r>
  <r>
    <x v="0"/>
    <x v="9"/>
    <s v="De Bonte Raaf"/>
    <x v="11"/>
    <x v="7"/>
    <n v="0"/>
    <x v="0"/>
    <x v="0"/>
    <x v="0"/>
    <x v="0"/>
    <x v="0"/>
    <x v="0"/>
  </r>
  <r>
    <x v="0"/>
    <x v="9"/>
    <s v="De Bonte Raaf"/>
    <x v="11"/>
    <x v="8"/>
    <n v="0"/>
    <x v="0"/>
    <x v="0"/>
    <x v="0"/>
    <x v="1"/>
    <x v="0"/>
    <x v="0"/>
  </r>
  <r>
    <x v="0"/>
    <x v="9"/>
    <s v="De Bonte Raaf"/>
    <x v="11"/>
    <x v="9"/>
    <n v="0"/>
    <x v="0"/>
    <x v="0"/>
    <x v="0"/>
    <x v="0"/>
    <x v="0"/>
    <x v="0"/>
  </r>
  <r>
    <x v="0"/>
    <x v="9"/>
    <s v="De Bonte Raaf"/>
    <x v="11"/>
    <x v="87"/>
    <n v="1750"/>
    <x v="0"/>
    <x v="0"/>
    <x v="0"/>
    <x v="0"/>
    <x v="0"/>
    <x v="0"/>
  </r>
  <r>
    <x v="0"/>
    <x v="9"/>
    <s v="De Bonte Raaf"/>
    <x v="11"/>
    <x v="88"/>
    <n v="1750"/>
    <x v="0"/>
    <x v="0"/>
    <x v="0"/>
    <x v="0"/>
    <x v="0"/>
    <x v="0"/>
  </r>
  <r>
    <x v="0"/>
    <x v="9"/>
    <s v="De Bonte Raaf"/>
    <x v="11"/>
    <x v="89"/>
    <n v="1750"/>
    <x v="0"/>
    <x v="0"/>
    <x v="0"/>
    <x v="0"/>
    <x v="0"/>
    <x v="0"/>
  </r>
  <r>
    <x v="0"/>
    <x v="9"/>
    <s v="De Bonte Raaf"/>
    <x v="11"/>
    <x v="90"/>
    <n v="1750"/>
    <x v="0"/>
    <x v="0"/>
    <x v="0"/>
    <x v="0"/>
    <x v="0"/>
    <x v="0"/>
  </r>
  <r>
    <x v="0"/>
    <x v="9"/>
    <s v="De Bonte Raaf"/>
    <x v="11"/>
    <x v="91"/>
    <n v="1750"/>
    <x v="0"/>
    <x v="0"/>
    <x v="0"/>
    <x v="0"/>
    <x v="0"/>
    <x v="0"/>
  </r>
  <r>
    <x v="0"/>
    <x v="9"/>
    <s v="De Bonte Raaf"/>
    <x v="11"/>
    <x v="15"/>
    <n v="0"/>
    <x v="0"/>
    <x v="0"/>
    <x v="0"/>
    <x v="0"/>
    <x v="0"/>
    <x v="0"/>
  </r>
  <r>
    <x v="0"/>
    <x v="9"/>
    <s v="De Bonte Raaf"/>
    <x v="11"/>
    <x v="16"/>
    <n v="1750"/>
    <x v="0"/>
    <x v="0"/>
    <x v="0"/>
    <x v="0"/>
    <x v="0"/>
    <x v="0"/>
  </r>
  <r>
    <x v="0"/>
    <x v="9"/>
    <s v="De Bonte Raaf"/>
    <x v="11"/>
    <x v="17"/>
    <n v="0"/>
    <x v="0"/>
    <x v="0"/>
    <x v="0"/>
    <x v="0"/>
    <x v="0"/>
    <x v="0"/>
  </r>
  <r>
    <x v="0"/>
    <x v="9"/>
    <s v="De Bonte Raaf"/>
    <x v="11"/>
    <x v="18"/>
    <n v="1750"/>
    <x v="0"/>
    <x v="0"/>
    <x v="0"/>
    <x v="0"/>
    <x v="0"/>
    <x v="0"/>
  </r>
  <r>
    <x v="0"/>
    <x v="9"/>
    <s v="De Bonte Raaf"/>
    <x v="11"/>
    <x v="19"/>
    <n v="22"/>
    <x v="0"/>
    <x v="0"/>
    <x v="0"/>
    <x v="0"/>
    <x v="0"/>
    <x v="0"/>
  </r>
  <r>
    <x v="0"/>
    <x v="9"/>
    <s v="De Bonte Raaf"/>
    <x v="11"/>
    <x v="20"/>
    <n v="1750"/>
    <x v="0"/>
    <x v="0"/>
    <x v="0"/>
    <x v="0"/>
    <x v="0"/>
    <x v="0"/>
  </r>
  <r>
    <x v="0"/>
    <x v="9"/>
    <s v="De Bonte Raaf"/>
    <x v="11"/>
    <x v="21"/>
    <n v="-139.08000000000001"/>
    <x v="0"/>
    <x v="0"/>
    <x v="0"/>
    <x v="0"/>
    <x v="0"/>
    <x v="0"/>
  </r>
  <r>
    <x v="0"/>
    <x v="9"/>
    <s v="De Bonte Raaf"/>
    <x v="11"/>
    <x v="22"/>
    <n v="1750"/>
    <x v="0"/>
    <x v="0"/>
    <x v="0"/>
    <x v="0"/>
    <x v="0"/>
    <x v="0"/>
  </r>
  <r>
    <x v="0"/>
    <x v="9"/>
    <s v="De Bonte Raaf"/>
    <x v="11"/>
    <x v="23"/>
    <n v="1750"/>
    <x v="0"/>
    <x v="0"/>
    <x v="0"/>
    <x v="0"/>
    <x v="0"/>
    <x v="0"/>
  </r>
  <r>
    <x v="0"/>
    <x v="9"/>
    <s v="De Bonte Raaf"/>
    <x v="11"/>
    <x v="24"/>
    <n v="1750"/>
    <x v="0"/>
    <x v="0"/>
    <x v="0"/>
    <x v="0"/>
    <x v="0"/>
    <x v="0"/>
  </r>
  <r>
    <x v="0"/>
    <x v="9"/>
    <s v="De Bonte Raaf"/>
    <x v="11"/>
    <x v="25"/>
    <n v="21.67"/>
    <x v="0"/>
    <x v="0"/>
    <x v="0"/>
    <x v="0"/>
    <x v="0"/>
    <x v="0"/>
  </r>
  <r>
    <x v="0"/>
    <x v="9"/>
    <s v="De Bonte Raaf"/>
    <x v="11"/>
    <x v="26"/>
    <n v="158.4"/>
    <x v="0"/>
    <x v="0"/>
    <x v="0"/>
    <x v="0"/>
    <x v="0"/>
    <x v="0"/>
  </r>
  <r>
    <x v="0"/>
    <x v="9"/>
    <s v="De Bonte Raaf"/>
    <x v="11"/>
    <x v="27"/>
    <n v="288.17"/>
    <x v="0"/>
    <x v="0"/>
    <x v="0"/>
    <x v="0"/>
    <x v="0"/>
    <x v="0"/>
  </r>
  <r>
    <x v="0"/>
    <x v="9"/>
    <s v="De Bonte Raaf"/>
    <x v="11"/>
    <x v="28"/>
    <n v="1750"/>
    <x v="0"/>
    <x v="0"/>
    <x v="0"/>
    <x v="0"/>
    <x v="0"/>
    <x v="0"/>
  </r>
  <r>
    <x v="0"/>
    <x v="9"/>
    <s v="De Bonte Raaf"/>
    <x v="11"/>
    <x v="29"/>
    <n v="0"/>
    <x v="0"/>
    <x v="0"/>
    <x v="0"/>
    <x v="0"/>
    <x v="0"/>
    <x v="0"/>
  </r>
  <r>
    <x v="0"/>
    <x v="9"/>
    <s v="De Bonte Raaf"/>
    <x v="11"/>
    <x v="30"/>
    <n v="1750"/>
    <x v="0"/>
    <x v="0"/>
    <x v="0"/>
    <x v="0"/>
    <x v="0"/>
    <x v="0"/>
  </r>
  <r>
    <x v="0"/>
    <x v="9"/>
    <s v="De Bonte Raaf"/>
    <x v="11"/>
    <x v="31"/>
    <n v="11.22"/>
    <x v="0"/>
    <x v="0"/>
    <x v="0"/>
    <x v="0"/>
    <x v="0"/>
    <x v="0"/>
  </r>
  <r>
    <x v="0"/>
    <x v="9"/>
    <s v="De Bonte Raaf"/>
    <x v="11"/>
    <x v="32"/>
    <n v="156"/>
    <x v="0"/>
    <x v="0"/>
    <x v="0"/>
    <x v="0"/>
    <x v="0"/>
    <x v="0"/>
  </r>
  <r>
    <x v="0"/>
    <x v="9"/>
    <s v="De Bonte Raaf"/>
    <x v="11"/>
    <x v="33"/>
    <n v="100"/>
    <x v="0"/>
    <x v="0"/>
    <x v="0"/>
    <x v="0"/>
    <x v="0"/>
    <x v="0"/>
  </r>
  <r>
    <x v="0"/>
    <x v="9"/>
    <s v="De Bonte Raaf"/>
    <x v="11"/>
    <x v="34"/>
    <n v="100"/>
    <x v="0"/>
    <x v="0"/>
    <x v="0"/>
    <x v="0"/>
    <x v="0"/>
    <x v="0"/>
  </r>
  <r>
    <x v="0"/>
    <x v="9"/>
    <s v="De Bonte Raaf"/>
    <x v="11"/>
    <x v="35"/>
    <n v="100"/>
    <x v="0"/>
    <x v="0"/>
    <x v="0"/>
    <x v="0"/>
    <x v="0"/>
    <x v="0"/>
  </r>
  <r>
    <x v="0"/>
    <x v="9"/>
    <s v="De Bonte Raaf"/>
    <x v="11"/>
    <x v="36"/>
    <n v="156"/>
    <x v="0"/>
    <x v="0"/>
    <x v="0"/>
    <x v="0"/>
    <x v="0"/>
    <x v="0"/>
  </r>
  <r>
    <x v="0"/>
    <x v="9"/>
    <s v="De Bonte Raaf"/>
    <x v="11"/>
    <x v="37"/>
    <n v="117.25"/>
    <x v="0"/>
    <x v="0"/>
    <x v="0"/>
    <x v="0"/>
    <x v="0"/>
    <x v="0"/>
  </r>
  <r>
    <x v="0"/>
    <x v="9"/>
    <s v="De Bonte Raaf"/>
    <x v="11"/>
    <x v="38"/>
    <n v="324.81"/>
    <x v="0"/>
    <x v="0"/>
    <x v="0"/>
    <x v="0"/>
    <x v="0"/>
    <x v="0"/>
  </r>
  <r>
    <x v="0"/>
    <x v="9"/>
    <s v="De Bonte Raaf"/>
    <x v="11"/>
    <x v="39"/>
    <n v="0"/>
    <x v="0"/>
    <x v="0"/>
    <x v="0"/>
    <x v="0"/>
    <x v="0"/>
    <x v="0"/>
  </r>
  <r>
    <x v="0"/>
    <x v="9"/>
    <s v="De Bonte Raaf"/>
    <x v="11"/>
    <x v="40"/>
    <n v="324.81"/>
    <x v="0"/>
    <x v="0"/>
    <x v="0"/>
    <x v="0"/>
    <x v="0"/>
    <x v="0"/>
  </r>
  <r>
    <x v="0"/>
    <x v="9"/>
    <s v="De Bonte Raaf"/>
    <x v="11"/>
    <x v="41"/>
    <n v="0"/>
    <x v="0"/>
    <x v="0"/>
    <x v="0"/>
    <x v="0"/>
    <x v="0"/>
    <x v="0"/>
  </r>
  <r>
    <x v="0"/>
    <x v="9"/>
    <s v="De Bonte Raaf"/>
    <x v="11"/>
    <x v="92"/>
    <n v="1750"/>
    <x v="0"/>
    <x v="0"/>
    <x v="0"/>
    <x v="0"/>
    <x v="0"/>
    <x v="0"/>
  </r>
  <r>
    <x v="0"/>
    <x v="9"/>
    <s v="De Bonte Raaf"/>
    <x v="11"/>
    <x v="43"/>
    <n v="0"/>
    <x v="0"/>
    <x v="0"/>
    <x v="0"/>
    <x v="1"/>
    <x v="0"/>
    <x v="0"/>
  </r>
  <r>
    <x v="0"/>
    <x v="9"/>
    <s v="De Bonte Raaf"/>
    <x v="11"/>
    <x v="44"/>
    <n v="0"/>
    <x v="0"/>
    <x v="0"/>
    <x v="0"/>
    <x v="2"/>
    <x v="0"/>
    <x v="0"/>
  </r>
  <r>
    <x v="0"/>
    <x v="9"/>
    <s v="De Bonte Raaf"/>
    <x v="11"/>
    <x v="45"/>
    <n v="0"/>
    <x v="0"/>
    <x v="0"/>
    <x v="0"/>
    <x v="2"/>
    <x v="0"/>
    <x v="0"/>
  </r>
  <r>
    <x v="0"/>
    <x v="9"/>
    <s v="De Bonte Raaf"/>
    <x v="11"/>
    <x v="46"/>
    <n v="0"/>
    <x v="0"/>
    <x v="0"/>
    <x v="0"/>
    <x v="2"/>
    <x v="0"/>
    <x v="0"/>
  </r>
  <r>
    <x v="0"/>
    <x v="9"/>
    <s v="De Bonte Raaf"/>
    <x v="11"/>
    <x v="47"/>
    <n v="0"/>
    <x v="0"/>
    <x v="0"/>
    <x v="0"/>
    <x v="2"/>
    <x v="0"/>
    <x v="0"/>
  </r>
  <r>
    <x v="0"/>
    <x v="9"/>
    <s v="De Bonte Raaf"/>
    <x v="11"/>
    <x v="48"/>
    <n v="0"/>
    <x v="0"/>
    <x v="0"/>
    <x v="0"/>
    <x v="1"/>
    <x v="0"/>
    <x v="0"/>
  </r>
  <r>
    <x v="0"/>
    <x v="9"/>
    <s v="De Bonte Raaf"/>
    <x v="11"/>
    <x v="49"/>
    <n v="140"/>
    <x v="0"/>
    <x v="0"/>
    <x v="0"/>
    <x v="3"/>
    <x v="0"/>
    <x v="0"/>
  </r>
  <r>
    <x v="0"/>
    <x v="9"/>
    <s v="De Bonte Raaf"/>
    <x v="11"/>
    <x v="50"/>
    <n v="21"/>
    <x v="0"/>
    <x v="0"/>
    <x v="0"/>
    <x v="4"/>
    <x v="0"/>
    <x v="0"/>
  </r>
  <r>
    <x v="0"/>
    <x v="9"/>
    <s v="De Bonte Raaf"/>
    <x v="11"/>
    <x v="51"/>
    <n v="28"/>
    <x v="0"/>
    <x v="0"/>
    <x v="0"/>
    <x v="4"/>
    <x v="0"/>
    <x v="0"/>
  </r>
  <r>
    <x v="0"/>
    <x v="9"/>
    <s v="De Bonte Raaf"/>
    <x v="11"/>
    <x v="52"/>
    <n v="0"/>
    <x v="0"/>
    <x v="0"/>
    <x v="0"/>
    <x v="1"/>
    <x v="0"/>
    <x v="0"/>
  </r>
  <r>
    <x v="0"/>
    <x v="9"/>
    <s v="De Bonte Raaf"/>
    <x v="11"/>
    <x v="53"/>
    <n v="26.25"/>
    <x v="0"/>
    <x v="0"/>
    <x v="0"/>
    <x v="3"/>
    <x v="0"/>
    <x v="0"/>
  </r>
  <r>
    <x v="0"/>
    <x v="9"/>
    <s v="De Bonte Raaf"/>
    <x v="11"/>
    <x v="54"/>
    <n v="3.94"/>
    <x v="0"/>
    <x v="0"/>
    <x v="0"/>
    <x v="4"/>
    <x v="0"/>
    <x v="0"/>
  </r>
  <r>
    <x v="0"/>
    <x v="9"/>
    <s v="De Bonte Raaf"/>
    <x v="11"/>
    <x v="55"/>
    <n v="5.25"/>
    <x v="0"/>
    <x v="0"/>
    <x v="0"/>
    <x v="4"/>
    <x v="0"/>
    <x v="0"/>
  </r>
  <r>
    <x v="0"/>
    <x v="9"/>
    <s v="De Bonte Raaf"/>
    <x v="11"/>
    <x v="56"/>
    <n v="0"/>
    <x v="0"/>
    <x v="0"/>
    <x v="0"/>
    <x v="4"/>
    <x v="0"/>
    <x v="0"/>
  </r>
  <r>
    <x v="0"/>
    <x v="9"/>
    <s v="De Bonte Raaf"/>
    <x v="11"/>
    <x v="57"/>
    <n v="0"/>
    <x v="0"/>
    <x v="0"/>
    <x v="0"/>
    <x v="4"/>
    <x v="0"/>
    <x v="0"/>
  </r>
  <r>
    <x v="0"/>
    <x v="9"/>
    <s v="De Bonte Raaf"/>
    <x v="11"/>
    <x v="58"/>
    <n v="0"/>
    <x v="0"/>
    <x v="0"/>
    <x v="0"/>
    <x v="4"/>
    <x v="0"/>
    <x v="0"/>
  </r>
  <r>
    <x v="0"/>
    <x v="9"/>
    <s v="De Bonte Raaf"/>
    <x v="11"/>
    <x v="59"/>
    <n v="0"/>
    <x v="0"/>
    <x v="0"/>
    <x v="0"/>
    <x v="4"/>
    <x v="0"/>
    <x v="0"/>
  </r>
  <r>
    <x v="0"/>
    <x v="9"/>
    <s v="De Bonte Raaf"/>
    <x v="11"/>
    <x v="60"/>
    <n v="127.22"/>
    <x v="0"/>
    <x v="0"/>
    <x v="0"/>
    <x v="5"/>
    <x v="0"/>
    <x v="0"/>
  </r>
  <r>
    <x v="0"/>
    <x v="9"/>
    <s v="De Bonte Raaf"/>
    <x v="11"/>
    <x v="61"/>
    <n v="0"/>
    <x v="0"/>
    <x v="0"/>
    <x v="0"/>
    <x v="5"/>
    <x v="0"/>
    <x v="0"/>
  </r>
  <r>
    <x v="0"/>
    <x v="9"/>
    <s v="De Bonte Raaf"/>
    <x v="11"/>
    <x v="62"/>
    <n v="0"/>
    <x v="0"/>
    <x v="0"/>
    <x v="0"/>
    <x v="5"/>
    <x v="0"/>
    <x v="0"/>
  </r>
  <r>
    <x v="0"/>
    <x v="9"/>
    <s v="De Bonte Raaf"/>
    <x v="11"/>
    <x v="63"/>
    <n v="0"/>
    <x v="0"/>
    <x v="0"/>
    <x v="0"/>
    <x v="5"/>
    <x v="0"/>
    <x v="0"/>
  </r>
  <r>
    <x v="0"/>
    <x v="9"/>
    <s v="De Bonte Raaf"/>
    <x v="11"/>
    <x v="64"/>
    <n v="9.2799999999999994"/>
    <x v="0"/>
    <x v="0"/>
    <x v="0"/>
    <x v="5"/>
    <x v="0"/>
    <x v="0"/>
  </r>
  <r>
    <x v="0"/>
    <x v="9"/>
    <s v="De Bonte Raaf"/>
    <x v="11"/>
    <x v="65"/>
    <n v="0"/>
    <x v="0"/>
    <x v="0"/>
    <x v="0"/>
    <x v="5"/>
    <x v="0"/>
    <x v="0"/>
  </r>
  <r>
    <x v="0"/>
    <x v="9"/>
    <s v="De Bonte Raaf"/>
    <x v="11"/>
    <x v="66"/>
    <n v="51.45"/>
    <x v="0"/>
    <x v="0"/>
    <x v="0"/>
    <x v="5"/>
    <x v="0"/>
    <x v="0"/>
  </r>
  <r>
    <x v="0"/>
    <x v="9"/>
    <s v="De Bonte Raaf"/>
    <x v="11"/>
    <x v="67"/>
    <n v="0"/>
    <x v="0"/>
    <x v="0"/>
    <x v="0"/>
    <x v="5"/>
    <x v="0"/>
    <x v="0"/>
  </r>
  <r>
    <x v="0"/>
    <x v="9"/>
    <s v="De Bonte Raaf"/>
    <x v="11"/>
    <x v="68"/>
    <n v="0"/>
    <x v="0"/>
    <x v="0"/>
    <x v="0"/>
    <x v="5"/>
    <x v="0"/>
    <x v="0"/>
  </r>
  <r>
    <x v="0"/>
    <x v="9"/>
    <s v="De Bonte Raaf"/>
    <x v="11"/>
    <x v="69"/>
    <n v="0"/>
    <x v="0"/>
    <x v="0"/>
    <x v="0"/>
    <x v="5"/>
    <x v="0"/>
    <x v="0"/>
  </r>
  <r>
    <x v="0"/>
    <x v="9"/>
    <s v="De Bonte Raaf"/>
    <x v="11"/>
    <x v="70"/>
    <n v="6.12"/>
    <x v="0"/>
    <x v="0"/>
    <x v="0"/>
    <x v="5"/>
    <x v="0"/>
    <x v="0"/>
  </r>
  <r>
    <x v="0"/>
    <x v="9"/>
    <s v="De Bonte Raaf"/>
    <x v="11"/>
    <x v="71"/>
    <n v="0"/>
    <x v="0"/>
    <x v="0"/>
    <x v="0"/>
    <x v="5"/>
    <x v="0"/>
    <x v="0"/>
  </r>
  <r>
    <x v="0"/>
    <x v="9"/>
    <s v="De Bonte Raaf"/>
    <x v="11"/>
    <x v="72"/>
    <n v="0"/>
    <x v="0"/>
    <x v="0"/>
    <x v="0"/>
    <x v="4"/>
    <x v="0"/>
    <x v="0"/>
  </r>
  <r>
    <x v="0"/>
    <x v="9"/>
    <s v="De Bonte Raaf"/>
    <x v="11"/>
    <x v="73"/>
    <n v="0"/>
    <x v="0"/>
    <x v="0"/>
    <x v="0"/>
    <x v="4"/>
    <x v="0"/>
    <x v="0"/>
  </r>
  <r>
    <x v="0"/>
    <x v="9"/>
    <s v="De Bonte Raaf"/>
    <x v="11"/>
    <x v="74"/>
    <n v="0"/>
    <x v="0"/>
    <x v="0"/>
    <x v="0"/>
    <x v="4"/>
    <x v="0"/>
    <x v="0"/>
  </r>
  <r>
    <x v="0"/>
    <x v="9"/>
    <s v="De Bonte Raaf"/>
    <x v="11"/>
    <x v="75"/>
    <n v="0"/>
    <x v="0"/>
    <x v="0"/>
    <x v="0"/>
    <x v="4"/>
    <x v="0"/>
    <x v="0"/>
  </r>
  <r>
    <x v="0"/>
    <x v="9"/>
    <s v="De Bonte Raaf"/>
    <x v="11"/>
    <x v="76"/>
    <n v="117.25"/>
    <x v="0"/>
    <x v="0"/>
    <x v="0"/>
    <x v="6"/>
    <x v="0"/>
    <x v="0"/>
  </r>
  <r>
    <x v="0"/>
    <x v="9"/>
    <s v="De Bonte Raaf"/>
    <x v="11"/>
    <x v="77"/>
    <n v="-139.08000000000001"/>
    <x v="0"/>
    <x v="0"/>
    <x v="0"/>
    <x v="7"/>
    <x v="0"/>
    <x v="0"/>
  </r>
  <r>
    <x v="0"/>
    <x v="9"/>
    <s v="De Bonte Raaf"/>
    <x v="11"/>
    <x v="78"/>
    <n v="0"/>
    <x v="0"/>
    <x v="0"/>
    <x v="0"/>
    <x v="7"/>
    <x v="0"/>
    <x v="0"/>
  </r>
  <r>
    <x v="0"/>
    <x v="9"/>
    <s v="De Bonte Raaf"/>
    <x v="11"/>
    <x v="79"/>
    <n v="0"/>
    <x v="0"/>
    <x v="0"/>
    <x v="0"/>
    <x v="7"/>
    <x v="0"/>
    <x v="0"/>
  </r>
  <r>
    <x v="0"/>
    <x v="9"/>
    <s v="De Bonte Raaf"/>
    <x v="11"/>
    <x v="80"/>
    <n v="0"/>
    <x v="0"/>
    <x v="0"/>
    <x v="0"/>
    <x v="8"/>
    <x v="0"/>
    <x v="0"/>
  </r>
  <r>
    <x v="0"/>
    <x v="9"/>
    <s v="De Bonte Raaf"/>
    <x v="11"/>
    <x v="81"/>
    <n v="1610.92"/>
    <x v="0"/>
    <x v="0"/>
    <x v="0"/>
    <x v="8"/>
    <x v="0"/>
    <x v="0"/>
  </r>
  <r>
    <x v="0"/>
    <x v="9"/>
    <s v="De Bonte Raaf"/>
    <x v="11"/>
    <x v="82"/>
    <n v="0"/>
    <x v="0"/>
    <x v="0"/>
    <x v="0"/>
    <x v="8"/>
    <x v="0"/>
    <x v="0"/>
  </r>
  <r>
    <x v="0"/>
    <x v="9"/>
    <s v="De Bonte Raaf"/>
    <x v="11"/>
    <x v="83"/>
    <n v="1610.92"/>
    <x v="0"/>
    <x v="0"/>
    <x v="0"/>
    <x v="9"/>
    <x v="0"/>
    <x v="0"/>
  </r>
  <r>
    <x v="0"/>
    <x v="9"/>
    <s v="De Bonte Raaf"/>
    <x v="11"/>
    <x v="84"/>
    <n v="0"/>
    <x v="0"/>
    <x v="0"/>
    <x v="0"/>
    <x v="3"/>
    <x v="0"/>
    <x v="0"/>
  </r>
  <r>
    <x v="0"/>
    <x v="9"/>
    <s v="De Bonte Raaf"/>
    <x v="12"/>
    <x v="0"/>
    <n v="2982"/>
    <x v="2"/>
    <x v="1"/>
    <x v="0"/>
    <x v="0"/>
    <x v="0"/>
    <x v="1"/>
  </r>
  <r>
    <x v="0"/>
    <x v="9"/>
    <s v="De Bonte Raaf"/>
    <x v="12"/>
    <x v="85"/>
    <n v="1050"/>
    <x v="2"/>
    <x v="1"/>
    <x v="0"/>
    <x v="0"/>
    <x v="0"/>
    <x v="1"/>
  </r>
  <r>
    <x v="0"/>
    <x v="9"/>
    <s v="De Bonte Raaf"/>
    <x v="12"/>
    <x v="2"/>
    <n v="0"/>
    <x v="2"/>
    <x v="1"/>
    <x v="0"/>
    <x v="0"/>
    <x v="0"/>
    <x v="1"/>
  </r>
  <r>
    <x v="0"/>
    <x v="9"/>
    <s v="De Bonte Raaf"/>
    <x v="12"/>
    <x v="86"/>
    <n v="1050"/>
    <x v="2"/>
    <x v="1"/>
    <x v="0"/>
    <x v="0"/>
    <x v="0"/>
    <x v="1"/>
  </r>
  <r>
    <x v="0"/>
    <x v="9"/>
    <s v="De Bonte Raaf"/>
    <x v="12"/>
    <x v="4"/>
    <n v="1050"/>
    <x v="2"/>
    <x v="1"/>
    <x v="0"/>
    <x v="1"/>
    <x v="0"/>
    <x v="1"/>
  </r>
  <r>
    <x v="0"/>
    <x v="9"/>
    <s v="De Bonte Raaf"/>
    <x v="12"/>
    <x v="5"/>
    <n v="0"/>
    <x v="2"/>
    <x v="1"/>
    <x v="0"/>
    <x v="0"/>
    <x v="0"/>
    <x v="1"/>
  </r>
  <r>
    <x v="0"/>
    <x v="9"/>
    <s v="De Bonte Raaf"/>
    <x v="12"/>
    <x v="6"/>
    <n v="1359.05"/>
    <x v="2"/>
    <x v="1"/>
    <x v="0"/>
    <x v="0"/>
    <x v="0"/>
    <x v="1"/>
  </r>
  <r>
    <x v="0"/>
    <x v="9"/>
    <s v="De Bonte Raaf"/>
    <x v="12"/>
    <x v="7"/>
    <n v="0"/>
    <x v="2"/>
    <x v="1"/>
    <x v="0"/>
    <x v="0"/>
    <x v="0"/>
    <x v="1"/>
  </r>
  <r>
    <x v="0"/>
    <x v="9"/>
    <s v="De Bonte Raaf"/>
    <x v="12"/>
    <x v="8"/>
    <n v="0"/>
    <x v="2"/>
    <x v="1"/>
    <x v="0"/>
    <x v="1"/>
    <x v="0"/>
    <x v="1"/>
  </r>
  <r>
    <x v="0"/>
    <x v="9"/>
    <s v="De Bonte Raaf"/>
    <x v="12"/>
    <x v="96"/>
    <n v="22.5"/>
    <x v="2"/>
    <x v="1"/>
    <x v="0"/>
    <x v="0"/>
    <x v="0"/>
    <x v="1"/>
  </r>
  <r>
    <x v="0"/>
    <x v="9"/>
    <s v="De Bonte Raaf"/>
    <x v="12"/>
    <x v="87"/>
    <n v="1050"/>
    <x v="2"/>
    <x v="1"/>
    <x v="0"/>
    <x v="0"/>
    <x v="0"/>
    <x v="1"/>
  </r>
  <r>
    <x v="0"/>
    <x v="9"/>
    <s v="De Bonte Raaf"/>
    <x v="12"/>
    <x v="88"/>
    <n v="1050"/>
    <x v="2"/>
    <x v="1"/>
    <x v="0"/>
    <x v="0"/>
    <x v="0"/>
    <x v="1"/>
  </r>
  <r>
    <x v="0"/>
    <x v="9"/>
    <s v="De Bonte Raaf"/>
    <x v="12"/>
    <x v="89"/>
    <n v="1050"/>
    <x v="2"/>
    <x v="1"/>
    <x v="0"/>
    <x v="0"/>
    <x v="0"/>
    <x v="1"/>
  </r>
  <r>
    <x v="0"/>
    <x v="9"/>
    <s v="De Bonte Raaf"/>
    <x v="12"/>
    <x v="90"/>
    <n v="1050"/>
    <x v="2"/>
    <x v="1"/>
    <x v="0"/>
    <x v="0"/>
    <x v="0"/>
    <x v="1"/>
  </r>
  <r>
    <x v="0"/>
    <x v="9"/>
    <s v="De Bonte Raaf"/>
    <x v="12"/>
    <x v="91"/>
    <n v="1050"/>
    <x v="2"/>
    <x v="1"/>
    <x v="0"/>
    <x v="0"/>
    <x v="0"/>
    <x v="1"/>
  </r>
  <r>
    <x v="0"/>
    <x v="9"/>
    <s v="De Bonte Raaf"/>
    <x v="12"/>
    <x v="15"/>
    <n v="0"/>
    <x v="2"/>
    <x v="1"/>
    <x v="0"/>
    <x v="0"/>
    <x v="0"/>
    <x v="1"/>
  </r>
  <r>
    <x v="0"/>
    <x v="9"/>
    <s v="De Bonte Raaf"/>
    <x v="12"/>
    <x v="16"/>
    <n v="1050"/>
    <x v="2"/>
    <x v="1"/>
    <x v="0"/>
    <x v="0"/>
    <x v="0"/>
    <x v="1"/>
  </r>
  <r>
    <x v="0"/>
    <x v="9"/>
    <s v="De Bonte Raaf"/>
    <x v="12"/>
    <x v="17"/>
    <n v="0"/>
    <x v="2"/>
    <x v="1"/>
    <x v="0"/>
    <x v="0"/>
    <x v="0"/>
    <x v="1"/>
  </r>
  <r>
    <x v="0"/>
    <x v="9"/>
    <s v="De Bonte Raaf"/>
    <x v="12"/>
    <x v="18"/>
    <n v="1050"/>
    <x v="2"/>
    <x v="1"/>
    <x v="0"/>
    <x v="0"/>
    <x v="0"/>
    <x v="1"/>
  </r>
  <r>
    <x v="0"/>
    <x v="9"/>
    <s v="De Bonte Raaf"/>
    <x v="12"/>
    <x v="19"/>
    <n v="13"/>
    <x v="2"/>
    <x v="1"/>
    <x v="0"/>
    <x v="0"/>
    <x v="0"/>
    <x v="1"/>
  </r>
  <r>
    <x v="0"/>
    <x v="9"/>
    <s v="De Bonte Raaf"/>
    <x v="12"/>
    <x v="20"/>
    <n v="1050"/>
    <x v="2"/>
    <x v="1"/>
    <x v="0"/>
    <x v="0"/>
    <x v="0"/>
    <x v="1"/>
  </r>
  <r>
    <x v="0"/>
    <x v="9"/>
    <s v="De Bonte Raaf"/>
    <x v="12"/>
    <x v="21"/>
    <n v="-78.5"/>
    <x v="2"/>
    <x v="1"/>
    <x v="0"/>
    <x v="0"/>
    <x v="0"/>
    <x v="1"/>
  </r>
  <r>
    <x v="0"/>
    <x v="9"/>
    <s v="De Bonte Raaf"/>
    <x v="12"/>
    <x v="22"/>
    <n v="1050"/>
    <x v="2"/>
    <x v="1"/>
    <x v="0"/>
    <x v="0"/>
    <x v="0"/>
    <x v="1"/>
  </r>
  <r>
    <x v="0"/>
    <x v="9"/>
    <s v="De Bonte Raaf"/>
    <x v="12"/>
    <x v="23"/>
    <n v="1050"/>
    <x v="2"/>
    <x v="1"/>
    <x v="0"/>
    <x v="0"/>
    <x v="0"/>
    <x v="1"/>
  </r>
  <r>
    <x v="0"/>
    <x v="9"/>
    <s v="De Bonte Raaf"/>
    <x v="12"/>
    <x v="24"/>
    <n v="1050"/>
    <x v="2"/>
    <x v="1"/>
    <x v="0"/>
    <x v="0"/>
    <x v="0"/>
    <x v="1"/>
  </r>
  <r>
    <x v="0"/>
    <x v="9"/>
    <s v="De Bonte Raaf"/>
    <x v="12"/>
    <x v="25"/>
    <n v="21.67"/>
    <x v="2"/>
    <x v="1"/>
    <x v="0"/>
    <x v="0"/>
    <x v="0"/>
    <x v="1"/>
  </r>
  <r>
    <x v="0"/>
    <x v="9"/>
    <s v="De Bonte Raaf"/>
    <x v="12"/>
    <x v="26"/>
    <n v="93.6"/>
    <x v="2"/>
    <x v="1"/>
    <x v="0"/>
    <x v="0"/>
    <x v="0"/>
    <x v="1"/>
  </r>
  <r>
    <x v="0"/>
    <x v="9"/>
    <s v="De Bonte Raaf"/>
    <x v="12"/>
    <x v="27"/>
    <n v="87.17"/>
    <x v="2"/>
    <x v="1"/>
    <x v="0"/>
    <x v="0"/>
    <x v="0"/>
    <x v="1"/>
  </r>
  <r>
    <x v="0"/>
    <x v="9"/>
    <s v="De Bonte Raaf"/>
    <x v="12"/>
    <x v="28"/>
    <n v="1050"/>
    <x v="2"/>
    <x v="1"/>
    <x v="0"/>
    <x v="0"/>
    <x v="0"/>
    <x v="1"/>
  </r>
  <r>
    <x v="0"/>
    <x v="9"/>
    <s v="De Bonte Raaf"/>
    <x v="12"/>
    <x v="29"/>
    <n v="0"/>
    <x v="2"/>
    <x v="1"/>
    <x v="0"/>
    <x v="0"/>
    <x v="0"/>
    <x v="1"/>
  </r>
  <r>
    <x v="0"/>
    <x v="9"/>
    <s v="De Bonte Raaf"/>
    <x v="12"/>
    <x v="30"/>
    <n v="1750"/>
    <x v="2"/>
    <x v="1"/>
    <x v="0"/>
    <x v="0"/>
    <x v="0"/>
    <x v="1"/>
  </r>
  <r>
    <x v="0"/>
    <x v="9"/>
    <s v="De Bonte Raaf"/>
    <x v="12"/>
    <x v="31"/>
    <n v="11.22"/>
    <x v="2"/>
    <x v="1"/>
    <x v="0"/>
    <x v="0"/>
    <x v="0"/>
    <x v="1"/>
  </r>
  <r>
    <x v="0"/>
    <x v="9"/>
    <s v="De Bonte Raaf"/>
    <x v="12"/>
    <x v="32"/>
    <n v="93.6"/>
    <x v="2"/>
    <x v="1"/>
    <x v="0"/>
    <x v="0"/>
    <x v="0"/>
    <x v="1"/>
  </r>
  <r>
    <x v="0"/>
    <x v="9"/>
    <s v="De Bonte Raaf"/>
    <x v="12"/>
    <x v="33"/>
    <n v="60"/>
    <x v="2"/>
    <x v="1"/>
    <x v="0"/>
    <x v="0"/>
    <x v="0"/>
    <x v="1"/>
  </r>
  <r>
    <x v="0"/>
    <x v="9"/>
    <s v="De Bonte Raaf"/>
    <x v="12"/>
    <x v="34"/>
    <n v="60"/>
    <x v="2"/>
    <x v="1"/>
    <x v="0"/>
    <x v="0"/>
    <x v="0"/>
    <x v="1"/>
  </r>
  <r>
    <x v="0"/>
    <x v="9"/>
    <s v="De Bonte Raaf"/>
    <x v="12"/>
    <x v="35"/>
    <n v="60"/>
    <x v="2"/>
    <x v="1"/>
    <x v="0"/>
    <x v="0"/>
    <x v="0"/>
    <x v="1"/>
  </r>
  <r>
    <x v="0"/>
    <x v="9"/>
    <s v="De Bonte Raaf"/>
    <x v="12"/>
    <x v="36"/>
    <n v="94"/>
    <x v="2"/>
    <x v="1"/>
    <x v="0"/>
    <x v="0"/>
    <x v="0"/>
    <x v="1"/>
  </r>
  <r>
    <x v="0"/>
    <x v="9"/>
    <s v="De Bonte Raaf"/>
    <x v="12"/>
    <x v="37"/>
    <n v="70.349999999999994"/>
    <x v="2"/>
    <x v="1"/>
    <x v="0"/>
    <x v="0"/>
    <x v="0"/>
    <x v="1"/>
  </r>
  <r>
    <x v="0"/>
    <x v="9"/>
    <s v="De Bonte Raaf"/>
    <x v="12"/>
    <x v="38"/>
    <n v="184.65"/>
    <x v="2"/>
    <x v="1"/>
    <x v="0"/>
    <x v="0"/>
    <x v="0"/>
    <x v="1"/>
  </r>
  <r>
    <x v="0"/>
    <x v="9"/>
    <s v="De Bonte Raaf"/>
    <x v="12"/>
    <x v="39"/>
    <n v="0"/>
    <x v="2"/>
    <x v="1"/>
    <x v="0"/>
    <x v="0"/>
    <x v="0"/>
    <x v="1"/>
  </r>
  <r>
    <x v="0"/>
    <x v="9"/>
    <s v="De Bonte Raaf"/>
    <x v="12"/>
    <x v="40"/>
    <n v="184.65"/>
    <x v="2"/>
    <x v="1"/>
    <x v="0"/>
    <x v="0"/>
    <x v="0"/>
    <x v="1"/>
  </r>
  <r>
    <x v="0"/>
    <x v="9"/>
    <s v="De Bonte Raaf"/>
    <x v="12"/>
    <x v="41"/>
    <n v="0"/>
    <x v="2"/>
    <x v="1"/>
    <x v="0"/>
    <x v="0"/>
    <x v="0"/>
    <x v="1"/>
  </r>
  <r>
    <x v="0"/>
    <x v="9"/>
    <s v="De Bonte Raaf"/>
    <x v="12"/>
    <x v="92"/>
    <n v="1050"/>
    <x v="2"/>
    <x v="1"/>
    <x v="0"/>
    <x v="0"/>
    <x v="0"/>
    <x v="1"/>
  </r>
  <r>
    <x v="0"/>
    <x v="9"/>
    <s v="De Bonte Raaf"/>
    <x v="12"/>
    <x v="43"/>
    <n v="0"/>
    <x v="2"/>
    <x v="1"/>
    <x v="0"/>
    <x v="1"/>
    <x v="0"/>
    <x v="1"/>
  </r>
  <r>
    <x v="0"/>
    <x v="9"/>
    <s v="De Bonte Raaf"/>
    <x v="12"/>
    <x v="44"/>
    <n v="17.5"/>
    <x v="2"/>
    <x v="1"/>
    <x v="0"/>
    <x v="2"/>
    <x v="0"/>
    <x v="1"/>
  </r>
  <r>
    <x v="0"/>
    <x v="9"/>
    <s v="De Bonte Raaf"/>
    <x v="12"/>
    <x v="45"/>
    <n v="0"/>
    <x v="2"/>
    <x v="1"/>
    <x v="0"/>
    <x v="2"/>
    <x v="0"/>
    <x v="1"/>
  </r>
  <r>
    <x v="0"/>
    <x v="9"/>
    <s v="De Bonte Raaf"/>
    <x v="12"/>
    <x v="46"/>
    <n v="5"/>
    <x v="2"/>
    <x v="1"/>
    <x v="0"/>
    <x v="2"/>
    <x v="0"/>
    <x v="1"/>
  </r>
  <r>
    <x v="0"/>
    <x v="9"/>
    <s v="De Bonte Raaf"/>
    <x v="12"/>
    <x v="47"/>
    <n v="0"/>
    <x v="2"/>
    <x v="1"/>
    <x v="0"/>
    <x v="2"/>
    <x v="0"/>
    <x v="1"/>
  </r>
  <r>
    <x v="0"/>
    <x v="9"/>
    <s v="De Bonte Raaf"/>
    <x v="12"/>
    <x v="48"/>
    <n v="0"/>
    <x v="2"/>
    <x v="1"/>
    <x v="0"/>
    <x v="1"/>
    <x v="0"/>
    <x v="1"/>
  </r>
  <r>
    <x v="0"/>
    <x v="9"/>
    <s v="De Bonte Raaf"/>
    <x v="12"/>
    <x v="49"/>
    <n v="84"/>
    <x v="2"/>
    <x v="1"/>
    <x v="0"/>
    <x v="3"/>
    <x v="0"/>
    <x v="1"/>
  </r>
  <r>
    <x v="0"/>
    <x v="9"/>
    <s v="De Bonte Raaf"/>
    <x v="12"/>
    <x v="50"/>
    <n v="12.6"/>
    <x v="2"/>
    <x v="1"/>
    <x v="0"/>
    <x v="4"/>
    <x v="0"/>
    <x v="1"/>
  </r>
  <r>
    <x v="0"/>
    <x v="9"/>
    <s v="De Bonte Raaf"/>
    <x v="12"/>
    <x v="51"/>
    <n v="16.8"/>
    <x v="2"/>
    <x v="1"/>
    <x v="0"/>
    <x v="4"/>
    <x v="0"/>
    <x v="1"/>
  </r>
  <r>
    <x v="0"/>
    <x v="9"/>
    <s v="De Bonte Raaf"/>
    <x v="12"/>
    <x v="52"/>
    <n v="0"/>
    <x v="2"/>
    <x v="1"/>
    <x v="0"/>
    <x v="1"/>
    <x v="0"/>
    <x v="1"/>
  </r>
  <r>
    <x v="0"/>
    <x v="9"/>
    <s v="De Bonte Raaf"/>
    <x v="12"/>
    <x v="53"/>
    <n v="15.75"/>
    <x v="2"/>
    <x v="1"/>
    <x v="0"/>
    <x v="3"/>
    <x v="0"/>
    <x v="1"/>
  </r>
  <r>
    <x v="0"/>
    <x v="9"/>
    <s v="De Bonte Raaf"/>
    <x v="12"/>
    <x v="54"/>
    <n v="2.36"/>
    <x v="2"/>
    <x v="1"/>
    <x v="0"/>
    <x v="4"/>
    <x v="0"/>
    <x v="1"/>
  </r>
  <r>
    <x v="0"/>
    <x v="9"/>
    <s v="De Bonte Raaf"/>
    <x v="12"/>
    <x v="55"/>
    <n v="3.15"/>
    <x v="2"/>
    <x v="1"/>
    <x v="0"/>
    <x v="4"/>
    <x v="0"/>
    <x v="1"/>
  </r>
  <r>
    <x v="0"/>
    <x v="9"/>
    <s v="De Bonte Raaf"/>
    <x v="12"/>
    <x v="56"/>
    <n v="0"/>
    <x v="2"/>
    <x v="1"/>
    <x v="0"/>
    <x v="4"/>
    <x v="0"/>
    <x v="1"/>
  </r>
  <r>
    <x v="0"/>
    <x v="9"/>
    <s v="De Bonte Raaf"/>
    <x v="12"/>
    <x v="57"/>
    <n v="0"/>
    <x v="2"/>
    <x v="1"/>
    <x v="0"/>
    <x v="4"/>
    <x v="0"/>
    <x v="1"/>
  </r>
  <r>
    <x v="0"/>
    <x v="9"/>
    <s v="De Bonte Raaf"/>
    <x v="12"/>
    <x v="58"/>
    <n v="0"/>
    <x v="2"/>
    <x v="1"/>
    <x v="0"/>
    <x v="4"/>
    <x v="0"/>
    <x v="1"/>
  </r>
  <r>
    <x v="0"/>
    <x v="9"/>
    <s v="De Bonte Raaf"/>
    <x v="12"/>
    <x v="59"/>
    <n v="0"/>
    <x v="2"/>
    <x v="1"/>
    <x v="0"/>
    <x v="4"/>
    <x v="0"/>
    <x v="1"/>
  </r>
  <r>
    <x v="0"/>
    <x v="9"/>
    <s v="De Bonte Raaf"/>
    <x v="12"/>
    <x v="60"/>
    <n v="76.34"/>
    <x v="2"/>
    <x v="1"/>
    <x v="0"/>
    <x v="5"/>
    <x v="0"/>
    <x v="1"/>
  </r>
  <r>
    <x v="0"/>
    <x v="9"/>
    <s v="De Bonte Raaf"/>
    <x v="12"/>
    <x v="61"/>
    <n v="0"/>
    <x v="2"/>
    <x v="1"/>
    <x v="0"/>
    <x v="5"/>
    <x v="0"/>
    <x v="1"/>
  </r>
  <r>
    <x v="0"/>
    <x v="9"/>
    <s v="De Bonte Raaf"/>
    <x v="12"/>
    <x v="62"/>
    <n v="0"/>
    <x v="2"/>
    <x v="1"/>
    <x v="0"/>
    <x v="5"/>
    <x v="0"/>
    <x v="1"/>
  </r>
  <r>
    <x v="0"/>
    <x v="9"/>
    <s v="De Bonte Raaf"/>
    <x v="12"/>
    <x v="63"/>
    <n v="0"/>
    <x v="2"/>
    <x v="1"/>
    <x v="0"/>
    <x v="5"/>
    <x v="0"/>
    <x v="1"/>
  </r>
  <r>
    <x v="0"/>
    <x v="9"/>
    <s v="De Bonte Raaf"/>
    <x v="12"/>
    <x v="64"/>
    <n v="5.56"/>
    <x v="2"/>
    <x v="1"/>
    <x v="0"/>
    <x v="5"/>
    <x v="0"/>
    <x v="1"/>
  </r>
  <r>
    <x v="0"/>
    <x v="9"/>
    <s v="De Bonte Raaf"/>
    <x v="12"/>
    <x v="65"/>
    <n v="0"/>
    <x v="2"/>
    <x v="1"/>
    <x v="0"/>
    <x v="5"/>
    <x v="0"/>
    <x v="1"/>
  </r>
  <r>
    <x v="0"/>
    <x v="9"/>
    <s v="De Bonte Raaf"/>
    <x v="12"/>
    <x v="66"/>
    <n v="30.87"/>
    <x v="2"/>
    <x v="1"/>
    <x v="0"/>
    <x v="5"/>
    <x v="0"/>
    <x v="1"/>
  </r>
  <r>
    <x v="0"/>
    <x v="9"/>
    <s v="De Bonte Raaf"/>
    <x v="12"/>
    <x v="67"/>
    <n v="0"/>
    <x v="2"/>
    <x v="1"/>
    <x v="0"/>
    <x v="5"/>
    <x v="0"/>
    <x v="1"/>
  </r>
  <r>
    <x v="0"/>
    <x v="9"/>
    <s v="De Bonte Raaf"/>
    <x v="12"/>
    <x v="68"/>
    <n v="0"/>
    <x v="2"/>
    <x v="1"/>
    <x v="0"/>
    <x v="5"/>
    <x v="0"/>
    <x v="1"/>
  </r>
  <r>
    <x v="0"/>
    <x v="9"/>
    <s v="De Bonte Raaf"/>
    <x v="12"/>
    <x v="69"/>
    <n v="0"/>
    <x v="2"/>
    <x v="1"/>
    <x v="0"/>
    <x v="5"/>
    <x v="0"/>
    <x v="1"/>
  </r>
  <r>
    <x v="0"/>
    <x v="9"/>
    <s v="De Bonte Raaf"/>
    <x v="12"/>
    <x v="70"/>
    <n v="3.68"/>
    <x v="2"/>
    <x v="1"/>
    <x v="0"/>
    <x v="5"/>
    <x v="0"/>
    <x v="1"/>
  </r>
  <r>
    <x v="0"/>
    <x v="9"/>
    <s v="De Bonte Raaf"/>
    <x v="12"/>
    <x v="71"/>
    <n v="0"/>
    <x v="2"/>
    <x v="1"/>
    <x v="0"/>
    <x v="5"/>
    <x v="0"/>
    <x v="1"/>
  </r>
  <r>
    <x v="0"/>
    <x v="9"/>
    <s v="De Bonte Raaf"/>
    <x v="12"/>
    <x v="72"/>
    <n v="0"/>
    <x v="2"/>
    <x v="1"/>
    <x v="0"/>
    <x v="4"/>
    <x v="0"/>
    <x v="1"/>
  </r>
  <r>
    <x v="0"/>
    <x v="9"/>
    <s v="De Bonte Raaf"/>
    <x v="12"/>
    <x v="73"/>
    <n v="0"/>
    <x v="2"/>
    <x v="1"/>
    <x v="0"/>
    <x v="4"/>
    <x v="0"/>
    <x v="1"/>
  </r>
  <r>
    <x v="0"/>
    <x v="9"/>
    <s v="De Bonte Raaf"/>
    <x v="12"/>
    <x v="74"/>
    <n v="0"/>
    <x v="2"/>
    <x v="1"/>
    <x v="0"/>
    <x v="4"/>
    <x v="0"/>
    <x v="1"/>
  </r>
  <r>
    <x v="0"/>
    <x v="9"/>
    <s v="De Bonte Raaf"/>
    <x v="12"/>
    <x v="75"/>
    <n v="0"/>
    <x v="2"/>
    <x v="1"/>
    <x v="0"/>
    <x v="4"/>
    <x v="0"/>
    <x v="1"/>
  </r>
  <r>
    <x v="0"/>
    <x v="9"/>
    <s v="De Bonte Raaf"/>
    <x v="12"/>
    <x v="76"/>
    <n v="70.349999999999994"/>
    <x v="2"/>
    <x v="1"/>
    <x v="0"/>
    <x v="6"/>
    <x v="0"/>
    <x v="1"/>
  </r>
  <r>
    <x v="0"/>
    <x v="9"/>
    <s v="De Bonte Raaf"/>
    <x v="12"/>
    <x v="77"/>
    <n v="-78.5"/>
    <x v="2"/>
    <x v="1"/>
    <x v="0"/>
    <x v="7"/>
    <x v="0"/>
    <x v="1"/>
  </r>
  <r>
    <x v="0"/>
    <x v="9"/>
    <s v="De Bonte Raaf"/>
    <x v="12"/>
    <x v="78"/>
    <n v="0"/>
    <x v="2"/>
    <x v="1"/>
    <x v="0"/>
    <x v="7"/>
    <x v="0"/>
    <x v="1"/>
  </r>
  <r>
    <x v="0"/>
    <x v="9"/>
    <s v="De Bonte Raaf"/>
    <x v="12"/>
    <x v="79"/>
    <n v="0"/>
    <x v="2"/>
    <x v="1"/>
    <x v="0"/>
    <x v="7"/>
    <x v="0"/>
    <x v="1"/>
  </r>
  <r>
    <x v="0"/>
    <x v="9"/>
    <s v="De Bonte Raaf"/>
    <x v="12"/>
    <x v="80"/>
    <n v="0"/>
    <x v="2"/>
    <x v="1"/>
    <x v="0"/>
    <x v="8"/>
    <x v="0"/>
    <x v="1"/>
  </r>
  <r>
    <x v="0"/>
    <x v="9"/>
    <s v="De Bonte Raaf"/>
    <x v="12"/>
    <x v="81"/>
    <n v="994"/>
    <x v="2"/>
    <x v="1"/>
    <x v="0"/>
    <x v="8"/>
    <x v="0"/>
    <x v="1"/>
  </r>
  <r>
    <x v="0"/>
    <x v="9"/>
    <s v="De Bonte Raaf"/>
    <x v="12"/>
    <x v="82"/>
    <n v="0"/>
    <x v="2"/>
    <x v="1"/>
    <x v="0"/>
    <x v="8"/>
    <x v="0"/>
    <x v="1"/>
  </r>
  <r>
    <x v="0"/>
    <x v="9"/>
    <s v="De Bonte Raaf"/>
    <x v="12"/>
    <x v="83"/>
    <n v="994"/>
    <x v="2"/>
    <x v="1"/>
    <x v="0"/>
    <x v="9"/>
    <x v="0"/>
    <x v="1"/>
  </r>
  <r>
    <x v="0"/>
    <x v="9"/>
    <s v="De Bonte Raaf"/>
    <x v="12"/>
    <x v="84"/>
    <n v="0"/>
    <x v="2"/>
    <x v="1"/>
    <x v="0"/>
    <x v="3"/>
    <x v="0"/>
    <x v="1"/>
  </r>
  <r>
    <x v="0"/>
    <x v="9"/>
    <s v="De Bonte Raaf"/>
    <x v="2"/>
    <x v="0"/>
    <n v="3079.5"/>
    <x v="0"/>
    <x v="1"/>
    <x v="0"/>
    <x v="0"/>
    <x v="1"/>
    <x v="1"/>
  </r>
  <r>
    <x v="0"/>
    <x v="9"/>
    <s v="De Bonte Raaf"/>
    <x v="2"/>
    <x v="85"/>
    <n v="1110"/>
    <x v="0"/>
    <x v="1"/>
    <x v="0"/>
    <x v="0"/>
    <x v="1"/>
    <x v="1"/>
  </r>
  <r>
    <x v="0"/>
    <x v="9"/>
    <s v="De Bonte Raaf"/>
    <x v="2"/>
    <x v="2"/>
    <n v="0"/>
    <x v="0"/>
    <x v="1"/>
    <x v="0"/>
    <x v="0"/>
    <x v="1"/>
    <x v="1"/>
  </r>
  <r>
    <x v="0"/>
    <x v="9"/>
    <s v="De Bonte Raaf"/>
    <x v="2"/>
    <x v="86"/>
    <n v="1110"/>
    <x v="0"/>
    <x v="1"/>
    <x v="0"/>
    <x v="0"/>
    <x v="1"/>
    <x v="1"/>
  </r>
  <r>
    <x v="0"/>
    <x v="9"/>
    <s v="De Bonte Raaf"/>
    <x v="2"/>
    <x v="4"/>
    <n v="1110"/>
    <x v="0"/>
    <x v="1"/>
    <x v="0"/>
    <x v="1"/>
    <x v="1"/>
    <x v="1"/>
  </r>
  <r>
    <x v="0"/>
    <x v="9"/>
    <s v="De Bonte Raaf"/>
    <x v="2"/>
    <x v="5"/>
    <n v="0"/>
    <x v="0"/>
    <x v="1"/>
    <x v="0"/>
    <x v="0"/>
    <x v="1"/>
    <x v="1"/>
  </r>
  <r>
    <x v="0"/>
    <x v="9"/>
    <s v="De Bonte Raaf"/>
    <x v="2"/>
    <x v="6"/>
    <n v="1468.41"/>
    <x v="0"/>
    <x v="1"/>
    <x v="0"/>
    <x v="0"/>
    <x v="1"/>
    <x v="1"/>
  </r>
  <r>
    <x v="0"/>
    <x v="9"/>
    <s v="De Bonte Raaf"/>
    <x v="2"/>
    <x v="7"/>
    <n v="0"/>
    <x v="0"/>
    <x v="1"/>
    <x v="0"/>
    <x v="0"/>
    <x v="1"/>
    <x v="1"/>
  </r>
  <r>
    <x v="0"/>
    <x v="9"/>
    <s v="De Bonte Raaf"/>
    <x v="2"/>
    <x v="8"/>
    <n v="0"/>
    <x v="0"/>
    <x v="1"/>
    <x v="0"/>
    <x v="1"/>
    <x v="1"/>
    <x v="1"/>
  </r>
  <r>
    <x v="0"/>
    <x v="9"/>
    <s v="De Bonte Raaf"/>
    <x v="2"/>
    <x v="9"/>
    <n v="0"/>
    <x v="0"/>
    <x v="1"/>
    <x v="0"/>
    <x v="0"/>
    <x v="1"/>
    <x v="1"/>
  </r>
  <r>
    <x v="0"/>
    <x v="9"/>
    <s v="De Bonte Raaf"/>
    <x v="2"/>
    <x v="87"/>
    <n v="1110"/>
    <x v="0"/>
    <x v="1"/>
    <x v="0"/>
    <x v="0"/>
    <x v="1"/>
    <x v="1"/>
  </r>
  <r>
    <x v="0"/>
    <x v="9"/>
    <s v="De Bonte Raaf"/>
    <x v="2"/>
    <x v="88"/>
    <n v="1110"/>
    <x v="0"/>
    <x v="1"/>
    <x v="0"/>
    <x v="0"/>
    <x v="1"/>
    <x v="1"/>
  </r>
  <r>
    <x v="0"/>
    <x v="9"/>
    <s v="De Bonte Raaf"/>
    <x v="2"/>
    <x v="89"/>
    <n v="1110"/>
    <x v="0"/>
    <x v="1"/>
    <x v="0"/>
    <x v="0"/>
    <x v="1"/>
    <x v="1"/>
  </r>
  <r>
    <x v="0"/>
    <x v="9"/>
    <s v="De Bonte Raaf"/>
    <x v="2"/>
    <x v="90"/>
    <n v="1110"/>
    <x v="0"/>
    <x v="1"/>
    <x v="0"/>
    <x v="0"/>
    <x v="1"/>
    <x v="1"/>
  </r>
  <r>
    <x v="0"/>
    <x v="9"/>
    <s v="De Bonte Raaf"/>
    <x v="2"/>
    <x v="91"/>
    <n v="1110"/>
    <x v="0"/>
    <x v="1"/>
    <x v="0"/>
    <x v="0"/>
    <x v="1"/>
    <x v="1"/>
  </r>
  <r>
    <x v="0"/>
    <x v="9"/>
    <s v="De Bonte Raaf"/>
    <x v="2"/>
    <x v="15"/>
    <n v="0"/>
    <x v="0"/>
    <x v="1"/>
    <x v="0"/>
    <x v="0"/>
    <x v="1"/>
    <x v="1"/>
  </r>
  <r>
    <x v="0"/>
    <x v="9"/>
    <s v="De Bonte Raaf"/>
    <x v="2"/>
    <x v="16"/>
    <n v="0"/>
    <x v="0"/>
    <x v="1"/>
    <x v="0"/>
    <x v="0"/>
    <x v="1"/>
    <x v="1"/>
  </r>
  <r>
    <x v="0"/>
    <x v="9"/>
    <s v="De Bonte Raaf"/>
    <x v="2"/>
    <x v="17"/>
    <n v="1110"/>
    <x v="0"/>
    <x v="1"/>
    <x v="0"/>
    <x v="0"/>
    <x v="1"/>
    <x v="1"/>
  </r>
  <r>
    <x v="0"/>
    <x v="9"/>
    <s v="De Bonte Raaf"/>
    <x v="2"/>
    <x v="18"/>
    <n v="1110"/>
    <x v="0"/>
    <x v="1"/>
    <x v="0"/>
    <x v="0"/>
    <x v="1"/>
    <x v="1"/>
  </r>
  <r>
    <x v="0"/>
    <x v="9"/>
    <s v="De Bonte Raaf"/>
    <x v="2"/>
    <x v="19"/>
    <n v="13"/>
    <x v="0"/>
    <x v="1"/>
    <x v="0"/>
    <x v="0"/>
    <x v="1"/>
    <x v="1"/>
  </r>
  <r>
    <x v="0"/>
    <x v="9"/>
    <s v="De Bonte Raaf"/>
    <x v="2"/>
    <x v="20"/>
    <n v="1110"/>
    <x v="0"/>
    <x v="1"/>
    <x v="0"/>
    <x v="0"/>
    <x v="1"/>
    <x v="1"/>
  </r>
  <r>
    <x v="0"/>
    <x v="9"/>
    <s v="De Bonte Raaf"/>
    <x v="2"/>
    <x v="21"/>
    <n v="-83.5"/>
    <x v="0"/>
    <x v="1"/>
    <x v="0"/>
    <x v="0"/>
    <x v="1"/>
    <x v="1"/>
  </r>
  <r>
    <x v="0"/>
    <x v="9"/>
    <s v="De Bonte Raaf"/>
    <x v="2"/>
    <x v="22"/>
    <n v="1110"/>
    <x v="0"/>
    <x v="1"/>
    <x v="0"/>
    <x v="0"/>
    <x v="1"/>
    <x v="1"/>
  </r>
  <r>
    <x v="0"/>
    <x v="9"/>
    <s v="De Bonte Raaf"/>
    <x v="2"/>
    <x v="23"/>
    <n v="1110"/>
    <x v="0"/>
    <x v="1"/>
    <x v="0"/>
    <x v="0"/>
    <x v="1"/>
    <x v="1"/>
  </r>
  <r>
    <x v="0"/>
    <x v="9"/>
    <s v="De Bonte Raaf"/>
    <x v="2"/>
    <x v="24"/>
    <n v="1110"/>
    <x v="0"/>
    <x v="1"/>
    <x v="0"/>
    <x v="0"/>
    <x v="1"/>
    <x v="1"/>
  </r>
  <r>
    <x v="0"/>
    <x v="9"/>
    <s v="De Bonte Raaf"/>
    <x v="2"/>
    <x v="25"/>
    <n v="21.67"/>
    <x v="0"/>
    <x v="1"/>
    <x v="0"/>
    <x v="0"/>
    <x v="1"/>
    <x v="1"/>
  </r>
  <r>
    <x v="0"/>
    <x v="9"/>
    <s v="De Bonte Raaf"/>
    <x v="2"/>
    <x v="26"/>
    <n v="93.6"/>
    <x v="0"/>
    <x v="1"/>
    <x v="0"/>
    <x v="0"/>
    <x v="1"/>
    <x v="1"/>
  </r>
  <r>
    <x v="0"/>
    <x v="9"/>
    <s v="De Bonte Raaf"/>
    <x v="2"/>
    <x v="27"/>
    <n v="104"/>
    <x v="0"/>
    <x v="1"/>
    <x v="0"/>
    <x v="0"/>
    <x v="1"/>
    <x v="1"/>
  </r>
  <r>
    <x v="0"/>
    <x v="9"/>
    <s v="De Bonte Raaf"/>
    <x v="2"/>
    <x v="28"/>
    <n v="1110"/>
    <x v="0"/>
    <x v="1"/>
    <x v="0"/>
    <x v="0"/>
    <x v="1"/>
    <x v="1"/>
  </r>
  <r>
    <x v="0"/>
    <x v="9"/>
    <s v="De Bonte Raaf"/>
    <x v="2"/>
    <x v="29"/>
    <n v="0"/>
    <x v="0"/>
    <x v="1"/>
    <x v="0"/>
    <x v="0"/>
    <x v="1"/>
    <x v="1"/>
  </r>
  <r>
    <x v="0"/>
    <x v="9"/>
    <s v="De Bonte Raaf"/>
    <x v="2"/>
    <x v="30"/>
    <n v="1850"/>
    <x v="0"/>
    <x v="1"/>
    <x v="0"/>
    <x v="0"/>
    <x v="1"/>
    <x v="1"/>
  </r>
  <r>
    <x v="0"/>
    <x v="9"/>
    <s v="De Bonte Raaf"/>
    <x v="2"/>
    <x v="31"/>
    <n v="11.86"/>
    <x v="0"/>
    <x v="1"/>
    <x v="0"/>
    <x v="0"/>
    <x v="1"/>
    <x v="1"/>
  </r>
  <r>
    <x v="0"/>
    <x v="9"/>
    <s v="De Bonte Raaf"/>
    <x v="2"/>
    <x v="32"/>
    <n v="93.6"/>
    <x v="0"/>
    <x v="1"/>
    <x v="0"/>
    <x v="0"/>
    <x v="1"/>
    <x v="1"/>
  </r>
  <r>
    <x v="0"/>
    <x v="9"/>
    <s v="De Bonte Raaf"/>
    <x v="2"/>
    <x v="33"/>
    <n v="60"/>
    <x v="0"/>
    <x v="1"/>
    <x v="0"/>
    <x v="0"/>
    <x v="1"/>
    <x v="1"/>
  </r>
  <r>
    <x v="0"/>
    <x v="9"/>
    <s v="De Bonte Raaf"/>
    <x v="2"/>
    <x v="34"/>
    <n v="60"/>
    <x v="0"/>
    <x v="1"/>
    <x v="0"/>
    <x v="0"/>
    <x v="1"/>
    <x v="1"/>
  </r>
  <r>
    <x v="0"/>
    <x v="9"/>
    <s v="De Bonte Raaf"/>
    <x v="2"/>
    <x v="35"/>
    <n v="60"/>
    <x v="0"/>
    <x v="1"/>
    <x v="0"/>
    <x v="0"/>
    <x v="1"/>
    <x v="1"/>
  </r>
  <r>
    <x v="0"/>
    <x v="9"/>
    <s v="De Bonte Raaf"/>
    <x v="2"/>
    <x v="36"/>
    <n v="94"/>
    <x v="0"/>
    <x v="1"/>
    <x v="0"/>
    <x v="0"/>
    <x v="1"/>
    <x v="1"/>
  </r>
  <r>
    <x v="0"/>
    <x v="9"/>
    <s v="De Bonte Raaf"/>
    <x v="2"/>
    <x v="37"/>
    <n v="74.37"/>
    <x v="0"/>
    <x v="1"/>
    <x v="0"/>
    <x v="0"/>
    <x v="1"/>
    <x v="1"/>
  </r>
  <r>
    <x v="0"/>
    <x v="9"/>
    <s v="De Bonte Raaf"/>
    <x v="2"/>
    <x v="38"/>
    <n v="258.87"/>
    <x v="0"/>
    <x v="1"/>
    <x v="0"/>
    <x v="0"/>
    <x v="1"/>
    <x v="1"/>
  </r>
  <r>
    <x v="0"/>
    <x v="9"/>
    <s v="De Bonte Raaf"/>
    <x v="2"/>
    <x v="39"/>
    <n v="0"/>
    <x v="0"/>
    <x v="1"/>
    <x v="0"/>
    <x v="0"/>
    <x v="1"/>
    <x v="1"/>
  </r>
  <r>
    <x v="0"/>
    <x v="9"/>
    <s v="De Bonte Raaf"/>
    <x v="2"/>
    <x v="40"/>
    <n v="258.87"/>
    <x v="0"/>
    <x v="1"/>
    <x v="0"/>
    <x v="0"/>
    <x v="1"/>
    <x v="1"/>
  </r>
  <r>
    <x v="0"/>
    <x v="9"/>
    <s v="De Bonte Raaf"/>
    <x v="2"/>
    <x v="41"/>
    <n v="0"/>
    <x v="0"/>
    <x v="1"/>
    <x v="0"/>
    <x v="0"/>
    <x v="1"/>
    <x v="1"/>
  </r>
  <r>
    <x v="0"/>
    <x v="9"/>
    <s v="De Bonte Raaf"/>
    <x v="2"/>
    <x v="92"/>
    <n v="1110"/>
    <x v="0"/>
    <x v="1"/>
    <x v="0"/>
    <x v="0"/>
    <x v="1"/>
    <x v="1"/>
  </r>
  <r>
    <x v="0"/>
    <x v="9"/>
    <s v="De Bonte Raaf"/>
    <x v="2"/>
    <x v="43"/>
    <n v="0"/>
    <x v="0"/>
    <x v="1"/>
    <x v="0"/>
    <x v="1"/>
    <x v="1"/>
    <x v="1"/>
  </r>
  <r>
    <x v="0"/>
    <x v="9"/>
    <s v="De Bonte Raaf"/>
    <x v="2"/>
    <x v="44"/>
    <n v="0"/>
    <x v="0"/>
    <x v="1"/>
    <x v="0"/>
    <x v="2"/>
    <x v="1"/>
    <x v="1"/>
  </r>
  <r>
    <x v="0"/>
    <x v="9"/>
    <s v="De Bonte Raaf"/>
    <x v="2"/>
    <x v="45"/>
    <n v="0"/>
    <x v="0"/>
    <x v="1"/>
    <x v="0"/>
    <x v="2"/>
    <x v="1"/>
    <x v="1"/>
  </r>
  <r>
    <x v="0"/>
    <x v="9"/>
    <s v="De Bonte Raaf"/>
    <x v="2"/>
    <x v="46"/>
    <n v="0"/>
    <x v="0"/>
    <x v="1"/>
    <x v="0"/>
    <x v="2"/>
    <x v="1"/>
    <x v="1"/>
  </r>
  <r>
    <x v="0"/>
    <x v="9"/>
    <s v="De Bonte Raaf"/>
    <x v="2"/>
    <x v="47"/>
    <n v="0"/>
    <x v="0"/>
    <x v="1"/>
    <x v="0"/>
    <x v="2"/>
    <x v="1"/>
    <x v="1"/>
  </r>
  <r>
    <x v="0"/>
    <x v="9"/>
    <s v="De Bonte Raaf"/>
    <x v="2"/>
    <x v="48"/>
    <n v="0"/>
    <x v="0"/>
    <x v="1"/>
    <x v="0"/>
    <x v="1"/>
    <x v="1"/>
    <x v="1"/>
  </r>
  <r>
    <x v="0"/>
    <x v="9"/>
    <s v="De Bonte Raaf"/>
    <x v="2"/>
    <x v="49"/>
    <n v="88.8"/>
    <x v="0"/>
    <x v="1"/>
    <x v="0"/>
    <x v="3"/>
    <x v="1"/>
    <x v="1"/>
  </r>
  <r>
    <x v="0"/>
    <x v="9"/>
    <s v="De Bonte Raaf"/>
    <x v="2"/>
    <x v="50"/>
    <n v="13.32"/>
    <x v="0"/>
    <x v="1"/>
    <x v="0"/>
    <x v="4"/>
    <x v="1"/>
    <x v="1"/>
  </r>
  <r>
    <x v="0"/>
    <x v="9"/>
    <s v="De Bonte Raaf"/>
    <x v="2"/>
    <x v="51"/>
    <n v="17.760000000000002"/>
    <x v="0"/>
    <x v="1"/>
    <x v="0"/>
    <x v="4"/>
    <x v="1"/>
    <x v="1"/>
  </r>
  <r>
    <x v="0"/>
    <x v="9"/>
    <s v="De Bonte Raaf"/>
    <x v="2"/>
    <x v="52"/>
    <n v="0"/>
    <x v="0"/>
    <x v="1"/>
    <x v="0"/>
    <x v="1"/>
    <x v="1"/>
    <x v="1"/>
  </r>
  <r>
    <x v="0"/>
    <x v="9"/>
    <s v="De Bonte Raaf"/>
    <x v="2"/>
    <x v="53"/>
    <n v="16.649999999999999"/>
    <x v="0"/>
    <x v="1"/>
    <x v="0"/>
    <x v="3"/>
    <x v="1"/>
    <x v="1"/>
  </r>
  <r>
    <x v="0"/>
    <x v="9"/>
    <s v="De Bonte Raaf"/>
    <x v="2"/>
    <x v="54"/>
    <n v="2.5"/>
    <x v="0"/>
    <x v="1"/>
    <x v="0"/>
    <x v="4"/>
    <x v="1"/>
    <x v="1"/>
  </r>
  <r>
    <x v="0"/>
    <x v="9"/>
    <s v="De Bonte Raaf"/>
    <x v="2"/>
    <x v="55"/>
    <n v="3.33"/>
    <x v="0"/>
    <x v="1"/>
    <x v="0"/>
    <x v="4"/>
    <x v="1"/>
    <x v="1"/>
  </r>
  <r>
    <x v="0"/>
    <x v="9"/>
    <s v="De Bonte Raaf"/>
    <x v="2"/>
    <x v="56"/>
    <n v="0"/>
    <x v="0"/>
    <x v="1"/>
    <x v="0"/>
    <x v="4"/>
    <x v="1"/>
    <x v="1"/>
  </r>
  <r>
    <x v="0"/>
    <x v="9"/>
    <s v="De Bonte Raaf"/>
    <x v="2"/>
    <x v="57"/>
    <n v="0"/>
    <x v="0"/>
    <x v="1"/>
    <x v="0"/>
    <x v="4"/>
    <x v="1"/>
    <x v="1"/>
  </r>
  <r>
    <x v="0"/>
    <x v="9"/>
    <s v="De Bonte Raaf"/>
    <x v="2"/>
    <x v="58"/>
    <n v="0"/>
    <x v="0"/>
    <x v="1"/>
    <x v="0"/>
    <x v="4"/>
    <x v="1"/>
    <x v="1"/>
  </r>
  <r>
    <x v="0"/>
    <x v="9"/>
    <s v="De Bonte Raaf"/>
    <x v="2"/>
    <x v="59"/>
    <n v="0"/>
    <x v="0"/>
    <x v="1"/>
    <x v="0"/>
    <x v="4"/>
    <x v="1"/>
    <x v="1"/>
  </r>
  <r>
    <x v="0"/>
    <x v="9"/>
    <s v="De Bonte Raaf"/>
    <x v="2"/>
    <x v="60"/>
    <n v="80.7"/>
    <x v="0"/>
    <x v="1"/>
    <x v="0"/>
    <x v="5"/>
    <x v="1"/>
    <x v="1"/>
  </r>
  <r>
    <x v="0"/>
    <x v="9"/>
    <s v="De Bonte Raaf"/>
    <x v="2"/>
    <x v="61"/>
    <n v="0"/>
    <x v="0"/>
    <x v="1"/>
    <x v="0"/>
    <x v="5"/>
    <x v="1"/>
    <x v="1"/>
  </r>
  <r>
    <x v="0"/>
    <x v="9"/>
    <s v="De Bonte Raaf"/>
    <x v="2"/>
    <x v="62"/>
    <n v="0"/>
    <x v="0"/>
    <x v="1"/>
    <x v="0"/>
    <x v="5"/>
    <x v="1"/>
    <x v="1"/>
  </r>
  <r>
    <x v="0"/>
    <x v="9"/>
    <s v="De Bonte Raaf"/>
    <x v="2"/>
    <x v="63"/>
    <n v="0"/>
    <x v="0"/>
    <x v="1"/>
    <x v="0"/>
    <x v="5"/>
    <x v="1"/>
    <x v="1"/>
  </r>
  <r>
    <x v="0"/>
    <x v="9"/>
    <s v="De Bonte Raaf"/>
    <x v="2"/>
    <x v="64"/>
    <n v="5.88"/>
    <x v="0"/>
    <x v="1"/>
    <x v="0"/>
    <x v="5"/>
    <x v="1"/>
    <x v="1"/>
  </r>
  <r>
    <x v="0"/>
    <x v="9"/>
    <s v="De Bonte Raaf"/>
    <x v="2"/>
    <x v="65"/>
    <n v="0"/>
    <x v="0"/>
    <x v="1"/>
    <x v="0"/>
    <x v="5"/>
    <x v="1"/>
    <x v="1"/>
  </r>
  <r>
    <x v="0"/>
    <x v="9"/>
    <s v="De Bonte Raaf"/>
    <x v="2"/>
    <x v="66"/>
    <n v="0"/>
    <x v="0"/>
    <x v="1"/>
    <x v="0"/>
    <x v="5"/>
    <x v="1"/>
    <x v="1"/>
  </r>
  <r>
    <x v="0"/>
    <x v="9"/>
    <s v="De Bonte Raaf"/>
    <x v="2"/>
    <x v="67"/>
    <n v="88.13"/>
    <x v="0"/>
    <x v="1"/>
    <x v="0"/>
    <x v="5"/>
    <x v="1"/>
    <x v="1"/>
  </r>
  <r>
    <x v="0"/>
    <x v="9"/>
    <s v="De Bonte Raaf"/>
    <x v="2"/>
    <x v="68"/>
    <n v="0"/>
    <x v="0"/>
    <x v="1"/>
    <x v="0"/>
    <x v="5"/>
    <x v="1"/>
    <x v="1"/>
  </r>
  <r>
    <x v="0"/>
    <x v="9"/>
    <s v="De Bonte Raaf"/>
    <x v="2"/>
    <x v="69"/>
    <n v="0"/>
    <x v="0"/>
    <x v="1"/>
    <x v="0"/>
    <x v="5"/>
    <x v="1"/>
    <x v="1"/>
  </r>
  <r>
    <x v="0"/>
    <x v="9"/>
    <s v="De Bonte Raaf"/>
    <x v="2"/>
    <x v="70"/>
    <n v="3.88"/>
    <x v="0"/>
    <x v="1"/>
    <x v="0"/>
    <x v="5"/>
    <x v="1"/>
    <x v="1"/>
  </r>
  <r>
    <x v="0"/>
    <x v="9"/>
    <s v="De Bonte Raaf"/>
    <x v="2"/>
    <x v="71"/>
    <n v="0"/>
    <x v="0"/>
    <x v="1"/>
    <x v="0"/>
    <x v="5"/>
    <x v="1"/>
    <x v="1"/>
  </r>
  <r>
    <x v="0"/>
    <x v="9"/>
    <s v="De Bonte Raaf"/>
    <x v="2"/>
    <x v="72"/>
    <n v="0"/>
    <x v="0"/>
    <x v="1"/>
    <x v="0"/>
    <x v="4"/>
    <x v="1"/>
    <x v="1"/>
  </r>
  <r>
    <x v="0"/>
    <x v="9"/>
    <s v="De Bonte Raaf"/>
    <x v="2"/>
    <x v="73"/>
    <n v="0"/>
    <x v="0"/>
    <x v="1"/>
    <x v="0"/>
    <x v="4"/>
    <x v="1"/>
    <x v="1"/>
  </r>
  <r>
    <x v="0"/>
    <x v="9"/>
    <s v="De Bonte Raaf"/>
    <x v="2"/>
    <x v="74"/>
    <n v="0"/>
    <x v="0"/>
    <x v="1"/>
    <x v="0"/>
    <x v="4"/>
    <x v="1"/>
    <x v="1"/>
  </r>
  <r>
    <x v="0"/>
    <x v="9"/>
    <s v="De Bonte Raaf"/>
    <x v="2"/>
    <x v="75"/>
    <n v="0"/>
    <x v="0"/>
    <x v="1"/>
    <x v="0"/>
    <x v="4"/>
    <x v="1"/>
    <x v="1"/>
  </r>
  <r>
    <x v="0"/>
    <x v="9"/>
    <s v="De Bonte Raaf"/>
    <x v="2"/>
    <x v="76"/>
    <n v="74.37"/>
    <x v="0"/>
    <x v="1"/>
    <x v="0"/>
    <x v="6"/>
    <x v="1"/>
    <x v="1"/>
  </r>
  <r>
    <x v="0"/>
    <x v="9"/>
    <s v="De Bonte Raaf"/>
    <x v="2"/>
    <x v="77"/>
    <n v="-83.5"/>
    <x v="0"/>
    <x v="1"/>
    <x v="0"/>
    <x v="7"/>
    <x v="1"/>
    <x v="1"/>
  </r>
  <r>
    <x v="0"/>
    <x v="9"/>
    <s v="De Bonte Raaf"/>
    <x v="2"/>
    <x v="78"/>
    <n v="0"/>
    <x v="0"/>
    <x v="1"/>
    <x v="0"/>
    <x v="7"/>
    <x v="1"/>
    <x v="1"/>
  </r>
  <r>
    <x v="0"/>
    <x v="9"/>
    <s v="De Bonte Raaf"/>
    <x v="2"/>
    <x v="79"/>
    <n v="0"/>
    <x v="0"/>
    <x v="1"/>
    <x v="0"/>
    <x v="7"/>
    <x v="1"/>
    <x v="1"/>
  </r>
  <r>
    <x v="0"/>
    <x v="9"/>
    <s v="De Bonte Raaf"/>
    <x v="2"/>
    <x v="80"/>
    <n v="0"/>
    <x v="0"/>
    <x v="1"/>
    <x v="0"/>
    <x v="8"/>
    <x v="1"/>
    <x v="1"/>
  </r>
  <r>
    <x v="0"/>
    <x v="9"/>
    <s v="De Bonte Raaf"/>
    <x v="2"/>
    <x v="81"/>
    <n v="1026.5"/>
    <x v="0"/>
    <x v="1"/>
    <x v="0"/>
    <x v="8"/>
    <x v="1"/>
    <x v="1"/>
  </r>
  <r>
    <x v="0"/>
    <x v="9"/>
    <s v="De Bonte Raaf"/>
    <x v="2"/>
    <x v="82"/>
    <n v="0"/>
    <x v="0"/>
    <x v="1"/>
    <x v="0"/>
    <x v="8"/>
    <x v="1"/>
    <x v="1"/>
  </r>
  <r>
    <x v="0"/>
    <x v="9"/>
    <s v="De Bonte Raaf"/>
    <x v="2"/>
    <x v="83"/>
    <n v="1026.5"/>
    <x v="0"/>
    <x v="1"/>
    <x v="0"/>
    <x v="9"/>
    <x v="1"/>
    <x v="1"/>
  </r>
  <r>
    <x v="0"/>
    <x v="9"/>
    <s v="De Bonte Raaf"/>
    <x v="2"/>
    <x v="84"/>
    <n v="0"/>
    <x v="0"/>
    <x v="1"/>
    <x v="0"/>
    <x v="3"/>
    <x v="1"/>
    <x v="1"/>
  </r>
  <r>
    <x v="0"/>
    <x v="9"/>
    <s v="De Bonte Raaf"/>
    <x v="3"/>
    <x v="0"/>
    <n v="11343.24"/>
    <x v="0"/>
    <x v="2"/>
    <x v="0"/>
    <x v="0"/>
    <x v="1"/>
    <x v="1"/>
  </r>
  <r>
    <x v="0"/>
    <x v="9"/>
    <s v="De Bonte Raaf"/>
    <x v="3"/>
    <x v="85"/>
    <n v="5826"/>
    <x v="0"/>
    <x v="2"/>
    <x v="0"/>
    <x v="0"/>
    <x v="1"/>
    <x v="1"/>
  </r>
  <r>
    <x v="0"/>
    <x v="9"/>
    <s v="De Bonte Raaf"/>
    <x v="3"/>
    <x v="2"/>
    <n v="0"/>
    <x v="0"/>
    <x v="2"/>
    <x v="0"/>
    <x v="0"/>
    <x v="1"/>
    <x v="1"/>
  </r>
  <r>
    <x v="0"/>
    <x v="9"/>
    <s v="De Bonte Raaf"/>
    <x v="3"/>
    <x v="86"/>
    <n v="5826"/>
    <x v="0"/>
    <x v="2"/>
    <x v="0"/>
    <x v="0"/>
    <x v="1"/>
    <x v="1"/>
  </r>
  <r>
    <x v="0"/>
    <x v="9"/>
    <s v="De Bonte Raaf"/>
    <x v="3"/>
    <x v="4"/>
    <n v="5826"/>
    <x v="0"/>
    <x v="2"/>
    <x v="0"/>
    <x v="1"/>
    <x v="1"/>
    <x v="1"/>
  </r>
  <r>
    <x v="0"/>
    <x v="9"/>
    <s v="De Bonte Raaf"/>
    <x v="3"/>
    <x v="5"/>
    <n v="0"/>
    <x v="0"/>
    <x v="2"/>
    <x v="0"/>
    <x v="0"/>
    <x v="1"/>
    <x v="1"/>
  </r>
  <r>
    <x v="0"/>
    <x v="9"/>
    <s v="De Bonte Raaf"/>
    <x v="3"/>
    <x v="6"/>
    <n v="7227.94"/>
    <x v="0"/>
    <x v="2"/>
    <x v="0"/>
    <x v="0"/>
    <x v="1"/>
    <x v="1"/>
  </r>
  <r>
    <x v="0"/>
    <x v="9"/>
    <s v="De Bonte Raaf"/>
    <x v="3"/>
    <x v="7"/>
    <n v="0"/>
    <x v="0"/>
    <x v="2"/>
    <x v="0"/>
    <x v="0"/>
    <x v="1"/>
    <x v="1"/>
  </r>
  <r>
    <x v="0"/>
    <x v="9"/>
    <s v="De Bonte Raaf"/>
    <x v="3"/>
    <x v="8"/>
    <n v="0"/>
    <x v="0"/>
    <x v="2"/>
    <x v="0"/>
    <x v="1"/>
    <x v="1"/>
    <x v="1"/>
  </r>
  <r>
    <x v="0"/>
    <x v="9"/>
    <s v="De Bonte Raaf"/>
    <x v="3"/>
    <x v="9"/>
    <n v="0"/>
    <x v="0"/>
    <x v="2"/>
    <x v="0"/>
    <x v="0"/>
    <x v="1"/>
    <x v="1"/>
  </r>
  <r>
    <x v="0"/>
    <x v="9"/>
    <s v="De Bonte Raaf"/>
    <x v="3"/>
    <x v="87"/>
    <n v="5826"/>
    <x v="0"/>
    <x v="2"/>
    <x v="0"/>
    <x v="0"/>
    <x v="1"/>
    <x v="1"/>
  </r>
  <r>
    <x v="0"/>
    <x v="9"/>
    <s v="De Bonte Raaf"/>
    <x v="3"/>
    <x v="88"/>
    <n v="5826"/>
    <x v="0"/>
    <x v="2"/>
    <x v="0"/>
    <x v="0"/>
    <x v="1"/>
    <x v="1"/>
  </r>
  <r>
    <x v="0"/>
    <x v="9"/>
    <s v="De Bonte Raaf"/>
    <x v="3"/>
    <x v="89"/>
    <n v="5826"/>
    <x v="0"/>
    <x v="2"/>
    <x v="0"/>
    <x v="0"/>
    <x v="1"/>
    <x v="1"/>
  </r>
  <r>
    <x v="0"/>
    <x v="9"/>
    <s v="De Bonte Raaf"/>
    <x v="3"/>
    <x v="90"/>
    <n v="5826"/>
    <x v="0"/>
    <x v="2"/>
    <x v="0"/>
    <x v="0"/>
    <x v="1"/>
    <x v="1"/>
  </r>
  <r>
    <x v="0"/>
    <x v="9"/>
    <s v="De Bonte Raaf"/>
    <x v="3"/>
    <x v="91"/>
    <n v="5826"/>
    <x v="0"/>
    <x v="2"/>
    <x v="0"/>
    <x v="0"/>
    <x v="1"/>
    <x v="1"/>
  </r>
  <r>
    <x v="0"/>
    <x v="9"/>
    <s v="De Bonte Raaf"/>
    <x v="3"/>
    <x v="15"/>
    <n v="0"/>
    <x v="0"/>
    <x v="2"/>
    <x v="0"/>
    <x v="0"/>
    <x v="1"/>
    <x v="1"/>
  </r>
  <r>
    <x v="0"/>
    <x v="9"/>
    <s v="De Bonte Raaf"/>
    <x v="3"/>
    <x v="16"/>
    <n v="4769.33"/>
    <x v="0"/>
    <x v="2"/>
    <x v="0"/>
    <x v="0"/>
    <x v="1"/>
    <x v="1"/>
  </r>
  <r>
    <x v="0"/>
    <x v="9"/>
    <s v="De Bonte Raaf"/>
    <x v="3"/>
    <x v="17"/>
    <n v="0"/>
    <x v="0"/>
    <x v="2"/>
    <x v="0"/>
    <x v="0"/>
    <x v="1"/>
    <x v="1"/>
  </r>
  <r>
    <x v="0"/>
    <x v="9"/>
    <s v="De Bonte Raaf"/>
    <x v="3"/>
    <x v="18"/>
    <n v="5826"/>
    <x v="0"/>
    <x v="2"/>
    <x v="0"/>
    <x v="0"/>
    <x v="1"/>
    <x v="1"/>
  </r>
  <r>
    <x v="0"/>
    <x v="9"/>
    <s v="De Bonte Raaf"/>
    <x v="3"/>
    <x v="19"/>
    <n v="22"/>
    <x v="0"/>
    <x v="2"/>
    <x v="0"/>
    <x v="0"/>
    <x v="1"/>
    <x v="1"/>
  </r>
  <r>
    <x v="0"/>
    <x v="9"/>
    <s v="De Bonte Raaf"/>
    <x v="3"/>
    <x v="20"/>
    <n v="5826"/>
    <x v="0"/>
    <x v="2"/>
    <x v="0"/>
    <x v="0"/>
    <x v="1"/>
    <x v="1"/>
  </r>
  <r>
    <x v="0"/>
    <x v="9"/>
    <s v="De Bonte Raaf"/>
    <x v="3"/>
    <x v="21"/>
    <n v="-2044.92"/>
    <x v="0"/>
    <x v="2"/>
    <x v="0"/>
    <x v="0"/>
    <x v="1"/>
    <x v="1"/>
  </r>
  <r>
    <x v="0"/>
    <x v="9"/>
    <s v="De Bonte Raaf"/>
    <x v="3"/>
    <x v="22"/>
    <n v="4769.33"/>
    <x v="0"/>
    <x v="2"/>
    <x v="0"/>
    <x v="0"/>
    <x v="1"/>
    <x v="1"/>
  </r>
  <r>
    <x v="0"/>
    <x v="9"/>
    <s v="De Bonte Raaf"/>
    <x v="3"/>
    <x v="23"/>
    <n v="4769.33"/>
    <x v="0"/>
    <x v="2"/>
    <x v="0"/>
    <x v="0"/>
    <x v="1"/>
    <x v="1"/>
  </r>
  <r>
    <x v="0"/>
    <x v="9"/>
    <s v="De Bonte Raaf"/>
    <x v="3"/>
    <x v="24"/>
    <n v="4769.33"/>
    <x v="0"/>
    <x v="2"/>
    <x v="0"/>
    <x v="0"/>
    <x v="1"/>
    <x v="1"/>
  </r>
  <r>
    <x v="0"/>
    <x v="9"/>
    <s v="De Bonte Raaf"/>
    <x v="3"/>
    <x v="25"/>
    <n v="21.67"/>
    <x v="0"/>
    <x v="2"/>
    <x v="0"/>
    <x v="0"/>
    <x v="1"/>
    <x v="1"/>
  </r>
  <r>
    <x v="0"/>
    <x v="9"/>
    <s v="De Bonte Raaf"/>
    <x v="3"/>
    <x v="26"/>
    <n v="158.4"/>
    <x v="0"/>
    <x v="2"/>
    <x v="0"/>
    <x v="0"/>
    <x v="1"/>
    <x v="1"/>
  </r>
  <r>
    <x v="0"/>
    <x v="9"/>
    <s v="De Bonte Raaf"/>
    <x v="3"/>
    <x v="27"/>
    <n v="143.66999999999999"/>
    <x v="0"/>
    <x v="2"/>
    <x v="0"/>
    <x v="0"/>
    <x v="1"/>
    <x v="1"/>
  </r>
  <r>
    <x v="0"/>
    <x v="9"/>
    <s v="De Bonte Raaf"/>
    <x v="3"/>
    <x v="28"/>
    <n v="5826"/>
    <x v="0"/>
    <x v="2"/>
    <x v="0"/>
    <x v="0"/>
    <x v="1"/>
    <x v="1"/>
  </r>
  <r>
    <x v="0"/>
    <x v="9"/>
    <s v="De Bonte Raaf"/>
    <x v="3"/>
    <x v="29"/>
    <n v="0"/>
    <x v="0"/>
    <x v="2"/>
    <x v="0"/>
    <x v="0"/>
    <x v="1"/>
    <x v="1"/>
  </r>
  <r>
    <x v="0"/>
    <x v="9"/>
    <s v="De Bonte Raaf"/>
    <x v="3"/>
    <x v="30"/>
    <n v="5826"/>
    <x v="0"/>
    <x v="2"/>
    <x v="0"/>
    <x v="0"/>
    <x v="1"/>
    <x v="1"/>
  </r>
  <r>
    <x v="0"/>
    <x v="9"/>
    <s v="De Bonte Raaf"/>
    <x v="3"/>
    <x v="31"/>
    <n v="37.35"/>
    <x v="0"/>
    <x v="2"/>
    <x v="0"/>
    <x v="0"/>
    <x v="1"/>
    <x v="1"/>
  </r>
  <r>
    <x v="0"/>
    <x v="9"/>
    <s v="De Bonte Raaf"/>
    <x v="3"/>
    <x v="32"/>
    <n v="156"/>
    <x v="0"/>
    <x v="2"/>
    <x v="0"/>
    <x v="0"/>
    <x v="1"/>
    <x v="1"/>
  </r>
  <r>
    <x v="0"/>
    <x v="9"/>
    <s v="De Bonte Raaf"/>
    <x v="3"/>
    <x v="33"/>
    <n v="100"/>
    <x v="0"/>
    <x v="2"/>
    <x v="0"/>
    <x v="0"/>
    <x v="1"/>
    <x v="1"/>
  </r>
  <r>
    <x v="0"/>
    <x v="9"/>
    <s v="De Bonte Raaf"/>
    <x v="3"/>
    <x v="34"/>
    <n v="100"/>
    <x v="0"/>
    <x v="2"/>
    <x v="0"/>
    <x v="0"/>
    <x v="1"/>
    <x v="1"/>
  </r>
  <r>
    <x v="0"/>
    <x v="9"/>
    <s v="De Bonte Raaf"/>
    <x v="3"/>
    <x v="35"/>
    <n v="100"/>
    <x v="0"/>
    <x v="2"/>
    <x v="0"/>
    <x v="0"/>
    <x v="1"/>
    <x v="1"/>
  </r>
  <r>
    <x v="0"/>
    <x v="9"/>
    <s v="De Bonte Raaf"/>
    <x v="3"/>
    <x v="36"/>
    <n v="156"/>
    <x v="0"/>
    <x v="2"/>
    <x v="0"/>
    <x v="0"/>
    <x v="1"/>
    <x v="1"/>
  </r>
  <r>
    <x v="0"/>
    <x v="9"/>
    <s v="De Bonte Raaf"/>
    <x v="3"/>
    <x v="37"/>
    <n v="319.55"/>
    <x v="0"/>
    <x v="2"/>
    <x v="0"/>
    <x v="0"/>
    <x v="1"/>
    <x v="1"/>
  </r>
  <r>
    <x v="0"/>
    <x v="9"/>
    <s v="De Bonte Raaf"/>
    <x v="3"/>
    <x v="38"/>
    <n v="432"/>
    <x v="0"/>
    <x v="2"/>
    <x v="0"/>
    <x v="0"/>
    <x v="1"/>
    <x v="1"/>
  </r>
  <r>
    <x v="0"/>
    <x v="9"/>
    <s v="De Bonte Raaf"/>
    <x v="3"/>
    <x v="39"/>
    <n v="0"/>
    <x v="0"/>
    <x v="2"/>
    <x v="0"/>
    <x v="0"/>
    <x v="1"/>
    <x v="1"/>
  </r>
  <r>
    <x v="0"/>
    <x v="9"/>
    <s v="De Bonte Raaf"/>
    <x v="3"/>
    <x v="40"/>
    <n v="432"/>
    <x v="0"/>
    <x v="2"/>
    <x v="0"/>
    <x v="0"/>
    <x v="1"/>
    <x v="1"/>
  </r>
  <r>
    <x v="0"/>
    <x v="9"/>
    <s v="De Bonte Raaf"/>
    <x v="3"/>
    <x v="41"/>
    <n v="0"/>
    <x v="0"/>
    <x v="2"/>
    <x v="0"/>
    <x v="0"/>
    <x v="1"/>
    <x v="1"/>
  </r>
  <r>
    <x v="0"/>
    <x v="9"/>
    <s v="De Bonte Raaf"/>
    <x v="3"/>
    <x v="92"/>
    <n v="5826"/>
    <x v="0"/>
    <x v="2"/>
    <x v="0"/>
    <x v="0"/>
    <x v="1"/>
    <x v="1"/>
  </r>
  <r>
    <x v="0"/>
    <x v="9"/>
    <s v="De Bonte Raaf"/>
    <x v="3"/>
    <x v="43"/>
    <n v="0"/>
    <x v="0"/>
    <x v="2"/>
    <x v="0"/>
    <x v="1"/>
    <x v="1"/>
    <x v="1"/>
  </r>
  <r>
    <x v="0"/>
    <x v="9"/>
    <s v="De Bonte Raaf"/>
    <x v="3"/>
    <x v="44"/>
    <n v="0"/>
    <x v="0"/>
    <x v="2"/>
    <x v="0"/>
    <x v="2"/>
    <x v="1"/>
    <x v="1"/>
  </r>
  <r>
    <x v="0"/>
    <x v="9"/>
    <s v="De Bonte Raaf"/>
    <x v="3"/>
    <x v="45"/>
    <n v="0"/>
    <x v="0"/>
    <x v="2"/>
    <x v="0"/>
    <x v="2"/>
    <x v="1"/>
    <x v="1"/>
  </r>
  <r>
    <x v="0"/>
    <x v="9"/>
    <s v="De Bonte Raaf"/>
    <x v="3"/>
    <x v="46"/>
    <n v="0"/>
    <x v="0"/>
    <x v="2"/>
    <x v="0"/>
    <x v="2"/>
    <x v="1"/>
    <x v="1"/>
  </r>
  <r>
    <x v="0"/>
    <x v="9"/>
    <s v="De Bonte Raaf"/>
    <x v="3"/>
    <x v="47"/>
    <n v="0"/>
    <x v="0"/>
    <x v="2"/>
    <x v="0"/>
    <x v="2"/>
    <x v="1"/>
    <x v="1"/>
  </r>
  <r>
    <x v="0"/>
    <x v="9"/>
    <s v="De Bonte Raaf"/>
    <x v="3"/>
    <x v="48"/>
    <n v="0"/>
    <x v="0"/>
    <x v="2"/>
    <x v="0"/>
    <x v="1"/>
    <x v="1"/>
    <x v="1"/>
  </r>
  <r>
    <x v="0"/>
    <x v="9"/>
    <s v="De Bonte Raaf"/>
    <x v="3"/>
    <x v="49"/>
    <n v="466.08"/>
    <x v="0"/>
    <x v="2"/>
    <x v="0"/>
    <x v="3"/>
    <x v="1"/>
    <x v="1"/>
  </r>
  <r>
    <x v="0"/>
    <x v="9"/>
    <s v="De Bonte Raaf"/>
    <x v="3"/>
    <x v="50"/>
    <n v="69.91"/>
    <x v="0"/>
    <x v="2"/>
    <x v="0"/>
    <x v="4"/>
    <x v="1"/>
    <x v="1"/>
  </r>
  <r>
    <x v="0"/>
    <x v="9"/>
    <s v="De Bonte Raaf"/>
    <x v="3"/>
    <x v="51"/>
    <n v="93.22"/>
    <x v="0"/>
    <x v="2"/>
    <x v="0"/>
    <x v="4"/>
    <x v="1"/>
    <x v="1"/>
  </r>
  <r>
    <x v="0"/>
    <x v="9"/>
    <s v="De Bonte Raaf"/>
    <x v="3"/>
    <x v="52"/>
    <n v="0"/>
    <x v="0"/>
    <x v="2"/>
    <x v="0"/>
    <x v="1"/>
    <x v="1"/>
    <x v="1"/>
  </r>
  <r>
    <x v="0"/>
    <x v="9"/>
    <s v="De Bonte Raaf"/>
    <x v="3"/>
    <x v="53"/>
    <n v="87.39"/>
    <x v="0"/>
    <x v="2"/>
    <x v="0"/>
    <x v="3"/>
    <x v="1"/>
    <x v="1"/>
  </r>
  <r>
    <x v="0"/>
    <x v="9"/>
    <s v="De Bonte Raaf"/>
    <x v="3"/>
    <x v="54"/>
    <n v="13.11"/>
    <x v="0"/>
    <x v="2"/>
    <x v="0"/>
    <x v="4"/>
    <x v="1"/>
    <x v="1"/>
  </r>
  <r>
    <x v="0"/>
    <x v="9"/>
    <s v="De Bonte Raaf"/>
    <x v="3"/>
    <x v="55"/>
    <n v="17.48"/>
    <x v="0"/>
    <x v="2"/>
    <x v="0"/>
    <x v="4"/>
    <x v="1"/>
    <x v="1"/>
  </r>
  <r>
    <x v="0"/>
    <x v="9"/>
    <s v="De Bonte Raaf"/>
    <x v="3"/>
    <x v="56"/>
    <n v="0"/>
    <x v="0"/>
    <x v="2"/>
    <x v="0"/>
    <x v="4"/>
    <x v="1"/>
    <x v="1"/>
  </r>
  <r>
    <x v="0"/>
    <x v="9"/>
    <s v="De Bonte Raaf"/>
    <x v="3"/>
    <x v="57"/>
    <n v="0"/>
    <x v="0"/>
    <x v="2"/>
    <x v="0"/>
    <x v="4"/>
    <x v="1"/>
    <x v="1"/>
  </r>
  <r>
    <x v="0"/>
    <x v="9"/>
    <s v="De Bonte Raaf"/>
    <x v="3"/>
    <x v="58"/>
    <n v="0"/>
    <x v="0"/>
    <x v="2"/>
    <x v="0"/>
    <x v="4"/>
    <x v="1"/>
    <x v="1"/>
  </r>
  <r>
    <x v="0"/>
    <x v="9"/>
    <s v="De Bonte Raaf"/>
    <x v="3"/>
    <x v="59"/>
    <n v="0"/>
    <x v="0"/>
    <x v="2"/>
    <x v="0"/>
    <x v="4"/>
    <x v="1"/>
    <x v="1"/>
  </r>
  <r>
    <x v="0"/>
    <x v="9"/>
    <s v="De Bonte Raaf"/>
    <x v="3"/>
    <x v="60"/>
    <n v="346.73"/>
    <x v="0"/>
    <x v="2"/>
    <x v="0"/>
    <x v="5"/>
    <x v="1"/>
    <x v="1"/>
  </r>
  <r>
    <x v="0"/>
    <x v="9"/>
    <s v="De Bonte Raaf"/>
    <x v="3"/>
    <x v="61"/>
    <n v="0"/>
    <x v="0"/>
    <x v="2"/>
    <x v="0"/>
    <x v="5"/>
    <x v="1"/>
    <x v="1"/>
  </r>
  <r>
    <x v="0"/>
    <x v="9"/>
    <s v="De Bonte Raaf"/>
    <x v="3"/>
    <x v="62"/>
    <n v="0"/>
    <x v="0"/>
    <x v="2"/>
    <x v="0"/>
    <x v="5"/>
    <x v="1"/>
    <x v="1"/>
  </r>
  <r>
    <x v="0"/>
    <x v="9"/>
    <s v="De Bonte Raaf"/>
    <x v="3"/>
    <x v="63"/>
    <n v="0"/>
    <x v="0"/>
    <x v="2"/>
    <x v="0"/>
    <x v="5"/>
    <x v="1"/>
    <x v="1"/>
  </r>
  <r>
    <x v="0"/>
    <x v="9"/>
    <s v="De Bonte Raaf"/>
    <x v="3"/>
    <x v="64"/>
    <n v="25.28"/>
    <x v="0"/>
    <x v="2"/>
    <x v="0"/>
    <x v="5"/>
    <x v="1"/>
    <x v="1"/>
  </r>
  <r>
    <x v="0"/>
    <x v="9"/>
    <s v="De Bonte Raaf"/>
    <x v="3"/>
    <x v="65"/>
    <n v="0"/>
    <x v="0"/>
    <x v="2"/>
    <x v="0"/>
    <x v="5"/>
    <x v="1"/>
    <x v="1"/>
  </r>
  <r>
    <x v="0"/>
    <x v="9"/>
    <s v="De Bonte Raaf"/>
    <x v="3"/>
    <x v="66"/>
    <n v="140.22"/>
    <x v="0"/>
    <x v="2"/>
    <x v="0"/>
    <x v="5"/>
    <x v="1"/>
    <x v="1"/>
  </r>
  <r>
    <x v="0"/>
    <x v="9"/>
    <s v="De Bonte Raaf"/>
    <x v="3"/>
    <x v="67"/>
    <n v="0"/>
    <x v="0"/>
    <x v="2"/>
    <x v="0"/>
    <x v="5"/>
    <x v="1"/>
    <x v="1"/>
  </r>
  <r>
    <x v="0"/>
    <x v="9"/>
    <s v="De Bonte Raaf"/>
    <x v="3"/>
    <x v="68"/>
    <n v="0"/>
    <x v="0"/>
    <x v="2"/>
    <x v="0"/>
    <x v="5"/>
    <x v="1"/>
    <x v="1"/>
  </r>
  <r>
    <x v="0"/>
    <x v="9"/>
    <s v="De Bonte Raaf"/>
    <x v="3"/>
    <x v="69"/>
    <n v="0"/>
    <x v="0"/>
    <x v="2"/>
    <x v="0"/>
    <x v="5"/>
    <x v="1"/>
    <x v="1"/>
  </r>
  <r>
    <x v="0"/>
    <x v="9"/>
    <s v="De Bonte Raaf"/>
    <x v="3"/>
    <x v="70"/>
    <n v="16.690000000000001"/>
    <x v="0"/>
    <x v="2"/>
    <x v="0"/>
    <x v="5"/>
    <x v="1"/>
    <x v="1"/>
  </r>
  <r>
    <x v="0"/>
    <x v="9"/>
    <s v="De Bonte Raaf"/>
    <x v="3"/>
    <x v="71"/>
    <n v="0"/>
    <x v="0"/>
    <x v="2"/>
    <x v="0"/>
    <x v="5"/>
    <x v="1"/>
    <x v="1"/>
  </r>
  <r>
    <x v="0"/>
    <x v="9"/>
    <s v="De Bonte Raaf"/>
    <x v="3"/>
    <x v="72"/>
    <n v="0"/>
    <x v="0"/>
    <x v="2"/>
    <x v="0"/>
    <x v="4"/>
    <x v="1"/>
    <x v="1"/>
  </r>
  <r>
    <x v="0"/>
    <x v="9"/>
    <s v="De Bonte Raaf"/>
    <x v="3"/>
    <x v="73"/>
    <n v="0"/>
    <x v="0"/>
    <x v="2"/>
    <x v="0"/>
    <x v="4"/>
    <x v="1"/>
    <x v="1"/>
  </r>
  <r>
    <x v="0"/>
    <x v="9"/>
    <s v="De Bonte Raaf"/>
    <x v="3"/>
    <x v="74"/>
    <n v="0"/>
    <x v="0"/>
    <x v="2"/>
    <x v="0"/>
    <x v="4"/>
    <x v="1"/>
    <x v="1"/>
  </r>
  <r>
    <x v="0"/>
    <x v="9"/>
    <s v="De Bonte Raaf"/>
    <x v="3"/>
    <x v="75"/>
    <n v="0"/>
    <x v="0"/>
    <x v="2"/>
    <x v="0"/>
    <x v="4"/>
    <x v="1"/>
    <x v="1"/>
  </r>
  <r>
    <x v="0"/>
    <x v="9"/>
    <s v="De Bonte Raaf"/>
    <x v="3"/>
    <x v="76"/>
    <n v="319.55"/>
    <x v="0"/>
    <x v="2"/>
    <x v="0"/>
    <x v="6"/>
    <x v="1"/>
    <x v="1"/>
  </r>
  <r>
    <x v="0"/>
    <x v="9"/>
    <s v="De Bonte Raaf"/>
    <x v="3"/>
    <x v="77"/>
    <n v="-2044.92"/>
    <x v="0"/>
    <x v="2"/>
    <x v="0"/>
    <x v="7"/>
    <x v="1"/>
    <x v="1"/>
  </r>
  <r>
    <x v="0"/>
    <x v="9"/>
    <s v="De Bonte Raaf"/>
    <x v="3"/>
    <x v="78"/>
    <n v="0"/>
    <x v="0"/>
    <x v="2"/>
    <x v="0"/>
    <x v="7"/>
    <x v="1"/>
    <x v="1"/>
  </r>
  <r>
    <x v="0"/>
    <x v="9"/>
    <s v="De Bonte Raaf"/>
    <x v="3"/>
    <x v="79"/>
    <n v="0"/>
    <x v="0"/>
    <x v="2"/>
    <x v="0"/>
    <x v="7"/>
    <x v="1"/>
    <x v="1"/>
  </r>
  <r>
    <x v="0"/>
    <x v="9"/>
    <s v="De Bonte Raaf"/>
    <x v="3"/>
    <x v="80"/>
    <n v="0"/>
    <x v="0"/>
    <x v="2"/>
    <x v="0"/>
    <x v="8"/>
    <x v="1"/>
    <x v="1"/>
  </r>
  <r>
    <x v="0"/>
    <x v="9"/>
    <s v="De Bonte Raaf"/>
    <x v="3"/>
    <x v="81"/>
    <n v="3781.08"/>
    <x v="0"/>
    <x v="2"/>
    <x v="0"/>
    <x v="8"/>
    <x v="1"/>
    <x v="1"/>
  </r>
  <r>
    <x v="0"/>
    <x v="9"/>
    <s v="De Bonte Raaf"/>
    <x v="3"/>
    <x v="82"/>
    <n v="0"/>
    <x v="0"/>
    <x v="2"/>
    <x v="0"/>
    <x v="8"/>
    <x v="1"/>
    <x v="1"/>
  </r>
  <r>
    <x v="0"/>
    <x v="9"/>
    <s v="De Bonte Raaf"/>
    <x v="3"/>
    <x v="83"/>
    <n v="3781.08"/>
    <x v="0"/>
    <x v="2"/>
    <x v="0"/>
    <x v="9"/>
    <x v="1"/>
    <x v="1"/>
  </r>
  <r>
    <x v="0"/>
    <x v="9"/>
    <s v="De Bonte Raaf"/>
    <x v="3"/>
    <x v="84"/>
    <n v="0"/>
    <x v="0"/>
    <x v="2"/>
    <x v="0"/>
    <x v="3"/>
    <x v="1"/>
    <x v="1"/>
  </r>
  <r>
    <x v="0"/>
    <x v="9"/>
    <s v="De Bonte Raaf"/>
    <x v="4"/>
    <x v="0"/>
    <n v="3541.32"/>
    <x v="2"/>
    <x v="0"/>
    <x v="0"/>
    <x v="0"/>
    <x v="0"/>
    <x v="1"/>
  </r>
  <r>
    <x v="0"/>
    <x v="9"/>
    <s v="De Bonte Raaf"/>
    <x v="4"/>
    <x v="85"/>
    <n v="1278.44"/>
    <x v="2"/>
    <x v="0"/>
    <x v="0"/>
    <x v="0"/>
    <x v="0"/>
    <x v="1"/>
  </r>
  <r>
    <x v="0"/>
    <x v="9"/>
    <s v="De Bonte Raaf"/>
    <x v="4"/>
    <x v="2"/>
    <n v="0"/>
    <x v="2"/>
    <x v="0"/>
    <x v="0"/>
    <x v="0"/>
    <x v="0"/>
    <x v="1"/>
  </r>
  <r>
    <x v="0"/>
    <x v="9"/>
    <s v="De Bonte Raaf"/>
    <x v="4"/>
    <x v="86"/>
    <n v="1278.44"/>
    <x v="2"/>
    <x v="0"/>
    <x v="0"/>
    <x v="0"/>
    <x v="0"/>
    <x v="1"/>
  </r>
  <r>
    <x v="0"/>
    <x v="9"/>
    <s v="De Bonte Raaf"/>
    <x v="4"/>
    <x v="4"/>
    <n v="1278.44"/>
    <x v="2"/>
    <x v="0"/>
    <x v="0"/>
    <x v="1"/>
    <x v="0"/>
    <x v="1"/>
  </r>
  <r>
    <x v="0"/>
    <x v="9"/>
    <s v="De Bonte Raaf"/>
    <x v="4"/>
    <x v="5"/>
    <n v="0"/>
    <x v="2"/>
    <x v="0"/>
    <x v="0"/>
    <x v="0"/>
    <x v="0"/>
    <x v="1"/>
  </r>
  <r>
    <x v="0"/>
    <x v="9"/>
    <s v="De Bonte Raaf"/>
    <x v="4"/>
    <x v="6"/>
    <n v="1627.34"/>
    <x v="2"/>
    <x v="0"/>
    <x v="0"/>
    <x v="0"/>
    <x v="0"/>
    <x v="1"/>
  </r>
  <r>
    <x v="0"/>
    <x v="9"/>
    <s v="De Bonte Raaf"/>
    <x v="4"/>
    <x v="7"/>
    <n v="0"/>
    <x v="2"/>
    <x v="0"/>
    <x v="0"/>
    <x v="0"/>
    <x v="0"/>
    <x v="1"/>
  </r>
  <r>
    <x v="0"/>
    <x v="9"/>
    <s v="De Bonte Raaf"/>
    <x v="4"/>
    <x v="8"/>
    <n v="0"/>
    <x v="2"/>
    <x v="0"/>
    <x v="0"/>
    <x v="1"/>
    <x v="0"/>
    <x v="1"/>
  </r>
  <r>
    <x v="0"/>
    <x v="9"/>
    <s v="De Bonte Raaf"/>
    <x v="4"/>
    <x v="9"/>
    <n v="0"/>
    <x v="2"/>
    <x v="0"/>
    <x v="0"/>
    <x v="0"/>
    <x v="0"/>
    <x v="1"/>
  </r>
  <r>
    <x v="0"/>
    <x v="9"/>
    <s v="De Bonte Raaf"/>
    <x v="4"/>
    <x v="87"/>
    <n v="1278.44"/>
    <x v="2"/>
    <x v="0"/>
    <x v="0"/>
    <x v="0"/>
    <x v="0"/>
    <x v="1"/>
  </r>
  <r>
    <x v="0"/>
    <x v="9"/>
    <s v="De Bonte Raaf"/>
    <x v="4"/>
    <x v="88"/>
    <n v="1278.44"/>
    <x v="2"/>
    <x v="0"/>
    <x v="0"/>
    <x v="0"/>
    <x v="0"/>
    <x v="1"/>
  </r>
  <r>
    <x v="0"/>
    <x v="9"/>
    <s v="De Bonte Raaf"/>
    <x v="4"/>
    <x v="89"/>
    <n v="1278.44"/>
    <x v="2"/>
    <x v="0"/>
    <x v="0"/>
    <x v="0"/>
    <x v="0"/>
    <x v="1"/>
  </r>
  <r>
    <x v="0"/>
    <x v="9"/>
    <s v="De Bonte Raaf"/>
    <x v="4"/>
    <x v="90"/>
    <n v="1278.44"/>
    <x v="2"/>
    <x v="0"/>
    <x v="0"/>
    <x v="0"/>
    <x v="0"/>
    <x v="1"/>
  </r>
  <r>
    <x v="0"/>
    <x v="9"/>
    <s v="De Bonte Raaf"/>
    <x v="4"/>
    <x v="91"/>
    <n v="1278.44"/>
    <x v="2"/>
    <x v="0"/>
    <x v="0"/>
    <x v="0"/>
    <x v="0"/>
    <x v="1"/>
  </r>
  <r>
    <x v="0"/>
    <x v="9"/>
    <s v="De Bonte Raaf"/>
    <x v="4"/>
    <x v="15"/>
    <n v="0"/>
    <x v="2"/>
    <x v="0"/>
    <x v="0"/>
    <x v="0"/>
    <x v="0"/>
    <x v="1"/>
  </r>
  <r>
    <x v="0"/>
    <x v="9"/>
    <s v="De Bonte Raaf"/>
    <x v="4"/>
    <x v="16"/>
    <n v="1278.44"/>
    <x v="2"/>
    <x v="0"/>
    <x v="0"/>
    <x v="0"/>
    <x v="0"/>
    <x v="1"/>
  </r>
  <r>
    <x v="0"/>
    <x v="9"/>
    <s v="De Bonte Raaf"/>
    <x v="4"/>
    <x v="17"/>
    <n v="0"/>
    <x v="2"/>
    <x v="0"/>
    <x v="0"/>
    <x v="0"/>
    <x v="0"/>
    <x v="1"/>
  </r>
  <r>
    <x v="0"/>
    <x v="9"/>
    <s v="De Bonte Raaf"/>
    <x v="4"/>
    <x v="18"/>
    <n v="1278.44"/>
    <x v="2"/>
    <x v="0"/>
    <x v="0"/>
    <x v="0"/>
    <x v="0"/>
    <x v="1"/>
  </r>
  <r>
    <x v="0"/>
    <x v="9"/>
    <s v="De Bonte Raaf"/>
    <x v="4"/>
    <x v="19"/>
    <n v="22"/>
    <x v="2"/>
    <x v="0"/>
    <x v="0"/>
    <x v="0"/>
    <x v="0"/>
    <x v="1"/>
  </r>
  <r>
    <x v="0"/>
    <x v="9"/>
    <s v="De Bonte Raaf"/>
    <x v="4"/>
    <x v="20"/>
    <n v="1278.44"/>
    <x v="2"/>
    <x v="0"/>
    <x v="0"/>
    <x v="0"/>
    <x v="0"/>
    <x v="1"/>
  </r>
  <r>
    <x v="0"/>
    <x v="9"/>
    <s v="De Bonte Raaf"/>
    <x v="4"/>
    <x v="21"/>
    <n v="-98"/>
    <x v="2"/>
    <x v="0"/>
    <x v="0"/>
    <x v="0"/>
    <x v="0"/>
    <x v="1"/>
  </r>
  <r>
    <x v="0"/>
    <x v="9"/>
    <s v="De Bonte Raaf"/>
    <x v="4"/>
    <x v="22"/>
    <n v="1278.44"/>
    <x v="2"/>
    <x v="0"/>
    <x v="0"/>
    <x v="0"/>
    <x v="0"/>
    <x v="1"/>
  </r>
  <r>
    <x v="0"/>
    <x v="9"/>
    <s v="De Bonte Raaf"/>
    <x v="4"/>
    <x v="23"/>
    <n v="1278.44"/>
    <x v="2"/>
    <x v="0"/>
    <x v="0"/>
    <x v="0"/>
    <x v="0"/>
    <x v="1"/>
  </r>
  <r>
    <x v="0"/>
    <x v="9"/>
    <s v="De Bonte Raaf"/>
    <x v="4"/>
    <x v="24"/>
    <n v="1278.44"/>
    <x v="2"/>
    <x v="0"/>
    <x v="0"/>
    <x v="0"/>
    <x v="0"/>
    <x v="1"/>
  </r>
  <r>
    <x v="0"/>
    <x v="9"/>
    <s v="De Bonte Raaf"/>
    <x v="4"/>
    <x v="25"/>
    <n v="21.67"/>
    <x v="2"/>
    <x v="0"/>
    <x v="0"/>
    <x v="0"/>
    <x v="0"/>
    <x v="1"/>
  </r>
  <r>
    <x v="0"/>
    <x v="9"/>
    <s v="De Bonte Raaf"/>
    <x v="4"/>
    <x v="26"/>
    <n v="88"/>
    <x v="2"/>
    <x v="0"/>
    <x v="0"/>
    <x v="0"/>
    <x v="0"/>
    <x v="1"/>
  </r>
  <r>
    <x v="0"/>
    <x v="9"/>
    <s v="De Bonte Raaf"/>
    <x v="4"/>
    <x v="27"/>
    <n v="153.33000000000001"/>
    <x v="2"/>
    <x v="0"/>
    <x v="0"/>
    <x v="0"/>
    <x v="0"/>
    <x v="1"/>
  </r>
  <r>
    <x v="0"/>
    <x v="9"/>
    <s v="De Bonte Raaf"/>
    <x v="4"/>
    <x v="28"/>
    <n v="1278.44"/>
    <x v="2"/>
    <x v="0"/>
    <x v="0"/>
    <x v="0"/>
    <x v="0"/>
    <x v="1"/>
  </r>
  <r>
    <x v="0"/>
    <x v="9"/>
    <s v="De Bonte Raaf"/>
    <x v="4"/>
    <x v="29"/>
    <n v="0"/>
    <x v="2"/>
    <x v="0"/>
    <x v="0"/>
    <x v="0"/>
    <x v="0"/>
    <x v="1"/>
  </r>
  <r>
    <x v="0"/>
    <x v="9"/>
    <s v="De Bonte Raaf"/>
    <x v="4"/>
    <x v="30"/>
    <n v="2301"/>
    <x v="2"/>
    <x v="0"/>
    <x v="0"/>
    <x v="0"/>
    <x v="0"/>
    <x v="1"/>
  </r>
  <r>
    <x v="0"/>
    <x v="9"/>
    <s v="De Bonte Raaf"/>
    <x v="4"/>
    <x v="31"/>
    <n v="14.75"/>
    <x v="2"/>
    <x v="0"/>
    <x v="0"/>
    <x v="0"/>
    <x v="0"/>
    <x v="1"/>
  </r>
  <r>
    <x v="0"/>
    <x v="9"/>
    <s v="De Bonte Raaf"/>
    <x v="4"/>
    <x v="32"/>
    <n v="86.67"/>
    <x v="2"/>
    <x v="0"/>
    <x v="0"/>
    <x v="0"/>
    <x v="0"/>
    <x v="1"/>
  </r>
  <r>
    <x v="0"/>
    <x v="9"/>
    <s v="De Bonte Raaf"/>
    <x v="4"/>
    <x v="33"/>
    <n v="55.56"/>
    <x v="2"/>
    <x v="0"/>
    <x v="0"/>
    <x v="0"/>
    <x v="0"/>
    <x v="1"/>
  </r>
  <r>
    <x v="0"/>
    <x v="9"/>
    <s v="De Bonte Raaf"/>
    <x v="4"/>
    <x v="34"/>
    <n v="55.56"/>
    <x v="2"/>
    <x v="0"/>
    <x v="0"/>
    <x v="0"/>
    <x v="0"/>
    <x v="1"/>
  </r>
  <r>
    <x v="0"/>
    <x v="9"/>
    <s v="De Bonte Raaf"/>
    <x v="4"/>
    <x v="35"/>
    <n v="100"/>
    <x v="2"/>
    <x v="0"/>
    <x v="0"/>
    <x v="0"/>
    <x v="0"/>
    <x v="1"/>
  </r>
  <r>
    <x v="0"/>
    <x v="9"/>
    <s v="De Bonte Raaf"/>
    <x v="4"/>
    <x v="36"/>
    <n v="87"/>
    <x v="2"/>
    <x v="0"/>
    <x v="0"/>
    <x v="0"/>
    <x v="0"/>
    <x v="1"/>
  </r>
  <r>
    <x v="0"/>
    <x v="9"/>
    <s v="De Bonte Raaf"/>
    <x v="4"/>
    <x v="37"/>
    <n v="85.66"/>
    <x v="2"/>
    <x v="0"/>
    <x v="0"/>
    <x v="0"/>
    <x v="0"/>
    <x v="1"/>
  </r>
  <r>
    <x v="0"/>
    <x v="9"/>
    <s v="De Bonte Raaf"/>
    <x v="4"/>
    <x v="38"/>
    <n v="148"/>
    <x v="2"/>
    <x v="0"/>
    <x v="0"/>
    <x v="0"/>
    <x v="0"/>
    <x v="1"/>
  </r>
  <r>
    <x v="0"/>
    <x v="9"/>
    <s v="De Bonte Raaf"/>
    <x v="4"/>
    <x v="39"/>
    <n v="0"/>
    <x v="2"/>
    <x v="0"/>
    <x v="0"/>
    <x v="0"/>
    <x v="0"/>
    <x v="1"/>
  </r>
  <r>
    <x v="0"/>
    <x v="9"/>
    <s v="De Bonte Raaf"/>
    <x v="4"/>
    <x v="93"/>
    <n v="92"/>
    <x v="2"/>
    <x v="0"/>
    <x v="0"/>
    <x v="0"/>
    <x v="0"/>
    <x v="1"/>
  </r>
  <r>
    <x v="0"/>
    <x v="9"/>
    <s v="De Bonte Raaf"/>
    <x v="4"/>
    <x v="40"/>
    <n v="240"/>
    <x v="2"/>
    <x v="0"/>
    <x v="0"/>
    <x v="0"/>
    <x v="0"/>
    <x v="1"/>
  </r>
  <r>
    <x v="0"/>
    <x v="9"/>
    <s v="De Bonte Raaf"/>
    <x v="4"/>
    <x v="41"/>
    <n v="0"/>
    <x v="2"/>
    <x v="0"/>
    <x v="0"/>
    <x v="0"/>
    <x v="0"/>
    <x v="1"/>
  </r>
  <r>
    <x v="0"/>
    <x v="9"/>
    <s v="De Bonte Raaf"/>
    <x v="4"/>
    <x v="92"/>
    <n v="1278.44"/>
    <x v="2"/>
    <x v="0"/>
    <x v="0"/>
    <x v="0"/>
    <x v="0"/>
    <x v="1"/>
  </r>
  <r>
    <x v="0"/>
    <x v="9"/>
    <s v="De Bonte Raaf"/>
    <x v="4"/>
    <x v="43"/>
    <n v="0"/>
    <x v="2"/>
    <x v="0"/>
    <x v="0"/>
    <x v="1"/>
    <x v="0"/>
    <x v="1"/>
  </r>
  <r>
    <x v="0"/>
    <x v="9"/>
    <s v="De Bonte Raaf"/>
    <x v="4"/>
    <x v="44"/>
    <n v="0"/>
    <x v="2"/>
    <x v="0"/>
    <x v="0"/>
    <x v="2"/>
    <x v="0"/>
    <x v="1"/>
  </r>
  <r>
    <x v="0"/>
    <x v="9"/>
    <s v="De Bonte Raaf"/>
    <x v="4"/>
    <x v="45"/>
    <n v="0"/>
    <x v="2"/>
    <x v="0"/>
    <x v="0"/>
    <x v="2"/>
    <x v="0"/>
    <x v="1"/>
  </r>
  <r>
    <x v="0"/>
    <x v="9"/>
    <s v="De Bonte Raaf"/>
    <x v="4"/>
    <x v="46"/>
    <n v="0"/>
    <x v="2"/>
    <x v="0"/>
    <x v="0"/>
    <x v="2"/>
    <x v="0"/>
    <x v="1"/>
  </r>
  <r>
    <x v="0"/>
    <x v="9"/>
    <s v="De Bonte Raaf"/>
    <x v="4"/>
    <x v="47"/>
    <n v="0"/>
    <x v="2"/>
    <x v="0"/>
    <x v="0"/>
    <x v="2"/>
    <x v="0"/>
    <x v="1"/>
  </r>
  <r>
    <x v="0"/>
    <x v="9"/>
    <s v="De Bonte Raaf"/>
    <x v="4"/>
    <x v="48"/>
    <n v="0"/>
    <x v="2"/>
    <x v="0"/>
    <x v="0"/>
    <x v="1"/>
    <x v="0"/>
    <x v="1"/>
  </r>
  <r>
    <x v="0"/>
    <x v="9"/>
    <s v="De Bonte Raaf"/>
    <x v="4"/>
    <x v="49"/>
    <n v="102.28"/>
    <x v="2"/>
    <x v="0"/>
    <x v="0"/>
    <x v="3"/>
    <x v="0"/>
    <x v="1"/>
  </r>
  <r>
    <x v="0"/>
    <x v="9"/>
    <s v="De Bonte Raaf"/>
    <x v="4"/>
    <x v="50"/>
    <n v="15.34"/>
    <x v="2"/>
    <x v="0"/>
    <x v="0"/>
    <x v="4"/>
    <x v="0"/>
    <x v="1"/>
  </r>
  <r>
    <x v="0"/>
    <x v="9"/>
    <s v="De Bonte Raaf"/>
    <x v="4"/>
    <x v="51"/>
    <n v="20.46"/>
    <x v="2"/>
    <x v="0"/>
    <x v="0"/>
    <x v="4"/>
    <x v="0"/>
    <x v="1"/>
  </r>
  <r>
    <x v="0"/>
    <x v="9"/>
    <s v="De Bonte Raaf"/>
    <x v="4"/>
    <x v="52"/>
    <n v="0"/>
    <x v="2"/>
    <x v="0"/>
    <x v="0"/>
    <x v="1"/>
    <x v="0"/>
    <x v="1"/>
  </r>
  <r>
    <x v="0"/>
    <x v="9"/>
    <s v="De Bonte Raaf"/>
    <x v="4"/>
    <x v="53"/>
    <n v="19.18"/>
    <x v="2"/>
    <x v="0"/>
    <x v="0"/>
    <x v="3"/>
    <x v="0"/>
    <x v="1"/>
  </r>
  <r>
    <x v="0"/>
    <x v="9"/>
    <s v="De Bonte Raaf"/>
    <x v="4"/>
    <x v="54"/>
    <n v="2.88"/>
    <x v="2"/>
    <x v="0"/>
    <x v="0"/>
    <x v="4"/>
    <x v="0"/>
    <x v="1"/>
  </r>
  <r>
    <x v="0"/>
    <x v="9"/>
    <s v="De Bonte Raaf"/>
    <x v="4"/>
    <x v="55"/>
    <n v="3.84"/>
    <x v="2"/>
    <x v="0"/>
    <x v="0"/>
    <x v="4"/>
    <x v="0"/>
    <x v="1"/>
  </r>
  <r>
    <x v="0"/>
    <x v="9"/>
    <s v="De Bonte Raaf"/>
    <x v="4"/>
    <x v="56"/>
    <n v="0"/>
    <x v="2"/>
    <x v="0"/>
    <x v="0"/>
    <x v="4"/>
    <x v="0"/>
    <x v="1"/>
  </r>
  <r>
    <x v="0"/>
    <x v="9"/>
    <s v="De Bonte Raaf"/>
    <x v="4"/>
    <x v="57"/>
    <n v="0"/>
    <x v="2"/>
    <x v="0"/>
    <x v="0"/>
    <x v="4"/>
    <x v="0"/>
    <x v="1"/>
  </r>
  <r>
    <x v="0"/>
    <x v="9"/>
    <s v="De Bonte Raaf"/>
    <x v="4"/>
    <x v="58"/>
    <n v="0"/>
    <x v="2"/>
    <x v="0"/>
    <x v="0"/>
    <x v="4"/>
    <x v="0"/>
    <x v="1"/>
  </r>
  <r>
    <x v="0"/>
    <x v="9"/>
    <s v="De Bonte Raaf"/>
    <x v="4"/>
    <x v="59"/>
    <n v="0"/>
    <x v="2"/>
    <x v="0"/>
    <x v="0"/>
    <x v="4"/>
    <x v="0"/>
    <x v="1"/>
  </r>
  <r>
    <x v="0"/>
    <x v="9"/>
    <s v="De Bonte Raaf"/>
    <x v="4"/>
    <x v="60"/>
    <n v="92.94"/>
    <x v="2"/>
    <x v="0"/>
    <x v="0"/>
    <x v="5"/>
    <x v="0"/>
    <x v="1"/>
  </r>
  <r>
    <x v="0"/>
    <x v="9"/>
    <s v="De Bonte Raaf"/>
    <x v="4"/>
    <x v="61"/>
    <n v="0"/>
    <x v="2"/>
    <x v="0"/>
    <x v="0"/>
    <x v="5"/>
    <x v="0"/>
    <x v="1"/>
  </r>
  <r>
    <x v="0"/>
    <x v="9"/>
    <s v="De Bonte Raaf"/>
    <x v="4"/>
    <x v="62"/>
    <n v="0"/>
    <x v="2"/>
    <x v="0"/>
    <x v="0"/>
    <x v="5"/>
    <x v="0"/>
    <x v="1"/>
  </r>
  <r>
    <x v="0"/>
    <x v="9"/>
    <s v="De Bonte Raaf"/>
    <x v="4"/>
    <x v="63"/>
    <n v="0"/>
    <x v="2"/>
    <x v="0"/>
    <x v="0"/>
    <x v="5"/>
    <x v="0"/>
    <x v="1"/>
  </r>
  <r>
    <x v="0"/>
    <x v="9"/>
    <s v="De Bonte Raaf"/>
    <x v="4"/>
    <x v="64"/>
    <n v="6.78"/>
    <x v="2"/>
    <x v="0"/>
    <x v="0"/>
    <x v="5"/>
    <x v="0"/>
    <x v="1"/>
  </r>
  <r>
    <x v="0"/>
    <x v="9"/>
    <s v="De Bonte Raaf"/>
    <x v="4"/>
    <x v="65"/>
    <n v="0"/>
    <x v="2"/>
    <x v="0"/>
    <x v="0"/>
    <x v="5"/>
    <x v="0"/>
    <x v="1"/>
  </r>
  <r>
    <x v="0"/>
    <x v="9"/>
    <s v="De Bonte Raaf"/>
    <x v="4"/>
    <x v="66"/>
    <n v="37.590000000000003"/>
    <x v="2"/>
    <x v="0"/>
    <x v="0"/>
    <x v="5"/>
    <x v="0"/>
    <x v="1"/>
  </r>
  <r>
    <x v="0"/>
    <x v="9"/>
    <s v="De Bonte Raaf"/>
    <x v="4"/>
    <x v="67"/>
    <n v="0"/>
    <x v="2"/>
    <x v="0"/>
    <x v="0"/>
    <x v="5"/>
    <x v="0"/>
    <x v="1"/>
  </r>
  <r>
    <x v="0"/>
    <x v="9"/>
    <s v="De Bonte Raaf"/>
    <x v="4"/>
    <x v="68"/>
    <n v="0"/>
    <x v="2"/>
    <x v="0"/>
    <x v="0"/>
    <x v="5"/>
    <x v="0"/>
    <x v="1"/>
  </r>
  <r>
    <x v="0"/>
    <x v="9"/>
    <s v="De Bonte Raaf"/>
    <x v="4"/>
    <x v="69"/>
    <n v="0"/>
    <x v="2"/>
    <x v="0"/>
    <x v="0"/>
    <x v="5"/>
    <x v="0"/>
    <x v="1"/>
  </r>
  <r>
    <x v="0"/>
    <x v="9"/>
    <s v="De Bonte Raaf"/>
    <x v="4"/>
    <x v="70"/>
    <n v="4.47"/>
    <x v="2"/>
    <x v="0"/>
    <x v="0"/>
    <x v="5"/>
    <x v="0"/>
    <x v="1"/>
  </r>
  <r>
    <x v="0"/>
    <x v="9"/>
    <s v="De Bonte Raaf"/>
    <x v="4"/>
    <x v="71"/>
    <n v="0"/>
    <x v="2"/>
    <x v="0"/>
    <x v="0"/>
    <x v="5"/>
    <x v="0"/>
    <x v="1"/>
  </r>
  <r>
    <x v="0"/>
    <x v="9"/>
    <s v="De Bonte Raaf"/>
    <x v="4"/>
    <x v="72"/>
    <n v="0"/>
    <x v="2"/>
    <x v="0"/>
    <x v="0"/>
    <x v="4"/>
    <x v="0"/>
    <x v="1"/>
  </r>
  <r>
    <x v="0"/>
    <x v="9"/>
    <s v="De Bonte Raaf"/>
    <x v="4"/>
    <x v="73"/>
    <n v="0"/>
    <x v="2"/>
    <x v="0"/>
    <x v="0"/>
    <x v="4"/>
    <x v="0"/>
    <x v="1"/>
  </r>
  <r>
    <x v="0"/>
    <x v="9"/>
    <s v="De Bonte Raaf"/>
    <x v="4"/>
    <x v="74"/>
    <n v="0"/>
    <x v="2"/>
    <x v="0"/>
    <x v="0"/>
    <x v="4"/>
    <x v="0"/>
    <x v="1"/>
  </r>
  <r>
    <x v="0"/>
    <x v="9"/>
    <s v="De Bonte Raaf"/>
    <x v="4"/>
    <x v="75"/>
    <n v="0"/>
    <x v="2"/>
    <x v="0"/>
    <x v="0"/>
    <x v="4"/>
    <x v="0"/>
    <x v="1"/>
  </r>
  <r>
    <x v="0"/>
    <x v="9"/>
    <s v="De Bonte Raaf"/>
    <x v="4"/>
    <x v="76"/>
    <n v="85.66"/>
    <x v="2"/>
    <x v="0"/>
    <x v="0"/>
    <x v="6"/>
    <x v="0"/>
    <x v="1"/>
  </r>
  <r>
    <x v="0"/>
    <x v="9"/>
    <s v="De Bonte Raaf"/>
    <x v="4"/>
    <x v="77"/>
    <n v="-98"/>
    <x v="2"/>
    <x v="0"/>
    <x v="0"/>
    <x v="7"/>
    <x v="0"/>
    <x v="1"/>
  </r>
  <r>
    <x v="0"/>
    <x v="9"/>
    <s v="De Bonte Raaf"/>
    <x v="4"/>
    <x v="78"/>
    <n v="0"/>
    <x v="2"/>
    <x v="0"/>
    <x v="0"/>
    <x v="7"/>
    <x v="0"/>
    <x v="1"/>
  </r>
  <r>
    <x v="0"/>
    <x v="9"/>
    <s v="De Bonte Raaf"/>
    <x v="4"/>
    <x v="79"/>
    <n v="0"/>
    <x v="2"/>
    <x v="0"/>
    <x v="0"/>
    <x v="7"/>
    <x v="0"/>
    <x v="1"/>
  </r>
  <r>
    <x v="0"/>
    <x v="9"/>
    <s v="De Bonte Raaf"/>
    <x v="4"/>
    <x v="80"/>
    <n v="0"/>
    <x v="2"/>
    <x v="0"/>
    <x v="0"/>
    <x v="8"/>
    <x v="0"/>
    <x v="1"/>
  </r>
  <r>
    <x v="0"/>
    <x v="9"/>
    <s v="De Bonte Raaf"/>
    <x v="4"/>
    <x v="81"/>
    <n v="1180.44"/>
    <x v="2"/>
    <x v="0"/>
    <x v="0"/>
    <x v="8"/>
    <x v="0"/>
    <x v="1"/>
  </r>
  <r>
    <x v="0"/>
    <x v="9"/>
    <s v="De Bonte Raaf"/>
    <x v="4"/>
    <x v="82"/>
    <n v="0"/>
    <x v="2"/>
    <x v="0"/>
    <x v="0"/>
    <x v="8"/>
    <x v="0"/>
    <x v="1"/>
  </r>
  <r>
    <x v="0"/>
    <x v="9"/>
    <s v="De Bonte Raaf"/>
    <x v="4"/>
    <x v="83"/>
    <n v="1180.44"/>
    <x v="2"/>
    <x v="0"/>
    <x v="0"/>
    <x v="9"/>
    <x v="0"/>
    <x v="1"/>
  </r>
  <r>
    <x v="0"/>
    <x v="9"/>
    <s v="De Bonte Raaf"/>
    <x v="4"/>
    <x v="84"/>
    <n v="0"/>
    <x v="2"/>
    <x v="0"/>
    <x v="0"/>
    <x v="3"/>
    <x v="0"/>
    <x v="1"/>
  </r>
  <r>
    <x v="0"/>
    <x v="9"/>
    <s v="De Bonte Raaf"/>
    <x v="5"/>
    <x v="0"/>
    <n v="4875.54"/>
    <x v="1"/>
    <x v="0"/>
    <x v="0"/>
    <x v="0"/>
    <x v="1"/>
    <x v="1"/>
  </r>
  <r>
    <x v="0"/>
    <x v="9"/>
    <s v="De Bonte Raaf"/>
    <x v="5"/>
    <x v="85"/>
    <n v="1766.76"/>
    <x v="1"/>
    <x v="0"/>
    <x v="0"/>
    <x v="0"/>
    <x v="1"/>
    <x v="1"/>
  </r>
  <r>
    <x v="0"/>
    <x v="9"/>
    <s v="De Bonte Raaf"/>
    <x v="5"/>
    <x v="2"/>
    <n v="0"/>
    <x v="1"/>
    <x v="0"/>
    <x v="0"/>
    <x v="0"/>
    <x v="1"/>
    <x v="1"/>
  </r>
  <r>
    <x v="0"/>
    <x v="9"/>
    <s v="De Bonte Raaf"/>
    <x v="5"/>
    <x v="86"/>
    <n v="1766.76"/>
    <x v="1"/>
    <x v="0"/>
    <x v="0"/>
    <x v="0"/>
    <x v="1"/>
    <x v="1"/>
  </r>
  <r>
    <x v="0"/>
    <x v="9"/>
    <s v="De Bonte Raaf"/>
    <x v="5"/>
    <x v="4"/>
    <n v="1766.76"/>
    <x v="1"/>
    <x v="0"/>
    <x v="0"/>
    <x v="1"/>
    <x v="1"/>
    <x v="1"/>
  </r>
  <r>
    <x v="0"/>
    <x v="9"/>
    <s v="De Bonte Raaf"/>
    <x v="5"/>
    <x v="5"/>
    <n v="0"/>
    <x v="1"/>
    <x v="0"/>
    <x v="0"/>
    <x v="0"/>
    <x v="1"/>
    <x v="1"/>
  </r>
  <r>
    <x v="0"/>
    <x v="9"/>
    <s v="De Bonte Raaf"/>
    <x v="5"/>
    <x v="6"/>
    <n v="2248.89"/>
    <x v="1"/>
    <x v="0"/>
    <x v="0"/>
    <x v="0"/>
    <x v="1"/>
    <x v="1"/>
  </r>
  <r>
    <x v="0"/>
    <x v="9"/>
    <s v="De Bonte Raaf"/>
    <x v="5"/>
    <x v="7"/>
    <n v="0"/>
    <x v="1"/>
    <x v="0"/>
    <x v="0"/>
    <x v="0"/>
    <x v="1"/>
    <x v="1"/>
  </r>
  <r>
    <x v="0"/>
    <x v="9"/>
    <s v="De Bonte Raaf"/>
    <x v="5"/>
    <x v="8"/>
    <n v="0"/>
    <x v="1"/>
    <x v="0"/>
    <x v="0"/>
    <x v="1"/>
    <x v="1"/>
    <x v="1"/>
  </r>
  <r>
    <x v="0"/>
    <x v="9"/>
    <s v="De Bonte Raaf"/>
    <x v="5"/>
    <x v="9"/>
    <n v="0"/>
    <x v="1"/>
    <x v="0"/>
    <x v="0"/>
    <x v="0"/>
    <x v="1"/>
    <x v="1"/>
  </r>
  <r>
    <x v="0"/>
    <x v="9"/>
    <s v="De Bonte Raaf"/>
    <x v="5"/>
    <x v="87"/>
    <n v="1766.76"/>
    <x v="1"/>
    <x v="0"/>
    <x v="0"/>
    <x v="0"/>
    <x v="1"/>
    <x v="1"/>
  </r>
  <r>
    <x v="0"/>
    <x v="9"/>
    <s v="De Bonte Raaf"/>
    <x v="5"/>
    <x v="88"/>
    <n v="1766.76"/>
    <x v="1"/>
    <x v="0"/>
    <x v="0"/>
    <x v="0"/>
    <x v="1"/>
    <x v="1"/>
  </r>
  <r>
    <x v="0"/>
    <x v="9"/>
    <s v="De Bonte Raaf"/>
    <x v="5"/>
    <x v="89"/>
    <n v="1766.76"/>
    <x v="1"/>
    <x v="0"/>
    <x v="0"/>
    <x v="0"/>
    <x v="1"/>
    <x v="1"/>
  </r>
  <r>
    <x v="0"/>
    <x v="9"/>
    <s v="De Bonte Raaf"/>
    <x v="5"/>
    <x v="90"/>
    <n v="1766.76"/>
    <x v="1"/>
    <x v="0"/>
    <x v="0"/>
    <x v="0"/>
    <x v="1"/>
    <x v="1"/>
  </r>
  <r>
    <x v="0"/>
    <x v="9"/>
    <s v="De Bonte Raaf"/>
    <x v="5"/>
    <x v="91"/>
    <n v="1766.76"/>
    <x v="1"/>
    <x v="0"/>
    <x v="0"/>
    <x v="0"/>
    <x v="1"/>
    <x v="1"/>
  </r>
  <r>
    <x v="0"/>
    <x v="9"/>
    <s v="De Bonte Raaf"/>
    <x v="5"/>
    <x v="15"/>
    <n v="0"/>
    <x v="1"/>
    <x v="0"/>
    <x v="0"/>
    <x v="0"/>
    <x v="1"/>
    <x v="1"/>
  </r>
  <r>
    <x v="0"/>
    <x v="9"/>
    <s v="De Bonte Raaf"/>
    <x v="5"/>
    <x v="16"/>
    <n v="1766.76"/>
    <x v="1"/>
    <x v="0"/>
    <x v="0"/>
    <x v="0"/>
    <x v="1"/>
    <x v="1"/>
  </r>
  <r>
    <x v="0"/>
    <x v="9"/>
    <s v="De Bonte Raaf"/>
    <x v="5"/>
    <x v="17"/>
    <n v="0"/>
    <x v="1"/>
    <x v="0"/>
    <x v="0"/>
    <x v="0"/>
    <x v="1"/>
    <x v="1"/>
  </r>
  <r>
    <x v="0"/>
    <x v="9"/>
    <s v="De Bonte Raaf"/>
    <x v="5"/>
    <x v="18"/>
    <n v="1766.76"/>
    <x v="1"/>
    <x v="0"/>
    <x v="0"/>
    <x v="0"/>
    <x v="1"/>
    <x v="1"/>
  </r>
  <r>
    <x v="0"/>
    <x v="9"/>
    <s v="De Bonte Raaf"/>
    <x v="5"/>
    <x v="19"/>
    <n v="18"/>
    <x v="1"/>
    <x v="0"/>
    <x v="0"/>
    <x v="0"/>
    <x v="1"/>
    <x v="1"/>
  </r>
  <r>
    <x v="0"/>
    <x v="9"/>
    <s v="De Bonte Raaf"/>
    <x v="5"/>
    <x v="20"/>
    <n v="1766.76"/>
    <x v="1"/>
    <x v="0"/>
    <x v="0"/>
    <x v="0"/>
    <x v="1"/>
    <x v="1"/>
  </r>
  <r>
    <x v="0"/>
    <x v="9"/>
    <s v="De Bonte Raaf"/>
    <x v="5"/>
    <x v="21"/>
    <n v="-141.58000000000001"/>
    <x v="1"/>
    <x v="0"/>
    <x v="0"/>
    <x v="0"/>
    <x v="1"/>
    <x v="1"/>
  </r>
  <r>
    <x v="0"/>
    <x v="9"/>
    <s v="De Bonte Raaf"/>
    <x v="5"/>
    <x v="22"/>
    <n v="1766.76"/>
    <x v="1"/>
    <x v="0"/>
    <x v="0"/>
    <x v="0"/>
    <x v="1"/>
    <x v="1"/>
  </r>
  <r>
    <x v="0"/>
    <x v="9"/>
    <s v="De Bonte Raaf"/>
    <x v="5"/>
    <x v="23"/>
    <n v="1766.76"/>
    <x v="1"/>
    <x v="0"/>
    <x v="0"/>
    <x v="0"/>
    <x v="1"/>
    <x v="1"/>
  </r>
  <r>
    <x v="0"/>
    <x v="9"/>
    <s v="De Bonte Raaf"/>
    <x v="5"/>
    <x v="24"/>
    <n v="1766.76"/>
    <x v="1"/>
    <x v="0"/>
    <x v="0"/>
    <x v="0"/>
    <x v="1"/>
    <x v="1"/>
  </r>
  <r>
    <x v="0"/>
    <x v="9"/>
    <s v="De Bonte Raaf"/>
    <x v="5"/>
    <x v="25"/>
    <n v="21.67"/>
    <x v="1"/>
    <x v="0"/>
    <x v="0"/>
    <x v="0"/>
    <x v="1"/>
    <x v="1"/>
  </r>
  <r>
    <x v="0"/>
    <x v="9"/>
    <s v="De Bonte Raaf"/>
    <x v="5"/>
    <x v="26"/>
    <n v="108"/>
    <x v="1"/>
    <x v="0"/>
    <x v="0"/>
    <x v="0"/>
    <x v="1"/>
    <x v="1"/>
  </r>
  <r>
    <x v="0"/>
    <x v="9"/>
    <s v="De Bonte Raaf"/>
    <x v="5"/>
    <x v="27"/>
    <n v="293.33"/>
    <x v="1"/>
    <x v="0"/>
    <x v="0"/>
    <x v="0"/>
    <x v="1"/>
    <x v="1"/>
  </r>
  <r>
    <x v="0"/>
    <x v="9"/>
    <s v="De Bonte Raaf"/>
    <x v="5"/>
    <x v="28"/>
    <n v="1766.76"/>
    <x v="1"/>
    <x v="0"/>
    <x v="0"/>
    <x v="0"/>
    <x v="1"/>
    <x v="1"/>
  </r>
  <r>
    <x v="0"/>
    <x v="9"/>
    <s v="De Bonte Raaf"/>
    <x v="5"/>
    <x v="29"/>
    <n v="0"/>
    <x v="1"/>
    <x v="0"/>
    <x v="0"/>
    <x v="0"/>
    <x v="1"/>
    <x v="1"/>
  </r>
  <r>
    <x v="0"/>
    <x v="9"/>
    <s v="De Bonte Raaf"/>
    <x v="5"/>
    <x v="30"/>
    <n v="2650"/>
    <x v="1"/>
    <x v="0"/>
    <x v="0"/>
    <x v="0"/>
    <x v="1"/>
    <x v="1"/>
  </r>
  <r>
    <x v="0"/>
    <x v="9"/>
    <s v="De Bonte Raaf"/>
    <x v="5"/>
    <x v="31"/>
    <n v="16.989999999999998"/>
    <x v="1"/>
    <x v="0"/>
    <x v="0"/>
    <x v="0"/>
    <x v="1"/>
    <x v="1"/>
  </r>
  <r>
    <x v="0"/>
    <x v="9"/>
    <s v="De Bonte Raaf"/>
    <x v="5"/>
    <x v="32"/>
    <n v="104.01"/>
    <x v="1"/>
    <x v="0"/>
    <x v="0"/>
    <x v="0"/>
    <x v="1"/>
    <x v="1"/>
  </r>
  <r>
    <x v="0"/>
    <x v="9"/>
    <s v="De Bonte Raaf"/>
    <x v="5"/>
    <x v="33"/>
    <n v="66.67"/>
    <x v="1"/>
    <x v="0"/>
    <x v="0"/>
    <x v="0"/>
    <x v="1"/>
    <x v="1"/>
  </r>
  <r>
    <x v="0"/>
    <x v="9"/>
    <s v="De Bonte Raaf"/>
    <x v="5"/>
    <x v="34"/>
    <n v="66.67"/>
    <x v="1"/>
    <x v="0"/>
    <x v="0"/>
    <x v="0"/>
    <x v="1"/>
    <x v="1"/>
  </r>
  <r>
    <x v="0"/>
    <x v="9"/>
    <s v="De Bonte Raaf"/>
    <x v="5"/>
    <x v="35"/>
    <n v="80"/>
    <x v="1"/>
    <x v="0"/>
    <x v="0"/>
    <x v="0"/>
    <x v="1"/>
    <x v="1"/>
  </r>
  <r>
    <x v="0"/>
    <x v="9"/>
    <s v="De Bonte Raaf"/>
    <x v="5"/>
    <x v="36"/>
    <n v="104"/>
    <x v="1"/>
    <x v="0"/>
    <x v="0"/>
    <x v="0"/>
    <x v="1"/>
    <x v="1"/>
  </r>
  <r>
    <x v="0"/>
    <x v="9"/>
    <s v="De Bonte Raaf"/>
    <x v="5"/>
    <x v="37"/>
    <n v="118.37"/>
    <x v="1"/>
    <x v="0"/>
    <x v="0"/>
    <x v="0"/>
    <x v="1"/>
    <x v="1"/>
  </r>
  <r>
    <x v="0"/>
    <x v="9"/>
    <s v="De Bonte Raaf"/>
    <x v="5"/>
    <x v="38"/>
    <n v="143.16"/>
    <x v="1"/>
    <x v="0"/>
    <x v="0"/>
    <x v="0"/>
    <x v="1"/>
    <x v="1"/>
  </r>
  <r>
    <x v="0"/>
    <x v="9"/>
    <s v="De Bonte Raaf"/>
    <x v="5"/>
    <x v="39"/>
    <n v="0"/>
    <x v="1"/>
    <x v="0"/>
    <x v="0"/>
    <x v="0"/>
    <x v="1"/>
    <x v="1"/>
  </r>
  <r>
    <x v="0"/>
    <x v="9"/>
    <s v="De Bonte Raaf"/>
    <x v="5"/>
    <x v="93"/>
    <n v="144"/>
    <x v="1"/>
    <x v="0"/>
    <x v="0"/>
    <x v="0"/>
    <x v="1"/>
    <x v="1"/>
  </r>
  <r>
    <x v="0"/>
    <x v="9"/>
    <s v="De Bonte Raaf"/>
    <x v="5"/>
    <x v="40"/>
    <n v="287.16000000000003"/>
    <x v="1"/>
    <x v="0"/>
    <x v="0"/>
    <x v="0"/>
    <x v="1"/>
    <x v="1"/>
  </r>
  <r>
    <x v="0"/>
    <x v="9"/>
    <s v="De Bonte Raaf"/>
    <x v="5"/>
    <x v="41"/>
    <n v="0"/>
    <x v="1"/>
    <x v="0"/>
    <x v="0"/>
    <x v="0"/>
    <x v="1"/>
    <x v="1"/>
  </r>
  <r>
    <x v="0"/>
    <x v="9"/>
    <s v="De Bonte Raaf"/>
    <x v="5"/>
    <x v="92"/>
    <n v="1766.76"/>
    <x v="1"/>
    <x v="0"/>
    <x v="0"/>
    <x v="0"/>
    <x v="1"/>
    <x v="1"/>
  </r>
  <r>
    <x v="0"/>
    <x v="9"/>
    <s v="De Bonte Raaf"/>
    <x v="5"/>
    <x v="43"/>
    <n v="0"/>
    <x v="1"/>
    <x v="0"/>
    <x v="0"/>
    <x v="1"/>
    <x v="1"/>
    <x v="1"/>
  </r>
  <r>
    <x v="0"/>
    <x v="9"/>
    <s v="De Bonte Raaf"/>
    <x v="5"/>
    <x v="44"/>
    <n v="0"/>
    <x v="1"/>
    <x v="0"/>
    <x v="0"/>
    <x v="2"/>
    <x v="1"/>
    <x v="1"/>
  </r>
  <r>
    <x v="0"/>
    <x v="9"/>
    <s v="De Bonte Raaf"/>
    <x v="5"/>
    <x v="45"/>
    <n v="0"/>
    <x v="1"/>
    <x v="0"/>
    <x v="0"/>
    <x v="2"/>
    <x v="1"/>
    <x v="1"/>
  </r>
  <r>
    <x v="0"/>
    <x v="9"/>
    <s v="De Bonte Raaf"/>
    <x v="5"/>
    <x v="46"/>
    <n v="0"/>
    <x v="1"/>
    <x v="0"/>
    <x v="0"/>
    <x v="2"/>
    <x v="1"/>
    <x v="1"/>
  </r>
  <r>
    <x v="0"/>
    <x v="9"/>
    <s v="De Bonte Raaf"/>
    <x v="5"/>
    <x v="47"/>
    <n v="0"/>
    <x v="1"/>
    <x v="0"/>
    <x v="0"/>
    <x v="2"/>
    <x v="1"/>
    <x v="1"/>
  </r>
  <r>
    <x v="0"/>
    <x v="9"/>
    <s v="De Bonte Raaf"/>
    <x v="5"/>
    <x v="48"/>
    <n v="0"/>
    <x v="1"/>
    <x v="0"/>
    <x v="0"/>
    <x v="1"/>
    <x v="1"/>
    <x v="1"/>
  </r>
  <r>
    <x v="0"/>
    <x v="9"/>
    <s v="De Bonte Raaf"/>
    <x v="5"/>
    <x v="49"/>
    <n v="141.34"/>
    <x v="1"/>
    <x v="0"/>
    <x v="0"/>
    <x v="3"/>
    <x v="1"/>
    <x v="1"/>
  </r>
  <r>
    <x v="0"/>
    <x v="9"/>
    <s v="De Bonte Raaf"/>
    <x v="5"/>
    <x v="50"/>
    <n v="21.2"/>
    <x v="1"/>
    <x v="0"/>
    <x v="0"/>
    <x v="4"/>
    <x v="1"/>
    <x v="1"/>
  </r>
  <r>
    <x v="0"/>
    <x v="9"/>
    <s v="De Bonte Raaf"/>
    <x v="5"/>
    <x v="51"/>
    <n v="28.27"/>
    <x v="1"/>
    <x v="0"/>
    <x v="0"/>
    <x v="4"/>
    <x v="1"/>
    <x v="1"/>
  </r>
  <r>
    <x v="0"/>
    <x v="9"/>
    <s v="De Bonte Raaf"/>
    <x v="5"/>
    <x v="52"/>
    <n v="0"/>
    <x v="1"/>
    <x v="0"/>
    <x v="0"/>
    <x v="1"/>
    <x v="1"/>
    <x v="1"/>
  </r>
  <r>
    <x v="0"/>
    <x v="9"/>
    <s v="De Bonte Raaf"/>
    <x v="5"/>
    <x v="53"/>
    <n v="26.5"/>
    <x v="1"/>
    <x v="0"/>
    <x v="0"/>
    <x v="3"/>
    <x v="1"/>
    <x v="1"/>
  </r>
  <r>
    <x v="0"/>
    <x v="9"/>
    <s v="De Bonte Raaf"/>
    <x v="5"/>
    <x v="54"/>
    <n v="3.98"/>
    <x v="1"/>
    <x v="0"/>
    <x v="0"/>
    <x v="4"/>
    <x v="1"/>
    <x v="1"/>
  </r>
  <r>
    <x v="0"/>
    <x v="9"/>
    <s v="De Bonte Raaf"/>
    <x v="5"/>
    <x v="55"/>
    <n v="5.3"/>
    <x v="1"/>
    <x v="0"/>
    <x v="0"/>
    <x v="4"/>
    <x v="1"/>
    <x v="1"/>
  </r>
  <r>
    <x v="0"/>
    <x v="9"/>
    <s v="De Bonte Raaf"/>
    <x v="5"/>
    <x v="56"/>
    <n v="0"/>
    <x v="1"/>
    <x v="0"/>
    <x v="0"/>
    <x v="4"/>
    <x v="1"/>
    <x v="1"/>
  </r>
  <r>
    <x v="0"/>
    <x v="9"/>
    <s v="De Bonte Raaf"/>
    <x v="5"/>
    <x v="57"/>
    <n v="0"/>
    <x v="1"/>
    <x v="0"/>
    <x v="0"/>
    <x v="4"/>
    <x v="1"/>
    <x v="1"/>
  </r>
  <r>
    <x v="0"/>
    <x v="9"/>
    <s v="De Bonte Raaf"/>
    <x v="5"/>
    <x v="58"/>
    <n v="0"/>
    <x v="1"/>
    <x v="0"/>
    <x v="0"/>
    <x v="4"/>
    <x v="1"/>
    <x v="1"/>
  </r>
  <r>
    <x v="0"/>
    <x v="9"/>
    <s v="De Bonte Raaf"/>
    <x v="5"/>
    <x v="59"/>
    <n v="0"/>
    <x v="1"/>
    <x v="0"/>
    <x v="0"/>
    <x v="4"/>
    <x v="1"/>
    <x v="1"/>
  </r>
  <r>
    <x v="0"/>
    <x v="9"/>
    <s v="De Bonte Raaf"/>
    <x v="5"/>
    <x v="60"/>
    <n v="128.44"/>
    <x v="1"/>
    <x v="0"/>
    <x v="0"/>
    <x v="5"/>
    <x v="1"/>
    <x v="1"/>
  </r>
  <r>
    <x v="0"/>
    <x v="9"/>
    <s v="De Bonte Raaf"/>
    <x v="5"/>
    <x v="61"/>
    <n v="0"/>
    <x v="1"/>
    <x v="0"/>
    <x v="0"/>
    <x v="5"/>
    <x v="1"/>
    <x v="1"/>
  </r>
  <r>
    <x v="0"/>
    <x v="9"/>
    <s v="De Bonte Raaf"/>
    <x v="5"/>
    <x v="62"/>
    <n v="0"/>
    <x v="1"/>
    <x v="0"/>
    <x v="0"/>
    <x v="5"/>
    <x v="1"/>
    <x v="1"/>
  </r>
  <r>
    <x v="0"/>
    <x v="9"/>
    <s v="De Bonte Raaf"/>
    <x v="5"/>
    <x v="63"/>
    <n v="0"/>
    <x v="1"/>
    <x v="0"/>
    <x v="0"/>
    <x v="5"/>
    <x v="1"/>
    <x v="1"/>
  </r>
  <r>
    <x v="0"/>
    <x v="9"/>
    <s v="De Bonte Raaf"/>
    <x v="5"/>
    <x v="64"/>
    <n v="9.36"/>
    <x v="1"/>
    <x v="0"/>
    <x v="0"/>
    <x v="5"/>
    <x v="1"/>
    <x v="1"/>
  </r>
  <r>
    <x v="0"/>
    <x v="9"/>
    <s v="De Bonte Raaf"/>
    <x v="5"/>
    <x v="65"/>
    <n v="0"/>
    <x v="1"/>
    <x v="0"/>
    <x v="0"/>
    <x v="5"/>
    <x v="1"/>
    <x v="1"/>
  </r>
  <r>
    <x v="0"/>
    <x v="9"/>
    <s v="De Bonte Raaf"/>
    <x v="5"/>
    <x v="66"/>
    <n v="51.94"/>
    <x v="1"/>
    <x v="0"/>
    <x v="0"/>
    <x v="5"/>
    <x v="1"/>
    <x v="1"/>
  </r>
  <r>
    <x v="0"/>
    <x v="9"/>
    <s v="De Bonte Raaf"/>
    <x v="5"/>
    <x v="67"/>
    <n v="0"/>
    <x v="1"/>
    <x v="0"/>
    <x v="0"/>
    <x v="5"/>
    <x v="1"/>
    <x v="1"/>
  </r>
  <r>
    <x v="0"/>
    <x v="9"/>
    <s v="De Bonte Raaf"/>
    <x v="5"/>
    <x v="68"/>
    <n v="0"/>
    <x v="1"/>
    <x v="0"/>
    <x v="0"/>
    <x v="5"/>
    <x v="1"/>
    <x v="1"/>
  </r>
  <r>
    <x v="0"/>
    <x v="9"/>
    <s v="De Bonte Raaf"/>
    <x v="5"/>
    <x v="69"/>
    <n v="0"/>
    <x v="1"/>
    <x v="0"/>
    <x v="0"/>
    <x v="5"/>
    <x v="1"/>
    <x v="1"/>
  </r>
  <r>
    <x v="0"/>
    <x v="9"/>
    <s v="De Bonte Raaf"/>
    <x v="5"/>
    <x v="70"/>
    <n v="6.18"/>
    <x v="1"/>
    <x v="0"/>
    <x v="0"/>
    <x v="5"/>
    <x v="1"/>
    <x v="1"/>
  </r>
  <r>
    <x v="0"/>
    <x v="9"/>
    <s v="De Bonte Raaf"/>
    <x v="5"/>
    <x v="71"/>
    <n v="0"/>
    <x v="1"/>
    <x v="0"/>
    <x v="0"/>
    <x v="5"/>
    <x v="1"/>
    <x v="1"/>
  </r>
  <r>
    <x v="0"/>
    <x v="9"/>
    <s v="De Bonte Raaf"/>
    <x v="5"/>
    <x v="72"/>
    <n v="0"/>
    <x v="1"/>
    <x v="0"/>
    <x v="0"/>
    <x v="4"/>
    <x v="1"/>
    <x v="1"/>
  </r>
  <r>
    <x v="0"/>
    <x v="9"/>
    <s v="De Bonte Raaf"/>
    <x v="5"/>
    <x v="73"/>
    <n v="0"/>
    <x v="1"/>
    <x v="0"/>
    <x v="0"/>
    <x v="4"/>
    <x v="1"/>
    <x v="1"/>
  </r>
  <r>
    <x v="0"/>
    <x v="9"/>
    <s v="De Bonte Raaf"/>
    <x v="5"/>
    <x v="74"/>
    <n v="0"/>
    <x v="1"/>
    <x v="0"/>
    <x v="0"/>
    <x v="4"/>
    <x v="1"/>
    <x v="1"/>
  </r>
  <r>
    <x v="0"/>
    <x v="9"/>
    <s v="De Bonte Raaf"/>
    <x v="5"/>
    <x v="75"/>
    <n v="0"/>
    <x v="1"/>
    <x v="0"/>
    <x v="0"/>
    <x v="4"/>
    <x v="1"/>
    <x v="1"/>
  </r>
  <r>
    <x v="0"/>
    <x v="9"/>
    <s v="De Bonte Raaf"/>
    <x v="5"/>
    <x v="76"/>
    <n v="118.37"/>
    <x v="1"/>
    <x v="0"/>
    <x v="0"/>
    <x v="6"/>
    <x v="1"/>
    <x v="1"/>
  </r>
  <r>
    <x v="0"/>
    <x v="9"/>
    <s v="De Bonte Raaf"/>
    <x v="5"/>
    <x v="77"/>
    <n v="-141.58000000000001"/>
    <x v="1"/>
    <x v="0"/>
    <x v="0"/>
    <x v="7"/>
    <x v="1"/>
    <x v="1"/>
  </r>
  <r>
    <x v="0"/>
    <x v="9"/>
    <s v="De Bonte Raaf"/>
    <x v="5"/>
    <x v="78"/>
    <n v="0"/>
    <x v="1"/>
    <x v="0"/>
    <x v="0"/>
    <x v="7"/>
    <x v="1"/>
    <x v="1"/>
  </r>
  <r>
    <x v="0"/>
    <x v="9"/>
    <s v="De Bonte Raaf"/>
    <x v="5"/>
    <x v="79"/>
    <n v="0"/>
    <x v="1"/>
    <x v="0"/>
    <x v="0"/>
    <x v="7"/>
    <x v="1"/>
    <x v="1"/>
  </r>
  <r>
    <x v="0"/>
    <x v="9"/>
    <s v="De Bonte Raaf"/>
    <x v="5"/>
    <x v="80"/>
    <n v="0"/>
    <x v="1"/>
    <x v="0"/>
    <x v="0"/>
    <x v="8"/>
    <x v="1"/>
    <x v="1"/>
  </r>
  <r>
    <x v="0"/>
    <x v="9"/>
    <s v="De Bonte Raaf"/>
    <x v="5"/>
    <x v="81"/>
    <n v="1625.18"/>
    <x v="1"/>
    <x v="0"/>
    <x v="0"/>
    <x v="8"/>
    <x v="1"/>
    <x v="1"/>
  </r>
  <r>
    <x v="0"/>
    <x v="9"/>
    <s v="De Bonte Raaf"/>
    <x v="5"/>
    <x v="82"/>
    <n v="0"/>
    <x v="1"/>
    <x v="0"/>
    <x v="0"/>
    <x v="8"/>
    <x v="1"/>
    <x v="1"/>
  </r>
  <r>
    <x v="0"/>
    <x v="9"/>
    <s v="De Bonte Raaf"/>
    <x v="5"/>
    <x v="83"/>
    <n v="1625.18"/>
    <x v="1"/>
    <x v="0"/>
    <x v="0"/>
    <x v="9"/>
    <x v="1"/>
    <x v="1"/>
  </r>
  <r>
    <x v="0"/>
    <x v="9"/>
    <s v="De Bonte Raaf"/>
    <x v="5"/>
    <x v="84"/>
    <n v="0"/>
    <x v="1"/>
    <x v="0"/>
    <x v="0"/>
    <x v="3"/>
    <x v="1"/>
    <x v="1"/>
  </r>
  <r>
    <x v="0"/>
    <x v="9"/>
    <s v="De Bonte Raaf"/>
    <x v="6"/>
    <x v="0"/>
    <n v="3081.96"/>
    <x v="2"/>
    <x v="0"/>
    <x v="0"/>
    <x v="0"/>
    <x v="2"/>
    <x v="1"/>
  </r>
  <r>
    <x v="0"/>
    <x v="9"/>
    <s v="De Bonte Raaf"/>
    <x v="6"/>
    <x v="85"/>
    <n v="1637.4"/>
    <x v="2"/>
    <x v="0"/>
    <x v="0"/>
    <x v="0"/>
    <x v="2"/>
    <x v="1"/>
  </r>
  <r>
    <x v="0"/>
    <x v="9"/>
    <s v="De Bonte Raaf"/>
    <x v="6"/>
    <x v="2"/>
    <n v="0"/>
    <x v="2"/>
    <x v="0"/>
    <x v="0"/>
    <x v="0"/>
    <x v="2"/>
    <x v="1"/>
  </r>
  <r>
    <x v="0"/>
    <x v="9"/>
    <s v="De Bonte Raaf"/>
    <x v="6"/>
    <x v="86"/>
    <n v="1637.4"/>
    <x v="2"/>
    <x v="0"/>
    <x v="0"/>
    <x v="0"/>
    <x v="2"/>
    <x v="1"/>
  </r>
  <r>
    <x v="0"/>
    <x v="9"/>
    <s v="De Bonte Raaf"/>
    <x v="6"/>
    <x v="4"/>
    <n v="1637.4"/>
    <x v="2"/>
    <x v="0"/>
    <x v="0"/>
    <x v="1"/>
    <x v="2"/>
    <x v="1"/>
  </r>
  <r>
    <x v="0"/>
    <x v="9"/>
    <s v="De Bonte Raaf"/>
    <x v="6"/>
    <x v="5"/>
    <n v="0"/>
    <x v="2"/>
    <x v="0"/>
    <x v="0"/>
    <x v="0"/>
    <x v="2"/>
    <x v="1"/>
  </r>
  <r>
    <x v="0"/>
    <x v="9"/>
    <s v="De Bonte Raaf"/>
    <x v="6"/>
    <x v="6"/>
    <n v="2166.12"/>
    <x v="2"/>
    <x v="0"/>
    <x v="0"/>
    <x v="0"/>
    <x v="2"/>
    <x v="1"/>
  </r>
  <r>
    <x v="0"/>
    <x v="9"/>
    <s v="De Bonte Raaf"/>
    <x v="6"/>
    <x v="7"/>
    <n v="0"/>
    <x v="2"/>
    <x v="0"/>
    <x v="0"/>
    <x v="0"/>
    <x v="2"/>
    <x v="1"/>
  </r>
  <r>
    <x v="0"/>
    <x v="9"/>
    <s v="De Bonte Raaf"/>
    <x v="6"/>
    <x v="8"/>
    <n v="0"/>
    <x v="2"/>
    <x v="0"/>
    <x v="0"/>
    <x v="1"/>
    <x v="2"/>
    <x v="1"/>
  </r>
  <r>
    <x v="0"/>
    <x v="9"/>
    <s v="De Bonte Raaf"/>
    <x v="6"/>
    <x v="9"/>
    <n v="0"/>
    <x v="2"/>
    <x v="0"/>
    <x v="0"/>
    <x v="0"/>
    <x v="2"/>
    <x v="1"/>
  </r>
  <r>
    <x v="0"/>
    <x v="9"/>
    <s v="De Bonte Raaf"/>
    <x v="6"/>
    <x v="87"/>
    <n v="1637.4"/>
    <x v="2"/>
    <x v="0"/>
    <x v="0"/>
    <x v="0"/>
    <x v="2"/>
    <x v="1"/>
  </r>
  <r>
    <x v="0"/>
    <x v="9"/>
    <s v="De Bonte Raaf"/>
    <x v="6"/>
    <x v="88"/>
    <n v="1637.4"/>
    <x v="2"/>
    <x v="0"/>
    <x v="0"/>
    <x v="0"/>
    <x v="2"/>
    <x v="1"/>
  </r>
  <r>
    <x v="0"/>
    <x v="9"/>
    <s v="De Bonte Raaf"/>
    <x v="6"/>
    <x v="89"/>
    <n v="1637.4"/>
    <x v="2"/>
    <x v="0"/>
    <x v="0"/>
    <x v="0"/>
    <x v="2"/>
    <x v="1"/>
  </r>
  <r>
    <x v="0"/>
    <x v="9"/>
    <s v="De Bonte Raaf"/>
    <x v="6"/>
    <x v="90"/>
    <n v="1637.4"/>
    <x v="2"/>
    <x v="0"/>
    <x v="0"/>
    <x v="0"/>
    <x v="2"/>
    <x v="1"/>
  </r>
  <r>
    <x v="0"/>
    <x v="9"/>
    <s v="De Bonte Raaf"/>
    <x v="6"/>
    <x v="91"/>
    <n v="1637.4"/>
    <x v="2"/>
    <x v="0"/>
    <x v="0"/>
    <x v="0"/>
    <x v="2"/>
    <x v="1"/>
  </r>
  <r>
    <x v="0"/>
    <x v="9"/>
    <s v="De Bonte Raaf"/>
    <x v="6"/>
    <x v="15"/>
    <n v="0"/>
    <x v="2"/>
    <x v="0"/>
    <x v="0"/>
    <x v="0"/>
    <x v="2"/>
    <x v="1"/>
  </r>
  <r>
    <x v="0"/>
    <x v="9"/>
    <s v="De Bonte Raaf"/>
    <x v="6"/>
    <x v="16"/>
    <n v="0"/>
    <x v="2"/>
    <x v="0"/>
    <x v="0"/>
    <x v="0"/>
    <x v="2"/>
    <x v="1"/>
  </r>
  <r>
    <x v="0"/>
    <x v="9"/>
    <s v="De Bonte Raaf"/>
    <x v="6"/>
    <x v="17"/>
    <n v="1637.4"/>
    <x v="2"/>
    <x v="0"/>
    <x v="0"/>
    <x v="0"/>
    <x v="2"/>
    <x v="1"/>
  </r>
  <r>
    <x v="0"/>
    <x v="9"/>
    <s v="De Bonte Raaf"/>
    <x v="6"/>
    <x v="18"/>
    <n v="1637.4"/>
    <x v="2"/>
    <x v="0"/>
    <x v="0"/>
    <x v="0"/>
    <x v="2"/>
    <x v="1"/>
  </r>
  <r>
    <x v="0"/>
    <x v="9"/>
    <s v="De Bonte Raaf"/>
    <x v="6"/>
    <x v="19"/>
    <n v="13"/>
    <x v="2"/>
    <x v="0"/>
    <x v="0"/>
    <x v="0"/>
    <x v="2"/>
    <x v="1"/>
  </r>
  <r>
    <x v="0"/>
    <x v="9"/>
    <s v="De Bonte Raaf"/>
    <x v="6"/>
    <x v="20"/>
    <n v="1637.4"/>
    <x v="2"/>
    <x v="0"/>
    <x v="0"/>
    <x v="0"/>
    <x v="2"/>
    <x v="1"/>
  </r>
  <r>
    <x v="0"/>
    <x v="9"/>
    <s v="De Bonte Raaf"/>
    <x v="6"/>
    <x v="21"/>
    <n v="-610.08000000000004"/>
    <x v="2"/>
    <x v="0"/>
    <x v="0"/>
    <x v="0"/>
    <x v="2"/>
    <x v="1"/>
  </r>
  <r>
    <x v="0"/>
    <x v="9"/>
    <s v="De Bonte Raaf"/>
    <x v="6"/>
    <x v="22"/>
    <n v="1637.4"/>
    <x v="2"/>
    <x v="0"/>
    <x v="0"/>
    <x v="0"/>
    <x v="2"/>
    <x v="1"/>
  </r>
  <r>
    <x v="0"/>
    <x v="9"/>
    <s v="De Bonte Raaf"/>
    <x v="6"/>
    <x v="23"/>
    <n v="1637.4"/>
    <x v="2"/>
    <x v="0"/>
    <x v="0"/>
    <x v="0"/>
    <x v="2"/>
    <x v="1"/>
  </r>
  <r>
    <x v="0"/>
    <x v="9"/>
    <s v="De Bonte Raaf"/>
    <x v="6"/>
    <x v="24"/>
    <n v="1637.4"/>
    <x v="2"/>
    <x v="0"/>
    <x v="0"/>
    <x v="0"/>
    <x v="2"/>
    <x v="1"/>
  </r>
  <r>
    <x v="0"/>
    <x v="9"/>
    <s v="De Bonte Raaf"/>
    <x v="6"/>
    <x v="25"/>
    <n v="21.67"/>
    <x v="2"/>
    <x v="0"/>
    <x v="0"/>
    <x v="0"/>
    <x v="2"/>
    <x v="1"/>
  </r>
  <r>
    <x v="0"/>
    <x v="9"/>
    <s v="De Bonte Raaf"/>
    <x v="6"/>
    <x v="26"/>
    <n v="93.6"/>
    <x v="2"/>
    <x v="0"/>
    <x v="0"/>
    <x v="0"/>
    <x v="2"/>
    <x v="1"/>
  </r>
  <r>
    <x v="0"/>
    <x v="9"/>
    <s v="De Bonte Raaf"/>
    <x v="6"/>
    <x v="27"/>
    <n v="0"/>
    <x v="2"/>
    <x v="0"/>
    <x v="0"/>
    <x v="0"/>
    <x v="2"/>
    <x v="1"/>
  </r>
  <r>
    <x v="0"/>
    <x v="9"/>
    <s v="De Bonte Raaf"/>
    <x v="6"/>
    <x v="28"/>
    <n v="1637.4"/>
    <x v="2"/>
    <x v="0"/>
    <x v="0"/>
    <x v="0"/>
    <x v="2"/>
    <x v="1"/>
  </r>
  <r>
    <x v="0"/>
    <x v="9"/>
    <s v="De Bonte Raaf"/>
    <x v="6"/>
    <x v="29"/>
    <n v="0"/>
    <x v="2"/>
    <x v="0"/>
    <x v="0"/>
    <x v="0"/>
    <x v="2"/>
    <x v="1"/>
  </r>
  <r>
    <x v="0"/>
    <x v="9"/>
    <s v="De Bonte Raaf"/>
    <x v="6"/>
    <x v="30"/>
    <n v="2729"/>
    <x v="2"/>
    <x v="0"/>
    <x v="0"/>
    <x v="0"/>
    <x v="2"/>
    <x v="1"/>
  </r>
  <r>
    <x v="0"/>
    <x v="9"/>
    <s v="De Bonte Raaf"/>
    <x v="6"/>
    <x v="31"/>
    <n v="17.489999999999998"/>
    <x v="2"/>
    <x v="0"/>
    <x v="0"/>
    <x v="0"/>
    <x v="2"/>
    <x v="1"/>
  </r>
  <r>
    <x v="0"/>
    <x v="9"/>
    <s v="De Bonte Raaf"/>
    <x v="6"/>
    <x v="32"/>
    <n v="93.6"/>
    <x v="2"/>
    <x v="0"/>
    <x v="0"/>
    <x v="0"/>
    <x v="2"/>
    <x v="1"/>
  </r>
  <r>
    <x v="0"/>
    <x v="9"/>
    <s v="De Bonte Raaf"/>
    <x v="6"/>
    <x v="33"/>
    <n v="60"/>
    <x v="2"/>
    <x v="0"/>
    <x v="0"/>
    <x v="0"/>
    <x v="2"/>
    <x v="1"/>
  </r>
  <r>
    <x v="0"/>
    <x v="9"/>
    <s v="De Bonte Raaf"/>
    <x v="6"/>
    <x v="34"/>
    <n v="60"/>
    <x v="2"/>
    <x v="0"/>
    <x v="0"/>
    <x v="0"/>
    <x v="2"/>
    <x v="1"/>
  </r>
  <r>
    <x v="0"/>
    <x v="9"/>
    <s v="De Bonte Raaf"/>
    <x v="6"/>
    <x v="35"/>
    <n v="60"/>
    <x v="2"/>
    <x v="0"/>
    <x v="0"/>
    <x v="0"/>
    <x v="2"/>
    <x v="1"/>
  </r>
  <r>
    <x v="0"/>
    <x v="9"/>
    <s v="De Bonte Raaf"/>
    <x v="6"/>
    <x v="36"/>
    <n v="94"/>
    <x v="2"/>
    <x v="0"/>
    <x v="0"/>
    <x v="0"/>
    <x v="2"/>
    <x v="1"/>
  </r>
  <r>
    <x v="0"/>
    <x v="9"/>
    <s v="De Bonte Raaf"/>
    <x v="6"/>
    <x v="37"/>
    <n v="109.71"/>
    <x v="2"/>
    <x v="0"/>
    <x v="0"/>
    <x v="0"/>
    <x v="2"/>
    <x v="1"/>
  </r>
  <r>
    <x v="0"/>
    <x v="9"/>
    <s v="De Bonte Raaf"/>
    <x v="6"/>
    <x v="38"/>
    <n v="258.87"/>
    <x v="2"/>
    <x v="0"/>
    <x v="0"/>
    <x v="0"/>
    <x v="2"/>
    <x v="1"/>
  </r>
  <r>
    <x v="0"/>
    <x v="9"/>
    <s v="De Bonte Raaf"/>
    <x v="6"/>
    <x v="39"/>
    <n v="0"/>
    <x v="2"/>
    <x v="0"/>
    <x v="0"/>
    <x v="0"/>
    <x v="2"/>
    <x v="1"/>
  </r>
  <r>
    <x v="0"/>
    <x v="9"/>
    <s v="De Bonte Raaf"/>
    <x v="6"/>
    <x v="40"/>
    <n v="258.87"/>
    <x v="2"/>
    <x v="0"/>
    <x v="0"/>
    <x v="0"/>
    <x v="2"/>
    <x v="1"/>
  </r>
  <r>
    <x v="0"/>
    <x v="9"/>
    <s v="De Bonte Raaf"/>
    <x v="6"/>
    <x v="41"/>
    <n v="0"/>
    <x v="2"/>
    <x v="0"/>
    <x v="0"/>
    <x v="0"/>
    <x v="2"/>
    <x v="1"/>
  </r>
  <r>
    <x v="0"/>
    <x v="9"/>
    <s v="De Bonte Raaf"/>
    <x v="6"/>
    <x v="92"/>
    <n v="1637.4"/>
    <x v="2"/>
    <x v="0"/>
    <x v="0"/>
    <x v="0"/>
    <x v="2"/>
    <x v="1"/>
  </r>
  <r>
    <x v="0"/>
    <x v="9"/>
    <s v="De Bonte Raaf"/>
    <x v="6"/>
    <x v="43"/>
    <n v="0"/>
    <x v="2"/>
    <x v="0"/>
    <x v="0"/>
    <x v="1"/>
    <x v="2"/>
    <x v="1"/>
  </r>
  <r>
    <x v="0"/>
    <x v="9"/>
    <s v="De Bonte Raaf"/>
    <x v="6"/>
    <x v="44"/>
    <n v="0"/>
    <x v="2"/>
    <x v="0"/>
    <x v="0"/>
    <x v="2"/>
    <x v="2"/>
    <x v="1"/>
  </r>
  <r>
    <x v="0"/>
    <x v="9"/>
    <s v="De Bonte Raaf"/>
    <x v="6"/>
    <x v="45"/>
    <n v="0"/>
    <x v="2"/>
    <x v="0"/>
    <x v="0"/>
    <x v="2"/>
    <x v="2"/>
    <x v="1"/>
  </r>
  <r>
    <x v="0"/>
    <x v="9"/>
    <s v="De Bonte Raaf"/>
    <x v="6"/>
    <x v="46"/>
    <n v="0"/>
    <x v="2"/>
    <x v="0"/>
    <x v="0"/>
    <x v="2"/>
    <x v="2"/>
    <x v="1"/>
  </r>
  <r>
    <x v="0"/>
    <x v="9"/>
    <s v="De Bonte Raaf"/>
    <x v="6"/>
    <x v="47"/>
    <n v="0"/>
    <x v="2"/>
    <x v="0"/>
    <x v="0"/>
    <x v="2"/>
    <x v="2"/>
    <x v="1"/>
  </r>
  <r>
    <x v="0"/>
    <x v="9"/>
    <s v="De Bonte Raaf"/>
    <x v="6"/>
    <x v="48"/>
    <n v="0"/>
    <x v="2"/>
    <x v="0"/>
    <x v="0"/>
    <x v="1"/>
    <x v="2"/>
    <x v="1"/>
  </r>
  <r>
    <x v="0"/>
    <x v="9"/>
    <s v="De Bonte Raaf"/>
    <x v="6"/>
    <x v="49"/>
    <n v="130.99"/>
    <x v="2"/>
    <x v="0"/>
    <x v="0"/>
    <x v="3"/>
    <x v="2"/>
    <x v="1"/>
  </r>
  <r>
    <x v="0"/>
    <x v="9"/>
    <s v="De Bonte Raaf"/>
    <x v="6"/>
    <x v="50"/>
    <n v="19.649999999999999"/>
    <x v="2"/>
    <x v="0"/>
    <x v="0"/>
    <x v="4"/>
    <x v="2"/>
    <x v="1"/>
  </r>
  <r>
    <x v="0"/>
    <x v="9"/>
    <s v="De Bonte Raaf"/>
    <x v="6"/>
    <x v="51"/>
    <n v="26.2"/>
    <x v="2"/>
    <x v="0"/>
    <x v="0"/>
    <x v="4"/>
    <x v="2"/>
    <x v="1"/>
  </r>
  <r>
    <x v="0"/>
    <x v="9"/>
    <s v="De Bonte Raaf"/>
    <x v="6"/>
    <x v="52"/>
    <n v="0"/>
    <x v="2"/>
    <x v="0"/>
    <x v="0"/>
    <x v="1"/>
    <x v="2"/>
    <x v="1"/>
  </r>
  <r>
    <x v="0"/>
    <x v="9"/>
    <s v="De Bonte Raaf"/>
    <x v="6"/>
    <x v="53"/>
    <n v="24.56"/>
    <x v="2"/>
    <x v="0"/>
    <x v="0"/>
    <x v="3"/>
    <x v="2"/>
    <x v="1"/>
  </r>
  <r>
    <x v="0"/>
    <x v="9"/>
    <s v="De Bonte Raaf"/>
    <x v="6"/>
    <x v="54"/>
    <n v="3.68"/>
    <x v="2"/>
    <x v="0"/>
    <x v="0"/>
    <x v="4"/>
    <x v="2"/>
    <x v="1"/>
  </r>
  <r>
    <x v="0"/>
    <x v="9"/>
    <s v="De Bonte Raaf"/>
    <x v="6"/>
    <x v="55"/>
    <n v="4.91"/>
    <x v="2"/>
    <x v="0"/>
    <x v="0"/>
    <x v="4"/>
    <x v="2"/>
    <x v="1"/>
  </r>
  <r>
    <x v="0"/>
    <x v="9"/>
    <s v="De Bonte Raaf"/>
    <x v="6"/>
    <x v="56"/>
    <n v="0"/>
    <x v="2"/>
    <x v="0"/>
    <x v="0"/>
    <x v="4"/>
    <x v="2"/>
    <x v="1"/>
  </r>
  <r>
    <x v="0"/>
    <x v="9"/>
    <s v="De Bonte Raaf"/>
    <x v="6"/>
    <x v="57"/>
    <n v="0"/>
    <x v="2"/>
    <x v="0"/>
    <x v="0"/>
    <x v="4"/>
    <x v="2"/>
    <x v="1"/>
  </r>
  <r>
    <x v="0"/>
    <x v="9"/>
    <s v="De Bonte Raaf"/>
    <x v="6"/>
    <x v="58"/>
    <n v="0"/>
    <x v="2"/>
    <x v="0"/>
    <x v="0"/>
    <x v="4"/>
    <x v="2"/>
    <x v="1"/>
  </r>
  <r>
    <x v="0"/>
    <x v="9"/>
    <s v="De Bonte Raaf"/>
    <x v="6"/>
    <x v="59"/>
    <n v="0"/>
    <x v="2"/>
    <x v="0"/>
    <x v="0"/>
    <x v="4"/>
    <x v="2"/>
    <x v="1"/>
  </r>
  <r>
    <x v="0"/>
    <x v="9"/>
    <s v="De Bonte Raaf"/>
    <x v="6"/>
    <x v="60"/>
    <n v="119.04"/>
    <x v="2"/>
    <x v="0"/>
    <x v="0"/>
    <x v="5"/>
    <x v="2"/>
    <x v="1"/>
  </r>
  <r>
    <x v="0"/>
    <x v="9"/>
    <s v="De Bonte Raaf"/>
    <x v="6"/>
    <x v="61"/>
    <n v="0"/>
    <x v="2"/>
    <x v="0"/>
    <x v="0"/>
    <x v="5"/>
    <x v="2"/>
    <x v="1"/>
  </r>
  <r>
    <x v="0"/>
    <x v="9"/>
    <s v="De Bonte Raaf"/>
    <x v="6"/>
    <x v="62"/>
    <n v="0"/>
    <x v="2"/>
    <x v="0"/>
    <x v="0"/>
    <x v="5"/>
    <x v="2"/>
    <x v="1"/>
  </r>
  <r>
    <x v="0"/>
    <x v="9"/>
    <s v="De Bonte Raaf"/>
    <x v="6"/>
    <x v="63"/>
    <n v="0"/>
    <x v="2"/>
    <x v="0"/>
    <x v="0"/>
    <x v="5"/>
    <x v="2"/>
    <x v="1"/>
  </r>
  <r>
    <x v="0"/>
    <x v="9"/>
    <s v="De Bonte Raaf"/>
    <x v="6"/>
    <x v="64"/>
    <n v="8.68"/>
    <x v="2"/>
    <x v="0"/>
    <x v="0"/>
    <x v="5"/>
    <x v="2"/>
    <x v="1"/>
  </r>
  <r>
    <x v="0"/>
    <x v="9"/>
    <s v="De Bonte Raaf"/>
    <x v="6"/>
    <x v="65"/>
    <n v="0"/>
    <x v="2"/>
    <x v="0"/>
    <x v="0"/>
    <x v="5"/>
    <x v="2"/>
    <x v="1"/>
  </r>
  <r>
    <x v="0"/>
    <x v="9"/>
    <s v="De Bonte Raaf"/>
    <x v="6"/>
    <x v="66"/>
    <n v="0"/>
    <x v="2"/>
    <x v="0"/>
    <x v="0"/>
    <x v="5"/>
    <x v="2"/>
    <x v="1"/>
  </r>
  <r>
    <x v="0"/>
    <x v="9"/>
    <s v="De Bonte Raaf"/>
    <x v="6"/>
    <x v="67"/>
    <n v="130.01"/>
    <x v="2"/>
    <x v="0"/>
    <x v="0"/>
    <x v="5"/>
    <x v="2"/>
    <x v="1"/>
  </r>
  <r>
    <x v="0"/>
    <x v="9"/>
    <s v="De Bonte Raaf"/>
    <x v="6"/>
    <x v="68"/>
    <n v="0"/>
    <x v="2"/>
    <x v="0"/>
    <x v="0"/>
    <x v="5"/>
    <x v="2"/>
    <x v="1"/>
  </r>
  <r>
    <x v="0"/>
    <x v="9"/>
    <s v="De Bonte Raaf"/>
    <x v="6"/>
    <x v="69"/>
    <n v="0"/>
    <x v="2"/>
    <x v="0"/>
    <x v="0"/>
    <x v="5"/>
    <x v="2"/>
    <x v="1"/>
  </r>
  <r>
    <x v="0"/>
    <x v="9"/>
    <s v="De Bonte Raaf"/>
    <x v="6"/>
    <x v="70"/>
    <n v="5.73"/>
    <x v="2"/>
    <x v="0"/>
    <x v="0"/>
    <x v="5"/>
    <x v="2"/>
    <x v="1"/>
  </r>
  <r>
    <x v="0"/>
    <x v="9"/>
    <s v="De Bonte Raaf"/>
    <x v="6"/>
    <x v="71"/>
    <n v="0"/>
    <x v="2"/>
    <x v="0"/>
    <x v="0"/>
    <x v="5"/>
    <x v="2"/>
    <x v="1"/>
  </r>
  <r>
    <x v="0"/>
    <x v="9"/>
    <s v="De Bonte Raaf"/>
    <x v="6"/>
    <x v="72"/>
    <n v="0"/>
    <x v="2"/>
    <x v="0"/>
    <x v="0"/>
    <x v="4"/>
    <x v="2"/>
    <x v="1"/>
  </r>
  <r>
    <x v="0"/>
    <x v="9"/>
    <s v="De Bonte Raaf"/>
    <x v="6"/>
    <x v="73"/>
    <n v="0"/>
    <x v="2"/>
    <x v="0"/>
    <x v="0"/>
    <x v="4"/>
    <x v="2"/>
    <x v="1"/>
  </r>
  <r>
    <x v="0"/>
    <x v="9"/>
    <s v="De Bonte Raaf"/>
    <x v="6"/>
    <x v="74"/>
    <n v="0"/>
    <x v="2"/>
    <x v="0"/>
    <x v="0"/>
    <x v="4"/>
    <x v="2"/>
    <x v="1"/>
  </r>
  <r>
    <x v="0"/>
    <x v="9"/>
    <s v="De Bonte Raaf"/>
    <x v="6"/>
    <x v="75"/>
    <n v="0"/>
    <x v="2"/>
    <x v="0"/>
    <x v="0"/>
    <x v="4"/>
    <x v="2"/>
    <x v="1"/>
  </r>
  <r>
    <x v="0"/>
    <x v="9"/>
    <s v="De Bonte Raaf"/>
    <x v="6"/>
    <x v="76"/>
    <n v="109.71"/>
    <x v="2"/>
    <x v="0"/>
    <x v="0"/>
    <x v="6"/>
    <x v="2"/>
    <x v="1"/>
  </r>
  <r>
    <x v="0"/>
    <x v="9"/>
    <s v="De Bonte Raaf"/>
    <x v="6"/>
    <x v="77"/>
    <n v="-610.08000000000004"/>
    <x v="2"/>
    <x v="0"/>
    <x v="0"/>
    <x v="7"/>
    <x v="2"/>
    <x v="1"/>
  </r>
  <r>
    <x v="0"/>
    <x v="9"/>
    <s v="De Bonte Raaf"/>
    <x v="6"/>
    <x v="78"/>
    <n v="0"/>
    <x v="2"/>
    <x v="0"/>
    <x v="0"/>
    <x v="7"/>
    <x v="2"/>
    <x v="1"/>
  </r>
  <r>
    <x v="0"/>
    <x v="9"/>
    <s v="De Bonte Raaf"/>
    <x v="6"/>
    <x v="79"/>
    <n v="0"/>
    <x v="2"/>
    <x v="0"/>
    <x v="0"/>
    <x v="7"/>
    <x v="2"/>
    <x v="1"/>
  </r>
  <r>
    <x v="0"/>
    <x v="9"/>
    <s v="De Bonte Raaf"/>
    <x v="6"/>
    <x v="80"/>
    <n v="0"/>
    <x v="2"/>
    <x v="0"/>
    <x v="0"/>
    <x v="8"/>
    <x v="2"/>
    <x v="1"/>
  </r>
  <r>
    <x v="0"/>
    <x v="9"/>
    <s v="De Bonte Raaf"/>
    <x v="6"/>
    <x v="81"/>
    <n v="1027.32"/>
    <x v="2"/>
    <x v="0"/>
    <x v="0"/>
    <x v="8"/>
    <x v="2"/>
    <x v="1"/>
  </r>
  <r>
    <x v="0"/>
    <x v="9"/>
    <s v="De Bonte Raaf"/>
    <x v="6"/>
    <x v="82"/>
    <n v="0"/>
    <x v="2"/>
    <x v="0"/>
    <x v="0"/>
    <x v="8"/>
    <x v="2"/>
    <x v="1"/>
  </r>
  <r>
    <x v="0"/>
    <x v="9"/>
    <s v="De Bonte Raaf"/>
    <x v="6"/>
    <x v="83"/>
    <n v="1027.32"/>
    <x v="2"/>
    <x v="0"/>
    <x v="0"/>
    <x v="9"/>
    <x v="2"/>
    <x v="1"/>
  </r>
  <r>
    <x v="0"/>
    <x v="9"/>
    <s v="De Bonte Raaf"/>
    <x v="6"/>
    <x v="84"/>
    <n v="0"/>
    <x v="2"/>
    <x v="0"/>
    <x v="0"/>
    <x v="3"/>
    <x v="2"/>
    <x v="1"/>
  </r>
  <r>
    <x v="0"/>
    <x v="9"/>
    <s v="De Bonte Raaf"/>
    <x v="7"/>
    <x v="0"/>
    <n v="6969.51"/>
    <x v="2"/>
    <x v="0"/>
    <x v="0"/>
    <x v="0"/>
    <x v="0"/>
    <x v="0"/>
  </r>
  <r>
    <x v="0"/>
    <x v="9"/>
    <s v="De Bonte Raaf"/>
    <x v="7"/>
    <x v="85"/>
    <n v="2951"/>
    <x v="2"/>
    <x v="0"/>
    <x v="0"/>
    <x v="0"/>
    <x v="0"/>
    <x v="0"/>
  </r>
  <r>
    <x v="0"/>
    <x v="9"/>
    <s v="De Bonte Raaf"/>
    <x v="7"/>
    <x v="2"/>
    <n v="0"/>
    <x v="2"/>
    <x v="0"/>
    <x v="0"/>
    <x v="0"/>
    <x v="0"/>
    <x v="0"/>
  </r>
  <r>
    <x v="0"/>
    <x v="9"/>
    <s v="De Bonte Raaf"/>
    <x v="7"/>
    <x v="86"/>
    <n v="2951"/>
    <x v="2"/>
    <x v="0"/>
    <x v="0"/>
    <x v="0"/>
    <x v="0"/>
    <x v="0"/>
  </r>
  <r>
    <x v="0"/>
    <x v="9"/>
    <s v="De Bonte Raaf"/>
    <x v="7"/>
    <x v="4"/>
    <n v="2951"/>
    <x v="2"/>
    <x v="0"/>
    <x v="0"/>
    <x v="1"/>
    <x v="0"/>
    <x v="0"/>
  </r>
  <r>
    <x v="0"/>
    <x v="9"/>
    <s v="De Bonte Raaf"/>
    <x v="7"/>
    <x v="5"/>
    <n v="0"/>
    <x v="2"/>
    <x v="0"/>
    <x v="0"/>
    <x v="0"/>
    <x v="0"/>
    <x v="0"/>
  </r>
  <r>
    <x v="0"/>
    <x v="9"/>
    <s v="De Bonte Raaf"/>
    <x v="7"/>
    <x v="6"/>
    <n v="3756.33"/>
    <x v="2"/>
    <x v="0"/>
    <x v="0"/>
    <x v="0"/>
    <x v="0"/>
    <x v="0"/>
  </r>
  <r>
    <x v="0"/>
    <x v="9"/>
    <s v="De Bonte Raaf"/>
    <x v="7"/>
    <x v="7"/>
    <n v="0"/>
    <x v="2"/>
    <x v="0"/>
    <x v="0"/>
    <x v="0"/>
    <x v="0"/>
    <x v="0"/>
  </r>
  <r>
    <x v="0"/>
    <x v="9"/>
    <s v="De Bonte Raaf"/>
    <x v="7"/>
    <x v="8"/>
    <n v="0"/>
    <x v="2"/>
    <x v="0"/>
    <x v="0"/>
    <x v="1"/>
    <x v="0"/>
    <x v="0"/>
  </r>
  <r>
    <x v="0"/>
    <x v="9"/>
    <s v="De Bonte Raaf"/>
    <x v="7"/>
    <x v="9"/>
    <n v="0"/>
    <x v="2"/>
    <x v="0"/>
    <x v="0"/>
    <x v="0"/>
    <x v="0"/>
    <x v="0"/>
  </r>
  <r>
    <x v="0"/>
    <x v="9"/>
    <s v="De Bonte Raaf"/>
    <x v="7"/>
    <x v="87"/>
    <n v="2951"/>
    <x v="2"/>
    <x v="0"/>
    <x v="0"/>
    <x v="0"/>
    <x v="0"/>
    <x v="0"/>
  </r>
  <r>
    <x v="0"/>
    <x v="9"/>
    <s v="De Bonte Raaf"/>
    <x v="7"/>
    <x v="88"/>
    <n v="2951"/>
    <x v="2"/>
    <x v="0"/>
    <x v="0"/>
    <x v="0"/>
    <x v="0"/>
    <x v="0"/>
  </r>
  <r>
    <x v="0"/>
    <x v="9"/>
    <s v="De Bonte Raaf"/>
    <x v="7"/>
    <x v="89"/>
    <n v="2951"/>
    <x v="2"/>
    <x v="0"/>
    <x v="0"/>
    <x v="0"/>
    <x v="0"/>
    <x v="0"/>
  </r>
  <r>
    <x v="0"/>
    <x v="9"/>
    <s v="De Bonte Raaf"/>
    <x v="7"/>
    <x v="90"/>
    <n v="2951"/>
    <x v="2"/>
    <x v="0"/>
    <x v="0"/>
    <x v="0"/>
    <x v="0"/>
    <x v="0"/>
  </r>
  <r>
    <x v="0"/>
    <x v="9"/>
    <s v="De Bonte Raaf"/>
    <x v="7"/>
    <x v="91"/>
    <n v="2951"/>
    <x v="2"/>
    <x v="0"/>
    <x v="0"/>
    <x v="0"/>
    <x v="0"/>
    <x v="0"/>
  </r>
  <r>
    <x v="0"/>
    <x v="9"/>
    <s v="De Bonte Raaf"/>
    <x v="7"/>
    <x v="15"/>
    <n v="0"/>
    <x v="2"/>
    <x v="0"/>
    <x v="0"/>
    <x v="0"/>
    <x v="0"/>
    <x v="0"/>
  </r>
  <r>
    <x v="0"/>
    <x v="9"/>
    <s v="De Bonte Raaf"/>
    <x v="7"/>
    <x v="16"/>
    <n v="2951"/>
    <x v="2"/>
    <x v="0"/>
    <x v="0"/>
    <x v="0"/>
    <x v="0"/>
    <x v="0"/>
  </r>
  <r>
    <x v="0"/>
    <x v="9"/>
    <s v="De Bonte Raaf"/>
    <x v="7"/>
    <x v="17"/>
    <n v="0"/>
    <x v="2"/>
    <x v="0"/>
    <x v="0"/>
    <x v="0"/>
    <x v="0"/>
    <x v="0"/>
  </r>
  <r>
    <x v="0"/>
    <x v="9"/>
    <s v="De Bonte Raaf"/>
    <x v="7"/>
    <x v="18"/>
    <n v="2951"/>
    <x v="2"/>
    <x v="0"/>
    <x v="0"/>
    <x v="0"/>
    <x v="0"/>
    <x v="0"/>
  </r>
  <r>
    <x v="0"/>
    <x v="9"/>
    <s v="De Bonte Raaf"/>
    <x v="7"/>
    <x v="19"/>
    <n v="22"/>
    <x v="2"/>
    <x v="0"/>
    <x v="0"/>
    <x v="0"/>
    <x v="0"/>
    <x v="0"/>
  </r>
  <r>
    <x v="0"/>
    <x v="9"/>
    <s v="De Bonte Raaf"/>
    <x v="7"/>
    <x v="20"/>
    <n v="2951"/>
    <x v="2"/>
    <x v="0"/>
    <x v="0"/>
    <x v="0"/>
    <x v="0"/>
    <x v="0"/>
  </r>
  <r>
    <x v="0"/>
    <x v="9"/>
    <s v="De Bonte Raaf"/>
    <x v="7"/>
    <x v="21"/>
    <n v="-627.83000000000004"/>
    <x v="2"/>
    <x v="0"/>
    <x v="0"/>
    <x v="0"/>
    <x v="0"/>
    <x v="0"/>
  </r>
  <r>
    <x v="0"/>
    <x v="9"/>
    <s v="De Bonte Raaf"/>
    <x v="7"/>
    <x v="22"/>
    <n v="2951"/>
    <x v="2"/>
    <x v="0"/>
    <x v="0"/>
    <x v="0"/>
    <x v="0"/>
    <x v="0"/>
  </r>
  <r>
    <x v="0"/>
    <x v="9"/>
    <s v="De Bonte Raaf"/>
    <x v="7"/>
    <x v="23"/>
    <n v="2951"/>
    <x v="2"/>
    <x v="0"/>
    <x v="0"/>
    <x v="0"/>
    <x v="0"/>
    <x v="0"/>
  </r>
  <r>
    <x v="0"/>
    <x v="9"/>
    <s v="De Bonte Raaf"/>
    <x v="7"/>
    <x v="24"/>
    <n v="2951"/>
    <x v="2"/>
    <x v="0"/>
    <x v="0"/>
    <x v="0"/>
    <x v="0"/>
    <x v="0"/>
  </r>
  <r>
    <x v="0"/>
    <x v="9"/>
    <s v="De Bonte Raaf"/>
    <x v="7"/>
    <x v="25"/>
    <n v="21.67"/>
    <x v="2"/>
    <x v="0"/>
    <x v="0"/>
    <x v="0"/>
    <x v="0"/>
    <x v="0"/>
  </r>
  <r>
    <x v="0"/>
    <x v="9"/>
    <s v="De Bonte Raaf"/>
    <x v="7"/>
    <x v="26"/>
    <n v="158.4"/>
    <x v="2"/>
    <x v="0"/>
    <x v="0"/>
    <x v="0"/>
    <x v="0"/>
    <x v="0"/>
  </r>
  <r>
    <x v="0"/>
    <x v="9"/>
    <s v="De Bonte Raaf"/>
    <x v="7"/>
    <x v="27"/>
    <n v="316.25"/>
    <x v="2"/>
    <x v="0"/>
    <x v="0"/>
    <x v="0"/>
    <x v="0"/>
    <x v="0"/>
  </r>
  <r>
    <x v="0"/>
    <x v="9"/>
    <s v="De Bonte Raaf"/>
    <x v="7"/>
    <x v="28"/>
    <n v="2951"/>
    <x v="2"/>
    <x v="0"/>
    <x v="0"/>
    <x v="0"/>
    <x v="0"/>
    <x v="0"/>
  </r>
  <r>
    <x v="0"/>
    <x v="9"/>
    <s v="De Bonte Raaf"/>
    <x v="7"/>
    <x v="29"/>
    <n v="0"/>
    <x v="2"/>
    <x v="0"/>
    <x v="0"/>
    <x v="0"/>
    <x v="0"/>
    <x v="0"/>
  </r>
  <r>
    <x v="0"/>
    <x v="9"/>
    <s v="De Bonte Raaf"/>
    <x v="7"/>
    <x v="30"/>
    <n v="2951"/>
    <x v="2"/>
    <x v="0"/>
    <x v="0"/>
    <x v="0"/>
    <x v="0"/>
    <x v="0"/>
  </r>
  <r>
    <x v="0"/>
    <x v="9"/>
    <s v="De Bonte Raaf"/>
    <x v="7"/>
    <x v="31"/>
    <n v="18.920000000000002"/>
    <x v="2"/>
    <x v="0"/>
    <x v="0"/>
    <x v="0"/>
    <x v="0"/>
    <x v="0"/>
  </r>
  <r>
    <x v="0"/>
    <x v="9"/>
    <s v="De Bonte Raaf"/>
    <x v="7"/>
    <x v="32"/>
    <n v="156"/>
    <x v="2"/>
    <x v="0"/>
    <x v="0"/>
    <x v="0"/>
    <x v="0"/>
    <x v="0"/>
  </r>
  <r>
    <x v="0"/>
    <x v="9"/>
    <s v="De Bonte Raaf"/>
    <x v="7"/>
    <x v="33"/>
    <n v="100"/>
    <x v="2"/>
    <x v="0"/>
    <x v="0"/>
    <x v="0"/>
    <x v="0"/>
    <x v="0"/>
  </r>
  <r>
    <x v="0"/>
    <x v="9"/>
    <s v="De Bonte Raaf"/>
    <x v="7"/>
    <x v="34"/>
    <n v="100"/>
    <x v="2"/>
    <x v="0"/>
    <x v="0"/>
    <x v="0"/>
    <x v="0"/>
    <x v="0"/>
  </r>
  <r>
    <x v="0"/>
    <x v="9"/>
    <s v="De Bonte Raaf"/>
    <x v="7"/>
    <x v="35"/>
    <n v="100"/>
    <x v="2"/>
    <x v="0"/>
    <x v="0"/>
    <x v="0"/>
    <x v="0"/>
    <x v="0"/>
  </r>
  <r>
    <x v="0"/>
    <x v="9"/>
    <s v="De Bonte Raaf"/>
    <x v="7"/>
    <x v="36"/>
    <n v="156"/>
    <x v="2"/>
    <x v="0"/>
    <x v="0"/>
    <x v="0"/>
    <x v="0"/>
    <x v="0"/>
  </r>
  <r>
    <x v="0"/>
    <x v="9"/>
    <s v="De Bonte Raaf"/>
    <x v="7"/>
    <x v="37"/>
    <n v="197.72"/>
    <x v="2"/>
    <x v="0"/>
    <x v="0"/>
    <x v="0"/>
    <x v="0"/>
    <x v="0"/>
  </r>
  <r>
    <x v="0"/>
    <x v="9"/>
    <s v="De Bonte Raaf"/>
    <x v="7"/>
    <x v="38"/>
    <n v="432"/>
    <x v="2"/>
    <x v="0"/>
    <x v="0"/>
    <x v="0"/>
    <x v="0"/>
    <x v="0"/>
  </r>
  <r>
    <x v="0"/>
    <x v="9"/>
    <s v="De Bonte Raaf"/>
    <x v="7"/>
    <x v="39"/>
    <n v="0"/>
    <x v="2"/>
    <x v="0"/>
    <x v="0"/>
    <x v="0"/>
    <x v="0"/>
    <x v="0"/>
  </r>
  <r>
    <x v="0"/>
    <x v="9"/>
    <s v="De Bonte Raaf"/>
    <x v="7"/>
    <x v="40"/>
    <n v="432"/>
    <x v="2"/>
    <x v="0"/>
    <x v="0"/>
    <x v="0"/>
    <x v="0"/>
    <x v="0"/>
  </r>
  <r>
    <x v="0"/>
    <x v="9"/>
    <s v="De Bonte Raaf"/>
    <x v="7"/>
    <x v="41"/>
    <n v="0"/>
    <x v="2"/>
    <x v="0"/>
    <x v="0"/>
    <x v="0"/>
    <x v="0"/>
    <x v="0"/>
  </r>
  <r>
    <x v="0"/>
    <x v="9"/>
    <s v="De Bonte Raaf"/>
    <x v="7"/>
    <x v="92"/>
    <n v="2951"/>
    <x v="2"/>
    <x v="0"/>
    <x v="0"/>
    <x v="0"/>
    <x v="0"/>
    <x v="0"/>
  </r>
  <r>
    <x v="0"/>
    <x v="9"/>
    <s v="De Bonte Raaf"/>
    <x v="7"/>
    <x v="43"/>
    <n v="0"/>
    <x v="2"/>
    <x v="0"/>
    <x v="0"/>
    <x v="1"/>
    <x v="0"/>
    <x v="0"/>
  </r>
  <r>
    <x v="0"/>
    <x v="9"/>
    <s v="De Bonte Raaf"/>
    <x v="7"/>
    <x v="44"/>
    <n v="0"/>
    <x v="2"/>
    <x v="0"/>
    <x v="0"/>
    <x v="2"/>
    <x v="0"/>
    <x v="0"/>
  </r>
  <r>
    <x v="0"/>
    <x v="9"/>
    <s v="De Bonte Raaf"/>
    <x v="7"/>
    <x v="45"/>
    <n v="0"/>
    <x v="2"/>
    <x v="0"/>
    <x v="0"/>
    <x v="2"/>
    <x v="0"/>
    <x v="0"/>
  </r>
  <r>
    <x v="0"/>
    <x v="9"/>
    <s v="De Bonte Raaf"/>
    <x v="7"/>
    <x v="46"/>
    <n v="0"/>
    <x v="2"/>
    <x v="0"/>
    <x v="0"/>
    <x v="2"/>
    <x v="0"/>
    <x v="0"/>
  </r>
  <r>
    <x v="0"/>
    <x v="9"/>
    <s v="De Bonte Raaf"/>
    <x v="7"/>
    <x v="47"/>
    <n v="0"/>
    <x v="2"/>
    <x v="0"/>
    <x v="0"/>
    <x v="2"/>
    <x v="0"/>
    <x v="0"/>
  </r>
  <r>
    <x v="0"/>
    <x v="9"/>
    <s v="De Bonte Raaf"/>
    <x v="7"/>
    <x v="48"/>
    <n v="0"/>
    <x v="2"/>
    <x v="0"/>
    <x v="0"/>
    <x v="1"/>
    <x v="0"/>
    <x v="0"/>
  </r>
  <r>
    <x v="0"/>
    <x v="9"/>
    <s v="De Bonte Raaf"/>
    <x v="7"/>
    <x v="49"/>
    <n v="236.08"/>
    <x v="2"/>
    <x v="0"/>
    <x v="0"/>
    <x v="3"/>
    <x v="0"/>
    <x v="0"/>
  </r>
  <r>
    <x v="0"/>
    <x v="9"/>
    <s v="De Bonte Raaf"/>
    <x v="7"/>
    <x v="50"/>
    <n v="35.409999999999997"/>
    <x v="2"/>
    <x v="0"/>
    <x v="0"/>
    <x v="4"/>
    <x v="0"/>
    <x v="0"/>
  </r>
  <r>
    <x v="0"/>
    <x v="9"/>
    <s v="De Bonte Raaf"/>
    <x v="7"/>
    <x v="51"/>
    <n v="47.22"/>
    <x v="2"/>
    <x v="0"/>
    <x v="0"/>
    <x v="4"/>
    <x v="0"/>
    <x v="0"/>
  </r>
  <r>
    <x v="0"/>
    <x v="9"/>
    <s v="De Bonte Raaf"/>
    <x v="7"/>
    <x v="52"/>
    <n v="0"/>
    <x v="2"/>
    <x v="0"/>
    <x v="0"/>
    <x v="1"/>
    <x v="0"/>
    <x v="0"/>
  </r>
  <r>
    <x v="0"/>
    <x v="9"/>
    <s v="De Bonte Raaf"/>
    <x v="7"/>
    <x v="53"/>
    <n v="44.26"/>
    <x v="2"/>
    <x v="0"/>
    <x v="0"/>
    <x v="3"/>
    <x v="0"/>
    <x v="0"/>
  </r>
  <r>
    <x v="0"/>
    <x v="9"/>
    <s v="De Bonte Raaf"/>
    <x v="7"/>
    <x v="54"/>
    <n v="6.64"/>
    <x v="2"/>
    <x v="0"/>
    <x v="0"/>
    <x v="4"/>
    <x v="0"/>
    <x v="0"/>
  </r>
  <r>
    <x v="0"/>
    <x v="9"/>
    <s v="De Bonte Raaf"/>
    <x v="7"/>
    <x v="55"/>
    <n v="8.85"/>
    <x v="2"/>
    <x v="0"/>
    <x v="0"/>
    <x v="4"/>
    <x v="0"/>
    <x v="0"/>
  </r>
  <r>
    <x v="0"/>
    <x v="9"/>
    <s v="De Bonte Raaf"/>
    <x v="7"/>
    <x v="56"/>
    <n v="0"/>
    <x v="2"/>
    <x v="0"/>
    <x v="0"/>
    <x v="4"/>
    <x v="0"/>
    <x v="0"/>
  </r>
  <r>
    <x v="0"/>
    <x v="9"/>
    <s v="De Bonte Raaf"/>
    <x v="7"/>
    <x v="57"/>
    <n v="0"/>
    <x v="2"/>
    <x v="0"/>
    <x v="0"/>
    <x v="4"/>
    <x v="0"/>
    <x v="0"/>
  </r>
  <r>
    <x v="0"/>
    <x v="9"/>
    <s v="De Bonte Raaf"/>
    <x v="7"/>
    <x v="58"/>
    <n v="0"/>
    <x v="2"/>
    <x v="0"/>
    <x v="0"/>
    <x v="4"/>
    <x v="0"/>
    <x v="0"/>
  </r>
  <r>
    <x v="0"/>
    <x v="9"/>
    <s v="De Bonte Raaf"/>
    <x v="7"/>
    <x v="59"/>
    <n v="0"/>
    <x v="2"/>
    <x v="0"/>
    <x v="0"/>
    <x v="4"/>
    <x v="0"/>
    <x v="0"/>
  </r>
  <r>
    <x v="0"/>
    <x v="9"/>
    <s v="De Bonte Raaf"/>
    <x v="7"/>
    <x v="60"/>
    <n v="214.54"/>
    <x v="2"/>
    <x v="0"/>
    <x v="0"/>
    <x v="5"/>
    <x v="0"/>
    <x v="0"/>
  </r>
  <r>
    <x v="0"/>
    <x v="9"/>
    <s v="De Bonte Raaf"/>
    <x v="7"/>
    <x v="61"/>
    <n v="0"/>
    <x v="2"/>
    <x v="0"/>
    <x v="0"/>
    <x v="5"/>
    <x v="0"/>
    <x v="0"/>
  </r>
  <r>
    <x v="0"/>
    <x v="9"/>
    <s v="De Bonte Raaf"/>
    <x v="7"/>
    <x v="62"/>
    <n v="0"/>
    <x v="2"/>
    <x v="0"/>
    <x v="0"/>
    <x v="5"/>
    <x v="0"/>
    <x v="0"/>
  </r>
  <r>
    <x v="0"/>
    <x v="9"/>
    <s v="De Bonte Raaf"/>
    <x v="7"/>
    <x v="63"/>
    <n v="0"/>
    <x v="2"/>
    <x v="0"/>
    <x v="0"/>
    <x v="5"/>
    <x v="0"/>
    <x v="0"/>
  </r>
  <r>
    <x v="0"/>
    <x v="9"/>
    <s v="De Bonte Raaf"/>
    <x v="7"/>
    <x v="64"/>
    <n v="15.64"/>
    <x v="2"/>
    <x v="0"/>
    <x v="0"/>
    <x v="5"/>
    <x v="0"/>
    <x v="0"/>
  </r>
  <r>
    <x v="0"/>
    <x v="9"/>
    <s v="De Bonte Raaf"/>
    <x v="7"/>
    <x v="65"/>
    <n v="0"/>
    <x v="2"/>
    <x v="0"/>
    <x v="0"/>
    <x v="5"/>
    <x v="0"/>
    <x v="0"/>
  </r>
  <r>
    <x v="0"/>
    <x v="9"/>
    <s v="De Bonte Raaf"/>
    <x v="7"/>
    <x v="66"/>
    <n v="86.76"/>
    <x v="2"/>
    <x v="0"/>
    <x v="0"/>
    <x v="5"/>
    <x v="0"/>
    <x v="0"/>
  </r>
  <r>
    <x v="0"/>
    <x v="9"/>
    <s v="De Bonte Raaf"/>
    <x v="7"/>
    <x v="67"/>
    <n v="0"/>
    <x v="2"/>
    <x v="0"/>
    <x v="0"/>
    <x v="5"/>
    <x v="0"/>
    <x v="0"/>
  </r>
  <r>
    <x v="0"/>
    <x v="9"/>
    <s v="De Bonte Raaf"/>
    <x v="7"/>
    <x v="68"/>
    <n v="0"/>
    <x v="2"/>
    <x v="0"/>
    <x v="0"/>
    <x v="5"/>
    <x v="0"/>
    <x v="0"/>
  </r>
  <r>
    <x v="0"/>
    <x v="9"/>
    <s v="De Bonte Raaf"/>
    <x v="7"/>
    <x v="69"/>
    <n v="0"/>
    <x v="2"/>
    <x v="0"/>
    <x v="0"/>
    <x v="5"/>
    <x v="0"/>
    <x v="0"/>
  </r>
  <r>
    <x v="0"/>
    <x v="9"/>
    <s v="De Bonte Raaf"/>
    <x v="7"/>
    <x v="70"/>
    <n v="10.33"/>
    <x v="2"/>
    <x v="0"/>
    <x v="0"/>
    <x v="5"/>
    <x v="0"/>
    <x v="0"/>
  </r>
  <r>
    <x v="0"/>
    <x v="9"/>
    <s v="De Bonte Raaf"/>
    <x v="7"/>
    <x v="71"/>
    <n v="0"/>
    <x v="2"/>
    <x v="0"/>
    <x v="0"/>
    <x v="5"/>
    <x v="0"/>
    <x v="0"/>
  </r>
  <r>
    <x v="0"/>
    <x v="9"/>
    <s v="De Bonte Raaf"/>
    <x v="7"/>
    <x v="72"/>
    <n v="0"/>
    <x v="2"/>
    <x v="0"/>
    <x v="0"/>
    <x v="4"/>
    <x v="0"/>
    <x v="0"/>
  </r>
  <r>
    <x v="0"/>
    <x v="9"/>
    <s v="De Bonte Raaf"/>
    <x v="7"/>
    <x v="73"/>
    <n v="0"/>
    <x v="2"/>
    <x v="0"/>
    <x v="0"/>
    <x v="4"/>
    <x v="0"/>
    <x v="0"/>
  </r>
  <r>
    <x v="0"/>
    <x v="9"/>
    <s v="De Bonte Raaf"/>
    <x v="7"/>
    <x v="74"/>
    <n v="0"/>
    <x v="2"/>
    <x v="0"/>
    <x v="0"/>
    <x v="4"/>
    <x v="0"/>
    <x v="0"/>
  </r>
  <r>
    <x v="0"/>
    <x v="9"/>
    <s v="De Bonte Raaf"/>
    <x v="7"/>
    <x v="75"/>
    <n v="0"/>
    <x v="2"/>
    <x v="0"/>
    <x v="0"/>
    <x v="4"/>
    <x v="0"/>
    <x v="0"/>
  </r>
  <r>
    <x v="0"/>
    <x v="9"/>
    <s v="De Bonte Raaf"/>
    <x v="7"/>
    <x v="76"/>
    <n v="197.72"/>
    <x v="2"/>
    <x v="0"/>
    <x v="0"/>
    <x v="6"/>
    <x v="0"/>
    <x v="0"/>
  </r>
  <r>
    <x v="0"/>
    <x v="9"/>
    <s v="De Bonte Raaf"/>
    <x v="7"/>
    <x v="77"/>
    <n v="-627.83000000000004"/>
    <x v="2"/>
    <x v="0"/>
    <x v="0"/>
    <x v="7"/>
    <x v="0"/>
    <x v="0"/>
  </r>
  <r>
    <x v="0"/>
    <x v="9"/>
    <s v="De Bonte Raaf"/>
    <x v="7"/>
    <x v="78"/>
    <n v="0"/>
    <x v="2"/>
    <x v="0"/>
    <x v="0"/>
    <x v="7"/>
    <x v="0"/>
    <x v="0"/>
  </r>
  <r>
    <x v="0"/>
    <x v="9"/>
    <s v="De Bonte Raaf"/>
    <x v="7"/>
    <x v="79"/>
    <n v="0"/>
    <x v="2"/>
    <x v="0"/>
    <x v="0"/>
    <x v="7"/>
    <x v="0"/>
    <x v="0"/>
  </r>
  <r>
    <x v="0"/>
    <x v="9"/>
    <s v="De Bonte Raaf"/>
    <x v="7"/>
    <x v="80"/>
    <n v="0"/>
    <x v="2"/>
    <x v="0"/>
    <x v="0"/>
    <x v="8"/>
    <x v="0"/>
    <x v="0"/>
  </r>
  <r>
    <x v="0"/>
    <x v="9"/>
    <s v="De Bonte Raaf"/>
    <x v="7"/>
    <x v="81"/>
    <n v="2323.17"/>
    <x v="2"/>
    <x v="0"/>
    <x v="0"/>
    <x v="8"/>
    <x v="0"/>
    <x v="0"/>
  </r>
  <r>
    <x v="0"/>
    <x v="9"/>
    <s v="De Bonte Raaf"/>
    <x v="7"/>
    <x v="82"/>
    <n v="0"/>
    <x v="2"/>
    <x v="0"/>
    <x v="0"/>
    <x v="8"/>
    <x v="0"/>
    <x v="0"/>
  </r>
  <r>
    <x v="0"/>
    <x v="9"/>
    <s v="De Bonte Raaf"/>
    <x v="7"/>
    <x v="83"/>
    <n v="2323.17"/>
    <x v="2"/>
    <x v="0"/>
    <x v="0"/>
    <x v="9"/>
    <x v="0"/>
    <x v="0"/>
  </r>
  <r>
    <x v="0"/>
    <x v="9"/>
    <s v="De Bonte Raaf"/>
    <x v="7"/>
    <x v="84"/>
    <n v="0"/>
    <x v="2"/>
    <x v="0"/>
    <x v="0"/>
    <x v="3"/>
    <x v="0"/>
    <x v="0"/>
  </r>
  <r>
    <x v="0"/>
    <x v="9"/>
    <s v="De Bonte Raaf"/>
    <x v="8"/>
    <x v="0"/>
    <n v="5442"/>
    <x v="2"/>
    <x v="4"/>
    <x v="0"/>
    <x v="0"/>
    <x v="2"/>
    <x v="0"/>
  </r>
  <r>
    <x v="0"/>
    <x v="9"/>
    <s v="De Bonte Raaf"/>
    <x v="8"/>
    <x v="85"/>
    <n v="2080"/>
    <x v="2"/>
    <x v="4"/>
    <x v="0"/>
    <x v="0"/>
    <x v="2"/>
    <x v="0"/>
  </r>
  <r>
    <x v="0"/>
    <x v="9"/>
    <s v="De Bonte Raaf"/>
    <x v="8"/>
    <x v="2"/>
    <n v="0"/>
    <x v="2"/>
    <x v="4"/>
    <x v="0"/>
    <x v="0"/>
    <x v="2"/>
    <x v="0"/>
  </r>
  <r>
    <x v="0"/>
    <x v="9"/>
    <s v="De Bonte Raaf"/>
    <x v="8"/>
    <x v="86"/>
    <n v="2080"/>
    <x v="2"/>
    <x v="4"/>
    <x v="0"/>
    <x v="0"/>
    <x v="2"/>
    <x v="0"/>
  </r>
  <r>
    <x v="0"/>
    <x v="9"/>
    <s v="De Bonte Raaf"/>
    <x v="8"/>
    <x v="4"/>
    <n v="2080"/>
    <x v="2"/>
    <x v="4"/>
    <x v="0"/>
    <x v="1"/>
    <x v="2"/>
    <x v="0"/>
  </r>
  <r>
    <x v="0"/>
    <x v="9"/>
    <s v="De Bonte Raaf"/>
    <x v="8"/>
    <x v="5"/>
    <n v="0"/>
    <x v="2"/>
    <x v="4"/>
    <x v="0"/>
    <x v="0"/>
    <x v="2"/>
    <x v="0"/>
  </r>
  <r>
    <x v="0"/>
    <x v="9"/>
    <s v="De Bonte Raaf"/>
    <x v="8"/>
    <x v="6"/>
    <n v="2647.63"/>
    <x v="2"/>
    <x v="4"/>
    <x v="0"/>
    <x v="0"/>
    <x v="2"/>
    <x v="0"/>
  </r>
  <r>
    <x v="0"/>
    <x v="9"/>
    <s v="De Bonte Raaf"/>
    <x v="8"/>
    <x v="7"/>
    <n v="0"/>
    <x v="2"/>
    <x v="4"/>
    <x v="0"/>
    <x v="0"/>
    <x v="2"/>
    <x v="0"/>
  </r>
  <r>
    <x v="0"/>
    <x v="9"/>
    <s v="De Bonte Raaf"/>
    <x v="8"/>
    <x v="8"/>
    <n v="0"/>
    <x v="2"/>
    <x v="4"/>
    <x v="0"/>
    <x v="1"/>
    <x v="2"/>
    <x v="0"/>
  </r>
  <r>
    <x v="0"/>
    <x v="9"/>
    <s v="De Bonte Raaf"/>
    <x v="8"/>
    <x v="9"/>
    <n v="0"/>
    <x v="2"/>
    <x v="4"/>
    <x v="0"/>
    <x v="0"/>
    <x v="2"/>
    <x v="0"/>
  </r>
  <r>
    <x v="0"/>
    <x v="9"/>
    <s v="De Bonte Raaf"/>
    <x v="8"/>
    <x v="87"/>
    <n v="2080"/>
    <x v="2"/>
    <x v="4"/>
    <x v="0"/>
    <x v="0"/>
    <x v="2"/>
    <x v="0"/>
  </r>
  <r>
    <x v="0"/>
    <x v="9"/>
    <s v="De Bonte Raaf"/>
    <x v="8"/>
    <x v="88"/>
    <n v="2080"/>
    <x v="2"/>
    <x v="4"/>
    <x v="0"/>
    <x v="0"/>
    <x v="2"/>
    <x v="0"/>
  </r>
  <r>
    <x v="0"/>
    <x v="9"/>
    <s v="De Bonte Raaf"/>
    <x v="8"/>
    <x v="89"/>
    <n v="2080"/>
    <x v="2"/>
    <x v="4"/>
    <x v="0"/>
    <x v="0"/>
    <x v="2"/>
    <x v="0"/>
  </r>
  <r>
    <x v="0"/>
    <x v="9"/>
    <s v="De Bonte Raaf"/>
    <x v="8"/>
    <x v="90"/>
    <n v="2080"/>
    <x v="2"/>
    <x v="4"/>
    <x v="0"/>
    <x v="0"/>
    <x v="2"/>
    <x v="0"/>
  </r>
  <r>
    <x v="0"/>
    <x v="9"/>
    <s v="De Bonte Raaf"/>
    <x v="8"/>
    <x v="91"/>
    <n v="2080"/>
    <x v="2"/>
    <x v="4"/>
    <x v="0"/>
    <x v="0"/>
    <x v="2"/>
    <x v="0"/>
  </r>
  <r>
    <x v="0"/>
    <x v="9"/>
    <s v="De Bonte Raaf"/>
    <x v="8"/>
    <x v="15"/>
    <n v="0"/>
    <x v="2"/>
    <x v="4"/>
    <x v="0"/>
    <x v="0"/>
    <x v="2"/>
    <x v="0"/>
  </r>
  <r>
    <x v="0"/>
    <x v="9"/>
    <s v="De Bonte Raaf"/>
    <x v="8"/>
    <x v="16"/>
    <n v="2080"/>
    <x v="2"/>
    <x v="4"/>
    <x v="0"/>
    <x v="0"/>
    <x v="2"/>
    <x v="0"/>
  </r>
  <r>
    <x v="0"/>
    <x v="9"/>
    <s v="De Bonte Raaf"/>
    <x v="8"/>
    <x v="17"/>
    <n v="0"/>
    <x v="2"/>
    <x v="4"/>
    <x v="0"/>
    <x v="0"/>
    <x v="2"/>
    <x v="0"/>
  </r>
  <r>
    <x v="0"/>
    <x v="9"/>
    <s v="De Bonte Raaf"/>
    <x v="8"/>
    <x v="18"/>
    <n v="2080"/>
    <x v="2"/>
    <x v="4"/>
    <x v="0"/>
    <x v="0"/>
    <x v="2"/>
    <x v="0"/>
  </r>
  <r>
    <x v="0"/>
    <x v="9"/>
    <s v="De Bonte Raaf"/>
    <x v="8"/>
    <x v="19"/>
    <n v="17"/>
    <x v="2"/>
    <x v="4"/>
    <x v="0"/>
    <x v="0"/>
    <x v="2"/>
    <x v="0"/>
  </r>
  <r>
    <x v="0"/>
    <x v="9"/>
    <s v="De Bonte Raaf"/>
    <x v="8"/>
    <x v="20"/>
    <n v="2080"/>
    <x v="2"/>
    <x v="4"/>
    <x v="0"/>
    <x v="0"/>
    <x v="2"/>
    <x v="0"/>
  </r>
  <r>
    <x v="0"/>
    <x v="9"/>
    <s v="De Bonte Raaf"/>
    <x v="8"/>
    <x v="21"/>
    <n v="-266"/>
    <x v="2"/>
    <x v="4"/>
    <x v="0"/>
    <x v="0"/>
    <x v="2"/>
    <x v="0"/>
  </r>
  <r>
    <x v="0"/>
    <x v="9"/>
    <s v="De Bonte Raaf"/>
    <x v="8"/>
    <x v="22"/>
    <n v="2080"/>
    <x v="2"/>
    <x v="4"/>
    <x v="0"/>
    <x v="0"/>
    <x v="2"/>
    <x v="0"/>
  </r>
  <r>
    <x v="0"/>
    <x v="9"/>
    <s v="De Bonte Raaf"/>
    <x v="8"/>
    <x v="23"/>
    <n v="2080"/>
    <x v="2"/>
    <x v="4"/>
    <x v="0"/>
    <x v="0"/>
    <x v="2"/>
    <x v="0"/>
  </r>
  <r>
    <x v="0"/>
    <x v="9"/>
    <s v="De Bonte Raaf"/>
    <x v="8"/>
    <x v="24"/>
    <n v="2080"/>
    <x v="2"/>
    <x v="4"/>
    <x v="0"/>
    <x v="0"/>
    <x v="2"/>
    <x v="0"/>
  </r>
  <r>
    <x v="0"/>
    <x v="9"/>
    <s v="De Bonte Raaf"/>
    <x v="8"/>
    <x v="25"/>
    <n v="21.67"/>
    <x v="2"/>
    <x v="4"/>
    <x v="0"/>
    <x v="0"/>
    <x v="2"/>
    <x v="0"/>
  </r>
  <r>
    <x v="0"/>
    <x v="9"/>
    <s v="De Bonte Raaf"/>
    <x v="8"/>
    <x v="26"/>
    <n v="122.4"/>
    <x v="2"/>
    <x v="4"/>
    <x v="0"/>
    <x v="0"/>
    <x v="2"/>
    <x v="0"/>
  </r>
  <r>
    <x v="0"/>
    <x v="9"/>
    <s v="De Bonte Raaf"/>
    <x v="8"/>
    <x v="27"/>
    <n v="304.5"/>
    <x v="2"/>
    <x v="4"/>
    <x v="0"/>
    <x v="0"/>
    <x v="2"/>
    <x v="0"/>
  </r>
  <r>
    <x v="0"/>
    <x v="9"/>
    <s v="De Bonte Raaf"/>
    <x v="8"/>
    <x v="28"/>
    <n v="2080"/>
    <x v="2"/>
    <x v="4"/>
    <x v="0"/>
    <x v="0"/>
    <x v="2"/>
    <x v="0"/>
  </r>
  <r>
    <x v="0"/>
    <x v="9"/>
    <s v="De Bonte Raaf"/>
    <x v="8"/>
    <x v="29"/>
    <n v="0"/>
    <x v="2"/>
    <x v="4"/>
    <x v="0"/>
    <x v="0"/>
    <x v="2"/>
    <x v="0"/>
  </r>
  <r>
    <x v="0"/>
    <x v="9"/>
    <s v="De Bonte Raaf"/>
    <x v="8"/>
    <x v="30"/>
    <n v="2600"/>
    <x v="2"/>
    <x v="4"/>
    <x v="0"/>
    <x v="0"/>
    <x v="2"/>
    <x v="0"/>
  </r>
  <r>
    <x v="0"/>
    <x v="9"/>
    <s v="De Bonte Raaf"/>
    <x v="8"/>
    <x v="31"/>
    <n v="16.670000000000002"/>
    <x v="2"/>
    <x v="4"/>
    <x v="0"/>
    <x v="0"/>
    <x v="2"/>
    <x v="0"/>
  </r>
  <r>
    <x v="0"/>
    <x v="9"/>
    <s v="De Bonte Raaf"/>
    <x v="8"/>
    <x v="32"/>
    <n v="124.8"/>
    <x v="2"/>
    <x v="4"/>
    <x v="0"/>
    <x v="0"/>
    <x v="2"/>
    <x v="0"/>
  </r>
  <r>
    <x v="0"/>
    <x v="9"/>
    <s v="De Bonte Raaf"/>
    <x v="8"/>
    <x v="33"/>
    <n v="80"/>
    <x v="2"/>
    <x v="4"/>
    <x v="0"/>
    <x v="0"/>
    <x v="2"/>
    <x v="0"/>
  </r>
  <r>
    <x v="0"/>
    <x v="9"/>
    <s v="De Bonte Raaf"/>
    <x v="8"/>
    <x v="34"/>
    <n v="80"/>
    <x v="2"/>
    <x v="4"/>
    <x v="0"/>
    <x v="0"/>
    <x v="2"/>
    <x v="0"/>
  </r>
  <r>
    <x v="0"/>
    <x v="9"/>
    <s v="De Bonte Raaf"/>
    <x v="8"/>
    <x v="35"/>
    <n v="80"/>
    <x v="2"/>
    <x v="4"/>
    <x v="0"/>
    <x v="0"/>
    <x v="2"/>
    <x v="0"/>
  </r>
  <r>
    <x v="0"/>
    <x v="9"/>
    <s v="De Bonte Raaf"/>
    <x v="8"/>
    <x v="36"/>
    <n v="125"/>
    <x v="2"/>
    <x v="4"/>
    <x v="0"/>
    <x v="0"/>
    <x v="2"/>
    <x v="0"/>
  </r>
  <r>
    <x v="0"/>
    <x v="9"/>
    <s v="De Bonte Raaf"/>
    <x v="8"/>
    <x v="37"/>
    <n v="139.36000000000001"/>
    <x v="2"/>
    <x v="4"/>
    <x v="0"/>
    <x v="0"/>
    <x v="2"/>
    <x v="0"/>
  </r>
  <r>
    <x v="0"/>
    <x v="9"/>
    <s v="De Bonte Raaf"/>
    <x v="8"/>
    <x v="38"/>
    <n v="346.23"/>
    <x v="2"/>
    <x v="4"/>
    <x v="0"/>
    <x v="0"/>
    <x v="2"/>
    <x v="0"/>
  </r>
  <r>
    <x v="0"/>
    <x v="9"/>
    <s v="De Bonte Raaf"/>
    <x v="8"/>
    <x v="39"/>
    <n v="0"/>
    <x v="2"/>
    <x v="4"/>
    <x v="0"/>
    <x v="0"/>
    <x v="2"/>
    <x v="0"/>
  </r>
  <r>
    <x v="0"/>
    <x v="9"/>
    <s v="De Bonte Raaf"/>
    <x v="8"/>
    <x v="40"/>
    <n v="346.23"/>
    <x v="2"/>
    <x v="4"/>
    <x v="0"/>
    <x v="0"/>
    <x v="2"/>
    <x v="0"/>
  </r>
  <r>
    <x v="0"/>
    <x v="9"/>
    <s v="De Bonte Raaf"/>
    <x v="8"/>
    <x v="41"/>
    <n v="0"/>
    <x v="2"/>
    <x v="4"/>
    <x v="0"/>
    <x v="0"/>
    <x v="2"/>
    <x v="0"/>
  </r>
  <r>
    <x v="0"/>
    <x v="9"/>
    <s v="De Bonte Raaf"/>
    <x v="8"/>
    <x v="92"/>
    <n v="2080"/>
    <x v="2"/>
    <x v="4"/>
    <x v="0"/>
    <x v="0"/>
    <x v="2"/>
    <x v="0"/>
  </r>
  <r>
    <x v="0"/>
    <x v="9"/>
    <s v="De Bonte Raaf"/>
    <x v="8"/>
    <x v="43"/>
    <n v="0"/>
    <x v="2"/>
    <x v="4"/>
    <x v="0"/>
    <x v="1"/>
    <x v="2"/>
    <x v="0"/>
  </r>
  <r>
    <x v="0"/>
    <x v="9"/>
    <s v="De Bonte Raaf"/>
    <x v="8"/>
    <x v="44"/>
    <n v="0"/>
    <x v="2"/>
    <x v="4"/>
    <x v="0"/>
    <x v="2"/>
    <x v="2"/>
    <x v="0"/>
  </r>
  <r>
    <x v="0"/>
    <x v="9"/>
    <s v="De Bonte Raaf"/>
    <x v="8"/>
    <x v="45"/>
    <n v="0"/>
    <x v="2"/>
    <x v="4"/>
    <x v="0"/>
    <x v="2"/>
    <x v="2"/>
    <x v="0"/>
  </r>
  <r>
    <x v="0"/>
    <x v="9"/>
    <s v="De Bonte Raaf"/>
    <x v="8"/>
    <x v="46"/>
    <n v="0"/>
    <x v="2"/>
    <x v="4"/>
    <x v="0"/>
    <x v="2"/>
    <x v="2"/>
    <x v="0"/>
  </r>
  <r>
    <x v="0"/>
    <x v="9"/>
    <s v="De Bonte Raaf"/>
    <x v="8"/>
    <x v="47"/>
    <n v="0"/>
    <x v="2"/>
    <x v="4"/>
    <x v="0"/>
    <x v="2"/>
    <x v="2"/>
    <x v="0"/>
  </r>
  <r>
    <x v="0"/>
    <x v="9"/>
    <s v="De Bonte Raaf"/>
    <x v="8"/>
    <x v="48"/>
    <n v="0"/>
    <x v="2"/>
    <x v="4"/>
    <x v="0"/>
    <x v="1"/>
    <x v="2"/>
    <x v="0"/>
  </r>
  <r>
    <x v="0"/>
    <x v="9"/>
    <s v="De Bonte Raaf"/>
    <x v="8"/>
    <x v="49"/>
    <n v="166.4"/>
    <x v="2"/>
    <x v="4"/>
    <x v="0"/>
    <x v="3"/>
    <x v="2"/>
    <x v="0"/>
  </r>
  <r>
    <x v="0"/>
    <x v="9"/>
    <s v="De Bonte Raaf"/>
    <x v="8"/>
    <x v="50"/>
    <n v="24.96"/>
    <x v="2"/>
    <x v="4"/>
    <x v="0"/>
    <x v="4"/>
    <x v="2"/>
    <x v="0"/>
  </r>
  <r>
    <x v="0"/>
    <x v="9"/>
    <s v="De Bonte Raaf"/>
    <x v="8"/>
    <x v="51"/>
    <n v="33.28"/>
    <x v="2"/>
    <x v="4"/>
    <x v="0"/>
    <x v="4"/>
    <x v="2"/>
    <x v="0"/>
  </r>
  <r>
    <x v="0"/>
    <x v="9"/>
    <s v="De Bonte Raaf"/>
    <x v="8"/>
    <x v="52"/>
    <n v="0"/>
    <x v="2"/>
    <x v="4"/>
    <x v="0"/>
    <x v="1"/>
    <x v="2"/>
    <x v="0"/>
  </r>
  <r>
    <x v="0"/>
    <x v="9"/>
    <s v="De Bonte Raaf"/>
    <x v="8"/>
    <x v="53"/>
    <n v="31.2"/>
    <x v="2"/>
    <x v="4"/>
    <x v="0"/>
    <x v="3"/>
    <x v="2"/>
    <x v="0"/>
  </r>
  <r>
    <x v="0"/>
    <x v="9"/>
    <s v="De Bonte Raaf"/>
    <x v="8"/>
    <x v="54"/>
    <n v="4.68"/>
    <x v="2"/>
    <x v="4"/>
    <x v="0"/>
    <x v="4"/>
    <x v="2"/>
    <x v="0"/>
  </r>
  <r>
    <x v="0"/>
    <x v="9"/>
    <s v="De Bonte Raaf"/>
    <x v="8"/>
    <x v="55"/>
    <n v="6.24"/>
    <x v="2"/>
    <x v="4"/>
    <x v="0"/>
    <x v="4"/>
    <x v="2"/>
    <x v="0"/>
  </r>
  <r>
    <x v="0"/>
    <x v="9"/>
    <s v="De Bonte Raaf"/>
    <x v="8"/>
    <x v="56"/>
    <n v="0"/>
    <x v="2"/>
    <x v="4"/>
    <x v="0"/>
    <x v="4"/>
    <x v="2"/>
    <x v="0"/>
  </r>
  <r>
    <x v="0"/>
    <x v="9"/>
    <s v="De Bonte Raaf"/>
    <x v="8"/>
    <x v="57"/>
    <n v="0"/>
    <x v="2"/>
    <x v="4"/>
    <x v="0"/>
    <x v="4"/>
    <x v="2"/>
    <x v="0"/>
  </r>
  <r>
    <x v="0"/>
    <x v="9"/>
    <s v="De Bonte Raaf"/>
    <x v="8"/>
    <x v="58"/>
    <n v="0"/>
    <x v="2"/>
    <x v="4"/>
    <x v="0"/>
    <x v="4"/>
    <x v="2"/>
    <x v="0"/>
  </r>
  <r>
    <x v="0"/>
    <x v="9"/>
    <s v="De Bonte Raaf"/>
    <x v="8"/>
    <x v="59"/>
    <n v="0"/>
    <x v="2"/>
    <x v="4"/>
    <x v="0"/>
    <x v="4"/>
    <x v="2"/>
    <x v="0"/>
  </r>
  <r>
    <x v="0"/>
    <x v="9"/>
    <s v="De Bonte Raaf"/>
    <x v="8"/>
    <x v="60"/>
    <n v="151.22"/>
    <x v="2"/>
    <x v="4"/>
    <x v="0"/>
    <x v="5"/>
    <x v="2"/>
    <x v="0"/>
  </r>
  <r>
    <x v="0"/>
    <x v="9"/>
    <s v="De Bonte Raaf"/>
    <x v="8"/>
    <x v="61"/>
    <n v="0"/>
    <x v="2"/>
    <x v="4"/>
    <x v="0"/>
    <x v="5"/>
    <x v="2"/>
    <x v="0"/>
  </r>
  <r>
    <x v="0"/>
    <x v="9"/>
    <s v="De Bonte Raaf"/>
    <x v="8"/>
    <x v="62"/>
    <n v="0"/>
    <x v="2"/>
    <x v="4"/>
    <x v="0"/>
    <x v="5"/>
    <x v="2"/>
    <x v="0"/>
  </r>
  <r>
    <x v="0"/>
    <x v="9"/>
    <s v="De Bonte Raaf"/>
    <x v="8"/>
    <x v="63"/>
    <n v="0"/>
    <x v="2"/>
    <x v="4"/>
    <x v="0"/>
    <x v="5"/>
    <x v="2"/>
    <x v="0"/>
  </r>
  <r>
    <x v="0"/>
    <x v="9"/>
    <s v="De Bonte Raaf"/>
    <x v="8"/>
    <x v="64"/>
    <n v="11.02"/>
    <x v="2"/>
    <x v="4"/>
    <x v="0"/>
    <x v="5"/>
    <x v="2"/>
    <x v="0"/>
  </r>
  <r>
    <x v="0"/>
    <x v="9"/>
    <s v="De Bonte Raaf"/>
    <x v="8"/>
    <x v="65"/>
    <n v="0"/>
    <x v="2"/>
    <x v="4"/>
    <x v="0"/>
    <x v="5"/>
    <x v="2"/>
    <x v="0"/>
  </r>
  <r>
    <x v="0"/>
    <x v="9"/>
    <s v="De Bonte Raaf"/>
    <x v="8"/>
    <x v="66"/>
    <n v="61.15"/>
    <x v="2"/>
    <x v="4"/>
    <x v="0"/>
    <x v="5"/>
    <x v="2"/>
    <x v="0"/>
  </r>
  <r>
    <x v="0"/>
    <x v="9"/>
    <s v="De Bonte Raaf"/>
    <x v="8"/>
    <x v="67"/>
    <n v="0"/>
    <x v="2"/>
    <x v="4"/>
    <x v="0"/>
    <x v="5"/>
    <x v="2"/>
    <x v="0"/>
  </r>
  <r>
    <x v="0"/>
    <x v="9"/>
    <s v="De Bonte Raaf"/>
    <x v="8"/>
    <x v="68"/>
    <n v="0"/>
    <x v="2"/>
    <x v="4"/>
    <x v="0"/>
    <x v="5"/>
    <x v="2"/>
    <x v="0"/>
  </r>
  <r>
    <x v="0"/>
    <x v="9"/>
    <s v="De Bonte Raaf"/>
    <x v="8"/>
    <x v="69"/>
    <n v="0"/>
    <x v="2"/>
    <x v="4"/>
    <x v="0"/>
    <x v="5"/>
    <x v="2"/>
    <x v="0"/>
  </r>
  <r>
    <x v="0"/>
    <x v="9"/>
    <s v="De Bonte Raaf"/>
    <x v="8"/>
    <x v="70"/>
    <n v="7.28"/>
    <x v="2"/>
    <x v="4"/>
    <x v="0"/>
    <x v="5"/>
    <x v="2"/>
    <x v="0"/>
  </r>
  <r>
    <x v="0"/>
    <x v="9"/>
    <s v="De Bonte Raaf"/>
    <x v="8"/>
    <x v="71"/>
    <n v="0"/>
    <x v="2"/>
    <x v="4"/>
    <x v="0"/>
    <x v="5"/>
    <x v="2"/>
    <x v="0"/>
  </r>
  <r>
    <x v="0"/>
    <x v="9"/>
    <s v="De Bonte Raaf"/>
    <x v="8"/>
    <x v="72"/>
    <n v="0"/>
    <x v="2"/>
    <x v="4"/>
    <x v="0"/>
    <x v="4"/>
    <x v="2"/>
    <x v="0"/>
  </r>
  <r>
    <x v="0"/>
    <x v="9"/>
    <s v="De Bonte Raaf"/>
    <x v="8"/>
    <x v="73"/>
    <n v="0"/>
    <x v="2"/>
    <x v="4"/>
    <x v="0"/>
    <x v="4"/>
    <x v="2"/>
    <x v="0"/>
  </r>
  <r>
    <x v="0"/>
    <x v="9"/>
    <s v="De Bonte Raaf"/>
    <x v="8"/>
    <x v="74"/>
    <n v="0"/>
    <x v="2"/>
    <x v="4"/>
    <x v="0"/>
    <x v="4"/>
    <x v="2"/>
    <x v="0"/>
  </r>
  <r>
    <x v="0"/>
    <x v="9"/>
    <s v="De Bonte Raaf"/>
    <x v="8"/>
    <x v="75"/>
    <n v="0"/>
    <x v="2"/>
    <x v="4"/>
    <x v="0"/>
    <x v="4"/>
    <x v="2"/>
    <x v="0"/>
  </r>
  <r>
    <x v="0"/>
    <x v="9"/>
    <s v="De Bonte Raaf"/>
    <x v="8"/>
    <x v="76"/>
    <n v="139.36000000000001"/>
    <x v="2"/>
    <x v="4"/>
    <x v="0"/>
    <x v="6"/>
    <x v="2"/>
    <x v="0"/>
  </r>
  <r>
    <x v="0"/>
    <x v="9"/>
    <s v="De Bonte Raaf"/>
    <x v="8"/>
    <x v="77"/>
    <n v="-266"/>
    <x v="2"/>
    <x v="4"/>
    <x v="0"/>
    <x v="7"/>
    <x v="2"/>
    <x v="0"/>
  </r>
  <r>
    <x v="0"/>
    <x v="9"/>
    <s v="De Bonte Raaf"/>
    <x v="8"/>
    <x v="78"/>
    <n v="0"/>
    <x v="2"/>
    <x v="4"/>
    <x v="0"/>
    <x v="7"/>
    <x v="2"/>
    <x v="0"/>
  </r>
  <r>
    <x v="0"/>
    <x v="9"/>
    <s v="De Bonte Raaf"/>
    <x v="8"/>
    <x v="79"/>
    <n v="0"/>
    <x v="2"/>
    <x v="4"/>
    <x v="0"/>
    <x v="7"/>
    <x v="2"/>
    <x v="0"/>
  </r>
  <r>
    <x v="0"/>
    <x v="9"/>
    <s v="De Bonte Raaf"/>
    <x v="8"/>
    <x v="80"/>
    <n v="0"/>
    <x v="2"/>
    <x v="4"/>
    <x v="0"/>
    <x v="8"/>
    <x v="2"/>
    <x v="0"/>
  </r>
  <r>
    <x v="0"/>
    <x v="9"/>
    <s v="De Bonte Raaf"/>
    <x v="8"/>
    <x v="81"/>
    <n v="1814"/>
    <x v="2"/>
    <x v="4"/>
    <x v="0"/>
    <x v="8"/>
    <x v="2"/>
    <x v="0"/>
  </r>
  <r>
    <x v="0"/>
    <x v="9"/>
    <s v="De Bonte Raaf"/>
    <x v="8"/>
    <x v="82"/>
    <n v="0"/>
    <x v="2"/>
    <x v="4"/>
    <x v="0"/>
    <x v="8"/>
    <x v="2"/>
    <x v="0"/>
  </r>
  <r>
    <x v="0"/>
    <x v="9"/>
    <s v="De Bonte Raaf"/>
    <x v="8"/>
    <x v="83"/>
    <n v="1814"/>
    <x v="2"/>
    <x v="4"/>
    <x v="0"/>
    <x v="9"/>
    <x v="2"/>
    <x v="0"/>
  </r>
  <r>
    <x v="0"/>
    <x v="9"/>
    <s v="De Bonte Raaf"/>
    <x v="8"/>
    <x v="84"/>
    <n v="0"/>
    <x v="2"/>
    <x v="4"/>
    <x v="0"/>
    <x v="3"/>
    <x v="2"/>
    <x v="0"/>
  </r>
  <r>
    <x v="0"/>
    <x v="9"/>
    <s v="De Bonte Raaf"/>
    <x v="9"/>
    <x v="0"/>
    <n v="3139.74"/>
    <x v="3"/>
    <x v="0"/>
    <x v="0"/>
    <x v="0"/>
    <x v="2"/>
    <x v="0"/>
  </r>
  <r>
    <x v="0"/>
    <x v="9"/>
    <s v="De Bonte Raaf"/>
    <x v="9"/>
    <x v="85"/>
    <n v="1132"/>
    <x v="3"/>
    <x v="0"/>
    <x v="0"/>
    <x v="0"/>
    <x v="2"/>
    <x v="0"/>
  </r>
  <r>
    <x v="0"/>
    <x v="9"/>
    <s v="De Bonte Raaf"/>
    <x v="9"/>
    <x v="2"/>
    <n v="0"/>
    <x v="3"/>
    <x v="0"/>
    <x v="0"/>
    <x v="0"/>
    <x v="2"/>
    <x v="0"/>
  </r>
  <r>
    <x v="0"/>
    <x v="9"/>
    <s v="De Bonte Raaf"/>
    <x v="9"/>
    <x v="86"/>
    <n v="1132"/>
    <x v="3"/>
    <x v="0"/>
    <x v="0"/>
    <x v="0"/>
    <x v="2"/>
    <x v="0"/>
  </r>
  <r>
    <x v="0"/>
    <x v="9"/>
    <s v="De Bonte Raaf"/>
    <x v="9"/>
    <x v="4"/>
    <n v="1132"/>
    <x v="3"/>
    <x v="0"/>
    <x v="0"/>
    <x v="1"/>
    <x v="2"/>
    <x v="0"/>
  </r>
  <r>
    <x v="0"/>
    <x v="9"/>
    <s v="De Bonte Raaf"/>
    <x v="9"/>
    <x v="5"/>
    <n v="0"/>
    <x v="3"/>
    <x v="0"/>
    <x v="0"/>
    <x v="0"/>
    <x v="2"/>
    <x v="0"/>
  </r>
  <r>
    <x v="0"/>
    <x v="9"/>
    <s v="De Bonte Raaf"/>
    <x v="9"/>
    <x v="6"/>
    <n v="1440.92"/>
    <x v="3"/>
    <x v="0"/>
    <x v="0"/>
    <x v="0"/>
    <x v="2"/>
    <x v="0"/>
  </r>
  <r>
    <x v="0"/>
    <x v="9"/>
    <s v="De Bonte Raaf"/>
    <x v="9"/>
    <x v="7"/>
    <n v="0"/>
    <x v="3"/>
    <x v="0"/>
    <x v="0"/>
    <x v="0"/>
    <x v="2"/>
    <x v="0"/>
  </r>
  <r>
    <x v="0"/>
    <x v="9"/>
    <s v="De Bonte Raaf"/>
    <x v="9"/>
    <x v="8"/>
    <n v="0"/>
    <x v="3"/>
    <x v="0"/>
    <x v="0"/>
    <x v="1"/>
    <x v="2"/>
    <x v="0"/>
  </r>
  <r>
    <x v="0"/>
    <x v="9"/>
    <s v="De Bonte Raaf"/>
    <x v="9"/>
    <x v="9"/>
    <n v="0"/>
    <x v="3"/>
    <x v="0"/>
    <x v="0"/>
    <x v="0"/>
    <x v="2"/>
    <x v="0"/>
  </r>
  <r>
    <x v="0"/>
    <x v="9"/>
    <s v="De Bonte Raaf"/>
    <x v="9"/>
    <x v="87"/>
    <n v="1132"/>
    <x v="3"/>
    <x v="0"/>
    <x v="0"/>
    <x v="0"/>
    <x v="2"/>
    <x v="0"/>
  </r>
  <r>
    <x v="0"/>
    <x v="9"/>
    <s v="De Bonte Raaf"/>
    <x v="9"/>
    <x v="88"/>
    <n v="1132"/>
    <x v="3"/>
    <x v="0"/>
    <x v="0"/>
    <x v="0"/>
    <x v="2"/>
    <x v="0"/>
  </r>
  <r>
    <x v="0"/>
    <x v="9"/>
    <s v="De Bonte Raaf"/>
    <x v="9"/>
    <x v="89"/>
    <n v="1132"/>
    <x v="3"/>
    <x v="0"/>
    <x v="0"/>
    <x v="0"/>
    <x v="2"/>
    <x v="0"/>
  </r>
  <r>
    <x v="0"/>
    <x v="9"/>
    <s v="De Bonte Raaf"/>
    <x v="9"/>
    <x v="90"/>
    <n v="1132"/>
    <x v="3"/>
    <x v="0"/>
    <x v="0"/>
    <x v="0"/>
    <x v="2"/>
    <x v="0"/>
  </r>
  <r>
    <x v="0"/>
    <x v="9"/>
    <s v="De Bonte Raaf"/>
    <x v="9"/>
    <x v="91"/>
    <n v="1132"/>
    <x v="3"/>
    <x v="0"/>
    <x v="0"/>
    <x v="0"/>
    <x v="2"/>
    <x v="0"/>
  </r>
  <r>
    <x v="0"/>
    <x v="9"/>
    <s v="De Bonte Raaf"/>
    <x v="9"/>
    <x v="15"/>
    <n v="0"/>
    <x v="3"/>
    <x v="0"/>
    <x v="0"/>
    <x v="0"/>
    <x v="2"/>
    <x v="0"/>
  </r>
  <r>
    <x v="0"/>
    <x v="9"/>
    <s v="De Bonte Raaf"/>
    <x v="9"/>
    <x v="16"/>
    <n v="1132"/>
    <x v="3"/>
    <x v="0"/>
    <x v="0"/>
    <x v="0"/>
    <x v="2"/>
    <x v="0"/>
  </r>
  <r>
    <x v="0"/>
    <x v="9"/>
    <s v="De Bonte Raaf"/>
    <x v="9"/>
    <x v="17"/>
    <n v="0"/>
    <x v="3"/>
    <x v="0"/>
    <x v="0"/>
    <x v="0"/>
    <x v="2"/>
    <x v="0"/>
  </r>
  <r>
    <x v="0"/>
    <x v="9"/>
    <s v="De Bonte Raaf"/>
    <x v="9"/>
    <x v="18"/>
    <n v="1132"/>
    <x v="3"/>
    <x v="0"/>
    <x v="0"/>
    <x v="0"/>
    <x v="2"/>
    <x v="0"/>
  </r>
  <r>
    <x v="0"/>
    <x v="9"/>
    <s v="De Bonte Raaf"/>
    <x v="9"/>
    <x v="19"/>
    <n v="22"/>
    <x v="3"/>
    <x v="0"/>
    <x v="0"/>
    <x v="0"/>
    <x v="2"/>
    <x v="0"/>
  </r>
  <r>
    <x v="0"/>
    <x v="9"/>
    <s v="De Bonte Raaf"/>
    <x v="9"/>
    <x v="20"/>
    <n v="1132"/>
    <x v="3"/>
    <x v="0"/>
    <x v="0"/>
    <x v="0"/>
    <x v="2"/>
    <x v="0"/>
  </r>
  <r>
    <x v="0"/>
    <x v="9"/>
    <s v="De Bonte Raaf"/>
    <x v="9"/>
    <x v="21"/>
    <n v="-85.42"/>
    <x v="3"/>
    <x v="0"/>
    <x v="0"/>
    <x v="0"/>
    <x v="2"/>
    <x v="0"/>
  </r>
  <r>
    <x v="0"/>
    <x v="9"/>
    <s v="De Bonte Raaf"/>
    <x v="9"/>
    <x v="22"/>
    <n v="1132"/>
    <x v="3"/>
    <x v="0"/>
    <x v="0"/>
    <x v="0"/>
    <x v="2"/>
    <x v="0"/>
  </r>
  <r>
    <x v="0"/>
    <x v="9"/>
    <s v="De Bonte Raaf"/>
    <x v="9"/>
    <x v="23"/>
    <n v="1132"/>
    <x v="3"/>
    <x v="0"/>
    <x v="0"/>
    <x v="0"/>
    <x v="2"/>
    <x v="0"/>
  </r>
  <r>
    <x v="0"/>
    <x v="9"/>
    <s v="De Bonte Raaf"/>
    <x v="9"/>
    <x v="24"/>
    <n v="1132"/>
    <x v="3"/>
    <x v="0"/>
    <x v="0"/>
    <x v="0"/>
    <x v="2"/>
    <x v="0"/>
  </r>
  <r>
    <x v="0"/>
    <x v="9"/>
    <s v="De Bonte Raaf"/>
    <x v="9"/>
    <x v="25"/>
    <n v="21.67"/>
    <x v="3"/>
    <x v="0"/>
    <x v="0"/>
    <x v="0"/>
    <x v="2"/>
    <x v="0"/>
  </r>
  <r>
    <x v="0"/>
    <x v="9"/>
    <s v="De Bonte Raaf"/>
    <x v="9"/>
    <x v="26"/>
    <n v="79.2"/>
    <x v="3"/>
    <x v="0"/>
    <x v="0"/>
    <x v="0"/>
    <x v="2"/>
    <x v="0"/>
  </r>
  <r>
    <x v="0"/>
    <x v="9"/>
    <s v="De Bonte Raaf"/>
    <x v="9"/>
    <x v="27"/>
    <n v="110.5"/>
    <x v="3"/>
    <x v="0"/>
    <x v="0"/>
    <x v="0"/>
    <x v="2"/>
    <x v="0"/>
  </r>
  <r>
    <x v="0"/>
    <x v="9"/>
    <s v="De Bonte Raaf"/>
    <x v="9"/>
    <x v="28"/>
    <n v="1132"/>
    <x v="3"/>
    <x v="0"/>
    <x v="0"/>
    <x v="0"/>
    <x v="2"/>
    <x v="0"/>
  </r>
  <r>
    <x v="0"/>
    <x v="9"/>
    <s v="De Bonte Raaf"/>
    <x v="9"/>
    <x v="29"/>
    <n v="0"/>
    <x v="3"/>
    <x v="0"/>
    <x v="0"/>
    <x v="0"/>
    <x v="2"/>
    <x v="0"/>
  </r>
  <r>
    <x v="0"/>
    <x v="9"/>
    <s v="De Bonte Raaf"/>
    <x v="9"/>
    <x v="30"/>
    <n v="2264"/>
    <x v="3"/>
    <x v="0"/>
    <x v="0"/>
    <x v="0"/>
    <x v="2"/>
    <x v="0"/>
  </r>
  <r>
    <x v="0"/>
    <x v="9"/>
    <s v="De Bonte Raaf"/>
    <x v="9"/>
    <x v="31"/>
    <n v="14.51"/>
    <x v="3"/>
    <x v="0"/>
    <x v="0"/>
    <x v="0"/>
    <x v="2"/>
    <x v="0"/>
  </r>
  <r>
    <x v="0"/>
    <x v="9"/>
    <s v="De Bonte Raaf"/>
    <x v="9"/>
    <x v="32"/>
    <n v="78"/>
    <x v="3"/>
    <x v="0"/>
    <x v="0"/>
    <x v="0"/>
    <x v="2"/>
    <x v="0"/>
  </r>
  <r>
    <x v="0"/>
    <x v="9"/>
    <s v="De Bonte Raaf"/>
    <x v="9"/>
    <x v="33"/>
    <n v="50"/>
    <x v="3"/>
    <x v="0"/>
    <x v="0"/>
    <x v="0"/>
    <x v="2"/>
    <x v="0"/>
  </r>
  <r>
    <x v="0"/>
    <x v="9"/>
    <s v="De Bonte Raaf"/>
    <x v="9"/>
    <x v="34"/>
    <n v="50"/>
    <x v="3"/>
    <x v="0"/>
    <x v="0"/>
    <x v="0"/>
    <x v="2"/>
    <x v="0"/>
  </r>
  <r>
    <x v="0"/>
    <x v="9"/>
    <s v="De Bonte Raaf"/>
    <x v="9"/>
    <x v="35"/>
    <n v="100"/>
    <x v="3"/>
    <x v="0"/>
    <x v="0"/>
    <x v="0"/>
    <x v="2"/>
    <x v="0"/>
  </r>
  <r>
    <x v="0"/>
    <x v="9"/>
    <s v="De Bonte Raaf"/>
    <x v="9"/>
    <x v="36"/>
    <n v="78"/>
    <x v="3"/>
    <x v="0"/>
    <x v="0"/>
    <x v="0"/>
    <x v="2"/>
    <x v="0"/>
  </r>
  <r>
    <x v="0"/>
    <x v="9"/>
    <s v="De Bonte Raaf"/>
    <x v="9"/>
    <x v="37"/>
    <n v="75.84"/>
    <x v="3"/>
    <x v="0"/>
    <x v="0"/>
    <x v="0"/>
    <x v="2"/>
    <x v="0"/>
  </r>
  <r>
    <x v="0"/>
    <x v="9"/>
    <s v="De Bonte Raaf"/>
    <x v="9"/>
    <x v="38"/>
    <n v="50.4"/>
    <x v="3"/>
    <x v="0"/>
    <x v="0"/>
    <x v="0"/>
    <x v="2"/>
    <x v="0"/>
  </r>
  <r>
    <x v="0"/>
    <x v="9"/>
    <s v="De Bonte Raaf"/>
    <x v="9"/>
    <x v="39"/>
    <n v="0"/>
    <x v="3"/>
    <x v="0"/>
    <x v="0"/>
    <x v="0"/>
    <x v="2"/>
    <x v="0"/>
  </r>
  <r>
    <x v="0"/>
    <x v="9"/>
    <s v="De Bonte Raaf"/>
    <x v="9"/>
    <x v="93"/>
    <n v="165.6"/>
    <x v="3"/>
    <x v="0"/>
    <x v="0"/>
    <x v="0"/>
    <x v="2"/>
    <x v="0"/>
  </r>
  <r>
    <x v="0"/>
    <x v="9"/>
    <s v="De Bonte Raaf"/>
    <x v="9"/>
    <x v="40"/>
    <n v="216"/>
    <x v="3"/>
    <x v="0"/>
    <x v="0"/>
    <x v="0"/>
    <x v="2"/>
    <x v="0"/>
  </r>
  <r>
    <x v="0"/>
    <x v="9"/>
    <s v="De Bonte Raaf"/>
    <x v="9"/>
    <x v="41"/>
    <n v="0"/>
    <x v="3"/>
    <x v="0"/>
    <x v="0"/>
    <x v="0"/>
    <x v="2"/>
    <x v="0"/>
  </r>
  <r>
    <x v="0"/>
    <x v="9"/>
    <s v="De Bonte Raaf"/>
    <x v="9"/>
    <x v="92"/>
    <n v="1132"/>
    <x v="3"/>
    <x v="0"/>
    <x v="0"/>
    <x v="0"/>
    <x v="2"/>
    <x v="0"/>
  </r>
  <r>
    <x v="0"/>
    <x v="9"/>
    <s v="De Bonte Raaf"/>
    <x v="9"/>
    <x v="43"/>
    <n v="0"/>
    <x v="3"/>
    <x v="0"/>
    <x v="0"/>
    <x v="1"/>
    <x v="2"/>
    <x v="0"/>
  </r>
  <r>
    <x v="0"/>
    <x v="9"/>
    <s v="De Bonte Raaf"/>
    <x v="9"/>
    <x v="44"/>
    <n v="0"/>
    <x v="3"/>
    <x v="0"/>
    <x v="0"/>
    <x v="2"/>
    <x v="2"/>
    <x v="0"/>
  </r>
  <r>
    <x v="0"/>
    <x v="9"/>
    <s v="De Bonte Raaf"/>
    <x v="9"/>
    <x v="45"/>
    <n v="0"/>
    <x v="3"/>
    <x v="0"/>
    <x v="0"/>
    <x v="2"/>
    <x v="2"/>
    <x v="0"/>
  </r>
  <r>
    <x v="0"/>
    <x v="9"/>
    <s v="De Bonte Raaf"/>
    <x v="9"/>
    <x v="46"/>
    <n v="0"/>
    <x v="3"/>
    <x v="0"/>
    <x v="0"/>
    <x v="2"/>
    <x v="2"/>
    <x v="0"/>
  </r>
  <r>
    <x v="0"/>
    <x v="9"/>
    <s v="De Bonte Raaf"/>
    <x v="9"/>
    <x v="47"/>
    <n v="0"/>
    <x v="3"/>
    <x v="0"/>
    <x v="0"/>
    <x v="2"/>
    <x v="2"/>
    <x v="0"/>
  </r>
  <r>
    <x v="0"/>
    <x v="9"/>
    <s v="De Bonte Raaf"/>
    <x v="9"/>
    <x v="48"/>
    <n v="0"/>
    <x v="3"/>
    <x v="0"/>
    <x v="0"/>
    <x v="1"/>
    <x v="2"/>
    <x v="0"/>
  </r>
  <r>
    <x v="0"/>
    <x v="9"/>
    <s v="De Bonte Raaf"/>
    <x v="9"/>
    <x v="49"/>
    <n v="90.56"/>
    <x v="3"/>
    <x v="0"/>
    <x v="0"/>
    <x v="3"/>
    <x v="2"/>
    <x v="0"/>
  </r>
  <r>
    <x v="0"/>
    <x v="9"/>
    <s v="De Bonte Raaf"/>
    <x v="9"/>
    <x v="50"/>
    <n v="13.58"/>
    <x v="3"/>
    <x v="0"/>
    <x v="0"/>
    <x v="4"/>
    <x v="2"/>
    <x v="0"/>
  </r>
  <r>
    <x v="0"/>
    <x v="9"/>
    <s v="De Bonte Raaf"/>
    <x v="9"/>
    <x v="51"/>
    <n v="18.11"/>
    <x v="3"/>
    <x v="0"/>
    <x v="0"/>
    <x v="4"/>
    <x v="2"/>
    <x v="0"/>
  </r>
  <r>
    <x v="0"/>
    <x v="9"/>
    <s v="De Bonte Raaf"/>
    <x v="9"/>
    <x v="52"/>
    <n v="0"/>
    <x v="3"/>
    <x v="0"/>
    <x v="0"/>
    <x v="1"/>
    <x v="2"/>
    <x v="0"/>
  </r>
  <r>
    <x v="0"/>
    <x v="9"/>
    <s v="De Bonte Raaf"/>
    <x v="9"/>
    <x v="53"/>
    <n v="16.98"/>
    <x v="3"/>
    <x v="0"/>
    <x v="0"/>
    <x v="3"/>
    <x v="2"/>
    <x v="0"/>
  </r>
  <r>
    <x v="0"/>
    <x v="9"/>
    <s v="De Bonte Raaf"/>
    <x v="9"/>
    <x v="54"/>
    <n v="2.5499999999999998"/>
    <x v="3"/>
    <x v="0"/>
    <x v="0"/>
    <x v="4"/>
    <x v="2"/>
    <x v="0"/>
  </r>
  <r>
    <x v="0"/>
    <x v="9"/>
    <s v="De Bonte Raaf"/>
    <x v="9"/>
    <x v="55"/>
    <n v="3.4"/>
    <x v="3"/>
    <x v="0"/>
    <x v="0"/>
    <x v="4"/>
    <x v="2"/>
    <x v="0"/>
  </r>
  <r>
    <x v="0"/>
    <x v="9"/>
    <s v="De Bonte Raaf"/>
    <x v="9"/>
    <x v="56"/>
    <n v="0"/>
    <x v="3"/>
    <x v="0"/>
    <x v="0"/>
    <x v="4"/>
    <x v="2"/>
    <x v="0"/>
  </r>
  <r>
    <x v="0"/>
    <x v="9"/>
    <s v="De Bonte Raaf"/>
    <x v="9"/>
    <x v="57"/>
    <n v="0"/>
    <x v="3"/>
    <x v="0"/>
    <x v="0"/>
    <x v="4"/>
    <x v="2"/>
    <x v="0"/>
  </r>
  <r>
    <x v="0"/>
    <x v="9"/>
    <s v="De Bonte Raaf"/>
    <x v="9"/>
    <x v="58"/>
    <n v="0"/>
    <x v="3"/>
    <x v="0"/>
    <x v="0"/>
    <x v="4"/>
    <x v="2"/>
    <x v="0"/>
  </r>
  <r>
    <x v="0"/>
    <x v="9"/>
    <s v="De Bonte Raaf"/>
    <x v="9"/>
    <x v="59"/>
    <n v="0"/>
    <x v="3"/>
    <x v="0"/>
    <x v="0"/>
    <x v="4"/>
    <x v="2"/>
    <x v="0"/>
  </r>
  <r>
    <x v="0"/>
    <x v="9"/>
    <s v="De Bonte Raaf"/>
    <x v="9"/>
    <x v="60"/>
    <n v="82.3"/>
    <x v="3"/>
    <x v="0"/>
    <x v="0"/>
    <x v="5"/>
    <x v="2"/>
    <x v="0"/>
  </r>
  <r>
    <x v="0"/>
    <x v="9"/>
    <s v="De Bonte Raaf"/>
    <x v="9"/>
    <x v="61"/>
    <n v="0"/>
    <x v="3"/>
    <x v="0"/>
    <x v="0"/>
    <x v="5"/>
    <x v="2"/>
    <x v="0"/>
  </r>
  <r>
    <x v="0"/>
    <x v="9"/>
    <s v="De Bonte Raaf"/>
    <x v="9"/>
    <x v="62"/>
    <n v="0"/>
    <x v="3"/>
    <x v="0"/>
    <x v="0"/>
    <x v="5"/>
    <x v="2"/>
    <x v="0"/>
  </r>
  <r>
    <x v="0"/>
    <x v="9"/>
    <s v="De Bonte Raaf"/>
    <x v="9"/>
    <x v="63"/>
    <n v="0"/>
    <x v="3"/>
    <x v="0"/>
    <x v="0"/>
    <x v="5"/>
    <x v="2"/>
    <x v="0"/>
  </r>
  <r>
    <x v="0"/>
    <x v="9"/>
    <s v="De Bonte Raaf"/>
    <x v="9"/>
    <x v="64"/>
    <n v="6"/>
    <x v="3"/>
    <x v="0"/>
    <x v="0"/>
    <x v="5"/>
    <x v="2"/>
    <x v="0"/>
  </r>
  <r>
    <x v="0"/>
    <x v="9"/>
    <s v="De Bonte Raaf"/>
    <x v="9"/>
    <x v="65"/>
    <n v="0"/>
    <x v="3"/>
    <x v="0"/>
    <x v="0"/>
    <x v="5"/>
    <x v="2"/>
    <x v="0"/>
  </r>
  <r>
    <x v="0"/>
    <x v="9"/>
    <s v="De Bonte Raaf"/>
    <x v="9"/>
    <x v="66"/>
    <n v="33.28"/>
    <x v="3"/>
    <x v="0"/>
    <x v="0"/>
    <x v="5"/>
    <x v="2"/>
    <x v="0"/>
  </r>
  <r>
    <x v="0"/>
    <x v="9"/>
    <s v="De Bonte Raaf"/>
    <x v="9"/>
    <x v="67"/>
    <n v="0"/>
    <x v="3"/>
    <x v="0"/>
    <x v="0"/>
    <x v="5"/>
    <x v="2"/>
    <x v="0"/>
  </r>
  <r>
    <x v="0"/>
    <x v="9"/>
    <s v="De Bonte Raaf"/>
    <x v="9"/>
    <x v="68"/>
    <n v="0"/>
    <x v="3"/>
    <x v="0"/>
    <x v="0"/>
    <x v="5"/>
    <x v="2"/>
    <x v="0"/>
  </r>
  <r>
    <x v="0"/>
    <x v="9"/>
    <s v="De Bonte Raaf"/>
    <x v="9"/>
    <x v="69"/>
    <n v="0"/>
    <x v="3"/>
    <x v="0"/>
    <x v="0"/>
    <x v="5"/>
    <x v="2"/>
    <x v="0"/>
  </r>
  <r>
    <x v="0"/>
    <x v="9"/>
    <s v="De Bonte Raaf"/>
    <x v="9"/>
    <x v="70"/>
    <n v="3.96"/>
    <x v="3"/>
    <x v="0"/>
    <x v="0"/>
    <x v="5"/>
    <x v="2"/>
    <x v="0"/>
  </r>
  <r>
    <x v="0"/>
    <x v="9"/>
    <s v="De Bonte Raaf"/>
    <x v="9"/>
    <x v="71"/>
    <n v="0"/>
    <x v="3"/>
    <x v="0"/>
    <x v="0"/>
    <x v="5"/>
    <x v="2"/>
    <x v="0"/>
  </r>
  <r>
    <x v="0"/>
    <x v="9"/>
    <s v="De Bonte Raaf"/>
    <x v="9"/>
    <x v="72"/>
    <n v="0"/>
    <x v="3"/>
    <x v="0"/>
    <x v="0"/>
    <x v="4"/>
    <x v="2"/>
    <x v="0"/>
  </r>
  <r>
    <x v="0"/>
    <x v="9"/>
    <s v="De Bonte Raaf"/>
    <x v="9"/>
    <x v="73"/>
    <n v="0"/>
    <x v="3"/>
    <x v="0"/>
    <x v="0"/>
    <x v="4"/>
    <x v="2"/>
    <x v="0"/>
  </r>
  <r>
    <x v="0"/>
    <x v="9"/>
    <s v="De Bonte Raaf"/>
    <x v="9"/>
    <x v="74"/>
    <n v="0"/>
    <x v="3"/>
    <x v="0"/>
    <x v="0"/>
    <x v="4"/>
    <x v="2"/>
    <x v="0"/>
  </r>
  <r>
    <x v="0"/>
    <x v="9"/>
    <s v="De Bonte Raaf"/>
    <x v="9"/>
    <x v="75"/>
    <n v="0"/>
    <x v="3"/>
    <x v="0"/>
    <x v="0"/>
    <x v="4"/>
    <x v="2"/>
    <x v="0"/>
  </r>
  <r>
    <x v="0"/>
    <x v="9"/>
    <s v="De Bonte Raaf"/>
    <x v="9"/>
    <x v="76"/>
    <n v="75.84"/>
    <x v="3"/>
    <x v="0"/>
    <x v="0"/>
    <x v="6"/>
    <x v="2"/>
    <x v="0"/>
  </r>
  <r>
    <x v="0"/>
    <x v="9"/>
    <s v="De Bonte Raaf"/>
    <x v="9"/>
    <x v="77"/>
    <n v="-85.42"/>
    <x v="3"/>
    <x v="0"/>
    <x v="0"/>
    <x v="7"/>
    <x v="2"/>
    <x v="0"/>
  </r>
  <r>
    <x v="0"/>
    <x v="9"/>
    <s v="De Bonte Raaf"/>
    <x v="9"/>
    <x v="78"/>
    <n v="0"/>
    <x v="3"/>
    <x v="0"/>
    <x v="0"/>
    <x v="7"/>
    <x v="2"/>
    <x v="0"/>
  </r>
  <r>
    <x v="0"/>
    <x v="9"/>
    <s v="De Bonte Raaf"/>
    <x v="9"/>
    <x v="79"/>
    <n v="0"/>
    <x v="3"/>
    <x v="0"/>
    <x v="0"/>
    <x v="7"/>
    <x v="2"/>
    <x v="0"/>
  </r>
  <r>
    <x v="0"/>
    <x v="9"/>
    <s v="De Bonte Raaf"/>
    <x v="9"/>
    <x v="80"/>
    <n v="0"/>
    <x v="3"/>
    <x v="0"/>
    <x v="0"/>
    <x v="8"/>
    <x v="2"/>
    <x v="0"/>
  </r>
  <r>
    <x v="0"/>
    <x v="9"/>
    <s v="De Bonte Raaf"/>
    <x v="9"/>
    <x v="81"/>
    <n v="1046.58"/>
    <x v="3"/>
    <x v="0"/>
    <x v="0"/>
    <x v="8"/>
    <x v="2"/>
    <x v="0"/>
  </r>
  <r>
    <x v="0"/>
    <x v="9"/>
    <s v="De Bonte Raaf"/>
    <x v="9"/>
    <x v="82"/>
    <n v="0"/>
    <x v="3"/>
    <x v="0"/>
    <x v="0"/>
    <x v="8"/>
    <x v="2"/>
    <x v="0"/>
  </r>
  <r>
    <x v="0"/>
    <x v="9"/>
    <s v="De Bonte Raaf"/>
    <x v="9"/>
    <x v="83"/>
    <n v="1046.58"/>
    <x v="3"/>
    <x v="0"/>
    <x v="0"/>
    <x v="9"/>
    <x v="2"/>
    <x v="0"/>
  </r>
  <r>
    <x v="0"/>
    <x v="9"/>
    <s v="De Bonte Raaf"/>
    <x v="9"/>
    <x v="84"/>
    <n v="0"/>
    <x v="3"/>
    <x v="0"/>
    <x v="0"/>
    <x v="3"/>
    <x v="2"/>
    <x v="0"/>
  </r>
  <r>
    <x v="0"/>
    <x v="9"/>
    <s v="De Bonte Raaf"/>
    <x v="10"/>
    <x v="0"/>
    <n v="0"/>
    <x v="3"/>
    <x v="0"/>
    <x v="0"/>
    <x v="0"/>
    <x v="2"/>
    <x v="0"/>
  </r>
  <r>
    <x v="0"/>
    <x v="9"/>
    <s v="De Bonte Raaf"/>
    <x v="10"/>
    <x v="1"/>
    <n v="0"/>
    <x v="3"/>
    <x v="0"/>
    <x v="0"/>
    <x v="0"/>
    <x v="2"/>
    <x v="0"/>
  </r>
  <r>
    <x v="0"/>
    <x v="9"/>
    <s v="De Bonte Raaf"/>
    <x v="10"/>
    <x v="2"/>
    <n v="0"/>
    <x v="3"/>
    <x v="0"/>
    <x v="0"/>
    <x v="0"/>
    <x v="2"/>
    <x v="0"/>
  </r>
  <r>
    <x v="0"/>
    <x v="9"/>
    <s v="De Bonte Raaf"/>
    <x v="10"/>
    <x v="3"/>
    <n v="0"/>
    <x v="3"/>
    <x v="0"/>
    <x v="0"/>
    <x v="0"/>
    <x v="2"/>
    <x v="0"/>
  </r>
  <r>
    <x v="0"/>
    <x v="9"/>
    <s v="De Bonte Raaf"/>
    <x v="10"/>
    <x v="4"/>
    <n v="0"/>
    <x v="3"/>
    <x v="0"/>
    <x v="0"/>
    <x v="1"/>
    <x v="2"/>
    <x v="0"/>
  </r>
  <r>
    <x v="0"/>
    <x v="9"/>
    <s v="De Bonte Raaf"/>
    <x v="10"/>
    <x v="5"/>
    <n v="0"/>
    <x v="3"/>
    <x v="0"/>
    <x v="0"/>
    <x v="0"/>
    <x v="2"/>
    <x v="0"/>
  </r>
  <r>
    <x v="0"/>
    <x v="9"/>
    <s v="De Bonte Raaf"/>
    <x v="10"/>
    <x v="6"/>
    <n v="0"/>
    <x v="3"/>
    <x v="0"/>
    <x v="0"/>
    <x v="0"/>
    <x v="2"/>
    <x v="0"/>
  </r>
  <r>
    <x v="0"/>
    <x v="9"/>
    <s v="De Bonte Raaf"/>
    <x v="10"/>
    <x v="7"/>
    <n v="0"/>
    <x v="3"/>
    <x v="0"/>
    <x v="0"/>
    <x v="0"/>
    <x v="2"/>
    <x v="0"/>
  </r>
  <r>
    <x v="0"/>
    <x v="9"/>
    <s v="De Bonte Raaf"/>
    <x v="10"/>
    <x v="8"/>
    <n v="0"/>
    <x v="3"/>
    <x v="0"/>
    <x v="0"/>
    <x v="1"/>
    <x v="2"/>
    <x v="0"/>
  </r>
  <r>
    <x v="0"/>
    <x v="9"/>
    <s v="De Bonte Raaf"/>
    <x v="10"/>
    <x v="9"/>
    <n v="0"/>
    <x v="3"/>
    <x v="0"/>
    <x v="0"/>
    <x v="0"/>
    <x v="2"/>
    <x v="0"/>
  </r>
  <r>
    <x v="0"/>
    <x v="9"/>
    <s v="De Bonte Raaf"/>
    <x v="10"/>
    <x v="10"/>
    <n v="0"/>
    <x v="3"/>
    <x v="0"/>
    <x v="0"/>
    <x v="0"/>
    <x v="2"/>
    <x v="0"/>
  </r>
  <r>
    <x v="0"/>
    <x v="9"/>
    <s v="De Bonte Raaf"/>
    <x v="10"/>
    <x v="11"/>
    <n v="0"/>
    <x v="3"/>
    <x v="0"/>
    <x v="0"/>
    <x v="0"/>
    <x v="2"/>
    <x v="0"/>
  </r>
  <r>
    <x v="0"/>
    <x v="9"/>
    <s v="De Bonte Raaf"/>
    <x v="10"/>
    <x v="12"/>
    <n v="0"/>
    <x v="3"/>
    <x v="0"/>
    <x v="0"/>
    <x v="0"/>
    <x v="2"/>
    <x v="0"/>
  </r>
  <r>
    <x v="0"/>
    <x v="9"/>
    <s v="De Bonte Raaf"/>
    <x v="10"/>
    <x v="13"/>
    <n v="0"/>
    <x v="3"/>
    <x v="0"/>
    <x v="0"/>
    <x v="0"/>
    <x v="2"/>
    <x v="0"/>
  </r>
  <r>
    <x v="0"/>
    <x v="9"/>
    <s v="De Bonte Raaf"/>
    <x v="10"/>
    <x v="14"/>
    <n v="0"/>
    <x v="3"/>
    <x v="0"/>
    <x v="0"/>
    <x v="0"/>
    <x v="2"/>
    <x v="0"/>
  </r>
  <r>
    <x v="0"/>
    <x v="9"/>
    <s v="De Bonte Raaf"/>
    <x v="10"/>
    <x v="15"/>
    <n v="0"/>
    <x v="3"/>
    <x v="0"/>
    <x v="0"/>
    <x v="0"/>
    <x v="2"/>
    <x v="0"/>
  </r>
  <r>
    <x v="0"/>
    <x v="9"/>
    <s v="De Bonte Raaf"/>
    <x v="10"/>
    <x v="16"/>
    <n v="0"/>
    <x v="3"/>
    <x v="0"/>
    <x v="0"/>
    <x v="0"/>
    <x v="2"/>
    <x v="0"/>
  </r>
  <r>
    <x v="0"/>
    <x v="9"/>
    <s v="De Bonte Raaf"/>
    <x v="10"/>
    <x v="17"/>
    <n v="0"/>
    <x v="3"/>
    <x v="0"/>
    <x v="0"/>
    <x v="0"/>
    <x v="2"/>
    <x v="0"/>
  </r>
  <r>
    <x v="0"/>
    <x v="9"/>
    <s v="De Bonte Raaf"/>
    <x v="10"/>
    <x v="18"/>
    <n v="0"/>
    <x v="3"/>
    <x v="0"/>
    <x v="0"/>
    <x v="0"/>
    <x v="2"/>
    <x v="0"/>
  </r>
  <r>
    <x v="0"/>
    <x v="9"/>
    <s v="De Bonte Raaf"/>
    <x v="10"/>
    <x v="19"/>
    <n v="0"/>
    <x v="3"/>
    <x v="0"/>
    <x v="0"/>
    <x v="0"/>
    <x v="2"/>
    <x v="0"/>
  </r>
  <r>
    <x v="0"/>
    <x v="9"/>
    <s v="De Bonte Raaf"/>
    <x v="10"/>
    <x v="20"/>
    <n v="0"/>
    <x v="3"/>
    <x v="0"/>
    <x v="0"/>
    <x v="0"/>
    <x v="2"/>
    <x v="0"/>
  </r>
  <r>
    <x v="0"/>
    <x v="9"/>
    <s v="De Bonte Raaf"/>
    <x v="10"/>
    <x v="21"/>
    <n v="0"/>
    <x v="3"/>
    <x v="0"/>
    <x v="0"/>
    <x v="0"/>
    <x v="2"/>
    <x v="0"/>
  </r>
  <r>
    <x v="0"/>
    <x v="9"/>
    <s v="De Bonte Raaf"/>
    <x v="10"/>
    <x v="22"/>
    <n v="0"/>
    <x v="3"/>
    <x v="0"/>
    <x v="0"/>
    <x v="0"/>
    <x v="2"/>
    <x v="0"/>
  </r>
  <r>
    <x v="0"/>
    <x v="9"/>
    <s v="De Bonte Raaf"/>
    <x v="10"/>
    <x v="23"/>
    <n v="0"/>
    <x v="3"/>
    <x v="0"/>
    <x v="0"/>
    <x v="0"/>
    <x v="2"/>
    <x v="0"/>
  </r>
  <r>
    <x v="0"/>
    <x v="9"/>
    <s v="De Bonte Raaf"/>
    <x v="10"/>
    <x v="24"/>
    <n v="0"/>
    <x v="3"/>
    <x v="0"/>
    <x v="0"/>
    <x v="0"/>
    <x v="2"/>
    <x v="0"/>
  </r>
  <r>
    <x v="0"/>
    <x v="9"/>
    <s v="De Bonte Raaf"/>
    <x v="10"/>
    <x v="25"/>
    <n v="0"/>
    <x v="3"/>
    <x v="0"/>
    <x v="0"/>
    <x v="0"/>
    <x v="2"/>
    <x v="0"/>
  </r>
  <r>
    <x v="0"/>
    <x v="9"/>
    <s v="De Bonte Raaf"/>
    <x v="10"/>
    <x v="26"/>
    <n v="0"/>
    <x v="3"/>
    <x v="0"/>
    <x v="0"/>
    <x v="0"/>
    <x v="2"/>
    <x v="0"/>
  </r>
  <r>
    <x v="0"/>
    <x v="9"/>
    <s v="De Bonte Raaf"/>
    <x v="10"/>
    <x v="27"/>
    <n v="0"/>
    <x v="3"/>
    <x v="0"/>
    <x v="0"/>
    <x v="0"/>
    <x v="2"/>
    <x v="0"/>
  </r>
  <r>
    <x v="0"/>
    <x v="9"/>
    <s v="De Bonte Raaf"/>
    <x v="10"/>
    <x v="28"/>
    <n v="0"/>
    <x v="3"/>
    <x v="0"/>
    <x v="0"/>
    <x v="0"/>
    <x v="2"/>
    <x v="0"/>
  </r>
  <r>
    <x v="0"/>
    <x v="9"/>
    <s v="De Bonte Raaf"/>
    <x v="10"/>
    <x v="29"/>
    <n v="0"/>
    <x v="3"/>
    <x v="0"/>
    <x v="0"/>
    <x v="0"/>
    <x v="2"/>
    <x v="0"/>
  </r>
  <r>
    <x v="0"/>
    <x v="9"/>
    <s v="De Bonte Raaf"/>
    <x v="10"/>
    <x v="30"/>
    <n v="2264"/>
    <x v="3"/>
    <x v="0"/>
    <x v="0"/>
    <x v="0"/>
    <x v="2"/>
    <x v="0"/>
  </r>
  <r>
    <x v="0"/>
    <x v="9"/>
    <s v="De Bonte Raaf"/>
    <x v="10"/>
    <x v="31"/>
    <n v="14.51"/>
    <x v="3"/>
    <x v="0"/>
    <x v="0"/>
    <x v="0"/>
    <x v="2"/>
    <x v="0"/>
  </r>
  <r>
    <x v="0"/>
    <x v="9"/>
    <s v="De Bonte Raaf"/>
    <x v="10"/>
    <x v="32"/>
    <n v="0"/>
    <x v="3"/>
    <x v="0"/>
    <x v="0"/>
    <x v="0"/>
    <x v="2"/>
    <x v="0"/>
  </r>
  <r>
    <x v="0"/>
    <x v="9"/>
    <s v="De Bonte Raaf"/>
    <x v="10"/>
    <x v="33"/>
    <n v="0"/>
    <x v="3"/>
    <x v="0"/>
    <x v="0"/>
    <x v="0"/>
    <x v="2"/>
    <x v="0"/>
  </r>
  <r>
    <x v="0"/>
    <x v="9"/>
    <s v="De Bonte Raaf"/>
    <x v="10"/>
    <x v="34"/>
    <n v="0"/>
    <x v="3"/>
    <x v="0"/>
    <x v="0"/>
    <x v="0"/>
    <x v="2"/>
    <x v="0"/>
  </r>
  <r>
    <x v="0"/>
    <x v="9"/>
    <s v="De Bonte Raaf"/>
    <x v="10"/>
    <x v="35"/>
    <n v="0"/>
    <x v="3"/>
    <x v="0"/>
    <x v="0"/>
    <x v="0"/>
    <x v="2"/>
    <x v="0"/>
  </r>
  <r>
    <x v="0"/>
    <x v="9"/>
    <s v="De Bonte Raaf"/>
    <x v="10"/>
    <x v="36"/>
    <n v="0"/>
    <x v="3"/>
    <x v="0"/>
    <x v="0"/>
    <x v="0"/>
    <x v="2"/>
    <x v="0"/>
  </r>
  <r>
    <x v="0"/>
    <x v="9"/>
    <s v="De Bonte Raaf"/>
    <x v="10"/>
    <x v="37"/>
    <n v="0"/>
    <x v="3"/>
    <x v="0"/>
    <x v="0"/>
    <x v="0"/>
    <x v="2"/>
    <x v="0"/>
  </r>
  <r>
    <x v="0"/>
    <x v="9"/>
    <s v="De Bonte Raaf"/>
    <x v="10"/>
    <x v="38"/>
    <n v="3.42"/>
    <x v="3"/>
    <x v="0"/>
    <x v="0"/>
    <x v="0"/>
    <x v="2"/>
    <x v="0"/>
  </r>
  <r>
    <x v="0"/>
    <x v="9"/>
    <s v="De Bonte Raaf"/>
    <x v="10"/>
    <x v="39"/>
    <n v="0"/>
    <x v="3"/>
    <x v="0"/>
    <x v="0"/>
    <x v="0"/>
    <x v="2"/>
    <x v="0"/>
  </r>
  <r>
    <x v="0"/>
    <x v="9"/>
    <s v="De Bonte Raaf"/>
    <x v="10"/>
    <x v="40"/>
    <n v="3.42"/>
    <x v="3"/>
    <x v="0"/>
    <x v="0"/>
    <x v="0"/>
    <x v="2"/>
    <x v="0"/>
  </r>
  <r>
    <x v="0"/>
    <x v="9"/>
    <s v="De Bonte Raaf"/>
    <x v="10"/>
    <x v="41"/>
    <n v="0"/>
    <x v="3"/>
    <x v="0"/>
    <x v="0"/>
    <x v="0"/>
    <x v="2"/>
    <x v="0"/>
  </r>
  <r>
    <x v="0"/>
    <x v="9"/>
    <s v="De Bonte Raaf"/>
    <x v="10"/>
    <x v="42"/>
    <n v="0"/>
    <x v="3"/>
    <x v="0"/>
    <x v="0"/>
    <x v="0"/>
    <x v="2"/>
    <x v="0"/>
  </r>
  <r>
    <x v="0"/>
    <x v="9"/>
    <s v="De Bonte Raaf"/>
    <x v="10"/>
    <x v="43"/>
    <n v="0"/>
    <x v="3"/>
    <x v="0"/>
    <x v="0"/>
    <x v="1"/>
    <x v="2"/>
    <x v="0"/>
  </r>
  <r>
    <x v="0"/>
    <x v="9"/>
    <s v="De Bonte Raaf"/>
    <x v="10"/>
    <x v="44"/>
    <n v="0"/>
    <x v="3"/>
    <x v="0"/>
    <x v="0"/>
    <x v="2"/>
    <x v="2"/>
    <x v="0"/>
  </r>
  <r>
    <x v="0"/>
    <x v="9"/>
    <s v="De Bonte Raaf"/>
    <x v="10"/>
    <x v="45"/>
    <n v="0"/>
    <x v="3"/>
    <x v="0"/>
    <x v="0"/>
    <x v="2"/>
    <x v="2"/>
    <x v="0"/>
  </r>
  <r>
    <x v="0"/>
    <x v="9"/>
    <s v="De Bonte Raaf"/>
    <x v="10"/>
    <x v="46"/>
    <n v="0"/>
    <x v="3"/>
    <x v="0"/>
    <x v="0"/>
    <x v="2"/>
    <x v="2"/>
    <x v="0"/>
  </r>
  <r>
    <x v="0"/>
    <x v="9"/>
    <s v="De Bonte Raaf"/>
    <x v="10"/>
    <x v="47"/>
    <n v="0"/>
    <x v="3"/>
    <x v="0"/>
    <x v="0"/>
    <x v="2"/>
    <x v="2"/>
    <x v="0"/>
  </r>
  <r>
    <x v="0"/>
    <x v="9"/>
    <s v="De Bonte Raaf"/>
    <x v="10"/>
    <x v="48"/>
    <n v="0"/>
    <x v="3"/>
    <x v="0"/>
    <x v="0"/>
    <x v="1"/>
    <x v="2"/>
    <x v="0"/>
  </r>
  <r>
    <x v="0"/>
    <x v="9"/>
    <s v="De Bonte Raaf"/>
    <x v="10"/>
    <x v="49"/>
    <n v="0"/>
    <x v="3"/>
    <x v="0"/>
    <x v="0"/>
    <x v="3"/>
    <x v="2"/>
    <x v="0"/>
  </r>
  <r>
    <x v="0"/>
    <x v="9"/>
    <s v="De Bonte Raaf"/>
    <x v="10"/>
    <x v="50"/>
    <n v="0"/>
    <x v="3"/>
    <x v="0"/>
    <x v="0"/>
    <x v="4"/>
    <x v="2"/>
    <x v="0"/>
  </r>
  <r>
    <x v="0"/>
    <x v="9"/>
    <s v="De Bonte Raaf"/>
    <x v="10"/>
    <x v="51"/>
    <n v="0"/>
    <x v="3"/>
    <x v="0"/>
    <x v="0"/>
    <x v="4"/>
    <x v="2"/>
    <x v="0"/>
  </r>
  <r>
    <x v="0"/>
    <x v="9"/>
    <s v="De Bonte Raaf"/>
    <x v="10"/>
    <x v="52"/>
    <n v="0"/>
    <x v="3"/>
    <x v="0"/>
    <x v="0"/>
    <x v="1"/>
    <x v="2"/>
    <x v="0"/>
  </r>
  <r>
    <x v="0"/>
    <x v="9"/>
    <s v="De Bonte Raaf"/>
    <x v="10"/>
    <x v="53"/>
    <n v="0"/>
    <x v="3"/>
    <x v="0"/>
    <x v="0"/>
    <x v="3"/>
    <x v="2"/>
    <x v="0"/>
  </r>
  <r>
    <x v="0"/>
    <x v="9"/>
    <s v="De Bonte Raaf"/>
    <x v="10"/>
    <x v="54"/>
    <n v="0"/>
    <x v="3"/>
    <x v="0"/>
    <x v="0"/>
    <x v="4"/>
    <x v="2"/>
    <x v="0"/>
  </r>
  <r>
    <x v="0"/>
    <x v="9"/>
    <s v="De Bonte Raaf"/>
    <x v="10"/>
    <x v="55"/>
    <n v="0"/>
    <x v="3"/>
    <x v="0"/>
    <x v="0"/>
    <x v="4"/>
    <x v="2"/>
    <x v="0"/>
  </r>
  <r>
    <x v="0"/>
    <x v="9"/>
    <s v="De Bonte Raaf"/>
    <x v="10"/>
    <x v="56"/>
    <n v="0"/>
    <x v="3"/>
    <x v="0"/>
    <x v="0"/>
    <x v="4"/>
    <x v="2"/>
    <x v="0"/>
  </r>
  <r>
    <x v="0"/>
    <x v="9"/>
    <s v="De Bonte Raaf"/>
    <x v="10"/>
    <x v="57"/>
    <n v="0"/>
    <x v="3"/>
    <x v="0"/>
    <x v="0"/>
    <x v="4"/>
    <x v="2"/>
    <x v="0"/>
  </r>
  <r>
    <x v="0"/>
    <x v="9"/>
    <s v="De Bonte Raaf"/>
    <x v="10"/>
    <x v="58"/>
    <n v="0"/>
    <x v="3"/>
    <x v="0"/>
    <x v="0"/>
    <x v="4"/>
    <x v="2"/>
    <x v="0"/>
  </r>
  <r>
    <x v="0"/>
    <x v="9"/>
    <s v="De Bonte Raaf"/>
    <x v="10"/>
    <x v="59"/>
    <n v="0"/>
    <x v="3"/>
    <x v="0"/>
    <x v="0"/>
    <x v="4"/>
    <x v="2"/>
    <x v="0"/>
  </r>
  <r>
    <x v="0"/>
    <x v="9"/>
    <s v="De Bonte Raaf"/>
    <x v="10"/>
    <x v="60"/>
    <n v="0"/>
    <x v="3"/>
    <x v="0"/>
    <x v="0"/>
    <x v="5"/>
    <x v="2"/>
    <x v="0"/>
  </r>
  <r>
    <x v="0"/>
    <x v="9"/>
    <s v="De Bonte Raaf"/>
    <x v="10"/>
    <x v="61"/>
    <n v="0"/>
    <x v="3"/>
    <x v="0"/>
    <x v="0"/>
    <x v="5"/>
    <x v="2"/>
    <x v="0"/>
  </r>
  <r>
    <x v="0"/>
    <x v="9"/>
    <s v="De Bonte Raaf"/>
    <x v="10"/>
    <x v="62"/>
    <n v="0"/>
    <x v="3"/>
    <x v="0"/>
    <x v="0"/>
    <x v="5"/>
    <x v="2"/>
    <x v="0"/>
  </r>
  <r>
    <x v="0"/>
    <x v="9"/>
    <s v="De Bonte Raaf"/>
    <x v="10"/>
    <x v="63"/>
    <n v="0"/>
    <x v="3"/>
    <x v="0"/>
    <x v="0"/>
    <x v="5"/>
    <x v="2"/>
    <x v="0"/>
  </r>
  <r>
    <x v="0"/>
    <x v="9"/>
    <s v="De Bonte Raaf"/>
    <x v="10"/>
    <x v="64"/>
    <n v="0"/>
    <x v="3"/>
    <x v="0"/>
    <x v="0"/>
    <x v="5"/>
    <x v="2"/>
    <x v="0"/>
  </r>
  <r>
    <x v="0"/>
    <x v="9"/>
    <s v="De Bonte Raaf"/>
    <x v="10"/>
    <x v="65"/>
    <n v="0"/>
    <x v="3"/>
    <x v="0"/>
    <x v="0"/>
    <x v="5"/>
    <x v="2"/>
    <x v="0"/>
  </r>
  <r>
    <x v="0"/>
    <x v="9"/>
    <s v="De Bonte Raaf"/>
    <x v="10"/>
    <x v="66"/>
    <n v="0"/>
    <x v="3"/>
    <x v="0"/>
    <x v="0"/>
    <x v="5"/>
    <x v="2"/>
    <x v="0"/>
  </r>
  <r>
    <x v="0"/>
    <x v="9"/>
    <s v="De Bonte Raaf"/>
    <x v="10"/>
    <x v="67"/>
    <n v="0"/>
    <x v="3"/>
    <x v="0"/>
    <x v="0"/>
    <x v="5"/>
    <x v="2"/>
    <x v="0"/>
  </r>
  <r>
    <x v="0"/>
    <x v="9"/>
    <s v="De Bonte Raaf"/>
    <x v="10"/>
    <x v="68"/>
    <n v="0"/>
    <x v="3"/>
    <x v="0"/>
    <x v="0"/>
    <x v="5"/>
    <x v="2"/>
    <x v="0"/>
  </r>
  <r>
    <x v="0"/>
    <x v="9"/>
    <s v="De Bonte Raaf"/>
    <x v="10"/>
    <x v="69"/>
    <n v="0"/>
    <x v="3"/>
    <x v="0"/>
    <x v="0"/>
    <x v="5"/>
    <x v="2"/>
    <x v="0"/>
  </r>
  <r>
    <x v="0"/>
    <x v="9"/>
    <s v="De Bonte Raaf"/>
    <x v="10"/>
    <x v="70"/>
    <n v="0"/>
    <x v="3"/>
    <x v="0"/>
    <x v="0"/>
    <x v="5"/>
    <x v="2"/>
    <x v="0"/>
  </r>
  <r>
    <x v="0"/>
    <x v="9"/>
    <s v="De Bonte Raaf"/>
    <x v="10"/>
    <x v="71"/>
    <n v="0"/>
    <x v="3"/>
    <x v="0"/>
    <x v="0"/>
    <x v="5"/>
    <x v="2"/>
    <x v="0"/>
  </r>
  <r>
    <x v="0"/>
    <x v="9"/>
    <s v="De Bonte Raaf"/>
    <x v="10"/>
    <x v="72"/>
    <n v="0"/>
    <x v="3"/>
    <x v="0"/>
    <x v="0"/>
    <x v="4"/>
    <x v="2"/>
    <x v="0"/>
  </r>
  <r>
    <x v="0"/>
    <x v="9"/>
    <s v="De Bonte Raaf"/>
    <x v="10"/>
    <x v="73"/>
    <n v="0"/>
    <x v="3"/>
    <x v="0"/>
    <x v="0"/>
    <x v="4"/>
    <x v="2"/>
    <x v="0"/>
  </r>
  <r>
    <x v="0"/>
    <x v="9"/>
    <s v="De Bonte Raaf"/>
    <x v="10"/>
    <x v="74"/>
    <n v="0"/>
    <x v="3"/>
    <x v="0"/>
    <x v="0"/>
    <x v="4"/>
    <x v="2"/>
    <x v="0"/>
  </r>
  <r>
    <x v="0"/>
    <x v="9"/>
    <s v="De Bonte Raaf"/>
    <x v="10"/>
    <x v="75"/>
    <n v="0"/>
    <x v="3"/>
    <x v="0"/>
    <x v="0"/>
    <x v="4"/>
    <x v="2"/>
    <x v="0"/>
  </r>
  <r>
    <x v="0"/>
    <x v="9"/>
    <s v="De Bonte Raaf"/>
    <x v="10"/>
    <x v="76"/>
    <n v="0"/>
    <x v="3"/>
    <x v="0"/>
    <x v="0"/>
    <x v="6"/>
    <x v="2"/>
    <x v="0"/>
  </r>
  <r>
    <x v="0"/>
    <x v="9"/>
    <s v="De Bonte Raaf"/>
    <x v="10"/>
    <x v="77"/>
    <n v="0"/>
    <x v="3"/>
    <x v="0"/>
    <x v="0"/>
    <x v="7"/>
    <x v="2"/>
    <x v="0"/>
  </r>
  <r>
    <x v="0"/>
    <x v="9"/>
    <s v="De Bonte Raaf"/>
    <x v="10"/>
    <x v="78"/>
    <n v="0"/>
    <x v="3"/>
    <x v="0"/>
    <x v="0"/>
    <x v="7"/>
    <x v="2"/>
    <x v="0"/>
  </r>
  <r>
    <x v="0"/>
    <x v="9"/>
    <s v="De Bonte Raaf"/>
    <x v="10"/>
    <x v="79"/>
    <n v="0"/>
    <x v="3"/>
    <x v="0"/>
    <x v="0"/>
    <x v="7"/>
    <x v="2"/>
    <x v="0"/>
  </r>
  <r>
    <x v="0"/>
    <x v="9"/>
    <s v="De Bonte Raaf"/>
    <x v="10"/>
    <x v="80"/>
    <n v="0"/>
    <x v="3"/>
    <x v="0"/>
    <x v="0"/>
    <x v="8"/>
    <x v="2"/>
    <x v="0"/>
  </r>
  <r>
    <x v="0"/>
    <x v="9"/>
    <s v="De Bonte Raaf"/>
    <x v="10"/>
    <x v="81"/>
    <n v="0"/>
    <x v="3"/>
    <x v="0"/>
    <x v="0"/>
    <x v="8"/>
    <x v="2"/>
    <x v="0"/>
  </r>
  <r>
    <x v="0"/>
    <x v="9"/>
    <s v="De Bonte Raaf"/>
    <x v="10"/>
    <x v="82"/>
    <n v="0"/>
    <x v="3"/>
    <x v="0"/>
    <x v="0"/>
    <x v="8"/>
    <x v="2"/>
    <x v="0"/>
  </r>
  <r>
    <x v="0"/>
    <x v="9"/>
    <s v="De Bonte Raaf"/>
    <x v="10"/>
    <x v="83"/>
    <n v="0"/>
    <x v="3"/>
    <x v="0"/>
    <x v="0"/>
    <x v="9"/>
    <x v="2"/>
    <x v="0"/>
  </r>
  <r>
    <x v="0"/>
    <x v="9"/>
    <s v="De Bonte Raaf"/>
    <x v="10"/>
    <x v="84"/>
    <n v="0"/>
    <x v="3"/>
    <x v="0"/>
    <x v="0"/>
    <x v="3"/>
    <x v="2"/>
    <x v="0"/>
  </r>
  <r>
    <x v="0"/>
    <x v="10"/>
    <s v="De Bonte Raaf"/>
    <x v="0"/>
    <x v="0"/>
    <n v="0"/>
    <x v="0"/>
    <x v="3"/>
    <x v="0"/>
    <x v="0"/>
    <x v="0"/>
    <x v="0"/>
  </r>
  <r>
    <x v="0"/>
    <x v="10"/>
    <s v="De Bonte Raaf"/>
    <x v="0"/>
    <x v="1"/>
    <n v="0"/>
    <x v="0"/>
    <x v="3"/>
    <x v="0"/>
    <x v="0"/>
    <x v="0"/>
    <x v="0"/>
  </r>
  <r>
    <x v="0"/>
    <x v="10"/>
    <s v="De Bonte Raaf"/>
    <x v="0"/>
    <x v="2"/>
    <n v="0"/>
    <x v="0"/>
    <x v="3"/>
    <x v="0"/>
    <x v="0"/>
    <x v="0"/>
    <x v="0"/>
  </r>
  <r>
    <x v="0"/>
    <x v="10"/>
    <s v="De Bonte Raaf"/>
    <x v="0"/>
    <x v="3"/>
    <n v="0"/>
    <x v="0"/>
    <x v="3"/>
    <x v="0"/>
    <x v="0"/>
    <x v="0"/>
    <x v="0"/>
  </r>
  <r>
    <x v="0"/>
    <x v="10"/>
    <s v="De Bonte Raaf"/>
    <x v="0"/>
    <x v="4"/>
    <n v="0"/>
    <x v="0"/>
    <x v="3"/>
    <x v="0"/>
    <x v="1"/>
    <x v="0"/>
    <x v="0"/>
  </r>
  <r>
    <x v="0"/>
    <x v="10"/>
    <s v="De Bonte Raaf"/>
    <x v="0"/>
    <x v="5"/>
    <n v="0"/>
    <x v="0"/>
    <x v="3"/>
    <x v="0"/>
    <x v="0"/>
    <x v="0"/>
    <x v="0"/>
  </r>
  <r>
    <x v="0"/>
    <x v="10"/>
    <s v="De Bonte Raaf"/>
    <x v="0"/>
    <x v="6"/>
    <n v="0"/>
    <x v="0"/>
    <x v="3"/>
    <x v="0"/>
    <x v="0"/>
    <x v="0"/>
    <x v="0"/>
  </r>
  <r>
    <x v="0"/>
    <x v="10"/>
    <s v="De Bonte Raaf"/>
    <x v="0"/>
    <x v="7"/>
    <n v="0"/>
    <x v="0"/>
    <x v="3"/>
    <x v="0"/>
    <x v="0"/>
    <x v="0"/>
    <x v="0"/>
  </r>
  <r>
    <x v="0"/>
    <x v="10"/>
    <s v="De Bonte Raaf"/>
    <x v="0"/>
    <x v="8"/>
    <n v="0"/>
    <x v="0"/>
    <x v="3"/>
    <x v="0"/>
    <x v="1"/>
    <x v="0"/>
    <x v="0"/>
  </r>
  <r>
    <x v="0"/>
    <x v="10"/>
    <s v="De Bonte Raaf"/>
    <x v="0"/>
    <x v="9"/>
    <n v="0"/>
    <x v="0"/>
    <x v="3"/>
    <x v="0"/>
    <x v="0"/>
    <x v="0"/>
    <x v="0"/>
  </r>
  <r>
    <x v="0"/>
    <x v="10"/>
    <s v="De Bonte Raaf"/>
    <x v="0"/>
    <x v="10"/>
    <n v="0"/>
    <x v="0"/>
    <x v="3"/>
    <x v="0"/>
    <x v="0"/>
    <x v="0"/>
    <x v="0"/>
  </r>
  <r>
    <x v="0"/>
    <x v="10"/>
    <s v="De Bonte Raaf"/>
    <x v="0"/>
    <x v="11"/>
    <n v="0"/>
    <x v="0"/>
    <x v="3"/>
    <x v="0"/>
    <x v="0"/>
    <x v="0"/>
    <x v="0"/>
  </r>
  <r>
    <x v="0"/>
    <x v="10"/>
    <s v="De Bonte Raaf"/>
    <x v="0"/>
    <x v="12"/>
    <n v="0"/>
    <x v="0"/>
    <x v="3"/>
    <x v="0"/>
    <x v="0"/>
    <x v="0"/>
    <x v="0"/>
  </r>
  <r>
    <x v="0"/>
    <x v="10"/>
    <s v="De Bonte Raaf"/>
    <x v="0"/>
    <x v="13"/>
    <n v="0"/>
    <x v="0"/>
    <x v="3"/>
    <x v="0"/>
    <x v="0"/>
    <x v="0"/>
    <x v="0"/>
  </r>
  <r>
    <x v="0"/>
    <x v="10"/>
    <s v="De Bonte Raaf"/>
    <x v="0"/>
    <x v="14"/>
    <n v="0"/>
    <x v="0"/>
    <x v="3"/>
    <x v="0"/>
    <x v="0"/>
    <x v="0"/>
    <x v="0"/>
  </r>
  <r>
    <x v="0"/>
    <x v="10"/>
    <s v="De Bonte Raaf"/>
    <x v="0"/>
    <x v="15"/>
    <n v="0"/>
    <x v="0"/>
    <x v="3"/>
    <x v="0"/>
    <x v="0"/>
    <x v="0"/>
    <x v="0"/>
  </r>
  <r>
    <x v="0"/>
    <x v="10"/>
    <s v="De Bonte Raaf"/>
    <x v="0"/>
    <x v="16"/>
    <n v="0"/>
    <x v="0"/>
    <x v="3"/>
    <x v="0"/>
    <x v="0"/>
    <x v="0"/>
    <x v="0"/>
  </r>
  <r>
    <x v="0"/>
    <x v="10"/>
    <s v="De Bonte Raaf"/>
    <x v="0"/>
    <x v="17"/>
    <n v="0"/>
    <x v="0"/>
    <x v="3"/>
    <x v="0"/>
    <x v="0"/>
    <x v="0"/>
    <x v="0"/>
  </r>
  <r>
    <x v="0"/>
    <x v="10"/>
    <s v="De Bonte Raaf"/>
    <x v="0"/>
    <x v="18"/>
    <n v="0"/>
    <x v="0"/>
    <x v="3"/>
    <x v="0"/>
    <x v="0"/>
    <x v="0"/>
    <x v="0"/>
  </r>
  <r>
    <x v="0"/>
    <x v="10"/>
    <s v="De Bonte Raaf"/>
    <x v="0"/>
    <x v="19"/>
    <n v="0"/>
    <x v="0"/>
    <x v="3"/>
    <x v="0"/>
    <x v="0"/>
    <x v="0"/>
    <x v="0"/>
  </r>
  <r>
    <x v="0"/>
    <x v="10"/>
    <s v="De Bonte Raaf"/>
    <x v="0"/>
    <x v="20"/>
    <n v="0"/>
    <x v="0"/>
    <x v="3"/>
    <x v="0"/>
    <x v="0"/>
    <x v="0"/>
    <x v="0"/>
  </r>
  <r>
    <x v="0"/>
    <x v="10"/>
    <s v="De Bonte Raaf"/>
    <x v="0"/>
    <x v="21"/>
    <n v="0"/>
    <x v="0"/>
    <x v="3"/>
    <x v="0"/>
    <x v="0"/>
    <x v="0"/>
    <x v="0"/>
  </r>
  <r>
    <x v="0"/>
    <x v="10"/>
    <s v="De Bonte Raaf"/>
    <x v="0"/>
    <x v="22"/>
    <n v="0"/>
    <x v="0"/>
    <x v="3"/>
    <x v="0"/>
    <x v="0"/>
    <x v="0"/>
    <x v="0"/>
  </r>
  <r>
    <x v="0"/>
    <x v="10"/>
    <s v="De Bonte Raaf"/>
    <x v="0"/>
    <x v="23"/>
    <n v="0"/>
    <x v="0"/>
    <x v="3"/>
    <x v="0"/>
    <x v="0"/>
    <x v="0"/>
    <x v="0"/>
  </r>
  <r>
    <x v="0"/>
    <x v="10"/>
    <s v="De Bonte Raaf"/>
    <x v="0"/>
    <x v="24"/>
    <n v="0"/>
    <x v="0"/>
    <x v="3"/>
    <x v="0"/>
    <x v="0"/>
    <x v="0"/>
    <x v="0"/>
  </r>
  <r>
    <x v="0"/>
    <x v="10"/>
    <s v="De Bonte Raaf"/>
    <x v="0"/>
    <x v="25"/>
    <n v="0"/>
    <x v="0"/>
    <x v="3"/>
    <x v="0"/>
    <x v="0"/>
    <x v="0"/>
    <x v="0"/>
  </r>
  <r>
    <x v="0"/>
    <x v="10"/>
    <s v="De Bonte Raaf"/>
    <x v="0"/>
    <x v="26"/>
    <n v="0"/>
    <x v="0"/>
    <x v="3"/>
    <x v="0"/>
    <x v="0"/>
    <x v="0"/>
    <x v="0"/>
  </r>
  <r>
    <x v="0"/>
    <x v="10"/>
    <s v="De Bonte Raaf"/>
    <x v="0"/>
    <x v="27"/>
    <n v="0"/>
    <x v="0"/>
    <x v="3"/>
    <x v="0"/>
    <x v="0"/>
    <x v="0"/>
    <x v="0"/>
  </r>
  <r>
    <x v="0"/>
    <x v="10"/>
    <s v="De Bonte Raaf"/>
    <x v="0"/>
    <x v="28"/>
    <n v="0"/>
    <x v="0"/>
    <x v="3"/>
    <x v="0"/>
    <x v="0"/>
    <x v="0"/>
    <x v="0"/>
  </r>
  <r>
    <x v="0"/>
    <x v="10"/>
    <s v="De Bonte Raaf"/>
    <x v="0"/>
    <x v="29"/>
    <n v="0"/>
    <x v="0"/>
    <x v="3"/>
    <x v="0"/>
    <x v="0"/>
    <x v="0"/>
    <x v="0"/>
  </r>
  <r>
    <x v="0"/>
    <x v="10"/>
    <s v="De Bonte Raaf"/>
    <x v="0"/>
    <x v="30"/>
    <n v="2350"/>
    <x v="0"/>
    <x v="3"/>
    <x v="0"/>
    <x v="0"/>
    <x v="0"/>
    <x v="0"/>
  </r>
  <r>
    <x v="0"/>
    <x v="10"/>
    <s v="De Bonte Raaf"/>
    <x v="0"/>
    <x v="31"/>
    <n v="15.06"/>
    <x v="0"/>
    <x v="3"/>
    <x v="0"/>
    <x v="0"/>
    <x v="0"/>
    <x v="0"/>
  </r>
  <r>
    <x v="0"/>
    <x v="10"/>
    <s v="De Bonte Raaf"/>
    <x v="0"/>
    <x v="32"/>
    <n v="0"/>
    <x v="0"/>
    <x v="3"/>
    <x v="0"/>
    <x v="0"/>
    <x v="0"/>
    <x v="0"/>
  </r>
  <r>
    <x v="0"/>
    <x v="10"/>
    <s v="De Bonte Raaf"/>
    <x v="0"/>
    <x v="33"/>
    <n v="0"/>
    <x v="0"/>
    <x v="3"/>
    <x v="0"/>
    <x v="0"/>
    <x v="0"/>
    <x v="0"/>
  </r>
  <r>
    <x v="0"/>
    <x v="10"/>
    <s v="De Bonte Raaf"/>
    <x v="0"/>
    <x v="34"/>
    <n v="0"/>
    <x v="0"/>
    <x v="3"/>
    <x v="0"/>
    <x v="0"/>
    <x v="0"/>
    <x v="0"/>
  </r>
  <r>
    <x v="0"/>
    <x v="10"/>
    <s v="De Bonte Raaf"/>
    <x v="0"/>
    <x v="35"/>
    <n v="0"/>
    <x v="0"/>
    <x v="3"/>
    <x v="0"/>
    <x v="0"/>
    <x v="0"/>
    <x v="0"/>
  </r>
  <r>
    <x v="0"/>
    <x v="10"/>
    <s v="De Bonte Raaf"/>
    <x v="0"/>
    <x v="36"/>
    <n v="0"/>
    <x v="0"/>
    <x v="3"/>
    <x v="0"/>
    <x v="0"/>
    <x v="0"/>
    <x v="0"/>
  </r>
  <r>
    <x v="0"/>
    <x v="10"/>
    <s v="De Bonte Raaf"/>
    <x v="0"/>
    <x v="37"/>
    <n v="0"/>
    <x v="0"/>
    <x v="3"/>
    <x v="0"/>
    <x v="0"/>
    <x v="0"/>
    <x v="0"/>
  </r>
  <r>
    <x v="0"/>
    <x v="10"/>
    <s v="De Bonte Raaf"/>
    <x v="0"/>
    <x v="38"/>
    <n v="1.59"/>
    <x v="0"/>
    <x v="3"/>
    <x v="0"/>
    <x v="0"/>
    <x v="0"/>
    <x v="0"/>
  </r>
  <r>
    <x v="0"/>
    <x v="10"/>
    <s v="De Bonte Raaf"/>
    <x v="0"/>
    <x v="39"/>
    <n v="0"/>
    <x v="0"/>
    <x v="3"/>
    <x v="0"/>
    <x v="0"/>
    <x v="0"/>
    <x v="0"/>
  </r>
  <r>
    <x v="0"/>
    <x v="10"/>
    <s v="De Bonte Raaf"/>
    <x v="0"/>
    <x v="40"/>
    <n v="1.59"/>
    <x v="0"/>
    <x v="3"/>
    <x v="0"/>
    <x v="0"/>
    <x v="0"/>
    <x v="0"/>
  </r>
  <r>
    <x v="0"/>
    <x v="10"/>
    <s v="De Bonte Raaf"/>
    <x v="0"/>
    <x v="41"/>
    <n v="0"/>
    <x v="0"/>
    <x v="3"/>
    <x v="0"/>
    <x v="0"/>
    <x v="0"/>
    <x v="0"/>
  </r>
  <r>
    <x v="0"/>
    <x v="10"/>
    <s v="De Bonte Raaf"/>
    <x v="0"/>
    <x v="42"/>
    <n v="0"/>
    <x v="0"/>
    <x v="3"/>
    <x v="0"/>
    <x v="0"/>
    <x v="0"/>
    <x v="0"/>
  </r>
  <r>
    <x v="0"/>
    <x v="10"/>
    <s v="De Bonte Raaf"/>
    <x v="0"/>
    <x v="43"/>
    <n v="0"/>
    <x v="0"/>
    <x v="3"/>
    <x v="0"/>
    <x v="1"/>
    <x v="0"/>
    <x v="0"/>
  </r>
  <r>
    <x v="0"/>
    <x v="10"/>
    <s v="De Bonte Raaf"/>
    <x v="0"/>
    <x v="44"/>
    <n v="0"/>
    <x v="0"/>
    <x v="3"/>
    <x v="0"/>
    <x v="2"/>
    <x v="0"/>
    <x v="0"/>
  </r>
  <r>
    <x v="0"/>
    <x v="10"/>
    <s v="De Bonte Raaf"/>
    <x v="0"/>
    <x v="45"/>
    <n v="0"/>
    <x v="0"/>
    <x v="3"/>
    <x v="0"/>
    <x v="2"/>
    <x v="0"/>
    <x v="0"/>
  </r>
  <r>
    <x v="0"/>
    <x v="10"/>
    <s v="De Bonte Raaf"/>
    <x v="0"/>
    <x v="46"/>
    <n v="0"/>
    <x v="0"/>
    <x v="3"/>
    <x v="0"/>
    <x v="2"/>
    <x v="0"/>
    <x v="0"/>
  </r>
  <r>
    <x v="0"/>
    <x v="10"/>
    <s v="De Bonte Raaf"/>
    <x v="0"/>
    <x v="47"/>
    <n v="0"/>
    <x v="0"/>
    <x v="3"/>
    <x v="0"/>
    <x v="2"/>
    <x v="0"/>
    <x v="0"/>
  </r>
  <r>
    <x v="0"/>
    <x v="10"/>
    <s v="De Bonte Raaf"/>
    <x v="0"/>
    <x v="48"/>
    <n v="0"/>
    <x v="0"/>
    <x v="3"/>
    <x v="0"/>
    <x v="1"/>
    <x v="0"/>
    <x v="0"/>
  </r>
  <r>
    <x v="0"/>
    <x v="10"/>
    <s v="De Bonte Raaf"/>
    <x v="0"/>
    <x v="49"/>
    <n v="0"/>
    <x v="0"/>
    <x v="3"/>
    <x v="0"/>
    <x v="3"/>
    <x v="0"/>
    <x v="0"/>
  </r>
  <r>
    <x v="0"/>
    <x v="10"/>
    <s v="De Bonte Raaf"/>
    <x v="0"/>
    <x v="50"/>
    <n v="0"/>
    <x v="0"/>
    <x v="3"/>
    <x v="0"/>
    <x v="4"/>
    <x v="0"/>
    <x v="0"/>
  </r>
  <r>
    <x v="0"/>
    <x v="10"/>
    <s v="De Bonte Raaf"/>
    <x v="0"/>
    <x v="51"/>
    <n v="0"/>
    <x v="0"/>
    <x v="3"/>
    <x v="0"/>
    <x v="4"/>
    <x v="0"/>
    <x v="0"/>
  </r>
  <r>
    <x v="0"/>
    <x v="10"/>
    <s v="De Bonte Raaf"/>
    <x v="0"/>
    <x v="52"/>
    <n v="0"/>
    <x v="0"/>
    <x v="3"/>
    <x v="0"/>
    <x v="1"/>
    <x v="0"/>
    <x v="0"/>
  </r>
  <r>
    <x v="0"/>
    <x v="10"/>
    <s v="De Bonte Raaf"/>
    <x v="0"/>
    <x v="53"/>
    <n v="0"/>
    <x v="0"/>
    <x v="3"/>
    <x v="0"/>
    <x v="3"/>
    <x v="0"/>
    <x v="0"/>
  </r>
  <r>
    <x v="0"/>
    <x v="10"/>
    <s v="De Bonte Raaf"/>
    <x v="0"/>
    <x v="54"/>
    <n v="0"/>
    <x v="0"/>
    <x v="3"/>
    <x v="0"/>
    <x v="4"/>
    <x v="0"/>
    <x v="0"/>
  </r>
  <r>
    <x v="0"/>
    <x v="10"/>
    <s v="De Bonte Raaf"/>
    <x v="0"/>
    <x v="55"/>
    <n v="0"/>
    <x v="0"/>
    <x v="3"/>
    <x v="0"/>
    <x v="4"/>
    <x v="0"/>
    <x v="0"/>
  </r>
  <r>
    <x v="0"/>
    <x v="10"/>
    <s v="De Bonte Raaf"/>
    <x v="0"/>
    <x v="56"/>
    <n v="0"/>
    <x v="0"/>
    <x v="3"/>
    <x v="0"/>
    <x v="4"/>
    <x v="0"/>
    <x v="0"/>
  </r>
  <r>
    <x v="0"/>
    <x v="10"/>
    <s v="De Bonte Raaf"/>
    <x v="0"/>
    <x v="57"/>
    <n v="0"/>
    <x v="0"/>
    <x v="3"/>
    <x v="0"/>
    <x v="4"/>
    <x v="0"/>
    <x v="0"/>
  </r>
  <r>
    <x v="0"/>
    <x v="10"/>
    <s v="De Bonte Raaf"/>
    <x v="0"/>
    <x v="58"/>
    <n v="0"/>
    <x v="0"/>
    <x v="3"/>
    <x v="0"/>
    <x v="4"/>
    <x v="0"/>
    <x v="0"/>
  </r>
  <r>
    <x v="0"/>
    <x v="10"/>
    <s v="De Bonte Raaf"/>
    <x v="0"/>
    <x v="59"/>
    <n v="0"/>
    <x v="0"/>
    <x v="3"/>
    <x v="0"/>
    <x v="4"/>
    <x v="0"/>
    <x v="0"/>
  </r>
  <r>
    <x v="0"/>
    <x v="10"/>
    <s v="De Bonte Raaf"/>
    <x v="0"/>
    <x v="60"/>
    <n v="0"/>
    <x v="0"/>
    <x v="3"/>
    <x v="0"/>
    <x v="5"/>
    <x v="0"/>
    <x v="0"/>
  </r>
  <r>
    <x v="0"/>
    <x v="10"/>
    <s v="De Bonte Raaf"/>
    <x v="0"/>
    <x v="61"/>
    <n v="0"/>
    <x v="0"/>
    <x v="3"/>
    <x v="0"/>
    <x v="5"/>
    <x v="0"/>
    <x v="0"/>
  </r>
  <r>
    <x v="0"/>
    <x v="10"/>
    <s v="De Bonte Raaf"/>
    <x v="0"/>
    <x v="62"/>
    <n v="0"/>
    <x v="0"/>
    <x v="3"/>
    <x v="0"/>
    <x v="5"/>
    <x v="0"/>
    <x v="0"/>
  </r>
  <r>
    <x v="0"/>
    <x v="10"/>
    <s v="De Bonte Raaf"/>
    <x v="0"/>
    <x v="63"/>
    <n v="0"/>
    <x v="0"/>
    <x v="3"/>
    <x v="0"/>
    <x v="5"/>
    <x v="0"/>
    <x v="0"/>
  </r>
  <r>
    <x v="0"/>
    <x v="10"/>
    <s v="De Bonte Raaf"/>
    <x v="0"/>
    <x v="64"/>
    <n v="0"/>
    <x v="0"/>
    <x v="3"/>
    <x v="0"/>
    <x v="5"/>
    <x v="0"/>
    <x v="0"/>
  </r>
  <r>
    <x v="0"/>
    <x v="10"/>
    <s v="De Bonte Raaf"/>
    <x v="0"/>
    <x v="65"/>
    <n v="0"/>
    <x v="0"/>
    <x v="3"/>
    <x v="0"/>
    <x v="5"/>
    <x v="0"/>
    <x v="0"/>
  </r>
  <r>
    <x v="0"/>
    <x v="10"/>
    <s v="De Bonte Raaf"/>
    <x v="0"/>
    <x v="66"/>
    <n v="0"/>
    <x v="0"/>
    <x v="3"/>
    <x v="0"/>
    <x v="5"/>
    <x v="0"/>
    <x v="0"/>
  </r>
  <r>
    <x v="0"/>
    <x v="10"/>
    <s v="De Bonte Raaf"/>
    <x v="0"/>
    <x v="67"/>
    <n v="0"/>
    <x v="0"/>
    <x v="3"/>
    <x v="0"/>
    <x v="5"/>
    <x v="0"/>
    <x v="0"/>
  </r>
  <r>
    <x v="0"/>
    <x v="10"/>
    <s v="De Bonte Raaf"/>
    <x v="0"/>
    <x v="68"/>
    <n v="0"/>
    <x v="0"/>
    <x v="3"/>
    <x v="0"/>
    <x v="5"/>
    <x v="0"/>
    <x v="0"/>
  </r>
  <r>
    <x v="0"/>
    <x v="10"/>
    <s v="De Bonte Raaf"/>
    <x v="0"/>
    <x v="69"/>
    <n v="0"/>
    <x v="0"/>
    <x v="3"/>
    <x v="0"/>
    <x v="5"/>
    <x v="0"/>
    <x v="0"/>
  </r>
  <r>
    <x v="0"/>
    <x v="10"/>
    <s v="De Bonte Raaf"/>
    <x v="0"/>
    <x v="70"/>
    <n v="0"/>
    <x v="0"/>
    <x v="3"/>
    <x v="0"/>
    <x v="5"/>
    <x v="0"/>
    <x v="0"/>
  </r>
  <r>
    <x v="0"/>
    <x v="10"/>
    <s v="De Bonte Raaf"/>
    <x v="0"/>
    <x v="71"/>
    <n v="0"/>
    <x v="0"/>
    <x v="3"/>
    <x v="0"/>
    <x v="5"/>
    <x v="0"/>
    <x v="0"/>
  </r>
  <r>
    <x v="0"/>
    <x v="10"/>
    <s v="De Bonte Raaf"/>
    <x v="0"/>
    <x v="72"/>
    <n v="0"/>
    <x v="0"/>
    <x v="3"/>
    <x v="0"/>
    <x v="4"/>
    <x v="0"/>
    <x v="0"/>
  </r>
  <r>
    <x v="0"/>
    <x v="10"/>
    <s v="De Bonte Raaf"/>
    <x v="0"/>
    <x v="73"/>
    <n v="0"/>
    <x v="0"/>
    <x v="3"/>
    <x v="0"/>
    <x v="4"/>
    <x v="0"/>
    <x v="0"/>
  </r>
  <r>
    <x v="0"/>
    <x v="10"/>
    <s v="De Bonte Raaf"/>
    <x v="0"/>
    <x v="74"/>
    <n v="0"/>
    <x v="0"/>
    <x v="3"/>
    <x v="0"/>
    <x v="4"/>
    <x v="0"/>
    <x v="0"/>
  </r>
  <r>
    <x v="0"/>
    <x v="10"/>
    <s v="De Bonte Raaf"/>
    <x v="0"/>
    <x v="75"/>
    <n v="0"/>
    <x v="0"/>
    <x v="3"/>
    <x v="0"/>
    <x v="4"/>
    <x v="0"/>
    <x v="0"/>
  </r>
  <r>
    <x v="0"/>
    <x v="10"/>
    <s v="De Bonte Raaf"/>
    <x v="0"/>
    <x v="76"/>
    <n v="0"/>
    <x v="0"/>
    <x v="3"/>
    <x v="0"/>
    <x v="6"/>
    <x v="0"/>
    <x v="0"/>
  </r>
  <r>
    <x v="0"/>
    <x v="10"/>
    <s v="De Bonte Raaf"/>
    <x v="0"/>
    <x v="77"/>
    <n v="0"/>
    <x v="0"/>
    <x v="3"/>
    <x v="0"/>
    <x v="7"/>
    <x v="0"/>
    <x v="0"/>
  </r>
  <r>
    <x v="0"/>
    <x v="10"/>
    <s v="De Bonte Raaf"/>
    <x v="0"/>
    <x v="78"/>
    <n v="0"/>
    <x v="0"/>
    <x v="3"/>
    <x v="0"/>
    <x v="7"/>
    <x v="0"/>
    <x v="0"/>
  </r>
  <r>
    <x v="0"/>
    <x v="10"/>
    <s v="De Bonte Raaf"/>
    <x v="0"/>
    <x v="79"/>
    <n v="0"/>
    <x v="0"/>
    <x v="3"/>
    <x v="0"/>
    <x v="7"/>
    <x v="0"/>
    <x v="0"/>
  </r>
  <r>
    <x v="0"/>
    <x v="10"/>
    <s v="De Bonte Raaf"/>
    <x v="0"/>
    <x v="80"/>
    <n v="0"/>
    <x v="0"/>
    <x v="3"/>
    <x v="0"/>
    <x v="8"/>
    <x v="0"/>
    <x v="0"/>
  </r>
  <r>
    <x v="0"/>
    <x v="10"/>
    <s v="De Bonte Raaf"/>
    <x v="0"/>
    <x v="81"/>
    <n v="0"/>
    <x v="0"/>
    <x v="3"/>
    <x v="0"/>
    <x v="8"/>
    <x v="0"/>
    <x v="0"/>
  </r>
  <r>
    <x v="0"/>
    <x v="10"/>
    <s v="De Bonte Raaf"/>
    <x v="0"/>
    <x v="82"/>
    <n v="0"/>
    <x v="0"/>
    <x v="3"/>
    <x v="0"/>
    <x v="8"/>
    <x v="0"/>
    <x v="0"/>
  </r>
  <r>
    <x v="0"/>
    <x v="10"/>
    <s v="De Bonte Raaf"/>
    <x v="0"/>
    <x v="83"/>
    <n v="0"/>
    <x v="0"/>
    <x v="3"/>
    <x v="0"/>
    <x v="9"/>
    <x v="0"/>
    <x v="0"/>
  </r>
  <r>
    <x v="0"/>
    <x v="10"/>
    <s v="De Bonte Raaf"/>
    <x v="0"/>
    <x v="84"/>
    <n v="0"/>
    <x v="0"/>
    <x v="3"/>
    <x v="0"/>
    <x v="3"/>
    <x v="0"/>
    <x v="0"/>
  </r>
  <r>
    <x v="0"/>
    <x v="10"/>
    <s v="De Bonte Raaf"/>
    <x v="1"/>
    <x v="0"/>
    <n v="5640.99"/>
    <x v="1"/>
    <x v="0"/>
    <x v="0"/>
    <x v="0"/>
    <x v="0"/>
    <x v="0"/>
  </r>
  <r>
    <x v="0"/>
    <x v="10"/>
    <s v="De Bonte Raaf"/>
    <x v="1"/>
    <x v="85"/>
    <n v="2191"/>
    <x v="1"/>
    <x v="0"/>
    <x v="0"/>
    <x v="0"/>
    <x v="0"/>
    <x v="0"/>
  </r>
  <r>
    <x v="0"/>
    <x v="10"/>
    <s v="De Bonte Raaf"/>
    <x v="1"/>
    <x v="2"/>
    <n v="0"/>
    <x v="1"/>
    <x v="0"/>
    <x v="0"/>
    <x v="0"/>
    <x v="0"/>
    <x v="0"/>
  </r>
  <r>
    <x v="0"/>
    <x v="10"/>
    <s v="De Bonte Raaf"/>
    <x v="1"/>
    <x v="86"/>
    <n v="2191"/>
    <x v="1"/>
    <x v="0"/>
    <x v="0"/>
    <x v="0"/>
    <x v="0"/>
    <x v="0"/>
  </r>
  <r>
    <x v="0"/>
    <x v="10"/>
    <s v="De Bonte Raaf"/>
    <x v="1"/>
    <x v="4"/>
    <n v="2191"/>
    <x v="1"/>
    <x v="0"/>
    <x v="0"/>
    <x v="1"/>
    <x v="0"/>
    <x v="0"/>
  </r>
  <r>
    <x v="0"/>
    <x v="10"/>
    <s v="De Bonte Raaf"/>
    <x v="1"/>
    <x v="5"/>
    <n v="0"/>
    <x v="1"/>
    <x v="0"/>
    <x v="0"/>
    <x v="0"/>
    <x v="0"/>
    <x v="0"/>
  </r>
  <r>
    <x v="0"/>
    <x v="10"/>
    <s v="De Bonte Raaf"/>
    <x v="1"/>
    <x v="6"/>
    <n v="2788.93"/>
    <x v="1"/>
    <x v="0"/>
    <x v="0"/>
    <x v="0"/>
    <x v="0"/>
    <x v="0"/>
  </r>
  <r>
    <x v="0"/>
    <x v="10"/>
    <s v="De Bonte Raaf"/>
    <x v="1"/>
    <x v="7"/>
    <n v="0"/>
    <x v="1"/>
    <x v="0"/>
    <x v="0"/>
    <x v="0"/>
    <x v="0"/>
    <x v="0"/>
  </r>
  <r>
    <x v="0"/>
    <x v="10"/>
    <s v="De Bonte Raaf"/>
    <x v="1"/>
    <x v="8"/>
    <n v="0"/>
    <x v="1"/>
    <x v="0"/>
    <x v="0"/>
    <x v="1"/>
    <x v="0"/>
    <x v="0"/>
  </r>
  <r>
    <x v="0"/>
    <x v="10"/>
    <s v="De Bonte Raaf"/>
    <x v="1"/>
    <x v="9"/>
    <n v="0"/>
    <x v="1"/>
    <x v="0"/>
    <x v="0"/>
    <x v="0"/>
    <x v="0"/>
    <x v="0"/>
  </r>
  <r>
    <x v="0"/>
    <x v="10"/>
    <s v="De Bonte Raaf"/>
    <x v="1"/>
    <x v="87"/>
    <n v="2191"/>
    <x v="1"/>
    <x v="0"/>
    <x v="0"/>
    <x v="0"/>
    <x v="0"/>
    <x v="0"/>
  </r>
  <r>
    <x v="0"/>
    <x v="10"/>
    <s v="De Bonte Raaf"/>
    <x v="1"/>
    <x v="88"/>
    <n v="2191"/>
    <x v="1"/>
    <x v="0"/>
    <x v="0"/>
    <x v="0"/>
    <x v="0"/>
    <x v="0"/>
  </r>
  <r>
    <x v="0"/>
    <x v="10"/>
    <s v="De Bonte Raaf"/>
    <x v="1"/>
    <x v="89"/>
    <n v="2191"/>
    <x v="1"/>
    <x v="0"/>
    <x v="0"/>
    <x v="0"/>
    <x v="0"/>
    <x v="0"/>
  </r>
  <r>
    <x v="0"/>
    <x v="10"/>
    <s v="De Bonte Raaf"/>
    <x v="1"/>
    <x v="90"/>
    <n v="2191"/>
    <x v="1"/>
    <x v="0"/>
    <x v="0"/>
    <x v="0"/>
    <x v="0"/>
    <x v="0"/>
  </r>
  <r>
    <x v="0"/>
    <x v="10"/>
    <s v="De Bonte Raaf"/>
    <x v="1"/>
    <x v="91"/>
    <n v="2191"/>
    <x v="1"/>
    <x v="0"/>
    <x v="0"/>
    <x v="0"/>
    <x v="0"/>
    <x v="0"/>
  </r>
  <r>
    <x v="0"/>
    <x v="10"/>
    <s v="De Bonte Raaf"/>
    <x v="1"/>
    <x v="15"/>
    <n v="0"/>
    <x v="1"/>
    <x v="0"/>
    <x v="0"/>
    <x v="0"/>
    <x v="0"/>
    <x v="0"/>
  </r>
  <r>
    <x v="0"/>
    <x v="10"/>
    <s v="De Bonte Raaf"/>
    <x v="1"/>
    <x v="16"/>
    <n v="2191"/>
    <x v="1"/>
    <x v="0"/>
    <x v="0"/>
    <x v="0"/>
    <x v="0"/>
    <x v="0"/>
  </r>
  <r>
    <x v="0"/>
    <x v="10"/>
    <s v="De Bonte Raaf"/>
    <x v="1"/>
    <x v="17"/>
    <n v="0"/>
    <x v="1"/>
    <x v="0"/>
    <x v="0"/>
    <x v="0"/>
    <x v="0"/>
    <x v="0"/>
  </r>
  <r>
    <x v="0"/>
    <x v="10"/>
    <s v="De Bonte Raaf"/>
    <x v="1"/>
    <x v="18"/>
    <n v="2191"/>
    <x v="1"/>
    <x v="0"/>
    <x v="0"/>
    <x v="0"/>
    <x v="0"/>
    <x v="0"/>
  </r>
  <r>
    <x v="0"/>
    <x v="10"/>
    <s v="De Bonte Raaf"/>
    <x v="1"/>
    <x v="19"/>
    <n v="21"/>
    <x v="1"/>
    <x v="0"/>
    <x v="0"/>
    <x v="0"/>
    <x v="0"/>
    <x v="0"/>
  </r>
  <r>
    <x v="0"/>
    <x v="10"/>
    <s v="De Bonte Raaf"/>
    <x v="1"/>
    <x v="20"/>
    <n v="2191"/>
    <x v="1"/>
    <x v="0"/>
    <x v="0"/>
    <x v="0"/>
    <x v="0"/>
    <x v="0"/>
  </r>
  <r>
    <x v="0"/>
    <x v="10"/>
    <s v="De Bonte Raaf"/>
    <x v="1"/>
    <x v="21"/>
    <n v="-310.67"/>
    <x v="1"/>
    <x v="0"/>
    <x v="0"/>
    <x v="0"/>
    <x v="0"/>
    <x v="0"/>
  </r>
  <r>
    <x v="0"/>
    <x v="10"/>
    <s v="De Bonte Raaf"/>
    <x v="1"/>
    <x v="22"/>
    <n v="2191"/>
    <x v="1"/>
    <x v="0"/>
    <x v="0"/>
    <x v="0"/>
    <x v="0"/>
    <x v="0"/>
  </r>
  <r>
    <x v="0"/>
    <x v="10"/>
    <s v="De Bonte Raaf"/>
    <x v="1"/>
    <x v="23"/>
    <n v="2191"/>
    <x v="1"/>
    <x v="0"/>
    <x v="0"/>
    <x v="0"/>
    <x v="0"/>
    <x v="0"/>
  </r>
  <r>
    <x v="0"/>
    <x v="10"/>
    <s v="De Bonte Raaf"/>
    <x v="1"/>
    <x v="24"/>
    <n v="2191"/>
    <x v="1"/>
    <x v="0"/>
    <x v="0"/>
    <x v="0"/>
    <x v="0"/>
    <x v="0"/>
  </r>
  <r>
    <x v="0"/>
    <x v="10"/>
    <s v="De Bonte Raaf"/>
    <x v="1"/>
    <x v="25"/>
    <n v="21.67"/>
    <x v="1"/>
    <x v="0"/>
    <x v="0"/>
    <x v="0"/>
    <x v="0"/>
    <x v="0"/>
  </r>
  <r>
    <x v="0"/>
    <x v="10"/>
    <s v="De Bonte Raaf"/>
    <x v="1"/>
    <x v="26"/>
    <n v="151.19999999999999"/>
    <x v="1"/>
    <x v="0"/>
    <x v="0"/>
    <x v="0"/>
    <x v="0"/>
    <x v="0"/>
  </r>
  <r>
    <x v="0"/>
    <x v="10"/>
    <s v="De Bonte Raaf"/>
    <x v="1"/>
    <x v="27"/>
    <n v="306.25"/>
    <x v="1"/>
    <x v="0"/>
    <x v="0"/>
    <x v="0"/>
    <x v="0"/>
    <x v="0"/>
  </r>
  <r>
    <x v="0"/>
    <x v="10"/>
    <s v="De Bonte Raaf"/>
    <x v="1"/>
    <x v="28"/>
    <n v="2191"/>
    <x v="1"/>
    <x v="0"/>
    <x v="0"/>
    <x v="0"/>
    <x v="0"/>
    <x v="0"/>
  </r>
  <r>
    <x v="0"/>
    <x v="10"/>
    <s v="De Bonte Raaf"/>
    <x v="1"/>
    <x v="29"/>
    <n v="0"/>
    <x v="1"/>
    <x v="0"/>
    <x v="0"/>
    <x v="0"/>
    <x v="0"/>
    <x v="0"/>
  </r>
  <r>
    <x v="0"/>
    <x v="10"/>
    <s v="De Bonte Raaf"/>
    <x v="1"/>
    <x v="30"/>
    <n v="2191"/>
    <x v="1"/>
    <x v="0"/>
    <x v="0"/>
    <x v="0"/>
    <x v="0"/>
    <x v="0"/>
  </r>
  <r>
    <x v="0"/>
    <x v="10"/>
    <s v="De Bonte Raaf"/>
    <x v="1"/>
    <x v="31"/>
    <n v="14.04"/>
    <x v="1"/>
    <x v="0"/>
    <x v="0"/>
    <x v="0"/>
    <x v="0"/>
    <x v="0"/>
  </r>
  <r>
    <x v="0"/>
    <x v="10"/>
    <s v="De Bonte Raaf"/>
    <x v="1"/>
    <x v="32"/>
    <n v="156"/>
    <x v="1"/>
    <x v="0"/>
    <x v="0"/>
    <x v="0"/>
    <x v="0"/>
    <x v="0"/>
  </r>
  <r>
    <x v="0"/>
    <x v="10"/>
    <s v="De Bonte Raaf"/>
    <x v="1"/>
    <x v="33"/>
    <n v="100"/>
    <x v="1"/>
    <x v="0"/>
    <x v="0"/>
    <x v="0"/>
    <x v="0"/>
    <x v="0"/>
  </r>
  <r>
    <x v="0"/>
    <x v="10"/>
    <s v="De Bonte Raaf"/>
    <x v="1"/>
    <x v="34"/>
    <n v="100"/>
    <x v="1"/>
    <x v="0"/>
    <x v="0"/>
    <x v="0"/>
    <x v="0"/>
    <x v="0"/>
  </r>
  <r>
    <x v="0"/>
    <x v="10"/>
    <s v="De Bonte Raaf"/>
    <x v="1"/>
    <x v="35"/>
    <n v="100"/>
    <x v="1"/>
    <x v="0"/>
    <x v="0"/>
    <x v="0"/>
    <x v="0"/>
    <x v="0"/>
  </r>
  <r>
    <x v="0"/>
    <x v="10"/>
    <s v="De Bonte Raaf"/>
    <x v="1"/>
    <x v="36"/>
    <n v="156"/>
    <x v="1"/>
    <x v="0"/>
    <x v="0"/>
    <x v="0"/>
    <x v="0"/>
    <x v="0"/>
  </r>
  <r>
    <x v="0"/>
    <x v="10"/>
    <s v="De Bonte Raaf"/>
    <x v="1"/>
    <x v="37"/>
    <n v="146.80000000000001"/>
    <x v="1"/>
    <x v="0"/>
    <x v="0"/>
    <x v="0"/>
    <x v="0"/>
    <x v="0"/>
  </r>
  <r>
    <x v="0"/>
    <x v="10"/>
    <s v="De Bonte Raaf"/>
    <x v="1"/>
    <x v="38"/>
    <n v="432"/>
    <x v="1"/>
    <x v="0"/>
    <x v="0"/>
    <x v="0"/>
    <x v="0"/>
    <x v="0"/>
  </r>
  <r>
    <x v="0"/>
    <x v="10"/>
    <s v="De Bonte Raaf"/>
    <x v="1"/>
    <x v="39"/>
    <n v="0"/>
    <x v="1"/>
    <x v="0"/>
    <x v="0"/>
    <x v="0"/>
    <x v="0"/>
    <x v="0"/>
  </r>
  <r>
    <x v="0"/>
    <x v="10"/>
    <s v="De Bonte Raaf"/>
    <x v="1"/>
    <x v="40"/>
    <n v="432"/>
    <x v="1"/>
    <x v="0"/>
    <x v="0"/>
    <x v="0"/>
    <x v="0"/>
    <x v="0"/>
  </r>
  <r>
    <x v="0"/>
    <x v="10"/>
    <s v="De Bonte Raaf"/>
    <x v="1"/>
    <x v="41"/>
    <n v="0"/>
    <x v="1"/>
    <x v="0"/>
    <x v="0"/>
    <x v="0"/>
    <x v="0"/>
    <x v="0"/>
  </r>
  <r>
    <x v="0"/>
    <x v="10"/>
    <s v="De Bonte Raaf"/>
    <x v="1"/>
    <x v="92"/>
    <n v="2191"/>
    <x v="1"/>
    <x v="0"/>
    <x v="0"/>
    <x v="0"/>
    <x v="0"/>
    <x v="0"/>
  </r>
  <r>
    <x v="0"/>
    <x v="10"/>
    <s v="De Bonte Raaf"/>
    <x v="1"/>
    <x v="43"/>
    <n v="0"/>
    <x v="1"/>
    <x v="0"/>
    <x v="0"/>
    <x v="1"/>
    <x v="0"/>
    <x v="0"/>
  </r>
  <r>
    <x v="0"/>
    <x v="10"/>
    <s v="De Bonte Raaf"/>
    <x v="1"/>
    <x v="44"/>
    <n v="0"/>
    <x v="1"/>
    <x v="0"/>
    <x v="0"/>
    <x v="2"/>
    <x v="0"/>
    <x v="0"/>
  </r>
  <r>
    <x v="0"/>
    <x v="10"/>
    <s v="De Bonte Raaf"/>
    <x v="1"/>
    <x v="45"/>
    <n v="0"/>
    <x v="1"/>
    <x v="0"/>
    <x v="0"/>
    <x v="2"/>
    <x v="0"/>
    <x v="0"/>
  </r>
  <r>
    <x v="0"/>
    <x v="10"/>
    <s v="De Bonte Raaf"/>
    <x v="1"/>
    <x v="46"/>
    <n v="0"/>
    <x v="1"/>
    <x v="0"/>
    <x v="0"/>
    <x v="2"/>
    <x v="0"/>
    <x v="0"/>
  </r>
  <r>
    <x v="0"/>
    <x v="10"/>
    <s v="De Bonte Raaf"/>
    <x v="1"/>
    <x v="47"/>
    <n v="0"/>
    <x v="1"/>
    <x v="0"/>
    <x v="0"/>
    <x v="2"/>
    <x v="0"/>
    <x v="0"/>
  </r>
  <r>
    <x v="0"/>
    <x v="10"/>
    <s v="De Bonte Raaf"/>
    <x v="1"/>
    <x v="48"/>
    <n v="0"/>
    <x v="1"/>
    <x v="0"/>
    <x v="0"/>
    <x v="1"/>
    <x v="0"/>
    <x v="0"/>
  </r>
  <r>
    <x v="0"/>
    <x v="10"/>
    <s v="De Bonte Raaf"/>
    <x v="1"/>
    <x v="49"/>
    <n v="175.28"/>
    <x v="1"/>
    <x v="0"/>
    <x v="0"/>
    <x v="3"/>
    <x v="0"/>
    <x v="0"/>
  </r>
  <r>
    <x v="0"/>
    <x v="10"/>
    <s v="De Bonte Raaf"/>
    <x v="1"/>
    <x v="50"/>
    <n v="26.29"/>
    <x v="1"/>
    <x v="0"/>
    <x v="0"/>
    <x v="4"/>
    <x v="0"/>
    <x v="0"/>
  </r>
  <r>
    <x v="0"/>
    <x v="10"/>
    <s v="De Bonte Raaf"/>
    <x v="1"/>
    <x v="51"/>
    <n v="35.06"/>
    <x v="1"/>
    <x v="0"/>
    <x v="0"/>
    <x v="4"/>
    <x v="0"/>
    <x v="0"/>
  </r>
  <r>
    <x v="0"/>
    <x v="10"/>
    <s v="De Bonte Raaf"/>
    <x v="1"/>
    <x v="52"/>
    <n v="0"/>
    <x v="1"/>
    <x v="0"/>
    <x v="0"/>
    <x v="1"/>
    <x v="0"/>
    <x v="0"/>
  </r>
  <r>
    <x v="0"/>
    <x v="10"/>
    <s v="De Bonte Raaf"/>
    <x v="1"/>
    <x v="53"/>
    <n v="32.86"/>
    <x v="1"/>
    <x v="0"/>
    <x v="0"/>
    <x v="3"/>
    <x v="0"/>
    <x v="0"/>
  </r>
  <r>
    <x v="0"/>
    <x v="10"/>
    <s v="De Bonte Raaf"/>
    <x v="1"/>
    <x v="54"/>
    <n v="4.93"/>
    <x v="1"/>
    <x v="0"/>
    <x v="0"/>
    <x v="4"/>
    <x v="0"/>
    <x v="0"/>
  </r>
  <r>
    <x v="0"/>
    <x v="10"/>
    <s v="De Bonte Raaf"/>
    <x v="1"/>
    <x v="55"/>
    <n v="6.57"/>
    <x v="1"/>
    <x v="0"/>
    <x v="0"/>
    <x v="4"/>
    <x v="0"/>
    <x v="0"/>
  </r>
  <r>
    <x v="0"/>
    <x v="10"/>
    <s v="De Bonte Raaf"/>
    <x v="1"/>
    <x v="56"/>
    <n v="0"/>
    <x v="1"/>
    <x v="0"/>
    <x v="0"/>
    <x v="4"/>
    <x v="0"/>
    <x v="0"/>
  </r>
  <r>
    <x v="0"/>
    <x v="10"/>
    <s v="De Bonte Raaf"/>
    <x v="1"/>
    <x v="57"/>
    <n v="0"/>
    <x v="1"/>
    <x v="0"/>
    <x v="0"/>
    <x v="4"/>
    <x v="0"/>
    <x v="0"/>
  </r>
  <r>
    <x v="0"/>
    <x v="10"/>
    <s v="De Bonte Raaf"/>
    <x v="1"/>
    <x v="58"/>
    <n v="0"/>
    <x v="1"/>
    <x v="0"/>
    <x v="0"/>
    <x v="4"/>
    <x v="0"/>
    <x v="0"/>
  </r>
  <r>
    <x v="0"/>
    <x v="10"/>
    <s v="De Bonte Raaf"/>
    <x v="1"/>
    <x v="59"/>
    <n v="0"/>
    <x v="1"/>
    <x v="0"/>
    <x v="0"/>
    <x v="4"/>
    <x v="0"/>
    <x v="0"/>
  </r>
  <r>
    <x v="0"/>
    <x v="10"/>
    <s v="De Bonte Raaf"/>
    <x v="1"/>
    <x v="60"/>
    <n v="159.29"/>
    <x v="1"/>
    <x v="0"/>
    <x v="0"/>
    <x v="5"/>
    <x v="0"/>
    <x v="0"/>
  </r>
  <r>
    <x v="0"/>
    <x v="10"/>
    <s v="De Bonte Raaf"/>
    <x v="1"/>
    <x v="61"/>
    <n v="0"/>
    <x v="1"/>
    <x v="0"/>
    <x v="0"/>
    <x v="5"/>
    <x v="0"/>
    <x v="0"/>
  </r>
  <r>
    <x v="0"/>
    <x v="10"/>
    <s v="De Bonte Raaf"/>
    <x v="1"/>
    <x v="62"/>
    <n v="0"/>
    <x v="1"/>
    <x v="0"/>
    <x v="0"/>
    <x v="5"/>
    <x v="0"/>
    <x v="0"/>
  </r>
  <r>
    <x v="0"/>
    <x v="10"/>
    <s v="De Bonte Raaf"/>
    <x v="1"/>
    <x v="63"/>
    <n v="0"/>
    <x v="1"/>
    <x v="0"/>
    <x v="0"/>
    <x v="5"/>
    <x v="0"/>
    <x v="0"/>
  </r>
  <r>
    <x v="0"/>
    <x v="10"/>
    <s v="De Bonte Raaf"/>
    <x v="1"/>
    <x v="64"/>
    <n v="11.61"/>
    <x v="1"/>
    <x v="0"/>
    <x v="0"/>
    <x v="5"/>
    <x v="0"/>
    <x v="0"/>
  </r>
  <r>
    <x v="0"/>
    <x v="10"/>
    <s v="De Bonte Raaf"/>
    <x v="1"/>
    <x v="65"/>
    <n v="0"/>
    <x v="1"/>
    <x v="0"/>
    <x v="0"/>
    <x v="5"/>
    <x v="0"/>
    <x v="0"/>
  </r>
  <r>
    <x v="0"/>
    <x v="10"/>
    <s v="De Bonte Raaf"/>
    <x v="1"/>
    <x v="66"/>
    <n v="64.42"/>
    <x v="1"/>
    <x v="0"/>
    <x v="0"/>
    <x v="5"/>
    <x v="0"/>
    <x v="0"/>
  </r>
  <r>
    <x v="0"/>
    <x v="10"/>
    <s v="De Bonte Raaf"/>
    <x v="1"/>
    <x v="67"/>
    <n v="0"/>
    <x v="1"/>
    <x v="0"/>
    <x v="0"/>
    <x v="5"/>
    <x v="0"/>
    <x v="0"/>
  </r>
  <r>
    <x v="0"/>
    <x v="10"/>
    <s v="De Bonte Raaf"/>
    <x v="1"/>
    <x v="68"/>
    <n v="0"/>
    <x v="1"/>
    <x v="0"/>
    <x v="0"/>
    <x v="5"/>
    <x v="0"/>
    <x v="0"/>
  </r>
  <r>
    <x v="0"/>
    <x v="10"/>
    <s v="De Bonte Raaf"/>
    <x v="1"/>
    <x v="69"/>
    <n v="0"/>
    <x v="1"/>
    <x v="0"/>
    <x v="0"/>
    <x v="5"/>
    <x v="0"/>
    <x v="0"/>
  </r>
  <r>
    <x v="0"/>
    <x v="10"/>
    <s v="De Bonte Raaf"/>
    <x v="1"/>
    <x v="70"/>
    <n v="7.67"/>
    <x v="1"/>
    <x v="0"/>
    <x v="0"/>
    <x v="5"/>
    <x v="0"/>
    <x v="0"/>
  </r>
  <r>
    <x v="0"/>
    <x v="10"/>
    <s v="De Bonte Raaf"/>
    <x v="1"/>
    <x v="71"/>
    <n v="0"/>
    <x v="1"/>
    <x v="0"/>
    <x v="0"/>
    <x v="5"/>
    <x v="0"/>
    <x v="0"/>
  </r>
  <r>
    <x v="0"/>
    <x v="10"/>
    <s v="De Bonte Raaf"/>
    <x v="1"/>
    <x v="72"/>
    <n v="0"/>
    <x v="1"/>
    <x v="0"/>
    <x v="0"/>
    <x v="4"/>
    <x v="0"/>
    <x v="0"/>
  </r>
  <r>
    <x v="0"/>
    <x v="10"/>
    <s v="De Bonte Raaf"/>
    <x v="1"/>
    <x v="73"/>
    <n v="0"/>
    <x v="1"/>
    <x v="0"/>
    <x v="0"/>
    <x v="4"/>
    <x v="0"/>
    <x v="0"/>
  </r>
  <r>
    <x v="0"/>
    <x v="10"/>
    <s v="De Bonte Raaf"/>
    <x v="1"/>
    <x v="74"/>
    <n v="0"/>
    <x v="1"/>
    <x v="0"/>
    <x v="0"/>
    <x v="4"/>
    <x v="0"/>
    <x v="0"/>
  </r>
  <r>
    <x v="0"/>
    <x v="10"/>
    <s v="De Bonte Raaf"/>
    <x v="1"/>
    <x v="75"/>
    <n v="0"/>
    <x v="1"/>
    <x v="0"/>
    <x v="0"/>
    <x v="4"/>
    <x v="0"/>
    <x v="0"/>
  </r>
  <r>
    <x v="0"/>
    <x v="10"/>
    <s v="De Bonte Raaf"/>
    <x v="1"/>
    <x v="76"/>
    <n v="146.80000000000001"/>
    <x v="1"/>
    <x v="0"/>
    <x v="0"/>
    <x v="6"/>
    <x v="0"/>
    <x v="0"/>
  </r>
  <r>
    <x v="0"/>
    <x v="10"/>
    <s v="De Bonte Raaf"/>
    <x v="1"/>
    <x v="77"/>
    <n v="-310.67"/>
    <x v="1"/>
    <x v="0"/>
    <x v="0"/>
    <x v="7"/>
    <x v="0"/>
    <x v="0"/>
  </r>
  <r>
    <x v="0"/>
    <x v="10"/>
    <s v="De Bonte Raaf"/>
    <x v="1"/>
    <x v="78"/>
    <n v="0"/>
    <x v="1"/>
    <x v="0"/>
    <x v="0"/>
    <x v="7"/>
    <x v="0"/>
    <x v="0"/>
  </r>
  <r>
    <x v="0"/>
    <x v="10"/>
    <s v="De Bonte Raaf"/>
    <x v="1"/>
    <x v="79"/>
    <n v="0"/>
    <x v="1"/>
    <x v="0"/>
    <x v="0"/>
    <x v="7"/>
    <x v="0"/>
    <x v="0"/>
  </r>
  <r>
    <x v="0"/>
    <x v="10"/>
    <s v="De Bonte Raaf"/>
    <x v="1"/>
    <x v="80"/>
    <n v="0"/>
    <x v="1"/>
    <x v="0"/>
    <x v="0"/>
    <x v="8"/>
    <x v="0"/>
    <x v="0"/>
  </r>
  <r>
    <x v="0"/>
    <x v="10"/>
    <s v="De Bonte Raaf"/>
    <x v="1"/>
    <x v="81"/>
    <n v="1880.33"/>
    <x v="1"/>
    <x v="0"/>
    <x v="0"/>
    <x v="8"/>
    <x v="0"/>
    <x v="0"/>
  </r>
  <r>
    <x v="0"/>
    <x v="10"/>
    <s v="De Bonte Raaf"/>
    <x v="1"/>
    <x v="82"/>
    <n v="0"/>
    <x v="1"/>
    <x v="0"/>
    <x v="0"/>
    <x v="8"/>
    <x v="0"/>
    <x v="0"/>
  </r>
  <r>
    <x v="0"/>
    <x v="10"/>
    <s v="De Bonte Raaf"/>
    <x v="1"/>
    <x v="83"/>
    <n v="1880.33"/>
    <x v="1"/>
    <x v="0"/>
    <x v="0"/>
    <x v="9"/>
    <x v="0"/>
    <x v="0"/>
  </r>
  <r>
    <x v="0"/>
    <x v="10"/>
    <s v="De Bonte Raaf"/>
    <x v="1"/>
    <x v="84"/>
    <n v="0"/>
    <x v="1"/>
    <x v="0"/>
    <x v="0"/>
    <x v="3"/>
    <x v="0"/>
    <x v="0"/>
  </r>
  <r>
    <x v="0"/>
    <x v="10"/>
    <s v="De Bonte Raaf"/>
    <x v="11"/>
    <x v="0"/>
    <n v="4832.76"/>
    <x v="0"/>
    <x v="0"/>
    <x v="0"/>
    <x v="0"/>
    <x v="0"/>
    <x v="0"/>
  </r>
  <r>
    <x v="0"/>
    <x v="10"/>
    <s v="De Bonte Raaf"/>
    <x v="11"/>
    <x v="85"/>
    <n v="1750"/>
    <x v="0"/>
    <x v="0"/>
    <x v="0"/>
    <x v="0"/>
    <x v="0"/>
    <x v="0"/>
  </r>
  <r>
    <x v="0"/>
    <x v="10"/>
    <s v="De Bonte Raaf"/>
    <x v="11"/>
    <x v="2"/>
    <n v="0"/>
    <x v="0"/>
    <x v="0"/>
    <x v="0"/>
    <x v="0"/>
    <x v="0"/>
    <x v="0"/>
  </r>
  <r>
    <x v="0"/>
    <x v="10"/>
    <s v="De Bonte Raaf"/>
    <x v="11"/>
    <x v="86"/>
    <n v="1750"/>
    <x v="0"/>
    <x v="0"/>
    <x v="0"/>
    <x v="0"/>
    <x v="0"/>
    <x v="0"/>
  </r>
  <r>
    <x v="0"/>
    <x v="10"/>
    <s v="De Bonte Raaf"/>
    <x v="11"/>
    <x v="4"/>
    <n v="1750"/>
    <x v="0"/>
    <x v="0"/>
    <x v="0"/>
    <x v="1"/>
    <x v="0"/>
    <x v="0"/>
  </r>
  <r>
    <x v="0"/>
    <x v="10"/>
    <s v="De Bonte Raaf"/>
    <x v="11"/>
    <x v="5"/>
    <n v="0"/>
    <x v="0"/>
    <x v="0"/>
    <x v="0"/>
    <x v="0"/>
    <x v="0"/>
    <x v="0"/>
  </r>
  <r>
    <x v="0"/>
    <x v="10"/>
    <s v="De Bonte Raaf"/>
    <x v="11"/>
    <x v="6"/>
    <n v="2227.5700000000002"/>
    <x v="0"/>
    <x v="0"/>
    <x v="0"/>
    <x v="0"/>
    <x v="0"/>
    <x v="0"/>
  </r>
  <r>
    <x v="0"/>
    <x v="10"/>
    <s v="De Bonte Raaf"/>
    <x v="11"/>
    <x v="7"/>
    <n v="0"/>
    <x v="0"/>
    <x v="0"/>
    <x v="0"/>
    <x v="0"/>
    <x v="0"/>
    <x v="0"/>
  </r>
  <r>
    <x v="0"/>
    <x v="10"/>
    <s v="De Bonte Raaf"/>
    <x v="11"/>
    <x v="8"/>
    <n v="0"/>
    <x v="0"/>
    <x v="0"/>
    <x v="0"/>
    <x v="1"/>
    <x v="0"/>
    <x v="0"/>
  </r>
  <r>
    <x v="0"/>
    <x v="10"/>
    <s v="De Bonte Raaf"/>
    <x v="11"/>
    <x v="9"/>
    <n v="0"/>
    <x v="0"/>
    <x v="0"/>
    <x v="0"/>
    <x v="0"/>
    <x v="0"/>
    <x v="0"/>
  </r>
  <r>
    <x v="0"/>
    <x v="10"/>
    <s v="De Bonte Raaf"/>
    <x v="11"/>
    <x v="87"/>
    <n v="1750"/>
    <x v="0"/>
    <x v="0"/>
    <x v="0"/>
    <x v="0"/>
    <x v="0"/>
    <x v="0"/>
  </r>
  <r>
    <x v="0"/>
    <x v="10"/>
    <s v="De Bonte Raaf"/>
    <x v="11"/>
    <x v="88"/>
    <n v="1750"/>
    <x v="0"/>
    <x v="0"/>
    <x v="0"/>
    <x v="0"/>
    <x v="0"/>
    <x v="0"/>
  </r>
  <r>
    <x v="0"/>
    <x v="10"/>
    <s v="De Bonte Raaf"/>
    <x v="11"/>
    <x v="89"/>
    <n v="1750"/>
    <x v="0"/>
    <x v="0"/>
    <x v="0"/>
    <x v="0"/>
    <x v="0"/>
    <x v="0"/>
  </r>
  <r>
    <x v="0"/>
    <x v="10"/>
    <s v="De Bonte Raaf"/>
    <x v="11"/>
    <x v="90"/>
    <n v="1750"/>
    <x v="0"/>
    <x v="0"/>
    <x v="0"/>
    <x v="0"/>
    <x v="0"/>
    <x v="0"/>
  </r>
  <r>
    <x v="0"/>
    <x v="10"/>
    <s v="De Bonte Raaf"/>
    <x v="11"/>
    <x v="91"/>
    <n v="1750"/>
    <x v="0"/>
    <x v="0"/>
    <x v="0"/>
    <x v="0"/>
    <x v="0"/>
    <x v="0"/>
  </r>
  <r>
    <x v="0"/>
    <x v="10"/>
    <s v="De Bonte Raaf"/>
    <x v="11"/>
    <x v="15"/>
    <n v="0"/>
    <x v="0"/>
    <x v="0"/>
    <x v="0"/>
    <x v="0"/>
    <x v="0"/>
    <x v="0"/>
  </r>
  <r>
    <x v="0"/>
    <x v="10"/>
    <s v="De Bonte Raaf"/>
    <x v="11"/>
    <x v="16"/>
    <n v="1750"/>
    <x v="0"/>
    <x v="0"/>
    <x v="0"/>
    <x v="0"/>
    <x v="0"/>
    <x v="0"/>
  </r>
  <r>
    <x v="0"/>
    <x v="10"/>
    <s v="De Bonte Raaf"/>
    <x v="11"/>
    <x v="17"/>
    <n v="0"/>
    <x v="0"/>
    <x v="0"/>
    <x v="0"/>
    <x v="0"/>
    <x v="0"/>
    <x v="0"/>
  </r>
  <r>
    <x v="0"/>
    <x v="10"/>
    <s v="De Bonte Raaf"/>
    <x v="11"/>
    <x v="18"/>
    <n v="1750"/>
    <x v="0"/>
    <x v="0"/>
    <x v="0"/>
    <x v="0"/>
    <x v="0"/>
    <x v="0"/>
  </r>
  <r>
    <x v="0"/>
    <x v="10"/>
    <s v="De Bonte Raaf"/>
    <x v="11"/>
    <x v="19"/>
    <n v="21"/>
    <x v="0"/>
    <x v="0"/>
    <x v="0"/>
    <x v="0"/>
    <x v="0"/>
    <x v="0"/>
  </r>
  <r>
    <x v="0"/>
    <x v="10"/>
    <s v="De Bonte Raaf"/>
    <x v="11"/>
    <x v="20"/>
    <n v="1750"/>
    <x v="0"/>
    <x v="0"/>
    <x v="0"/>
    <x v="0"/>
    <x v="0"/>
    <x v="0"/>
  </r>
  <r>
    <x v="0"/>
    <x v="10"/>
    <s v="De Bonte Raaf"/>
    <x v="11"/>
    <x v="21"/>
    <n v="-139.08000000000001"/>
    <x v="0"/>
    <x v="0"/>
    <x v="0"/>
    <x v="0"/>
    <x v="0"/>
    <x v="0"/>
  </r>
  <r>
    <x v="0"/>
    <x v="10"/>
    <s v="De Bonte Raaf"/>
    <x v="11"/>
    <x v="22"/>
    <n v="1750"/>
    <x v="0"/>
    <x v="0"/>
    <x v="0"/>
    <x v="0"/>
    <x v="0"/>
    <x v="0"/>
  </r>
  <r>
    <x v="0"/>
    <x v="10"/>
    <s v="De Bonte Raaf"/>
    <x v="11"/>
    <x v="23"/>
    <n v="1750"/>
    <x v="0"/>
    <x v="0"/>
    <x v="0"/>
    <x v="0"/>
    <x v="0"/>
    <x v="0"/>
  </r>
  <r>
    <x v="0"/>
    <x v="10"/>
    <s v="De Bonte Raaf"/>
    <x v="11"/>
    <x v="24"/>
    <n v="1750"/>
    <x v="0"/>
    <x v="0"/>
    <x v="0"/>
    <x v="0"/>
    <x v="0"/>
    <x v="0"/>
  </r>
  <r>
    <x v="0"/>
    <x v="10"/>
    <s v="De Bonte Raaf"/>
    <x v="11"/>
    <x v="25"/>
    <n v="21.67"/>
    <x v="0"/>
    <x v="0"/>
    <x v="0"/>
    <x v="0"/>
    <x v="0"/>
    <x v="0"/>
  </r>
  <r>
    <x v="0"/>
    <x v="10"/>
    <s v="De Bonte Raaf"/>
    <x v="11"/>
    <x v="26"/>
    <n v="151.19999999999999"/>
    <x v="0"/>
    <x v="0"/>
    <x v="0"/>
    <x v="0"/>
    <x v="0"/>
    <x v="0"/>
  </r>
  <r>
    <x v="0"/>
    <x v="10"/>
    <s v="De Bonte Raaf"/>
    <x v="11"/>
    <x v="27"/>
    <n v="288.17"/>
    <x v="0"/>
    <x v="0"/>
    <x v="0"/>
    <x v="0"/>
    <x v="0"/>
    <x v="0"/>
  </r>
  <r>
    <x v="0"/>
    <x v="10"/>
    <s v="De Bonte Raaf"/>
    <x v="11"/>
    <x v="28"/>
    <n v="1750"/>
    <x v="0"/>
    <x v="0"/>
    <x v="0"/>
    <x v="0"/>
    <x v="0"/>
    <x v="0"/>
  </r>
  <r>
    <x v="0"/>
    <x v="10"/>
    <s v="De Bonte Raaf"/>
    <x v="11"/>
    <x v="29"/>
    <n v="0"/>
    <x v="0"/>
    <x v="0"/>
    <x v="0"/>
    <x v="0"/>
    <x v="0"/>
    <x v="0"/>
  </r>
  <r>
    <x v="0"/>
    <x v="10"/>
    <s v="De Bonte Raaf"/>
    <x v="11"/>
    <x v="30"/>
    <n v="1750"/>
    <x v="0"/>
    <x v="0"/>
    <x v="0"/>
    <x v="0"/>
    <x v="0"/>
    <x v="0"/>
  </r>
  <r>
    <x v="0"/>
    <x v="10"/>
    <s v="De Bonte Raaf"/>
    <x v="11"/>
    <x v="31"/>
    <n v="11.22"/>
    <x v="0"/>
    <x v="0"/>
    <x v="0"/>
    <x v="0"/>
    <x v="0"/>
    <x v="0"/>
  </r>
  <r>
    <x v="0"/>
    <x v="10"/>
    <s v="De Bonte Raaf"/>
    <x v="11"/>
    <x v="32"/>
    <n v="156"/>
    <x v="0"/>
    <x v="0"/>
    <x v="0"/>
    <x v="0"/>
    <x v="0"/>
    <x v="0"/>
  </r>
  <r>
    <x v="0"/>
    <x v="10"/>
    <s v="De Bonte Raaf"/>
    <x v="11"/>
    <x v="33"/>
    <n v="100"/>
    <x v="0"/>
    <x v="0"/>
    <x v="0"/>
    <x v="0"/>
    <x v="0"/>
    <x v="0"/>
  </r>
  <r>
    <x v="0"/>
    <x v="10"/>
    <s v="De Bonte Raaf"/>
    <x v="11"/>
    <x v="34"/>
    <n v="100"/>
    <x v="0"/>
    <x v="0"/>
    <x v="0"/>
    <x v="0"/>
    <x v="0"/>
    <x v="0"/>
  </r>
  <r>
    <x v="0"/>
    <x v="10"/>
    <s v="De Bonte Raaf"/>
    <x v="11"/>
    <x v="35"/>
    <n v="100"/>
    <x v="0"/>
    <x v="0"/>
    <x v="0"/>
    <x v="0"/>
    <x v="0"/>
    <x v="0"/>
  </r>
  <r>
    <x v="0"/>
    <x v="10"/>
    <s v="De Bonte Raaf"/>
    <x v="11"/>
    <x v="36"/>
    <n v="156"/>
    <x v="0"/>
    <x v="0"/>
    <x v="0"/>
    <x v="0"/>
    <x v="0"/>
    <x v="0"/>
  </r>
  <r>
    <x v="0"/>
    <x v="10"/>
    <s v="De Bonte Raaf"/>
    <x v="11"/>
    <x v="37"/>
    <n v="117.25"/>
    <x v="0"/>
    <x v="0"/>
    <x v="0"/>
    <x v="0"/>
    <x v="0"/>
    <x v="0"/>
  </r>
  <r>
    <x v="0"/>
    <x v="10"/>
    <s v="De Bonte Raaf"/>
    <x v="11"/>
    <x v="38"/>
    <n v="324.81"/>
    <x v="0"/>
    <x v="0"/>
    <x v="0"/>
    <x v="0"/>
    <x v="0"/>
    <x v="0"/>
  </r>
  <r>
    <x v="0"/>
    <x v="10"/>
    <s v="De Bonte Raaf"/>
    <x v="11"/>
    <x v="39"/>
    <n v="0"/>
    <x v="0"/>
    <x v="0"/>
    <x v="0"/>
    <x v="0"/>
    <x v="0"/>
    <x v="0"/>
  </r>
  <r>
    <x v="0"/>
    <x v="10"/>
    <s v="De Bonte Raaf"/>
    <x v="11"/>
    <x v="40"/>
    <n v="324.81"/>
    <x v="0"/>
    <x v="0"/>
    <x v="0"/>
    <x v="0"/>
    <x v="0"/>
    <x v="0"/>
  </r>
  <r>
    <x v="0"/>
    <x v="10"/>
    <s v="De Bonte Raaf"/>
    <x v="11"/>
    <x v="41"/>
    <n v="0"/>
    <x v="0"/>
    <x v="0"/>
    <x v="0"/>
    <x v="0"/>
    <x v="0"/>
    <x v="0"/>
  </r>
  <r>
    <x v="0"/>
    <x v="10"/>
    <s v="De Bonte Raaf"/>
    <x v="11"/>
    <x v="92"/>
    <n v="1750"/>
    <x v="0"/>
    <x v="0"/>
    <x v="0"/>
    <x v="0"/>
    <x v="0"/>
    <x v="0"/>
  </r>
  <r>
    <x v="0"/>
    <x v="10"/>
    <s v="De Bonte Raaf"/>
    <x v="11"/>
    <x v="43"/>
    <n v="0"/>
    <x v="0"/>
    <x v="0"/>
    <x v="0"/>
    <x v="1"/>
    <x v="0"/>
    <x v="0"/>
  </r>
  <r>
    <x v="0"/>
    <x v="10"/>
    <s v="De Bonte Raaf"/>
    <x v="11"/>
    <x v="44"/>
    <n v="0"/>
    <x v="0"/>
    <x v="0"/>
    <x v="0"/>
    <x v="2"/>
    <x v="0"/>
    <x v="0"/>
  </r>
  <r>
    <x v="0"/>
    <x v="10"/>
    <s v="De Bonte Raaf"/>
    <x v="11"/>
    <x v="45"/>
    <n v="0"/>
    <x v="0"/>
    <x v="0"/>
    <x v="0"/>
    <x v="2"/>
    <x v="0"/>
    <x v="0"/>
  </r>
  <r>
    <x v="0"/>
    <x v="10"/>
    <s v="De Bonte Raaf"/>
    <x v="11"/>
    <x v="46"/>
    <n v="0"/>
    <x v="0"/>
    <x v="0"/>
    <x v="0"/>
    <x v="2"/>
    <x v="0"/>
    <x v="0"/>
  </r>
  <r>
    <x v="0"/>
    <x v="10"/>
    <s v="De Bonte Raaf"/>
    <x v="11"/>
    <x v="47"/>
    <n v="0"/>
    <x v="0"/>
    <x v="0"/>
    <x v="0"/>
    <x v="2"/>
    <x v="0"/>
    <x v="0"/>
  </r>
  <r>
    <x v="0"/>
    <x v="10"/>
    <s v="De Bonte Raaf"/>
    <x v="11"/>
    <x v="48"/>
    <n v="0"/>
    <x v="0"/>
    <x v="0"/>
    <x v="0"/>
    <x v="1"/>
    <x v="0"/>
    <x v="0"/>
  </r>
  <r>
    <x v="0"/>
    <x v="10"/>
    <s v="De Bonte Raaf"/>
    <x v="11"/>
    <x v="49"/>
    <n v="140"/>
    <x v="0"/>
    <x v="0"/>
    <x v="0"/>
    <x v="3"/>
    <x v="0"/>
    <x v="0"/>
  </r>
  <r>
    <x v="0"/>
    <x v="10"/>
    <s v="De Bonte Raaf"/>
    <x v="11"/>
    <x v="50"/>
    <n v="21"/>
    <x v="0"/>
    <x v="0"/>
    <x v="0"/>
    <x v="4"/>
    <x v="0"/>
    <x v="0"/>
  </r>
  <r>
    <x v="0"/>
    <x v="10"/>
    <s v="De Bonte Raaf"/>
    <x v="11"/>
    <x v="51"/>
    <n v="28"/>
    <x v="0"/>
    <x v="0"/>
    <x v="0"/>
    <x v="4"/>
    <x v="0"/>
    <x v="0"/>
  </r>
  <r>
    <x v="0"/>
    <x v="10"/>
    <s v="De Bonte Raaf"/>
    <x v="11"/>
    <x v="52"/>
    <n v="0"/>
    <x v="0"/>
    <x v="0"/>
    <x v="0"/>
    <x v="1"/>
    <x v="0"/>
    <x v="0"/>
  </r>
  <r>
    <x v="0"/>
    <x v="10"/>
    <s v="De Bonte Raaf"/>
    <x v="11"/>
    <x v="53"/>
    <n v="26.25"/>
    <x v="0"/>
    <x v="0"/>
    <x v="0"/>
    <x v="3"/>
    <x v="0"/>
    <x v="0"/>
  </r>
  <r>
    <x v="0"/>
    <x v="10"/>
    <s v="De Bonte Raaf"/>
    <x v="11"/>
    <x v="54"/>
    <n v="3.94"/>
    <x v="0"/>
    <x v="0"/>
    <x v="0"/>
    <x v="4"/>
    <x v="0"/>
    <x v="0"/>
  </r>
  <r>
    <x v="0"/>
    <x v="10"/>
    <s v="De Bonte Raaf"/>
    <x v="11"/>
    <x v="55"/>
    <n v="5.25"/>
    <x v="0"/>
    <x v="0"/>
    <x v="0"/>
    <x v="4"/>
    <x v="0"/>
    <x v="0"/>
  </r>
  <r>
    <x v="0"/>
    <x v="10"/>
    <s v="De Bonte Raaf"/>
    <x v="11"/>
    <x v="56"/>
    <n v="0"/>
    <x v="0"/>
    <x v="0"/>
    <x v="0"/>
    <x v="4"/>
    <x v="0"/>
    <x v="0"/>
  </r>
  <r>
    <x v="0"/>
    <x v="10"/>
    <s v="De Bonte Raaf"/>
    <x v="11"/>
    <x v="57"/>
    <n v="0"/>
    <x v="0"/>
    <x v="0"/>
    <x v="0"/>
    <x v="4"/>
    <x v="0"/>
    <x v="0"/>
  </r>
  <r>
    <x v="0"/>
    <x v="10"/>
    <s v="De Bonte Raaf"/>
    <x v="11"/>
    <x v="58"/>
    <n v="0"/>
    <x v="0"/>
    <x v="0"/>
    <x v="0"/>
    <x v="4"/>
    <x v="0"/>
    <x v="0"/>
  </r>
  <r>
    <x v="0"/>
    <x v="10"/>
    <s v="De Bonte Raaf"/>
    <x v="11"/>
    <x v="59"/>
    <n v="0"/>
    <x v="0"/>
    <x v="0"/>
    <x v="0"/>
    <x v="4"/>
    <x v="0"/>
    <x v="0"/>
  </r>
  <r>
    <x v="0"/>
    <x v="10"/>
    <s v="De Bonte Raaf"/>
    <x v="11"/>
    <x v="60"/>
    <n v="127.22"/>
    <x v="0"/>
    <x v="0"/>
    <x v="0"/>
    <x v="5"/>
    <x v="0"/>
    <x v="0"/>
  </r>
  <r>
    <x v="0"/>
    <x v="10"/>
    <s v="De Bonte Raaf"/>
    <x v="11"/>
    <x v="61"/>
    <n v="0"/>
    <x v="0"/>
    <x v="0"/>
    <x v="0"/>
    <x v="5"/>
    <x v="0"/>
    <x v="0"/>
  </r>
  <r>
    <x v="0"/>
    <x v="10"/>
    <s v="De Bonte Raaf"/>
    <x v="11"/>
    <x v="62"/>
    <n v="0"/>
    <x v="0"/>
    <x v="0"/>
    <x v="0"/>
    <x v="5"/>
    <x v="0"/>
    <x v="0"/>
  </r>
  <r>
    <x v="0"/>
    <x v="10"/>
    <s v="De Bonte Raaf"/>
    <x v="11"/>
    <x v="63"/>
    <n v="0"/>
    <x v="0"/>
    <x v="0"/>
    <x v="0"/>
    <x v="5"/>
    <x v="0"/>
    <x v="0"/>
  </r>
  <r>
    <x v="0"/>
    <x v="10"/>
    <s v="De Bonte Raaf"/>
    <x v="11"/>
    <x v="64"/>
    <n v="9.2799999999999994"/>
    <x v="0"/>
    <x v="0"/>
    <x v="0"/>
    <x v="5"/>
    <x v="0"/>
    <x v="0"/>
  </r>
  <r>
    <x v="0"/>
    <x v="10"/>
    <s v="De Bonte Raaf"/>
    <x v="11"/>
    <x v="65"/>
    <n v="0"/>
    <x v="0"/>
    <x v="0"/>
    <x v="0"/>
    <x v="5"/>
    <x v="0"/>
    <x v="0"/>
  </r>
  <r>
    <x v="0"/>
    <x v="10"/>
    <s v="De Bonte Raaf"/>
    <x v="11"/>
    <x v="66"/>
    <n v="51.45"/>
    <x v="0"/>
    <x v="0"/>
    <x v="0"/>
    <x v="5"/>
    <x v="0"/>
    <x v="0"/>
  </r>
  <r>
    <x v="0"/>
    <x v="10"/>
    <s v="De Bonte Raaf"/>
    <x v="11"/>
    <x v="67"/>
    <n v="0"/>
    <x v="0"/>
    <x v="0"/>
    <x v="0"/>
    <x v="5"/>
    <x v="0"/>
    <x v="0"/>
  </r>
  <r>
    <x v="0"/>
    <x v="10"/>
    <s v="De Bonte Raaf"/>
    <x v="11"/>
    <x v="68"/>
    <n v="0"/>
    <x v="0"/>
    <x v="0"/>
    <x v="0"/>
    <x v="5"/>
    <x v="0"/>
    <x v="0"/>
  </r>
  <r>
    <x v="0"/>
    <x v="10"/>
    <s v="De Bonte Raaf"/>
    <x v="11"/>
    <x v="69"/>
    <n v="0"/>
    <x v="0"/>
    <x v="0"/>
    <x v="0"/>
    <x v="5"/>
    <x v="0"/>
    <x v="0"/>
  </r>
  <r>
    <x v="0"/>
    <x v="10"/>
    <s v="De Bonte Raaf"/>
    <x v="11"/>
    <x v="70"/>
    <n v="6.12"/>
    <x v="0"/>
    <x v="0"/>
    <x v="0"/>
    <x v="5"/>
    <x v="0"/>
    <x v="0"/>
  </r>
  <r>
    <x v="0"/>
    <x v="10"/>
    <s v="De Bonte Raaf"/>
    <x v="11"/>
    <x v="71"/>
    <n v="0"/>
    <x v="0"/>
    <x v="0"/>
    <x v="0"/>
    <x v="5"/>
    <x v="0"/>
    <x v="0"/>
  </r>
  <r>
    <x v="0"/>
    <x v="10"/>
    <s v="De Bonte Raaf"/>
    <x v="11"/>
    <x v="72"/>
    <n v="0"/>
    <x v="0"/>
    <x v="0"/>
    <x v="0"/>
    <x v="4"/>
    <x v="0"/>
    <x v="0"/>
  </r>
  <r>
    <x v="0"/>
    <x v="10"/>
    <s v="De Bonte Raaf"/>
    <x v="11"/>
    <x v="73"/>
    <n v="0"/>
    <x v="0"/>
    <x v="0"/>
    <x v="0"/>
    <x v="4"/>
    <x v="0"/>
    <x v="0"/>
  </r>
  <r>
    <x v="0"/>
    <x v="10"/>
    <s v="De Bonte Raaf"/>
    <x v="11"/>
    <x v="74"/>
    <n v="0"/>
    <x v="0"/>
    <x v="0"/>
    <x v="0"/>
    <x v="4"/>
    <x v="0"/>
    <x v="0"/>
  </r>
  <r>
    <x v="0"/>
    <x v="10"/>
    <s v="De Bonte Raaf"/>
    <x v="11"/>
    <x v="75"/>
    <n v="0"/>
    <x v="0"/>
    <x v="0"/>
    <x v="0"/>
    <x v="4"/>
    <x v="0"/>
    <x v="0"/>
  </r>
  <r>
    <x v="0"/>
    <x v="10"/>
    <s v="De Bonte Raaf"/>
    <x v="11"/>
    <x v="76"/>
    <n v="117.25"/>
    <x v="0"/>
    <x v="0"/>
    <x v="0"/>
    <x v="6"/>
    <x v="0"/>
    <x v="0"/>
  </r>
  <r>
    <x v="0"/>
    <x v="10"/>
    <s v="De Bonte Raaf"/>
    <x v="11"/>
    <x v="77"/>
    <n v="-139.08000000000001"/>
    <x v="0"/>
    <x v="0"/>
    <x v="0"/>
    <x v="7"/>
    <x v="0"/>
    <x v="0"/>
  </r>
  <r>
    <x v="0"/>
    <x v="10"/>
    <s v="De Bonte Raaf"/>
    <x v="11"/>
    <x v="78"/>
    <n v="0"/>
    <x v="0"/>
    <x v="0"/>
    <x v="0"/>
    <x v="7"/>
    <x v="0"/>
    <x v="0"/>
  </r>
  <r>
    <x v="0"/>
    <x v="10"/>
    <s v="De Bonte Raaf"/>
    <x v="11"/>
    <x v="79"/>
    <n v="0"/>
    <x v="0"/>
    <x v="0"/>
    <x v="0"/>
    <x v="7"/>
    <x v="0"/>
    <x v="0"/>
  </r>
  <r>
    <x v="0"/>
    <x v="10"/>
    <s v="De Bonte Raaf"/>
    <x v="11"/>
    <x v="80"/>
    <n v="0"/>
    <x v="0"/>
    <x v="0"/>
    <x v="0"/>
    <x v="8"/>
    <x v="0"/>
    <x v="0"/>
  </r>
  <r>
    <x v="0"/>
    <x v="10"/>
    <s v="De Bonte Raaf"/>
    <x v="11"/>
    <x v="81"/>
    <n v="1610.92"/>
    <x v="0"/>
    <x v="0"/>
    <x v="0"/>
    <x v="8"/>
    <x v="0"/>
    <x v="0"/>
  </r>
  <r>
    <x v="0"/>
    <x v="10"/>
    <s v="De Bonte Raaf"/>
    <x v="11"/>
    <x v="82"/>
    <n v="0"/>
    <x v="0"/>
    <x v="0"/>
    <x v="0"/>
    <x v="8"/>
    <x v="0"/>
    <x v="0"/>
  </r>
  <r>
    <x v="0"/>
    <x v="10"/>
    <s v="De Bonte Raaf"/>
    <x v="11"/>
    <x v="83"/>
    <n v="1610.92"/>
    <x v="0"/>
    <x v="0"/>
    <x v="0"/>
    <x v="9"/>
    <x v="0"/>
    <x v="0"/>
  </r>
  <r>
    <x v="0"/>
    <x v="10"/>
    <s v="De Bonte Raaf"/>
    <x v="11"/>
    <x v="84"/>
    <n v="0"/>
    <x v="0"/>
    <x v="0"/>
    <x v="0"/>
    <x v="3"/>
    <x v="0"/>
    <x v="0"/>
  </r>
  <r>
    <x v="0"/>
    <x v="10"/>
    <s v="De Bonte Raaf"/>
    <x v="12"/>
    <x v="0"/>
    <n v="2982"/>
    <x v="2"/>
    <x v="1"/>
    <x v="0"/>
    <x v="0"/>
    <x v="0"/>
    <x v="1"/>
  </r>
  <r>
    <x v="0"/>
    <x v="10"/>
    <s v="De Bonte Raaf"/>
    <x v="12"/>
    <x v="85"/>
    <n v="1050"/>
    <x v="2"/>
    <x v="1"/>
    <x v="0"/>
    <x v="0"/>
    <x v="0"/>
    <x v="1"/>
  </r>
  <r>
    <x v="0"/>
    <x v="10"/>
    <s v="De Bonte Raaf"/>
    <x v="12"/>
    <x v="2"/>
    <n v="0"/>
    <x v="2"/>
    <x v="1"/>
    <x v="0"/>
    <x v="0"/>
    <x v="0"/>
    <x v="1"/>
  </r>
  <r>
    <x v="0"/>
    <x v="10"/>
    <s v="De Bonte Raaf"/>
    <x v="12"/>
    <x v="86"/>
    <n v="1050"/>
    <x v="2"/>
    <x v="1"/>
    <x v="0"/>
    <x v="0"/>
    <x v="0"/>
    <x v="1"/>
  </r>
  <r>
    <x v="0"/>
    <x v="10"/>
    <s v="De Bonte Raaf"/>
    <x v="12"/>
    <x v="4"/>
    <n v="1050"/>
    <x v="2"/>
    <x v="1"/>
    <x v="0"/>
    <x v="1"/>
    <x v="0"/>
    <x v="1"/>
  </r>
  <r>
    <x v="0"/>
    <x v="10"/>
    <s v="De Bonte Raaf"/>
    <x v="12"/>
    <x v="5"/>
    <n v="0"/>
    <x v="2"/>
    <x v="1"/>
    <x v="0"/>
    <x v="0"/>
    <x v="0"/>
    <x v="1"/>
  </r>
  <r>
    <x v="0"/>
    <x v="10"/>
    <s v="De Bonte Raaf"/>
    <x v="12"/>
    <x v="6"/>
    <n v="1359.05"/>
    <x v="2"/>
    <x v="1"/>
    <x v="0"/>
    <x v="0"/>
    <x v="0"/>
    <x v="1"/>
  </r>
  <r>
    <x v="0"/>
    <x v="10"/>
    <s v="De Bonte Raaf"/>
    <x v="12"/>
    <x v="7"/>
    <n v="0"/>
    <x v="2"/>
    <x v="1"/>
    <x v="0"/>
    <x v="0"/>
    <x v="0"/>
    <x v="1"/>
  </r>
  <r>
    <x v="0"/>
    <x v="10"/>
    <s v="De Bonte Raaf"/>
    <x v="12"/>
    <x v="8"/>
    <n v="0"/>
    <x v="2"/>
    <x v="1"/>
    <x v="0"/>
    <x v="1"/>
    <x v="0"/>
    <x v="1"/>
  </r>
  <r>
    <x v="0"/>
    <x v="10"/>
    <s v="De Bonte Raaf"/>
    <x v="12"/>
    <x v="96"/>
    <n v="22.5"/>
    <x v="2"/>
    <x v="1"/>
    <x v="0"/>
    <x v="0"/>
    <x v="0"/>
    <x v="1"/>
  </r>
  <r>
    <x v="0"/>
    <x v="10"/>
    <s v="De Bonte Raaf"/>
    <x v="12"/>
    <x v="87"/>
    <n v="1050"/>
    <x v="2"/>
    <x v="1"/>
    <x v="0"/>
    <x v="0"/>
    <x v="0"/>
    <x v="1"/>
  </r>
  <r>
    <x v="0"/>
    <x v="10"/>
    <s v="De Bonte Raaf"/>
    <x v="12"/>
    <x v="88"/>
    <n v="1050"/>
    <x v="2"/>
    <x v="1"/>
    <x v="0"/>
    <x v="0"/>
    <x v="0"/>
    <x v="1"/>
  </r>
  <r>
    <x v="0"/>
    <x v="10"/>
    <s v="De Bonte Raaf"/>
    <x v="12"/>
    <x v="89"/>
    <n v="1050"/>
    <x v="2"/>
    <x v="1"/>
    <x v="0"/>
    <x v="0"/>
    <x v="0"/>
    <x v="1"/>
  </r>
  <r>
    <x v="0"/>
    <x v="10"/>
    <s v="De Bonte Raaf"/>
    <x v="12"/>
    <x v="90"/>
    <n v="1050"/>
    <x v="2"/>
    <x v="1"/>
    <x v="0"/>
    <x v="0"/>
    <x v="0"/>
    <x v="1"/>
  </r>
  <r>
    <x v="0"/>
    <x v="10"/>
    <s v="De Bonte Raaf"/>
    <x v="12"/>
    <x v="91"/>
    <n v="1050"/>
    <x v="2"/>
    <x v="1"/>
    <x v="0"/>
    <x v="0"/>
    <x v="0"/>
    <x v="1"/>
  </r>
  <r>
    <x v="0"/>
    <x v="10"/>
    <s v="De Bonte Raaf"/>
    <x v="12"/>
    <x v="15"/>
    <n v="0"/>
    <x v="2"/>
    <x v="1"/>
    <x v="0"/>
    <x v="0"/>
    <x v="0"/>
    <x v="1"/>
  </r>
  <r>
    <x v="0"/>
    <x v="10"/>
    <s v="De Bonte Raaf"/>
    <x v="12"/>
    <x v="16"/>
    <n v="1050"/>
    <x v="2"/>
    <x v="1"/>
    <x v="0"/>
    <x v="0"/>
    <x v="0"/>
    <x v="1"/>
  </r>
  <r>
    <x v="0"/>
    <x v="10"/>
    <s v="De Bonte Raaf"/>
    <x v="12"/>
    <x v="17"/>
    <n v="0"/>
    <x v="2"/>
    <x v="1"/>
    <x v="0"/>
    <x v="0"/>
    <x v="0"/>
    <x v="1"/>
  </r>
  <r>
    <x v="0"/>
    <x v="10"/>
    <s v="De Bonte Raaf"/>
    <x v="12"/>
    <x v="18"/>
    <n v="1050"/>
    <x v="2"/>
    <x v="1"/>
    <x v="0"/>
    <x v="0"/>
    <x v="0"/>
    <x v="1"/>
  </r>
  <r>
    <x v="0"/>
    <x v="10"/>
    <s v="De Bonte Raaf"/>
    <x v="12"/>
    <x v="19"/>
    <n v="13"/>
    <x v="2"/>
    <x v="1"/>
    <x v="0"/>
    <x v="0"/>
    <x v="0"/>
    <x v="1"/>
  </r>
  <r>
    <x v="0"/>
    <x v="10"/>
    <s v="De Bonte Raaf"/>
    <x v="12"/>
    <x v="20"/>
    <n v="1050"/>
    <x v="2"/>
    <x v="1"/>
    <x v="0"/>
    <x v="0"/>
    <x v="0"/>
    <x v="1"/>
  </r>
  <r>
    <x v="0"/>
    <x v="10"/>
    <s v="De Bonte Raaf"/>
    <x v="12"/>
    <x v="21"/>
    <n v="-78.5"/>
    <x v="2"/>
    <x v="1"/>
    <x v="0"/>
    <x v="0"/>
    <x v="0"/>
    <x v="1"/>
  </r>
  <r>
    <x v="0"/>
    <x v="10"/>
    <s v="De Bonte Raaf"/>
    <x v="12"/>
    <x v="22"/>
    <n v="1050"/>
    <x v="2"/>
    <x v="1"/>
    <x v="0"/>
    <x v="0"/>
    <x v="0"/>
    <x v="1"/>
  </r>
  <r>
    <x v="0"/>
    <x v="10"/>
    <s v="De Bonte Raaf"/>
    <x v="12"/>
    <x v="23"/>
    <n v="1050"/>
    <x v="2"/>
    <x v="1"/>
    <x v="0"/>
    <x v="0"/>
    <x v="0"/>
    <x v="1"/>
  </r>
  <r>
    <x v="0"/>
    <x v="10"/>
    <s v="De Bonte Raaf"/>
    <x v="12"/>
    <x v="24"/>
    <n v="1050"/>
    <x v="2"/>
    <x v="1"/>
    <x v="0"/>
    <x v="0"/>
    <x v="0"/>
    <x v="1"/>
  </r>
  <r>
    <x v="0"/>
    <x v="10"/>
    <s v="De Bonte Raaf"/>
    <x v="12"/>
    <x v="25"/>
    <n v="21.67"/>
    <x v="2"/>
    <x v="1"/>
    <x v="0"/>
    <x v="0"/>
    <x v="0"/>
    <x v="1"/>
  </r>
  <r>
    <x v="0"/>
    <x v="10"/>
    <s v="De Bonte Raaf"/>
    <x v="12"/>
    <x v="26"/>
    <n v="93.6"/>
    <x v="2"/>
    <x v="1"/>
    <x v="0"/>
    <x v="0"/>
    <x v="0"/>
    <x v="1"/>
  </r>
  <r>
    <x v="0"/>
    <x v="10"/>
    <s v="De Bonte Raaf"/>
    <x v="12"/>
    <x v="27"/>
    <n v="87.17"/>
    <x v="2"/>
    <x v="1"/>
    <x v="0"/>
    <x v="0"/>
    <x v="0"/>
    <x v="1"/>
  </r>
  <r>
    <x v="0"/>
    <x v="10"/>
    <s v="De Bonte Raaf"/>
    <x v="12"/>
    <x v="28"/>
    <n v="1050"/>
    <x v="2"/>
    <x v="1"/>
    <x v="0"/>
    <x v="0"/>
    <x v="0"/>
    <x v="1"/>
  </r>
  <r>
    <x v="0"/>
    <x v="10"/>
    <s v="De Bonte Raaf"/>
    <x v="12"/>
    <x v="29"/>
    <n v="0"/>
    <x v="2"/>
    <x v="1"/>
    <x v="0"/>
    <x v="0"/>
    <x v="0"/>
    <x v="1"/>
  </r>
  <r>
    <x v="0"/>
    <x v="10"/>
    <s v="De Bonte Raaf"/>
    <x v="12"/>
    <x v="30"/>
    <n v="1750"/>
    <x v="2"/>
    <x v="1"/>
    <x v="0"/>
    <x v="0"/>
    <x v="0"/>
    <x v="1"/>
  </r>
  <r>
    <x v="0"/>
    <x v="10"/>
    <s v="De Bonte Raaf"/>
    <x v="12"/>
    <x v="31"/>
    <n v="11.22"/>
    <x v="2"/>
    <x v="1"/>
    <x v="0"/>
    <x v="0"/>
    <x v="0"/>
    <x v="1"/>
  </r>
  <r>
    <x v="0"/>
    <x v="10"/>
    <s v="De Bonte Raaf"/>
    <x v="12"/>
    <x v="32"/>
    <n v="93.6"/>
    <x v="2"/>
    <x v="1"/>
    <x v="0"/>
    <x v="0"/>
    <x v="0"/>
    <x v="1"/>
  </r>
  <r>
    <x v="0"/>
    <x v="10"/>
    <s v="De Bonte Raaf"/>
    <x v="12"/>
    <x v="33"/>
    <n v="60"/>
    <x v="2"/>
    <x v="1"/>
    <x v="0"/>
    <x v="0"/>
    <x v="0"/>
    <x v="1"/>
  </r>
  <r>
    <x v="0"/>
    <x v="10"/>
    <s v="De Bonte Raaf"/>
    <x v="12"/>
    <x v="34"/>
    <n v="60"/>
    <x v="2"/>
    <x v="1"/>
    <x v="0"/>
    <x v="0"/>
    <x v="0"/>
    <x v="1"/>
  </r>
  <r>
    <x v="0"/>
    <x v="10"/>
    <s v="De Bonte Raaf"/>
    <x v="12"/>
    <x v="35"/>
    <n v="60"/>
    <x v="2"/>
    <x v="1"/>
    <x v="0"/>
    <x v="0"/>
    <x v="0"/>
    <x v="1"/>
  </r>
  <r>
    <x v="0"/>
    <x v="10"/>
    <s v="De Bonte Raaf"/>
    <x v="12"/>
    <x v="36"/>
    <n v="94"/>
    <x v="2"/>
    <x v="1"/>
    <x v="0"/>
    <x v="0"/>
    <x v="0"/>
    <x v="1"/>
  </r>
  <r>
    <x v="0"/>
    <x v="10"/>
    <s v="De Bonte Raaf"/>
    <x v="12"/>
    <x v="37"/>
    <n v="70.349999999999994"/>
    <x v="2"/>
    <x v="1"/>
    <x v="0"/>
    <x v="0"/>
    <x v="0"/>
    <x v="1"/>
  </r>
  <r>
    <x v="0"/>
    <x v="10"/>
    <s v="De Bonte Raaf"/>
    <x v="12"/>
    <x v="38"/>
    <n v="184.65"/>
    <x v="2"/>
    <x v="1"/>
    <x v="0"/>
    <x v="0"/>
    <x v="0"/>
    <x v="1"/>
  </r>
  <r>
    <x v="0"/>
    <x v="10"/>
    <s v="De Bonte Raaf"/>
    <x v="12"/>
    <x v="39"/>
    <n v="0"/>
    <x v="2"/>
    <x v="1"/>
    <x v="0"/>
    <x v="0"/>
    <x v="0"/>
    <x v="1"/>
  </r>
  <r>
    <x v="0"/>
    <x v="10"/>
    <s v="De Bonte Raaf"/>
    <x v="12"/>
    <x v="40"/>
    <n v="184.65"/>
    <x v="2"/>
    <x v="1"/>
    <x v="0"/>
    <x v="0"/>
    <x v="0"/>
    <x v="1"/>
  </r>
  <r>
    <x v="0"/>
    <x v="10"/>
    <s v="De Bonte Raaf"/>
    <x v="12"/>
    <x v="41"/>
    <n v="0"/>
    <x v="2"/>
    <x v="1"/>
    <x v="0"/>
    <x v="0"/>
    <x v="0"/>
    <x v="1"/>
  </r>
  <r>
    <x v="0"/>
    <x v="10"/>
    <s v="De Bonte Raaf"/>
    <x v="12"/>
    <x v="92"/>
    <n v="1050"/>
    <x v="2"/>
    <x v="1"/>
    <x v="0"/>
    <x v="0"/>
    <x v="0"/>
    <x v="1"/>
  </r>
  <r>
    <x v="0"/>
    <x v="10"/>
    <s v="De Bonte Raaf"/>
    <x v="12"/>
    <x v="43"/>
    <n v="0"/>
    <x v="2"/>
    <x v="1"/>
    <x v="0"/>
    <x v="1"/>
    <x v="0"/>
    <x v="1"/>
  </r>
  <r>
    <x v="0"/>
    <x v="10"/>
    <s v="De Bonte Raaf"/>
    <x v="12"/>
    <x v="44"/>
    <n v="17.5"/>
    <x v="2"/>
    <x v="1"/>
    <x v="0"/>
    <x v="2"/>
    <x v="0"/>
    <x v="1"/>
  </r>
  <r>
    <x v="0"/>
    <x v="10"/>
    <s v="De Bonte Raaf"/>
    <x v="12"/>
    <x v="45"/>
    <n v="0"/>
    <x v="2"/>
    <x v="1"/>
    <x v="0"/>
    <x v="2"/>
    <x v="0"/>
    <x v="1"/>
  </r>
  <r>
    <x v="0"/>
    <x v="10"/>
    <s v="De Bonte Raaf"/>
    <x v="12"/>
    <x v="46"/>
    <n v="5"/>
    <x v="2"/>
    <x v="1"/>
    <x v="0"/>
    <x v="2"/>
    <x v="0"/>
    <x v="1"/>
  </r>
  <r>
    <x v="0"/>
    <x v="10"/>
    <s v="De Bonte Raaf"/>
    <x v="12"/>
    <x v="47"/>
    <n v="0"/>
    <x v="2"/>
    <x v="1"/>
    <x v="0"/>
    <x v="2"/>
    <x v="0"/>
    <x v="1"/>
  </r>
  <r>
    <x v="0"/>
    <x v="10"/>
    <s v="De Bonte Raaf"/>
    <x v="12"/>
    <x v="48"/>
    <n v="0"/>
    <x v="2"/>
    <x v="1"/>
    <x v="0"/>
    <x v="1"/>
    <x v="0"/>
    <x v="1"/>
  </r>
  <r>
    <x v="0"/>
    <x v="10"/>
    <s v="De Bonte Raaf"/>
    <x v="12"/>
    <x v="49"/>
    <n v="84"/>
    <x v="2"/>
    <x v="1"/>
    <x v="0"/>
    <x v="3"/>
    <x v="0"/>
    <x v="1"/>
  </r>
  <r>
    <x v="0"/>
    <x v="10"/>
    <s v="De Bonte Raaf"/>
    <x v="12"/>
    <x v="50"/>
    <n v="12.6"/>
    <x v="2"/>
    <x v="1"/>
    <x v="0"/>
    <x v="4"/>
    <x v="0"/>
    <x v="1"/>
  </r>
  <r>
    <x v="0"/>
    <x v="10"/>
    <s v="De Bonte Raaf"/>
    <x v="12"/>
    <x v="51"/>
    <n v="16.8"/>
    <x v="2"/>
    <x v="1"/>
    <x v="0"/>
    <x v="4"/>
    <x v="0"/>
    <x v="1"/>
  </r>
  <r>
    <x v="0"/>
    <x v="10"/>
    <s v="De Bonte Raaf"/>
    <x v="12"/>
    <x v="52"/>
    <n v="0"/>
    <x v="2"/>
    <x v="1"/>
    <x v="0"/>
    <x v="1"/>
    <x v="0"/>
    <x v="1"/>
  </r>
  <r>
    <x v="0"/>
    <x v="10"/>
    <s v="De Bonte Raaf"/>
    <x v="12"/>
    <x v="53"/>
    <n v="15.75"/>
    <x v="2"/>
    <x v="1"/>
    <x v="0"/>
    <x v="3"/>
    <x v="0"/>
    <x v="1"/>
  </r>
  <r>
    <x v="0"/>
    <x v="10"/>
    <s v="De Bonte Raaf"/>
    <x v="12"/>
    <x v="54"/>
    <n v="2.36"/>
    <x v="2"/>
    <x v="1"/>
    <x v="0"/>
    <x v="4"/>
    <x v="0"/>
    <x v="1"/>
  </r>
  <r>
    <x v="0"/>
    <x v="10"/>
    <s v="De Bonte Raaf"/>
    <x v="12"/>
    <x v="55"/>
    <n v="3.15"/>
    <x v="2"/>
    <x v="1"/>
    <x v="0"/>
    <x v="4"/>
    <x v="0"/>
    <x v="1"/>
  </r>
  <r>
    <x v="0"/>
    <x v="10"/>
    <s v="De Bonte Raaf"/>
    <x v="12"/>
    <x v="56"/>
    <n v="0"/>
    <x v="2"/>
    <x v="1"/>
    <x v="0"/>
    <x v="4"/>
    <x v="0"/>
    <x v="1"/>
  </r>
  <r>
    <x v="0"/>
    <x v="10"/>
    <s v="De Bonte Raaf"/>
    <x v="12"/>
    <x v="57"/>
    <n v="0"/>
    <x v="2"/>
    <x v="1"/>
    <x v="0"/>
    <x v="4"/>
    <x v="0"/>
    <x v="1"/>
  </r>
  <r>
    <x v="0"/>
    <x v="10"/>
    <s v="De Bonte Raaf"/>
    <x v="12"/>
    <x v="58"/>
    <n v="0"/>
    <x v="2"/>
    <x v="1"/>
    <x v="0"/>
    <x v="4"/>
    <x v="0"/>
    <x v="1"/>
  </r>
  <r>
    <x v="0"/>
    <x v="10"/>
    <s v="De Bonte Raaf"/>
    <x v="12"/>
    <x v="59"/>
    <n v="0"/>
    <x v="2"/>
    <x v="1"/>
    <x v="0"/>
    <x v="4"/>
    <x v="0"/>
    <x v="1"/>
  </r>
  <r>
    <x v="0"/>
    <x v="10"/>
    <s v="De Bonte Raaf"/>
    <x v="12"/>
    <x v="60"/>
    <n v="76.34"/>
    <x v="2"/>
    <x v="1"/>
    <x v="0"/>
    <x v="5"/>
    <x v="0"/>
    <x v="1"/>
  </r>
  <r>
    <x v="0"/>
    <x v="10"/>
    <s v="De Bonte Raaf"/>
    <x v="12"/>
    <x v="61"/>
    <n v="0"/>
    <x v="2"/>
    <x v="1"/>
    <x v="0"/>
    <x v="5"/>
    <x v="0"/>
    <x v="1"/>
  </r>
  <r>
    <x v="0"/>
    <x v="10"/>
    <s v="De Bonte Raaf"/>
    <x v="12"/>
    <x v="62"/>
    <n v="0"/>
    <x v="2"/>
    <x v="1"/>
    <x v="0"/>
    <x v="5"/>
    <x v="0"/>
    <x v="1"/>
  </r>
  <r>
    <x v="0"/>
    <x v="10"/>
    <s v="De Bonte Raaf"/>
    <x v="12"/>
    <x v="63"/>
    <n v="0"/>
    <x v="2"/>
    <x v="1"/>
    <x v="0"/>
    <x v="5"/>
    <x v="0"/>
    <x v="1"/>
  </r>
  <r>
    <x v="0"/>
    <x v="10"/>
    <s v="De Bonte Raaf"/>
    <x v="12"/>
    <x v="64"/>
    <n v="5.56"/>
    <x v="2"/>
    <x v="1"/>
    <x v="0"/>
    <x v="5"/>
    <x v="0"/>
    <x v="1"/>
  </r>
  <r>
    <x v="0"/>
    <x v="10"/>
    <s v="De Bonte Raaf"/>
    <x v="12"/>
    <x v="65"/>
    <n v="0"/>
    <x v="2"/>
    <x v="1"/>
    <x v="0"/>
    <x v="5"/>
    <x v="0"/>
    <x v="1"/>
  </r>
  <r>
    <x v="0"/>
    <x v="10"/>
    <s v="De Bonte Raaf"/>
    <x v="12"/>
    <x v="66"/>
    <n v="30.87"/>
    <x v="2"/>
    <x v="1"/>
    <x v="0"/>
    <x v="5"/>
    <x v="0"/>
    <x v="1"/>
  </r>
  <r>
    <x v="0"/>
    <x v="10"/>
    <s v="De Bonte Raaf"/>
    <x v="12"/>
    <x v="67"/>
    <n v="0"/>
    <x v="2"/>
    <x v="1"/>
    <x v="0"/>
    <x v="5"/>
    <x v="0"/>
    <x v="1"/>
  </r>
  <r>
    <x v="0"/>
    <x v="10"/>
    <s v="De Bonte Raaf"/>
    <x v="12"/>
    <x v="68"/>
    <n v="0"/>
    <x v="2"/>
    <x v="1"/>
    <x v="0"/>
    <x v="5"/>
    <x v="0"/>
    <x v="1"/>
  </r>
  <r>
    <x v="0"/>
    <x v="10"/>
    <s v="De Bonte Raaf"/>
    <x v="12"/>
    <x v="69"/>
    <n v="0"/>
    <x v="2"/>
    <x v="1"/>
    <x v="0"/>
    <x v="5"/>
    <x v="0"/>
    <x v="1"/>
  </r>
  <r>
    <x v="0"/>
    <x v="10"/>
    <s v="De Bonte Raaf"/>
    <x v="12"/>
    <x v="70"/>
    <n v="3.68"/>
    <x v="2"/>
    <x v="1"/>
    <x v="0"/>
    <x v="5"/>
    <x v="0"/>
    <x v="1"/>
  </r>
  <r>
    <x v="0"/>
    <x v="10"/>
    <s v="De Bonte Raaf"/>
    <x v="12"/>
    <x v="71"/>
    <n v="0"/>
    <x v="2"/>
    <x v="1"/>
    <x v="0"/>
    <x v="5"/>
    <x v="0"/>
    <x v="1"/>
  </r>
  <r>
    <x v="0"/>
    <x v="10"/>
    <s v="De Bonte Raaf"/>
    <x v="12"/>
    <x v="72"/>
    <n v="0"/>
    <x v="2"/>
    <x v="1"/>
    <x v="0"/>
    <x v="4"/>
    <x v="0"/>
    <x v="1"/>
  </r>
  <r>
    <x v="0"/>
    <x v="10"/>
    <s v="De Bonte Raaf"/>
    <x v="12"/>
    <x v="73"/>
    <n v="0"/>
    <x v="2"/>
    <x v="1"/>
    <x v="0"/>
    <x v="4"/>
    <x v="0"/>
    <x v="1"/>
  </r>
  <r>
    <x v="0"/>
    <x v="10"/>
    <s v="De Bonte Raaf"/>
    <x v="12"/>
    <x v="74"/>
    <n v="0"/>
    <x v="2"/>
    <x v="1"/>
    <x v="0"/>
    <x v="4"/>
    <x v="0"/>
    <x v="1"/>
  </r>
  <r>
    <x v="0"/>
    <x v="10"/>
    <s v="De Bonte Raaf"/>
    <x v="12"/>
    <x v="75"/>
    <n v="0"/>
    <x v="2"/>
    <x v="1"/>
    <x v="0"/>
    <x v="4"/>
    <x v="0"/>
    <x v="1"/>
  </r>
  <r>
    <x v="0"/>
    <x v="10"/>
    <s v="De Bonte Raaf"/>
    <x v="12"/>
    <x v="76"/>
    <n v="70.349999999999994"/>
    <x v="2"/>
    <x v="1"/>
    <x v="0"/>
    <x v="6"/>
    <x v="0"/>
    <x v="1"/>
  </r>
  <r>
    <x v="0"/>
    <x v="10"/>
    <s v="De Bonte Raaf"/>
    <x v="12"/>
    <x v="77"/>
    <n v="-78.5"/>
    <x v="2"/>
    <x v="1"/>
    <x v="0"/>
    <x v="7"/>
    <x v="0"/>
    <x v="1"/>
  </r>
  <r>
    <x v="0"/>
    <x v="10"/>
    <s v="De Bonte Raaf"/>
    <x v="12"/>
    <x v="78"/>
    <n v="0"/>
    <x v="2"/>
    <x v="1"/>
    <x v="0"/>
    <x v="7"/>
    <x v="0"/>
    <x v="1"/>
  </r>
  <r>
    <x v="0"/>
    <x v="10"/>
    <s v="De Bonte Raaf"/>
    <x v="12"/>
    <x v="79"/>
    <n v="0"/>
    <x v="2"/>
    <x v="1"/>
    <x v="0"/>
    <x v="7"/>
    <x v="0"/>
    <x v="1"/>
  </r>
  <r>
    <x v="0"/>
    <x v="10"/>
    <s v="De Bonte Raaf"/>
    <x v="12"/>
    <x v="80"/>
    <n v="0"/>
    <x v="2"/>
    <x v="1"/>
    <x v="0"/>
    <x v="8"/>
    <x v="0"/>
    <x v="1"/>
  </r>
  <r>
    <x v="0"/>
    <x v="10"/>
    <s v="De Bonte Raaf"/>
    <x v="12"/>
    <x v="81"/>
    <n v="994"/>
    <x v="2"/>
    <x v="1"/>
    <x v="0"/>
    <x v="8"/>
    <x v="0"/>
    <x v="1"/>
  </r>
  <r>
    <x v="0"/>
    <x v="10"/>
    <s v="De Bonte Raaf"/>
    <x v="12"/>
    <x v="82"/>
    <n v="0"/>
    <x v="2"/>
    <x v="1"/>
    <x v="0"/>
    <x v="8"/>
    <x v="0"/>
    <x v="1"/>
  </r>
  <r>
    <x v="0"/>
    <x v="10"/>
    <s v="De Bonte Raaf"/>
    <x v="12"/>
    <x v="83"/>
    <n v="994"/>
    <x v="2"/>
    <x v="1"/>
    <x v="0"/>
    <x v="9"/>
    <x v="0"/>
    <x v="1"/>
  </r>
  <r>
    <x v="0"/>
    <x v="10"/>
    <s v="De Bonte Raaf"/>
    <x v="12"/>
    <x v="84"/>
    <n v="0"/>
    <x v="2"/>
    <x v="1"/>
    <x v="0"/>
    <x v="3"/>
    <x v="0"/>
    <x v="1"/>
  </r>
  <r>
    <x v="0"/>
    <x v="10"/>
    <s v="De Bonte Raaf"/>
    <x v="2"/>
    <x v="0"/>
    <n v="3079.5"/>
    <x v="0"/>
    <x v="1"/>
    <x v="0"/>
    <x v="0"/>
    <x v="1"/>
    <x v="1"/>
  </r>
  <r>
    <x v="0"/>
    <x v="10"/>
    <s v="De Bonte Raaf"/>
    <x v="2"/>
    <x v="85"/>
    <n v="1110"/>
    <x v="0"/>
    <x v="1"/>
    <x v="0"/>
    <x v="0"/>
    <x v="1"/>
    <x v="1"/>
  </r>
  <r>
    <x v="0"/>
    <x v="10"/>
    <s v="De Bonte Raaf"/>
    <x v="2"/>
    <x v="2"/>
    <n v="0"/>
    <x v="0"/>
    <x v="1"/>
    <x v="0"/>
    <x v="0"/>
    <x v="1"/>
    <x v="1"/>
  </r>
  <r>
    <x v="0"/>
    <x v="10"/>
    <s v="De Bonte Raaf"/>
    <x v="2"/>
    <x v="86"/>
    <n v="1110"/>
    <x v="0"/>
    <x v="1"/>
    <x v="0"/>
    <x v="0"/>
    <x v="1"/>
    <x v="1"/>
  </r>
  <r>
    <x v="0"/>
    <x v="10"/>
    <s v="De Bonte Raaf"/>
    <x v="2"/>
    <x v="4"/>
    <n v="1110"/>
    <x v="0"/>
    <x v="1"/>
    <x v="0"/>
    <x v="1"/>
    <x v="1"/>
    <x v="1"/>
  </r>
  <r>
    <x v="0"/>
    <x v="10"/>
    <s v="De Bonte Raaf"/>
    <x v="2"/>
    <x v="5"/>
    <n v="0"/>
    <x v="0"/>
    <x v="1"/>
    <x v="0"/>
    <x v="0"/>
    <x v="1"/>
    <x v="1"/>
  </r>
  <r>
    <x v="0"/>
    <x v="10"/>
    <s v="De Bonte Raaf"/>
    <x v="2"/>
    <x v="6"/>
    <n v="1468.41"/>
    <x v="0"/>
    <x v="1"/>
    <x v="0"/>
    <x v="0"/>
    <x v="1"/>
    <x v="1"/>
  </r>
  <r>
    <x v="0"/>
    <x v="10"/>
    <s v="De Bonte Raaf"/>
    <x v="2"/>
    <x v="7"/>
    <n v="0"/>
    <x v="0"/>
    <x v="1"/>
    <x v="0"/>
    <x v="0"/>
    <x v="1"/>
    <x v="1"/>
  </r>
  <r>
    <x v="0"/>
    <x v="10"/>
    <s v="De Bonte Raaf"/>
    <x v="2"/>
    <x v="8"/>
    <n v="0"/>
    <x v="0"/>
    <x v="1"/>
    <x v="0"/>
    <x v="1"/>
    <x v="1"/>
    <x v="1"/>
  </r>
  <r>
    <x v="0"/>
    <x v="10"/>
    <s v="De Bonte Raaf"/>
    <x v="2"/>
    <x v="9"/>
    <n v="0"/>
    <x v="0"/>
    <x v="1"/>
    <x v="0"/>
    <x v="0"/>
    <x v="1"/>
    <x v="1"/>
  </r>
  <r>
    <x v="0"/>
    <x v="10"/>
    <s v="De Bonte Raaf"/>
    <x v="2"/>
    <x v="87"/>
    <n v="1110"/>
    <x v="0"/>
    <x v="1"/>
    <x v="0"/>
    <x v="0"/>
    <x v="1"/>
    <x v="1"/>
  </r>
  <r>
    <x v="0"/>
    <x v="10"/>
    <s v="De Bonte Raaf"/>
    <x v="2"/>
    <x v="88"/>
    <n v="1110"/>
    <x v="0"/>
    <x v="1"/>
    <x v="0"/>
    <x v="0"/>
    <x v="1"/>
    <x v="1"/>
  </r>
  <r>
    <x v="0"/>
    <x v="10"/>
    <s v="De Bonte Raaf"/>
    <x v="2"/>
    <x v="89"/>
    <n v="1110"/>
    <x v="0"/>
    <x v="1"/>
    <x v="0"/>
    <x v="0"/>
    <x v="1"/>
    <x v="1"/>
  </r>
  <r>
    <x v="0"/>
    <x v="10"/>
    <s v="De Bonte Raaf"/>
    <x v="2"/>
    <x v="90"/>
    <n v="1110"/>
    <x v="0"/>
    <x v="1"/>
    <x v="0"/>
    <x v="0"/>
    <x v="1"/>
    <x v="1"/>
  </r>
  <r>
    <x v="0"/>
    <x v="10"/>
    <s v="De Bonte Raaf"/>
    <x v="2"/>
    <x v="91"/>
    <n v="1110"/>
    <x v="0"/>
    <x v="1"/>
    <x v="0"/>
    <x v="0"/>
    <x v="1"/>
    <x v="1"/>
  </r>
  <r>
    <x v="0"/>
    <x v="10"/>
    <s v="De Bonte Raaf"/>
    <x v="2"/>
    <x v="15"/>
    <n v="0"/>
    <x v="0"/>
    <x v="1"/>
    <x v="0"/>
    <x v="0"/>
    <x v="1"/>
    <x v="1"/>
  </r>
  <r>
    <x v="0"/>
    <x v="10"/>
    <s v="De Bonte Raaf"/>
    <x v="2"/>
    <x v="16"/>
    <n v="0"/>
    <x v="0"/>
    <x v="1"/>
    <x v="0"/>
    <x v="0"/>
    <x v="1"/>
    <x v="1"/>
  </r>
  <r>
    <x v="0"/>
    <x v="10"/>
    <s v="De Bonte Raaf"/>
    <x v="2"/>
    <x v="17"/>
    <n v="1110"/>
    <x v="0"/>
    <x v="1"/>
    <x v="0"/>
    <x v="0"/>
    <x v="1"/>
    <x v="1"/>
  </r>
  <r>
    <x v="0"/>
    <x v="10"/>
    <s v="De Bonte Raaf"/>
    <x v="2"/>
    <x v="18"/>
    <n v="1110"/>
    <x v="0"/>
    <x v="1"/>
    <x v="0"/>
    <x v="0"/>
    <x v="1"/>
    <x v="1"/>
  </r>
  <r>
    <x v="0"/>
    <x v="10"/>
    <s v="De Bonte Raaf"/>
    <x v="2"/>
    <x v="19"/>
    <n v="13"/>
    <x v="0"/>
    <x v="1"/>
    <x v="0"/>
    <x v="0"/>
    <x v="1"/>
    <x v="1"/>
  </r>
  <r>
    <x v="0"/>
    <x v="10"/>
    <s v="De Bonte Raaf"/>
    <x v="2"/>
    <x v="20"/>
    <n v="1110"/>
    <x v="0"/>
    <x v="1"/>
    <x v="0"/>
    <x v="0"/>
    <x v="1"/>
    <x v="1"/>
  </r>
  <r>
    <x v="0"/>
    <x v="10"/>
    <s v="De Bonte Raaf"/>
    <x v="2"/>
    <x v="21"/>
    <n v="-83.5"/>
    <x v="0"/>
    <x v="1"/>
    <x v="0"/>
    <x v="0"/>
    <x v="1"/>
    <x v="1"/>
  </r>
  <r>
    <x v="0"/>
    <x v="10"/>
    <s v="De Bonte Raaf"/>
    <x v="2"/>
    <x v="22"/>
    <n v="1110"/>
    <x v="0"/>
    <x v="1"/>
    <x v="0"/>
    <x v="0"/>
    <x v="1"/>
    <x v="1"/>
  </r>
  <r>
    <x v="0"/>
    <x v="10"/>
    <s v="De Bonte Raaf"/>
    <x v="2"/>
    <x v="23"/>
    <n v="1110"/>
    <x v="0"/>
    <x v="1"/>
    <x v="0"/>
    <x v="0"/>
    <x v="1"/>
    <x v="1"/>
  </r>
  <r>
    <x v="0"/>
    <x v="10"/>
    <s v="De Bonte Raaf"/>
    <x v="2"/>
    <x v="24"/>
    <n v="1110"/>
    <x v="0"/>
    <x v="1"/>
    <x v="0"/>
    <x v="0"/>
    <x v="1"/>
    <x v="1"/>
  </r>
  <r>
    <x v="0"/>
    <x v="10"/>
    <s v="De Bonte Raaf"/>
    <x v="2"/>
    <x v="25"/>
    <n v="21.67"/>
    <x v="0"/>
    <x v="1"/>
    <x v="0"/>
    <x v="0"/>
    <x v="1"/>
    <x v="1"/>
  </r>
  <r>
    <x v="0"/>
    <x v="10"/>
    <s v="De Bonte Raaf"/>
    <x v="2"/>
    <x v="26"/>
    <n v="93.6"/>
    <x v="0"/>
    <x v="1"/>
    <x v="0"/>
    <x v="0"/>
    <x v="1"/>
    <x v="1"/>
  </r>
  <r>
    <x v="0"/>
    <x v="10"/>
    <s v="De Bonte Raaf"/>
    <x v="2"/>
    <x v="27"/>
    <n v="104"/>
    <x v="0"/>
    <x v="1"/>
    <x v="0"/>
    <x v="0"/>
    <x v="1"/>
    <x v="1"/>
  </r>
  <r>
    <x v="0"/>
    <x v="10"/>
    <s v="De Bonte Raaf"/>
    <x v="2"/>
    <x v="28"/>
    <n v="1110"/>
    <x v="0"/>
    <x v="1"/>
    <x v="0"/>
    <x v="0"/>
    <x v="1"/>
    <x v="1"/>
  </r>
  <r>
    <x v="0"/>
    <x v="10"/>
    <s v="De Bonte Raaf"/>
    <x v="2"/>
    <x v="29"/>
    <n v="0"/>
    <x v="0"/>
    <x v="1"/>
    <x v="0"/>
    <x v="0"/>
    <x v="1"/>
    <x v="1"/>
  </r>
  <r>
    <x v="0"/>
    <x v="10"/>
    <s v="De Bonte Raaf"/>
    <x v="2"/>
    <x v="30"/>
    <n v="1850"/>
    <x v="0"/>
    <x v="1"/>
    <x v="0"/>
    <x v="0"/>
    <x v="1"/>
    <x v="1"/>
  </r>
  <r>
    <x v="0"/>
    <x v="10"/>
    <s v="De Bonte Raaf"/>
    <x v="2"/>
    <x v="31"/>
    <n v="11.86"/>
    <x v="0"/>
    <x v="1"/>
    <x v="0"/>
    <x v="0"/>
    <x v="1"/>
    <x v="1"/>
  </r>
  <r>
    <x v="0"/>
    <x v="10"/>
    <s v="De Bonte Raaf"/>
    <x v="2"/>
    <x v="32"/>
    <n v="93.6"/>
    <x v="0"/>
    <x v="1"/>
    <x v="0"/>
    <x v="0"/>
    <x v="1"/>
    <x v="1"/>
  </r>
  <r>
    <x v="0"/>
    <x v="10"/>
    <s v="De Bonte Raaf"/>
    <x v="2"/>
    <x v="33"/>
    <n v="60"/>
    <x v="0"/>
    <x v="1"/>
    <x v="0"/>
    <x v="0"/>
    <x v="1"/>
    <x v="1"/>
  </r>
  <r>
    <x v="0"/>
    <x v="10"/>
    <s v="De Bonte Raaf"/>
    <x v="2"/>
    <x v="34"/>
    <n v="60"/>
    <x v="0"/>
    <x v="1"/>
    <x v="0"/>
    <x v="0"/>
    <x v="1"/>
    <x v="1"/>
  </r>
  <r>
    <x v="0"/>
    <x v="10"/>
    <s v="De Bonte Raaf"/>
    <x v="2"/>
    <x v="35"/>
    <n v="60"/>
    <x v="0"/>
    <x v="1"/>
    <x v="0"/>
    <x v="0"/>
    <x v="1"/>
    <x v="1"/>
  </r>
  <r>
    <x v="0"/>
    <x v="10"/>
    <s v="De Bonte Raaf"/>
    <x v="2"/>
    <x v="36"/>
    <n v="94"/>
    <x v="0"/>
    <x v="1"/>
    <x v="0"/>
    <x v="0"/>
    <x v="1"/>
    <x v="1"/>
  </r>
  <r>
    <x v="0"/>
    <x v="10"/>
    <s v="De Bonte Raaf"/>
    <x v="2"/>
    <x v="37"/>
    <n v="74.37"/>
    <x v="0"/>
    <x v="1"/>
    <x v="0"/>
    <x v="0"/>
    <x v="1"/>
    <x v="1"/>
  </r>
  <r>
    <x v="0"/>
    <x v="10"/>
    <s v="De Bonte Raaf"/>
    <x v="2"/>
    <x v="38"/>
    <n v="258.87"/>
    <x v="0"/>
    <x v="1"/>
    <x v="0"/>
    <x v="0"/>
    <x v="1"/>
    <x v="1"/>
  </r>
  <r>
    <x v="0"/>
    <x v="10"/>
    <s v="De Bonte Raaf"/>
    <x v="2"/>
    <x v="39"/>
    <n v="0"/>
    <x v="0"/>
    <x v="1"/>
    <x v="0"/>
    <x v="0"/>
    <x v="1"/>
    <x v="1"/>
  </r>
  <r>
    <x v="0"/>
    <x v="10"/>
    <s v="De Bonte Raaf"/>
    <x v="2"/>
    <x v="40"/>
    <n v="258.87"/>
    <x v="0"/>
    <x v="1"/>
    <x v="0"/>
    <x v="0"/>
    <x v="1"/>
    <x v="1"/>
  </r>
  <r>
    <x v="0"/>
    <x v="10"/>
    <s v="De Bonte Raaf"/>
    <x v="2"/>
    <x v="41"/>
    <n v="0"/>
    <x v="0"/>
    <x v="1"/>
    <x v="0"/>
    <x v="0"/>
    <x v="1"/>
    <x v="1"/>
  </r>
  <r>
    <x v="0"/>
    <x v="10"/>
    <s v="De Bonte Raaf"/>
    <x v="2"/>
    <x v="92"/>
    <n v="1110"/>
    <x v="0"/>
    <x v="1"/>
    <x v="0"/>
    <x v="0"/>
    <x v="1"/>
    <x v="1"/>
  </r>
  <r>
    <x v="0"/>
    <x v="10"/>
    <s v="De Bonte Raaf"/>
    <x v="2"/>
    <x v="43"/>
    <n v="0"/>
    <x v="0"/>
    <x v="1"/>
    <x v="0"/>
    <x v="1"/>
    <x v="1"/>
    <x v="1"/>
  </r>
  <r>
    <x v="0"/>
    <x v="10"/>
    <s v="De Bonte Raaf"/>
    <x v="2"/>
    <x v="44"/>
    <n v="0"/>
    <x v="0"/>
    <x v="1"/>
    <x v="0"/>
    <x v="2"/>
    <x v="1"/>
    <x v="1"/>
  </r>
  <r>
    <x v="0"/>
    <x v="10"/>
    <s v="De Bonte Raaf"/>
    <x v="2"/>
    <x v="45"/>
    <n v="0"/>
    <x v="0"/>
    <x v="1"/>
    <x v="0"/>
    <x v="2"/>
    <x v="1"/>
    <x v="1"/>
  </r>
  <r>
    <x v="0"/>
    <x v="10"/>
    <s v="De Bonte Raaf"/>
    <x v="2"/>
    <x v="46"/>
    <n v="0"/>
    <x v="0"/>
    <x v="1"/>
    <x v="0"/>
    <x v="2"/>
    <x v="1"/>
    <x v="1"/>
  </r>
  <r>
    <x v="0"/>
    <x v="10"/>
    <s v="De Bonte Raaf"/>
    <x v="2"/>
    <x v="47"/>
    <n v="0"/>
    <x v="0"/>
    <x v="1"/>
    <x v="0"/>
    <x v="2"/>
    <x v="1"/>
    <x v="1"/>
  </r>
  <r>
    <x v="0"/>
    <x v="10"/>
    <s v="De Bonte Raaf"/>
    <x v="2"/>
    <x v="48"/>
    <n v="0"/>
    <x v="0"/>
    <x v="1"/>
    <x v="0"/>
    <x v="1"/>
    <x v="1"/>
    <x v="1"/>
  </r>
  <r>
    <x v="0"/>
    <x v="10"/>
    <s v="De Bonte Raaf"/>
    <x v="2"/>
    <x v="49"/>
    <n v="88.8"/>
    <x v="0"/>
    <x v="1"/>
    <x v="0"/>
    <x v="3"/>
    <x v="1"/>
    <x v="1"/>
  </r>
  <r>
    <x v="0"/>
    <x v="10"/>
    <s v="De Bonte Raaf"/>
    <x v="2"/>
    <x v="50"/>
    <n v="13.32"/>
    <x v="0"/>
    <x v="1"/>
    <x v="0"/>
    <x v="4"/>
    <x v="1"/>
    <x v="1"/>
  </r>
  <r>
    <x v="0"/>
    <x v="10"/>
    <s v="De Bonte Raaf"/>
    <x v="2"/>
    <x v="51"/>
    <n v="17.760000000000002"/>
    <x v="0"/>
    <x v="1"/>
    <x v="0"/>
    <x v="4"/>
    <x v="1"/>
    <x v="1"/>
  </r>
  <r>
    <x v="0"/>
    <x v="10"/>
    <s v="De Bonte Raaf"/>
    <x v="2"/>
    <x v="52"/>
    <n v="0"/>
    <x v="0"/>
    <x v="1"/>
    <x v="0"/>
    <x v="1"/>
    <x v="1"/>
    <x v="1"/>
  </r>
  <r>
    <x v="0"/>
    <x v="10"/>
    <s v="De Bonte Raaf"/>
    <x v="2"/>
    <x v="53"/>
    <n v="16.649999999999999"/>
    <x v="0"/>
    <x v="1"/>
    <x v="0"/>
    <x v="3"/>
    <x v="1"/>
    <x v="1"/>
  </r>
  <r>
    <x v="0"/>
    <x v="10"/>
    <s v="De Bonte Raaf"/>
    <x v="2"/>
    <x v="54"/>
    <n v="2.5"/>
    <x v="0"/>
    <x v="1"/>
    <x v="0"/>
    <x v="4"/>
    <x v="1"/>
    <x v="1"/>
  </r>
  <r>
    <x v="0"/>
    <x v="10"/>
    <s v="De Bonte Raaf"/>
    <x v="2"/>
    <x v="55"/>
    <n v="3.33"/>
    <x v="0"/>
    <x v="1"/>
    <x v="0"/>
    <x v="4"/>
    <x v="1"/>
    <x v="1"/>
  </r>
  <r>
    <x v="0"/>
    <x v="10"/>
    <s v="De Bonte Raaf"/>
    <x v="2"/>
    <x v="56"/>
    <n v="0"/>
    <x v="0"/>
    <x v="1"/>
    <x v="0"/>
    <x v="4"/>
    <x v="1"/>
    <x v="1"/>
  </r>
  <r>
    <x v="0"/>
    <x v="10"/>
    <s v="De Bonte Raaf"/>
    <x v="2"/>
    <x v="57"/>
    <n v="0"/>
    <x v="0"/>
    <x v="1"/>
    <x v="0"/>
    <x v="4"/>
    <x v="1"/>
    <x v="1"/>
  </r>
  <r>
    <x v="0"/>
    <x v="10"/>
    <s v="De Bonte Raaf"/>
    <x v="2"/>
    <x v="58"/>
    <n v="0"/>
    <x v="0"/>
    <x v="1"/>
    <x v="0"/>
    <x v="4"/>
    <x v="1"/>
    <x v="1"/>
  </r>
  <r>
    <x v="0"/>
    <x v="10"/>
    <s v="De Bonte Raaf"/>
    <x v="2"/>
    <x v="59"/>
    <n v="0"/>
    <x v="0"/>
    <x v="1"/>
    <x v="0"/>
    <x v="4"/>
    <x v="1"/>
    <x v="1"/>
  </r>
  <r>
    <x v="0"/>
    <x v="10"/>
    <s v="De Bonte Raaf"/>
    <x v="2"/>
    <x v="60"/>
    <n v="80.7"/>
    <x v="0"/>
    <x v="1"/>
    <x v="0"/>
    <x v="5"/>
    <x v="1"/>
    <x v="1"/>
  </r>
  <r>
    <x v="0"/>
    <x v="10"/>
    <s v="De Bonte Raaf"/>
    <x v="2"/>
    <x v="61"/>
    <n v="0"/>
    <x v="0"/>
    <x v="1"/>
    <x v="0"/>
    <x v="5"/>
    <x v="1"/>
    <x v="1"/>
  </r>
  <r>
    <x v="0"/>
    <x v="10"/>
    <s v="De Bonte Raaf"/>
    <x v="2"/>
    <x v="62"/>
    <n v="0"/>
    <x v="0"/>
    <x v="1"/>
    <x v="0"/>
    <x v="5"/>
    <x v="1"/>
    <x v="1"/>
  </r>
  <r>
    <x v="0"/>
    <x v="10"/>
    <s v="De Bonte Raaf"/>
    <x v="2"/>
    <x v="63"/>
    <n v="0"/>
    <x v="0"/>
    <x v="1"/>
    <x v="0"/>
    <x v="5"/>
    <x v="1"/>
    <x v="1"/>
  </r>
  <r>
    <x v="0"/>
    <x v="10"/>
    <s v="De Bonte Raaf"/>
    <x v="2"/>
    <x v="64"/>
    <n v="5.88"/>
    <x v="0"/>
    <x v="1"/>
    <x v="0"/>
    <x v="5"/>
    <x v="1"/>
    <x v="1"/>
  </r>
  <r>
    <x v="0"/>
    <x v="10"/>
    <s v="De Bonte Raaf"/>
    <x v="2"/>
    <x v="65"/>
    <n v="0"/>
    <x v="0"/>
    <x v="1"/>
    <x v="0"/>
    <x v="5"/>
    <x v="1"/>
    <x v="1"/>
  </r>
  <r>
    <x v="0"/>
    <x v="10"/>
    <s v="De Bonte Raaf"/>
    <x v="2"/>
    <x v="66"/>
    <n v="0"/>
    <x v="0"/>
    <x v="1"/>
    <x v="0"/>
    <x v="5"/>
    <x v="1"/>
    <x v="1"/>
  </r>
  <r>
    <x v="0"/>
    <x v="10"/>
    <s v="De Bonte Raaf"/>
    <x v="2"/>
    <x v="67"/>
    <n v="88.13"/>
    <x v="0"/>
    <x v="1"/>
    <x v="0"/>
    <x v="5"/>
    <x v="1"/>
    <x v="1"/>
  </r>
  <r>
    <x v="0"/>
    <x v="10"/>
    <s v="De Bonte Raaf"/>
    <x v="2"/>
    <x v="68"/>
    <n v="0"/>
    <x v="0"/>
    <x v="1"/>
    <x v="0"/>
    <x v="5"/>
    <x v="1"/>
    <x v="1"/>
  </r>
  <r>
    <x v="0"/>
    <x v="10"/>
    <s v="De Bonte Raaf"/>
    <x v="2"/>
    <x v="69"/>
    <n v="0"/>
    <x v="0"/>
    <x v="1"/>
    <x v="0"/>
    <x v="5"/>
    <x v="1"/>
    <x v="1"/>
  </r>
  <r>
    <x v="0"/>
    <x v="10"/>
    <s v="De Bonte Raaf"/>
    <x v="2"/>
    <x v="70"/>
    <n v="3.88"/>
    <x v="0"/>
    <x v="1"/>
    <x v="0"/>
    <x v="5"/>
    <x v="1"/>
    <x v="1"/>
  </r>
  <r>
    <x v="0"/>
    <x v="10"/>
    <s v="De Bonte Raaf"/>
    <x v="2"/>
    <x v="71"/>
    <n v="0"/>
    <x v="0"/>
    <x v="1"/>
    <x v="0"/>
    <x v="5"/>
    <x v="1"/>
    <x v="1"/>
  </r>
  <r>
    <x v="0"/>
    <x v="10"/>
    <s v="De Bonte Raaf"/>
    <x v="2"/>
    <x v="72"/>
    <n v="0"/>
    <x v="0"/>
    <x v="1"/>
    <x v="0"/>
    <x v="4"/>
    <x v="1"/>
    <x v="1"/>
  </r>
  <r>
    <x v="0"/>
    <x v="10"/>
    <s v="De Bonte Raaf"/>
    <x v="2"/>
    <x v="73"/>
    <n v="0"/>
    <x v="0"/>
    <x v="1"/>
    <x v="0"/>
    <x v="4"/>
    <x v="1"/>
    <x v="1"/>
  </r>
  <r>
    <x v="0"/>
    <x v="10"/>
    <s v="De Bonte Raaf"/>
    <x v="2"/>
    <x v="74"/>
    <n v="0"/>
    <x v="0"/>
    <x v="1"/>
    <x v="0"/>
    <x v="4"/>
    <x v="1"/>
    <x v="1"/>
  </r>
  <r>
    <x v="0"/>
    <x v="10"/>
    <s v="De Bonte Raaf"/>
    <x v="2"/>
    <x v="75"/>
    <n v="0"/>
    <x v="0"/>
    <x v="1"/>
    <x v="0"/>
    <x v="4"/>
    <x v="1"/>
    <x v="1"/>
  </r>
  <r>
    <x v="0"/>
    <x v="10"/>
    <s v="De Bonte Raaf"/>
    <x v="2"/>
    <x v="76"/>
    <n v="74.37"/>
    <x v="0"/>
    <x v="1"/>
    <x v="0"/>
    <x v="6"/>
    <x v="1"/>
    <x v="1"/>
  </r>
  <r>
    <x v="0"/>
    <x v="10"/>
    <s v="De Bonte Raaf"/>
    <x v="2"/>
    <x v="77"/>
    <n v="-83.5"/>
    <x v="0"/>
    <x v="1"/>
    <x v="0"/>
    <x v="7"/>
    <x v="1"/>
    <x v="1"/>
  </r>
  <r>
    <x v="0"/>
    <x v="10"/>
    <s v="De Bonte Raaf"/>
    <x v="2"/>
    <x v="78"/>
    <n v="0"/>
    <x v="0"/>
    <x v="1"/>
    <x v="0"/>
    <x v="7"/>
    <x v="1"/>
    <x v="1"/>
  </r>
  <r>
    <x v="0"/>
    <x v="10"/>
    <s v="De Bonte Raaf"/>
    <x v="2"/>
    <x v="79"/>
    <n v="0"/>
    <x v="0"/>
    <x v="1"/>
    <x v="0"/>
    <x v="7"/>
    <x v="1"/>
    <x v="1"/>
  </r>
  <r>
    <x v="0"/>
    <x v="10"/>
    <s v="De Bonte Raaf"/>
    <x v="2"/>
    <x v="80"/>
    <n v="0"/>
    <x v="0"/>
    <x v="1"/>
    <x v="0"/>
    <x v="8"/>
    <x v="1"/>
    <x v="1"/>
  </r>
  <r>
    <x v="0"/>
    <x v="10"/>
    <s v="De Bonte Raaf"/>
    <x v="2"/>
    <x v="81"/>
    <n v="1026.5"/>
    <x v="0"/>
    <x v="1"/>
    <x v="0"/>
    <x v="8"/>
    <x v="1"/>
    <x v="1"/>
  </r>
  <r>
    <x v="0"/>
    <x v="10"/>
    <s v="De Bonte Raaf"/>
    <x v="2"/>
    <x v="82"/>
    <n v="0"/>
    <x v="0"/>
    <x v="1"/>
    <x v="0"/>
    <x v="8"/>
    <x v="1"/>
    <x v="1"/>
  </r>
  <r>
    <x v="0"/>
    <x v="10"/>
    <s v="De Bonte Raaf"/>
    <x v="2"/>
    <x v="83"/>
    <n v="1026.5"/>
    <x v="0"/>
    <x v="1"/>
    <x v="0"/>
    <x v="9"/>
    <x v="1"/>
    <x v="1"/>
  </r>
  <r>
    <x v="0"/>
    <x v="10"/>
    <s v="De Bonte Raaf"/>
    <x v="2"/>
    <x v="84"/>
    <n v="0"/>
    <x v="0"/>
    <x v="1"/>
    <x v="0"/>
    <x v="3"/>
    <x v="1"/>
    <x v="1"/>
  </r>
  <r>
    <x v="0"/>
    <x v="10"/>
    <s v="De Bonte Raaf"/>
    <x v="3"/>
    <x v="0"/>
    <n v="11343.24"/>
    <x v="0"/>
    <x v="2"/>
    <x v="0"/>
    <x v="0"/>
    <x v="1"/>
    <x v="1"/>
  </r>
  <r>
    <x v="0"/>
    <x v="10"/>
    <s v="De Bonte Raaf"/>
    <x v="3"/>
    <x v="85"/>
    <n v="5826"/>
    <x v="0"/>
    <x v="2"/>
    <x v="0"/>
    <x v="0"/>
    <x v="1"/>
    <x v="1"/>
  </r>
  <r>
    <x v="0"/>
    <x v="10"/>
    <s v="De Bonte Raaf"/>
    <x v="3"/>
    <x v="2"/>
    <n v="0"/>
    <x v="0"/>
    <x v="2"/>
    <x v="0"/>
    <x v="0"/>
    <x v="1"/>
    <x v="1"/>
  </r>
  <r>
    <x v="0"/>
    <x v="10"/>
    <s v="De Bonte Raaf"/>
    <x v="3"/>
    <x v="86"/>
    <n v="5826"/>
    <x v="0"/>
    <x v="2"/>
    <x v="0"/>
    <x v="0"/>
    <x v="1"/>
    <x v="1"/>
  </r>
  <r>
    <x v="0"/>
    <x v="10"/>
    <s v="De Bonte Raaf"/>
    <x v="3"/>
    <x v="4"/>
    <n v="5826"/>
    <x v="0"/>
    <x v="2"/>
    <x v="0"/>
    <x v="1"/>
    <x v="1"/>
    <x v="1"/>
  </r>
  <r>
    <x v="0"/>
    <x v="10"/>
    <s v="De Bonte Raaf"/>
    <x v="3"/>
    <x v="5"/>
    <n v="0"/>
    <x v="0"/>
    <x v="2"/>
    <x v="0"/>
    <x v="0"/>
    <x v="1"/>
    <x v="1"/>
  </r>
  <r>
    <x v="0"/>
    <x v="10"/>
    <s v="De Bonte Raaf"/>
    <x v="3"/>
    <x v="6"/>
    <n v="7227.94"/>
    <x v="0"/>
    <x v="2"/>
    <x v="0"/>
    <x v="0"/>
    <x v="1"/>
    <x v="1"/>
  </r>
  <r>
    <x v="0"/>
    <x v="10"/>
    <s v="De Bonte Raaf"/>
    <x v="3"/>
    <x v="7"/>
    <n v="0"/>
    <x v="0"/>
    <x v="2"/>
    <x v="0"/>
    <x v="0"/>
    <x v="1"/>
    <x v="1"/>
  </r>
  <r>
    <x v="0"/>
    <x v="10"/>
    <s v="De Bonte Raaf"/>
    <x v="3"/>
    <x v="8"/>
    <n v="0"/>
    <x v="0"/>
    <x v="2"/>
    <x v="0"/>
    <x v="1"/>
    <x v="1"/>
    <x v="1"/>
  </r>
  <r>
    <x v="0"/>
    <x v="10"/>
    <s v="De Bonte Raaf"/>
    <x v="3"/>
    <x v="9"/>
    <n v="0"/>
    <x v="0"/>
    <x v="2"/>
    <x v="0"/>
    <x v="0"/>
    <x v="1"/>
    <x v="1"/>
  </r>
  <r>
    <x v="0"/>
    <x v="10"/>
    <s v="De Bonte Raaf"/>
    <x v="3"/>
    <x v="87"/>
    <n v="5826"/>
    <x v="0"/>
    <x v="2"/>
    <x v="0"/>
    <x v="0"/>
    <x v="1"/>
    <x v="1"/>
  </r>
  <r>
    <x v="0"/>
    <x v="10"/>
    <s v="De Bonte Raaf"/>
    <x v="3"/>
    <x v="88"/>
    <n v="5826"/>
    <x v="0"/>
    <x v="2"/>
    <x v="0"/>
    <x v="0"/>
    <x v="1"/>
    <x v="1"/>
  </r>
  <r>
    <x v="0"/>
    <x v="10"/>
    <s v="De Bonte Raaf"/>
    <x v="3"/>
    <x v="89"/>
    <n v="5826"/>
    <x v="0"/>
    <x v="2"/>
    <x v="0"/>
    <x v="0"/>
    <x v="1"/>
    <x v="1"/>
  </r>
  <r>
    <x v="0"/>
    <x v="10"/>
    <s v="De Bonte Raaf"/>
    <x v="3"/>
    <x v="90"/>
    <n v="5826"/>
    <x v="0"/>
    <x v="2"/>
    <x v="0"/>
    <x v="0"/>
    <x v="1"/>
    <x v="1"/>
  </r>
  <r>
    <x v="0"/>
    <x v="10"/>
    <s v="De Bonte Raaf"/>
    <x v="3"/>
    <x v="91"/>
    <n v="5826"/>
    <x v="0"/>
    <x v="2"/>
    <x v="0"/>
    <x v="0"/>
    <x v="1"/>
    <x v="1"/>
  </r>
  <r>
    <x v="0"/>
    <x v="10"/>
    <s v="De Bonte Raaf"/>
    <x v="3"/>
    <x v="15"/>
    <n v="0"/>
    <x v="0"/>
    <x v="2"/>
    <x v="0"/>
    <x v="0"/>
    <x v="1"/>
    <x v="1"/>
  </r>
  <r>
    <x v="0"/>
    <x v="10"/>
    <s v="De Bonte Raaf"/>
    <x v="3"/>
    <x v="16"/>
    <n v="4769.33"/>
    <x v="0"/>
    <x v="2"/>
    <x v="0"/>
    <x v="0"/>
    <x v="1"/>
    <x v="1"/>
  </r>
  <r>
    <x v="0"/>
    <x v="10"/>
    <s v="De Bonte Raaf"/>
    <x v="3"/>
    <x v="17"/>
    <n v="0"/>
    <x v="0"/>
    <x v="2"/>
    <x v="0"/>
    <x v="0"/>
    <x v="1"/>
    <x v="1"/>
  </r>
  <r>
    <x v="0"/>
    <x v="10"/>
    <s v="De Bonte Raaf"/>
    <x v="3"/>
    <x v="18"/>
    <n v="5826"/>
    <x v="0"/>
    <x v="2"/>
    <x v="0"/>
    <x v="0"/>
    <x v="1"/>
    <x v="1"/>
  </r>
  <r>
    <x v="0"/>
    <x v="10"/>
    <s v="De Bonte Raaf"/>
    <x v="3"/>
    <x v="19"/>
    <n v="21"/>
    <x v="0"/>
    <x v="2"/>
    <x v="0"/>
    <x v="0"/>
    <x v="1"/>
    <x v="1"/>
  </r>
  <r>
    <x v="0"/>
    <x v="10"/>
    <s v="De Bonte Raaf"/>
    <x v="3"/>
    <x v="20"/>
    <n v="5826"/>
    <x v="0"/>
    <x v="2"/>
    <x v="0"/>
    <x v="0"/>
    <x v="1"/>
    <x v="1"/>
  </r>
  <r>
    <x v="0"/>
    <x v="10"/>
    <s v="De Bonte Raaf"/>
    <x v="3"/>
    <x v="21"/>
    <n v="-2044.92"/>
    <x v="0"/>
    <x v="2"/>
    <x v="0"/>
    <x v="0"/>
    <x v="1"/>
    <x v="1"/>
  </r>
  <r>
    <x v="0"/>
    <x v="10"/>
    <s v="De Bonte Raaf"/>
    <x v="3"/>
    <x v="22"/>
    <n v="4769.33"/>
    <x v="0"/>
    <x v="2"/>
    <x v="0"/>
    <x v="0"/>
    <x v="1"/>
    <x v="1"/>
  </r>
  <r>
    <x v="0"/>
    <x v="10"/>
    <s v="De Bonte Raaf"/>
    <x v="3"/>
    <x v="23"/>
    <n v="4769.33"/>
    <x v="0"/>
    <x v="2"/>
    <x v="0"/>
    <x v="0"/>
    <x v="1"/>
    <x v="1"/>
  </r>
  <r>
    <x v="0"/>
    <x v="10"/>
    <s v="De Bonte Raaf"/>
    <x v="3"/>
    <x v="24"/>
    <n v="4769.33"/>
    <x v="0"/>
    <x v="2"/>
    <x v="0"/>
    <x v="0"/>
    <x v="1"/>
    <x v="1"/>
  </r>
  <r>
    <x v="0"/>
    <x v="10"/>
    <s v="De Bonte Raaf"/>
    <x v="3"/>
    <x v="25"/>
    <n v="21.67"/>
    <x v="0"/>
    <x v="2"/>
    <x v="0"/>
    <x v="0"/>
    <x v="1"/>
    <x v="1"/>
  </r>
  <r>
    <x v="0"/>
    <x v="10"/>
    <s v="De Bonte Raaf"/>
    <x v="3"/>
    <x v="26"/>
    <n v="151.19999999999999"/>
    <x v="0"/>
    <x v="2"/>
    <x v="0"/>
    <x v="0"/>
    <x v="1"/>
    <x v="1"/>
  </r>
  <r>
    <x v="0"/>
    <x v="10"/>
    <s v="De Bonte Raaf"/>
    <x v="3"/>
    <x v="27"/>
    <n v="143.66999999999999"/>
    <x v="0"/>
    <x v="2"/>
    <x v="0"/>
    <x v="0"/>
    <x v="1"/>
    <x v="1"/>
  </r>
  <r>
    <x v="0"/>
    <x v="10"/>
    <s v="De Bonte Raaf"/>
    <x v="3"/>
    <x v="28"/>
    <n v="5826"/>
    <x v="0"/>
    <x v="2"/>
    <x v="0"/>
    <x v="0"/>
    <x v="1"/>
    <x v="1"/>
  </r>
  <r>
    <x v="0"/>
    <x v="10"/>
    <s v="De Bonte Raaf"/>
    <x v="3"/>
    <x v="29"/>
    <n v="0"/>
    <x v="0"/>
    <x v="2"/>
    <x v="0"/>
    <x v="0"/>
    <x v="1"/>
    <x v="1"/>
  </r>
  <r>
    <x v="0"/>
    <x v="10"/>
    <s v="De Bonte Raaf"/>
    <x v="3"/>
    <x v="30"/>
    <n v="5826"/>
    <x v="0"/>
    <x v="2"/>
    <x v="0"/>
    <x v="0"/>
    <x v="1"/>
    <x v="1"/>
  </r>
  <r>
    <x v="0"/>
    <x v="10"/>
    <s v="De Bonte Raaf"/>
    <x v="3"/>
    <x v="31"/>
    <n v="37.35"/>
    <x v="0"/>
    <x v="2"/>
    <x v="0"/>
    <x v="0"/>
    <x v="1"/>
    <x v="1"/>
  </r>
  <r>
    <x v="0"/>
    <x v="10"/>
    <s v="De Bonte Raaf"/>
    <x v="3"/>
    <x v="32"/>
    <n v="156"/>
    <x v="0"/>
    <x v="2"/>
    <x v="0"/>
    <x v="0"/>
    <x v="1"/>
    <x v="1"/>
  </r>
  <r>
    <x v="0"/>
    <x v="10"/>
    <s v="De Bonte Raaf"/>
    <x v="3"/>
    <x v="33"/>
    <n v="100"/>
    <x v="0"/>
    <x v="2"/>
    <x v="0"/>
    <x v="0"/>
    <x v="1"/>
    <x v="1"/>
  </r>
  <r>
    <x v="0"/>
    <x v="10"/>
    <s v="De Bonte Raaf"/>
    <x v="3"/>
    <x v="34"/>
    <n v="100"/>
    <x v="0"/>
    <x v="2"/>
    <x v="0"/>
    <x v="0"/>
    <x v="1"/>
    <x v="1"/>
  </r>
  <r>
    <x v="0"/>
    <x v="10"/>
    <s v="De Bonte Raaf"/>
    <x v="3"/>
    <x v="35"/>
    <n v="100"/>
    <x v="0"/>
    <x v="2"/>
    <x v="0"/>
    <x v="0"/>
    <x v="1"/>
    <x v="1"/>
  </r>
  <r>
    <x v="0"/>
    <x v="10"/>
    <s v="De Bonte Raaf"/>
    <x v="3"/>
    <x v="36"/>
    <n v="156"/>
    <x v="0"/>
    <x v="2"/>
    <x v="0"/>
    <x v="0"/>
    <x v="1"/>
    <x v="1"/>
  </r>
  <r>
    <x v="0"/>
    <x v="10"/>
    <s v="De Bonte Raaf"/>
    <x v="3"/>
    <x v="37"/>
    <n v="319.55"/>
    <x v="0"/>
    <x v="2"/>
    <x v="0"/>
    <x v="0"/>
    <x v="1"/>
    <x v="1"/>
  </r>
  <r>
    <x v="0"/>
    <x v="10"/>
    <s v="De Bonte Raaf"/>
    <x v="3"/>
    <x v="38"/>
    <n v="432"/>
    <x v="0"/>
    <x v="2"/>
    <x v="0"/>
    <x v="0"/>
    <x v="1"/>
    <x v="1"/>
  </r>
  <r>
    <x v="0"/>
    <x v="10"/>
    <s v="De Bonte Raaf"/>
    <x v="3"/>
    <x v="39"/>
    <n v="0"/>
    <x v="0"/>
    <x v="2"/>
    <x v="0"/>
    <x v="0"/>
    <x v="1"/>
    <x v="1"/>
  </r>
  <r>
    <x v="0"/>
    <x v="10"/>
    <s v="De Bonte Raaf"/>
    <x v="3"/>
    <x v="40"/>
    <n v="432"/>
    <x v="0"/>
    <x v="2"/>
    <x v="0"/>
    <x v="0"/>
    <x v="1"/>
    <x v="1"/>
  </r>
  <r>
    <x v="0"/>
    <x v="10"/>
    <s v="De Bonte Raaf"/>
    <x v="3"/>
    <x v="41"/>
    <n v="0"/>
    <x v="0"/>
    <x v="2"/>
    <x v="0"/>
    <x v="0"/>
    <x v="1"/>
    <x v="1"/>
  </r>
  <r>
    <x v="0"/>
    <x v="10"/>
    <s v="De Bonte Raaf"/>
    <x v="3"/>
    <x v="92"/>
    <n v="5826"/>
    <x v="0"/>
    <x v="2"/>
    <x v="0"/>
    <x v="0"/>
    <x v="1"/>
    <x v="1"/>
  </r>
  <r>
    <x v="0"/>
    <x v="10"/>
    <s v="De Bonte Raaf"/>
    <x v="3"/>
    <x v="43"/>
    <n v="0"/>
    <x v="0"/>
    <x v="2"/>
    <x v="0"/>
    <x v="1"/>
    <x v="1"/>
    <x v="1"/>
  </r>
  <r>
    <x v="0"/>
    <x v="10"/>
    <s v="De Bonte Raaf"/>
    <x v="3"/>
    <x v="44"/>
    <n v="0"/>
    <x v="0"/>
    <x v="2"/>
    <x v="0"/>
    <x v="2"/>
    <x v="1"/>
    <x v="1"/>
  </r>
  <r>
    <x v="0"/>
    <x v="10"/>
    <s v="De Bonte Raaf"/>
    <x v="3"/>
    <x v="45"/>
    <n v="0"/>
    <x v="0"/>
    <x v="2"/>
    <x v="0"/>
    <x v="2"/>
    <x v="1"/>
    <x v="1"/>
  </r>
  <r>
    <x v="0"/>
    <x v="10"/>
    <s v="De Bonte Raaf"/>
    <x v="3"/>
    <x v="46"/>
    <n v="0"/>
    <x v="0"/>
    <x v="2"/>
    <x v="0"/>
    <x v="2"/>
    <x v="1"/>
    <x v="1"/>
  </r>
  <r>
    <x v="0"/>
    <x v="10"/>
    <s v="De Bonte Raaf"/>
    <x v="3"/>
    <x v="47"/>
    <n v="0"/>
    <x v="0"/>
    <x v="2"/>
    <x v="0"/>
    <x v="2"/>
    <x v="1"/>
    <x v="1"/>
  </r>
  <r>
    <x v="0"/>
    <x v="10"/>
    <s v="De Bonte Raaf"/>
    <x v="3"/>
    <x v="48"/>
    <n v="0"/>
    <x v="0"/>
    <x v="2"/>
    <x v="0"/>
    <x v="1"/>
    <x v="1"/>
    <x v="1"/>
  </r>
  <r>
    <x v="0"/>
    <x v="10"/>
    <s v="De Bonte Raaf"/>
    <x v="3"/>
    <x v="49"/>
    <n v="466.08"/>
    <x v="0"/>
    <x v="2"/>
    <x v="0"/>
    <x v="3"/>
    <x v="1"/>
    <x v="1"/>
  </r>
  <r>
    <x v="0"/>
    <x v="10"/>
    <s v="De Bonte Raaf"/>
    <x v="3"/>
    <x v="50"/>
    <n v="69.91"/>
    <x v="0"/>
    <x v="2"/>
    <x v="0"/>
    <x v="4"/>
    <x v="1"/>
    <x v="1"/>
  </r>
  <r>
    <x v="0"/>
    <x v="10"/>
    <s v="De Bonte Raaf"/>
    <x v="3"/>
    <x v="51"/>
    <n v="93.22"/>
    <x v="0"/>
    <x v="2"/>
    <x v="0"/>
    <x v="4"/>
    <x v="1"/>
    <x v="1"/>
  </r>
  <r>
    <x v="0"/>
    <x v="10"/>
    <s v="De Bonte Raaf"/>
    <x v="3"/>
    <x v="52"/>
    <n v="0"/>
    <x v="0"/>
    <x v="2"/>
    <x v="0"/>
    <x v="1"/>
    <x v="1"/>
    <x v="1"/>
  </r>
  <r>
    <x v="0"/>
    <x v="10"/>
    <s v="De Bonte Raaf"/>
    <x v="3"/>
    <x v="53"/>
    <n v="87.39"/>
    <x v="0"/>
    <x v="2"/>
    <x v="0"/>
    <x v="3"/>
    <x v="1"/>
    <x v="1"/>
  </r>
  <r>
    <x v="0"/>
    <x v="10"/>
    <s v="De Bonte Raaf"/>
    <x v="3"/>
    <x v="54"/>
    <n v="13.11"/>
    <x v="0"/>
    <x v="2"/>
    <x v="0"/>
    <x v="4"/>
    <x v="1"/>
    <x v="1"/>
  </r>
  <r>
    <x v="0"/>
    <x v="10"/>
    <s v="De Bonte Raaf"/>
    <x v="3"/>
    <x v="55"/>
    <n v="17.48"/>
    <x v="0"/>
    <x v="2"/>
    <x v="0"/>
    <x v="4"/>
    <x v="1"/>
    <x v="1"/>
  </r>
  <r>
    <x v="0"/>
    <x v="10"/>
    <s v="De Bonte Raaf"/>
    <x v="3"/>
    <x v="56"/>
    <n v="0"/>
    <x v="0"/>
    <x v="2"/>
    <x v="0"/>
    <x v="4"/>
    <x v="1"/>
    <x v="1"/>
  </r>
  <r>
    <x v="0"/>
    <x v="10"/>
    <s v="De Bonte Raaf"/>
    <x v="3"/>
    <x v="57"/>
    <n v="0"/>
    <x v="0"/>
    <x v="2"/>
    <x v="0"/>
    <x v="4"/>
    <x v="1"/>
    <x v="1"/>
  </r>
  <r>
    <x v="0"/>
    <x v="10"/>
    <s v="De Bonte Raaf"/>
    <x v="3"/>
    <x v="58"/>
    <n v="0"/>
    <x v="0"/>
    <x v="2"/>
    <x v="0"/>
    <x v="4"/>
    <x v="1"/>
    <x v="1"/>
  </r>
  <r>
    <x v="0"/>
    <x v="10"/>
    <s v="De Bonte Raaf"/>
    <x v="3"/>
    <x v="59"/>
    <n v="0"/>
    <x v="0"/>
    <x v="2"/>
    <x v="0"/>
    <x v="4"/>
    <x v="1"/>
    <x v="1"/>
  </r>
  <r>
    <x v="0"/>
    <x v="10"/>
    <s v="De Bonte Raaf"/>
    <x v="3"/>
    <x v="60"/>
    <n v="346.73"/>
    <x v="0"/>
    <x v="2"/>
    <x v="0"/>
    <x v="5"/>
    <x v="1"/>
    <x v="1"/>
  </r>
  <r>
    <x v="0"/>
    <x v="10"/>
    <s v="De Bonte Raaf"/>
    <x v="3"/>
    <x v="61"/>
    <n v="0"/>
    <x v="0"/>
    <x v="2"/>
    <x v="0"/>
    <x v="5"/>
    <x v="1"/>
    <x v="1"/>
  </r>
  <r>
    <x v="0"/>
    <x v="10"/>
    <s v="De Bonte Raaf"/>
    <x v="3"/>
    <x v="62"/>
    <n v="0"/>
    <x v="0"/>
    <x v="2"/>
    <x v="0"/>
    <x v="5"/>
    <x v="1"/>
    <x v="1"/>
  </r>
  <r>
    <x v="0"/>
    <x v="10"/>
    <s v="De Bonte Raaf"/>
    <x v="3"/>
    <x v="63"/>
    <n v="0"/>
    <x v="0"/>
    <x v="2"/>
    <x v="0"/>
    <x v="5"/>
    <x v="1"/>
    <x v="1"/>
  </r>
  <r>
    <x v="0"/>
    <x v="10"/>
    <s v="De Bonte Raaf"/>
    <x v="3"/>
    <x v="64"/>
    <n v="25.28"/>
    <x v="0"/>
    <x v="2"/>
    <x v="0"/>
    <x v="5"/>
    <x v="1"/>
    <x v="1"/>
  </r>
  <r>
    <x v="0"/>
    <x v="10"/>
    <s v="De Bonte Raaf"/>
    <x v="3"/>
    <x v="65"/>
    <n v="0"/>
    <x v="0"/>
    <x v="2"/>
    <x v="0"/>
    <x v="5"/>
    <x v="1"/>
    <x v="1"/>
  </r>
  <r>
    <x v="0"/>
    <x v="10"/>
    <s v="De Bonte Raaf"/>
    <x v="3"/>
    <x v="66"/>
    <n v="140.22"/>
    <x v="0"/>
    <x v="2"/>
    <x v="0"/>
    <x v="5"/>
    <x v="1"/>
    <x v="1"/>
  </r>
  <r>
    <x v="0"/>
    <x v="10"/>
    <s v="De Bonte Raaf"/>
    <x v="3"/>
    <x v="67"/>
    <n v="0"/>
    <x v="0"/>
    <x v="2"/>
    <x v="0"/>
    <x v="5"/>
    <x v="1"/>
    <x v="1"/>
  </r>
  <r>
    <x v="0"/>
    <x v="10"/>
    <s v="De Bonte Raaf"/>
    <x v="3"/>
    <x v="68"/>
    <n v="0"/>
    <x v="0"/>
    <x v="2"/>
    <x v="0"/>
    <x v="5"/>
    <x v="1"/>
    <x v="1"/>
  </r>
  <r>
    <x v="0"/>
    <x v="10"/>
    <s v="De Bonte Raaf"/>
    <x v="3"/>
    <x v="69"/>
    <n v="0"/>
    <x v="0"/>
    <x v="2"/>
    <x v="0"/>
    <x v="5"/>
    <x v="1"/>
    <x v="1"/>
  </r>
  <r>
    <x v="0"/>
    <x v="10"/>
    <s v="De Bonte Raaf"/>
    <x v="3"/>
    <x v="70"/>
    <n v="16.690000000000001"/>
    <x v="0"/>
    <x v="2"/>
    <x v="0"/>
    <x v="5"/>
    <x v="1"/>
    <x v="1"/>
  </r>
  <r>
    <x v="0"/>
    <x v="10"/>
    <s v="De Bonte Raaf"/>
    <x v="3"/>
    <x v="71"/>
    <n v="0"/>
    <x v="0"/>
    <x v="2"/>
    <x v="0"/>
    <x v="5"/>
    <x v="1"/>
    <x v="1"/>
  </r>
  <r>
    <x v="0"/>
    <x v="10"/>
    <s v="De Bonte Raaf"/>
    <x v="3"/>
    <x v="72"/>
    <n v="0"/>
    <x v="0"/>
    <x v="2"/>
    <x v="0"/>
    <x v="4"/>
    <x v="1"/>
    <x v="1"/>
  </r>
  <r>
    <x v="0"/>
    <x v="10"/>
    <s v="De Bonte Raaf"/>
    <x v="3"/>
    <x v="73"/>
    <n v="0"/>
    <x v="0"/>
    <x v="2"/>
    <x v="0"/>
    <x v="4"/>
    <x v="1"/>
    <x v="1"/>
  </r>
  <r>
    <x v="0"/>
    <x v="10"/>
    <s v="De Bonte Raaf"/>
    <x v="3"/>
    <x v="74"/>
    <n v="0"/>
    <x v="0"/>
    <x v="2"/>
    <x v="0"/>
    <x v="4"/>
    <x v="1"/>
    <x v="1"/>
  </r>
  <r>
    <x v="0"/>
    <x v="10"/>
    <s v="De Bonte Raaf"/>
    <x v="3"/>
    <x v="75"/>
    <n v="0"/>
    <x v="0"/>
    <x v="2"/>
    <x v="0"/>
    <x v="4"/>
    <x v="1"/>
    <x v="1"/>
  </r>
  <r>
    <x v="0"/>
    <x v="10"/>
    <s v="De Bonte Raaf"/>
    <x v="3"/>
    <x v="76"/>
    <n v="319.55"/>
    <x v="0"/>
    <x v="2"/>
    <x v="0"/>
    <x v="6"/>
    <x v="1"/>
    <x v="1"/>
  </r>
  <r>
    <x v="0"/>
    <x v="10"/>
    <s v="De Bonte Raaf"/>
    <x v="3"/>
    <x v="77"/>
    <n v="-2044.92"/>
    <x v="0"/>
    <x v="2"/>
    <x v="0"/>
    <x v="7"/>
    <x v="1"/>
    <x v="1"/>
  </r>
  <r>
    <x v="0"/>
    <x v="10"/>
    <s v="De Bonte Raaf"/>
    <x v="3"/>
    <x v="78"/>
    <n v="0"/>
    <x v="0"/>
    <x v="2"/>
    <x v="0"/>
    <x v="7"/>
    <x v="1"/>
    <x v="1"/>
  </r>
  <r>
    <x v="0"/>
    <x v="10"/>
    <s v="De Bonte Raaf"/>
    <x v="3"/>
    <x v="79"/>
    <n v="0"/>
    <x v="0"/>
    <x v="2"/>
    <x v="0"/>
    <x v="7"/>
    <x v="1"/>
    <x v="1"/>
  </r>
  <r>
    <x v="0"/>
    <x v="10"/>
    <s v="De Bonte Raaf"/>
    <x v="3"/>
    <x v="80"/>
    <n v="0"/>
    <x v="0"/>
    <x v="2"/>
    <x v="0"/>
    <x v="8"/>
    <x v="1"/>
    <x v="1"/>
  </r>
  <r>
    <x v="0"/>
    <x v="10"/>
    <s v="De Bonte Raaf"/>
    <x v="3"/>
    <x v="81"/>
    <n v="3781.08"/>
    <x v="0"/>
    <x v="2"/>
    <x v="0"/>
    <x v="8"/>
    <x v="1"/>
    <x v="1"/>
  </r>
  <r>
    <x v="0"/>
    <x v="10"/>
    <s v="De Bonte Raaf"/>
    <x v="3"/>
    <x v="82"/>
    <n v="0"/>
    <x v="0"/>
    <x v="2"/>
    <x v="0"/>
    <x v="8"/>
    <x v="1"/>
    <x v="1"/>
  </r>
  <r>
    <x v="0"/>
    <x v="10"/>
    <s v="De Bonte Raaf"/>
    <x v="3"/>
    <x v="83"/>
    <n v="3781.08"/>
    <x v="0"/>
    <x v="2"/>
    <x v="0"/>
    <x v="9"/>
    <x v="1"/>
    <x v="1"/>
  </r>
  <r>
    <x v="0"/>
    <x v="10"/>
    <s v="De Bonte Raaf"/>
    <x v="3"/>
    <x v="84"/>
    <n v="0"/>
    <x v="0"/>
    <x v="2"/>
    <x v="0"/>
    <x v="3"/>
    <x v="1"/>
    <x v="1"/>
  </r>
  <r>
    <x v="0"/>
    <x v="10"/>
    <s v="De Bonte Raaf"/>
    <x v="4"/>
    <x v="0"/>
    <n v="3541.32"/>
    <x v="2"/>
    <x v="0"/>
    <x v="0"/>
    <x v="0"/>
    <x v="0"/>
    <x v="1"/>
  </r>
  <r>
    <x v="0"/>
    <x v="10"/>
    <s v="De Bonte Raaf"/>
    <x v="4"/>
    <x v="85"/>
    <n v="1278.44"/>
    <x v="2"/>
    <x v="0"/>
    <x v="0"/>
    <x v="0"/>
    <x v="0"/>
    <x v="1"/>
  </r>
  <r>
    <x v="0"/>
    <x v="10"/>
    <s v="De Bonte Raaf"/>
    <x v="4"/>
    <x v="2"/>
    <n v="0"/>
    <x v="2"/>
    <x v="0"/>
    <x v="0"/>
    <x v="0"/>
    <x v="0"/>
    <x v="1"/>
  </r>
  <r>
    <x v="0"/>
    <x v="10"/>
    <s v="De Bonte Raaf"/>
    <x v="4"/>
    <x v="86"/>
    <n v="1278.44"/>
    <x v="2"/>
    <x v="0"/>
    <x v="0"/>
    <x v="0"/>
    <x v="0"/>
    <x v="1"/>
  </r>
  <r>
    <x v="0"/>
    <x v="10"/>
    <s v="De Bonte Raaf"/>
    <x v="4"/>
    <x v="4"/>
    <n v="1278.44"/>
    <x v="2"/>
    <x v="0"/>
    <x v="0"/>
    <x v="1"/>
    <x v="0"/>
    <x v="1"/>
  </r>
  <r>
    <x v="0"/>
    <x v="10"/>
    <s v="De Bonte Raaf"/>
    <x v="4"/>
    <x v="5"/>
    <n v="0"/>
    <x v="2"/>
    <x v="0"/>
    <x v="0"/>
    <x v="0"/>
    <x v="0"/>
    <x v="1"/>
  </r>
  <r>
    <x v="0"/>
    <x v="10"/>
    <s v="De Bonte Raaf"/>
    <x v="4"/>
    <x v="6"/>
    <n v="1627.34"/>
    <x v="2"/>
    <x v="0"/>
    <x v="0"/>
    <x v="0"/>
    <x v="0"/>
    <x v="1"/>
  </r>
  <r>
    <x v="0"/>
    <x v="10"/>
    <s v="De Bonte Raaf"/>
    <x v="4"/>
    <x v="7"/>
    <n v="0"/>
    <x v="2"/>
    <x v="0"/>
    <x v="0"/>
    <x v="0"/>
    <x v="0"/>
    <x v="1"/>
  </r>
  <r>
    <x v="0"/>
    <x v="10"/>
    <s v="De Bonte Raaf"/>
    <x v="4"/>
    <x v="8"/>
    <n v="0"/>
    <x v="2"/>
    <x v="0"/>
    <x v="0"/>
    <x v="1"/>
    <x v="0"/>
    <x v="1"/>
  </r>
  <r>
    <x v="0"/>
    <x v="10"/>
    <s v="De Bonte Raaf"/>
    <x v="4"/>
    <x v="9"/>
    <n v="0"/>
    <x v="2"/>
    <x v="0"/>
    <x v="0"/>
    <x v="0"/>
    <x v="0"/>
    <x v="1"/>
  </r>
  <r>
    <x v="0"/>
    <x v="10"/>
    <s v="De Bonte Raaf"/>
    <x v="4"/>
    <x v="87"/>
    <n v="1278.44"/>
    <x v="2"/>
    <x v="0"/>
    <x v="0"/>
    <x v="0"/>
    <x v="0"/>
    <x v="1"/>
  </r>
  <r>
    <x v="0"/>
    <x v="10"/>
    <s v="De Bonte Raaf"/>
    <x v="4"/>
    <x v="88"/>
    <n v="1278.44"/>
    <x v="2"/>
    <x v="0"/>
    <x v="0"/>
    <x v="0"/>
    <x v="0"/>
    <x v="1"/>
  </r>
  <r>
    <x v="0"/>
    <x v="10"/>
    <s v="De Bonte Raaf"/>
    <x v="4"/>
    <x v="89"/>
    <n v="1278.44"/>
    <x v="2"/>
    <x v="0"/>
    <x v="0"/>
    <x v="0"/>
    <x v="0"/>
    <x v="1"/>
  </r>
  <r>
    <x v="0"/>
    <x v="10"/>
    <s v="De Bonte Raaf"/>
    <x v="4"/>
    <x v="90"/>
    <n v="1278.44"/>
    <x v="2"/>
    <x v="0"/>
    <x v="0"/>
    <x v="0"/>
    <x v="0"/>
    <x v="1"/>
  </r>
  <r>
    <x v="0"/>
    <x v="10"/>
    <s v="De Bonte Raaf"/>
    <x v="4"/>
    <x v="91"/>
    <n v="1278.44"/>
    <x v="2"/>
    <x v="0"/>
    <x v="0"/>
    <x v="0"/>
    <x v="0"/>
    <x v="1"/>
  </r>
  <r>
    <x v="0"/>
    <x v="10"/>
    <s v="De Bonte Raaf"/>
    <x v="4"/>
    <x v="15"/>
    <n v="0"/>
    <x v="2"/>
    <x v="0"/>
    <x v="0"/>
    <x v="0"/>
    <x v="0"/>
    <x v="1"/>
  </r>
  <r>
    <x v="0"/>
    <x v="10"/>
    <s v="De Bonte Raaf"/>
    <x v="4"/>
    <x v="16"/>
    <n v="1278.44"/>
    <x v="2"/>
    <x v="0"/>
    <x v="0"/>
    <x v="0"/>
    <x v="0"/>
    <x v="1"/>
  </r>
  <r>
    <x v="0"/>
    <x v="10"/>
    <s v="De Bonte Raaf"/>
    <x v="4"/>
    <x v="17"/>
    <n v="0"/>
    <x v="2"/>
    <x v="0"/>
    <x v="0"/>
    <x v="0"/>
    <x v="0"/>
    <x v="1"/>
  </r>
  <r>
    <x v="0"/>
    <x v="10"/>
    <s v="De Bonte Raaf"/>
    <x v="4"/>
    <x v="18"/>
    <n v="1278.44"/>
    <x v="2"/>
    <x v="0"/>
    <x v="0"/>
    <x v="0"/>
    <x v="0"/>
    <x v="1"/>
  </r>
  <r>
    <x v="0"/>
    <x v="10"/>
    <s v="De Bonte Raaf"/>
    <x v="4"/>
    <x v="19"/>
    <n v="21"/>
    <x v="2"/>
    <x v="0"/>
    <x v="0"/>
    <x v="0"/>
    <x v="0"/>
    <x v="1"/>
  </r>
  <r>
    <x v="0"/>
    <x v="10"/>
    <s v="De Bonte Raaf"/>
    <x v="4"/>
    <x v="20"/>
    <n v="1278.44"/>
    <x v="2"/>
    <x v="0"/>
    <x v="0"/>
    <x v="0"/>
    <x v="0"/>
    <x v="1"/>
  </r>
  <r>
    <x v="0"/>
    <x v="10"/>
    <s v="De Bonte Raaf"/>
    <x v="4"/>
    <x v="21"/>
    <n v="-98"/>
    <x v="2"/>
    <x v="0"/>
    <x v="0"/>
    <x v="0"/>
    <x v="0"/>
    <x v="1"/>
  </r>
  <r>
    <x v="0"/>
    <x v="10"/>
    <s v="De Bonte Raaf"/>
    <x v="4"/>
    <x v="22"/>
    <n v="1278.44"/>
    <x v="2"/>
    <x v="0"/>
    <x v="0"/>
    <x v="0"/>
    <x v="0"/>
    <x v="1"/>
  </r>
  <r>
    <x v="0"/>
    <x v="10"/>
    <s v="De Bonte Raaf"/>
    <x v="4"/>
    <x v="23"/>
    <n v="1278.44"/>
    <x v="2"/>
    <x v="0"/>
    <x v="0"/>
    <x v="0"/>
    <x v="0"/>
    <x v="1"/>
  </r>
  <r>
    <x v="0"/>
    <x v="10"/>
    <s v="De Bonte Raaf"/>
    <x v="4"/>
    <x v="24"/>
    <n v="1278.44"/>
    <x v="2"/>
    <x v="0"/>
    <x v="0"/>
    <x v="0"/>
    <x v="0"/>
    <x v="1"/>
  </r>
  <r>
    <x v="0"/>
    <x v="10"/>
    <s v="De Bonte Raaf"/>
    <x v="4"/>
    <x v="25"/>
    <n v="21.67"/>
    <x v="2"/>
    <x v="0"/>
    <x v="0"/>
    <x v="0"/>
    <x v="0"/>
    <x v="1"/>
  </r>
  <r>
    <x v="0"/>
    <x v="10"/>
    <s v="De Bonte Raaf"/>
    <x v="4"/>
    <x v="26"/>
    <n v="84"/>
    <x v="2"/>
    <x v="0"/>
    <x v="0"/>
    <x v="0"/>
    <x v="0"/>
    <x v="1"/>
  </r>
  <r>
    <x v="0"/>
    <x v="10"/>
    <s v="De Bonte Raaf"/>
    <x v="4"/>
    <x v="27"/>
    <n v="153.33000000000001"/>
    <x v="2"/>
    <x v="0"/>
    <x v="0"/>
    <x v="0"/>
    <x v="0"/>
    <x v="1"/>
  </r>
  <r>
    <x v="0"/>
    <x v="10"/>
    <s v="De Bonte Raaf"/>
    <x v="4"/>
    <x v="28"/>
    <n v="1278.44"/>
    <x v="2"/>
    <x v="0"/>
    <x v="0"/>
    <x v="0"/>
    <x v="0"/>
    <x v="1"/>
  </r>
  <r>
    <x v="0"/>
    <x v="10"/>
    <s v="De Bonte Raaf"/>
    <x v="4"/>
    <x v="29"/>
    <n v="0"/>
    <x v="2"/>
    <x v="0"/>
    <x v="0"/>
    <x v="0"/>
    <x v="0"/>
    <x v="1"/>
  </r>
  <r>
    <x v="0"/>
    <x v="10"/>
    <s v="De Bonte Raaf"/>
    <x v="4"/>
    <x v="30"/>
    <n v="2301"/>
    <x v="2"/>
    <x v="0"/>
    <x v="0"/>
    <x v="0"/>
    <x v="0"/>
    <x v="1"/>
  </r>
  <r>
    <x v="0"/>
    <x v="10"/>
    <s v="De Bonte Raaf"/>
    <x v="4"/>
    <x v="31"/>
    <n v="14.75"/>
    <x v="2"/>
    <x v="0"/>
    <x v="0"/>
    <x v="0"/>
    <x v="0"/>
    <x v="1"/>
  </r>
  <r>
    <x v="0"/>
    <x v="10"/>
    <s v="De Bonte Raaf"/>
    <x v="4"/>
    <x v="32"/>
    <n v="86.67"/>
    <x v="2"/>
    <x v="0"/>
    <x v="0"/>
    <x v="0"/>
    <x v="0"/>
    <x v="1"/>
  </r>
  <r>
    <x v="0"/>
    <x v="10"/>
    <s v="De Bonte Raaf"/>
    <x v="4"/>
    <x v="33"/>
    <n v="55.56"/>
    <x v="2"/>
    <x v="0"/>
    <x v="0"/>
    <x v="0"/>
    <x v="0"/>
    <x v="1"/>
  </r>
  <r>
    <x v="0"/>
    <x v="10"/>
    <s v="De Bonte Raaf"/>
    <x v="4"/>
    <x v="34"/>
    <n v="55.56"/>
    <x v="2"/>
    <x v="0"/>
    <x v="0"/>
    <x v="0"/>
    <x v="0"/>
    <x v="1"/>
  </r>
  <r>
    <x v="0"/>
    <x v="10"/>
    <s v="De Bonte Raaf"/>
    <x v="4"/>
    <x v="35"/>
    <n v="100"/>
    <x v="2"/>
    <x v="0"/>
    <x v="0"/>
    <x v="0"/>
    <x v="0"/>
    <x v="1"/>
  </r>
  <r>
    <x v="0"/>
    <x v="10"/>
    <s v="De Bonte Raaf"/>
    <x v="4"/>
    <x v="36"/>
    <n v="87"/>
    <x v="2"/>
    <x v="0"/>
    <x v="0"/>
    <x v="0"/>
    <x v="0"/>
    <x v="1"/>
  </r>
  <r>
    <x v="0"/>
    <x v="10"/>
    <s v="De Bonte Raaf"/>
    <x v="4"/>
    <x v="37"/>
    <n v="85.66"/>
    <x v="2"/>
    <x v="0"/>
    <x v="0"/>
    <x v="0"/>
    <x v="0"/>
    <x v="1"/>
  </r>
  <r>
    <x v="0"/>
    <x v="10"/>
    <s v="De Bonte Raaf"/>
    <x v="4"/>
    <x v="38"/>
    <n v="148"/>
    <x v="2"/>
    <x v="0"/>
    <x v="0"/>
    <x v="0"/>
    <x v="0"/>
    <x v="1"/>
  </r>
  <r>
    <x v="0"/>
    <x v="10"/>
    <s v="De Bonte Raaf"/>
    <x v="4"/>
    <x v="39"/>
    <n v="0"/>
    <x v="2"/>
    <x v="0"/>
    <x v="0"/>
    <x v="0"/>
    <x v="0"/>
    <x v="1"/>
  </r>
  <r>
    <x v="0"/>
    <x v="10"/>
    <s v="De Bonte Raaf"/>
    <x v="4"/>
    <x v="93"/>
    <n v="92"/>
    <x v="2"/>
    <x v="0"/>
    <x v="0"/>
    <x v="0"/>
    <x v="0"/>
    <x v="1"/>
  </r>
  <r>
    <x v="0"/>
    <x v="10"/>
    <s v="De Bonte Raaf"/>
    <x v="4"/>
    <x v="40"/>
    <n v="240"/>
    <x v="2"/>
    <x v="0"/>
    <x v="0"/>
    <x v="0"/>
    <x v="0"/>
    <x v="1"/>
  </r>
  <r>
    <x v="0"/>
    <x v="10"/>
    <s v="De Bonte Raaf"/>
    <x v="4"/>
    <x v="41"/>
    <n v="0"/>
    <x v="2"/>
    <x v="0"/>
    <x v="0"/>
    <x v="0"/>
    <x v="0"/>
    <x v="1"/>
  </r>
  <r>
    <x v="0"/>
    <x v="10"/>
    <s v="De Bonte Raaf"/>
    <x v="4"/>
    <x v="92"/>
    <n v="1278.44"/>
    <x v="2"/>
    <x v="0"/>
    <x v="0"/>
    <x v="0"/>
    <x v="0"/>
    <x v="1"/>
  </r>
  <r>
    <x v="0"/>
    <x v="10"/>
    <s v="De Bonte Raaf"/>
    <x v="4"/>
    <x v="43"/>
    <n v="0"/>
    <x v="2"/>
    <x v="0"/>
    <x v="0"/>
    <x v="1"/>
    <x v="0"/>
    <x v="1"/>
  </r>
  <r>
    <x v="0"/>
    <x v="10"/>
    <s v="De Bonte Raaf"/>
    <x v="4"/>
    <x v="44"/>
    <n v="0"/>
    <x v="2"/>
    <x v="0"/>
    <x v="0"/>
    <x v="2"/>
    <x v="0"/>
    <x v="1"/>
  </r>
  <r>
    <x v="0"/>
    <x v="10"/>
    <s v="De Bonte Raaf"/>
    <x v="4"/>
    <x v="45"/>
    <n v="0"/>
    <x v="2"/>
    <x v="0"/>
    <x v="0"/>
    <x v="2"/>
    <x v="0"/>
    <x v="1"/>
  </r>
  <r>
    <x v="0"/>
    <x v="10"/>
    <s v="De Bonte Raaf"/>
    <x v="4"/>
    <x v="46"/>
    <n v="0"/>
    <x v="2"/>
    <x v="0"/>
    <x v="0"/>
    <x v="2"/>
    <x v="0"/>
    <x v="1"/>
  </r>
  <r>
    <x v="0"/>
    <x v="10"/>
    <s v="De Bonte Raaf"/>
    <x v="4"/>
    <x v="47"/>
    <n v="0"/>
    <x v="2"/>
    <x v="0"/>
    <x v="0"/>
    <x v="2"/>
    <x v="0"/>
    <x v="1"/>
  </r>
  <r>
    <x v="0"/>
    <x v="10"/>
    <s v="De Bonte Raaf"/>
    <x v="4"/>
    <x v="48"/>
    <n v="0"/>
    <x v="2"/>
    <x v="0"/>
    <x v="0"/>
    <x v="1"/>
    <x v="0"/>
    <x v="1"/>
  </r>
  <r>
    <x v="0"/>
    <x v="10"/>
    <s v="De Bonte Raaf"/>
    <x v="4"/>
    <x v="49"/>
    <n v="102.28"/>
    <x v="2"/>
    <x v="0"/>
    <x v="0"/>
    <x v="3"/>
    <x v="0"/>
    <x v="1"/>
  </r>
  <r>
    <x v="0"/>
    <x v="10"/>
    <s v="De Bonte Raaf"/>
    <x v="4"/>
    <x v="50"/>
    <n v="15.34"/>
    <x v="2"/>
    <x v="0"/>
    <x v="0"/>
    <x v="4"/>
    <x v="0"/>
    <x v="1"/>
  </r>
  <r>
    <x v="0"/>
    <x v="10"/>
    <s v="De Bonte Raaf"/>
    <x v="4"/>
    <x v="51"/>
    <n v="20.46"/>
    <x v="2"/>
    <x v="0"/>
    <x v="0"/>
    <x v="4"/>
    <x v="0"/>
    <x v="1"/>
  </r>
  <r>
    <x v="0"/>
    <x v="10"/>
    <s v="De Bonte Raaf"/>
    <x v="4"/>
    <x v="52"/>
    <n v="0"/>
    <x v="2"/>
    <x v="0"/>
    <x v="0"/>
    <x v="1"/>
    <x v="0"/>
    <x v="1"/>
  </r>
  <r>
    <x v="0"/>
    <x v="10"/>
    <s v="De Bonte Raaf"/>
    <x v="4"/>
    <x v="53"/>
    <n v="19.18"/>
    <x v="2"/>
    <x v="0"/>
    <x v="0"/>
    <x v="3"/>
    <x v="0"/>
    <x v="1"/>
  </r>
  <r>
    <x v="0"/>
    <x v="10"/>
    <s v="De Bonte Raaf"/>
    <x v="4"/>
    <x v="54"/>
    <n v="2.88"/>
    <x v="2"/>
    <x v="0"/>
    <x v="0"/>
    <x v="4"/>
    <x v="0"/>
    <x v="1"/>
  </r>
  <r>
    <x v="0"/>
    <x v="10"/>
    <s v="De Bonte Raaf"/>
    <x v="4"/>
    <x v="55"/>
    <n v="3.84"/>
    <x v="2"/>
    <x v="0"/>
    <x v="0"/>
    <x v="4"/>
    <x v="0"/>
    <x v="1"/>
  </r>
  <r>
    <x v="0"/>
    <x v="10"/>
    <s v="De Bonte Raaf"/>
    <x v="4"/>
    <x v="56"/>
    <n v="0"/>
    <x v="2"/>
    <x v="0"/>
    <x v="0"/>
    <x v="4"/>
    <x v="0"/>
    <x v="1"/>
  </r>
  <r>
    <x v="0"/>
    <x v="10"/>
    <s v="De Bonte Raaf"/>
    <x v="4"/>
    <x v="57"/>
    <n v="0"/>
    <x v="2"/>
    <x v="0"/>
    <x v="0"/>
    <x v="4"/>
    <x v="0"/>
    <x v="1"/>
  </r>
  <r>
    <x v="0"/>
    <x v="10"/>
    <s v="De Bonte Raaf"/>
    <x v="4"/>
    <x v="58"/>
    <n v="0"/>
    <x v="2"/>
    <x v="0"/>
    <x v="0"/>
    <x v="4"/>
    <x v="0"/>
    <x v="1"/>
  </r>
  <r>
    <x v="0"/>
    <x v="10"/>
    <s v="De Bonte Raaf"/>
    <x v="4"/>
    <x v="59"/>
    <n v="0"/>
    <x v="2"/>
    <x v="0"/>
    <x v="0"/>
    <x v="4"/>
    <x v="0"/>
    <x v="1"/>
  </r>
  <r>
    <x v="0"/>
    <x v="10"/>
    <s v="De Bonte Raaf"/>
    <x v="4"/>
    <x v="60"/>
    <n v="92.94"/>
    <x v="2"/>
    <x v="0"/>
    <x v="0"/>
    <x v="5"/>
    <x v="0"/>
    <x v="1"/>
  </r>
  <r>
    <x v="0"/>
    <x v="10"/>
    <s v="De Bonte Raaf"/>
    <x v="4"/>
    <x v="61"/>
    <n v="0"/>
    <x v="2"/>
    <x v="0"/>
    <x v="0"/>
    <x v="5"/>
    <x v="0"/>
    <x v="1"/>
  </r>
  <r>
    <x v="0"/>
    <x v="10"/>
    <s v="De Bonte Raaf"/>
    <x v="4"/>
    <x v="62"/>
    <n v="0"/>
    <x v="2"/>
    <x v="0"/>
    <x v="0"/>
    <x v="5"/>
    <x v="0"/>
    <x v="1"/>
  </r>
  <r>
    <x v="0"/>
    <x v="10"/>
    <s v="De Bonte Raaf"/>
    <x v="4"/>
    <x v="63"/>
    <n v="0"/>
    <x v="2"/>
    <x v="0"/>
    <x v="0"/>
    <x v="5"/>
    <x v="0"/>
    <x v="1"/>
  </r>
  <r>
    <x v="0"/>
    <x v="10"/>
    <s v="De Bonte Raaf"/>
    <x v="4"/>
    <x v="64"/>
    <n v="6.78"/>
    <x v="2"/>
    <x v="0"/>
    <x v="0"/>
    <x v="5"/>
    <x v="0"/>
    <x v="1"/>
  </r>
  <r>
    <x v="0"/>
    <x v="10"/>
    <s v="De Bonte Raaf"/>
    <x v="4"/>
    <x v="65"/>
    <n v="0"/>
    <x v="2"/>
    <x v="0"/>
    <x v="0"/>
    <x v="5"/>
    <x v="0"/>
    <x v="1"/>
  </r>
  <r>
    <x v="0"/>
    <x v="10"/>
    <s v="De Bonte Raaf"/>
    <x v="4"/>
    <x v="66"/>
    <n v="37.590000000000003"/>
    <x v="2"/>
    <x v="0"/>
    <x v="0"/>
    <x v="5"/>
    <x v="0"/>
    <x v="1"/>
  </r>
  <r>
    <x v="0"/>
    <x v="10"/>
    <s v="De Bonte Raaf"/>
    <x v="4"/>
    <x v="67"/>
    <n v="0"/>
    <x v="2"/>
    <x v="0"/>
    <x v="0"/>
    <x v="5"/>
    <x v="0"/>
    <x v="1"/>
  </r>
  <r>
    <x v="0"/>
    <x v="10"/>
    <s v="De Bonte Raaf"/>
    <x v="4"/>
    <x v="68"/>
    <n v="0"/>
    <x v="2"/>
    <x v="0"/>
    <x v="0"/>
    <x v="5"/>
    <x v="0"/>
    <x v="1"/>
  </r>
  <r>
    <x v="0"/>
    <x v="10"/>
    <s v="De Bonte Raaf"/>
    <x v="4"/>
    <x v="69"/>
    <n v="0"/>
    <x v="2"/>
    <x v="0"/>
    <x v="0"/>
    <x v="5"/>
    <x v="0"/>
    <x v="1"/>
  </r>
  <r>
    <x v="0"/>
    <x v="10"/>
    <s v="De Bonte Raaf"/>
    <x v="4"/>
    <x v="70"/>
    <n v="4.47"/>
    <x v="2"/>
    <x v="0"/>
    <x v="0"/>
    <x v="5"/>
    <x v="0"/>
    <x v="1"/>
  </r>
  <r>
    <x v="0"/>
    <x v="10"/>
    <s v="De Bonte Raaf"/>
    <x v="4"/>
    <x v="71"/>
    <n v="0"/>
    <x v="2"/>
    <x v="0"/>
    <x v="0"/>
    <x v="5"/>
    <x v="0"/>
    <x v="1"/>
  </r>
  <r>
    <x v="0"/>
    <x v="10"/>
    <s v="De Bonte Raaf"/>
    <x v="4"/>
    <x v="72"/>
    <n v="0"/>
    <x v="2"/>
    <x v="0"/>
    <x v="0"/>
    <x v="4"/>
    <x v="0"/>
    <x v="1"/>
  </r>
  <r>
    <x v="0"/>
    <x v="10"/>
    <s v="De Bonte Raaf"/>
    <x v="4"/>
    <x v="73"/>
    <n v="0"/>
    <x v="2"/>
    <x v="0"/>
    <x v="0"/>
    <x v="4"/>
    <x v="0"/>
    <x v="1"/>
  </r>
  <r>
    <x v="0"/>
    <x v="10"/>
    <s v="De Bonte Raaf"/>
    <x v="4"/>
    <x v="74"/>
    <n v="0"/>
    <x v="2"/>
    <x v="0"/>
    <x v="0"/>
    <x v="4"/>
    <x v="0"/>
    <x v="1"/>
  </r>
  <r>
    <x v="0"/>
    <x v="10"/>
    <s v="De Bonte Raaf"/>
    <x v="4"/>
    <x v="75"/>
    <n v="0"/>
    <x v="2"/>
    <x v="0"/>
    <x v="0"/>
    <x v="4"/>
    <x v="0"/>
    <x v="1"/>
  </r>
  <r>
    <x v="0"/>
    <x v="10"/>
    <s v="De Bonte Raaf"/>
    <x v="4"/>
    <x v="76"/>
    <n v="85.66"/>
    <x v="2"/>
    <x v="0"/>
    <x v="0"/>
    <x v="6"/>
    <x v="0"/>
    <x v="1"/>
  </r>
  <r>
    <x v="0"/>
    <x v="10"/>
    <s v="De Bonte Raaf"/>
    <x v="4"/>
    <x v="77"/>
    <n v="-98"/>
    <x v="2"/>
    <x v="0"/>
    <x v="0"/>
    <x v="7"/>
    <x v="0"/>
    <x v="1"/>
  </r>
  <r>
    <x v="0"/>
    <x v="10"/>
    <s v="De Bonte Raaf"/>
    <x v="4"/>
    <x v="78"/>
    <n v="0"/>
    <x v="2"/>
    <x v="0"/>
    <x v="0"/>
    <x v="7"/>
    <x v="0"/>
    <x v="1"/>
  </r>
  <r>
    <x v="0"/>
    <x v="10"/>
    <s v="De Bonte Raaf"/>
    <x v="4"/>
    <x v="79"/>
    <n v="0"/>
    <x v="2"/>
    <x v="0"/>
    <x v="0"/>
    <x v="7"/>
    <x v="0"/>
    <x v="1"/>
  </r>
  <r>
    <x v="0"/>
    <x v="10"/>
    <s v="De Bonte Raaf"/>
    <x v="4"/>
    <x v="80"/>
    <n v="0"/>
    <x v="2"/>
    <x v="0"/>
    <x v="0"/>
    <x v="8"/>
    <x v="0"/>
    <x v="1"/>
  </r>
  <r>
    <x v="0"/>
    <x v="10"/>
    <s v="De Bonte Raaf"/>
    <x v="4"/>
    <x v="81"/>
    <n v="1180.44"/>
    <x v="2"/>
    <x v="0"/>
    <x v="0"/>
    <x v="8"/>
    <x v="0"/>
    <x v="1"/>
  </r>
  <r>
    <x v="0"/>
    <x v="10"/>
    <s v="De Bonte Raaf"/>
    <x v="4"/>
    <x v="82"/>
    <n v="0"/>
    <x v="2"/>
    <x v="0"/>
    <x v="0"/>
    <x v="8"/>
    <x v="0"/>
    <x v="1"/>
  </r>
  <r>
    <x v="0"/>
    <x v="10"/>
    <s v="De Bonte Raaf"/>
    <x v="4"/>
    <x v="83"/>
    <n v="1180.44"/>
    <x v="2"/>
    <x v="0"/>
    <x v="0"/>
    <x v="9"/>
    <x v="0"/>
    <x v="1"/>
  </r>
  <r>
    <x v="0"/>
    <x v="10"/>
    <s v="De Bonte Raaf"/>
    <x v="4"/>
    <x v="84"/>
    <n v="0"/>
    <x v="2"/>
    <x v="0"/>
    <x v="0"/>
    <x v="3"/>
    <x v="0"/>
    <x v="1"/>
  </r>
  <r>
    <x v="0"/>
    <x v="10"/>
    <s v="De Bonte Raaf"/>
    <x v="5"/>
    <x v="0"/>
    <n v="4875.54"/>
    <x v="1"/>
    <x v="0"/>
    <x v="0"/>
    <x v="0"/>
    <x v="1"/>
    <x v="1"/>
  </r>
  <r>
    <x v="0"/>
    <x v="10"/>
    <s v="De Bonte Raaf"/>
    <x v="5"/>
    <x v="85"/>
    <n v="1766.76"/>
    <x v="1"/>
    <x v="0"/>
    <x v="0"/>
    <x v="0"/>
    <x v="1"/>
    <x v="1"/>
  </r>
  <r>
    <x v="0"/>
    <x v="10"/>
    <s v="De Bonte Raaf"/>
    <x v="5"/>
    <x v="2"/>
    <n v="0"/>
    <x v="1"/>
    <x v="0"/>
    <x v="0"/>
    <x v="0"/>
    <x v="1"/>
    <x v="1"/>
  </r>
  <r>
    <x v="0"/>
    <x v="10"/>
    <s v="De Bonte Raaf"/>
    <x v="5"/>
    <x v="86"/>
    <n v="1766.76"/>
    <x v="1"/>
    <x v="0"/>
    <x v="0"/>
    <x v="0"/>
    <x v="1"/>
    <x v="1"/>
  </r>
  <r>
    <x v="0"/>
    <x v="10"/>
    <s v="De Bonte Raaf"/>
    <x v="5"/>
    <x v="4"/>
    <n v="1766.76"/>
    <x v="1"/>
    <x v="0"/>
    <x v="0"/>
    <x v="1"/>
    <x v="1"/>
    <x v="1"/>
  </r>
  <r>
    <x v="0"/>
    <x v="10"/>
    <s v="De Bonte Raaf"/>
    <x v="5"/>
    <x v="5"/>
    <n v="0"/>
    <x v="1"/>
    <x v="0"/>
    <x v="0"/>
    <x v="0"/>
    <x v="1"/>
    <x v="1"/>
  </r>
  <r>
    <x v="0"/>
    <x v="10"/>
    <s v="De Bonte Raaf"/>
    <x v="5"/>
    <x v="6"/>
    <n v="2248.89"/>
    <x v="1"/>
    <x v="0"/>
    <x v="0"/>
    <x v="0"/>
    <x v="1"/>
    <x v="1"/>
  </r>
  <r>
    <x v="0"/>
    <x v="10"/>
    <s v="De Bonte Raaf"/>
    <x v="5"/>
    <x v="7"/>
    <n v="0"/>
    <x v="1"/>
    <x v="0"/>
    <x v="0"/>
    <x v="0"/>
    <x v="1"/>
    <x v="1"/>
  </r>
  <r>
    <x v="0"/>
    <x v="10"/>
    <s v="De Bonte Raaf"/>
    <x v="5"/>
    <x v="8"/>
    <n v="0"/>
    <x v="1"/>
    <x v="0"/>
    <x v="0"/>
    <x v="1"/>
    <x v="1"/>
    <x v="1"/>
  </r>
  <r>
    <x v="0"/>
    <x v="10"/>
    <s v="De Bonte Raaf"/>
    <x v="5"/>
    <x v="9"/>
    <n v="0"/>
    <x v="1"/>
    <x v="0"/>
    <x v="0"/>
    <x v="0"/>
    <x v="1"/>
    <x v="1"/>
  </r>
  <r>
    <x v="0"/>
    <x v="10"/>
    <s v="De Bonte Raaf"/>
    <x v="5"/>
    <x v="87"/>
    <n v="1766.76"/>
    <x v="1"/>
    <x v="0"/>
    <x v="0"/>
    <x v="0"/>
    <x v="1"/>
    <x v="1"/>
  </r>
  <r>
    <x v="0"/>
    <x v="10"/>
    <s v="De Bonte Raaf"/>
    <x v="5"/>
    <x v="88"/>
    <n v="1766.76"/>
    <x v="1"/>
    <x v="0"/>
    <x v="0"/>
    <x v="0"/>
    <x v="1"/>
    <x v="1"/>
  </r>
  <r>
    <x v="0"/>
    <x v="10"/>
    <s v="De Bonte Raaf"/>
    <x v="5"/>
    <x v="89"/>
    <n v="1766.76"/>
    <x v="1"/>
    <x v="0"/>
    <x v="0"/>
    <x v="0"/>
    <x v="1"/>
    <x v="1"/>
  </r>
  <r>
    <x v="0"/>
    <x v="10"/>
    <s v="De Bonte Raaf"/>
    <x v="5"/>
    <x v="90"/>
    <n v="1766.76"/>
    <x v="1"/>
    <x v="0"/>
    <x v="0"/>
    <x v="0"/>
    <x v="1"/>
    <x v="1"/>
  </r>
  <r>
    <x v="0"/>
    <x v="10"/>
    <s v="De Bonte Raaf"/>
    <x v="5"/>
    <x v="91"/>
    <n v="1766.76"/>
    <x v="1"/>
    <x v="0"/>
    <x v="0"/>
    <x v="0"/>
    <x v="1"/>
    <x v="1"/>
  </r>
  <r>
    <x v="0"/>
    <x v="10"/>
    <s v="De Bonte Raaf"/>
    <x v="5"/>
    <x v="15"/>
    <n v="0"/>
    <x v="1"/>
    <x v="0"/>
    <x v="0"/>
    <x v="0"/>
    <x v="1"/>
    <x v="1"/>
  </r>
  <r>
    <x v="0"/>
    <x v="10"/>
    <s v="De Bonte Raaf"/>
    <x v="5"/>
    <x v="16"/>
    <n v="1766.76"/>
    <x v="1"/>
    <x v="0"/>
    <x v="0"/>
    <x v="0"/>
    <x v="1"/>
    <x v="1"/>
  </r>
  <r>
    <x v="0"/>
    <x v="10"/>
    <s v="De Bonte Raaf"/>
    <x v="5"/>
    <x v="17"/>
    <n v="0"/>
    <x v="1"/>
    <x v="0"/>
    <x v="0"/>
    <x v="0"/>
    <x v="1"/>
    <x v="1"/>
  </r>
  <r>
    <x v="0"/>
    <x v="10"/>
    <s v="De Bonte Raaf"/>
    <x v="5"/>
    <x v="18"/>
    <n v="1766.76"/>
    <x v="1"/>
    <x v="0"/>
    <x v="0"/>
    <x v="0"/>
    <x v="1"/>
    <x v="1"/>
  </r>
  <r>
    <x v="0"/>
    <x v="10"/>
    <s v="De Bonte Raaf"/>
    <x v="5"/>
    <x v="19"/>
    <n v="17"/>
    <x v="1"/>
    <x v="0"/>
    <x v="0"/>
    <x v="0"/>
    <x v="1"/>
    <x v="1"/>
  </r>
  <r>
    <x v="0"/>
    <x v="10"/>
    <s v="De Bonte Raaf"/>
    <x v="5"/>
    <x v="20"/>
    <n v="1766.76"/>
    <x v="1"/>
    <x v="0"/>
    <x v="0"/>
    <x v="0"/>
    <x v="1"/>
    <x v="1"/>
  </r>
  <r>
    <x v="0"/>
    <x v="10"/>
    <s v="De Bonte Raaf"/>
    <x v="5"/>
    <x v="21"/>
    <n v="-141.58000000000001"/>
    <x v="1"/>
    <x v="0"/>
    <x v="0"/>
    <x v="0"/>
    <x v="1"/>
    <x v="1"/>
  </r>
  <r>
    <x v="0"/>
    <x v="10"/>
    <s v="De Bonte Raaf"/>
    <x v="5"/>
    <x v="22"/>
    <n v="1766.76"/>
    <x v="1"/>
    <x v="0"/>
    <x v="0"/>
    <x v="0"/>
    <x v="1"/>
    <x v="1"/>
  </r>
  <r>
    <x v="0"/>
    <x v="10"/>
    <s v="De Bonte Raaf"/>
    <x v="5"/>
    <x v="23"/>
    <n v="1766.76"/>
    <x v="1"/>
    <x v="0"/>
    <x v="0"/>
    <x v="0"/>
    <x v="1"/>
    <x v="1"/>
  </r>
  <r>
    <x v="0"/>
    <x v="10"/>
    <s v="De Bonte Raaf"/>
    <x v="5"/>
    <x v="24"/>
    <n v="1766.76"/>
    <x v="1"/>
    <x v="0"/>
    <x v="0"/>
    <x v="0"/>
    <x v="1"/>
    <x v="1"/>
  </r>
  <r>
    <x v="0"/>
    <x v="10"/>
    <s v="De Bonte Raaf"/>
    <x v="5"/>
    <x v="25"/>
    <n v="21.67"/>
    <x v="1"/>
    <x v="0"/>
    <x v="0"/>
    <x v="0"/>
    <x v="1"/>
    <x v="1"/>
  </r>
  <r>
    <x v="0"/>
    <x v="10"/>
    <s v="De Bonte Raaf"/>
    <x v="5"/>
    <x v="26"/>
    <n v="102"/>
    <x v="1"/>
    <x v="0"/>
    <x v="0"/>
    <x v="0"/>
    <x v="1"/>
    <x v="1"/>
  </r>
  <r>
    <x v="0"/>
    <x v="10"/>
    <s v="De Bonte Raaf"/>
    <x v="5"/>
    <x v="27"/>
    <n v="293.33"/>
    <x v="1"/>
    <x v="0"/>
    <x v="0"/>
    <x v="0"/>
    <x v="1"/>
    <x v="1"/>
  </r>
  <r>
    <x v="0"/>
    <x v="10"/>
    <s v="De Bonte Raaf"/>
    <x v="5"/>
    <x v="28"/>
    <n v="1766.76"/>
    <x v="1"/>
    <x v="0"/>
    <x v="0"/>
    <x v="0"/>
    <x v="1"/>
    <x v="1"/>
  </r>
  <r>
    <x v="0"/>
    <x v="10"/>
    <s v="De Bonte Raaf"/>
    <x v="5"/>
    <x v="29"/>
    <n v="0"/>
    <x v="1"/>
    <x v="0"/>
    <x v="0"/>
    <x v="0"/>
    <x v="1"/>
    <x v="1"/>
  </r>
  <r>
    <x v="0"/>
    <x v="10"/>
    <s v="De Bonte Raaf"/>
    <x v="5"/>
    <x v="30"/>
    <n v="2650"/>
    <x v="1"/>
    <x v="0"/>
    <x v="0"/>
    <x v="0"/>
    <x v="1"/>
    <x v="1"/>
  </r>
  <r>
    <x v="0"/>
    <x v="10"/>
    <s v="De Bonte Raaf"/>
    <x v="5"/>
    <x v="31"/>
    <n v="16.989999999999998"/>
    <x v="1"/>
    <x v="0"/>
    <x v="0"/>
    <x v="0"/>
    <x v="1"/>
    <x v="1"/>
  </r>
  <r>
    <x v="0"/>
    <x v="10"/>
    <s v="De Bonte Raaf"/>
    <x v="5"/>
    <x v="32"/>
    <n v="104.01"/>
    <x v="1"/>
    <x v="0"/>
    <x v="0"/>
    <x v="0"/>
    <x v="1"/>
    <x v="1"/>
  </r>
  <r>
    <x v="0"/>
    <x v="10"/>
    <s v="De Bonte Raaf"/>
    <x v="5"/>
    <x v="33"/>
    <n v="66.67"/>
    <x v="1"/>
    <x v="0"/>
    <x v="0"/>
    <x v="0"/>
    <x v="1"/>
    <x v="1"/>
  </r>
  <r>
    <x v="0"/>
    <x v="10"/>
    <s v="De Bonte Raaf"/>
    <x v="5"/>
    <x v="34"/>
    <n v="66.67"/>
    <x v="1"/>
    <x v="0"/>
    <x v="0"/>
    <x v="0"/>
    <x v="1"/>
    <x v="1"/>
  </r>
  <r>
    <x v="0"/>
    <x v="10"/>
    <s v="De Bonte Raaf"/>
    <x v="5"/>
    <x v="35"/>
    <n v="80"/>
    <x v="1"/>
    <x v="0"/>
    <x v="0"/>
    <x v="0"/>
    <x v="1"/>
    <x v="1"/>
  </r>
  <r>
    <x v="0"/>
    <x v="10"/>
    <s v="De Bonte Raaf"/>
    <x v="5"/>
    <x v="36"/>
    <n v="104"/>
    <x v="1"/>
    <x v="0"/>
    <x v="0"/>
    <x v="0"/>
    <x v="1"/>
    <x v="1"/>
  </r>
  <r>
    <x v="0"/>
    <x v="10"/>
    <s v="De Bonte Raaf"/>
    <x v="5"/>
    <x v="37"/>
    <n v="118.37"/>
    <x v="1"/>
    <x v="0"/>
    <x v="0"/>
    <x v="0"/>
    <x v="1"/>
    <x v="1"/>
  </r>
  <r>
    <x v="0"/>
    <x v="10"/>
    <s v="De Bonte Raaf"/>
    <x v="5"/>
    <x v="38"/>
    <n v="143.16"/>
    <x v="1"/>
    <x v="0"/>
    <x v="0"/>
    <x v="0"/>
    <x v="1"/>
    <x v="1"/>
  </r>
  <r>
    <x v="0"/>
    <x v="10"/>
    <s v="De Bonte Raaf"/>
    <x v="5"/>
    <x v="39"/>
    <n v="0"/>
    <x v="1"/>
    <x v="0"/>
    <x v="0"/>
    <x v="0"/>
    <x v="1"/>
    <x v="1"/>
  </r>
  <r>
    <x v="0"/>
    <x v="10"/>
    <s v="De Bonte Raaf"/>
    <x v="5"/>
    <x v="93"/>
    <n v="144"/>
    <x v="1"/>
    <x v="0"/>
    <x v="0"/>
    <x v="0"/>
    <x v="1"/>
    <x v="1"/>
  </r>
  <r>
    <x v="0"/>
    <x v="10"/>
    <s v="De Bonte Raaf"/>
    <x v="5"/>
    <x v="40"/>
    <n v="287.16000000000003"/>
    <x v="1"/>
    <x v="0"/>
    <x v="0"/>
    <x v="0"/>
    <x v="1"/>
    <x v="1"/>
  </r>
  <r>
    <x v="0"/>
    <x v="10"/>
    <s v="De Bonte Raaf"/>
    <x v="5"/>
    <x v="41"/>
    <n v="0"/>
    <x v="1"/>
    <x v="0"/>
    <x v="0"/>
    <x v="0"/>
    <x v="1"/>
    <x v="1"/>
  </r>
  <r>
    <x v="0"/>
    <x v="10"/>
    <s v="De Bonte Raaf"/>
    <x v="5"/>
    <x v="92"/>
    <n v="1766.76"/>
    <x v="1"/>
    <x v="0"/>
    <x v="0"/>
    <x v="0"/>
    <x v="1"/>
    <x v="1"/>
  </r>
  <r>
    <x v="0"/>
    <x v="10"/>
    <s v="De Bonte Raaf"/>
    <x v="5"/>
    <x v="43"/>
    <n v="0"/>
    <x v="1"/>
    <x v="0"/>
    <x v="0"/>
    <x v="1"/>
    <x v="1"/>
    <x v="1"/>
  </r>
  <r>
    <x v="0"/>
    <x v="10"/>
    <s v="De Bonte Raaf"/>
    <x v="5"/>
    <x v="44"/>
    <n v="0"/>
    <x v="1"/>
    <x v="0"/>
    <x v="0"/>
    <x v="2"/>
    <x v="1"/>
    <x v="1"/>
  </r>
  <r>
    <x v="0"/>
    <x v="10"/>
    <s v="De Bonte Raaf"/>
    <x v="5"/>
    <x v="45"/>
    <n v="0"/>
    <x v="1"/>
    <x v="0"/>
    <x v="0"/>
    <x v="2"/>
    <x v="1"/>
    <x v="1"/>
  </r>
  <r>
    <x v="0"/>
    <x v="10"/>
    <s v="De Bonte Raaf"/>
    <x v="5"/>
    <x v="46"/>
    <n v="0"/>
    <x v="1"/>
    <x v="0"/>
    <x v="0"/>
    <x v="2"/>
    <x v="1"/>
    <x v="1"/>
  </r>
  <r>
    <x v="0"/>
    <x v="10"/>
    <s v="De Bonte Raaf"/>
    <x v="5"/>
    <x v="47"/>
    <n v="0"/>
    <x v="1"/>
    <x v="0"/>
    <x v="0"/>
    <x v="2"/>
    <x v="1"/>
    <x v="1"/>
  </r>
  <r>
    <x v="0"/>
    <x v="10"/>
    <s v="De Bonte Raaf"/>
    <x v="5"/>
    <x v="48"/>
    <n v="0"/>
    <x v="1"/>
    <x v="0"/>
    <x v="0"/>
    <x v="1"/>
    <x v="1"/>
    <x v="1"/>
  </r>
  <r>
    <x v="0"/>
    <x v="10"/>
    <s v="De Bonte Raaf"/>
    <x v="5"/>
    <x v="49"/>
    <n v="141.34"/>
    <x v="1"/>
    <x v="0"/>
    <x v="0"/>
    <x v="3"/>
    <x v="1"/>
    <x v="1"/>
  </r>
  <r>
    <x v="0"/>
    <x v="10"/>
    <s v="De Bonte Raaf"/>
    <x v="5"/>
    <x v="50"/>
    <n v="21.2"/>
    <x v="1"/>
    <x v="0"/>
    <x v="0"/>
    <x v="4"/>
    <x v="1"/>
    <x v="1"/>
  </r>
  <r>
    <x v="0"/>
    <x v="10"/>
    <s v="De Bonte Raaf"/>
    <x v="5"/>
    <x v="51"/>
    <n v="28.27"/>
    <x v="1"/>
    <x v="0"/>
    <x v="0"/>
    <x v="4"/>
    <x v="1"/>
    <x v="1"/>
  </r>
  <r>
    <x v="0"/>
    <x v="10"/>
    <s v="De Bonte Raaf"/>
    <x v="5"/>
    <x v="52"/>
    <n v="0"/>
    <x v="1"/>
    <x v="0"/>
    <x v="0"/>
    <x v="1"/>
    <x v="1"/>
    <x v="1"/>
  </r>
  <r>
    <x v="0"/>
    <x v="10"/>
    <s v="De Bonte Raaf"/>
    <x v="5"/>
    <x v="53"/>
    <n v="26.5"/>
    <x v="1"/>
    <x v="0"/>
    <x v="0"/>
    <x v="3"/>
    <x v="1"/>
    <x v="1"/>
  </r>
  <r>
    <x v="0"/>
    <x v="10"/>
    <s v="De Bonte Raaf"/>
    <x v="5"/>
    <x v="54"/>
    <n v="3.98"/>
    <x v="1"/>
    <x v="0"/>
    <x v="0"/>
    <x v="4"/>
    <x v="1"/>
    <x v="1"/>
  </r>
  <r>
    <x v="0"/>
    <x v="10"/>
    <s v="De Bonte Raaf"/>
    <x v="5"/>
    <x v="55"/>
    <n v="5.3"/>
    <x v="1"/>
    <x v="0"/>
    <x v="0"/>
    <x v="4"/>
    <x v="1"/>
    <x v="1"/>
  </r>
  <r>
    <x v="0"/>
    <x v="10"/>
    <s v="De Bonte Raaf"/>
    <x v="5"/>
    <x v="56"/>
    <n v="0"/>
    <x v="1"/>
    <x v="0"/>
    <x v="0"/>
    <x v="4"/>
    <x v="1"/>
    <x v="1"/>
  </r>
  <r>
    <x v="0"/>
    <x v="10"/>
    <s v="De Bonte Raaf"/>
    <x v="5"/>
    <x v="57"/>
    <n v="0"/>
    <x v="1"/>
    <x v="0"/>
    <x v="0"/>
    <x v="4"/>
    <x v="1"/>
    <x v="1"/>
  </r>
  <r>
    <x v="0"/>
    <x v="10"/>
    <s v="De Bonte Raaf"/>
    <x v="5"/>
    <x v="58"/>
    <n v="0"/>
    <x v="1"/>
    <x v="0"/>
    <x v="0"/>
    <x v="4"/>
    <x v="1"/>
    <x v="1"/>
  </r>
  <r>
    <x v="0"/>
    <x v="10"/>
    <s v="De Bonte Raaf"/>
    <x v="5"/>
    <x v="59"/>
    <n v="0"/>
    <x v="1"/>
    <x v="0"/>
    <x v="0"/>
    <x v="4"/>
    <x v="1"/>
    <x v="1"/>
  </r>
  <r>
    <x v="0"/>
    <x v="10"/>
    <s v="De Bonte Raaf"/>
    <x v="5"/>
    <x v="60"/>
    <n v="128.44"/>
    <x v="1"/>
    <x v="0"/>
    <x v="0"/>
    <x v="5"/>
    <x v="1"/>
    <x v="1"/>
  </r>
  <r>
    <x v="0"/>
    <x v="10"/>
    <s v="De Bonte Raaf"/>
    <x v="5"/>
    <x v="61"/>
    <n v="0"/>
    <x v="1"/>
    <x v="0"/>
    <x v="0"/>
    <x v="5"/>
    <x v="1"/>
    <x v="1"/>
  </r>
  <r>
    <x v="0"/>
    <x v="10"/>
    <s v="De Bonte Raaf"/>
    <x v="5"/>
    <x v="62"/>
    <n v="0"/>
    <x v="1"/>
    <x v="0"/>
    <x v="0"/>
    <x v="5"/>
    <x v="1"/>
    <x v="1"/>
  </r>
  <r>
    <x v="0"/>
    <x v="10"/>
    <s v="De Bonte Raaf"/>
    <x v="5"/>
    <x v="63"/>
    <n v="0"/>
    <x v="1"/>
    <x v="0"/>
    <x v="0"/>
    <x v="5"/>
    <x v="1"/>
    <x v="1"/>
  </r>
  <r>
    <x v="0"/>
    <x v="10"/>
    <s v="De Bonte Raaf"/>
    <x v="5"/>
    <x v="64"/>
    <n v="9.36"/>
    <x v="1"/>
    <x v="0"/>
    <x v="0"/>
    <x v="5"/>
    <x v="1"/>
    <x v="1"/>
  </r>
  <r>
    <x v="0"/>
    <x v="10"/>
    <s v="De Bonte Raaf"/>
    <x v="5"/>
    <x v="65"/>
    <n v="0"/>
    <x v="1"/>
    <x v="0"/>
    <x v="0"/>
    <x v="5"/>
    <x v="1"/>
    <x v="1"/>
  </r>
  <r>
    <x v="0"/>
    <x v="10"/>
    <s v="De Bonte Raaf"/>
    <x v="5"/>
    <x v="66"/>
    <n v="51.94"/>
    <x v="1"/>
    <x v="0"/>
    <x v="0"/>
    <x v="5"/>
    <x v="1"/>
    <x v="1"/>
  </r>
  <r>
    <x v="0"/>
    <x v="10"/>
    <s v="De Bonte Raaf"/>
    <x v="5"/>
    <x v="67"/>
    <n v="0"/>
    <x v="1"/>
    <x v="0"/>
    <x v="0"/>
    <x v="5"/>
    <x v="1"/>
    <x v="1"/>
  </r>
  <r>
    <x v="0"/>
    <x v="10"/>
    <s v="De Bonte Raaf"/>
    <x v="5"/>
    <x v="68"/>
    <n v="0"/>
    <x v="1"/>
    <x v="0"/>
    <x v="0"/>
    <x v="5"/>
    <x v="1"/>
    <x v="1"/>
  </r>
  <r>
    <x v="0"/>
    <x v="10"/>
    <s v="De Bonte Raaf"/>
    <x v="5"/>
    <x v="69"/>
    <n v="0"/>
    <x v="1"/>
    <x v="0"/>
    <x v="0"/>
    <x v="5"/>
    <x v="1"/>
    <x v="1"/>
  </r>
  <r>
    <x v="0"/>
    <x v="10"/>
    <s v="De Bonte Raaf"/>
    <x v="5"/>
    <x v="70"/>
    <n v="6.18"/>
    <x v="1"/>
    <x v="0"/>
    <x v="0"/>
    <x v="5"/>
    <x v="1"/>
    <x v="1"/>
  </r>
  <r>
    <x v="0"/>
    <x v="10"/>
    <s v="De Bonte Raaf"/>
    <x v="5"/>
    <x v="71"/>
    <n v="0"/>
    <x v="1"/>
    <x v="0"/>
    <x v="0"/>
    <x v="5"/>
    <x v="1"/>
    <x v="1"/>
  </r>
  <r>
    <x v="0"/>
    <x v="10"/>
    <s v="De Bonte Raaf"/>
    <x v="5"/>
    <x v="72"/>
    <n v="0"/>
    <x v="1"/>
    <x v="0"/>
    <x v="0"/>
    <x v="4"/>
    <x v="1"/>
    <x v="1"/>
  </r>
  <r>
    <x v="0"/>
    <x v="10"/>
    <s v="De Bonte Raaf"/>
    <x v="5"/>
    <x v="73"/>
    <n v="0"/>
    <x v="1"/>
    <x v="0"/>
    <x v="0"/>
    <x v="4"/>
    <x v="1"/>
    <x v="1"/>
  </r>
  <r>
    <x v="0"/>
    <x v="10"/>
    <s v="De Bonte Raaf"/>
    <x v="5"/>
    <x v="74"/>
    <n v="0"/>
    <x v="1"/>
    <x v="0"/>
    <x v="0"/>
    <x v="4"/>
    <x v="1"/>
    <x v="1"/>
  </r>
  <r>
    <x v="0"/>
    <x v="10"/>
    <s v="De Bonte Raaf"/>
    <x v="5"/>
    <x v="75"/>
    <n v="0"/>
    <x v="1"/>
    <x v="0"/>
    <x v="0"/>
    <x v="4"/>
    <x v="1"/>
    <x v="1"/>
  </r>
  <r>
    <x v="0"/>
    <x v="10"/>
    <s v="De Bonte Raaf"/>
    <x v="5"/>
    <x v="76"/>
    <n v="118.37"/>
    <x v="1"/>
    <x v="0"/>
    <x v="0"/>
    <x v="6"/>
    <x v="1"/>
    <x v="1"/>
  </r>
  <r>
    <x v="0"/>
    <x v="10"/>
    <s v="De Bonte Raaf"/>
    <x v="5"/>
    <x v="77"/>
    <n v="-141.58000000000001"/>
    <x v="1"/>
    <x v="0"/>
    <x v="0"/>
    <x v="7"/>
    <x v="1"/>
    <x v="1"/>
  </r>
  <r>
    <x v="0"/>
    <x v="10"/>
    <s v="De Bonte Raaf"/>
    <x v="5"/>
    <x v="78"/>
    <n v="0"/>
    <x v="1"/>
    <x v="0"/>
    <x v="0"/>
    <x v="7"/>
    <x v="1"/>
    <x v="1"/>
  </r>
  <r>
    <x v="0"/>
    <x v="10"/>
    <s v="De Bonte Raaf"/>
    <x v="5"/>
    <x v="79"/>
    <n v="0"/>
    <x v="1"/>
    <x v="0"/>
    <x v="0"/>
    <x v="7"/>
    <x v="1"/>
    <x v="1"/>
  </r>
  <r>
    <x v="0"/>
    <x v="10"/>
    <s v="De Bonte Raaf"/>
    <x v="5"/>
    <x v="80"/>
    <n v="0"/>
    <x v="1"/>
    <x v="0"/>
    <x v="0"/>
    <x v="8"/>
    <x v="1"/>
    <x v="1"/>
  </r>
  <r>
    <x v="0"/>
    <x v="10"/>
    <s v="De Bonte Raaf"/>
    <x v="5"/>
    <x v="81"/>
    <n v="1625.18"/>
    <x v="1"/>
    <x v="0"/>
    <x v="0"/>
    <x v="8"/>
    <x v="1"/>
    <x v="1"/>
  </r>
  <r>
    <x v="0"/>
    <x v="10"/>
    <s v="De Bonte Raaf"/>
    <x v="5"/>
    <x v="82"/>
    <n v="0"/>
    <x v="1"/>
    <x v="0"/>
    <x v="0"/>
    <x v="8"/>
    <x v="1"/>
    <x v="1"/>
  </r>
  <r>
    <x v="0"/>
    <x v="10"/>
    <s v="De Bonte Raaf"/>
    <x v="5"/>
    <x v="83"/>
    <n v="1625.18"/>
    <x v="1"/>
    <x v="0"/>
    <x v="0"/>
    <x v="9"/>
    <x v="1"/>
    <x v="1"/>
  </r>
  <r>
    <x v="0"/>
    <x v="10"/>
    <s v="De Bonte Raaf"/>
    <x v="5"/>
    <x v="84"/>
    <n v="0"/>
    <x v="1"/>
    <x v="0"/>
    <x v="0"/>
    <x v="3"/>
    <x v="1"/>
    <x v="1"/>
  </r>
  <r>
    <x v="0"/>
    <x v="10"/>
    <s v="De Bonte Raaf"/>
    <x v="6"/>
    <x v="0"/>
    <n v="3081.96"/>
    <x v="2"/>
    <x v="0"/>
    <x v="0"/>
    <x v="0"/>
    <x v="2"/>
    <x v="1"/>
  </r>
  <r>
    <x v="0"/>
    <x v="10"/>
    <s v="De Bonte Raaf"/>
    <x v="6"/>
    <x v="85"/>
    <n v="1637.4"/>
    <x v="2"/>
    <x v="0"/>
    <x v="0"/>
    <x v="0"/>
    <x v="2"/>
    <x v="1"/>
  </r>
  <r>
    <x v="0"/>
    <x v="10"/>
    <s v="De Bonte Raaf"/>
    <x v="6"/>
    <x v="2"/>
    <n v="0"/>
    <x v="2"/>
    <x v="0"/>
    <x v="0"/>
    <x v="0"/>
    <x v="2"/>
    <x v="1"/>
  </r>
  <r>
    <x v="0"/>
    <x v="10"/>
    <s v="De Bonte Raaf"/>
    <x v="6"/>
    <x v="86"/>
    <n v="1637.4"/>
    <x v="2"/>
    <x v="0"/>
    <x v="0"/>
    <x v="0"/>
    <x v="2"/>
    <x v="1"/>
  </r>
  <r>
    <x v="0"/>
    <x v="10"/>
    <s v="De Bonte Raaf"/>
    <x v="6"/>
    <x v="4"/>
    <n v="1637.4"/>
    <x v="2"/>
    <x v="0"/>
    <x v="0"/>
    <x v="1"/>
    <x v="2"/>
    <x v="1"/>
  </r>
  <r>
    <x v="0"/>
    <x v="10"/>
    <s v="De Bonte Raaf"/>
    <x v="6"/>
    <x v="5"/>
    <n v="0"/>
    <x v="2"/>
    <x v="0"/>
    <x v="0"/>
    <x v="0"/>
    <x v="2"/>
    <x v="1"/>
  </r>
  <r>
    <x v="0"/>
    <x v="10"/>
    <s v="De Bonte Raaf"/>
    <x v="6"/>
    <x v="6"/>
    <n v="2166.12"/>
    <x v="2"/>
    <x v="0"/>
    <x v="0"/>
    <x v="0"/>
    <x v="2"/>
    <x v="1"/>
  </r>
  <r>
    <x v="0"/>
    <x v="10"/>
    <s v="De Bonte Raaf"/>
    <x v="6"/>
    <x v="7"/>
    <n v="0"/>
    <x v="2"/>
    <x v="0"/>
    <x v="0"/>
    <x v="0"/>
    <x v="2"/>
    <x v="1"/>
  </r>
  <r>
    <x v="0"/>
    <x v="10"/>
    <s v="De Bonte Raaf"/>
    <x v="6"/>
    <x v="8"/>
    <n v="0"/>
    <x v="2"/>
    <x v="0"/>
    <x v="0"/>
    <x v="1"/>
    <x v="2"/>
    <x v="1"/>
  </r>
  <r>
    <x v="0"/>
    <x v="10"/>
    <s v="De Bonte Raaf"/>
    <x v="6"/>
    <x v="9"/>
    <n v="0"/>
    <x v="2"/>
    <x v="0"/>
    <x v="0"/>
    <x v="0"/>
    <x v="2"/>
    <x v="1"/>
  </r>
  <r>
    <x v="0"/>
    <x v="10"/>
    <s v="De Bonte Raaf"/>
    <x v="6"/>
    <x v="87"/>
    <n v="1637.4"/>
    <x v="2"/>
    <x v="0"/>
    <x v="0"/>
    <x v="0"/>
    <x v="2"/>
    <x v="1"/>
  </r>
  <r>
    <x v="0"/>
    <x v="10"/>
    <s v="De Bonte Raaf"/>
    <x v="6"/>
    <x v="88"/>
    <n v="1637.4"/>
    <x v="2"/>
    <x v="0"/>
    <x v="0"/>
    <x v="0"/>
    <x v="2"/>
    <x v="1"/>
  </r>
  <r>
    <x v="0"/>
    <x v="10"/>
    <s v="De Bonte Raaf"/>
    <x v="6"/>
    <x v="89"/>
    <n v="1637.4"/>
    <x v="2"/>
    <x v="0"/>
    <x v="0"/>
    <x v="0"/>
    <x v="2"/>
    <x v="1"/>
  </r>
  <r>
    <x v="0"/>
    <x v="10"/>
    <s v="De Bonte Raaf"/>
    <x v="6"/>
    <x v="90"/>
    <n v="1637.4"/>
    <x v="2"/>
    <x v="0"/>
    <x v="0"/>
    <x v="0"/>
    <x v="2"/>
    <x v="1"/>
  </r>
  <r>
    <x v="0"/>
    <x v="10"/>
    <s v="De Bonte Raaf"/>
    <x v="6"/>
    <x v="91"/>
    <n v="1637.4"/>
    <x v="2"/>
    <x v="0"/>
    <x v="0"/>
    <x v="0"/>
    <x v="2"/>
    <x v="1"/>
  </r>
  <r>
    <x v="0"/>
    <x v="10"/>
    <s v="De Bonte Raaf"/>
    <x v="6"/>
    <x v="15"/>
    <n v="0"/>
    <x v="2"/>
    <x v="0"/>
    <x v="0"/>
    <x v="0"/>
    <x v="2"/>
    <x v="1"/>
  </r>
  <r>
    <x v="0"/>
    <x v="10"/>
    <s v="De Bonte Raaf"/>
    <x v="6"/>
    <x v="16"/>
    <n v="0"/>
    <x v="2"/>
    <x v="0"/>
    <x v="0"/>
    <x v="0"/>
    <x v="2"/>
    <x v="1"/>
  </r>
  <r>
    <x v="0"/>
    <x v="10"/>
    <s v="De Bonte Raaf"/>
    <x v="6"/>
    <x v="17"/>
    <n v="1637.4"/>
    <x v="2"/>
    <x v="0"/>
    <x v="0"/>
    <x v="0"/>
    <x v="2"/>
    <x v="1"/>
  </r>
  <r>
    <x v="0"/>
    <x v="10"/>
    <s v="De Bonte Raaf"/>
    <x v="6"/>
    <x v="18"/>
    <n v="1637.4"/>
    <x v="2"/>
    <x v="0"/>
    <x v="0"/>
    <x v="0"/>
    <x v="2"/>
    <x v="1"/>
  </r>
  <r>
    <x v="0"/>
    <x v="10"/>
    <s v="De Bonte Raaf"/>
    <x v="6"/>
    <x v="19"/>
    <n v="12"/>
    <x v="2"/>
    <x v="0"/>
    <x v="0"/>
    <x v="0"/>
    <x v="2"/>
    <x v="1"/>
  </r>
  <r>
    <x v="0"/>
    <x v="10"/>
    <s v="De Bonte Raaf"/>
    <x v="6"/>
    <x v="20"/>
    <n v="1637.4"/>
    <x v="2"/>
    <x v="0"/>
    <x v="0"/>
    <x v="0"/>
    <x v="2"/>
    <x v="1"/>
  </r>
  <r>
    <x v="0"/>
    <x v="10"/>
    <s v="De Bonte Raaf"/>
    <x v="6"/>
    <x v="21"/>
    <n v="-610.08000000000004"/>
    <x v="2"/>
    <x v="0"/>
    <x v="0"/>
    <x v="0"/>
    <x v="2"/>
    <x v="1"/>
  </r>
  <r>
    <x v="0"/>
    <x v="10"/>
    <s v="De Bonte Raaf"/>
    <x v="6"/>
    <x v="22"/>
    <n v="1637.4"/>
    <x v="2"/>
    <x v="0"/>
    <x v="0"/>
    <x v="0"/>
    <x v="2"/>
    <x v="1"/>
  </r>
  <r>
    <x v="0"/>
    <x v="10"/>
    <s v="De Bonte Raaf"/>
    <x v="6"/>
    <x v="23"/>
    <n v="1637.4"/>
    <x v="2"/>
    <x v="0"/>
    <x v="0"/>
    <x v="0"/>
    <x v="2"/>
    <x v="1"/>
  </r>
  <r>
    <x v="0"/>
    <x v="10"/>
    <s v="De Bonte Raaf"/>
    <x v="6"/>
    <x v="24"/>
    <n v="1637.4"/>
    <x v="2"/>
    <x v="0"/>
    <x v="0"/>
    <x v="0"/>
    <x v="2"/>
    <x v="1"/>
  </r>
  <r>
    <x v="0"/>
    <x v="10"/>
    <s v="De Bonte Raaf"/>
    <x v="6"/>
    <x v="25"/>
    <n v="21.67"/>
    <x v="2"/>
    <x v="0"/>
    <x v="0"/>
    <x v="0"/>
    <x v="2"/>
    <x v="1"/>
  </r>
  <r>
    <x v="0"/>
    <x v="10"/>
    <s v="De Bonte Raaf"/>
    <x v="6"/>
    <x v="26"/>
    <n v="86.4"/>
    <x v="2"/>
    <x v="0"/>
    <x v="0"/>
    <x v="0"/>
    <x v="2"/>
    <x v="1"/>
  </r>
  <r>
    <x v="0"/>
    <x v="10"/>
    <s v="De Bonte Raaf"/>
    <x v="6"/>
    <x v="27"/>
    <n v="0"/>
    <x v="2"/>
    <x v="0"/>
    <x v="0"/>
    <x v="0"/>
    <x v="2"/>
    <x v="1"/>
  </r>
  <r>
    <x v="0"/>
    <x v="10"/>
    <s v="De Bonte Raaf"/>
    <x v="6"/>
    <x v="28"/>
    <n v="1637.4"/>
    <x v="2"/>
    <x v="0"/>
    <x v="0"/>
    <x v="0"/>
    <x v="2"/>
    <x v="1"/>
  </r>
  <r>
    <x v="0"/>
    <x v="10"/>
    <s v="De Bonte Raaf"/>
    <x v="6"/>
    <x v="29"/>
    <n v="0"/>
    <x v="2"/>
    <x v="0"/>
    <x v="0"/>
    <x v="0"/>
    <x v="2"/>
    <x v="1"/>
  </r>
  <r>
    <x v="0"/>
    <x v="10"/>
    <s v="De Bonte Raaf"/>
    <x v="6"/>
    <x v="30"/>
    <n v="2729"/>
    <x v="2"/>
    <x v="0"/>
    <x v="0"/>
    <x v="0"/>
    <x v="2"/>
    <x v="1"/>
  </r>
  <r>
    <x v="0"/>
    <x v="10"/>
    <s v="De Bonte Raaf"/>
    <x v="6"/>
    <x v="31"/>
    <n v="17.489999999999998"/>
    <x v="2"/>
    <x v="0"/>
    <x v="0"/>
    <x v="0"/>
    <x v="2"/>
    <x v="1"/>
  </r>
  <r>
    <x v="0"/>
    <x v="10"/>
    <s v="De Bonte Raaf"/>
    <x v="6"/>
    <x v="32"/>
    <n v="93.6"/>
    <x v="2"/>
    <x v="0"/>
    <x v="0"/>
    <x v="0"/>
    <x v="2"/>
    <x v="1"/>
  </r>
  <r>
    <x v="0"/>
    <x v="10"/>
    <s v="De Bonte Raaf"/>
    <x v="6"/>
    <x v="33"/>
    <n v="60"/>
    <x v="2"/>
    <x v="0"/>
    <x v="0"/>
    <x v="0"/>
    <x v="2"/>
    <x v="1"/>
  </r>
  <r>
    <x v="0"/>
    <x v="10"/>
    <s v="De Bonte Raaf"/>
    <x v="6"/>
    <x v="34"/>
    <n v="60"/>
    <x v="2"/>
    <x v="0"/>
    <x v="0"/>
    <x v="0"/>
    <x v="2"/>
    <x v="1"/>
  </r>
  <r>
    <x v="0"/>
    <x v="10"/>
    <s v="De Bonte Raaf"/>
    <x v="6"/>
    <x v="35"/>
    <n v="60"/>
    <x v="2"/>
    <x v="0"/>
    <x v="0"/>
    <x v="0"/>
    <x v="2"/>
    <x v="1"/>
  </r>
  <r>
    <x v="0"/>
    <x v="10"/>
    <s v="De Bonte Raaf"/>
    <x v="6"/>
    <x v="36"/>
    <n v="94"/>
    <x v="2"/>
    <x v="0"/>
    <x v="0"/>
    <x v="0"/>
    <x v="2"/>
    <x v="1"/>
  </r>
  <r>
    <x v="0"/>
    <x v="10"/>
    <s v="De Bonte Raaf"/>
    <x v="6"/>
    <x v="37"/>
    <n v="109.71"/>
    <x v="2"/>
    <x v="0"/>
    <x v="0"/>
    <x v="0"/>
    <x v="2"/>
    <x v="1"/>
  </r>
  <r>
    <x v="0"/>
    <x v="10"/>
    <s v="De Bonte Raaf"/>
    <x v="6"/>
    <x v="38"/>
    <n v="258.87"/>
    <x v="2"/>
    <x v="0"/>
    <x v="0"/>
    <x v="0"/>
    <x v="2"/>
    <x v="1"/>
  </r>
  <r>
    <x v="0"/>
    <x v="10"/>
    <s v="De Bonte Raaf"/>
    <x v="6"/>
    <x v="39"/>
    <n v="0"/>
    <x v="2"/>
    <x v="0"/>
    <x v="0"/>
    <x v="0"/>
    <x v="2"/>
    <x v="1"/>
  </r>
  <r>
    <x v="0"/>
    <x v="10"/>
    <s v="De Bonte Raaf"/>
    <x v="6"/>
    <x v="40"/>
    <n v="258.87"/>
    <x v="2"/>
    <x v="0"/>
    <x v="0"/>
    <x v="0"/>
    <x v="2"/>
    <x v="1"/>
  </r>
  <r>
    <x v="0"/>
    <x v="10"/>
    <s v="De Bonte Raaf"/>
    <x v="6"/>
    <x v="41"/>
    <n v="0"/>
    <x v="2"/>
    <x v="0"/>
    <x v="0"/>
    <x v="0"/>
    <x v="2"/>
    <x v="1"/>
  </r>
  <r>
    <x v="0"/>
    <x v="10"/>
    <s v="De Bonte Raaf"/>
    <x v="6"/>
    <x v="92"/>
    <n v="1637.4"/>
    <x v="2"/>
    <x v="0"/>
    <x v="0"/>
    <x v="0"/>
    <x v="2"/>
    <x v="1"/>
  </r>
  <r>
    <x v="0"/>
    <x v="10"/>
    <s v="De Bonte Raaf"/>
    <x v="6"/>
    <x v="43"/>
    <n v="0"/>
    <x v="2"/>
    <x v="0"/>
    <x v="0"/>
    <x v="1"/>
    <x v="2"/>
    <x v="1"/>
  </r>
  <r>
    <x v="0"/>
    <x v="10"/>
    <s v="De Bonte Raaf"/>
    <x v="6"/>
    <x v="44"/>
    <n v="0"/>
    <x v="2"/>
    <x v="0"/>
    <x v="0"/>
    <x v="2"/>
    <x v="2"/>
    <x v="1"/>
  </r>
  <r>
    <x v="0"/>
    <x v="10"/>
    <s v="De Bonte Raaf"/>
    <x v="6"/>
    <x v="45"/>
    <n v="0"/>
    <x v="2"/>
    <x v="0"/>
    <x v="0"/>
    <x v="2"/>
    <x v="2"/>
    <x v="1"/>
  </r>
  <r>
    <x v="0"/>
    <x v="10"/>
    <s v="De Bonte Raaf"/>
    <x v="6"/>
    <x v="46"/>
    <n v="0"/>
    <x v="2"/>
    <x v="0"/>
    <x v="0"/>
    <x v="2"/>
    <x v="2"/>
    <x v="1"/>
  </r>
  <r>
    <x v="0"/>
    <x v="10"/>
    <s v="De Bonte Raaf"/>
    <x v="6"/>
    <x v="47"/>
    <n v="0"/>
    <x v="2"/>
    <x v="0"/>
    <x v="0"/>
    <x v="2"/>
    <x v="2"/>
    <x v="1"/>
  </r>
  <r>
    <x v="0"/>
    <x v="10"/>
    <s v="De Bonte Raaf"/>
    <x v="6"/>
    <x v="48"/>
    <n v="0"/>
    <x v="2"/>
    <x v="0"/>
    <x v="0"/>
    <x v="1"/>
    <x v="2"/>
    <x v="1"/>
  </r>
  <r>
    <x v="0"/>
    <x v="10"/>
    <s v="De Bonte Raaf"/>
    <x v="6"/>
    <x v="49"/>
    <n v="130.99"/>
    <x v="2"/>
    <x v="0"/>
    <x v="0"/>
    <x v="3"/>
    <x v="2"/>
    <x v="1"/>
  </r>
  <r>
    <x v="0"/>
    <x v="10"/>
    <s v="De Bonte Raaf"/>
    <x v="6"/>
    <x v="50"/>
    <n v="19.649999999999999"/>
    <x v="2"/>
    <x v="0"/>
    <x v="0"/>
    <x v="4"/>
    <x v="2"/>
    <x v="1"/>
  </r>
  <r>
    <x v="0"/>
    <x v="10"/>
    <s v="De Bonte Raaf"/>
    <x v="6"/>
    <x v="51"/>
    <n v="26.2"/>
    <x v="2"/>
    <x v="0"/>
    <x v="0"/>
    <x v="4"/>
    <x v="2"/>
    <x v="1"/>
  </r>
  <r>
    <x v="0"/>
    <x v="10"/>
    <s v="De Bonte Raaf"/>
    <x v="6"/>
    <x v="52"/>
    <n v="0"/>
    <x v="2"/>
    <x v="0"/>
    <x v="0"/>
    <x v="1"/>
    <x v="2"/>
    <x v="1"/>
  </r>
  <r>
    <x v="0"/>
    <x v="10"/>
    <s v="De Bonte Raaf"/>
    <x v="6"/>
    <x v="53"/>
    <n v="24.56"/>
    <x v="2"/>
    <x v="0"/>
    <x v="0"/>
    <x v="3"/>
    <x v="2"/>
    <x v="1"/>
  </r>
  <r>
    <x v="0"/>
    <x v="10"/>
    <s v="De Bonte Raaf"/>
    <x v="6"/>
    <x v="54"/>
    <n v="3.68"/>
    <x v="2"/>
    <x v="0"/>
    <x v="0"/>
    <x v="4"/>
    <x v="2"/>
    <x v="1"/>
  </r>
  <r>
    <x v="0"/>
    <x v="10"/>
    <s v="De Bonte Raaf"/>
    <x v="6"/>
    <x v="55"/>
    <n v="4.91"/>
    <x v="2"/>
    <x v="0"/>
    <x v="0"/>
    <x v="4"/>
    <x v="2"/>
    <x v="1"/>
  </r>
  <r>
    <x v="0"/>
    <x v="10"/>
    <s v="De Bonte Raaf"/>
    <x v="6"/>
    <x v="56"/>
    <n v="0"/>
    <x v="2"/>
    <x v="0"/>
    <x v="0"/>
    <x v="4"/>
    <x v="2"/>
    <x v="1"/>
  </r>
  <r>
    <x v="0"/>
    <x v="10"/>
    <s v="De Bonte Raaf"/>
    <x v="6"/>
    <x v="57"/>
    <n v="0"/>
    <x v="2"/>
    <x v="0"/>
    <x v="0"/>
    <x v="4"/>
    <x v="2"/>
    <x v="1"/>
  </r>
  <r>
    <x v="0"/>
    <x v="10"/>
    <s v="De Bonte Raaf"/>
    <x v="6"/>
    <x v="58"/>
    <n v="0"/>
    <x v="2"/>
    <x v="0"/>
    <x v="0"/>
    <x v="4"/>
    <x v="2"/>
    <x v="1"/>
  </r>
  <r>
    <x v="0"/>
    <x v="10"/>
    <s v="De Bonte Raaf"/>
    <x v="6"/>
    <x v="59"/>
    <n v="0"/>
    <x v="2"/>
    <x v="0"/>
    <x v="0"/>
    <x v="4"/>
    <x v="2"/>
    <x v="1"/>
  </r>
  <r>
    <x v="0"/>
    <x v="10"/>
    <s v="De Bonte Raaf"/>
    <x v="6"/>
    <x v="60"/>
    <n v="119.04"/>
    <x v="2"/>
    <x v="0"/>
    <x v="0"/>
    <x v="5"/>
    <x v="2"/>
    <x v="1"/>
  </r>
  <r>
    <x v="0"/>
    <x v="10"/>
    <s v="De Bonte Raaf"/>
    <x v="6"/>
    <x v="61"/>
    <n v="0"/>
    <x v="2"/>
    <x v="0"/>
    <x v="0"/>
    <x v="5"/>
    <x v="2"/>
    <x v="1"/>
  </r>
  <r>
    <x v="0"/>
    <x v="10"/>
    <s v="De Bonte Raaf"/>
    <x v="6"/>
    <x v="62"/>
    <n v="0"/>
    <x v="2"/>
    <x v="0"/>
    <x v="0"/>
    <x v="5"/>
    <x v="2"/>
    <x v="1"/>
  </r>
  <r>
    <x v="0"/>
    <x v="10"/>
    <s v="De Bonte Raaf"/>
    <x v="6"/>
    <x v="63"/>
    <n v="0"/>
    <x v="2"/>
    <x v="0"/>
    <x v="0"/>
    <x v="5"/>
    <x v="2"/>
    <x v="1"/>
  </r>
  <r>
    <x v="0"/>
    <x v="10"/>
    <s v="De Bonte Raaf"/>
    <x v="6"/>
    <x v="64"/>
    <n v="8.68"/>
    <x v="2"/>
    <x v="0"/>
    <x v="0"/>
    <x v="5"/>
    <x v="2"/>
    <x v="1"/>
  </r>
  <r>
    <x v="0"/>
    <x v="10"/>
    <s v="De Bonte Raaf"/>
    <x v="6"/>
    <x v="65"/>
    <n v="0"/>
    <x v="2"/>
    <x v="0"/>
    <x v="0"/>
    <x v="5"/>
    <x v="2"/>
    <x v="1"/>
  </r>
  <r>
    <x v="0"/>
    <x v="10"/>
    <s v="De Bonte Raaf"/>
    <x v="6"/>
    <x v="66"/>
    <n v="0"/>
    <x v="2"/>
    <x v="0"/>
    <x v="0"/>
    <x v="5"/>
    <x v="2"/>
    <x v="1"/>
  </r>
  <r>
    <x v="0"/>
    <x v="10"/>
    <s v="De Bonte Raaf"/>
    <x v="6"/>
    <x v="67"/>
    <n v="130.01"/>
    <x v="2"/>
    <x v="0"/>
    <x v="0"/>
    <x v="5"/>
    <x v="2"/>
    <x v="1"/>
  </r>
  <r>
    <x v="0"/>
    <x v="10"/>
    <s v="De Bonte Raaf"/>
    <x v="6"/>
    <x v="68"/>
    <n v="0"/>
    <x v="2"/>
    <x v="0"/>
    <x v="0"/>
    <x v="5"/>
    <x v="2"/>
    <x v="1"/>
  </r>
  <r>
    <x v="0"/>
    <x v="10"/>
    <s v="De Bonte Raaf"/>
    <x v="6"/>
    <x v="69"/>
    <n v="0"/>
    <x v="2"/>
    <x v="0"/>
    <x v="0"/>
    <x v="5"/>
    <x v="2"/>
    <x v="1"/>
  </r>
  <r>
    <x v="0"/>
    <x v="10"/>
    <s v="De Bonte Raaf"/>
    <x v="6"/>
    <x v="70"/>
    <n v="5.73"/>
    <x v="2"/>
    <x v="0"/>
    <x v="0"/>
    <x v="5"/>
    <x v="2"/>
    <x v="1"/>
  </r>
  <r>
    <x v="0"/>
    <x v="10"/>
    <s v="De Bonte Raaf"/>
    <x v="6"/>
    <x v="71"/>
    <n v="0"/>
    <x v="2"/>
    <x v="0"/>
    <x v="0"/>
    <x v="5"/>
    <x v="2"/>
    <x v="1"/>
  </r>
  <r>
    <x v="0"/>
    <x v="10"/>
    <s v="De Bonte Raaf"/>
    <x v="6"/>
    <x v="72"/>
    <n v="0"/>
    <x v="2"/>
    <x v="0"/>
    <x v="0"/>
    <x v="4"/>
    <x v="2"/>
    <x v="1"/>
  </r>
  <r>
    <x v="0"/>
    <x v="10"/>
    <s v="De Bonte Raaf"/>
    <x v="6"/>
    <x v="73"/>
    <n v="0"/>
    <x v="2"/>
    <x v="0"/>
    <x v="0"/>
    <x v="4"/>
    <x v="2"/>
    <x v="1"/>
  </r>
  <r>
    <x v="0"/>
    <x v="10"/>
    <s v="De Bonte Raaf"/>
    <x v="6"/>
    <x v="74"/>
    <n v="0"/>
    <x v="2"/>
    <x v="0"/>
    <x v="0"/>
    <x v="4"/>
    <x v="2"/>
    <x v="1"/>
  </r>
  <r>
    <x v="0"/>
    <x v="10"/>
    <s v="De Bonte Raaf"/>
    <x v="6"/>
    <x v="75"/>
    <n v="0"/>
    <x v="2"/>
    <x v="0"/>
    <x v="0"/>
    <x v="4"/>
    <x v="2"/>
    <x v="1"/>
  </r>
  <r>
    <x v="0"/>
    <x v="10"/>
    <s v="De Bonte Raaf"/>
    <x v="6"/>
    <x v="76"/>
    <n v="109.71"/>
    <x v="2"/>
    <x v="0"/>
    <x v="0"/>
    <x v="6"/>
    <x v="2"/>
    <x v="1"/>
  </r>
  <r>
    <x v="0"/>
    <x v="10"/>
    <s v="De Bonte Raaf"/>
    <x v="6"/>
    <x v="77"/>
    <n v="-610.08000000000004"/>
    <x v="2"/>
    <x v="0"/>
    <x v="0"/>
    <x v="7"/>
    <x v="2"/>
    <x v="1"/>
  </r>
  <r>
    <x v="0"/>
    <x v="10"/>
    <s v="De Bonte Raaf"/>
    <x v="6"/>
    <x v="78"/>
    <n v="0"/>
    <x v="2"/>
    <x v="0"/>
    <x v="0"/>
    <x v="7"/>
    <x v="2"/>
    <x v="1"/>
  </r>
  <r>
    <x v="0"/>
    <x v="10"/>
    <s v="De Bonte Raaf"/>
    <x v="6"/>
    <x v="79"/>
    <n v="0"/>
    <x v="2"/>
    <x v="0"/>
    <x v="0"/>
    <x v="7"/>
    <x v="2"/>
    <x v="1"/>
  </r>
  <r>
    <x v="0"/>
    <x v="10"/>
    <s v="De Bonte Raaf"/>
    <x v="6"/>
    <x v="80"/>
    <n v="0"/>
    <x v="2"/>
    <x v="0"/>
    <x v="0"/>
    <x v="8"/>
    <x v="2"/>
    <x v="1"/>
  </r>
  <r>
    <x v="0"/>
    <x v="10"/>
    <s v="De Bonte Raaf"/>
    <x v="6"/>
    <x v="81"/>
    <n v="1027.32"/>
    <x v="2"/>
    <x v="0"/>
    <x v="0"/>
    <x v="8"/>
    <x v="2"/>
    <x v="1"/>
  </r>
  <r>
    <x v="0"/>
    <x v="10"/>
    <s v="De Bonte Raaf"/>
    <x v="6"/>
    <x v="82"/>
    <n v="0"/>
    <x v="2"/>
    <x v="0"/>
    <x v="0"/>
    <x v="8"/>
    <x v="2"/>
    <x v="1"/>
  </r>
  <r>
    <x v="0"/>
    <x v="10"/>
    <s v="De Bonte Raaf"/>
    <x v="6"/>
    <x v="83"/>
    <n v="1027.32"/>
    <x v="2"/>
    <x v="0"/>
    <x v="0"/>
    <x v="9"/>
    <x v="2"/>
    <x v="1"/>
  </r>
  <r>
    <x v="0"/>
    <x v="10"/>
    <s v="De Bonte Raaf"/>
    <x v="6"/>
    <x v="84"/>
    <n v="0"/>
    <x v="2"/>
    <x v="0"/>
    <x v="0"/>
    <x v="3"/>
    <x v="2"/>
    <x v="1"/>
  </r>
  <r>
    <x v="0"/>
    <x v="10"/>
    <s v="De Bonte Raaf"/>
    <x v="7"/>
    <x v="0"/>
    <n v="6969.51"/>
    <x v="2"/>
    <x v="0"/>
    <x v="0"/>
    <x v="0"/>
    <x v="0"/>
    <x v="0"/>
  </r>
  <r>
    <x v="0"/>
    <x v="10"/>
    <s v="De Bonte Raaf"/>
    <x v="7"/>
    <x v="85"/>
    <n v="2951"/>
    <x v="2"/>
    <x v="0"/>
    <x v="0"/>
    <x v="0"/>
    <x v="0"/>
    <x v="0"/>
  </r>
  <r>
    <x v="0"/>
    <x v="10"/>
    <s v="De Bonte Raaf"/>
    <x v="7"/>
    <x v="2"/>
    <n v="0"/>
    <x v="2"/>
    <x v="0"/>
    <x v="0"/>
    <x v="0"/>
    <x v="0"/>
    <x v="0"/>
  </r>
  <r>
    <x v="0"/>
    <x v="10"/>
    <s v="De Bonte Raaf"/>
    <x v="7"/>
    <x v="86"/>
    <n v="2951"/>
    <x v="2"/>
    <x v="0"/>
    <x v="0"/>
    <x v="0"/>
    <x v="0"/>
    <x v="0"/>
  </r>
  <r>
    <x v="0"/>
    <x v="10"/>
    <s v="De Bonte Raaf"/>
    <x v="7"/>
    <x v="4"/>
    <n v="2951"/>
    <x v="2"/>
    <x v="0"/>
    <x v="0"/>
    <x v="1"/>
    <x v="0"/>
    <x v="0"/>
  </r>
  <r>
    <x v="0"/>
    <x v="10"/>
    <s v="De Bonte Raaf"/>
    <x v="7"/>
    <x v="5"/>
    <n v="0"/>
    <x v="2"/>
    <x v="0"/>
    <x v="0"/>
    <x v="0"/>
    <x v="0"/>
    <x v="0"/>
  </r>
  <r>
    <x v="0"/>
    <x v="10"/>
    <s v="De Bonte Raaf"/>
    <x v="7"/>
    <x v="6"/>
    <n v="3756.33"/>
    <x v="2"/>
    <x v="0"/>
    <x v="0"/>
    <x v="0"/>
    <x v="0"/>
    <x v="0"/>
  </r>
  <r>
    <x v="0"/>
    <x v="10"/>
    <s v="De Bonte Raaf"/>
    <x v="7"/>
    <x v="7"/>
    <n v="0"/>
    <x v="2"/>
    <x v="0"/>
    <x v="0"/>
    <x v="0"/>
    <x v="0"/>
    <x v="0"/>
  </r>
  <r>
    <x v="0"/>
    <x v="10"/>
    <s v="De Bonte Raaf"/>
    <x v="7"/>
    <x v="8"/>
    <n v="0"/>
    <x v="2"/>
    <x v="0"/>
    <x v="0"/>
    <x v="1"/>
    <x v="0"/>
    <x v="0"/>
  </r>
  <r>
    <x v="0"/>
    <x v="10"/>
    <s v="De Bonte Raaf"/>
    <x v="7"/>
    <x v="9"/>
    <n v="0"/>
    <x v="2"/>
    <x v="0"/>
    <x v="0"/>
    <x v="0"/>
    <x v="0"/>
    <x v="0"/>
  </r>
  <r>
    <x v="0"/>
    <x v="10"/>
    <s v="De Bonte Raaf"/>
    <x v="7"/>
    <x v="87"/>
    <n v="2951"/>
    <x v="2"/>
    <x v="0"/>
    <x v="0"/>
    <x v="0"/>
    <x v="0"/>
    <x v="0"/>
  </r>
  <r>
    <x v="0"/>
    <x v="10"/>
    <s v="De Bonte Raaf"/>
    <x v="7"/>
    <x v="88"/>
    <n v="2951"/>
    <x v="2"/>
    <x v="0"/>
    <x v="0"/>
    <x v="0"/>
    <x v="0"/>
    <x v="0"/>
  </r>
  <r>
    <x v="0"/>
    <x v="10"/>
    <s v="De Bonte Raaf"/>
    <x v="7"/>
    <x v="89"/>
    <n v="2951"/>
    <x v="2"/>
    <x v="0"/>
    <x v="0"/>
    <x v="0"/>
    <x v="0"/>
    <x v="0"/>
  </r>
  <r>
    <x v="0"/>
    <x v="10"/>
    <s v="De Bonte Raaf"/>
    <x v="7"/>
    <x v="90"/>
    <n v="2951"/>
    <x v="2"/>
    <x v="0"/>
    <x v="0"/>
    <x v="0"/>
    <x v="0"/>
    <x v="0"/>
  </r>
  <r>
    <x v="0"/>
    <x v="10"/>
    <s v="De Bonte Raaf"/>
    <x v="7"/>
    <x v="91"/>
    <n v="2951"/>
    <x v="2"/>
    <x v="0"/>
    <x v="0"/>
    <x v="0"/>
    <x v="0"/>
    <x v="0"/>
  </r>
  <r>
    <x v="0"/>
    <x v="10"/>
    <s v="De Bonte Raaf"/>
    <x v="7"/>
    <x v="15"/>
    <n v="0"/>
    <x v="2"/>
    <x v="0"/>
    <x v="0"/>
    <x v="0"/>
    <x v="0"/>
    <x v="0"/>
  </r>
  <r>
    <x v="0"/>
    <x v="10"/>
    <s v="De Bonte Raaf"/>
    <x v="7"/>
    <x v="16"/>
    <n v="2951"/>
    <x v="2"/>
    <x v="0"/>
    <x v="0"/>
    <x v="0"/>
    <x v="0"/>
    <x v="0"/>
  </r>
  <r>
    <x v="0"/>
    <x v="10"/>
    <s v="De Bonte Raaf"/>
    <x v="7"/>
    <x v="17"/>
    <n v="0"/>
    <x v="2"/>
    <x v="0"/>
    <x v="0"/>
    <x v="0"/>
    <x v="0"/>
    <x v="0"/>
  </r>
  <r>
    <x v="0"/>
    <x v="10"/>
    <s v="De Bonte Raaf"/>
    <x v="7"/>
    <x v="18"/>
    <n v="2951"/>
    <x v="2"/>
    <x v="0"/>
    <x v="0"/>
    <x v="0"/>
    <x v="0"/>
    <x v="0"/>
  </r>
  <r>
    <x v="0"/>
    <x v="10"/>
    <s v="De Bonte Raaf"/>
    <x v="7"/>
    <x v="19"/>
    <n v="21"/>
    <x v="2"/>
    <x v="0"/>
    <x v="0"/>
    <x v="0"/>
    <x v="0"/>
    <x v="0"/>
  </r>
  <r>
    <x v="0"/>
    <x v="10"/>
    <s v="De Bonte Raaf"/>
    <x v="7"/>
    <x v="20"/>
    <n v="2951"/>
    <x v="2"/>
    <x v="0"/>
    <x v="0"/>
    <x v="0"/>
    <x v="0"/>
    <x v="0"/>
  </r>
  <r>
    <x v="0"/>
    <x v="10"/>
    <s v="De Bonte Raaf"/>
    <x v="7"/>
    <x v="21"/>
    <n v="-627.83000000000004"/>
    <x v="2"/>
    <x v="0"/>
    <x v="0"/>
    <x v="0"/>
    <x v="0"/>
    <x v="0"/>
  </r>
  <r>
    <x v="0"/>
    <x v="10"/>
    <s v="De Bonte Raaf"/>
    <x v="7"/>
    <x v="22"/>
    <n v="2951"/>
    <x v="2"/>
    <x v="0"/>
    <x v="0"/>
    <x v="0"/>
    <x v="0"/>
    <x v="0"/>
  </r>
  <r>
    <x v="0"/>
    <x v="10"/>
    <s v="De Bonte Raaf"/>
    <x v="7"/>
    <x v="23"/>
    <n v="2951"/>
    <x v="2"/>
    <x v="0"/>
    <x v="0"/>
    <x v="0"/>
    <x v="0"/>
    <x v="0"/>
  </r>
  <r>
    <x v="0"/>
    <x v="10"/>
    <s v="De Bonte Raaf"/>
    <x v="7"/>
    <x v="24"/>
    <n v="2951"/>
    <x v="2"/>
    <x v="0"/>
    <x v="0"/>
    <x v="0"/>
    <x v="0"/>
    <x v="0"/>
  </r>
  <r>
    <x v="0"/>
    <x v="10"/>
    <s v="De Bonte Raaf"/>
    <x v="7"/>
    <x v="25"/>
    <n v="21.67"/>
    <x v="2"/>
    <x v="0"/>
    <x v="0"/>
    <x v="0"/>
    <x v="0"/>
    <x v="0"/>
  </r>
  <r>
    <x v="0"/>
    <x v="10"/>
    <s v="De Bonte Raaf"/>
    <x v="7"/>
    <x v="26"/>
    <n v="151.19999999999999"/>
    <x v="2"/>
    <x v="0"/>
    <x v="0"/>
    <x v="0"/>
    <x v="0"/>
    <x v="0"/>
  </r>
  <r>
    <x v="0"/>
    <x v="10"/>
    <s v="De Bonte Raaf"/>
    <x v="7"/>
    <x v="27"/>
    <n v="316.25"/>
    <x v="2"/>
    <x v="0"/>
    <x v="0"/>
    <x v="0"/>
    <x v="0"/>
    <x v="0"/>
  </r>
  <r>
    <x v="0"/>
    <x v="10"/>
    <s v="De Bonte Raaf"/>
    <x v="7"/>
    <x v="28"/>
    <n v="2951"/>
    <x v="2"/>
    <x v="0"/>
    <x v="0"/>
    <x v="0"/>
    <x v="0"/>
    <x v="0"/>
  </r>
  <r>
    <x v="0"/>
    <x v="10"/>
    <s v="De Bonte Raaf"/>
    <x v="7"/>
    <x v="29"/>
    <n v="0"/>
    <x v="2"/>
    <x v="0"/>
    <x v="0"/>
    <x v="0"/>
    <x v="0"/>
    <x v="0"/>
  </r>
  <r>
    <x v="0"/>
    <x v="10"/>
    <s v="De Bonte Raaf"/>
    <x v="7"/>
    <x v="30"/>
    <n v="2951"/>
    <x v="2"/>
    <x v="0"/>
    <x v="0"/>
    <x v="0"/>
    <x v="0"/>
    <x v="0"/>
  </r>
  <r>
    <x v="0"/>
    <x v="10"/>
    <s v="De Bonte Raaf"/>
    <x v="7"/>
    <x v="31"/>
    <n v="18.920000000000002"/>
    <x v="2"/>
    <x v="0"/>
    <x v="0"/>
    <x v="0"/>
    <x v="0"/>
    <x v="0"/>
  </r>
  <r>
    <x v="0"/>
    <x v="10"/>
    <s v="De Bonte Raaf"/>
    <x v="7"/>
    <x v="32"/>
    <n v="156"/>
    <x v="2"/>
    <x v="0"/>
    <x v="0"/>
    <x v="0"/>
    <x v="0"/>
    <x v="0"/>
  </r>
  <r>
    <x v="0"/>
    <x v="10"/>
    <s v="De Bonte Raaf"/>
    <x v="7"/>
    <x v="33"/>
    <n v="100"/>
    <x v="2"/>
    <x v="0"/>
    <x v="0"/>
    <x v="0"/>
    <x v="0"/>
    <x v="0"/>
  </r>
  <r>
    <x v="0"/>
    <x v="10"/>
    <s v="De Bonte Raaf"/>
    <x v="7"/>
    <x v="34"/>
    <n v="100"/>
    <x v="2"/>
    <x v="0"/>
    <x v="0"/>
    <x v="0"/>
    <x v="0"/>
    <x v="0"/>
  </r>
  <r>
    <x v="0"/>
    <x v="10"/>
    <s v="De Bonte Raaf"/>
    <x v="7"/>
    <x v="35"/>
    <n v="100"/>
    <x v="2"/>
    <x v="0"/>
    <x v="0"/>
    <x v="0"/>
    <x v="0"/>
    <x v="0"/>
  </r>
  <r>
    <x v="0"/>
    <x v="10"/>
    <s v="De Bonte Raaf"/>
    <x v="7"/>
    <x v="36"/>
    <n v="156"/>
    <x v="2"/>
    <x v="0"/>
    <x v="0"/>
    <x v="0"/>
    <x v="0"/>
    <x v="0"/>
  </r>
  <r>
    <x v="0"/>
    <x v="10"/>
    <s v="De Bonte Raaf"/>
    <x v="7"/>
    <x v="37"/>
    <n v="197.72"/>
    <x v="2"/>
    <x v="0"/>
    <x v="0"/>
    <x v="0"/>
    <x v="0"/>
    <x v="0"/>
  </r>
  <r>
    <x v="0"/>
    <x v="10"/>
    <s v="De Bonte Raaf"/>
    <x v="7"/>
    <x v="38"/>
    <n v="432"/>
    <x v="2"/>
    <x v="0"/>
    <x v="0"/>
    <x v="0"/>
    <x v="0"/>
    <x v="0"/>
  </r>
  <r>
    <x v="0"/>
    <x v="10"/>
    <s v="De Bonte Raaf"/>
    <x v="7"/>
    <x v="39"/>
    <n v="0"/>
    <x v="2"/>
    <x v="0"/>
    <x v="0"/>
    <x v="0"/>
    <x v="0"/>
    <x v="0"/>
  </r>
  <r>
    <x v="0"/>
    <x v="10"/>
    <s v="De Bonte Raaf"/>
    <x v="7"/>
    <x v="40"/>
    <n v="432"/>
    <x v="2"/>
    <x v="0"/>
    <x v="0"/>
    <x v="0"/>
    <x v="0"/>
    <x v="0"/>
  </r>
  <r>
    <x v="0"/>
    <x v="10"/>
    <s v="De Bonte Raaf"/>
    <x v="7"/>
    <x v="41"/>
    <n v="0"/>
    <x v="2"/>
    <x v="0"/>
    <x v="0"/>
    <x v="0"/>
    <x v="0"/>
    <x v="0"/>
  </r>
  <r>
    <x v="0"/>
    <x v="10"/>
    <s v="De Bonte Raaf"/>
    <x v="7"/>
    <x v="92"/>
    <n v="2951"/>
    <x v="2"/>
    <x v="0"/>
    <x v="0"/>
    <x v="0"/>
    <x v="0"/>
    <x v="0"/>
  </r>
  <r>
    <x v="0"/>
    <x v="10"/>
    <s v="De Bonte Raaf"/>
    <x v="7"/>
    <x v="43"/>
    <n v="0"/>
    <x v="2"/>
    <x v="0"/>
    <x v="0"/>
    <x v="1"/>
    <x v="0"/>
    <x v="0"/>
  </r>
  <r>
    <x v="0"/>
    <x v="10"/>
    <s v="De Bonte Raaf"/>
    <x v="7"/>
    <x v="44"/>
    <n v="0"/>
    <x v="2"/>
    <x v="0"/>
    <x v="0"/>
    <x v="2"/>
    <x v="0"/>
    <x v="0"/>
  </r>
  <r>
    <x v="0"/>
    <x v="10"/>
    <s v="De Bonte Raaf"/>
    <x v="7"/>
    <x v="45"/>
    <n v="0"/>
    <x v="2"/>
    <x v="0"/>
    <x v="0"/>
    <x v="2"/>
    <x v="0"/>
    <x v="0"/>
  </r>
  <r>
    <x v="0"/>
    <x v="10"/>
    <s v="De Bonte Raaf"/>
    <x v="7"/>
    <x v="46"/>
    <n v="0"/>
    <x v="2"/>
    <x v="0"/>
    <x v="0"/>
    <x v="2"/>
    <x v="0"/>
    <x v="0"/>
  </r>
  <r>
    <x v="0"/>
    <x v="10"/>
    <s v="De Bonte Raaf"/>
    <x v="7"/>
    <x v="47"/>
    <n v="0"/>
    <x v="2"/>
    <x v="0"/>
    <x v="0"/>
    <x v="2"/>
    <x v="0"/>
    <x v="0"/>
  </r>
  <r>
    <x v="0"/>
    <x v="10"/>
    <s v="De Bonte Raaf"/>
    <x v="7"/>
    <x v="48"/>
    <n v="0"/>
    <x v="2"/>
    <x v="0"/>
    <x v="0"/>
    <x v="1"/>
    <x v="0"/>
    <x v="0"/>
  </r>
  <r>
    <x v="0"/>
    <x v="10"/>
    <s v="De Bonte Raaf"/>
    <x v="7"/>
    <x v="49"/>
    <n v="236.08"/>
    <x v="2"/>
    <x v="0"/>
    <x v="0"/>
    <x v="3"/>
    <x v="0"/>
    <x v="0"/>
  </r>
  <r>
    <x v="0"/>
    <x v="10"/>
    <s v="De Bonte Raaf"/>
    <x v="7"/>
    <x v="50"/>
    <n v="35.409999999999997"/>
    <x v="2"/>
    <x v="0"/>
    <x v="0"/>
    <x v="4"/>
    <x v="0"/>
    <x v="0"/>
  </r>
  <r>
    <x v="0"/>
    <x v="10"/>
    <s v="De Bonte Raaf"/>
    <x v="7"/>
    <x v="51"/>
    <n v="47.22"/>
    <x v="2"/>
    <x v="0"/>
    <x v="0"/>
    <x v="4"/>
    <x v="0"/>
    <x v="0"/>
  </r>
  <r>
    <x v="0"/>
    <x v="10"/>
    <s v="De Bonte Raaf"/>
    <x v="7"/>
    <x v="52"/>
    <n v="0"/>
    <x v="2"/>
    <x v="0"/>
    <x v="0"/>
    <x v="1"/>
    <x v="0"/>
    <x v="0"/>
  </r>
  <r>
    <x v="0"/>
    <x v="10"/>
    <s v="De Bonte Raaf"/>
    <x v="7"/>
    <x v="53"/>
    <n v="44.26"/>
    <x v="2"/>
    <x v="0"/>
    <x v="0"/>
    <x v="3"/>
    <x v="0"/>
    <x v="0"/>
  </r>
  <r>
    <x v="0"/>
    <x v="10"/>
    <s v="De Bonte Raaf"/>
    <x v="7"/>
    <x v="54"/>
    <n v="6.64"/>
    <x v="2"/>
    <x v="0"/>
    <x v="0"/>
    <x v="4"/>
    <x v="0"/>
    <x v="0"/>
  </r>
  <r>
    <x v="0"/>
    <x v="10"/>
    <s v="De Bonte Raaf"/>
    <x v="7"/>
    <x v="55"/>
    <n v="8.85"/>
    <x v="2"/>
    <x v="0"/>
    <x v="0"/>
    <x v="4"/>
    <x v="0"/>
    <x v="0"/>
  </r>
  <r>
    <x v="0"/>
    <x v="10"/>
    <s v="De Bonte Raaf"/>
    <x v="7"/>
    <x v="56"/>
    <n v="0"/>
    <x v="2"/>
    <x v="0"/>
    <x v="0"/>
    <x v="4"/>
    <x v="0"/>
    <x v="0"/>
  </r>
  <r>
    <x v="0"/>
    <x v="10"/>
    <s v="De Bonte Raaf"/>
    <x v="7"/>
    <x v="57"/>
    <n v="0"/>
    <x v="2"/>
    <x v="0"/>
    <x v="0"/>
    <x v="4"/>
    <x v="0"/>
    <x v="0"/>
  </r>
  <r>
    <x v="0"/>
    <x v="10"/>
    <s v="De Bonte Raaf"/>
    <x v="7"/>
    <x v="58"/>
    <n v="0"/>
    <x v="2"/>
    <x v="0"/>
    <x v="0"/>
    <x v="4"/>
    <x v="0"/>
    <x v="0"/>
  </r>
  <r>
    <x v="0"/>
    <x v="10"/>
    <s v="De Bonte Raaf"/>
    <x v="7"/>
    <x v="59"/>
    <n v="0"/>
    <x v="2"/>
    <x v="0"/>
    <x v="0"/>
    <x v="4"/>
    <x v="0"/>
    <x v="0"/>
  </r>
  <r>
    <x v="0"/>
    <x v="10"/>
    <s v="De Bonte Raaf"/>
    <x v="7"/>
    <x v="60"/>
    <n v="214.54"/>
    <x v="2"/>
    <x v="0"/>
    <x v="0"/>
    <x v="5"/>
    <x v="0"/>
    <x v="0"/>
  </r>
  <r>
    <x v="0"/>
    <x v="10"/>
    <s v="De Bonte Raaf"/>
    <x v="7"/>
    <x v="61"/>
    <n v="0"/>
    <x v="2"/>
    <x v="0"/>
    <x v="0"/>
    <x v="5"/>
    <x v="0"/>
    <x v="0"/>
  </r>
  <r>
    <x v="0"/>
    <x v="10"/>
    <s v="De Bonte Raaf"/>
    <x v="7"/>
    <x v="62"/>
    <n v="0"/>
    <x v="2"/>
    <x v="0"/>
    <x v="0"/>
    <x v="5"/>
    <x v="0"/>
    <x v="0"/>
  </r>
  <r>
    <x v="0"/>
    <x v="10"/>
    <s v="De Bonte Raaf"/>
    <x v="7"/>
    <x v="63"/>
    <n v="0"/>
    <x v="2"/>
    <x v="0"/>
    <x v="0"/>
    <x v="5"/>
    <x v="0"/>
    <x v="0"/>
  </r>
  <r>
    <x v="0"/>
    <x v="10"/>
    <s v="De Bonte Raaf"/>
    <x v="7"/>
    <x v="64"/>
    <n v="15.64"/>
    <x v="2"/>
    <x v="0"/>
    <x v="0"/>
    <x v="5"/>
    <x v="0"/>
    <x v="0"/>
  </r>
  <r>
    <x v="0"/>
    <x v="10"/>
    <s v="De Bonte Raaf"/>
    <x v="7"/>
    <x v="65"/>
    <n v="0"/>
    <x v="2"/>
    <x v="0"/>
    <x v="0"/>
    <x v="5"/>
    <x v="0"/>
    <x v="0"/>
  </r>
  <r>
    <x v="0"/>
    <x v="10"/>
    <s v="De Bonte Raaf"/>
    <x v="7"/>
    <x v="66"/>
    <n v="86.76"/>
    <x v="2"/>
    <x v="0"/>
    <x v="0"/>
    <x v="5"/>
    <x v="0"/>
    <x v="0"/>
  </r>
  <r>
    <x v="0"/>
    <x v="10"/>
    <s v="De Bonte Raaf"/>
    <x v="7"/>
    <x v="67"/>
    <n v="0"/>
    <x v="2"/>
    <x v="0"/>
    <x v="0"/>
    <x v="5"/>
    <x v="0"/>
    <x v="0"/>
  </r>
  <r>
    <x v="0"/>
    <x v="10"/>
    <s v="De Bonte Raaf"/>
    <x v="7"/>
    <x v="68"/>
    <n v="0"/>
    <x v="2"/>
    <x v="0"/>
    <x v="0"/>
    <x v="5"/>
    <x v="0"/>
    <x v="0"/>
  </r>
  <r>
    <x v="0"/>
    <x v="10"/>
    <s v="De Bonte Raaf"/>
    <x v="7"/>
    <x v="69"/>
    <n v="0"/>
    <x v="2"/>
    <x v="0"/>
    <x v="0"/>
    <x v="5"/>
    <x v="0"/>
    <x v="0"/>
  </r>
  <r>
    <x v="0"/>
    <x v="10"/>
    <s v="De Bonte Raaf"/>
    <x v="7"/>
    <x v="70"/>
    <n v="10.33"/>
    <x v="2"/>
    <x v="0"/>
    <x v="0"/>
    <x v="5"/>
    <x v="0"/>
    <x v="0"/>
  </r>
  <r>
    <x v="0"/>
    <x v="10"/>
    <s v="De Bonte Raaf"/>
    <x v="7"/>
    <x v="71"/>
    <n v="0"/>
    <x v="2"/>
    <x v="0"/>
    <x v="0"/>
    <x v="5"/>
    <x v="0"/>
    <x v="0"/>
  </r>
  <r>
    <x v="0"/>
    <x v="10"/>
    <s v="De Bonte Raaf"/>
    <x v="7"/>
    <x v="72"/>
    <n v="0"/>
    <x v="2"/>
    <x v="0"/>
    <x v="0"/>
    <x v="4"/>
    <x v="0"/>
    <x v="0"/>
  </r>
  <r>
    <x v="0"/>
    <x v="10"/>
    <s v="De Bonte Raaf"/>
    <x v="7"/>
    <x v="73"/>
    <n v="0"/>
    <x v="2"/>
    <x v="0"/>
    <x v="0"/>
    <x v="4"/>
    <x v="0"/>
    <x v="0"/>
  </r>
  <r>
    <x v="0"/>
    <x v="10"/>
    <s v="De Bonte Raaf"/>
    <x v="7"/>
    <x v="74"/>
    <n v="0"/>
    <x v="2"/>
    <x v="0"/>
    <x v="0"/>
    <x v="4"/>
    <x v="0"/>
    <x v="0"/>
  </r>
  <r>
    <x v="0"/>
    <x v="10"/>
    <s v="De Bonte Raaf"/>
    <x v="7"/>
    <x v="75"/>
    <n v="0"/>
    <x v="2"/>
    <x v="0"/>
    <x v="0"/>
    <x v="4"/>
    <x v="0"/>
    <x v="0"/>
  </r>
  <r>
    <x v="0"/>
    <x v="10"/>
    <s v="De Bonte Raaf"/>
    <x v="7"/>
    <x v="76"/>
    <n v="197.72"/>
    <x v="2"/>
    <x v="0"/>
    <x v="0"/>
    <x v="6"/>
    <x v="0"/>
    <x v="0"/>
  </r>
  <r>
    <x v="0"/>
    <x v="10"/>
    <s v="De Bonte Raaf"/>
    <x v="7"/>
    <x v="77"/>
    <n v="-627.83000000000004"/>
    <x v="2"/>
    <x v="0"/>
    <x v="0"/>
    <x v="7"/>
    <x v="0"/>
    <x v="0"/>
  </r>
  <r>
    <x v="0"/>
    <x v="10"/>
    <s v="De Bonte Raaf"/>
    <x v="7"/>
    <x v="78"/>
    <n v="0"/>
    <x v="2"/>
    <x v="0"/>
    <x v="0"/>
    <x v="7"/>
    <x v="0"/>
    <x v="0"/>
  </r>
  <r>
    <x v="0"/>
    <x v="10"/>
    <s v="De Bonte Raaf"/>
    <x v="7"/>
    <x v="79"/>
    <n v="0"/>
    <x v="2"/>
    <x v="0"/>
    <x v="0"/>
    <x v="7"/>
    <x v="0"/>
    <x v="0"/>
  </r>
  <r>
    <x v="0"/>
    <x v="10"/>
    <s v="De Bonte Raaf"/>
    <x v="7"/>
    <x v="80"/>
    <n v="0"/>
    <x v="2"/>
    <x v="0"/>
    <x v="0"/>
    <x v="8"/>
    <x v="0"/>
    <x v="0"/>
  </r>
  <r>
    <x v="0"/>
    <x v="10"/>
    <s v="De Bonte Raaf"/>
    <x v="7"/>
    <x v="81"/>
    <n v="2323.17"/>
    <x v="2"/>
    <x v="0"/>
    <x v="0"/>
    <x v="8"/>
    <x v="0"/>
    <x v="0"/>
  </r>
  <r>
    <x v="0"/>
    <x v="10"/>
    <s v="De Bonte Raaf"/>
    <x v="7"/>
    <x v="82"/>
    <n v="0"/>
    <x v="2"/>
    <x v="0"/>
    <x v="0"/>
    <x v="8"/>
    <x v="0"/>
    <x v="0"/>
  </r>
  <r>
    <x v="0"/>
    <x v="10"/>
    <s v="De Bonte Raaf"/>
    <x v="7"/>
    <x v="83"/>
    <n v="2323.17"/>
    <x v="2"/>
    <x v="0"/>
    <x v="0"/>
    <x v="9"/>
    <x v="0"/>
    <x v="0"/>
  </r>
  <r>
    <x v="0"/>
    <x v="10"/>
    <s v="De Bonte Raaf"/>
    <x v="7"/>
    <x v="84"/>
    <n v="0"/>
    <x v="2"/>
    <x v="0"/>
    <x v="0"/>
    <x v="3"/>
    <x v="0"/>
    <x v="0"/>
  </r>
  <r>
    <x v="0"/>
    <x v="10"/>
    <s v="De Bonte Raaf"/>
    <x v="8"/>
    <x v="0"/>
    <n v="5442"/>
    <x v="2"/>
    <x v="4"/>
    <x v="0"/>
    <x v="0"/>
    <x v="2"/>
    <x v="0"/>
  </r>
  <r>
    <x v="0"/>
    <x v="10"/>
    <s v="De Bonte Raaf"/>
    <x v="8"/>
    <x v="85"/>
    <n v="2080"/>
    <x v="2"/>
    <x v="4"/>
    <x v="0"/>
    <x v="0"/>
    <x v="2"/>
    <x v="0"/>
  </r>
  <r>
    <x v="0"/>
    <x v="10"/>
    <s v="De Bonte Raaf"/>
    <x v="8"/>
    <x v="2"/>
    <n v="0"/>
    <x v="2"/>
    <x v="4"/>
    <x v="0"/>
    <x v="0"/>
    <x v="2"/>
    <x v="0"/>
  </r>
  <r>
    <x v="0"/>
    <x v="10"/>
    <s v="De Bonte Raaf"/>
    <x v="8"/>
    <x v="86"/>
    <n v="2080"/>
    <x v="2"/>
    <x v="4"/>
    <x v="0"/>
    <x v="0"/>
    <x v="2"/>
    <x v="0"/>
  </r>
  <r>
    <x v="0"/>
    <x v="10"/>
    <s v="De Bonte Raaf"/>
    <x v="8"/>
    <x v="4"/>
    <n v="2080"/>
    <x v="2"/>
    <x v="4"/>
    <x v="0"/>
    <x v="1"/>
    <x v="2"/>
    <x v="0"/>
  </r>
  <r>
    <x v="0"/>
    <x v="10"/>
    <s v="De Bonte Raaf"/>
    <x v="8"/>
    <x v="5"/>
    <n v="0"/>
    <x v="2"/>
    <x v="4"/>
    <x v="0"/>
    <x v="0"/>
    <x v="2"/>
    <x v="0"/>
  </r>
  <r>
    <x v="0"/>
    <x v="10"/>
    <s v="De Bonte Raaf"/>
    <x v="8"/>
    <x v="6"/>
    <n v="2647.63"/>
    <x v="2"/>
    <x v="4"/>
    <x v="0"/>
    <x v="0"/>
    <x v="2"/>
    <x v="0"/>
  </r>
  <r>
    <x v="0"/>
    <x v="10"/>
    <s v="De Bonte Raaf"/>
    <x v="8"/>
    <x v="7"/>
    <n v="0"/>
    <x v="2"/>
    <x v="4"/>
    <x v="0"/>
    <x v="0"/>
    <x v="2"/>
    <x v="0"/>
  </r>
  <r>
    <x v="0"/>
    <x v="10"/>
    <s v="De Bonte Raaf"/>
    <x v="8"/>
    <x v="8"/>
    <n v="0"/>
    <x v="2"/>
    <x v="4"/>
    <x v="0"/>
    <x v="1"/>
    <x v="2"/>
    <x v="0"/>
  </r>
  <r>
    <x v="0"/>
    <x v="10"/>
    <s v="De Bonte Raaf"/>
    <x v="8"/>
    <x v="9"/>
    <n v="0"/>
    <x v="2"/>
    <x v="4"/>
    <x v="0"/>
    <x v="0"/>
    <x v="2"/>
    <x v="0"/>
  </r>
  <r>
    <x v="0"/>
    <x v="10"/>
    <s v="De Bonte Raaf"/>
    <x v="8"/>
    <x v="87"/>
    <n v="2080"/>
    <x v="2"/>
    <x v="4"/>
    <x v="0"/>
    <x v="0"/>
    <x v="2"/>
    <x v="0"/>
  </r>
  <r>
    <x v="0"/>
    <x v="10"/>
    <s v="De Bonte Raaf"/>
    <x v="8"/>
    <x v="88"/>
    <n v="2080"/>
    <x v="2"/>
    <x v="4"/>
    <x v="0"/>
    <x v="0"/>
    <x v="2"/>
    <x v="0"/>
  </r>
  <r>
    <x v="0"/>
    <x v="10"/>
    <s v="De Bonte Raaf"/>
    <x v="8"/>
    <x v="89"/>
    <n v="2080"/>
    <x v="2"/>
    <x v="4"/>
    <x v="0"/>
    <x v="0"/>
    <x v="2"/>
    <x v="0"/>
  </r>
  <r>
    <x v="0"/>
    <x v="10"/>
    <s v="De Bonte Raaf"/>
    <x v="8"/>
    <x v="90"/>
    <n v="2080"/>
    <x v="2"/>
    <x v="4"/>
    <x v="0"/>
    <x v="0"/>
    <x v="2"/>
    <x v="0"/>
  </r>
  <r>
    <x v="0"/>
    <x v="10"/>
    <s v="De Bonte Raaf"/>
    <x v="8"/>
    <x v="91"/>
    <n v="2080"/>
    <x v="2"/>
    <x v="4"/>
    <x v="0"/>
    <x v="0"/>
    <x v="2"/>
    <x v="0"/>
  </r>
  <r>
    <x v="0"/>
    <x v="10"/>
    <s v="De Bonte Raaf"/>
    <x v="8"/>
    <x v="15"/>
    <n v="0"/>
    <x v="2"/>
    <x v="4"/>
    <x v="0"/>
    <x v="0"/>
    <x v="2"/>
    <x v="0"/>
  </r>
  <r>
    <x v="0"/>
    <x v="10"/>
    <s v="De Bonte Raaf"/>
    <x v="8"/>
    <x v="16"/>
    <n v="2080"/>
    <x v="2"/>
    <x v="4"/>
    <x v="0"/>
    <x v="0"/>
    <x v="2"/>
    <x v="0"/>
  </r>
  <r>
    <x v="0"/>
    <x v="10"/>
    <s v="De Bonte Raaf"/>
    <x v="8"/>
    <x v="17"/>
    <n v="0"/>
    <x v="2"/>
    <x v="4"/>
    <x v="0"/>
    <x v="0"/>
    <x v="2"/>
    <x v="0"/>
  </r>
  <r>
    <x v="0"/>
    <x v="10"/>
    <s v="De Bonte Raaf"/>
    <x v="8"/>
    <x v="18"/>
    <n v="2080"/>
    <x v="2"/>
    <x v="4"/>
    <x v="0"/>
    <x v="0"/>
    <x v="2"/>
    <x v="0"/>
  </r>
  <r>
    <x v="0"/>
    <x v="10"/>
    <s v="De Bonte Raaf"/>
    <x v="8"/>
    <x v="19"/>
    <n v="17"/>
    <x v="2"/>
    <x v="4"/>
    <x v="0"/>
    <x v="0"/>
    <x v="2"/>
    <x v="0"/>
  </r>
  <r>
    <x v="0"/>
    <x v="10"/>
    <s v="De Bonte Raaf"/>
    <x v="8"/>
    <x v="20"/>
    <n v="2080"/>
    <x v="2"/>
    <x v="4"/>
    <x v="0"/>
    <x v="0"/>
    <x v="2"/>
    <x v="0"/>
  </r>
  <r>
    <x v="0"/>
    <x v="10"/>
    <s v="De Bonte Raaf"/>
    <x v="8"/>
    <x v="21"/>
    <n v="-266"/>
    <x v="2"/>
    <x v="4"/>
    <x v="0"/>
    <x v="0"/>
    <x v="2"/>
    <x v="0"/>
  </r>
  <r>
    <x v="0"/>
    <x v="10"/>
    <s v="De Bonte Raaf"/>
    <x v="8"/>
    <x v="22"/>
    <n v="2080"/>
    <x v="2"/>
    <x v="4"/>
    <x v="0"/>
    <x v="0"/>
    <x v="2"/>
    <x v="0"/>
  </r>
  <r>
    <x v="0"/>
    <x v="10"/>
    <s v="De Bonte Raaf"/>
    <x v="8"/>
    <x v="23"/>
    <n v="2080"/>
    <x v="2"/>
    <x v="4"/>
    <x v="0"/>
    <x v="0"/>
    <x v="2"/>
    <x v="0"/>
  </r>
  <r>
    <x v="0"/>
    <x v="10"/>
    <s v="De Bonte Raaf"/>
    <x v="8"/>
    <x v="24"/>
    <n v="2080"/>
    <x v="2"/>
    <x v="4"/>
    <x v="0"/>
    <x v="0"/>
    <x v="2"/>
    <x v="0"/>
  </r>
  <r>
    <x v="0"/>
    <x v="10"/>
    <s v="De Bonte Raaf"/>
    <x v="8"/>
    <x v="25"/>
    <n v="21.67"/>
    <x v="2"/>
    <x v="4"/>
    <x v="0"/>
    <x v="0"/>
    <x v="2"/>
    <x v="0"/>
  </r>
  <r>
    <x v="0"/>
    <x v="10"/>
    <s v="De Bonte Raaf"/>
    <x v="8"/>
    <x v="26"/>
    <n v="122.4"/>
    <x v="2"/>
    <x v="4"/>
    <x v="0"/>
    <x v="0"/>
    <x v="2"/>
    <x v="0"/>
  </r>
  <r>
    <x v="0"/>
    <x v="10"/>
    <s v="De Bonte Raaf"/>
    <x v="8"/>
    <x v="27"/>
    <n v="304.5"/>
    <x v="2"/>
    <x v="4"/>
    <x v="0"/>
    <x v="0"/>
    <x v="2"/>
    <x v="0"/>
  </r>
  <r>
    <x v="0"/>
    <x v="10"/>
    <s v="De Bonte Raaf"/>
    <x v="8"/>
    <x v="28"/>
    <n v="2080"/>
    <x v="2"/>
    <x v="4"/>
    <x v="0"/>
    <x v="0"/>
    <x v="2"/>
    <x v="0"/>
  </r>
  <r>
    <x v="0"/>
    <x v="10"/>
    <s v="De Bonte Raaf"/>
    <x v="8"/>
    <x v="29"/>
    <n v="0"/>
    <x v="2"/>
    <x v="4"/>
    <x v="0"/>
    <x v="0"/>
    <x v="2"/>
    <x v="0"/>
  </r>
  <r>
    <x v="0"/>
    <x v="10"/>
    <s v="De Bonte Raaf"/>
    <x v="8"/>
    <x v="30"/>
    <n v="2600"/>
    <x v="2"/>
    <x v="4"/>
    <x v="0"/>
    <x v="0"/>
    <x v="2"/>
    <x v="0"/>
  </r>
  <r>
    <x v="0"/>
    <x v="10"/>
    <s v="De Bonte Raaf"/>
    <x v="8"/>
    <x v="31"/>
    <n v="16.670000000000002"/>
    <x v="2"/>
    <x v="4"/>
    <x v="0"/>
    <x v="0"/>
    <x v="2"/>
    <x v="0"/>
  </r>
  <r>
    <x v="0"/>
    <x v="10"/>
    <s v="De Bonte Raaf"/>
    <x v="8"/>
    <x v="32"/>
    <n v="124.8"/>
    <x v="2"/>
    <x v="4"/>
    <x v="0"/>
    <x v="0"/>
    <x v="2"/>
    <x v="0"/>
  </r>
  <r>
    <x v="0"/>
    <x v="10"/>
    <s v="De Bonte Raaf"/>
    <x v="8"/>
    <x v="33"/>
    <n v="80"/>
    <x v="2"/>
    <x v="4"/>
    <x v="0"/>
    <x v="0"/>
    <x v="2"/>
    <x v="0"/>
  </r>
  <r>
    <x v="0"/>
    <x v="10"/>
    <s v="De Bonte Raaf"/>
    <x v="8"/>
    <x v="34"/>
    <n v="80"/>
    <x v="2"/>
    <x v="4"/>
    <x v="0"/>
    <x v="0"/>
    <x v="2"/>
    <x v="0"/>
  </r>
  <r>
    <x v="0"/>
    <x v="10"/>
    <s v="De Bonte Raaf"/>
    <x v="8"/>
    <x v="35"/>
    <n v="80"/>
    <x v="2"/>
    <x v="4"/>
    <x v="0"/>
    <x v="0"/>
    <x v="2"/>
    <x v="0"/>
  </r>
  <r>
    <x v="0"/>
    <x v="10"/>
    <s v="De Bonte Raaf"/>
    <x v="8"/>
    <x v="36"/>
    <n v="125"/>
    <x v="2"/>
    <x v="4"/>
    <x v="0"/>
    <x v="0"/>
    <x v="2"/>
    <x v="0"/>
  </r>
  <r>
    <x v="0"/>
    <x v="10"/>
    <s v="De Bonte Raaf"/>
    <x v="8"/>
    <x v="37"/>
    <n v="139.36000000000001"/>
    <x v="2"/>
    <x v="4"/>
    <x v="0"/>
    <x v="0"/>
    <x v="2"/>
    <x v="0"/>
  </r>
  <r>
    <x v="0"/>
    <x v="10"/>
    <s v="De Bonte Raaf"/>
    <x v="8"/>
    <x v="38"/>
    <n v="346.23"/>
    <x v="2"/>
    <x v="4"/>
    <x v="0"/>
    <x v="0"/>
    <x v="2"/>
    <x v="0"/>
  </r>
  <r>
    <x v="0"/>
    <x v="10"/>
    <s v="De Bonte Raaf"/>
    <x v="8"/>
    <x v="39"/>
    <n v="0"/>
    <x v="2"/>
    <x v="4"/>
    <x v="0"/>
    <x v="0"/>
    <x v="2"/>
    <x v="0"/>
  </r>
  <r>
    <x v="0"/>
    <x v="10"/>
    <s v="De Bonte Raaf"/>
    <x v="8"/>
    <x v="40"/>
    <n v="346.23"/>
    <x v="2"/>
    <x v="4"/>
    <x v="0"/>
    <x v="0"/>
    <x v="2"/>
    <x v="0"/>
  </r>
  <r>
    <x v="0"/>
    <x v="10"/>
    <s v="De Bonte Raaf"/>
    <x v="8"/>
    <x v="41"/>
    <n v="0"/>
    <x v="2"/>
    <x v="4"/>
    <x v="0"/>
    <x v="0"/>
    <x v="2"/>
    <x v="0"/>
  </r>
  <r>
    <x v="0"/>
    <x v="10"/>
    <s v="De Bonte Raaf"/>
    <x v="8"/>
    <x v="92"/>
    <n v="2080"/>
    <x v="2"/>
    <x v="4"/>
    <x v="0"/>
    <x v="0"/>
    <x v="2"/>
    <x v="0"/>
  </r>
  <r>
    <x v="0"/>
    <x v="10"/>
    <s v="De Bonte Raaf"/>
    <x v="8"/>
    <x v="43"/>
    <n v="0"/>
    <x v="2"/>
    <x v="4"/>
    <x v="0"/>
    <x v="1"/>
    <x v="2"/>
    <x v="0"/>
  </r>
  <r>
    <x v="0"/>
    <x v="10"/>
    <s v="De Bonte Raaf"/>
    <x v="8"/>
    <x v="44"/>
    <n v="0"/>
    <x v="2"/>
    <x v="4"/>
    <x v="0"/>
    <x v="2"/>
    <x v="2"/>
    <x v="0"/>
  </r>
  <r>
    <x v="0"/>
    <x v="10"/>
    <s v="De Bonte Raaf"/>
    <x v="8"/>
    <x v="45"/>
    <n v="0"/>
    <x v="2"/>
    <x v="4"/>
    <x v="0"/>
    <x v="2"/>
    <x v="2"/>
    <x v="0"/>
  </r>
  <r>
    <x v="0"/>
    <x v="10"/>
    <s v="De Bonte Raaf"/>
    <x v="8"/>
    <x v="46"/>
    <n v="0"/>
    <x v="2"/>
    <x v="4"/>
    <x v="0"/>
    <x v="2"/>
    <x v="2"/>
    <x v="0"/>
  </r>
  <r>
    <x v="0"/>
    <x v="10"/>
    <s v="De Bonte Raaf"/>
    <x v="8"/>
    <x v="47"/>
    <n v="0"/>
    <x v="2"/>
    <x v="4"/>
    <x v="0"/>
    <x v="2"/>
    <x v="2"/>
    <x v="0"/>
  </r>
  <r>
    <x v="0"/>
    <x v="10"/>
    <s v="De Bonte Raaf"/>
    <x v="8"/>
    <x v="48"/>
    <n v="0"/>
    <x v="2"/>
    <x v="4"/>
    <x v="0"/>
    <x v="1"/>
    <x v="2"/>
    <x v="0"/>
  </r>
  <r>
    <x v="0"/>
    <x v="10"/>
    <s v="De Bonte Raaf"/>
    <x v="8"/>
    <x v="49"/>
    <n v="166.4"/>
    <x v="2"/>
    <x v="4"/>
    <x v="0"/>
    <x v="3"/>
    <x v="2"/>
    <x v="0"/>
  </r>
  <r>
    <x v="0"/>
    <x v="10"/>
    <s v="De Bonte Raaf"/>
    <x v="8"/>
    <x v="50"/>
    <n v="24.96"/>
    <x v="2"/>
    <x v="4"/>
    <x v="0"/>
    <x v="4"/>
    <x v="2"/>
    <x v="0"/>
  </r>
  <r>
    <x v="0"/>
    <x v="10"/>
    <s v="De Bonte Raaf"/>
    <x v="8"/>
    <x v="51"/>
    <n v="33.28"/>
    <x v="2"/>
    <x v="4"/>
    <x v="0"/>
    <x v="4"/>
    <x v="2"/>
    <x v="0"/>
  </r>
  <r>
    <x v="0"/>
    <x v="10"/>
    <s v="De Bonte Raaf"/>
    <x v="8"/>
    <x v="52"/>
    <n v="0"/>
    <x v="2"/>
    <x v="4"/>
    <x v="0"/>
    <x v="1"/>
    <x v="2"/>
    <x v="0"/>
  </r>
  <r>
    <x v="0"/>
    <x v="10"/>
    <s v="De Bonte Raaf"/>
    <x v="8"/>
    <x v="53"/>
    <n v="31.2"/>
    <x v="2"/>
    <x v="4"/>
    <x v="0"/>
    <x v="3"/>
    <x v="2"/>
    <x v="0"/>
  </r>
  <r>
    <x v="0"/>
    <x v="10"/>
    <s v="De Bonte Raaf"/>
    <x v="8"/>
    <x v="54"/>
    <n v="4.68"/>
    <x v="2"/>
    <x v="4"/>
    <x v="0"/>
    <x v="4"/>
    <x v="2"/>
    <x v="0"/>
  </r>
  <r>
    <x v="0"/>
    <x v="10"/>
    <s v="De Bonte Raaf"/>
    <x v="8"/>
    <x v="55"/>
    <n v="6.24"/>
    <x v="2"/>
    <x v="4"/>
    <x v="0"/>
    <x v="4"/>
    <x v="2"/>
    <x v="0"/>
  </r>
  <r>
    <x v="0"/>
    <x v="10"/>
    <s v="De Bonte Raaf"/>
    <x v="8"/>
    <x v="56"/>
    <n v="0"/>
    <x v="2"/>
    <x v="4"/>
    <x v="0"/>
    <x v="4"/>
    <x v="2"/>
    <x v="0"/>
  </r>
  <r>
    <x v="0"/>
    <x v="10"/>
    <s v="De Bonte Raaf"/>
    <x v="8"/>
    <x v="57"/>
    <n v="0"/>
    <x v="2"/>
    <x v="4"/>
    <x v="0"/>
    <x v="4"/>
    <x v="2"/>
    <x v="0"/>
  </r>
  <r>
    <x v="0"/>
    <x v="10"/>
    <s v="De Bonte Raaf"/>
    <x v="8"/>
    <x v="58"/>
    <n v="0"/>
    <x v="2"/>
    <x v="4"/>
    <x v="0"/>
    <x v="4"/>
    <x v="2"/>
    <x v="0"/>
  </r>
  <r>
    <x v="0"/>
    <x v="10"/>
    <s v="De Bonte Raaf"/>
    <x v="8"/>
    <x v="59"/>
    <n v="0"/>
    <x v="2"/>
    <x v="4"/>
    <x v="0"/>
    <x v="4"/>
    <x v="2"/>
    <x v="0"/>
  </r>
  <r>
    <x v="0"/>
    <x v="10"/>
    <s v="De Bonte Raaf"/>
    <x v="8"/>
    <x v="60"/>
    <n v="151.22"/>
    <x v="2"/>
    <x v="4"/>
    <x v="0"/>
    <x v="5"/>
    <x v="2"/>
    <x v="0"/>
  </r>
  <r>
    <x v="0"/>
    <x v="10"/>
    <s v="De Bonte Raaf"/>
    <x v="8"/>
    <x v="61"/>
    <n v="0"/>
    <x v="2"/>
    <x v="4"/>
    <x v="0"/>
    <x v="5"/>
    <x v="2"/>
    <x v="0"/>
  </r>
  <r>
    <x v="0"/>
    <x v="10"/>
    <s v="De Bonte Raaf"/>
    <x v="8"/>
    <x v="62"/>
    <n v="0"/>
    <x v="2"/>
    <x v="4"/>
    <x v="0"/>
    <x v="5"/>
    <x v="2"/>
    <x v="0"/>
  </r>
  <r>
    <x v="0"/>
    <x v="10"/>
    <s v="De Bonte Raaf"/>
    <x v="8"/>
    <x v="63"/>
    <n v="0"/>
    <x v="2"/>
    <x v="4"/>
    <x v="0"/>
    <x v="5"/>
    <x v="2"/>
    <x v="0"/>
  </r>
  <r>
    <x v="0"/>
    <x v="10"/>
    <s v="De Bonte Raaf"/>
    <x v="8"/>
    <x v="64"/>
    <n v="11.02"/>
    <x v="2"/>
    <x v="4"/>
    <x v="0"/>
    <x v="5"/>
    <x v="2"/>
    <x v="0"/>
  </r>
  <r>
    <x v="0"/>
    <x v="10"/>
    <s v="De Bonte Raaf"/>
    <x v="8"/>
    <x v="65"/>
    <n v="0"/>
    <x v="2"/>
    <x v="4"/>
    <x v="0"/>
    <x v="5"/>
    <x v="2"/>
    <x v="0"/>
  </r>
  <r>
    <x v="0"/>
    <x v="10"/>
    <s v="De Bonte Raaf"/>
    <x v="8"/>
    <x v="66"/>
    <n v="61.15"/>
    <x v="2"/>
    <x v="4"/>
    <x v="0"/>
    <x v="5"/>
    <x v="2"/>
    <x v="0"/>
  </r>
  <r>
    <x v="0"/>
    <x v="10"/>
    <s v="De Bonte Raaf"/>
    <x v="8"/>
    <x v="67"/>
    <n v="0"/>
    <x v="2"/>
    <x v="4"/>
    <x v="0"/>
    <x v="5"/>
    <x v="2"/>
    <x v="0"/>
  </r>
  <r>
    <x v="0"/>
    <x v="10"/>
    <s v="De Bonte Raaf"/>
    <x v="8"/>
    <x v="68"/>
    <n v="0"/>
    <x v="2"/>
    <x v="4"/>
    <x v="0"/>
    <x v="5"/>
    <x v="2"/>
    <x v="0"/>
  </r>
  <r>
    <x v="0"/>
    <x v="10"/>
    <s v="De Bonte Raaf"/>
    <x v="8"/>
    <x v="69"/>
    <n v="0"/>
    <x v="2"/>
    <x v="4"/>
    <x v="0"/>
    <x v="5"/>
    <x v="2"/>
    <x v="0"/>
  </r>
  <r>
    <x v="0"/>
    <x v="10"/>
    <s v="De Bonte Raaf"/>
    <x v="8"/>
    <x v="70"/>
    <n v="7.28"/>
    <x v="2"/>
    <x v="4"/>
    <x v="0"/>
    <x v="5"/>
    <x v="2"/>
    <x v="0"/>
  </r>
  <r>
    <x v="0"/>
    <x v="10"/>
    <s v="De Bonte Raaf"/>
    <x v="8"/>
    <x v="71"/>
    <n v="0"/>
    <x v="2"/>
    <x v="4"/>
    <x v="0"/>
    <x v="5"/>
    <x v="2"/>
    <x v="0"/>
  </r>
  <r>
    <x v="0"/>
    <x v="10"/>
    <s v="De Bonte Raaf"/>
    <x v="8"/>
    <x v="72"/>
    <n v="0"/>
    <x v="2"/>
    <x v="4"/>
    <x v="0"/>
    <x v="4"/>
    <x v="2"/>
    <x v="0"/>
  </r>
  <r>
    <x v="0"/>
    <x v="10"/>
    <s v="De Bonte Raaf"/>
    <x v="8"/>
    <x v="73"/>
    <n v="0"/>
    <x v="2"/>
    <x v="4"/>
    <x v="0"/>
    <x v="4"/>
    <x v="2"/>
    <x v="0"/>
  </r>
  <r>
    <x v="0"/>
    <x v="10"/>
    <s v="De Bonte Raaf"/>
    <x v="8"/>
    <x v="74"/>
    <n v="0"/>
    <x v="2"/>
    <x v="4"/>
    <x v="0"/>
    <x v="4"/>
    <x v="2"/>
    <x v="0"/>
  </r>
  <r>
    <x v="0"/>
    <x v="10"/>
    <s v="De Bonte Raaf"/>
    <x v="8"/>
    <x v="75"/>
    <n v="0"/>
    <x v="2"/>
    <x v="4"/>
    <x v="0"/>
    <x v="4"/>
    <x v="2"/>
    <x v="0"/>
  </r>
  <r>
    <x v="0"/>
    <x v="10"/>
    <s v="De Bonte Raaf"/>
    <x v="8"/>
    <x v="76"/>
    <n v="139.36000000000001"/>
    <x v="2"/>
    <x v="4"/>
    <x v="0"/>
    <x v="6"/>
    <x v="2"/>
    <x v="0"/>
  </r>
  <r>
    <x v="0"/>
    <x v="10"/>
    <s v="De Bonte Raaf"/>
    <x v="8"/>
    <x v="77"/>
    <n v="-266"/>
    <x v="2"/>
    <x v="4"/>
    <x v="0"/>
    <x v="7"/>
    <x v="2"/>
    <x v="0"/>
  </r>
  <r>
    <x v="0"/>
    <x v="10"/>
    <s v="De Bonte Raaf"/>
    <x v="8"/>
    <x v="78"/>
    <n v="0"/>
    <x v="2"/>
    <x v="4"/>
    <x v="0"/>
    <x v="7"/>
    <x v="2"/>
    <x v="0"/>
  </r>
  <r>
    <x v="0"/>
    <x v="10"/>
    <s v="De Bonte Raaf"/>
    <x v="8"/>
    <x v="79"/>
    <n v="0"/>
    <x v="2"/>
    <x v="4"/>
    <x v="0"/>
    <x v="7"/>
    <x v="2"/>
    <x v="0"/>
  </r>
  <r>
    <x v="0"/>
    <x v="10"/>
    <s v="De Bonte Raaf"/>
    <x v="8"/>
    <x v="80"/>
    <n v="0"/>
    <x v="2"/>
    <x v="4"/>
    <x v="0"/>
    <x v="8"/>
    <x v="2"/>
    <x v="0"/>
  </r>
  <r>
    <x v="0"/>
    <x v="10"/>
    <s v="De Bonte Raaf"/>
    <x v="8"/>
    <x v="81"/>
    <n v="1814"/>
    <x v="2"/>
    <x v="4"/>
    <x v="0"/>
    <x v="8"/>
    <x v="2"/>
    <x v="0"/>
  </r>
  <r>
    <x v="0"/>
    <x v="10"/>
    <s v="De Bonte Raaf"/>
    <x v="8"/>
    <x v="82"/>
    <n v="0"/>
    <x v="2"/>
    <x v="4"/>
    <x v="0"/>
    <x v="8"/>
    <x v="2"/>
    <x v="0"/>
  </r>
  <r>
    <x v="0"/>
    <x v="10"/>
    <s v="De Bonte Raaf"/>
    <x v="8"/>
    <x v="83"/>
    <n v="1814"/>
    <x v="2"/>
    <x v="4"/>
    <x v="0"/>
    <x v="9"/>
    <x v="2"/>
    <x v="0"/>
  </r>
  <r>
    <x v="0"/>
    <x v="10"/>
    <s v="De Bonte Raaf"/>
    <x v="8"/>
    <x v="84"/>
    <n v="0"/>
    <x v="2"/>
    <x v="4"/>
    <x v="0"/>
    <x v="3"/>
    <x v="2"/>
    <x v="0"/>
  </r>
  <r>
    <x v="0"/>
    <x v="10"/>
    <s v="De Bonte Raaf"/>
    <x v="9"/>
    <x v="0"/>
    <n v="3139.74"/>
    <x v="3"/>
    <x v="0"/>
    <x v="0"/>
    <x v="0"/>
    <x v="2"/>
    <x v="0"/>
  </r>
  <r>
    <x v="0"/>
    <x v="10"/>
    <s v="De Bonte Raaf"/>
    <x v="9"/>
    <x v="85"/>
    <n v="1132"/>
    <x v="3"/>
    <x v="0"/>
    <x v="0"/>
    <x v="0"/>
    <x v="2"/>
    <x v="0"/>
  </r>
  <r>
    <x v="0"/>
    <x v="10"/>
    <s v="De Bonte Raaf"/>
    <x v="9"/>
    <x v="2"/>
    <n v="0"/>
    <x v="3"/>
    <x v="0"/>
    <x v="0"/>
    <x v="0"/>
    <x v="2"/>
    <x v="0"/>
  </r>
  <r>
    <x v="0"/>
    <x v="10"/>
    <s v="De Bonte Raaf"/>
    <x v="9"/>
    <x v="86"/>
    <n v="1132"/>
    <x v="3"/>
    <x v="0"/>
    <x v="0"/>
    <x v="0"/>
    <x v="2"/>
    <x v="0"/>
  </r>
  <r>
    <x v="0"/>
    <x v="10"/>
    <s v="De Bonte Raaf"/>
    <x v="9"/>
    <x v="4"/>
    <n v="1132"/>
    <x v="3"/>
    <x v="0"/>
    <x v="0"/>
    <x v="1"/>
    <x v="2"/>
    <x v="0"/>
  </r>
  <r>
    <x v="0"/>
    <x v="10"/>
    <s v="De Bonte Raaf"/>
    <x v="9"/>
    <x v="5"/>
    <n v="0"/>
    <x v="3"/>
    <x v="0"/>
    <x v="0"/>
    <x v="0"/>
    <x v="2"/>
    <x v="0"/>
  </r>
  <r>
    <x v="0"/>
    <x v="10"/>
    <s v="De Bonte Raaf"/>
    <x v="9"/>
    <x v="6"/>
    <n v="1440.92"/>
    <x v="3"/>
    <x v="0"/>
    <x v="0"/>
    <x v="0"/>
    <x v="2"/>
    <x v="0"/>
  </r>
  <r>
    <x v="0"/>
    <x v="10"/>
    <s v="De Bonte Raaf"/>
    <x v="9"/>
    <x v="7"/>
    <n v="0"/>
    <x v="3"/>
    <x v="0"/>
    <x v="0"/>
    <x v="0"/>
    <x v="2"/>
    <x v="0"/>
  </r>
  <r>
    <x v="0"/>
    <x v="10"/>
    <s v="De Bonte Raaf"/>
    <x v="9"/>
    <x v="8"/>
    <n v="0"/>
    <x v="3"/>
    <x v="0"/>
    <x v="0"/>
    <x v="1"/>
    <x v="2"/>
    <x v="0"/>
  </r>
  <r>
    <x v="0"/>
    <x v="10"/>
    <s v="De Bonte Raaf"/>
    <x v="9"/>
    <x v="9"/>
    <n v="0"/>
    <x v="3"/>
    <x v="0"/>
    <x v="0"/>
    <x v="0"/>
    <x v="2"/>
    <x v="0"/>
  </r>
  <r>
    <x v="0"/>
    <x v="10"/>
    <s v="De Bonte Raaf"/>
    <x v="9"/>
    <x v="87"/>
    <n v="1132"/>
    <x v="3"/>
    <x v="0"/>
    <x v="0"/>
    <x v="0"/>
    <x v="2"/>
    <x v="0"/>
  </r>
  <r>
    <x v="0"/>
    <x v="10"/>
    <s v="De Bonte Raaf"/>
    <x v="9"/>
    <x v="88"/>
    <n v="1132"/>
    <x v="3"/>
    <x v="0"/>
    <x v="0"/>
    <x v="0"/>
    <x v="2"/>
    <x v="0"/>
  </r>
  <r>
    <x v="0"/>
    <x v="10"/>
    <s v="De Bonte Raaf"/>
    <x v="9"/>
    <x v="89"/>
    <n v="1132"/>
    <x v="3"/>
    <x v="0"/>
    <x v="0"/>
    <x v="0"/>
    <x v="2"/>
    <x v="0"/>
  </r>
  <r>
    <x v="0"/>
    <x v="10"/>
    <s v="De Bonte Raaf"/>
    <x v="9"/>
    <x v="90"/>
    <n v="1132"/>
    <x v="3"/>
    <x v="0"/>
    <x v="0"/>
    <x v="0"/>
    <x v="2"/>
    <x v="0"/>
  </r>
  <r>
    <x v="0"/>
    <x v="10"/>
    <s v="De Bonte Raaf"/>
    <x v="9"/>
    <x v="91"/>
    <n v="1132"/>
    <x v="3"/>
    <x v="0"/>
    <x v="0"/>
    <x v="0"/>
    <x v="2"/>
    <x v="0"/>
  </r>
  <r>
    <x v="0"/>
    <x v="10"/>
    <s v="De Bonte Raaf"/>
    <x v="9"/>
    <x v="15"/>
    <n v="0"/>
    <x v="3"/>
    <x v="0"/>
    <x v="0"/>
    <x v="0"/>
    <x v="2"/>
    <x v="0"/>
  </r>
  <r>
    <x v="0"/>
    <x v="10"/>
    <s v="De Bonte Raaf"/>
    <x v="9"/>
    <x v="16"/>
    <n v="1132"/>
    <x v="3"/>
    <x v="0"/>
    <x v="0"/>
    <x v="0"/>
    <x v="2"/>
    <x v="0"/>
  </r>
  <r>
    <x v="0"/>
    <x v="10"/>
    <s v="De Bonte Raaf"/>
    <x v="9"/>
    <x v="17"/>
    <n v="0"/>
    <x v="3"/>
    <x v="0"/>
    <x v="0"/>
    <x v="0"/>
    <x v="2"/>
    <x v="0"/>
  </r>
  <r>
    <x v="0"/>
    <x v="10"/>
    <s v="De Bonte Raaf"/>
    <x v="9"/>
    <x v="18"/>
    <n v="1132"/>
    <x v="3"/>
    <x v="0"/>
    <x v="0"/>
    <x v="0"/>
    <x v="2"/>
    <x v="0"/>
  </r>
  <r>
    <x v="0"/>
    <x v="10"/>
    <s v="De Bonte Raaf"/>
    <x v="9"/>
    <x v="19"/>
    <n v="21"/>
    <x v="3"/>
    <x v="0"/>
    <x v="0"/>
    <x v="0"/>
    <x v="2"/>
    <x v="0"/>
  </r>
  <r>
    <x v="0"/>
    <x v="10"/>
    <s v="De Bonte Raaf"/>
    <x v="9"/>
    <x v="20"/>
    <n v="1132"/>
    <x v="3"/>
    <x v="0"/>
    <x v="0"/>
    <x v="0"/>
    <x v="2"/>
    <x v="0"/>
  </r>
  <r>
    <x v="0"/>
    <x v="10"/>
    <s v="De Bonte Raaf"/>
    <x v="9"/>
    <x v="21"/>
    <n v="-85.42"/>
    <x v="3"/>
    <x v="0"/>
    <x v="0"/>
    <x v="0"/>
    <x v="2"/>
    <x v="0"/>
  </r>
  <r>
    <x v="0"/>
    <x v="10"/>
    <s v="De Bonte Raaf"/>
    <x v="9"/>
    <x v="22"/>
    <n v="1132"/>
    <x v="3"/>
    <x v="0"/>
    <x v="0"/>
    <x v="0"/>
    <x v="2"/>
    <x v="0"/>
  </r>
  <r>
    <x v="0"/>
    <x v="10"/>
    <s v="De Bonte Raaf"/>
    <x v="9"/>
    <x v="23"/>
    <n v="1132"/>
    <x v="3"/>
    <x v="0"/>
    <x v="0"/>
    <x v="0"/>
    <x v="2"/>
    <x v="0"/>
  </r>
  <r>
    <x v="0"/>
    <x v="10"/>
    <s v="De Bonte Raaf"/>
    <x v="9"/>
    <x v="24"/>
    <n v="1132"/>
    <x v="3"/>
    <x v="0"/>
    <x v="0"/>
    <x v="0"/>
    <x v="2"/>
    <x v="0"/>
  </r>
  <r>
    <x v="0"/>
    <x v="10"/>
    <s v="De Bonte Raaf"/>
    <x v="9"/>
    <x v="25"/>
    <n v="21.67"/>
    <x v="3"/>
    <x v="0"/>
    <x v="0"/>
    <x v="0"/>
    <x v="2"/>
    <x v="0"/>
  </r>
  <r>
    <x v="0"/>
    <x v="10"/>
    <s v="De Bonte Raaf"/>
    <x v="9"/>
    <x v="26"/>
    <n v="75.599999999999994"/>
    <x v="3"/>
    <x v="0"/>
    <x v="0"/>
    <x v="0"/>
    <x v="2"/>
    <x v="0"/>
  </r>
  <r>
    <x v="0"/>
    <x v="10"/>
    <s v="De Bonte Raaf"/>
    <x v="9"/>
    <x v="27"/>
    <n v="110.5"/>
    <x v="3"/>
    <x v="0"/>
    <x v="0"/>
    <x v="0"/>
    <x v="2"/>
    <x v="0"/>
  </r>
  <r>
    <x v="0"/>
    <x v="10"/>
    <s v="De Bonte Raaf"/>
    <x v="9"/>
    <x v="28"/>
    <n v="1132"/>
    <x v="3"/>
    <x v="0"/>
    <x v="0"/>
    <x v="0"/>
    <x v="2"/>
    <x v="0"/>
  </r>
  <r>
    <x v="0"/>
    <x v="10"/>
    <s v="De Bonte Raaf"/>
    <x v="9"/>
    <x v="29"/>
    <n v="0"/>
    <x v="3"/>
    <x v="0"/>
    <x v="0"/>
    <x v="0"/>
    <x v="2"/>
    <x v="0"/>
  </r>
  <r>
    <x v="0"/>
    <x v="10"/>
    <s v="De Bonte Raaf"/>
    <x v="9"/>
    <x v="30"/>
    <n v="2264"/>
    <x v="3"/>
    <x v="0"/>
    <x v="0"/>
    <x v="0"/>
    <x v="2"/>
    <x v="0"/>
  </r>
  <r>
    <x v="0"/>
    <x v="10"/>
    <s v="De Bonte Raaf"/>
    <x v="9"/>
    <x v="31"/>
    <n v="14.51"/>
    <x v="3"/>
    <x v="0"/>
    <x v="0"/>
    <x v="0"/>
    <x v="2"/>
    <x v="0"/>
  </r>
  <r>
    <x v="0"/>
    <x v="10"/>
    <s v="De Bonte Raaf"/>
    <x v="9"/>
    <x v="32"/>
    <n v="78"/>
    <x v="3"/>
    <x v="0"/>
    <x v="0"/>
    <x v="0"/>
    <x v="2"/>
    <x v="0"/>
  </r>
  <r>
    <x v="0"/>
    <x v="10"/>
    <s v="De Bonte Raaf"/>
    <x v="9"/>
    <x v="33"/>
    <n v="50"/>
    <x v="3"/>
    <x v="0"/>
    <x v="0"/>
    <x v="0"/>
    <x v="2"/>
    <x v="0"/>
  </r>
  <r>
    <x v="0"/>
    <x v="10"/>
    <s v="De Bonte Raaf"/>
    <x v="9"/>
    <x v="34"/>
    <n v="50"/>
    <x v="3"/>
    <x v="0"/>
    <x v="0"/>
    <x v="0"/>
    <x v="2"/>
    <x v="0"/>
  </r>
  <r>
    <x v="0"/>
    <x v="10"/>
    <s v="De Bonte Raaf"/>
    <x v="9"/>
    <x v="35"/>
    <n v="100"/>
    <x v="3"/>
    <x v="0"/>
    <x v="0"/>
    <x v="0"/>
    <x v="2"/>
    <x v="0"/>
  </r>
  <r>
    <x v="0"/>
    <x v="10"/>
    <s v="De Bonte Raaf"/>
    <x v="9"/>
    <x v="36"/>
    <n v="78"/>
    <x v="3"/>
    <x v="0"/>
    <x v="0"/>
    <x v="0"/>
    <x v="2"/>
    <x v="0"/>
  </r>
  <r>
    <x v="0"/>
    <x v="10"/>
    <s v="De Bonte Raaf"/>
    <x v="9"/>
    <x v="37"/>
    <n v="75.84"/>
    <x v="3"/>
    <x v="0"/>
    <x v="0"/>
    <x v="0"/>
    <x v="2"/>
    <x v="0"/>
  </r>
  <r>
    <x v="0"/>
    <x v="10"/>
    <s v="De Bonte Raaf"/>
    <x v="9"/>
    <x v="38"/>
    <n v="50.4"/>
    <x v="3"/>
    <x v="0"/>
    <x v="0"/>
    <x v="0"/>
    <x v="2"/>
    <x v="0"/>
  </r>
  <r>
    <x v="0"/>
    <x v="10"/>
    <s v="De Bonte Raaf"/>
    <x v="9"/>
    <x v="39"/>
    <n v="0"/>
    <x v="3"/>
    <x v="0"/>
    <x v="0"/>
    <x v="0"/>
    <x v="2"/>
    <x v="0"/>
  </r>
  <r>
    <x v="0"/>
    <x v="10"/>
    <s v="De Bonte Raaf"/>
    <x v="9"/>
    <x v="93"/>
    <n v="165.6"/>
    <x v="3"/>
    <x v="0"/>
    <x v="0"/>
    <x v="0"/>
    <x v="2"/>
    <x v="0"/>
  </r>
  <r>
    <x v="0"/>
    <x v="10"/>
    <s v="De Bonte Raaf"/>
    <x v="9"/>
    <x v="40"/>
    <n v="216"/>
    <x v="3"/>
    <x v="0"/>
    <x v="0"/>
    <x v="0"/>
    <x v="2"/>
    <x v="0"/>
  </r>
  <r>
    <x v="0"/>
    <x v="10"/>
    <s v="De Bonte Raaf"/>
    <x v="9"/>
    <x v="41"/>
    <n v="0"/>
    <x v="3"/>
    <x v="0"/>
    <x v="0"/>
    <x v="0"/>
    <x v="2"/>
    <x v="0"/>
  </r>
  <r>
    <x v="0"/>
    <x v="10"/>
    <s v="De Bonte Raaf"/>
    <x v="9"/>
    <x v="92"/>
    <n v="1132"/>
    <x v="3"/>
    <x v="0"/>
    <x v="0"/>
    <x v="0"/>
    <x v="2"/>
    <x v="0"/>
  </r>
  <r>
    <x v="0"/>
    <x v="10"/>
    <s v="De Bonte Raaf"/>
    <x v="9"/>
    <x v="43"/>
    <n v="0"/>
    <x v="3"/>
    <x v="0"/>
    <x v="0"/>
    <x v="1"/>
    <x v="2"/>
    <x v="0"/>
  </r>
  <r>
    <x v="0"/>
    <x v="10"/>
    <s v="De Bonte Raaf"/>
    <x v="9"/>
    <x v="44"/>
    <n v="0"/>
    <x v="3"/>
    <x v="0"/>
    <x v="0"/>
    <x v="2"/>
    <x v="2"/>
    <x v="0"/>
  </r>
  <r>
    <x v="0"/>
    <x v="10"/>
    <s v="De Bonte Raaf"/>
    <x v="9"/>
    <x v="45"/>
    <n v="0"/>
    <x v="3"/>
    <x v="0"/>
    <x v="0"/>
    <x v="2"/>
    <x v="2"/>
    <x v="0"/>
  </r>
  <r>
    <x v="0"/>
    <x v="10"/>
    <s v="De Bonte Raaf"/>
    <x v="9"/>
    <x v="46"/>
    <n v="0"/>
    <x v="3"/>
    <x v="0"/>
    <x v="0"/>
    <x v="2"/>
    <x v="2"/>
    <x v="0"/>
  </r>
  <r>
    <x v="0"/>
    <x v="10"/>
    <s v="De Bonte Raaf"/>
    <x v="9"/>
    <x v="47"/>
    <n v="0"/>
    <x v="3"/>
    <x v="0"/>
    <x v="0"/>
    <x v="2"/>
    <x v="2"/>
    <x v="0"/>
  </r>
  <r>
    <x v="0"/>
    <x v="10"/>
    <s v="De Bonte Raaf"/>
    <x v="9"/>
    <x v="48"/>
    <n v="0"/>
    <x v="3"/>
    <x v="0"/>
    <x v="0"/>
    <x v="1"/>
    <x v="2"/>
    <x v="0"/>
  </r>
  <r>
    <x v="0"/>
    <x v="10"/>
    <s v="De Bonte Raaf"/>
    <x v="9"/>
    <x v="49"/>
    <n v="90.56"/>
    <x v="3"/>
    <x v="0"/>
    <x v="0"/>
    <x v="3"/>
    <x v="2"/>
    <x v="0"/>
  </r>
  <r>
    <x v="0"/>
    <x v="10"/>
    <s v="De Bonte Raaf"/>
    <x v="9"/>
    <x v="50"/>
    <n v="13.58"/>
    <x v="3"/>
    <x v="0"/>
    <x v="0"/>
    <x v="4"/>
    <x v="2"/>
    <x v="0"/>
  </r>
  <r>
    <x v="0"/>
    <x v="10"/>
    <s v="De Bonte Raaf"/>
    <x v="9"/>
    <x v="51"/>
    <n v="18.11"/>
    <x v="3"/>
    <x v="0"/>
    <x v="0"/>
    <x v="4"/>
    <x v="2"/>
    <x v="0"/>
  </r>
  <r>
    <x v="0"/>
    <x v="10"/>
    <s v="De Bonte Raaf"/>
    <x v="9"/>
    <x v="52"/>
    <n v="0"/>
    <x v="3"/>
    <x v="0"/>
    <x v="0"/>
    <x v="1"/>
    <x v="2"/>
    <x v="0"/>
  </r>
  <r>
    <x v="0"/>
    <x v="10"/>
    <s v="De Bonte Raaf"/>
    <x v="9"/>
    <x v="53"/>
    <n v="16.98"/>
    <x v="3"/>
    <x v="0"/>
    <x v="0"/>
    <x v="3"/>
    <x v="2"/>
    <x v="0"/>
  </r>
  <r>
    <x v="0"/>
    <x v="10"/>
    <s v="De Bonte Raaf"/>
    <x v="9"/>
    <x v="54"/>
    <n v="2.5499999999999998"/>
    <x v="3"/>
    <x v="0"/>
    <x v="0"/>
    <x v="4"/>
    <x v="2"/>
    <x v="0"/>
  </r>
  <r>
    <x v="0"/>
    <x v="10"/>
    <s v="De Bonte Raaf"/>
    <x v="9"/>
    <x v="55"/>
    <n v="3.4"/>
    <x v="3"/>
    <x v="0"/>
    <x v="0"/>
    <x v="4"/>
    <x v="2"/>
    <x v="0"/>
  </r>
  <r>
    <x v="0"/>
    <x v="10"/>
    <s v="De Bonte Raaf"/>
    <x v="9"/>
    <x v="56"/>
    <n v="0"/>
    <x v="3"/>
    <x v="0"/>
    <x v="0"/>
    <x v="4"/>
    <x v="2"/>
    <x v="0"/>
  </r>
  <r>
    <x v="0"/>
    <x v="10"/>
    <s v="De Bonte Raaf"/>
    <x v="9"/>
    <x v="57"/>
    <n v="0"/>
    <x v="3"/>
    <x v="0"/>
    <x v="0"/>
    <x v="4"/>
    <x v="2"/>
    <x v="0"/>
  </r>
  <r>
    <x v="0"/>
    <x v="10"/>
    <s v="De Bonte Raaf"/>
    <x v="9"/>
    <x v="58"/>
    <n v="0"/>
    <x v="3"/>
    <x v="0"/>
    <x v="0"/>
    <x v="4"/>
    <x v="2"/>
    <x v="0"/>
  </r>
  <r>
    <x v="0"/>
    <x v="10"/>
    <s v="De Bonte Raaf"/>
    <x v="9"/>
    <x v="59"/>
    <n v="0"/>
    <x v="3"/>
    <x v="0"/>
    <x v="0"/>
    <x v="4"/>
    <x v="2"/>
    <x v="0"/>
  </r>
  <r>
    <x v="0"/>
    <x v="10"/>
    <s v="De Bonte Raaf"/>
    <x v="9"/>
    <x v="60"/>
    <n v="82.3"/>
    <x v="3"/>
    <x v="0"/>
    <x v="0"/>
    <x v="5"/>
    <x v="2"/>
    <x v="0"/>
  </r>
  <r>
    <x v="0"/>
    <x v="10"/>
    <s v="De Bonte Raaf"/>
    <x v="9"/>
    <x v="61"/>
    <n v="0"/>
    <x v="3"/>
    <x v="0"/>
    <x v="0"/>
    <x v="5"/>
    <x v="2"/>
    <x v="0"/>
  </r>
  <r>
    <x v="0"/>
    <x v="10"/>
    <s v="De Bonte Raaf"/>
    <x v="9"/>
    <x v="62"/>
    <n v="0"/>
    <x v="3"/>
    <x v="0"/>
    <x v="0"/>
    <x v="5"/>
    <x v="2"/>
    <x v="0"/>
  </r>
  <r>
    <x v="0"/>
    <x v="10"/>
    <s v="De Bonte Raaf"/>
    <x v="9"/>
    <x v="63"/>
    <n v="0"/>
    <x v="3"/>
    <x v="0"/>
    <x v="0"/>
    <x v="5"/>
    <x v="2"/>
    <x v="0"/>
  </r>
  <r>
    <x v="0"/>
    <x v="10"/>
    <s v="De Bonte Raaf"/>
    <x v="9"/>
    <x v="64"/>
    <n v="6"/>
    <x v="3"/>
    <x v="0"/>
    <x v="0"/>
    <x v="5"/>
    <x v="2"/>
    <x v="0"/>
  </r>
  <r>
    <x v="0"/>
    <x v="10"/>
    <s v="De Bonte Raaf"/>
    <x v="9"/>
    <x v="65"/>
    <n v="0"/>
    <x v="3"/>
    <x v="0"/>
    <x v="0"/>
    <x v="5"/>
    <x v="2"/>
    <x v="0"/>
  </r>
  <r>
    <x v="0"/>
    <x v="10"/>
    <s v="De Bonte Raaf"/>
    <x v="9"/>
    <x v="66"/>
    <n v="33.28"/>
    <x v="3"/>
    <x v="0"/>
    <x v="0"/>
    <x v="5"/>
    <x v="2"/>
    <x v="0"/>
  </r>
  <r>
    <x v="0"/>
    <x v="10"/>
    <s v="De Bonte Raaf"/>
    <x v="9"/>
    <x v="67"/>
    <n v="0"/>
    <x v="3"/>
    <x v="0"/>
    <x v="0"/>
    <x v="5"/>
    <x v="2"/>
    <x v="0"/>
  </r>
  <r>
    <x v="0"/>
    <x v="10"/>
    <s v="De Bonte Raaf"/>
    <x v="9"/>
    <x v="68"/>
    <n v="0"/>
    <x v="3"/>
    <x v="0"/>
    <x v="0"/>
    <x v="5"/>
    <x v="2"/>
    <x v="0"/>
  </r>
  <r>
    <x v="0"/>
    <x v="10"/>
    <s v="De Bonte Raaf"/>
    <x v="9"/>
    <x v="69"/>
    <n v="0"/>
    <x v="3"/>
    <x v="0"/>
    <x v="0"/>
    <x v="5"/>
    <x v="2"/>
    <x v="0"/>
  </r>
  <r>
    <x v="0"/>
    <x v="10"/>
    <s v="De Bonte Raaf"/>
    <x v="9"/>
    <x v="70"/>
    <n v="3.96"/>
    <x v="3"/>
    <x v="0"/>
    <x v="0"/>
    <x v="5"/>
    <x v="2"/>
    <x v="0"/>
  </r>
  <r>
    <x v="0"/>
    <x v="10"/>
    <s v="De Bonte Raaf"/>
    <x v="9"/>
    <x v="71"/>
    <n v="0"/>
    <x v="3"/>
    <x v="0"/>
    <x v="0"/>
    <x v="5"/>
    <x v="2"/>
    <x v="0"/>
  </r>
  <r>
    <x v="0"/>
    <x v="10"/>
    <s v="De Bonte Raaf"/>
    <x v="9"/>
    <x v="72"/>
    <n v="0"/>
    <x v="3"/>
    <x v="0"/>
    <x v="0"/>
    <x v="4"/>
    <x v="2"/>
    <x v="0"/>
  </r>
  <r>
    <x v="0"/>
    <x v="10"/>
    <s v="De Bonte Raaf"/>
    <x v="9"/>
    <x v="73"/>
    <n v="0"/>
    <x v="3"/>
    <x v="0"/>
    <x v="0"/>
    <x v="4"/>
    <x v="2"/>
    <x v="0"/>
  </r>
  <r>
    <x v="0"/>
    <x v="10"/>
    <s v="De Bonte Raaf"/>
    <x v="9"/>
    <x v="74"/>
    <n v="0"/>
    <x v="3"/>
    <x v="0"/>
    <x v="0"/>
    <x v="4"/>
    <x v="2"/>
    <x v="0"/>
  </r>
  <r>
    <x v="0"/>
    <x v="10"/>
    <s v="De Bonte Raaf"/>
    <x v="9"/>
    <x v="75"/>
    <n v="0"/>
    <x v="3"/>
    <x v="0"/>
    <x v="0"/>
    <x v="4"/>
    <x v="2"/>
    <x v="0"/>
  </r>
  <r>
    <x v="0"/>
    <x v="10"/>
    <s v="De Bonte Raaf"/>
    <x v="9"/>
    <x v="76"/>
    <n v="75.84"/>
    <x v="3"/>
    <x v="0"/>
    <x v="0"/>
    <x v="6"/>
    <x v="2"/>
    <x v="0"/>
  </r>
  <r>
    <x v="0"/>
    <x v="10"/>
    <s v="De Bonte Raaf"/>
    <x v="9"/>
    <x v="77"/>
    <n v="-85.42"/>
    <x v="3"/>
    <x v="0"/>
    <x v="0"/>
    <x v="7"/>
    <x v="2"/>
    <x v="0"/>
  </r>
  <r>
    <x v="0"/>
    <x v="10"/>
    <s v="De Bonte Raaf"/>
    <x v="9"/>
    <x v="78"/>
    <n v="0"/>
    <x v="3"/>
    <x v="0"/>
    <x v="0"/>
    <x v="7"/>
    <x v="2"/>
    <x v="0"/>
  </r>
  <r>
    <x v="0"/>
    <x v="10"/>
    <s v="De Bonte Raaf"/>
    <x v="9"/>
    <x v="79"/>
    <n v="0"/>
    <x v="3"/>
    <x v="0"/>
    <x v="0"/>
    <x v="7"/>
    <x v="2"/>
    <x v="0"/>
  </r>
  <r>
    <x v="0"/>
    <x v="10"/>
    <s v="De Bonte Raaf"/>
    <x v="9"/>
    <x v="80"/>
    <n v="0"/>
    <x v="3"/>
    <x v="0"/>
    <x v="0"/>
    <x v="8"/>
    <x v="2"/>
    <x v="0"/>
  </r>
  <r>
    <x v="0"/>
    <x v="10"/>
    <s v="De Bonte Raaf"/>
    <x v="9"/>
    <x v="81"/>
    <n v="1046.58"/>
    <x v="3"/>
    <x v="0"/>
    <x v="0"/>
    <x v="8"/>
    <x v="2"/>
    <x v="0"/>
  </r>
  <r>
    <x v="0"/>
    <x v="10"/>
    <s v="De Bonte Raaf"/>
    <x v="9"/>
    <x v="82"/>
    <n v="0"/>
    <x v="3"/>
    <x v="0"/>
    <x v="0"/>
    <x v="8"/>
    <x v="2"/>
    <x v="0"/>
  </r>
  <r>
    <x v="0"/>
    <x v="10"/>
    <s v="De Bonte Raaf"/>
    <x v="9"/>
    <x v="83"/>
    <n v="1046.58"/>
    <x v="3"/>
    <x v="0"/>
    <x v="0"/>
    <x v="9"/>
    <x v="2"/>
    <x v="0"/>
  </r>
  <r>
    <x v="0"/>
    <x v="10"/>
    <s v="De Bonte Raaf"/>
    <x v="9"/>
    <x v="84"/>
    <n v="0"/>
    <x v="3"/>
    <x v="0"/>
    <x v="0"/>
    <x v="3"/>
    <x v="2"/>
    <x v="0"/>
  </r>
  <r>
    <x v="0"/>
    <x v="10"/>
    <s v="De Bonte Raaf"/>
    <x v="10"/>
    <x v="0"/>
    <n v="0"/>
    <x v="3"/>
    <x v="0"/>
    <x v="0"/>
    <x v="0"/>
    <x v="2"/>
    <x v="0"/>
  </r>
  <r>
    <x v="0"/>
    <x v="10"/>
    <s v="De Bonte Raaf"/>
    <x v="10"/>
    <x v="1"/>
    <n v="0"/>
    <x v="3"/>
    <x v="0"/>
    <x v="0"/>
    <x v="0"/>
    <x v="2"/>
    <x v="0"/>
  </r>
  <r>
    <x v="0"/>
    <x v="10"/>
    <s v="De Bonte Raaf"/>
    <x v="10"/>
    <x v="2"/>
    <n v="0"/>
    <x v="3"/>
    <x v="0"/>
    <x v="0"/>
    <x v="0"/>
    <x v="2"/>
    <x v="0"/>
  </r>
  <r>
    <x v="0"/>
    <x v="10"/>
    <s v="De Bonte Raaf"/>
    <x v="10"/>
    <x v="3"/>
    <n v="0"/>
    <x v="3"/>
    <x v="0"/>
    <x v="0"/>
    <x v="0"/>
    <x v="2"/>
    <x v="0"/>
  </r>
  <r>
    <x v="0"/>
    <x v="10"/>
    <s v="De Bonte Raaf"/>
    <x v="10"/>
    <x v="4"/>
    <n v="0"/>
    <x v="3"/>
    <x v="0"/>
    <x v="0"/>
    <x v="1"/>
    <x v="2"/>
    <x v="0"/>
  </r>
  <r>
    <x v="0"/>
    <x v="10"/>
    <s v="De Bonte Raaf"/>
    <x v="10"/>
    <x v="5"/>
    <n v="0"/>
    <x v="3"/>
    <x v="0"/>
    <x v="0"/>
    <x v="0"/>
    <x v="2"/>
    <x v="0"/>
  </r>
  <r>
    <x v="0"/>
    <x v="10"/>
    <s v="De Bonte Raaf"/>
    <x v="10"/>
    <x v="6"/>
    <n v="0"/>
    <x v="3"/>
    <x v="0"/>
    <x v="0"/>
    <x v="0"/>
    <x v="2"/>
    <x v="0"/>
  </r>
  <r>
    <x v="0"/>
    <x v="10"/>
    <s v="De Bonte Raaf"/>
    <x v="10"/>
    <x v="7"/>
    <n v="0"/>
    <x v="3"/>
    <x v="0"/>
    <x v="0"/>
    <x v="0"/>
    <x v="2"/>
    <x v="0"/>
  </r>
  <r>
    <x v="0"/>
    <x v="10"/>
    <s v="De Bonte Raaf"/>
    <x v="10"/>
    <x v="8"/>
    <n v="0"/>
    <x v="3"/>
    <x v="0"/>
    <x v="0"/>
    <x v="1"/>
    <x v="2"/>
    <x v="0"/>
  </r>
  <r>
    <x v="0"/>
    <x v="10"/>
    <s v="De Bonte Raaf"/>
    <x v="10"/>
    <x v="9"/>
    <n v="0"/>
    <x v="3"/>
    <x v="0"/>
    <x v="0"/>
    <x v="0"/>
    <x v="2"/>
    <x v="0"/>
  </r>
  <r>
    <x v="0"/>
    <x v="10"/>
    <s v="De Bonte Raaf"/>
    <x v="10"/>
    <x v="10"/>
    <n v="0"/>
    <x v="3"/>
    <x v="0"/>
    <x v="0"/>
    <x v="0"/>
    <x v="2"/>
    <x v="0"/>
  </r>
  <r>
    <x v="0"/>
    <x v="10"/>
    <s v="De Bonte Raaf"/>
    <x v="10"/>
    <x v="11"/>
    <n v="0"/>
    <x v="3"/>
    <x v="0"/>
    <x v="0"/>
    <x v="0"/>
    <x v="2"/>
    <x v="0"/>
  </r>
  <r>
    <x v="0"/>
    <x v="10"/>
    <s v="De Bonte Raaf"/>
    <x v="10"/>
    <x v="12"/>
    <n v="0"/>
    <x v="3"/>
    <x v="0"/>
    <x v="0"/>
    <x v="0"/>
    <x v="2"/>
    <x v="0"/>
  </r>
  <r>
    <x v="0"/>
    <x v="10"/>
    <s v="De Bonte Raaf"/>
    <x v="10"/>
    <x v="13"/>
    <n v="0"/>
    <x v="3"/>
    <x v="0"/>
    <x v="0"/>
    <x v="0"/>
    <x v="2"/>
    <x v="0"/>
  </r>
  <r>
    <x v="0"/>
    <x v="10"/>
    <s v="De Bonte Raaf"/>
    <x v="10"/>
    <x v="14"/>
    <n v="0"/>
    <x v="3"/>
    <x v="0"/>
    <x v="0"/>
    <x v="0"/>
    <x v="2"/>
    <x v="0"/>
  </r>
  <r>
    <x v="0"/>
    <x v="10"/>
    <s v="De Bonte Raaf"/>
    <x v="10"/>
    <x v="15"/>
    <n v="0"/>
    <x v="3"/>
    <x v="0"/>
    <x v="0"/>
    <x v="0"/>
    <x v="2"/>
    <x v="0"/>
  </r>
  <r>
    <x v="0"/>
    <x v="10"/>
    <s v="De Bonte Raaf"/>
    <x v="10"/>
    <x v="16"/>
    <n v="0"/>
    <x v="3"/>
    <x v="0"/>
    <x v="0"/>
    <x v="0"/>
    <x v="2"/>
    <x v="0"/>
  </r>
  <r>
    <x v="0"/>
    <x v="10"/>
    <s v="De Bonte Raaf"/>
    <x v="10"/>
    <x v="17"/>
    <n v="0"/>
    <x v="3"/>
    <x v="0"/>
    <x v="0"/>
    <x v="0"/>
    <x v="2"/>
    <x v="0"/>
  </r>
  <r>
    <x v="0"/>
    <x v="10"/>
    <s v="De Bonte Raaf"/>
    <x v="10"/>
    <x v="18"/>
    <n v="0"/>
    <x v="3"/>
    <x v="0"/>
    <x v="0"/>
    <x v="0"/>
    <x v="2"/>
    <x v="0"/>
  </r>
  <r>
    <x v="0"/>
    <x v="10"/>
    <s v="De Bonte Raaf"/>
    <x v="10"/>
    <x v="19"/>
    <n v="0"/>
    <x v="3"/>
    <x v="0"/>
    <x v="0"/>
    <x v="0"/>
    <x v="2"/>
    <x v="0"/>
  </r>
  <r>
    <x v="0"/>
    <x v="10"/>
    <s v="De Bonte Raaf"/>
    <x v="10"/>
    <x v="20"/>
    <n v="0"/>
    <x v="3"/>
    <x v="0"/>
    <x v="0"/>
    <x v="0"/>
    <x v="2"/>
    <x v="0"/>
  </r>
  <r>
    <x v="0"/>
    <x v="10"/>
    <s v="De Bonte Raaf"/>
    <x v="10"/>
    <x v="21"/>
    <n v="0"/>
    <x v="3"/>
    <x v="0"/>
    <x v="0"/>
    <x v="0"/>
    <x v="2"/>
    <x v="0"/>
  </r>
  <r>
    <x v="0"/>
    <x v="10"/>
    <s v="De Bonte Raaf"/>
    <x v="10"/>
    <x v="22"/>
    <n v="0"/>
    <x v="3"/>
    <x v="0"/>
    <x v="0"/>
    <x v="0"/>
    <x v="2"/>
    <x v="0"/>
  </r>
  <r>
    <x v="0"/>
    <x v="10"/>
    <s v="De Bonte Raaf"/>
    <x v="10"/>
    <x v="23"/>
    <n v="0"/>
    <x v="3"/>
    <x v="0"/>
    <x v="0"/>
    <x v="0"/>
    <x v="2"/>
    <x v="0"/>
  </r>
  <r>
    <x v="0"/>
    <x v="10"/>
    <s v="De Bonte Raaf"/>
    <x v="10"/>
    <x v="24"/>
    <n v="0"/>
    <x v="3"/>
    <x v="0"/>
    <x v="0"/>
    <x v="0"/>
    <x v="2"/>
    <x v="0"/>
  </r>
  <r>
    <x v="0"/>
    <x v="10"/>
    <s v="De Bonte Raaf"/>
    <x v="10"/>
    <x v="25"/>
    <n v="0"/>
    <x v="3"/>
    <x v="0"/>
    <x v="0"/>
    <x v="0"/>
    <x v="2"/>
    <x v="0"/>
  </r>
  <r>
    <x v="0"/>
    <x v="10"/>
    <s v="De Bonte Raaf"/>
    <x v="10"/>
    <x v="26"/>
    <n v="0"/>
    <x v="3"/>
    <x v="0"/>
    <x v="0"/>
    <x v="0"/>
    <x v="2"/>
    <x v="0"/>
  </r>
  <r>
    <x v="0"/>
    <x v="10"/>
    <s v="De Bonte Raaf"/>
    <x v="10"/>
    <x v="27"/>
    <n v="0"/>
    <x v="3"/>
    <x v="0"/>
    <x v="0"/>
    <x v="0"/>
    <x v="2"/>
    <x v="0"/>
  </r>
  <r>
    <x v="0"/>
    <x v="10"/>
    <s v="De Bonte Raaf"/>
    <x v="10"/>
    <x v="28"/>
    <n v="0"/>
    <x v="3"/>
    <x v="0"/>
    <x v="0"/>
    <x v="0"/>
    <x v="2"/>
    <x v="0"/>
  </r>
  <r>
    <x v="0"/>
    <x v="10"/>
    <s v="De Bonte Raaf"/>
    <x v="10"/>
    <x v="29"/>
    <n v="0"/>
    <x v="3"/>
    <x v="0"/>
    <x v="0"/>
    <x v="0"/>
    <x v="2"/>
    <x v="0"/>
  </r>
  <r>
    <x v="0"/>
    <x v="10"/>
    <s v="De Bonte Raaf"/>
    <x v="10"/>
    <x v="30"/>
    <n v="2264"/>
    <x v="3"/>
    <x v="0"/>
    <x v="0"/>
    <x v="0"/>
    <x v="2"/>
    <x v="0"/>
  </r>
  <r>
    <x v="0"/>
    <x v="10"/>
    <s v="De Bonte Raaf"/>
    <x v="10"/>
    <x v="31"/>
    <n v="14.51"/>
    <x v="3"/>
    <x v="0"/>
    <x v="0"/>
    <x v="0"/>
    <x v="2"/>
    <x v="0"/>
  </r>
  <r>
    <x v="0"/>
    <x v="10"/>
    <s v="De Bonte Raaf"/>
    <x v="10"/>
    <x v="32"/>
    <n v="0"/>
    <x v="3"/>
    <x v="0"/>
    <x v="0"/>
    <x v="0"/>
    <x v="2"/>
    <x v="0"/>
  </r>
  <r>
    <x v="0"/>
    <x v="10"/>
    <s v="De Bonte Raaf"/>
    <x v="10"/>
    <x v="33"/>
    <n v="0"/>
    <x v="3"/>
    <x v="0"/>
    <x v="0"/>
    <x v="0"/>
    <x v="2"/>
    <x v="0"/>
  </r>
  <r>
    <x v="0"/>
    <x v="10"/>
    <s v="De Bonte Raaf"/>
    <x v="10"/>
    <x v="34"/>
    <n v="0"/>
    <x v="3"/>
    <x v="0"/>
    <x v="0"/>
    <x v="0"/>
    <x v="2"/>
    <x v="0"/>
  </r>
  <r>
    <x v="0"/>
    <x v="10"/>
    <s v="De Bonte Raaf"/>
    <x v="10"/>
    <x v="35"/>
    <n v="0"/>
    <x v="3"/>
    <x v="0"/>
    <x v="0"/>
    <x v="0"/>
    <x v="2"/>
    <x v="0"/>
  </r>
  <r>
    <x v="0"/>
    <x v="10"/>
    <s v="De Bonte Raaf"/>
    <x v="10"/>
    <x v="36"/>
    <n v="0"/>
    <x v="3"/>
    <x v="0"/>
    <x v="0"/>
    <x v="0"/>
    <x v="2"/>
    <x v="0"/>
  </r>
  <r>
    <x v="0"/>
    <x v="10"/>
    <s v="De Bonte Raaf"/>
    <x v="10"/>
    <x v="37"/>
    <n v="0"/>
    <x v="3"/>
    <x v="0"/>
    <x v="0"/>
    <x v="0"/>
    <x v="2"/>
    <x v="0"/>
  </r>
  <r>
    <x v="0"/>
    <x v="10"/>
    <s v="De Bonte Raaf"/>
    <x v="10"/>
    <x v="38"/>
    <n v="3.42"/>
    <x v="3"/>
    <x v="0"/>
    <x v="0"/>
    <x v="0"/>
    <x v="2"/>
    <x v="0"/>
  </r>
  <r>
    <x v="0"/>
    <x v="10"/>
    <s v="De Bonte Raaf"/>
    <x v="10"/>
    <x v="39"/>
    <n v="0"/>
    <x v="3"/>
    <x v="0"/>
    <x v="0"/>
    <x v="0"/>
    <x v="2"/>
    <x v="0"/>
  </r>
  <r>
    <x v="0"/>
    <x v="10"/>
    <s v="De Bonte Raaf"/>
    <x v="10"/>
    <x v="40"/>
    <n v="3.42"/>
    <x v="3"/>
    <x v="0"/>
    <x v="0"/>
    <x v="0"/>
    <x v="2"/>
    <x v="0"/>
  </r>
  <r>
    <x v="0"/>
    <x v="10"/>
    <s v="De Bonte Raaf"/>
    <x v="10"/>
    <x v="41"/>
    <n v="0"/>
    <x v="3"/>
    <x v="0"/>
    <x v="0"/>
    <x v="0"/>
    <x v="2"/>
    <x v="0"/>
  </r>
  <r>
    <x v="0"/>
    <x v="10"/>
    <s v="De Bonte Raaf"/>
    <x v="10"/>
    <x v="42"/>
    <n v="0"/>
    <x v="3"/>
    <x v="0"/>
    <x v="0"/>
    <x v="0"/>
    <x v="2"/>
    <x v="0"/>
  </r>
  <r>
    <x v="0"/>
    <x v="10"/>
    <s v="De Bonte Raaf"/>
    <x v="10"/>
    <x v="43"/>
    <n v="0"/>
    <x v="3"/>
    <x v="0"/>
    <x v="0"/>
    <x v="1"/>
    <x v="2"/>
    <x v="0"/>
  </r>
  <r>
    <x v="0"/>
    <x v="10"/>
    <s v="De Bonte Raaf"/>
    <x v="10"/>
    <x v="44"/>
    <n v="0"/>
    <x v="3"/>
    <x v="0"/>
    <x v="0"/>
    <x v="2"/>
    <x v="2"/>
    <x v="0"/>
  </r>
  <r>
    <x v="0"/>
    <x v="10"/>
    <s v="De Bonte Raaf"/>
    <x v="10"/>
    <x v="45"/>
    <n v="0"/>
    <x v="3"/>
    <x v="0"/>
    <x v="0"/>
    <x v="2"/>
    <x v="2"/>
    <x v="0"/>
  </r>
  <r>
    <x v="0"/>
    <x v="10"/>
    <s v="De Bonte Raaf"/>
    <x v="10"/>
    <x v="46"/>
    <n v="0"/>
    <x v="3"/>
    <x v="0"/>
    <x v="0"/>
    <x v="2"/>
    <x v="2"/>
    <x v="0"/>
  </r>
  <r>
    <x v="0"/>
    <x v="10"/>
    <s v="De Bonte Raaf"/>
    <x v="10"/>
    <x v="47"/>
    <n v="0"/>
    <x v="3"/>
    <x v="0"/>
    <x v="0"/>
    <x v="2"/>
    <x v="2"/>
    <x v="0"/>
  </r>
  <r>
    <x v="0"/>
    <x v="10"/>
    <s v="De Bonte Raaf"/>
    <x v="10"/>
    <x v="48"/>
    <n v="0"/>
    <x v="3"/>
    <x v="0"/>
    <x v="0"/>
    <x v="1"/>
    <x v="2"/>
    <x v="0"/>
  </r>
  <r>
    <x v="0"/>
    <x v="10"/>
    <s v="De Bonte Raaf"/>
    <x v="10"/>
    <x v="49"/>
    <n v="0"/>
    <x v="3"/>
    <x v="0"/>
    <x v="0"/>
    <x v="3"/>
    <x v="2"/>
    <x v="0"/>
  </r>
  <r>
    <x v="0"/>
    <x v="10"/>
    <s v="De Bonte Raaf"/>
    <x v="10"/>
    <x v="50"/>
    <n v="0"/>
    <x v="3"/>
    <x v="0"/>
    <x v="0"/>
    <x v="4"/>
    <x v="2"/>
    <x v="0"/>
  </r>
  <r>
    <x v="0"/>
    <x v="10"/>
    <s v="De Bonte Raaf"/>
    <x v="10"/>
    <x v="51"/>
    <n v="0"/>
    <x v="3"/>
    <x v="0"/>
    <x v="0"/>
    <x v="4"/>
    <x v="2"/>
    <x v="0"/>
  </r>
  <r>
    <x v="0"/>
    <x v="10"/>
    <s v="De Bonte Raaf"/>
    <x v="10"/>
    <x v="52"/>
    <n v="0"/>
    <x v="3"/>
    <x v="0"/>
    <x v="0"/>
    <x v="1"/>
    <x v="2"/>
    <x v="0"/>
  </r>
  <r>
    <x v="0"/>
    <x v="10"/>
    <s v="De Bonte Raaf"/>
    <x v="10"/>
    <x v="53"/>
    <n v="0"/>
    <x v="3"/>
    <x v="0"/>
    <x v="0"/>
    <x v="3"/>
    <x v="2"/>
    <x v="0"/>
  </r>
  <r>
    <x v="0"/>
    <x v="10"/>
    <s v="De Bonte Raaf"/>
    <x v="10"/>
    <x v="54"/>
    <n v="0"/>
    <x v="3"/>
    <x v="0"/>
    <x v="0"/>
    <x v="4"/>
    <x v="2"/>
    <x v="0"/>
  </r>
  <r>
    <x v="0"/>
    <x v="10"/>
    <s v="De Bonte Raaf"/>
    <x v="10"/>
    <x v="55"/>
    <n v="0"/>
    <x v="3"/>
    <x v="0"/>
    <x v="0"/>
    <x v="4"/>
    <x v="2"/>
    <x v="0"/>
  </r>
  <r>
    <x v="0"/>
    <x v="10"/>
    <s v="De Bonte Raaf"/>
    <x v="10"/>
    <x v="56"/>
    <n v="0"/>
    <x v="3"/>
    <x v="0"/>
    <x v="0"/>
    <x v="4"/>
    <x v="2"/>
    <x v="0"/>
  </r>
  <r>
    <x v="0"/>
    <x v="10"/>
    <s v="De Bonte Raaf"/>
    <x v="10"/>
    <x v="57"/>
    <n v="0"/>
    <x v="3"/>
    <x v="0"/>
    <x v="0"/>
    <x v="4"/>
    <x v="2"/>
    <x v="0"/>
  </r>
  <r>
    <x v="0"/>
    <x v="10"/>
    <s v="De Bonte Raaf"/>
    <x v="10"/>
    <x v="58"/>
    <n v="0"/>
    <x v="3"/>
    <x v="0"/>
    <x v="0"/>
    <x v="4"/>
    <x v="2"/>
    <x v="0"/>
  </r>
  <r>
    <x v="0"/>
    <x v="10"/>
    <s v="De Bonte Raaf"/>
    <x v="10"/>
    <x v="59"/>
    <n v="0"/>
    <x v="3"/>
    <x v="0"/>
    <x v="0"/>
    <x v="4"/>
    <x v="2"/>
    <x v="0"/>
  </r>
  <r>
    <x v="0"/>
    <x v="10"/>
    <s v="De Bonte Raaf"/>
    <x v="10"/>
    <x v="60"/>
    <n v="0"/>
    <x v="3"/>
    <x v="0"/>
    <x v="0"/>
    <x v="5"/>
    <x v="2"/>
    <x v="0"/>
  </r>
  <r>
    <x v="0"/>
    <x v="10"/>
    <s v="De Bonte Raaf"/>
    <x v="10"/>
    <x v="61"/>
    <n v="0"/>
    <x v="3"/>
    <x v="0"/>
    <x v="0"/>
    <x v="5"/>
    <x v="2"/>
    <x v="0"/>
  </r>
  <r>
    <x v="0"/>
    <x v="10"/>
    <s v="De Bonte Raaf"/>
    <x v="10"/>
    <x v="62"/>
    <n v="0"/>
    <x v="3"/>
    <x v="0"/>
    <x v="0"/>
    <x v="5"/>
    <x v="2"/>
    <x v="0"/>
  </r>
  <r>
    <x v="0"/>
    <x v="10"/>
    <s v="De Bonte Raaf"/>
    <x v="10"/>
    <x v="63"/>
    <n v="0"/>
    <x v="3"/>
    <x v="0"/>
    <x v="0"/>
    <x v="5"/>
    <x v="2"/>
    <x v="0"/>
  </r>
  <r>
    <x v="0"/>
    <x v="10"/>
    <s v="De Bonte Raaf"/>
    <x v="10"/>
    <x v="64"/>
    <n v="0"/>
    <x v="3"/>
    <x v="0"/>
    <x v="0"/>
    <x v="5"/>
    <x v="2"/>
    <x v="0"/>
  </r>
  <r>
    <x v="0"/>
    <x v="10"/>
    <s v="De Bonte Raaf"/>
    <x v="10"/>
    <x v="65"/>
    <n v="0"/>
    <x v="3"/>
    <x v="0"/>
    <x v="0"/>
    <x v="5"/>
    <x v="2"/>
    <x v="0"/>
  </r>
  <r>
    <x v="0"/>
    <x v="10"/>
    <s v="De Bonte Raaf"/>
    <x v="10"/>
    <x v="66"/>
    <n v="0"/>
    <x v="3"/>
    <x v="0"/>
    <x v="0"/>
    <x v="5"/>
    <x v="2"/>
    <x v="0"/>
  </r>
  <r>
    <x v="0"/>
    <x v="10"/>
    <s v="De Bonte Raaf"/>
    <x v="10"/>
    <x v="67"/>
    <n v="0"/>
    <x v="3"/>
    <x v="0"/>
    <x v="0"/>
    <x v="5"/>
    <x v="2"/>
    <x v="0"/>
  </r>
  <r>
    <x v="0"/>
    <x v="10"/>
    <s v="De Bonte Raaf"/>
    <x v="10"/>
    <x v="68"/>
    <n v="0"/>
    <x v="3"/>
    <x v="0"/>
    <x v="0"/>
    <x v="5"/>
    <x v="2"/>
    <x v="0"/>
  </r>
  <r>
    <x v="0"/>
    <x v="10"/>
    <s v="De Bonte Raaf"/>
    <x v="10"/>
    <x v="69"/>
    <n v="0"/>
    <x v="3"/>
    <x v="0"/>
    <x v="0"/>
    <x v="5"/>
    <x v="2"/>
    <x v="0"/>
  </r>
  <r>
    <x v="0"/>
    <x v="10"/>
    <s v="De Bonte Raaf"/>
    <x v="10"/>
    <x v="70"/>
    <n v="0"/>
    <x v="3"/>
    <x v="0"/>
    <x v="0"/>
    <x v="5"/>
    <x v="2"/>
    <x v="0"/>
  </r>
  <r>
    <x v="0"/>
    <x v="10"/>
    <s v="De Bonte Raaf"/>
    <x v="10"/>
    <x v="71"/>
    <n v="0"/>
    <x v="3"/>
    <x v="0"/>
    <x v="0"/>
    <x v="5"/>
    <x v="2"/>
    <x v="0"/>
  </r>
  <r>
    <x v="0"/>
    <x v="10"/>
    <s v="De Bonte Raaf"/>
    <x v="10"/>
    <x v="72"/>
    <n v="0"/>
    <x v="3"/>
    <x v="0"/>
    <x v="0"/>
    <x v="4"/>
    <x v="2"/>
    <x v="0"/>
  </r>
  <r>
    <x v="0"/>
    <x v="10"/>
    <s v="De Bonte Raaf"/>
    <x v="10"/>
    <x v="73"/>
    <n v="0"/>
    <x v="3"/>
    <x v="0"/>
    <x v="0"/>
    <x v="4"/>
    <x v="2"/>
    <x v="0"/>
  </r>
  <r>
    <x v="0"/>
    <x v="10"/>
    <s v="De Bonte Raaf"/>
    <x v="10"/>
    <x v="74"/>
    <n v="0"/>
    <x v="3"/>
    <x v="0"/>
    <x v="0"/>
    <x v="4"/>
    <x v="2"/>
    <x v="0"/>
  </r>
  <r>
    <x v="0"/>
    <x v="10"/>
    <s v="De Bonte Raaf"/>
    <x v="10"/>
    <x v="75"/>
    <n v="0"/>
    <x v="3"/>
    <x v="0"/>
    <x v="0"/>
    <x v="4"/>
    <x v="2"/>
    <x v="0"/>
  </r>
  <r>
    <x v="0"/>
    <x v="10"/>
    <s v="De Bonte Raaf"/>
    <x v="10"/>
    <x v="76"/>
    <n v="0"/>
    <x v="3"/>
    <x v="0"/>
    <x v="0"/>
    <x v="6"/>
    <x v="2"/>
    <x v="0"/>
  </r>
  <r>
    <x v="0"/>
    <x v="10"/>
    <s v="De Bonte Raaf"/>
    <x v="10"/>
    <x v="77"/>
    <n v="0"/>
    <x v="3"/>
    <x v="0"/>
    <x v="0"/>
    <x v="7"/>
    <x v="2"/>
    <x v="0"/>
  </r>
  <r>
    <x v="0"/>
    <x v="10"/>
    <s v="De Bonte Raaf"/>
    <x v="10"/>
    <x v="78"/>
    <n v="0"/>
    <x v="3"/>
    <x v="0"/>
    <x v="0"/>
    <x v="7"/>
    <x v="2"/>
    <x v="0"/>
  </r>
  <r>
    <x v="0"/>
    <x v="10"/>
    <s v="De Bonte Raaf"/>
    <x v="10"/>
    <x v="79"/>
    <n v="0"/>
    <x v="3"/>
    <x v="0"/>
    <x v="0"/>
    <x v="7"/>
    <x v="2"/>
    <x v="0"/>
  </r>
  <r>
    <x v="0"/>
    <x v="10"/>
    <s v="De Bonte Raaf"/>
    <x v="10"/>
    <x v="80"/>
    <n v="0"/>
    <x v="3"/>
    <x v="0"/>
    <x v="0"/>
    <x v="8"/>
    <x v="2"/>
    <x v="0"/>
  </r>
  <r>
    <x v="0"/>
    <x v="10"/>
    <s v="De Bonte Raaf"/>
    <x v="10"/>
    <x v="81"/>
    <n v="0"/>
    <x v="3"/>
    <x v="0"/>
    <x v="0"/>
    <x v="8"/>
    <x v="2"/>
    <x v="0"/>
  </r>
  <r>
    <x v="0"/>
    <x v="10"/>
    <s v="De Bonte Raaf"/>
    <x v="10"/>
    <x v="82"/>
    <n v="0"/>
    <x v="3"/>
    <x v="0"/>
    <x v="0"/>
    <x v="8"/>
    <x v="2"/>
    <x v="0"/>
  </r>
  <r>
    <x v="0"/>
    <x v="10"/>
    <s v="De Bonte Raaf"/>
    <x v="10"/>
    <x v="83"/>
    <n v="0"/>
    <x v="3"/>
    <x v="0"/>
    <x v="0"/>
    <x v="9"/>
    <x v="2"/>
    <x v="0"/>
  </r>
  <r>
    <x v="0"/>
    <x v="10"/>
    <s v="De Bonte Raaf"/>
    <x v="10"/>
    <x v="84"/>
    <n v="0"/>
    <x v="3"/>
    <x v="0"/>
    <x v="0"/>
    <x v="3"/>
    <x v="2"/>
    <x v="0"/>
  </r>
  <r>
    <x v="0"/>
    <x v="11"/>
    <s v="De Bonte Raaf"/>
    <x v="0"/>
    <x v="0"/>
    <n v="2.97"/>
    <x v="0"/>
    <x v="3"/>
    <x v="0"/>
    <x v="0"/>
    <x v="0"/>
    <x v="0"/>
  </r>
  <r>
    <x v="0"/>
    <x v="11"/>
    <s v="De Bonte Raaf"/>
    <x v="0"/>
    <x v="1"/>
    <n v="0"/>
    <x v="0"/>
    <x v="3"/>
    <x v="0"/>
    <x v="0"/>
    <x v="0"/>
    <x v="0"/>
  </r>
  <r>
    <x v="0"/>
    <x v="11"/>
    <s v="De Bonte Raaf"/>
    <x v="0"/>
    <x v="97"/>
    <n v="1.58"/>
    <x v="0"/>
    <x v="3"/>
    <x v="0"/>
    <x v="0"/>
    <x v="0"/>
    <x v="0"/>
  </r>
  <r>
    <x v="0"/>
    <x v="11"/>
    <s v="De Bonte Raaf"/>
    <x v="0"/>
    <x v="3"/>
    <n v="0"/>
    <x v="0"/>
    <x v="3"/>
    <x v="0"/>
    <x v="0"/>
    <x v="0"/>
    <x v="0"/>
  </r>
  <r>
    <x v="0"/>
    <x v="11"/>
    <s v="De Bonte Raaf"/>
    <x v="0"/>
    <x v="4"/>
    <n v="0"/>
    <x v="0"/>
    <x v="3"/>
    <x v="0"/>
    <x v="1"/>
    <x v="0"/>
    <x v="0"/>
  </r>
  <r>
    <x v="0"/>
    <x v="11"/>
    <s v="De Bonte Raaf"/>
    <x v="0"/>
    <x v="98"/>
    <n v="1.58"/>
    <x v="0"/>
    <x v="3"/>
    <x v="0"/>
    <x v="0"/>
    <x v="0"/>
    <x v="0"/>
  </r>
  <r>
    <x v="0"/>
    <x v="11"/>
    <s v="De Bonte Raaf"/>
    <x v="0"/>
    <x v="6"/>
    <n v="0.37"/>
    <x v="0"/>
    <x v="3"/>
    <x v="0"/>
    <x v="0"/>
    <x v="0"/>
    <x v="0"/>
  </r>
  <r>
    <x v="0"/>
    <x v="11"/>
    <s v="De Bonte Raaf"/>
    <x v="0"/>
    <x v="99"/>
    <n v="1.58"/>
    <x v="0"/>
    <x v="3"/>
    <x v="0"/>
    <x v="0"/>
    <x v="0"/>
    <x v="0"/>
  </r>
  <r>
    <x v="0"/>
    <x v="11"/>
    <s v="De Bonte Raaf"/>
    <x v="0"/>
    <x v="8"/>
    <n v="0"/>
    <x v="0"/>
    <x v="3"/>
    <x v="0"/>
    <x v="1"/>
    <x v="0"/>
    <x v="0"/>
  </r>
  <r>
    <x v="0"/>
    <x v="11"/>
    <s v="De Bonte Raaf"/>
    <x v="0"/>
    <x v="9"/>
    <n v="0"/>
    <x v="0"/>
    <x v="3"/>
    <x v="0"/>
    <x v="0"/>
    <x v="0"/>
    <x v="0"/>
  </r>
  <r>
    <x v="0"/>
    <x v="11"/>
    <s v="De Bonte Raaf"/>
    <x v="0"/>
    <x v="10"/>
    <n v="0"/>
    <x v="0"/>
    <x v="3"/>
    <x v="0"/>
    <x v="0"/>
    <x v="0"/>
    <x v="0"/>
  </r>
  <r>
    <x v="0"/>
    <x v="11"/>
    <s v="De Bonte Raaf"/>
    <x v="0"/>
    <x v="11"/>
    <n v="0"/>
    <x v="0"/>
    <x v="3"/>
    <x v="0"/>
    <x v="0"/>
    <x v="0"/>
    <x v="0"/>
  </r>
  <r>
    <x v="0"/>
    <x v="11"/>
    <s v="De Bonte Raaf"/>
    <x v="0"/>
    <x v="12"/>
    <n v="0"/>
    <x v="0"/>
    <x v="3"/>
    <x v="0"/>
    <x v="0"/>
    <x v="0"/>
    <x v="0"/>
  </r>
  <r>
    <x v="0"/>
    <x v="11"/>
    <s v="De Bonte Raaf"/>
    <x v="0"/>
    <x v="13"/>
    <n v="0"/>
    <x v="0"/>
    <x v="3"/>
    <x v="0"/>
    <x v="0"/>
    <x v="0"/>
    <x v="0"/>
  </r>
  <r>
    <x v="0"/>
    <x v="11"/>
    <s v="De Bonte Raaf"/>
    <x v="0"/>
    <x v="14"/>
    <n v="0"/>
    <x v="0"/>
    <x v="3"/>
    <x v="0"/>
    <x v="0"/>
    <x v="0"/>
    <x v="0"/>
  </r>
  <r>
    <x v="0"/>
    <x v="11"/>
    <s v="De Bonte Raaf"/>
    <x v="0"/>
    <x v="15"/>
    <n v="0"/>
    <x v="0"/>
    <x v="3"/>
    <x v="0"/>
    <x v="0"/>
    <x v="0"/>
    <x v="0"/>
  </r>
  <r>
    <x v="0"/>
    <x v="11"/>
    <s v="De Bonte Raaf"/>
    <x v="0"/>
    <x v="16"/>
    <n v="0"/>
    <x v="0"/>
    <x v="3"/>
    <x v="0"/>
    <x v="0"/>
    <x v="0"/>
    <x v="0"/>
  </r>
  <r>
    <x v="0"/>
    <x v="11"/>
    <s v="De Bonte Raaf"/>
    <x v="0"/>
    <x v="17"/>
    <n v="1.58"/>
    <x v="0"/>
    <x v="3"/>
    <x v="0"/>
    <x v="0"/>
    <x v="0"/>
    <x v="0"/>
  </r>
  <r>
    <x v="0"/>
    <x v="11"/>
    <s v="De Bonte Raaf"/>
    <x v="0"/>
    <x v="18"/>
    <n v="1.58"/>
    <x v="0"/>
    <x v="3"/>
    <x v="0"/>
    <x v="0"/>
    <x v="0"/>
    <x v="0"/>
  </r>
  <r>
    <x v="0"/>
    <x v="11"/>
    <s v="De Bonte Raaf"/>
    <x v="0"/>
    <x v="19"/>
    <n v="0"/>
    <x v="0"/>
    <x v="3"/>
    <x v="0"/>
    <x v="0"/>
    <x v="0"/>
    <x v="0"/>
  </r>
  <r>
    <x v="0"/>
    <x v="11"/>
    <s v="De Bonte Raaf"/>
    <x v="0"/>
    <x v="20"/>
    <n v="1.58"/>
    <x v="0"/>
    <x v="3"/>
    <x v="0"/>
    <x v="0"/>
    <x v="0"/>
    <x v="0"/>
  </r>
  <r>
    <x v="0"/>
    <x v="11"/>
    <s v="De Bonte Raaf"/>
    <x v="0"/>
    <x v="21"/>
    <n v="-0.59"/>
    <x v="0"/>
    <x v="3"/>
    <x v="0"/>
    <x v="0"/>
    <x v="0"/>
    <x v="0"/>
  </r>
  <r>
    <x v="0"/>
    <x v="11"/>
    <s v="De Bonte Raaf"/>
    <x v="0"/>
    <x v="22"/>
    <n v="1.58"/>
    <x v="0"/>
    <x v="3"/>
    <x v="0"/>
    <x v="0"/>
    <x v="0"/>
    <x v="0"/>
  </r>
  <r>
    <x v="0"/>
    <x v="11"/>
    <s v="De Bonte Raaf"/>
    <x v="0"/>
    <x v="23"/>
    <n v="1.58"/>
    <x v="0"/>
    <x v="3"/>
    <x v="0"/>
    <x v="0"/>
    <x v="0"/>
    <x v="0"/>
  </r>
  <r>
    <x v="0"/>
    <x v="11"/>
    <s v="De Bonte Raaf"/>
    <x v="0"/>
    <x v="24"/>
    <n v="1.58"/>
    <x v="0"/>
    <x v="3"/>
    <x v="0"/>
    <x v="0"/>
    <x v="0"/>
    <x v="0"/>
  </r>
  <r>
    <x v="0"/>
    <x v="11"/>
    <s v="De Bonte Raaf"/>
    <x v="0"/>
    <x v="25"/>
    <n v="0"/>
    <x v="0"/>
    <x v="3"/>
    <x v="0"/>
    <x v="0"/>
    <x v="0"/>
    <x v="0"/>
  </r>
  <r>
    <x v="0"/>
    <x v="11"/>
    <s v="De Bonte Raaf"/>
    <x v="0"/>
    <x v="26"/>
    <n v="0"/>
    <x v="0"/>
    <x v="3"/>
    <x v="0"/>
    <x v="0"/>
    <x v="0"/>
    <x v="0"/>
  </r>
  <r>
    <x v="0"/>
    <x v="11"/>
    <s v="De Bonte Raaf"/>
    <x v="0"/>
    <x v="27"/>
    <n v="0"/>
    <x v="0"/>
    <x v="3"/>
    <x v="0"/>
    <x v="0"/>
    <x v="0"/>
    <x v="0"/>
  </r>
  <r>
    <x v="0"/>
    <x v="11"/>
    <s v="De Bonte Raaf"/>
    <x v="0"/>
    <x v="28"/>
    <n v="0"/>
    <x v="0"/>
    <x v="3"/>
    <x v="0"/>
    <x v="0"/>
    <x v="0"/>
    <x v="0"/>
  </r>
  <r>
    <x v="0"/>
    <x v="11"/>
    <s v="De Bonte Raaf"/>
    <x v="0"/>
    <x v="29"/>
    <n v="1.58"/>
    <x v="0"/>
    <x v="3"/>
    <x v="0"/>
    <x v="0"/>
    <x v="0"/>
    <x v="0"/>
  </r>
  <r>
    <x v="0"/>
    <x v="11"/>
    <s v="De Bonte Raaf"/>
    <x v="0"/>
    <x v="30"/>
    <n v="2350"/>
    <x v="0"/>
    <x v="3"/>
    <x v="0"/>
    <x v="0"/>
    <x v="0"/>
    <x v="0"/>
  </r>
  <r>
    <x v="0"/>
    <x v="11"/>
    <s v="De Bonte Raaf"/>
    <x v="0"/>
    <x v="31"/>
    <n v="15.06"/>
    <x v="0"/>
    <x v="3"/>
    <x v="0"/>
    <x v="0"/>
    <x v="0"/>
    <x v="0"/>
  </r>
  <r>
    <x v="0"/>
    <x v="11"/>
    <s v="De Bonte Raaf"/>
    <x v="0"/>
    <x v="32"/>
    <n v="0"/>
    <x v="0"/>
    <x v="3"/>
    <x v="0"/>
    <x v="0"/>
    <x v="0"/>
    <x v="0"/>
  </r>
  <r>
    <x v="0"/>
    <x v="11"/>
    <s v="De Bonte Raaf"/>
    <x v="0"/>
    <x v="33"/>
    <n v="0"/>
    <x v="0"/>
    <x v="3"/>
    <x v="0"/>
    <x v="0"/>
    <x v="0"/>
    <x v="0"/>
  </r>
  <r>
    <x v="0"/>
    <x v="11"/>
    <s v="De Bonte Raaf"/>
    <x v="0"/>
    <x v="34"/>
    <n v="0"/>
    <x v="0"/>
    <x v="3"/>
    <x v="0"/>
    <x v="0"/>
    <x v="0"/>
    <x v="0"/>
  </r>
  <r>
    <x v="0"/>
    <x v="11"/>
    <s v="De Bonte Raaf"/>
    <x v="0"/>
    <x v="35"/>
    <n v="0"/>
    <x v="0"/>
    <x v="3"/>
    <x v="0"/>
    <x v="0"/>
    <x v="0"/>
    <x v="0"/>
  </r>
  <r>
    <x v="0"/>
    <x v="11"/>
    <s v="De Bonte Raaf"/>
    <x v="0"/>
    <x v="36"/>
    <n v="0"/>
    <x v="0"/>
    <x v="3"/>
    <x v="0"/>
    <x v="0"/>
    <x v="0"/>
    <x v="0"/>
  </r>
  <r>
    <x v="0"/>
    <x v="11"/>
    <s v="De Bonte Raaf"/>
    <x v="0"/>
    <x v="37"/>
    <n v="0.11"/>
    <x v="0"/>
    <x v="3"/>
    <x v="0"/>
    <x v="0"/>
    <x v="0"/>
    <x v="0"/>
  </r>
  <r>
    <x v="0"/>
    <x v="11"/>
    <s v="De Bonte Raaf"/>
    <x v="0"/>
    <x v="38"/>
    <n v="1.59"/>
    <x v="0"/>
    <x v="3"/>
    <x v="0"/>
    <x v="0"/>
    <x v="0"/>
    <x v="0"/>
  </r>
  <r>
    <x v="0"/>
    <x v="11"/>
    <s v="De Bonte Raaf"/>
    <x v="0"/>
    <x v="39"/>
    <n v="0"/>
    <x v="0"/>
    <x v="3"/>
    <x v="0"/>
    <x v="0"/>
    <x v="0"/>
    <x v="0"/>
  </r>
  <r>
    <x v="0"/>
    <x v="11"/>
    <s v="De Bonte Raaf"/>
    <x v="0"/>
    <x v="40"/>
    <n v="1.59"/>
    <x v="0"/>
    <x v="3"/>
    <x v="0"/>
    <x v="0"/>
    <x v="0"/>
    <x v="0"/>
  </r>
  <r>
    <x v="0"/>
    <x v="11"/>
    <s v="De Bonte Raaf"/>
    <x v="0"/>
    <x v="41"/>
    <n v="0"/>
    <x v="0"/>
    <x v="3"/>
    <x v="0"/>
    <x v="0"/>
    <x v="0"/>
    <x v="0"/>
  </r>
  <r>
    <x v="0"/>
    <x v="11"/>
    <s v="De Bonte Raaf"/>
    <x v="0"/>
    <x v="42"/>
    <n v="0"/>
    <x v="0"/>
    <x v="3"/>
    <x v="0"/>
    <x v="0"/>
    <x v="0"/>
    <x v="0"/>
  </r>
  <r>
    <x v="0"/>
    <x v="11"/>
    <s v="De Bonte Raaf"/>
    <x v="0"/>
    <x v="43"/>
    <n v="0"/>
    <x v="0"/>
    <x v="3"/>
    <x v="0"/>
    <x v="1"/>
    <x v="0"/>
    <x v="0"/>
  </r>
  <r>
    <x v="0"/>
    <x v="11"/>
    <s v="De Bonte Raaf"/>
    <x v="0"/>
    <x v="44"/>
    <n v="0"/>
    <x v="0"/>
    <x v="3"/>
    <x v="0"/>
    <x v="2"/>
    <x v="0"/>
    <x v="0"/>
  </r>
  <r>
    <x v="0"/>
    <x v="11"/>
    <s v="De Bonte Raaf"/>
    <x v="0"/>
    <x v="45"/>
    <n v="0"/>
    <x v="0"/>
    <x v="3"/>
    <x v="0"/>
    <x v="2"/>
    <x v="0"/>
    <x v="0"/>
  </r>
  <r>
    <x v="0"/>
    <x v="11"/>
    <s v="De Bonte Raaf"/>
    <x v="0"/>
    <x v="46"/>
    <n v="0"/>
    <x v="0"/>
    <x v="3"/>
    <x v="0"/>
    <x v="2"/>
    <x v="0"/>
    <x v="0"/>
  </r>
  <r>
    <x v="0"/>
    <x v="11"/>
    <s v="De Bonte Raaf"/>
    <x v="0"/>
    <x v="47"/>
    <n v="0"/>
    <x v="0"/>
    <x v="3"/>
    <x v="0"/>
    <x v="2"/>
    <x v="0"/>
    <x v="0"/>
  </r>
  <r>
    <x v="0"/>
    <x v="11"/>
    <s v="De Bonte Raaf"/>
    <x v="0"/>
    <x v="48"/>
    <n v="0"/>
    <x v="0"/>
    <x v="3"/>
    <x v="0"/>
    <x v="1"/>
    <x v="0"/>
    <x v="0"/>
  </r>
  <r>
    <x v="0"/>
    <x v="11"/>
    <s v="De Bonte Raaf"/>
    <x v="0"/>
    <x v="49"/>
    <n v="0"/>
    <x v="0"/>
    <x v="3"/>
    <x v="0"/>
    <x v="3"/>
    <x v="0"/>
    <x v="0"/>
  </r>
  <r>
    <x v="0"/>
    <x v="11"/>
    <s v="De Bonte Raaf"/>
    <x v="0"/>
    <x v="50"/>
    <n v="0"/>
    <x v="0"/>
    <x v="3"/>
    <x v="0"/>
    <x v="4"/>
    <x v="0"/>
    <x v="0"/>
  </r>
  <r>
    <x v="0"/>
    <x v="11"/>
    <s v="De Bonte Raaf"/>
    <x v="0"/>
    <x v="51"/>
    <n v="0"/>
    <x v="0"/>
    <x v="3"/>
    <x v="0"/>
    <x v="4"/>
    <x v="0"/>
    <x v="0"/>
  </r>
  <r>
    <x v="0"/>
    <x v="11"/>
    <s v="De Bonte Raaf"/>
    <x v="0"/>
    <x v="52"/>
    <n v="1.58"/>
    <x v="0"/>
    <x v="3"/>
    <x v="0"/>
    <x v="1"/>
    <x v="0"/>
    <x v="0"/>
  </r>
  <r>
    <x v="0"/>
    <x v="11"/>
    <s v="De Bonte Raaf"/>
    <x v="0"/>
    <x v="53"/>
    <n v="0"/>
    <x v="0"/>
    <x v="3"/>
    <x v="0"/>
    <x v="3"/>
    <x v="0"/>
    <x v="0"/>
  </r>
  <r>
    <x v="0"/>
    <x v="11"/>
    <s v="De Bonte Raaf"/>
    <x v="0"/>
    <x v="54"/>
    <n v="-0.24"/>
    <x v="0"/>
    <x v="3"/>
    <x v="0"/>
    <x v="4"/>
    <x v="0"/>
    <x v="0"/>
  </r>
  <r>
    <x v="0"/>
    <x v="11"/>
    <s v="De Bonte Raaf"/>
    <x v="0"/>
    <x v="55"/>
    <n v="-0.32"/>
    <x v="0"/>
    <x v="3"/>
    <x v="0"/>
    <x v="4"/>
    <x v="0"/>
    <x v="0"/>
  </r>
  <r>
    <x v="0"/>
    <x v="11"/>
    <s v="De Bonte Raaf"/>
    <x v="0"/>
    <x v="56"/>
    <n v="0"/>
    <x v="0"/>
    <x v="3"/>
    <x v="0"/>
    <x v="4"/>
    <x v="0"/>
    <x v="0"/>
  </r>
  <r>
    <x v="0"/>
    <x v="11"/>
    <s v="De Bonte Raaf"/>
    <x v="0"/>
    <x v="57"/>
    <n v="0"/>
    <x v="0"/>
    <x v="3"/>
    <x v="0"/>
    <x v="4"/>
    <x v="0"/>
    <x v="0"/>
  </r>
  <r>
    <x v="0"/>
    <x v="11"/>
    <s v="De Bonte Raaf"/>
    <x v="0"/>
    <x v="58"/>
    <n v="0"/>
    <x v="0"/>
    <x v="3"/>
    <x v="0"/>
    <x v="4"/>
    <x v="0"/>
    <x v="0"/>
  </r>
  <r>
    <x v="0"/>
    <x v="11"/>
    <s v="De Bonte Raaf"/>
    <x v="0"/>
    <x v="59"/>
    <n v="0"/>
    <x v="0"/>
    <x v="3"/>
    <x v="0"/>
    <x v="4"/>
    <x v="0"/>
    <x v="0"/>
  </r>
  <r>
    <x v="0"/>
    <x v="11"/>
    <s v="De Bonte Raaf"/>
    <x v="0"/>
    <x v="60"/>
    <n v="0.11"/>
    <x v="0"/>
    <x v="3"/>
    <x v="0"/>
    <x v="5"/>
    <x v="0"/>
    <x v="0"/>
  </r>
  <r>
    <x v="0"/>
    <x v="11"/>
    <s v="De Bonte Raaf"/>
    <x v="0"/>
    <x v="61"/>
    <n v="0"/>
    <x v="0"/>
    <x v="3"/>
    <x v="0"/>
    <x v="5"/>
    <x v="0"/>
    <x v="0"/>
  </r>
  <r>
    <x v="0"/>
    <x v="11"/>
    <s v="De Bonte Raaf"/>
    <x v="0"/>
    <x v="62"/>
    <n v="0"/>
    <x v="0"/>
    <x v="3"/>
    <x v="0"/>
    <x v="5"/>
    <x v="0"/>
    <x v="0"/>
  </r>
  <r>
    <x v="0"/>
    <x v="11"/>
    <s v="De Bonte Raaf"/>
    <x v="0"/>
    <x v="63"/>
    <n v="0"/>
    <x v="0"/>
    <x v="3"/>
    <x v="0"/>
    <x v="5"/>
    <x v="0"/>
    <x v="0"/>
  </r>
  <r>
    <x v="0"/>
    <x v="11"/>
    <s v="De Bonte Raaf"/>
    <x v="0"/>
    <x v="64"/>
    <n v="0.01"/>
    <x v="0"/>
    <x v="3"/>
    <x v="0"/>
    <x v="5"/>
    <x v="0"/>
    <x v="0"/>
  </r>
  <r>
    <x v="0"/>
    <x v="11"/>
    <s v="De Bonte Raaf"/>
    <x v="0"/>
    <x v="65"/>
    <n v="0"/>
    <x v="0"/>
    <x v="3"/>
    <x v="0"/>
    <x v="5"/>
    <x v="0"/>
    <x v="0"/>
  </r>
  <r>
    <x v="0"/>
    <x v="11"/>
    <s v="De Bonte Raaf"/>
    <x v="0"/>
    <x v="66"/>
    <n v="0"/>
    <x v="0"/>
    <x v="3"/>
    <x v="0"/>
    <x v="5"/>
    <x v="0"/>
    <x v="0"/>
  </r>
  <r>
    <x v="0"/>
    <x v="11"/>
    <s v="De Bonte Raaf"/>
    <x v="0"/>
    <x v="67"/>
    <n v="0.13"/>
    <x v="0"/>
    <x v="3"/>
    <x v="0"/>
    <x v="5"/>
    <x v="0"/>
    <x v="0"/>
  </r>
  <r>
    <x v="0"/>
    <x v="11"/>
    <s v="De Bonte Raaf"/>
    <x v="0"/>
    <x v="68"/>
    <n v="0"/>
    <x v="0"/>
    <x v="3"/>
    <x v="0"/>
    <x v="5"/>
    <x v="0"/>
    <x v="0"/>
  </r>
  <r>
    <x v="0"/>
    <x v="11"/>
    <s v="De Bonte Raaf"/>
    <x v="0"/>
    <x v="69"/>
    <n v="0"/>
    <x v="0"/>
    <x v="3"/>
    <x v="0"/>
    <x v="5"/>
    <x v="0"/>
    <x v="0"/>
  </r>
  <r>
    <x v="0"/>
    <x v="11"/>
    <s v="De Bonte Raaf"/>
    <x v="0"/>
    <x v="70"/>
    <n v="0.01"/>
    <x v="0"/>
    <x v="3"/>
    <x v="0"/>
    <x v="5"/>
    <x v="0"/>
    <x v="0"/>
  </r>
  <r>
    <x v="0"/>
    <x v="11"/>
    <s v="De Bonte Raaf"/>
    <x v="0"/>
    <x v="71"/>
    <n v="0"/>
    <x v="0"/>
    <x v="3"/>
    <x v="0"/>
    <x v="5"/>
    <x v="0"/>
    <x v="0"/>
  </r>
  <r>
    <x v="0"/>
    <x v="11"/>
    <s v="De Bonte Raaf"/>
    <x v="0"/>
    <x v="72"/>
    <n v="0"/>
    <x v="0"/>
    <x v="3"/>
    <x v="0"/>
    <x v="4"/>
    <x v="0"/>
    <x v="0"/>
  </r>
  <r>
    <x v="0"/>
    <x v="11"/>
    <s v="De Bonte Raaf"/>
    <x v="0"/>
    <x v="73"/>
    <n v="0"/>
    <x v="0"/>
    <x v="3"/>
    <x v="0"/>
    <x v="4"/>
    <x v="0"/>
    <x v="0"/>
  </r>
  <r>
    <x v="0"/>
    <x v="11"/>
    <s v="De Bonte Raaf"/>
    <x v="0"/>
    <x v="74"/>
    <n v="0"/>
    <x v="0"/>
    <x v="3"/>
    <x v="0"/>
    <x v="4"/>
    <x v="0"/>
    <x v="0"/>
  </r>
  <r>
    <x v="0"/>
    <x v="11"/>
    <s v="De Bonte Raaf"/>
    <x v="0"/>
    <x v="75"/>
    <n v="0"/>
    <x v="0"/>
    <x v="3"/>
    <x v="0"/>
    <x v="4"/>
    <x v="0"/>
    <x v="0"/>
  </r>
  <r>
    <x v="0"/>
    <x v="11"/>
    <s v="De Bonte Raaf"/>
    <x v="0"/>
    <x v="76"/>
    <n v="0.11"/>
    <x v="0"/>
    <x v="3"/>
    <x v="0"/>
    <x v="6"/>
    <x v="0"/>
    <x v="0"/>
  </r>
  <r>
    <x v="0"/>
    <x v="11"/>
    <s v="De Bonte Raaf"/>
    <x v="0"/>
    <x v="77"/>
    <n v="0"/>
    <x v="0"/>
    <x v="3"/>
    <x v="0"/>
    <x v="7"/>
    <x v="0"/>
    <x v="0"/>
  </r>
  <r>
    <x v="0"/>
    <x v="11"/>
    <s v="De Bonte Raaf"/>
    <x v="0"/>
    <x v="78"/>
    <n v="-0.59"/>
    <x v="0"/>
    <x v="3"/>
    <x v="0"/>
    <x v="7"/>
    <x v="0"/>
    <x v="0"/>
  </r>
  <r>
    <x v="0"/>
    <x v="11"/>
    <s v="De Bonte Raaf"/>
    <x v="0"/>
    <x v="79"/>
    <n v="0"/>
    <x v="0"/>
    <x v="3"/>
    <x v="0"/>
    <x v="7"/>
    <x v="0"/>
    <x v="0"/>
  </r>
  <r>
    <x v="0"/>
    <x v="11"/>
    <s v="De Bonte Raaf"/>
    <x v="0"/>
    <x v="80"/>
    <n v="0"/>
    <x v="0"/>
    <x v="3"/>
    <x v="0"/>
    <x v="8"/>
    <x v="0"/>
    <x v="0"/>
  </r>
  <r>
    <x v="0"/>
    <x v="11"/>
    <s v="De Bonte Raaf"/>
    <x v="0"/>
    <x v="81"/>
    <n v="0.99"/>
    <x v="0"/>
    <x v="3"/>
    <x v="0"/>
    <x v="8"/>
    <x v="0"/>
    <x v="0"/>
  </r>
  <r>
    <x v="0"/>
    <x v="11"/>
    <s v="De Bonte Raaf"/>
    <x v="0"/>
    <x v="82"/>
    <n v="0"/>
    <x v="0"/>
    <x v="3"/>
    <x v="0"/>
    <x v="8"/>
    <x v="0"/>
    <x v="0"/>
  </r>
  <r>
    <x v="0"/>
    <x v="11"/>
    <s v="De Bonte Raaf"/>
    <x v="0"/>
    <x v="83"/>
    <n v="0.99"/>
    <x v="0"/>
    <x v="3"/>
    <x v="0"/>
    <x v="9"/>
    <x v="0"/>
    <x v="0"/>
  </r>
  <r>
    <x v="0"/>
    <x v="11"/>
    <s v="De Bonte Raaf"/>
    <x v="0"/>
    <x v="84"/>
    <n v="0"/>
    <x v="0"/>
    <x v="3"/>
    <x v="0"/>
    <x v="3"/>
    <x v="0"/>
    <x v="0"/>
  </r>
  <r>
    <x v="0"/>
    <x v="11"/>
    <s v="De Bonte Raaf"/>
    <x v="1"/>
    <x v="0"/>
    <n v="6317.25"/>
    <x v="1"/>
    <x v="0"/>
    <x v="0"/>
    <x v="0"/>
    <x v="0"/>
    <x v="0"/>
  </r>
  <r>
    <x v="0"/>
    <x v="11"/>
    <s v="De Bonte Raaf"/>
    <x v="1"/>
    <x v="85"/>
    <n v="2191"/>
    <x v="1"/>
    <x v="0"/>
    <x v="0"/>
    <x v="0"/>
    <x v="0"/>
    <x v="0"/>
  </r>
  <r>
    <x v="0"/>
    <x v="11"/>
    <s v="De Bonte Raaf"/>
    <x v="1"/>
    <x v="97"/>
    <n v="384.48"/>
    <x v="1"/>
    <x v="0"/>
    <x v="0"/>
    <x v="0"/>
    <x v="0"/>
    <x v="0"/>
  </r>
  <r>
    <x v="0"/>
    <x v="11"/>
    <s v="De Bonte Raaf"/>
    <x v="1"/>
    <x v="86"/>
    <n v="2191"/>
    <x v="1"/>
    <x v="0"/>
    <x v="0"/>
    <x v="0"/>
    <x v="0"/>
    <x v="0"/>
  </r>
  <r>
    <x v="0"/>
    <x v="11"/>
    <s v="De Bonte Raaf"/>
    <x v="1"/>
    <x v="4"/>
    <n v="2191"/>
    <x v="1"/>
    <x v="0"/>
    <x v="0"/>
    <x v="1"/>
    <x v="0"/>
    <x v="0"/>
  </r>
  <r>
    <x v="0"/>
    <x v="11"/>
    <s v="De Bonte Raaf"/>
    <x v="1"/>
    <x v="98"/>
    <n v="384.48"/>
    <x v="1"/>
    <x v="0"/>
    <x v="0"/>
    <x v="0"/>
    <x v="0"/>
    <x v="0"/>
  </r>
  <r>
    <x v="0"/>
    <x v="11"/>
    <s v="De Bonte Raaf"/>
    <x v="1"/>
    <x v="6"/>
    <n v="2857.32"/>
    <x v="1"/>
    <x v="0"/>
    <x v="0"/>
    <x v="0"/>
    <x v="0"/>
    <x v="0"/>
  </r>
  <r>
    <x v="0"/>
    <x v="11"/>
    <s v="De Bonte Raaf"/>
    <x v="1"/>
    <x v="99"/>
    <n v="384.48"/>
    <x v="1"/>
    <x v="0"/>
    <x v="0"/>
    <x v="0"/>
    <x v="0"/>
    <x v="0"/>
  </r>
  <r>
    <x v="0"/>
    <x v="11"/>
    <s v="De Bonte Raaf"/>
    <x v="1"/>
    <x v="8"/>
    <n v="0"/>
    <x v="1"/>
    <x v="0"/>
    <x v="0"/>
    <x v="1"/>
    <x v="0"/>
    <x v="0"/>
  </r>
  <r>
    <x v="0"/>
    <x v="11"/>
    <s v="De Bonte Raaf"/>
    <x v="1"/>
    <x v="9"/>
    <n v="0"/>
    <x v="1"/>
    <x v="0"/>
    <x v="0"/>
    <x v="0"/>
    <x v="0"/>
    <x v="0"/>
  </r>
  <r>
    <x v="0"/>
    <x v="11"/>
    <s v="De Bonte Raaf"/>
    <x v="1"/>
    <x v="87"/>
    <n v="2191"/>
    <x v="1"/>
    <x v="0"/>
    <x v="0"/>
    <x v="0"/>
    <x v="0"/>
    <x v="0"/>
  </r>
  <r>
    <x v="0"/>
    <x v="11"/>
    <s v="De Bonte Raaf"/>
    <x v="1"/>
    <x v="88"/>
    <n v="2191"/>
    <x v="1"/>
    <x v="0"/>
    <x v="0"/>
    <x v="0"/>
    <x v="0"/>
    <x v="0"/>
  </r>
  <r>
    <x v="0"/>
    <x v="11"/>
    <s v="De Bonte Raaf"/>
    <x v="1"/>
    <x v="89"/>
    <n v="2191"/>
    <x v="1"/>
    <x v="0"/>
    <x v="0"/>
    <x v="0"/>
    <x v="0"/>
    <x v="0"/>
  </r>
  <r>
    <x v="0"/>
    <x v="11"/>
    <s v="De Bonte Raaf"/>
    <x v="1"/>
    <x v="90"/>
    <n v="2191"/>
    <x v="1"/>
    <x v="0"/>
    <x v="0"/>
    <x v="0"/>
    <x v="0"/>
    <x v="0"/>
  </r>
  <r>
    <x v="0"/>
    <x v="11"/>
    <s v="De Bonte Raaf"/>
    <x v="1"/>
    <x v="91"/>
    <n v="2191"/>
    <x v="1"/>
    <x v="0"/>
    <x v="0"/>
    <x v="0"/>
    <x v="0"/>
    <x v="0"/>
  </r>
  <r>
    <x v="0"/>
    <x v="11"/>
    <s v="De Bonte Raaf"/>
    <x v="1"/>
    <x v="15"/>
    <n v="0"/>
    <x v="1"/>
    <x v="0"/>
    <x v="0"/>
    <x v="0"/>
    <x v="0"/>
    <x v="0"/>
  </r>
  <r>
    <x v="0"/>
    <x v="11"/>
    <s v="De Bonte Raaf"/>
    <x v="1"/>
    <x v="16"/>
    <n v="2575.48"/>
    <x v="1"/>
    <x v="0"/>
    <x v="0"/>
    <x v="0"/>
    <x v="0"/>
    <x v="0"/>
  </r>
  <r>
    <x v="0"/>
    <x v="11"/>
    <s v="De Bonte Raaf"/>
    <x v="1"/>
    <x v="17"/>
    <n v="0"/>
    <x v="1"/>
    <x v="0"/>
    <x v="0"/>
    <x v="0"/>
    <x v="0"/>
    <x v="0"/>
  </r>
  <r>
    <x v="0"/>
    <x v="11"/>
    <s v="De Bonte Raaf"/>
    <x v="1"/>
    <x v="18"/>
    <n v="2575.48"/>
    <x v="1"/>
    <x v="0"/>
    <x v="0"/>
    <x v="0"/>
    <x v="0"/>
    <x v="0"/>
  </r>
  <r>
    <x v="0"/>
    <x v="11"/>
    <s v="De Bonte Raaf"/>
    <x v="1"/>
    <x v="19"/>
    <n v="23"/>
    <x v="1"/>
    <x v="0"/>
    <x v="0"/>
    <x v="0"/>
    <x v="0"/>
    <x v="0"/>
  </r>
  <r>
    <x v="0"/>
    <x v="11"/>
    <s v="De Bonte Raaf"/>
    <x v="1"/>
    <x v="20"/>
    <n v="2575.48"/>
    <x v="1"/>
    <x v="0"/>
    <x v="0"/>
    <x v="0"/>
    <x v="0"/>
    <x v="0"/>
  </r>
  <r>
    <x v="0"/>
    <x v="11"/>
    <s v="De Bonte Raaf"/>
    <x v="1"/>
    <x v="21"/>
    <n v="-469.73"/>
    <x v="1"/>
    <x v="0"/>
    <x v="0"/>
    <x v="0"/>
    <x v="0"/>
    <x v="0"/>
  </r>
  <r>
    <x v="0"/>
    <x v="11"/>
    <s v="De Bonte Raaf"/>
    <x v="1"/>
    <x v="22"/>
    <n v="2575.48"/>
    <x v="1"/>
    <x v="0"/>
    <x v="0"/>
    <x v="0"/>
    <x v="0"/>
    <x v="0"/>
  </r>
  <r>
    <x v="0"/>
    <x v="11"/>
    <s v="De Bonte Raaf"/>
    <x v="1"/>
    <x v="23"/>
    <n v="2575.48"/>
    <x v="1"/>
    <x v="0"/>
    <x v="0"/>
    <x v="0"/>
    <x v="0"/>
    <x v="0"/>
  </r>
  <r>
    <x v="0"/>
    <x v="11"/>
    <s v="De Bonte Raaf"/>
    <x v="1"/>
    <x v="24"/>
    <n v="2575.48"/>
    <x v="1"/>
    <x v="0"/>
    <x v="0"/>
    <x v="0"/>
    <x v="0"/>
    <x v="0"/>
  </r>
  <r>
    <x v="0"/>
    <x v="11"/>
    <s v="De Bonte Raaf"/>
    <x v="1"/>
    <x v="25"/>
    <n v="21.67"/>
    <x v="1"/>
    <x v="0"/>
    <x v="0"/>
    <x v="0"/>
    <x v="0"/>
    <x v="0"/>
  </r>
  <r>
    <x v="0"/>
    <x v="11"/>
    <s v="De Bonte Raaf"/>
    <x v="1"/>
    <x v="26"/>
    <n v="165.6"/>
    <x v="1"/>
    <x v="0"/>
    <x v="0"/>
    <x v="0"/>
    <x v="0"/>
    <x v="0"/>
  </r>
  <r>
    <x v="0"/>
    <x v="11"/>
    <s v="De Bonte Raaf"/>
    <x v="1"/>
    <x v="27"/>
    <n v="306.25"/>
    <x v="1"/>
    <x v="0"/>
    <x v="0"/>
    <x v="0"/>
    <x v="0"/>
    <x v="0"/>
  </r>
  <r>
    <x v="0"/>
    <x v="11"/>
    <s v="De Bonte Raaf"/>
    <x v="1"/>
    <x v="28"/>
    <n v="2191"/>
    <x v="1"/>
    <x v="0"/>
    <x v="0"/>
    <x v="0"/>
    <x v="0"/>
    <x v="0"/>
  </r>
  <r>
    <x v="0"/>
    <x v="11"/>
    <s v="De Bonte Raaf"/>
    <x v="1"/>
    <x v="29"/>
    <n v="384.48"/>
    <x v="1"/>
    <x v="0"/>
    <x v="0"/>
    <x v="0"/>
    <x v="0"/>
    <x v="0"/>
  </r>
  <r>
    <x v="0"/>
    <x v="11"/>
    <s v="De Bonte Raaf"/>
    <x v="1"/>
    <x v="30"/>
    <n v="2191"/>
    <x v="1"/>
    <x v="0"/>
    <x v="0"/>
    <x v="0"/>
    <x v="0"/>
    <x v="0"/>
  </r>
  <r>
    <x v="0"/>
    <x v="11"/>
    <s v="De Bonte Raaf"/>
    <x v="1"/>
    <x v="31"/>
    <n v="14.04"/>
    <x v="1"/>
    <x v="0"/>
    <x v="0"/>
    <x v="0"/>
    <x v="0"/>
    <x v="0"/>
  </r>
  <r>
    <x v="0"/>
    <x v="11"/>
    <s v="De Bonte Raaf"/>
    <x v="1"/>
    <x v="32"/>
    <n v="156"/>
    <x v="1"/>
    <x v="0"/>
    <x v="0"/>
    <x v="0"/>
    <x v="0"/>
    <x v="0"/>
  </r>
  <r>
    <x v="0"/>
    <x v="11"/>
    <s v="De Bonte Raaf"/>
    <x v="1"/>
    <x v="33"/>
    <n v="100"/>
    <x v="1"/>
    <x v="0"/>
    <x v="0"/>
    <x v="0"/>
    <x v="0"/>
    <x v="0"/>
  </r>
  <r>
    <x v="0"/>
    <x v="11"/>
    <s v="De Bonte Raaf"/>
    <x v="1"/>
    <x v="34"/>
    <n v="100"/>
    <x v="1"/>
    <x v="0"/>
    <x v="0"/>
    <x v="0"/>
    <x v="0"/>
    <x v="0"/>
  </r>
  <r>
    <x v="0"/>
    <x v="11"/>
    <s v="De Bonte Raaf"/>
    <x v="1"/>
    <x v="35"/>
    <n v="100"/>
    <x v="1"/>
    <x v="0"/>
    <x v="0"/>
    <x v="0"/>
    <x v="0"/>
    <x v="0"/>
  </r>
  <r>
    <x v="0"/>
    <x v="11"/>
    <s v="De Bonte Raaf"/>
    <x v="1"/>
    <x v="36"/>
    <n v="156"/>
    <x v="1"/>
    <x v="0"/>
    <x v="0"/>
    <x v="0"/>
    <x v="0"/>
    <x v="0"/>
  </r>
  <r>
    <x v="0"/>
    <x v="11"/>
    <s v="De Bonte Raaf"/>
    <x v="1"/>
    <x v="37"/>
    <n v="172.56"/>
    <x v="1"/>
    <x v="0"/>
    <x v="0"/>
    <x v="0"/>
    <x v="0"/>
    <x v="0"/>
  </r>
  <r>
    <x v="0"/>
    <x v="11"/>
    <s v="De Bonte Raaf"/>
    <x v="1"/>
    <x v="38"/>
    <n v="432"/>
    <x v="1"/>
    <x v="0"/>
    <x v="0"/>
    <x v="0"/>
    <x v="0"/>
    <x v="0"/>
  </r>
  <r>
    <x v="0"/>
    <x v="11"/>
    <s v="De Bonte Raaf"/>
    <x v="1"/>
    <x v="39"/>
    <n v="0"/>
    <x v="1"/>
    <x v="0"/>
    <x v="0"/>
    <x v="0"/>
    <x v="0"/>
    <x v="0"/>
  </r>
  <r>
    <x v="0"/>
    <x v="11"/>
    <s v="De Bonte Raaf"/>
    <x v="1"/>
    <x v="40"/>
    <n v="432"/>
    <x v="1"/>
    <x v="0"/>
    <x v="0"/>
    <x v="0"/>
    <x v="0"/>
    <x v="0"/>
  </r>
  <r>
    <x v="0"/>
    <x v="11"/>
    <s v="De Bonte Raaf"/>
    <x v="1"/>
    <x v="41"/>
    <n v="0"/>
    <x v="1"/>
    <x v="0"/>
    <x v="0"/>
    <x v="0"/>
    <x v="0"/>
    <x v="0"/>
  </r>
  <r>
    <x v="0"/>
    <x v="11"/>
    <s v="De Bonte Raaf"/>
    <x v="1"/>
    <x v="92"/>
    <n v="2191"/>
    <x v="1"/>
    <x v="0"/>
    <x v="0"/>
    <x v="0"/>
    <x v="0"/>
    <x v="0"/>
  </r>
  <r>
    <x v="0"/>
    <x v="11"/>
    <s v="De Bonte Raaf"/>
    <x v="1"/>
    <x v="43"/>
    <n v="0"/>
    <x v="1"/>
    <x v="0"/>
    <x v="0"/>
    <x v="1"/>
    <x v="0"/>
    <x v="0"/>
  </r>
  <r>
    <x v="0"/>
    <x v="11"/>
    <s v="De Bonte Raaf"/>
    <x v="1"/>
    <x v="44"/>
    <n v="0"/>
    <x v="1"/>
    <x v="0"/>
    <x v="0"/>
    <x v="2"/>
    <x v="0"/>
    <x v="0"/>
  </r>
  <r>
    <x v="0"/>
    <x v="11"/>
    <s v="De Bonte Raaf"/>
    <x v="1"/>
    <x v="45"/>
    <n v="0"/>
    <x v="1"/>
    <x v="0"/>
    <x v="0"/>
    <x v="2"/>
    <x v="0"/>
    <x v="0"/>
  </r>
  <r>
    <x v="0"/>
    <x v="11"/>
    <s v="De Bonte Raaf"/>
    <x v="1"/>
    <x v="46"/>
    <n v="0"/>
    <x v="1"/>
    <x v="0"/>
    <x v="0"/>
    <x v="2"/>
    <x v="0"/>
    <x v="0"/>
  </r>
  <r>
    <x v="0"/>
    <x v="11"/>
    <s v="De Bonte Raaf"/>
    <x v="1"/>
    <x v="47"/>
    <n v="0"/>
    <x v="1"/>
    <x v="0"/>
    <x v="0"/>
    <x v="2"/>
    <x v="0"/>
    <x v="0"/>
  </r>
  <r>
    <x v="0"/>
    <x v="11"/>
    <s v="De Bonte Raaf"/>
    <x v="1"/>
    <x v="48"/>
    <n v="0"/>
    <x v="1"/>
    <x v="0"/>
    <x v="0"/>
    <x v="1"/>
    <x v="0"/>
    <x v="0"/>
  </r>
  <r>
    <x v="0"/>
    <x v="11"/>
    <s v="De Bonte Raaf"/>
    <x v="1"/>
    <x v="49"/>
    <n v="175.28"/>
    <x v="1"/>
    <x v="0"/>
    <x v="0"/>
    <x v="3"/>
    <x v="0"/>
    <x v="0"/>
  </r>
  <r>
    <x v="0"/>
    <x v="11"/>
    <s v="De Bonte Raaf"/>
    <x v="1"/>
    <x v="50"/>
    <n v="26.29"/>
    <x v="1"/>
    <x v="0"/>
    <x v="0"/>
    <x v="4"/>
    <x v="0"/>
    <x v="0"/>
  </r>
  <r>
    <x v="0"/>
    <x v="11"/>
    <s v="De Bonte Raaf"/>
    <x v="1"/>
    <x v="51"/>
    <n v="35.06"/>
    <x v="1"/>
    <x v="0"/>
    <x v="0"/>
    <x v="4"/>
    <x v="0"/>
    <x v="0"/>
  </r>
  <r>
    <x v="0"/>
    <x v="11"/>
    <s v="De Bonte Raaf"/>
    <x v="1"/>
    <x v="52"/>
    <n v="384.48"/>
    <x v="1"/>
    <x v="0"/>
    <x v="0"/>
    <x v="1"/>
    <x v="0"/>
    <x v="0"/>
  </r>
  <r>
    <x v="0"/>
    <x v="11"/>
    <s v="De Bonte Raaf"/>
    <x v="1"/>
    <x v="53"/>
    <n v="32.86"/>
    <x v="1"/>
    <x v="0"/>
    <x v="0"/>
    <x v="3"/>
    <x v="0"/>
    <x v="0"/>
  </r>
  <r>
    <x v="0"/>
    <x v="11"/>
    <s v="De Bonte Raaf"/>
    <x v="1"/>
    <x v="54"/>
    <n v="-52.74"/>
    <x v="1"/>
    <x v="0"/>
    <x v="0"/>
    <x v="4"/>
    <x v="0"/>
    <x v="0"/>
  </r>
  <r>
    <x v="0"/>
    <x v="11"/>
    <s v="De Bonte Raaf"/>
    <x v="1"/>
    <x v="55"/>
    <n v="-70.319999999999993"/>
    <x v="1"/>
    <x v="0"/>
    <x v="0"/>
    <x v="4"/>
    <x v="0"/>
    <x v="0"/>
  </r>
  <r>
    <x v="0"/>
    <x v="11"/>
    <s v="De Bonte Raaf"/>
    <x v="1"/>
    <x v="56"/>
    <n v="0"/>
    <x v="1"/>
    <x v="0"/>
    <x v="0"/>
    <x v="4"/>
    <x v="0"/>
    <x v="0"/>
  </r>
  <r>
    <x v="0"/>
    <x v="11"/>
    <s v="De Bonte Raaf"/>
    <x v="1"/>
    <x v="57"/>
    <n v="0"/>
    <x v="1"/>
    <x v="0"/>
    <x v="0"/>
    <x v="4"/>
    <x v="0"/>
    <x v="0"/>
  </r>
  <r>
    <x v="0"/>
    <x v="11"/>
    <s v="De Bonte Raaf"/>
    <x v="1"/>
    <x v="58"/>
    <n v="0"/>
    <x v="1"/>
    <x v="0"/>
    <x v="0"/>
    <x v="4"/>
    <x v="0"/>
    <x v="0"/>
  </r>
  <r>
    <x v="0"/>
    <x v="11"/>
    <s v="De Bonte Raaf"/>
    <x v="1"/>
    <x v="59"/>
    <n v="0"/>
    <x v="1"/>
    <x v="0"/>
    <x v="0"/>
    <x v="4"/>
    <x v="0"/>
    <x v="0"/>
  </r>
  <r>
    <x v="0"/>
    <x v="11"/>
    <s v="De Bonte Raaf"/>
    <x v="1"/>
    <x v="60"/>
    <n v="187.24"/>
    <x v="1"/>
    <x v="0"/>
    <x v="0"/>
    <x v="5"/>
    <x v="0"/>
    <x v="0"/>
  </r>
  <r>
    <x v="0"/>
    <x v="11"/>
    <s v="De Bonte Raaf"/>
    <x v="1"/>
    <x v="61"/>
    <n v="0"/>
    <x v="1"/>
    <x v="0"/>
    <x v="0"/>
    <x v="5"/>
    <x v="0"/>
    <x v="0"/>
  </r>
  <r>
    <x v="0"/>
    <x v="11"/>
    <s v="De Bonte Raaf"/>
    <x v="1"/>
    <x v="62"/>
    <n v="0"/>
    <x v="1"/>
    <x v="0"/>
    <x v="0"/>
    <x v="5"/>
    <x v="0"/>
    <x v="0"/>
  </r>
  <r>
    <x v="0"/>
    <x v="11"/>
    <s v="De Bonte Raaf"/>
    <x v="1"/>
    <x v="63"/>
    <n v="0"/>
    <x v="1"/>
    <x v="0"/>
    <x v="0"/>
    <x v="5"/>
    <x v="0"/>
    <x v="0"/>
  </r>
  <r>
    <x v="0"/>
    <x v="11"/>
    <s v="De Bonte Raaf"/>
    <x v="1"/>
    <x v="64"/>
    <n v="13.65"/>
    <x v="1"/>
    <x v="0"/>
    <x v="0"/>
    <x v="5"/>
    <x v="0"/>
    <x v="0"/>
  </r>
  <r>
    <x v="0"/>
    <x v="11"/>
    <s v="De Bonte Raaf"/>
    <x v="1"/>
    <x v="65"/>
    <n v="0"/>
    <x v="1"/>
    <x v="0"/>
    <x v="0"/>
    <x v="5"/>
    <x v="0"/>
    <x v="0"/>
  </r>
  <r>
    <x v="0"/>
    <x v="11"/>
    <s v="De Bonte Raaf"/>
    <x v="1"/>
    <x v="66"/>
    <n v="75.72"/>
    <x v="1"/>
    <x v="0"/>
    <x v="0"/>
    <x v="5"/>
    <x v="0"/>
    <x v="0"/>
  </r>
  <r>
    <x v="0"/>
    <x v="11"/>
    <s v="De Bonte Raaf"/>
    <x v="1"/>
    <x v="67"/>
    <n v="0"/>
    <x v="1"/>
    <x v="0"/>
    <x v="0"/>
    <x v="5"/>
    <x v="0"/>
    <x v="0"/>
  </r>
  <r>
    <x v="0"/>
    <x v="11"/>
    <s v="De Bonte Raaf"/>
    <x v="1"/>
    <x v="68"/>
    <n v="0"/>
    <x v="1"/>
    <x v="0"/>
    <x v="0"/>
    <x v="5"/>
    <x v="0"/>
    <x v="0"/>
  </r>
  <r>
    <x v="0"/>
    <x v="11"/>
    <s v="De Bonte Raaf"/>
    <x v="1"/>
    <x v="69"/>
    <n v="0"/>
    <x v="1"/>
    <x v="0"/>
    <x v="0"/>
    <x v="5"/>
    <x v="0"/>
    <x v="0"/>
  </r>
  <r>
    <x v="0"/>
    <x v="11"/>
    <s v="De Bonte Raaf"/>
    <x v="1"/>
    <x v="70"/>
    <n v="9.01"/>
    <x v="1"/>
    <x v="0"/>
    <x v="0"/>
    <x v="5"/>
    <x v="0"/>
    <x v="0"/>
  </r>
  <r>
    <x v="0"/>
    <x v="11"/>
    <s v="De Bonte Raaf"/>
    <x v="1"/>
    <x v="71"/>
    <n v="0"/>
    <x v="1"/>
    <x v="0"/>
    <x v="0"/>
    <x v="5"/>
    <x v="0"/>
    <x v="0"/>
  </r>
  <r>
    <x v="0"/>
    <x v="11"/>
    <s v="De Bonte Raaf"/>
    <x v="1"/>
    <x v="72"/>
    <n v="0"/>
    <x v="1"/>
    <x v="0"/>
    <x v="0"/>
    <x v="4"/>
    <x v="0"/>
    <x v="0"/>
  </r>
  <r>
    <x v="0"/>
    <x v="11"/>
    <s v="De Bonte Raaf"/>
    <x v="1"/>
    <x v="73"/>
    <n v="0"/>
    <x v="1"/>
    <x v="0"/>
    <x v="0"/>
    <x v="4"/>
    <x v="0"/>
    <x v="0"/>
  </r>
  <r>
    <x v="0"/>
    <x v="11"/>
    <s v="De Bonte Raaf"/>
    <x v="1"/>
    <x v="74"/>
    <n v="0"/>
    <x v="1"/>
    <x v="0"/>
    <x v="0"/>
    <x v="4"/>
    <x v="0"/>
    <x v="0"/>
  </r>
  <r>
    <x v="0"/>
    <x v="11"/>
    <s v="De Bonte Raaf"/>
    <x v="1"/>
    <x v="75"/>
    <n v="0"/>
    <x v="1"/>
    <x v="0"/>
    <x v="0"/>
    <x v="4"/>
    <x v="0"/>
    <x v="0"/>
  </r>
  <r>
    <x v="0"/>
    <x v="11"/>
    <s v="De Bonte Raaf"/>
    <x v="1"/>
    <x v="76"/>
    <n v="172.56"/>
    <x v="1"/>
    <x v="0"/>
    <x v="0"/>
    <x v="6"/>
    <x v="0"/>
    <x v="0"/>
  </r>
  <r>
    <x v="0"/>
    <x v="11"/>
    <s v="De Bonte Raaf"/>
    <x v="1"/>
    <x v="77"/>
    <n v="-310.67"/>
    <x v="1"/>
    <x v="0"/>
    <x v="0"/>
    <x v="7"/>
    <x v="0"/>
    <x v="0"/>
  </r>
  <r>
    <x v="0"/>
    <x v="11"/>
    <s v="De Bonte Raaf"/>
    <x v="1"/>
    <x v="78"/>
    <n v="-159.06"/>
    <x v="1"/>
    <x v="0"/>
    <x v="0"/>
    <x v="7"/>
    <x v="0"/>
    <x v="0"/>
  </r>
  <r>
    <x v="0"/>
    <x v="11"/>
    <s v="De Bonte Raaf"/>
    <x v="1"/>
    <x v="79"/>
    <n v="0"/>
    <x v="1"/>
    <x v="0"/>
    <x v="0"/>
    <x v="7"/>
    <x v="0"/>
    <x v="0"/>
  </r>
  <r>
    <x v="0"/>
    <x v="11"/>
    <s v="De Bonte Raaf"/>
    <x v="1"/>
    <x v="80"/>
    <n v="0"/>
    <x v="1"/>
    <x v="0"/>
    <x v="0"/>
    <x v="8"/>
    <x v="0"/>
    <x v="0"/>
  </r>
  <r>
    <x v="0"/>
    <x v="11"/>
    <s v="De Bonte Raaf"/>
    <x v="1"/>
    <x v="81"/>
    <n v="2105.75"/>
    <x v="1"/>
    <x v="0"/>
    <x v="0"/>
    <x v="8"/>
    <x v="0"/>
    <x v="0"/>
  </r>
  <r>
    <x v="0"/>
    <x v="11"/>
    <s v="De Bonte Raaf"/>
    <x v="1"/>
    <x v="82"/>
    <n v="0"/>
    <x v="1"/>
    <x v="0"/>
    <x v="0"/>
    <x v="8"/>
    <x v="0"/>
    <x v="0"/>
  </r>
  <r>
    <x v="0"/>
    <x v="11"/>
    <s v="De Bonte Raaf"/>
    <x v="1"/>
    <x v="83"/>
    <n v="2105.75"/>
    <x v="1"/>
    <x v="0"/>
    <x v="0"/>
    <x v="9"/>
    <x v="0"/>
    <x v="0"/>
  </r>
  <r>
    <x v="0"/>
    <x v="11"/>
    <s v="De Bonte Raaf"/>
    <x v="1"/>
    <x v="84"/>
    <n v="0"/>
    <x v="1"/>
    <x v="0"/>
    <x v="0"/>
    <x v="3"/>
    <x v="0"/>
    <x v="0"/>
  </r>
  <r>
    <x v="0"/>
    <x v="11"/>
    <s v="De Bonte Raaf"/>
    <x v="11"/>
    <x v="0"/>
    <n v="15553.71"/>
    <x v="0"/>
    <x v="0"/>
    <x v="0"/>
    <x v="0"/>
    <x v="0"/>
    <x v="0"/>
  </r>
  <r>
    <x v="0"/>
    <x v="11"/>
    <s v="De Bonte Raaf"/>
    <x v="11"/>
    <x v="85"/>
    <n v="836.96"/>
    <x v="0"/>
    <x v="0"/>
    <x v="0"/>
    <x v="0"/>
    <x v="0"/>
    <x v="0"/>
  </r>
  <r>
    <x v="0"/>
    <x v="11"/>
    <s v="De Bonte Raaf"/>
    <x v="11"/>
    <x v="97"/>
    <n v="4825.49"/>
    <x v="0"/>
    <x v="0"/>
    <x v="0"/>
    <x v="0"/>
    <x v="0"/>
    <x v="0"/>
  </r>
  <r>
    <x v="0"/>
    <x v="11"/>
    <s v="De Bonte Raaf"/>
    <x v="11"/>
    <x v="86"/>
    <n v="836.96"/>
    <x v="0"/>
    <x v="0"/>
    <x v="0"/>
    <x v="0"/>
    <x v="0"/>
    <x v="0"/>
  </r>
  <r>
    <x v="0"/>
    <x v="11"/>
    <s v="De Bonte Raaf"/>
    <x v="11"/>
    <x v="4"/>
    <n v="836.96"/>
    <x v="0"/>
    <x v="0"/>
    <x v="0"/>
    <x v="1"/>
    <x v="0"/>
    <x v="0"/>
  </r>
  <r>
    <x v="0"/>
    <x v="11"/>
    <s v="De Bonte Raaf"/>
    <x v="11"/>
    <x v="98"/>
    <n v="4825.49"/>
    <x v="0"/>
    <x v="0"/>
    <x v="0"/>
    <x v="0"/>
    <x v="0"/>
    <x v="0"/>
  </r>
  <r>
    <x v="0"/>
    <x v="11"/>
    <s v="De Bonte Raaf"/>
    <x v="11"/>
    <x v="6"/>
    <n v="5619.8"/>
    <x v="0"/>
    <x v="0"/>
    <x v="0"/>
    <x v="0"/>
    <x v="0"/>
    <x v="0"/>
  </r>
  <r>
    <x v="0"/>
    <x v="11"/>
    <s v="De Bonte Raaf"/>
    <x v="11"/>
    <x v="99"/>
    <n v="4825.49"/>
    <x v="0"/>
    <x v="0"/>
    <x v="0"/>
    <x v="0"/>
    <x v="0"/>
    <x v="0"/>
  </r>
  <r>
    <x v="0"/>
    <x v="11"/>
    <s v="De Bonte Raaf"/>
    <x v="11"/>
    <x v="8"/>
    <n v="0"/>
    <x v="0"/>
    <x v="0"/>
    <x v="0"/>
    <x v="1"/>
    <x v="0"/>
    <x v="0"/>
  </r>
  <r>
    <x v="0"/>
    <x v="11"/>
    <s v="De Bonte Raaf"/>
    <x v="11"/>
    <x v="9"/>
    <n v="0"/>
    <x v="0"/>
    <x v="0"/>
    <x v="0"/>
    <x v="0"/>
    <x v="0"/>
    <x v="0"/>
  </r>
  <r>
    <x v="0"/>
    <x v="11"/>
    <s v="De Bonte Raaf"/>
    <x v="11"/>
    <x v="87"/>
    <n v="836.96"/>
    <x v="0"/>
    <x v="0"/>
    <x v="0"/>
    <x v="0"/>
    <x v="0"/>
    <x v="0"/>
  </r>
  <r>
    <x v="0"/>
    <x v="11"/>
    <s v="De Bonte Raaf"/>
    <x v="11"/>
    <x v="88"/>
    <n v="4259.17"/>
    <x v="0"/>
    <x v="0"/>
    <x v="0"/>
    <x v="0"/>
    <x v="0"/>
    <x v="0"/>
  </r>
  <r>
    <x v="0"/>
    <x v="11"/>
    <s v="De Bonte Raaf"/>
    <x v="11"/>
    <x v="89"/>
    <n v="836.96"/>
    <x v="0"/>
    <x v="0"/>
    <x v="0"/>
    <x v="0"/>
    <x v="0"/>
    <x v="0"/>
  </r>
  <r>
    <x v="0"/>
    <x v="11"/>
    <s v="De Bonte Raaf"/>
    <x v="11"/>
    <x v="90"/>
    <n v="836.96"/>
    <x v="0"/>
    <x v="0"/>
    <x v="0"/>
    <x v="0"/>
    <x v="0"/>
    <x v="0"/>
  </r>
  <r>
    <x v="0"/>
    <x v="11"/>
    <s v="De Bonte Raaf"/>
    <x v="11"/>
    <x v="91"/>
    <n v="836.96"/>
    <x v="0"/>
    <x v="0"/>
    <x v="0"/>
    <x v="0"/>
    <x v="0"/>
    <x v="0"/>
  </r>
  <r>
    <x v="0"/>
    <x v="11"/>
    <s v="De Bonte Raaf"/>
    <x v="11"/>
    <x v="15"/>
    <n v="0"/>
    <x v="0"/>
    <x v="0"/>
    <x v="0"/>
    <x v="0"/>
    <x v="0"/>
    <x v="0"/>
  </r>
  <r>
    <x v="0"/>
    <x v="11"/>
    <s v="De Bonte Raaf"/>
    <x v="11"/>
    <x v="16"/>
    <n v="5662.45"/>
    <x v="0"/>
    <x v="0"/>
    <x v="0"/>
    <x v="0"/>
    <x v="0"/>
    <x v="0"/>
  </r>
  <r>
    <x v="0"/>
    <x v="11"/>
    <s v="De Bonte Raaf"/>
    <x v="11"/>
    <x v="17"/>
    <n v="0"/>
    <x v="0"/>
    <x v="0"/>
    <x v="0"/>
    <x v="0"/>
    <x v="0"/>
    <x v="0"/>
  </r>
  <r>
    <x v="0"/>
    <x v="11"/>
    <s v="De Bonte Raaf"/>
    <x v="11"/>
    <x v="18"/>
    <n v="5662.45"/>
    <x v="0"/>
    <x v="0"/>
    <x v="0"/>
    <x v="0"/>
    <x v="0"/>
    <x v="0"/>
  </r>
  <r>
    <x v="0"/>
    <x v="11"/>
    <s v="De Bonte Raaf"/>
    <x v="11"/>
    <x v="19"/>
    <n v="11"/>
    <x v="0"/>
    <x v="0"/>
    <x v="0"/>
    <x v="0"/>
    <x v="0"/>
    <x v="0"/>
  </r>
  <r>
    <x v="0"/>
    <x v="11"/>
    <s v="De Bonte Raaf"/>
    <x v="11"/>
    <x v="20"/>
    <n v="5662.45"/>
    <x v="0"/>
    <x v="0"/>
    <x v="0"/>
    <x v="0"/>
    <x v="0"/>
    <x v="0"/>
  </r>
  <r>
    <x v="0"/>
    <x v="11"/>
    <s v="De Bonte Raaf"/>
    <x v="11"/>
    <x v="21"/>
    <n v="-477.88"/>
    <x v="0"/>
    <x v="0"/>
    <x v="0"/>
    <x v="0"/>
    <x v="0"/>
    <x v="0"/>
  </r>
  <r>
    <x v="0"/>
    <x v="11"/>
    <s v="De Bonte Raaf"/>
    <x v="11"/>
    <x v="22"/>
    <n v="5662.45"/>
    <x v="0"/>
    <x v="0"/>
    <x v="0"/>
    <x v="0"/>
    <x v="0"/>
    <x v="0"/>
  </r>
  <r>
    <x v="0"/>
    <x v="11"/>
    <s v="De Bonte Raaf"/>
    <x v="11"/>
    <x v="23"/>
    <n v="5662.45"/>
    <x v="0"/>
    <x v="0"/>
    <x v="0"/>
    <x v="0"/>
    <x v="0"/>
    <x v="0"/>
  </r>
  <r>
    <x v="0"/>
    <x v="11"/>
    <s v="De Bonte Raaf"/>
    <x v="11"/>
    <x v="24"/>
    <n v="5662.45"/>
    <x v="0"/>
    <x v="0"/>
    <x v="0"/>
    <x v="0"/>
    <x v="0"/>
    <x v="0"/>
  </r>
  <r>
    <x v="0"/>
    <x v="11"/>
    <s v="De Bonte Raaf"/>
    <x v="11"/>
    <x v="25"/>
    <n v="11"/>
    <x v="0"/>
    <x v="0"/>
    <x v="0"/>
    <x v="0"/>
    <x v="0"/>
    <x v="0"/>
  </r>
  <r>
    <x v="0"/>
    <x v="11"/>
    <s v="De Bonte Raaf"/>
    <x v="11"/>
    <x v="26"/>
    <n v="384.21"/>
    <x v="0"/>
    <x v="0"/>
    <x v="0"/>
    <x v="0"/>
    <x v="0"/>
    <x v="0"/>
  </r>
  <r>
    <x v="0"/>
    <x v="11"/>
    <s v="De Bonte Raaf"/>
    <x v="11"/>
    <x v="27"/>
    <n v="131.78"/>
    <x v="0"/>
    <x v="0"/>
    <x v="0"/>
    <x v="0"/>
    <x v="0"/>
    <x v="0"/>
  </r>
  <r>
    <x v="0"/>
    <x v="11"/>
    <s v="De Bonte Raaf"/>
    <x v="11"/>
    <x v="28"/>
    <n v="836.96"/>
    <x v="0"/>
    <x v="0"/>
    <x v="0"/>
    <x v="0"/>
    <x v="0"/>
    <x v="0"/>
  </r>
  <r>
    <x v="0"/>
    <x v="11"/>
    <s v="De Bonte Raaf"/>
    <x v="11"/>
    <x v="29"/>
    <n v="4825.49"/>
    <x v="0"/>
    <x v="0"/>
    <x v="0"/>
    <x v="0"/>
    <x v="0"/>
    <x v="0"/>
  </r>
  <r>
    <x v="0"/>
    <x v="11"/>
    <s v="De Bonte Raaf"/>
    <x v="11"/>
    <x v="30"/>
    <n v="1750"/>
    <x v="0"/>
    <x v="0"/>
    <x v="0"/>
    <x v="0"/>
    <x v="0"/>
    <x v="0"/>
  </r>
  <r>
    <x v="0"/>
    <x v="11"/>
    <s v="De Bonte Raaf"/>
    <x v="11"/>
    <x v="31"/>
    <n v="11.22"/>
    <x v="0"/>
    <x v="0"/>
    <x v="0"/>
    <x v="0"/>
    <x v="0"/>
    <x v="0"/>
  </r>
  <r>
    <x v="0"/>
    <x v="11"/>
    <s v="De Bonte Raaf"/>
    <x v="11"/>
    <x v="32"/>
    <n v="379.62"/>
    <x v="0"/>
    <x v="0"/>
    <x v="0"/>
    <x v="0"/>
    <x v="0"/>
    <x v="0"/>
  </r>
  <r>
    <x v="0"/>
    <x v="11"/>
    <s v="De Bonte Raaf"/>
    <x v="11"/>
    <x v="33"/>
    <n v="508.81"/>
    <x v="0"/>
    <x v="0"/>
    <x v="0"/>
    <x v="0"/>
    <x v="0"/>
    <x v="0"/>
  </r>
  <r>
    <x v="0"/>
    <x v="11"/>
    <s v="De Bonte Raaf"/>
    <x v="11"/>
    <x v="34"/>
    <n v="100"/>
    <x v="0"/>
    <x v="0"/>
    <x v="0"/>
    <x v="0"/>
    <x v="0"/>
    <x v="0"/>
  </r>
  <r>
    <x v="0"/>
    <x v="11"/>
    <s v="De Bonte Raaf"/>
    <x v="11"/>
    <x v="35"/>
    <n v="100"/>
    <x v="0"/>
    <x v="0"/>
    <x v="0"/>
    <x v="0"/>
    <x v="0"/>
    <x v="0"/>
  </r>
  <r>
    <x v="0"/>
    <x v="11"/>
    <s v="De Bonte Raaf"/>
    <x v="11"/>
    <x v="36"/>
    <n v="380"/>
    <x v="0"/>
    <x v="0"/>
    <x v="0"/>
    <x v="0"/>
    <x v="0"/>
    <x v="0"/>
  </r>
  <r>
    <x v="0"/>
    <x v="11"/>
    <s v="De Bonte Raaf"/>
    <x v="11"/>
    <x v="37"/>
    <n v="379.38"/>
    <x v="0"/>
    <x v="0"/>
    <x v="0"/>
    <x v="0"/>
    <x v="0"/>
    <x v="0"/>
  </r>
  <r>
    <x v="0"/>
    <x v="11"/>
    <s v="De Bonte Raaf"/>
    <x v="11"/>
    <x v="100"/>
    <n v="-324.81"/>
    <x v="0"/>
    <x v="0"/>
    <x v="0"/>
    <x v="0"/>
    <x v="0"/>
    <x v="0"/>
  </r>
  <r>
    <x v="0"/>
    <x v="11"/>
    <s v="De Bonte Raaf"/>
    <x v="11"/>
    <x v="38"/>
    <n v="324.81"/>
    <x v="0"/>
    <x v="0"/>
    <x v="0"/>
    <x v="0"/>
    <x v="0"/>
    <x v="0"/>
  </r>
  <r>
    <x v="0"/>
    <x v="11"/>
    <s v="De Bonte Raaf"/>
    <x v="11"/>
    <x v="39"/>
    <n v="0"/>
    <x v="0"/>
    <x v="0"/>
    <x v="0"/>
    <x v="0"/>
    <x v="0"/>
    <x v="0"/>
  </r>
  <r>
    <x v="0"/>
    <x v="11"/>
    <s v="De Bonte Raaf"/>
    <x v="11"/>
    <x v="93"/>
    <n v="305.01"/>
    <x v="0"/>
    <x v="0"/>
    <x v="0"/>
    <x v="0"/>
    <x v="0"/>
    <x v="0"/>
  </r>
  <r>
    <x v="0"/>
    <x v="11"/>
    <s v="De Bonte Raaf"/>
    <x v="11"/>
    <x v="40"/>
    <n v="305.01"/>
    <x v="0"/>
    <x v="0"/>
    <x v="0"/>
    <x v="0"/>
    <x v="0"/>
    <x v="0"/>
  </r>
  <r>
    <x v="0"/>
    <x v="11"/>
    <s v="De Bonte Raaf"/>
    <x v="11"/>
    <x v="41"/>
    <n v="0"/>
    <x v="0"/>
    <x v="0"/>
    <x v="0"/>
    <x v="0"/>
    <x v="0"/>
    <x v="0"/>
  </r>
  <r>
    <x v="0"/>
    <x v="11"/>
    <s v="De Bonte Raaf"/>
    <x v="11"/>
    <x v="94"/>
    <n v="305.01"/>
    <x v="0"/>
    <x v="0"/>
    <x v="0"/>
    <x v="0"/>
    <x v="0"/>
    <x v="0"/>
  </r>
  <r>
    <x v="0"/>
    <x v="11"/>
    <s v="De Bonte Raaf"/>
    <x v="11"/>
    <x v="92"/>
    <n v="836.96"/>
    <x v="0"/>
    <x v="0"/>
    <x v="0"/>
    <x v="0"/>
    <x v="0"/>
    <x v="0"/>
  </r>
  <r>
    <x v="0"/>
    <x v="11"/>
    <s v="De Bonte Raaf"/>
    <x v="11"/>
    <x v="43"/>
    <n v="3422.21"/>
    <x v="0"/>
    <x v="0"/>
    <x v="0"/>
    <x v="1"/>
    <x v="0"/>
    <x v="0"/>
  </r>
  <r>
    <x v="0"/>
    <x v="11"/>
    <s v="De Bonte Raaf"/>
    <x v="11"/>
    <x v="44"/>
    <n v="0"/>
    <x v="0"/>
    <x v="0"/>
    <x v="0"/>
    <x v="2"/>
    <x v="0"/>
    <x v="0"/>
  </r>
  <r>
    <x v="0"/>
    <x v="11"/>
    <s v="De Bonte Raaf"/>
    <x v="11"/>
    <x v="45"/>
    <n v="0"/>
    <x v="0"/>
    <x v="0"/>
    <x v="0"/>
    <x v="2"/>
    <x v="0"/>
    <x v="0"/>
  </r>
  <r>
    <x v="0"/>
    <x v="11"/>
    <s v="De Bonte Raaf"/>
    <x v="11"/>
    <x v="46"/>
    <n v="0"/>
    <x v="0"/>
    <x v="0"/>
    <x v="0"/>
    <x v="2"/>
    <x v="0"/>
    <x v="0"/>
  </r>
  <r>
    <x v="0"/>
    <x v="11"/>
    <s v="De Bonte Raaf"/>
    <x v="11"/>
    <x v="47"/>
    <n v="0"/>
    <x v="0"/>
    <x v="0"/>
    <x v="0"/>
    <x v="2"/>
    <x v="0"/>
    <x v="0"/>
  </r>
  <r>
    <x v="0"/>
    <x v="11"/>
    <s v="De Bonte Raaf"/>
    <x v="11"/>
    <x v="48"/>
    <n v="1180.73"/>
    <x v="0"/>
    <x v="0"/>
    <x v="0"/>
    <x v="1"/>
    <x v="0"/>
    <x v="0"/>
  </r>
  <r>
    <x v="0"/>
    <x v="11"/>
    <s v="De Bonte Raaf"/>
    <x v="11"/>
    <x v="49"/>
    <n v="340.73"/>
    <x v="0"/>
    <x v="0"/>
    <x v="0"/>
    <x v="3"/>
    <x v="0"/>
    <x v="0"/>
  </r>
  <r>
    <x v="0"/>
    <x v="11"/>
    <s v="De Bonte Raaf"/>
    <x v="11"/>
    <x v="50"/>
    <n v="-126"/>
    <x v="0"/>
    <x v="0"/>
    <x v="0"/>
    <x v="4"/>
    <x v="0"/>
    <x v="0"/>
  </r>
  <r>
    <x v="0"/>
    <x v="11"/>
    <s v="De Bonte Raaf"/>
    <x v="11"/>
    <x v="51"/>
    <n v="-168"/>
    <x v="0"/>
    <x v="0"/>
    <x v="0"/>
    <x v="4"/>
    <x v="0"/>
    <x v="0"/>
  </r>
  <r>
    <x v="0"/>
    <x v="11"/>
    <s v="De Bonte Raaf"/>
    <x v="11"/>
    <x v="52"/>
    <n v="222.55"/>
    <x v="0"/>
    <x v="0"/>
    <x v="0"/>
    <x v="1"/>
    <x v="0"/>
    <x v="0"/>
  </r>
  <r>
    <x v="0"/>
    <x v="11"/>
    <s v="De Bonte Raaf"/>
    <x v="11"/>
    <x v="53"/>
    <n v="12.55"/>
    <x v="0"/>
    <x v="0"/>
    <x v="0"/>
    <x v="3"/>
    <x v="0"/>
    <x v="0"/>
  </r>
  <r>
    <x v="0"/>
    <x v="11"/>
    <s v="De Bonte Raaf"/>
    <x v="11"/>
    <x v="54"/>
    <n v="-31.5"/>
    <x v="0"/>
    <x v="0"/>
    <x v="0"/>
    <x v="4"/>
    <x v="0"/>
    <x v="0"/>
  </r>
  <r>
    <x v="0"/>
    <x v="11"/>
    <s v="De Bonte Raaf"/>
    <x v="11"/>
    <x v="55"/>
    <n v="-42"/>
    <x v="0"/>
    <x v="0"/>
    <x v="0"/>
    <x v="4"/>
    <x v="0"/>
    <x v="0"/>
  </r>
  <r>
    <x v="0"/>
    <x v="11"/>
    <s v="De Bonte Raaf"/>
    <x v="11"/>
    <x v="56"/>
    <n v="0"/>
    <x v="0"/>
    <x v="0"/>
    <x v="0"/>
    <x v="4"/>
    <x v="0"/>
    <x v="0"/>
  </r>
  <r>
    <x v="0"/>
    <x v="11"/>
    <s v="De Bonte Raaf"/>
    <x v="11"/>
    <x v="57"/>
    <n v="0"/>
    <x v="0"/>
    <x v="0"/>
    <x v="0"/>
    <x v="4"/>
    <x v="0"/>
    <x v="0"/>
  </r>
  <r>
    <x v="0"/>
    <x v="11"/>
    <s v="De Bonte Raaf"/>
    <x v="11"/>
    <x v="58"/>
    <n v="0"/>
    <x v="0"/>
    <x v="0"/>
    <x v="0"/>
    <x v="4"/>
    <x v="0"/>
    <x v="0"/>
  </r>
  <r>
    <x v="0"/>
    <x v="11"/>
    <s v="De Bonte Raaf"/>
    <x v="11"/>
    <x v="59"/>
    <n v="0"/>
    <x v="0"/>
    <x v="0"/>
    <x v="0"/>
    <x v="4"/>
    <x v="0"/>
    <x v="0"/>
  </r>
  <r>
    <x v="0"/>
    <x v="11"/>
    <s v="De Bonte Raaf"/>
    <x v="11"/>
    <x v="60"/>
    <n v="411.66"/>
    <x v="0"/>
    <x v="0"/>
    <x v="0"/>
    <x v="5"/>
    <x v="0"/>
    <x v="0"/>
  </r>
  <r>
    <x v="0"/>
    <x v="11"/>
    <s v="De Bonte Raaf"/>
    <x v="11"/>
    <x v="61"/>
    <n v="0"/>
    <x v="0"/>
    <x v="0"/>
    <x v="0"/>
    <x v="5"/>
    <x v="0"/>
    <x v="0"/>
  </r>
  <r>
    <x v="0"/>
    <x v="11"/>
    <s v="De Bonte Raaf"/>
    <x v="11"/>
    <x v="62"/>
    <n v="0"/>
    <x v="0"/>
    <x v="0"/>
    <x v="0"/>
    <x v="5"/>
    <x v="0"/>
    <x v="0"/>
  </r>
  <r>
    <x v="0"/>
    <x v="11"/>
    <s v="De Bonte Raaf"/>
    <x v="11"/>
    <x v="63"/>
    <n v="0"/>
    <x v="0"/>
    <x v="0"/>
    <x v="0"/>
    <x v="5"/>
    <x v="0"/>
    <x v="0"/>
  </r>
  <r>
    <x v="0"/>
    <x v="11"/>
    <s v="De Bonte Raaf"/>
    <x v="11"/>
    <x v="64"/>
    <n v="30.01"/>
    <x v="0"/>
    <x v="0"/>
    <x v="0"/>
    <x v="5"/>
    <x v="0"/>
    <x v="0"/>
  </r>
  <r>
    <x v="0"/>
    <x v="11"/>
    <s v="De Bonte Raaf"/>
    <x v="11"/>
    <x v="65"/>
    <n v="0"/>
    <x v="0"/>
    <x v="0"/>
    <x v="0"/>
    <x v="5"/>
    <x v="0"/>
    <x v="0"/>
  </r>
  <r>
    <x v="0"/>
    <x v="11"/>
    <s v="De Bonte Raaf"/>
    <x v="11"/>
    <x v="66"/>
    <n v="166.48"/>
    <x v="0"/>
    <x v="0"/>
    <x v="0"/>
    <x v="5"/>
    <x v="0"/>
    <x v="0"/>
  </r>
  <r>
    <x v="0"/>
    <x v="11"/>
    <s v="De Bonte Raaf"/>
    <x v="11"/>
    <x v="67"/>
    <n v="0"/>
    <x v="0"/>
    <x v="0"/>
    <x v="0"/>
    <x v="5"/>
    <x v="0"/>
    <x v="0"/>
  </r>
  <r>
    <x v="0"/>
    <x v="11"/>
    <s v="De Bonte Raaf"/>
    <x v="11"/>
    <x v="68"/>
    <n v="0"/>
    <x v="0"/>
    <x v="0"/>
    <x v="0"/>
    <x v="5"/>
    <x v="0"/>
    <x v="0"/>
  </r>
  <r>
    <x v="0"/>
    <x v="11"/>
    <s v="De Bonte Raaf"/>
    <x v="11"/>
    <x v="69"/>
    <n v="0"/>
    <x v="0"/>
    <x v="0"/>
    <x v="0"/>
    <x v="5"/>
    <x v="0"/>
    <x v="0"/>
  </r>
  <r>
    <x v="0"/>
    <x v="11"/>
    <s v="De Bonte Raaf"/>
    <x v="11"/>
    <x v="70"/>
    <n v="19.82"/>
    <x v="0"/>
    <x v="0"/>
    <x v="0"/>
    <x v="5"/>
    <x v="0"/>
    <x v="0"/>
  </r>
  <r>
    <x v="0"/>
    <x v="11"/>
    <s v="De Bonte Raaf"/>
    <x v="11"/>
    <x v="71"/>
    <n v="0"/>
    <x v="0"/>
    <x v="0"/>
    <x v="0"/>
    <x v="5"/>
    <x v="0"/>
    <x v="0"/>
  </r>
  <r>
    <x v="0"/>
    <x v="11"/>
    <s v="De Bonte Raaf"/>
    <x v="11"/>
    <x v="72"/>
    <n v="0"/>
    <x v="0"/>
    <x v="0"/>
    <x v="0"/>
    <x v="4"/>
    <x v="0"/>
    <x v="0"/>
  </r>
  <r>
    <x v="0"/>
    <x v="11"/>
    <s v="De Bonte Raaf"/>
    <x v="11"/>
    <x v="73"/>
    <n v="0"/>
    <x v="0"/>
    <x v="0"/>
    <x v="0"/>
    <x v="4"/>
    <x v="0"/>
    <x v="0"/>
  </r>
  <r>
    <x v="0"/>
    <x v="11"/>
    <s v="De Bonte Raaf"/>
    <x v="11"/>
    <x v="74"/>
    <n v="0"/>
    <x v="0"/>
    <x v="0"/>
    <x v="0"/>
    <x v="4"/>
    <x v="0"/>
    <x v="0"/>
  </r>
  <r>
    <x v="0"/>
    <x v="11"/>
    <s v="De Bonte Raaf"/>
    <x v="11"/>
    <x v="75"/>
    <n v="0"/>
    <x v="0"/>
    <x v="0"/>
    <x v="0"/>
    <x v="4"/>
    <x v="0"/>
    <x v="0"/>
  </r>
  <r>
    <x v="0"/>
    <x v="11"/>
    <s v="De Bonte Raaf"/>
    <x v="11"/>
    <x v="76"/>
    <n v="379.38"/>
    <x v="0"/>
    <x v="0"/>
    <x v="0"/>
    <x v="6"/>
    <x v="0"/>
    <x v="0"/>
  </r>
  <r>
    <x v="0"/>
    <x v="11"/>
    <s v="De Bonte Raaf"/>
    <x v="11"/>
    <x v="77"/>
    <n v="-65.78"/>
    <x v="0"/>
    <x v="0"/>
    <x v="0"/>
    <x v="7"/>
    <x v="0"/>
    <x v="0"/>
  </r>
  <r>
    <x v="0"/>
    <x v="11"/>
    <s v="De Bonte Raaf"/>
    <x v="11"/>
    <x v="78"/>
    <n v="-412.1"/>
    <x v="0"/>
    <x v="0"/>
    <x v="0"/>
    <x v="7"/>
    <x v="0"/>
    <x v="0"/>
  </r>
  <r>
    <x v="0"/>
    <x v="11"/>
    <s v="De Bonte Raaf"/>
    <x v="11"/>
    <x v="79"/>
    <n v="0"/>
    <x v="0"/>
    <x v="0"/>
    <x v="0"/>
    <x v="7"/>
    <x v="0"/>
    <x v="0"/>
  </r>
  <r>
    <x v="0"/>
    <x v="11"/>
    <s v="De Bonte Raaf"/>
    <x v="11"/>
    <x v="80"/>
    <n v="0"/>
    <x v="0"/>
    <x v="0"/>
    <x v="0"/>
    <x v="8"/>
    <x v="0"/>
    <x v="0"/>
  </r>
  <r>
    <x v="0"/>
    <x v="11"/>
    <s v="De Bonte Raaf"/>
    <x v="11"/>
    <x v="81"/>
    <n v="5184.57"/>
    <x v="0"/>
    <x v="0"/>
    <x v="0"/>
    <x v="8"/>
    <x v="0"/>
    <x v="0"/>
  </r>
  <r>
    <x v="0"/>
    <x v="11"/>
    <s v="De Bonte Raaf"/>
    <x v="11"/>
    <x v="82"/>
    <n v="0"/>
    <x v="0"/>
    <x v="0"/>
    <x v="0"/>
    <x v="8"/>
    <x v="0"/>
    <x v="0"/>
  </r>
  <r>
    <x v="0"/>
    <x v="11"/>
    <s v="De Bonte Raaf"/>
    <x v="11"/>
    <x v="83"/>
    <n v="5184.57"/>
    <x v="0"/>
    <x v="0"/>
    <x v="0"/>
    <x v="9"/>
    <x v="0"/>
    <x v="0"/>
  </r>
  <r>
    <x v="0"/>
    <x v="11"/>
    <s v="De Bonte Raaf"/>
    <x v="11"/>
    <x v="84"/>
    <n v="305.01"/>
    <x v="0"/>
    <x v="0"/>
    <x v="0"/>
    <x v="3"/>
    <x v="0"/>
    <x v="0"/>
  </r>
  <r>
    <x v="0"/>
    <x v="11"/>
    <s v="De Bonte Raaf"/>
    <x v="12"/>
    <x v="0"/>
    <n v="3351"/>
    <x v="2"/>
    <x v="1"/>
    <x v="0"/>
    <x v="0"/>
    <x v="0"/>
    <x v="1"/>
  </r>
  <r>
    <x v="0"/>
    <x v="11"/>
    <s v="De Bonte Raaf"/>
    <x v="12"/>
    <x v="85"/>
    <n v="1050"/>
    <x v="2"/>
    <x v="1"/>
    <x v="0"/>
    <x v="0"/>
    <x v="0"/>
    <x v="1"/>
  </r>
  <r>
    <x v="0"/>
    <x v="11"/>
    <s v="De Bonte Raaf"/>
    <x v="12"/>
    <x v="97"/>
    <n v="134.47999999999999"/>
    <x v="2"/>
    <x v="1"/>
    <x v="0"/>
    <x v="0"/>
    <x v="0"/>
    <x v="1"/>
  </r>
  <r>
    <x v="0"/>
    <x v="11"/>
    <s v="De Bonte Raaf"/>
    <x v="12"/>
    <x v="86"/>
    <n v="1050"/>
    <x v="2"/>
    <x v="1"/>
    <x v="0"/>
    <x v="0"/>
    <x v="0"/>
    <x v="1"/>
  </r>
  <r>
    <x v="0"/>
    <x v="11"/>
    <s v="De Bonte Raaf"/>
    <x v="12"/>
    <x v="4"/>
    <n v="1050"/>
    <x v="2"/>
    <x v="1"/>
    <x v="0"/>
    <x v="1"/>
    <x v="0"/>
    <x v="1"/>
  </r>
  <r>
    <x v="0"/>
    <x v="11"/>
    <s v="De Bonte Raaf"/>
    <x v="12"/>
    <x v="98"/>
    <n v="134.47999999999999"/>
    <x v="2"/>
    <x v="1"/>
    <x v="0"/>
    <x v="0"/>
    <x v="0"/>
    <x v="1"/>
  </r>
  <r>
    <x v="0"/>
    <x v="11"/>
    <s v="De Bonte Raaf"/>
    <x v="12"/>
    <x v="6"/>
    <n v="1382.97"/>
    <x v="2"/>
    <x v="1"/>
    <x v="0"/>
    <x v="0"/>
    <x v="0"/>
    <x v="1"/>
  </r>
  <r>
    <x v="0"/>
    <x v="11"/>
    <s v="De Bonte Raaf"/>
    <x v="12"/>
    <x v="99"/>
    <n v="134.47999999999999"/>
    <x v="2"/>
    <x v="1"/>
    <x v="0"/>
    <x v="0"/>
    <x v="0"/>
    <x v="1"/>
  </r>
  <r>
    <x v="0"/>
    <x v="11"/>
    <s v="De Bonte Raaf"/>
    <x v="12"/>
    <x v="8"/>
    <n v="0"/>
    <x v="2"/>
    <x v="1"/>
    <x v="0"/>
    <x v="1"/>
    <x v="0"/>
    <x v="1"/>
  </r>
  <r>
    <x v="0"/>
    <x v="11"/>
    <s v="De Bonte Raaf"/>
    <x v="12"/>
    <x v="96"/>
    <n v="22.5"/>
    <x v="2"/>
    <x v="1"/>
    <x v="0"/>
    <x v="0"/>
    <x v="0"/>
    <x v="1"/>
  </r>
  <r>
    <x v="0"/>
    <x v="11"/>
    <s v="De Bonte Raaf"/>
    <x v="12"/>
    <x v="87"/>
    <n v="1050"/>
    <x v="2"/>
    <x v="1"/>
    <x v="0"/>
    <x v="0"/>
    <x v="0"/>
    <x v="1"/>
  </r>
  <r>
    <x v="0"/>
    <x v="11"/>
    <s v="De Bonte Raaf"/>
    <x v="12"/>
    <x v="88"/>
    <n v="1050"/>
    <x v="2"/>
    <x v="1"/>
    <x v="0"/>
    <x v="0"/>
    <x v="0"/>
    <x v="1"/>
  </r>
  <r>
    <x v="0"/>
    <x v="11"/>
    <s v="De Bonte Raaf"/>
    <x v="12"/>
    <x v="89"/>
    <n v="1050"/>
    <x v="2"/>
    <x v="1"/>
    <x v="0"/>
    <x v="0"/>
    <x v="0"/>
    <x v="1"/>
  </r>
  <r>
    <x v="0"/>
    <x v="11"/>
    <s v="De Bonte Raaf"/>
    <x v="12"/>
    <x v="90"/>
    <n v="1050"/>
    <x v="2"/>
    <x v="1"/>
    <x v="0"/>
    <x v="0"/>
    <x v="0"/>
    <x v="1"/>
  </r>
  <r>
    <x v="0"/>
    <x v="11"/>
    <s v="De Bonte Raaf"/>
    <x v="12"/>
    <x v="91"/>
    <n v="1050"/>
    <x v="2"/>
    <x v="1"/>
    <x v="0"/>
    <x v="0"/>
    <x v="0"/>
    <x v="1"/>
  </r>
  <r>
    <x v="0"/>
    <x v="11"/>
    <s v="De Bonte Raaf"/>
    <x v="12"/>
    <x v="15"/>
    <n v="0"/>
    <x v="2"/>
    <x v="1"/>
    <x v="0"/>
    <x v="0"/>
    <x v="0"/>
    <x v="1"/>
  </r>
  <r>
    <x v="0"/>
    <x v="11"/>
    <s v="De Bonte Raaf"/>
    <x v="12"/>
    <x v="16"/>
    <n v="1184.48"/>
    <x v="2"/>
    <x v="1"/>
    <x v="0"/>
    <x v="0"/>
    <x v="0"/>
    <x v="1"/>
  </r>
  <r>
    <x v="0"/>
    <x v="11"/>
    <s v="De Bonte Raaf"/>
    <x v="12"/>
    <x v="17"/>
    <n v="0"/>
    <x v="2"/>
    <x v="1"/>
    <x v="0"/>
    <x v="0"/>
    <x v="0"/>
    <x v="1"/>
  </r>
  <r>
    <x v="0"/>
    <x v="11"/>
    <s v="De Bonte Raaf"/>
    <x v="12"/>
    <x v="18"/>
    <n v="1184.48"/>
    <x v="2"/>
    <x v="1"/>
    <x v="0"/>
    <x v="0"/>
    <x v="0"/>
    <x v="1"/>
  </r>
  <r>
    <x v="0"/>
    <x v="11"/>
    <s v="De Bonte Raaf"/>
    <x v="12"/>
    <x v="19"/>
    <n v="14"/>
    <x v="2"/>
    <x v="1"/>
    <x v="0"/>
    <x v="0"/>
    <x v="0"/>
    <x v="1"/>
  </r>
  <r>
    <x v="0"/>
    <x v="11"/>
    <s v="De Bonte Raaf"/>
    <x v="12"/>
    <x v="20"/>
    <n v="1184.48"/>
    <x v="2"/>
    <x v="1"/>
    <x v="0"/>
    <x v="0"/>
    <x v="0"/>
    <x v="1"/>
  </r>
  <r>
    <x v="0"/>
    <x v="11"/>
    <s v="De Bonte Raaf"/>
    <x v="12"/>
    <x v="21"/>
    <n v="-89.98"/>
    <x v="2"/>
    <x v="1"/>
    <x v="0"/>
    <x v="0"/>
    <x v="0"/>
    <x v="1"/>
  </r>
  <r>
    <x v="0"/>
    <x v="11"/>
    <s v="De Bonte Raaf"/>
    <x v="12"/>
    <x v="22"/>
    <n v="1184.48"/>
    <x v="2"/>
    <x v="1"/>
    <x v="0"/>
    <x v="0"/>
    <x v="0"/>
    <x v="1"/>
  </r>
  <r>
    <x v="0"/>
    <x v="11"/>
    <s v="De Bonte Raaf"/>
    <x v="12"/>
    <x v="23"/>
    <n v="1184.48"/>
    <x v="2"/>
    <x v="1"/>
    <x v="0"/>
    <x v="0"/>
    <x v="0"/>
    <x v="1"/>
  </r>
  <r>
    <x v="0"/>
    <x v="11"/>
    <s v="De Bonte Raaf"/>
    <x v="12"/>
    <x v="24"/>
    <n v="1184.48"/>
    <x v="2"/>
    <x v="1"/>
    <x v="0"/>
    <x v="0"/>
    <x v="0"/>
    <x v="1"/>
  </r>
  <r>
    <x v="0"/>
    <x v="11"/>
    <s v="De Bonte Raaf"/>
    <x v="12"/>
    <x v="25"/>
    <n v="21.67"/>
    <x v="2"/>
    <x v="1"/>
    <x v="0"/>
    <x v="0"/>
    <x v="0"/>
    <x v="1"/>
  </r>
  <r>
    <x v="0"/>
    <x v="11"/>
    <s v="De Bonte Raaf"/>
    <x v="12"/>
    <x v="26"/>
    <n v="100.8"/>
    <x v="2"/>
    <x v="1"/>
    <x v="0"/>
    <x v="0"/>
    <x v="0"/>
    <x v="1"/>
  </r>
  <r>
    <x v="0"/>
    <x v="11"/>
    <s v="De Bonte Raaf"/>
    <x v="12"/>
    <x v="27"/>
    <n v="87.17"/>
    <x v="2"/>
    <x v="1"/>
    <x v="0"/>
    <x v="0"/>
    <x v="0"/>
    <x v="1"/>
  </r>
  <r>
    <x v="0"/>
    <x v="11"/>
    <s v="De Bonte Raaf"/>
    <x v="12"/>
    <x v="28"/>
    <n v="1050"/>
    <x v="2"/>
    <x v="1"/>
    <x v="0"/>
    <x v="0"/>
    <x v="0"/>
    <x v="1"/>
  </r>
  <r>
    <x v="0"/>
    <x v="11"/>
    <s v="De Bonte Raaf"/>
    <x v="12"/>
    <x v="29"/>
    <n v="134.47999999999999"/>
    <x v="2"/>
    <x v="1"/>
    <x v="0"/>
    <x v="0"/>
    <x v="0"/>
    <x v="1"/>
  </r>
  <r>
    <x v="0"/>
    <x v="11"/>
    <s v="De Bonte Raaf"/>
    <x v="12"/>
    <x v="30"/>
    <n v="1750"/>
    <x v="2"/>
    <x v="1"/>
    <x v="0"/>
    <x v="0"/>
    <x v="0"/>
    <x v="1"/>
  </r>
  <r>
    <x v="0"/>
    <x v="11"/>
    <s v="De Bonte Raaf"/>
    <x v="12"/>
    <x v="31"/>
    <n v="11.22"/>
    <x v="2"/>
    <x v="1"/>
    <x v="0"/>
    <x v="0"/>
    <x v="0"/>
    <x v="1"/>
  </r>
  <r>
    <x v="0"/>
    <x v="11"/>
    <s v="De Bonte Raaf"/>
    <x v="12"/>
    <x v="32"/>
    <n v="93.6"/>
    <x v="2"/>
    <x v="1"/>
    <x v="0"/>
    <x v="0"/>
    <x v="0"/>
    <x v="1"/>
  </r>
  <r>
    <x v="0"/>
    <x v="11"/>
    <s v="De Bonte Raaf"/>
    <x v="12"/>
    <x v="33"/>
    <n v="60"/>
    <x v="2"/>
    <x v="1"/>
    <x v="0"/>
    <x v="0"/>
    <x v="0"/>
    <x v="1"/>
  </r>
  <r>
    <x v="0"/>
    <x v="11"/>
    <s v="De Bonte Raaf"/>
    <x v="12"/>
    <x v="34"/>
    <n v="60"/>
    <x v="2"/>
    <x v="1"/>
    <x v="0"/>
    <x v="0"/>
    <x v="0"/>
    <x v="1"/>
  </r>
  <r>
    <x v="0"/>
    <x v="11"/>
    <s v="De Bonte Raaf"/>
    <x v="12"/>
    <x v="35"/>
    <n v="60"/>
    <x v="2"/>
    <x v="1"/>
    <x v="0"/>
    <x v="0"/>
    <x v="0"/>
    <x v="1"/>
  </r>
  <r>
    <x v="0"/>
    <x v="11"/>
    <s v="De Bonte Raaf"/>
    <x v="12"/>
    <x v="36"/>
    <n v="94"/>
    <x v="2"/>
    <x v="1"/>
    <x v="0"/>
    <x v="0"/>
    <x v="0"/>
    <x v="1"/>
  </r>
  <r>
    <x v="0"/>
    <x v="11"/>
    <s v="De Bonte Raaf"/>
    <x v="12"/>
    <x v="37"/>
    <n v="79.36"/>
    <x v="2"/>
    <x v="1"/>
    <x v="0"/>
    <x v="0"/>
    <x v="0"/>
    <x v="1"/>
  </r>
  <r>
    <x v="0"/>
    <x v="11"/>
    <s v="De Bonte Raaf"/>
    <x v="12"/>
    <x v="38"/>
    <n v="184.65"/>
    <x v="2"/>
    <x v="1"/>
    <x v="0"/>
    <x v="0"/>
    <x v="0"/>
    <x v="1"/>
  </r>
  <r>
    <x v="0"/>
    <x v="11"/>
    <s v="De Bonte Raaf"/>
    <x v="12"/>
    <x v="39"/>
    <n v="0"/>
    <x v="2"/>
    <x v="1"/>
    <x v="0"/>
    <x v="0"/>
    <x v="0"/>
    <x v="1"/>
  </r>
  <r>
    <x v="0"/>
    <x v="11"/>
    <s v="De Bonte Raaf"/>
    <x v="12"/>
    <x v="40"/>
    <n v="184.65"/>
    <x v="2"/>
    <x v="1"/>
    <x v="0"/>
    <x v="0"/>
    <x v="0"/>
    <x v="1"/>
  </r>
  <r>
    <x v="0"/>
    <x v="11"/>
    <s v="De Bonte Raaf"/>
    <x v="12"/>
    <x v="41"/>
    <n v="0"/>
    <x v="2"/>
    <x v="1"/>
    <x v="0"/>
    <x v="0"/>
    <x v="0"/>
    <x v="1"/>
  </r>
  <r>
    <x v="0"/>
    <x v="11"/>
    <s v="De Bonte Raaf"/>
    <x v="12"/>
    <x v="92"/>
    <n v="1050"/>
    <x v="2"/>
    <x v="1"/>
    <x v="0"/>
    <x v="0"/>
    <x v="0"/>
    <x v="1"/>
  </r>
  <r>
    <x v="0"/>
    <x v="11"/>
    <s v="De Bonte Raaf"/>
    <x v="12"/>
    <x v="43"/>
    <n v="0"/>
    <x v="2"/>
    <x v="1"/>
    <x v="0"/>
    <x v="1"/>
    <x v="0"/>
    <x v="1"/>
  </r>
  <r>
    <x v="0"/>
    <x v="11"/>
    <s v="De Bonte Raaf"/>
    <x v="12"/>
    <x v="44"/>
    <n v="17.5"/>
    <x v="2"/>
    <x v="1"/>
    <x v="0"/>
    <x v="2"/>
    <x v="0"/>
    <x v="1"/>
  </r>
  <r>
    <x v="0"/>
    <x v="11"/>
    <s v="De Bonte Raaf"/>
    <x v="12"/>
    <x v="45"/>
    <n v="0"/>
    <x v="2"/>
    <x v="1"/>
    <x v="0"/>
    <x v="2"/>
    <x v="0"/>
    <x v="1"/>
  </r>
  <r>
    <x v="0"/>
    <x v="11"/>
    <s v="De Bonte Raaf"/>
    <x v="12"/>
    <x v="46"/>
    <n v="5"/>
    <x v="2"/>
    <x v="1"/>
    <x v="0"/>
    <x v="2"/>
    <x v="0"/>
    <x v="1"/>
  </r>
  <r>
    <x v="0"/>
    <x v="11"/>
    <s v="De Bonte Raaf"/>
    <x v="12"/>
    <x v="47"/>
    <n v="0"/>
    <x v="2"/>
    <x v="1"/>
    <x v="0"/>
    <x v="2"/>
    <x v="0"/>
    <x v="1"/>
  </r>
  <r>
    <x v="0"/>
    <x v="11"/>
    <s v="De Bonte Raaf"/>
    <x v="12"/>
    <x v="48"/>
    <n v="0"/>
    <x v="2"/>
    <x v="1"/>
    <x v="0"/>
    <x v="1"/>
    <x v="0"/>
    <x v="1"/>
  </r>
  <r>
    <x v="0"/>
    <x v="11"/>
    <s v="De Bonte Raaf"/>
    <x v="12"/>
    <x v="49"/>
    <n v="84"/>
    <x v="2"/>
    <x v="1"/>
    <x v="0"/>
    <x v="3"/>
    <x v="0"/>
    <x v="1"/>
  </r>
  <r>
    <x v="0"/>
    <x v="11"/>
    <s v="De Bonte Raaf"/>
    <x v="12"/>
    <x v="50"/>
    <n v="12.6"/>
    <x v="2"/>
    <x v="1"/>
    <x v="0"/>
    <x v="4"/>
    <x v="0"/>
    <x v="1"/>
  </r>
  <r>
    <x v="0"/>
    <x v="11"/>
    <s v="De Bonte Raaf"/>
    <x v="12"/>
    <x v="51"/>
    <n v="16.8"/>
    <x v="2"/>
    <x v="1"/>
    <x v="0"/>
    <x v="4"/>
    <x v="0"/>
    <x v="1"/>
  </r>
  <r>
    <x v="0"/>
    <x v="11"/>
    <s v="De Bonte Raaf"/>
    <x v="12"/>
    <x v="52"/>
    <n v="134.47999999999999"/>
    <x v="2"/>
    <x v="1"/>
    <x v="0"/>
    <x v="1"/>
    <x v="0"/>
    <x v="1"/>
  </r>
  <r>
    <x v="0"/>
    <x v="11"/>
    <s v="De Bonte Raaf"/>
    <x v="12"/>
    <x v="53"/>
    <n v="15.75"/>
    <x v="2"/>
    <x v="1"/>
    <x v="0"/>
    <x v="3"/>
    <x v="0"/>
    <x v="1"/>
  </r>
  <r>
    <x v="0"/>
    <x v="11"/>
    <s v="De Bonte Raaf"/>
    <x v="12"/>
    <x v="54"/>
    <n v="-17.809999999999999"/>
    <x v="2"/>
    <x v="1"/>
    <x v="0"/>
    <x v="4"/>
    <x v="0"/>
    <x v="1"/>
  </r>
  <r>
    <x v="0"/>
    <x v="11"/>
    <s v="De Bonte Raaf"/>
    <x v="12"/>
    <x v="55"/>
    <n v="-23.75"/>
    <x v="2"/>
    <x v="1"/>
    <x v="0"/>
    <x v="4"/>
    <x v="0"/>
    <x v="1"/>
  </r>
  <r>
    <x v="0"/>
    <x v="11"/>
    <s v="De Bonte Raaf"/>
    <x v="12"/>
    <x v="56"/>
    <n v="0"/>
    <x v="2"/>
    <x v="1"/>
    <x v="0"/>
    <x v="4"/>
    <x v="0"/>
    <x v="1"/>
  </r>
  <r>
    <x v="0"/>
    <x v="11"/>
    <s v="De Bonte Raaf"/>
    <x v="12"/>
    <x v="57"/>
    <n v="0"/>
    <x v="2"/>
    <x v="1"/>
    <x v="0"/>
    <x v="4"/>
    <x v="0"/>
    <x v="1"/>
  </r>
  <r>
    <x v="0"/>
    <x v="11"/>
    <s v="De Bonte Raaf"/>
    <x v="12"/>
    <x v="58"/>
    <n v="0"/>
    <x v="2"/>
    <x v="1"/>
    <x v="0"/>
    <x v="4"/>
    <x v="0"/>
    <x v="1"/>
  </r>
  <r>
    <x v="0"/>
    <x v="11"/>
    <s v="De Bonte Raaf"/>
    <x v="12"/>
    <x v="59"/>
    <n v="0"/>
    <x v="2"/>
    <x v="1"/>
    <x v="0"/>
    <x v="4"/>
    <x v="0"/>
    <x v="1"/>
  </r>
  <r>
    <x v="0"/>
    <x v="11"/>
    <s v="De Bonte Raaf"/>
    <x v="12"/>
    <x v="60"/>
    <n v="86.11"/>
    <x v="2"/>
    <x v="1"/>
    <x v="0"/>
    <x v="5"/>
    <x v="0"/>
    <x v="1"/>
  </r>
  <r>
    <x v="0"/>
    <x v="11"/>
    <s v="De Bonte Raaf"/>
    <x v="12"/>
    <x v="61"/>
    <n v="0"/>
    <x v="2"/>
    <x v="1"/>
    <x v="0"/>
    <x v="5"/>
    <x v="0"/>
    <x v="1"/>
  </r>
  <r>
    <x v="0"/>
    <x v="11"/>
    <s v="De Bonte Raaf"/>
    <x v="12"/>
    <x v="62"/>
    <n v="0"/>
    <x v="2"/>
    <x v="1"/>
    <x v="0"/>
    <x v="5"/>
    <x v="0"/>
    <x v="1"/>
  </r>
  <r>
    <x v="0"/>
    <x v="11"/>
    <s v="De Bonte Raaf"/>
    <x v="12"/>
    <x v="63"/>
    <n v="0"/>
    <x v="2"/>
    <x v="1"/>
    <x v="0"/>
    <x v="5"/>
    <x v="0"/>
    <x v="1"/>
  </r>
  <r>
    <x v="0"/>
    <x v="11"/>
    <s v="De Bonte Raaf"/>
    <x v="12"/>
    <x v="64"/>
    <n v="6.28"/>
    <x v="2"/>
    <x v="1"/>
    <x v="0"/>
    <x v="5"/>
    <x v="0"/>
    <x v="1"/>
  </r>
  <r>
    <x v="0"/>
    <x v="11"/>
    <s v="De Bonte Raaf"/>
    <x v="12"/>
    <x v="65"/>
    <n v="0"/>
    <x v="2"/>
    <x v="1"/>
    <x v="0"/>
    <x v="5"/>
    <x v="0"/>
    <x v="1"/>
  </r>
  <r>
    <x v="0"/>
    <x v="11"/>
    <s v="De Bonte Raaf"/>
    <x v="12"/>
    <x v="66"/>
    <n v="34.82"/>
    <x v="2"/>
    <x v="1"/>
    <x v="0"/>
    <x v="5"/>
    <x v="0"/>
    <x v="1"/>
  </r>
  <r>
    <x v="0"/>
    <x v="11"/>
    <s v="De Bonte Raaf"/>
    <x v="12"/>
    <x v="67"/>
    <n v="0"/>
    <x v="2"/>
    <x v="1"/>
    <x v="0"/>
    <x v="5"/>
    <x v="0"/>
    <x v="1"/>
  </r>
  <r>
    <x v="0"/>
    <x v="11"/>
    <s v="De Bonte Raaf"/>
    <x v="12"/>
    <x v="68"/>
    <n v="0"/>
    <x v="2"/>
    <x v="1"/>
    <x v="0"/>
    <x v="5"/>
    <x v="0"/>
    <x v="1"/>
  </r>
  <r>
    <x v="0"/>
    <x v="11"/>
    <s v="De Bonte Raaf"/>
    <x v="12"/>
    <x v="69"/>
    <n v="0"/>
    <x v="2"/>
    <x v="1"/>
    <x v="0"/>
    <x v="5"/>
    <x v="0"/>
    <x v="1"/>
  </r>
  <r>
    <x v="0"/>
    <x v="11"/>
    <s v="De Bonte Raaf"/>
    <x v="12"/>
    <x v="70"/>
    <n v="4.1500000000000004"/>
    <x v="2"/>
    <x v="1"/>
    <x v="0"/>
    <x v="5"/>
    <x v="0"/>
    <x v="1"/>
  </r>
  <r>
    <x v="0"/>
    <x v="11"/>
    <s v="De Bonte Raaf"/>
    <x v="12"/>
    <x v="71"/>
    <n v="0"/>
    <x v="2"/>
    <x v="1"/>
    <x v="0"/>
    <x v="5"/>
    <x v="0"/>
    <x v="1"/>
  </r>
  <r>
    <x v="0"/>
    <x v="11"/>
    <s v="De Bonte Raaf"/>
    <x v="12"/>
    <x v="72"/>
    <n v="0"/>
    <x v="2"/>
    <x v="1"/>
    <x v="0"/>
    <x v="4"/>
    <x v="0"/>
    <x v="1"/>
  </r>
  <r>
    <x v="0"/>
    <x v="11"/>
    <s v="De Bonte Raaf"/>
    <x v="12"/>
    <x v="73"/>
    <n v="0"/>
    <x v="2"/>
    <x v="1"/>
    <x v="0"/>
    <x v="4"/>
    <x v="0"/>
    <x v="1"/>
  </r>
  <r>
    <x v="0"/>
    <x v="11"/>
    <s v="De Bonte Raaf"/>
    <x v="12"/>
    <x v="74"/>
    <n v="0"/>
    <x v="2"/>
    <x v="1"/>
    <x v="0"/>
    <x v="4"/>
    <x v="0"/>
    <x v="1"/>
  </r>
  <r>
    <x v="0"/>
    <x v="11"/>
    <s v="De Bonte Raaf"/>
    <x v="12"/>
    <x v="75"/>
    <n v="0"/>
    <x v="2"/>
    <x v="1"/>
    <x v="0"/>
    <x v="4"/>
    <x v="0"/>
    <x v="1"/>
  </r>
  <r>
    <x v="0"/>
    <x v="11"/>
    <s v="De Bonte Raaf"/>
    <x v="12"/>
    <x v="76"/>
    <n v="79.36"/>
    <x v="2"/>
    <x v="1"/>
    <x v="0"/>
    <x v="6"/>
    <x v="0"/>
    <x v="1"/>
  </r>
  <r>
    <x v="0"/>
    <x v="11"/>
    <s v="De Bonte Raaf"/>
    <x v="12"/>
    <x v="77"/>
    <n v="-78.5"/>
    <x v="2"/>
    <x v="1"/>
    <x v="0"/>
    <x v="7"/>
    <x v="0"/>
    <x v="1"/>
  </r>
  <r>
    <x v="0"/>
    <x v="11"/>
    <s v="De Bonte Raaf"/>
    <x v="12"/>
    <x v="78"/>
    <n v="-11.48"/>
    <x v="2"/>
    <x v="1"/>
    <x v="0"/>
    <x v="7"/>
    <x v="0"/>
    <x v="1"/>
  </r>
  <r>
    <x v="0"/>
    <x v="11"/>
    <s v="De Bonte Raaf"/>
    <x v="12"/>
    <x v="79"/>
    <n v="0"/>
    <x v="2"/>
    <x v="1"/>
    <x v="0"/>
    <x v="7"/>
    <x v="0"/>
    <x v="1"/>
  </r>
  <r>
    <x v="0"/>
    <x v="11"/>
    <s v="De Bonte Raaf"/>
    <x v="12"/>
    <x v="80"/>
    <n v="0"/>
    <x v="2"/>
    <x v="1"/>
    <x v="0"/>
    <x v="8"/>
    <x v="0"/>
    <x v="1"/>
  </r>
  <r>
    <x v="0"/>
    <x v="11"/>
    <s v="De Bonte Raaf"/>
    <x v="12"/>
    <x v="81"/>
    <n v="1117"/>
    <x v="2"/>
    <x v="1"/>
    <x v="0"/>
    <x v="8"/>
    <x v="0"/>
    <x v="1"/>
  </r>
  <r>
    <x v="0"/>
    <x v="11"/>
    <s v="De Bonte Raaf"/>
    <x v="12"/>
    <x v="82"/>
    <n v="0"/>
    <x v="2"/>
    <x v="1"/>
    <x v="0"/>
    <x v="8"/>
    <x v="0"/>
    <x v="1"/>
  </r>
  <r>
    <x v="0"/>
    <x v="11"/>
    <s v="De Bonte Raaf"/>
    <x v="12"/>
    <x v="83"/>
    <n v="1117"/>
    <x v="2"/>
    <x v="1"/>
    <x v="0"/>
    <x v="9"/>
    <x v="0"/>
    <x v="1"/>
  </r>
  <r>
    <x v="0"/>
    <x v="11"/>
    <s v="De Bonte Raaf"/>
    <x v="12"/>
    <x v="84"/>
    <n v="0"/>
    <x v="2"/>
    <x v="1"/>
    <x v="0"/>
    <x v="3"/>
    <x v="0"/>
    <x v="1"/>
  </r>
  <r>
    <x v="0"/>
    <x v="11"/>
    <s v="De Bonte Raaf"/>
    <x v="2"/>
    <x v="0"/>
    <n v="3613.95"/>
    <x v="0"/>
    <x v="1"/>
    <x v="0"/>
    <x v="0"/>
    <x v="1"/>
    <x v="1"/>
  </r>
  <r>
    <x v="0"/>
    <x v="11"/>
    <s v="De Bonte Raaf"/>
    <x v="2"/>
    <x v="85"/>
    <n v="1110"/>
    <x v="0"/>
    <x v="1"/>
    <x v="0"/>
    <x v="0"/>
    <x v="1"/>
    <x v="1"/>
  </r>
  <r>
    <x v="0"/>
    <x v="11"/>
    <s v="De Bonte Raaf"/>
    <x v="2"/>
    <x v="97"/>
    <n v="194.79"/>
    <x v="0"/>
    <x v="1"/>
    <x v="0"/>
    <x v="0"/>
    <x v="1"/>
    <x v="1"/>
  </r>
  <r>
    <x v="0"/>
    <x v="11"/>
    <s v="De Bonte Raaf"/>
    <x v="2"/>
    <x v="86"/>
    <n v="1110"/>
    <x v="0"/>
    <x v="1"/>
    <x v="0"/>
    <x v="0"/>
    <x v="1"/>
    <x v="1"/>
  </r>
  <r>
    <x v="0"/>
    <x v="11"/>
    <s v="De Bonte Raaf"/>
    <x v="2"/>
    <x v="4"/>
    <n v="1110"/>
    <x v="0"/>
    <x v="1"/>
    <x v="0"/>
    <x v="1"/>
    <x v="1"/>
    <x v="1"/>
  </r>
  <r>
    <x v="0"/>
    <x v="11"/>
    <s v="De Bonte Raaf"/>
    <x v="2"/>
    <x v="98"/>
    <n v="194.79"/>
    <x v="0"/>
    <x v="1"/>
    <x v="0"/>
    <x v="0"/>
    <x v="1"/>
    <x v="1"/>
  </r>
  <r>
    <x v="0"/>
    <x v="11"/>
    <s v="De Bonte Raaf"/>
    <x v="2"/>
    <x v="6"/>
    <n v="1512.82"/>
    <x v="0"/>
    <x v="1"/>
    <x v="0"/>
    <x v="0"/>
    <x v="1"/>
    <x v="1"/>
  </r>
  <r>
    <x v="0"/>
    <x v="11"/>
    <s v="De Bonte Raaf"/>
    <x v="2"/>
    <x v="99"/>
    <n v="194.79"/>
    <x v="0"/>
    <x v="1"/>
    <x v="0"/>
    <x v="0"/>
    <x v="1"/>
    <x v="1"/>
  </r>
  <r>
    <x v="0"/>
    <x v="11"/>
    <s v="De Bonte Raaf"/>
    <x v="2"/>
    <x v="8"/>
    <n v="0"/>
    <x v="0"/>
    <x v="1"/>
    <x v="0"/>
    <x v="1"/>
    <x v="1"/>
    <x v="1"/>
  </r>
  <r>
    <x v="0"/>
    <x v="11"/>
    <s v="De Bonte Raaf"/>
    <x v="2"/>
    <x v="9"/>
    <n v="0"/>
    <x v="0"/>
    <x v="1"/>
    <x v="0"/>
    <x v="0"/>
    <x v="1"/>
    <x v="1"/>
  </r>
  <r>
    <x v="0"/>
    <x v="11"/>
    <s v="De Bonte Raaf"/>
    <x v="2"/>
    <x v="87"/>
    <n v="1110"/>
    <x v="0"/>
    <x v="1"/>
    <x v="0"/>
    <x v="0"/>
    <x v="1"/>
    <x v="1"/>
  </r>
  <r>
    <x v="0"/>
    <x v="11"/>
    <s v="De Bonte Raaf"/>
    <x v="2"/>
    <x v="88"/>
    <n v="1110"/>
    <x v="0"/>
    <x v="1"/>
    <x v="0"/>
    <x v="0"/>
    <x v="1"/>
    <x v="1"/>
  </r>
  <r>
    <x v="0"/>
    <x v="11"/>
    <s v="De Bonte Raaf"/>
    <x v="2"/>
    <x v="89"/>
    <n v="1110"/>
    <x v="0"/>
    <x v="1"/>
    <x v="0"/>
    <x v="0"/>
    <x v="1"/>
    <x v="1"/>
  </r>
  <r>
    <x v="0"/>
    <x v="11"/>
    <s v="De Bonte Raaf"/>
    <x v="2"/>
    <x v="90"/>
    <n v="1110"/>
    <x v="0"/>
    <x v="1"/>
    <x v="0"/>
    <x v="0"/>
    <x v="1"/>
    <x v="1"/>
  </r>
  <r>
    <x v="0"/>
    <x v="11"/>
    <s v="De Bonte Raaf"/>
    <x v="2"/>
    <x v="91"/>
    <n v="1110"/>
    <x v="0"/>
    <x v="1"/>
    <x v="0"/>
    <x v="0"/>
    <x v="1"/>
    <x v="1"/>
  </r>
  <r>
    <x v="0"/>
    <x v="11"/>
    <s v="De Bonte Raaf"/>
    <x v="2"/>
    <x v="15"/>
    <n v="0"/>
    <x v="0"/>
    <x v="1"/>
    <x v="0"/>
    <x v="0"/>
    <x v="1"/>
    <x v="1"/>
  </r>
  <r>
    <x v="0"/>
    <x v="11"/>
    <s v="De Bonte Raaf"/>
    <x v="2"/>
    <x v="16"/>
    <n v="0"/>
    <x v="0"/>
    <x v="1"/>
    <x v="0"/>
    <x v="0"/>
    <x v="1"/>
    <x v="1"/>
  </r>
  <r>
    <x v="0"/>
    <x v="11"/>
    <s v="De Bonte Raaf"/>
    <x v="2"/>
    <x v="17"/>
    <n v="1304.79"/>
    <x v="0"/>
    <x v="1"/>
    <x v="0"/>
    <x v="0"/>
    <x v="1"/>
    <x v="1"/>
  </r>
  <r>
    <x v="0"/>
    <x v="11"/>
    <s v="De Bonte Raaf"/>
    <x v="2"/>
    <x v="18"/>
    <n v="1304.79"/>
    <x v="0"/>
    <x v="1"/>
    <x v="0"/>
    <x v="0"/>
    <x v="1"/>
    <x v="1"/>
  </r>
  <r>
    <x v="0"/>
    <x v="11"/>
    <s v="De Bonte Raaf"/>
    <x v="2"/>
    <x v="19"/>
    <n v="14"/>
    <x v="0"/>
    <x v="1"/>
    <x v="0"/>
    <x v="0"/>
    <x v="1"/>
    <x v="1"/>
  </r>
  <r>
    <x v="0"/>
    <x v="11"/>
    <s v="De Bonte Raaf"/>
    <x v="2"/>
    <x v="20"/>
    <n v="1304.79"/>
    <x v="0"/>
    <x v="1"/>
    <x v="0"/>
    <x v="0"/>
    <x v="1"/>
    <x v="1"/>
  </r>
  <r>
    <x v="0"/>
    <x v="11"/>
    <s v="De Bonte Raaf"/>
    <x v="2"/>
    <x v="21"/>
    <n v="-100.14"/>
    <x v="0"/>
    <x v="1"/>
    <x v="0"/>
    <x v="0"/>
    <x v="1"/>
    <x v="1"/>
  </r>
  <r>
    <x v="0"/>
    <x v="11"/>
    <s v="De Bonte Raaf"/>
    <x v="2"/>
    <x v="22"/>
    <n v="1304.79"/>
    <x v="0"/>
    <x v="1"/>
    <x v="0"/>
    <x v="0"/>
    <x v="1"/>
    <x v="1"/>
  </r>
  <r>
    <x v="0"/>
    <x v="11"/>
    <s v="De Bonte Raaf"/>
    <x v="2"/>
    <x v="23"/>
    <n v="1304.79"/>
    <x v="0"/>
    <x v="1"/>
    <x v="0"/>
    <x v="0"/>
    <x v="1"/>
    <x v="1"/>
  </r>
  <r>
    <x v="0"/>
    <x v="11"/>
    <s v="De Bonte Raaf"/>
    <x v="2"/>
    <x v="24"/>
    <n v="1304.79"/>
    <x v="0"/>
    <x v="1"/>
    <x v="0"/>
    <x v="0"/>
    <x v="1"/>
    <x v="1"/>
  </r>
  <r>
    <x v="0"/>
    <x v="11"/>
    <s v="De Bonte Raaf"/>
    <x v="2"/>
    <x v="25"/>
    <n v="21.67"/>
    <x v="0"/>
    <x v="1"/>
    <x v="0"/>
    <x v="0"/>
    <x v="1"/>
    <x v="1"/>
  </r>
  <r>
    <x v="0"/>
    <x v="11"/>
    <s v="De Bonte Raaf"/>
    <x v="2"/>
    <x v="26"/>
    <n v="100.8"/>
    <x v="0"/>
    <x v="1"/>
    <x v="0"/>
    <x v="0"/>
    <x v="1"/>
    <x v="1"/>
  </r>
  <r>
    <x v="0"/>
    <x v="11"/>
    <s v="De Bonte Raaf"/>
    <x v="2"/>
    <x v="27"/>
    <n v="104"/>
    <x v="0"/>
    <x v="1"/>
    <x v="0"/>
    <x v="0"/>
    <x v="1"/>
    <x v="1"/>
  </r>
  <r>
    <x v="0"/>
    <x v="11"/>
    <s v="De Bonte Raaf"/>
    <x v="2"/>
    <x v="28"/>
    <n v="1110"/>
    <x v="0"/>
    <x v="1"/>
    <x v="0"/>
    <x v="0"/>
    <x v="1"/>
    <x v="1"/>
  </r>
  <r>
    <x v="0"/>
    <x v="11"/>
    <s v="De Bonte Raaf"/>
    <x v="2"/>
    <x v="29"/>
    <n v="194.79"/>
    <x v="0"/>
    <x v="1"/>
    <x v="0"/>
    <x v="0"/>
    <x v="1"/>
    <x v="1"/>
  </r>
  <r>
    <x v="0"/>
    <x v="11"/>
    <s v="De Bonte Raaf"/>
    <x v="2"/>
    <x v="30"/>
    <n v="1850"/>
    <x v="0"/>
    <x v="1"/>
    <x v="0"/>
    <x v="0"/>
    <x v="1"/>
    <x v="1"/>
  </r>
  <r>
    <x v="0"/>
    <x v="11"/>
    <s v="De Bonte Raaf"/>
    <x v="2"/>
    <x v="31"/>
    <n v="11.86"/>
    <x v="0"/>
    <x v="1"/>
    <x v="0"/>
    <x v="0"/>
    <x v="1"/>
    <x v="1"/>
  </r>
  <r>
    <x v="0"/>
    <x v="11"/>
    <s v="De Bonte Raaf"/>
    <x v="2"/>
    <x v="32"/>
    <n v="93.6"/>
    <x v="0"/>
    <x v="1"/>
    <x v="0"/>
    <x v="0"/>
    <x v="1"/>
    <x v="1"/>
  </r>
  <r>
    <x v="0"/>
    <x v="11"/>
    <s v="De Bonte Raaf"/>
    <x v="2"/>
    <x v="33"/>
    <n v="60"/>
    <x v="0"/>
    <x v="1"/>
    <x v="0"/>
    <x v="0"/>
    <x v="1"/>
    <x v="1"/>
  </r>
  <r>
    <x v="0"/>
    <x v="11"/>
    <s v="De Bonte Raaf"/>
    <x v="2"/>
    <x v="34"/>
    <n v="60"/>
    <x v="0"/>
    <x v="1"/>
    <x v="0"/>
    <x v="0"/>
    <x v="1"/>
    <x v="1"/>
  </r>
  <r>
    <x v="0"/>
    <x v="11"/>
    <s v="De Bonte Raaf"/>
    <x v="2"/>
    <x v="35"/>
    <n v="60"/>
    <x v="0"/>
    <x v="1"/>
    <x v="0"/>
    <x v="0"/>
    <x v="1"/>
    <x v="1"/>
  </r>
  <r>
    <x v="0"/>
    <x v="11"/>
    <s v="De Bonte Raaf"/>
    <x v="2"/>
    <x v="36"/>
    <n v="94"/>
    <x v="0"/>
    <x v="1"/>
    <x v="0"/>
    <x v="0"/>
    <x v="1"/>
    <x v="1"/>
  </r>
  <r>
    <x v="0"/>
    <x v="11"/>
    <s v="De Bonte Raaf"/>
    <x v="2"/>
    <x v="37"/>
    <n v="87.42"/>
    <x v="0"/>
    <x v="1"/>
    <x v="0"/>
    <x v="0"/>
    <x v="1"/>
    <x v="1"/>
  </r>
  <r>
    <x v="0"/>
    <x v="11"/>
    <s v="De Bonte Raaf"/>
    <x v="2"/>
    <x v="38"/>
    <n v="258.87"/>
    <x v="0"/>
    <x v="1"/>
    <x v="0"/>
    <x v="0"/>
    <x v="1"/>
    <x v="1"/>
  </r>
  <r>
    <x v="0"/>
    <x v="11"/>
    <s v="De Bonte Raaf"/>
    <x v="2"/>
    <x v="39"/>
    <n v="0"/>
    <x v="0"/>
    <x v="1"/>
    <x v="0"/>
    <x v="0"/>
    <x v="1"/>
    <x v="1"/>
  </r>
  <r>
    <x v="0"/>
    <x v="11"/>
    <s v="De Bonte Raaf"/>
    <x v="2"/>
    <x v="40"/>
    <n v="258.87"/>
    <x v="0"/>
    <x v="1"/>
    <x v="0"/>
    <x v="0"/>
    <x v="1"/>
    <x v="1"/>
  </r>
  <r>
    <x v="0"/>
    <x v="11"/>
    <s v="De Bonte Raaf"/>
    <x v="2"/>
    <x v="41"/>
    <n v="0"/>
    <x v="0"/>
    <x v="1"/>
    <x v="0"/>
    <x v="0"/>
    <x v="1"/>
    <x v="1"/>
  </r>
  <r>
    <x v="0"/>
    <x v="11"/>
    <s v="De Bonte Raaf"/>
    <x v="2"/>
    <x v="92"/>
    <n v="1110"/>
    <x v="0"/>
    <x v="1"/>
    <x v="0"/>
    <x v="0"/>
    <x v="1"/>
    <x v="1"/>
  </r>
  <r>
    <x v="0"/>
    <x v="11"/>
    <s v="De Bonte Raaf"/>
    <x v="2"/>
    <x v="43"/>
    <n v="0"/>
    <x v="0"/>
    <x v="1"/>
    <x v="0"/>
    <x v="1"/>
    <x v="1"/>
    <x v="1"/>
  </r>
  <r>
    <x v="0"/>
    <x v="11"/>
    <s v="De Bonte Raaf"/>
    <x v="2"/>
    <x v="44"/>
    <n v="0"/>
    <x v="0"/>
    <x v="1"/>
    <x v="0"/>
    <x v="2"/>
    <x v="1"/>
    <x v="1"/>
  </r>
  <r>
    <x v="0"/>
    <x v="11"/>
    <s v="De Bonte Raaf"/>
    <x v="2"/>
    <x v="45"/>
    <n v="0"/>
    <x v="0"/>
    <x v="1"/>
    <x v="0"/>
    <x v="2"/>
    <x v="1"/>
    <x v="1"/>
  </r>
  <r>
    <x v="0"/>
    <x v="11"/>
    <s v="De Bonte Raaf"/>
    <x v="2"/>
    <x v="46"/>
    <n v="0"/>
    <x v="0"/>
    <x v="1"/>
    <x v="0"/>
    <x v="2"/>
    <x v="1"/>
    <x v="1"/>
  </r>
  <r>
    <x v="0"/>
    <x v="11"/>
    <s v="De Bonte Raaf"/>
    <x v="2"/>
    <x v="47"/>
    <n v="0"/>
    <x v="0"/>
    <x v="1"/>
    <x v="0"/>
    <x v="2"/>
    <x v="1"/>
    <x v="1"/>
  </r>
  <r>
    <x v="0"/>
    <x v="11"/>
    <s v="De Bonte Raaf"/>
    <x v="2"/>
    <x v="48"/>
    <n v="0"/>
    <x v="0"/>
    <x v="1"/>
    <x v="0"/>
    <x v="1"/>
    <x v="1"/>
    <x v="1"/>
  </r>
  <r>
    <x v="0"/>
    <x v="11"/>
    <s v="De Bonte Raaf"/>
    <x v="2"/>
    <x v="49"/>
    <n v="88.8"/>
    <x v="0"/>
    <x v="1"/>
    <x v="0"/>
    <x v="3"/>
    <x v="1"/>
    <x v="1"/>
  </r>
  <r>
    <x v="0"/>
    <x v="11"/>
    <s v="De Bonte Raaf"/>
    <x v="2"/>
    <x v="50"/>
    <n v="13.32"/>
    <x v="0"/>
    <x v="1"/>
    <x v="0"/>
    <x v="4"/>
    <x v="1"/>
    <x v="1"/>
  </r>
  <r>
    <x v="0"/>
    <x v="11"/>
    <s v="De Bonte Raaf"/>
    <x v="2"/>
    <x v="51"/>
    <n v="17.760000000000002"/>
    <x v="0"/>
    <x v="1"/>
    <x v="0"/>
    <x v="4"/>
    <x v="1"/>
    <x v="1"/>
  </r>
  <r>
    <x v="0"/>
    <x v="11"/>
    <s v="De Bonte Raaf"/>
    <x v="2"/>
    <x v="52"/>
    <n v="194.79"/>
    <x v="0"/>
    <x v="1"/>
    <x v="0"/>
    <x v="1"/>
    <x v="1"/>
    <x v="1"/>
  </r>
  <r>
    <x v="0"/>
    <x v="11"/>
    <s v="De Bonte Raaf"/>
    <x v="2"/>
    <x v="53"/>
    <n v="16.649999999999999"/>
    <x v="0"/>
    <x v="1"/>
    <x v="0"/>
    <x v="3"/>
    <x v="1"/>
    <x v="1"/>
  </r>
  <r>
    <x v="0"/>
    <x v="11"/>
    <s v="De Bonte Raaf"/>
    <x v="2"/>
    <x v="54"/>
    <n v="-26.72"/>
    <x v="0"/>
    <x v="1"/>
    <x v="0"/>
    <x v="4"/>
    <x v="1"/>
    <x v="1"/>
  </r>
  <r>
    <x v="0"/>
    <x v="11"/>
    <s v="De Bonte Raaf"/>
    <x v="2"/>
    <x v="55"/>
    <n v="-35.630000000000003"/>
    <x v="0"/>
    <x v="1"/>
    <x v="0"/>
    <x v="4"/>
    <x v="1"/>
    <x v="1"/>
  </r>
  <r>
    <x v="0"/>
    <x v="11"/>
    <s v="De Bonte Raaf"/>
    <x v="2"/>
    <x v="56"/>
    <n v="0"/>
    <x v="0"/>
    <x v="1"/>
    <x v="0"/>
    <x v="4"/>
    <x v="1"/>
    <x v="1"/>
  </r>
  <r>
    <x v="0"/>
    <x v="11"/>
    <s v="De Bonte Raaf"/>
    <x v="2"/>
    <x v="57"/>
    <n v="0"/>
    <x v="0"/>
    <x v="1"/>
    <x v="0"/>
    <x v="4"/>
    <x v="1"/>
    <x v="1"/>
  </r>
  <r>
    <x v="0"/>
    <x v="11"/>
    <s v="De Bonte Raaf"/>
    <x v="2"/>
    <x v="58"/>
    <n v="0"/>
    <x v="0"/>
    <x v="1"/>
    <x v="0"/>
    <x v="4"/>
    <x v="1"/>
    <x v="1"/>
  </r>
  <r>
    <x v="0"/>
    <x v="11"/>
    <s v="De Bonte Raaf"/>
    <x v="2"/>
    <x v="59"/>
    <n v="0"/>
    <x v="0"/>
    <x v="1"/>
    <x v="0"/>
    <x v="4"/>
    <x v="1"/>
    <x v="1"/>
  </r>
  <r>
    <x v="0"/>
    <x v="11"/>
    <s v="De Bonte Raaf"/>
    <x v="2"/>
    <x v="60"/>
    <n v="94.86"/>
    <x v="0"/>
    <x v="1"/>
    <x v="0"/>
    <x v="5"/>
    <x v="1"/>
    <x v="1"/>
  </r>
  <r>
    <x v="0"/>
    <x v="11"/>
    <s v="De Bonte Raaf"/>
    <x v="2"/>
    <x v="61"/>
    <n v="0"/>
    <x v="0"/>
    <x v="1"/>
    <x v="0"/>
    <x v="5"/>
    <x v="1"/>
    <x v="1"/>
  </r>
  <r>
    <x v="0"/>
    <x v="11"/>
    <s v="De Bonte Raaf"/>
    <x v="2"/>
    <x v="62"/>
    <n v="0"/>
    <x v="0"/>
    <x v="1"/>
    <x v="0"/>
    <x v="5"/>
    <x v="1"/>
    <x v="1"/>
  </r>
  <r>
    <x v="0"/>
    <x v="11"/>
    <s v="De Bonte Raaf"/>
    <x v="2"/>
    <x v="63"/>
    <n v="0"/>
    <x v="0"/>
    <x v="1"/>
    <x v="0"/>
    <x v="5"/>
    <x v="1"/>
    <x v="1"/>
  </r>
  <r>
    <x v="0"/>
    <x v="11"/>
    <s v="De Bonte Raaf"/>
    <x v="2"/>
    <x v="64"/>
    <n v="6.92"/>
    <x v="0"/>
    <x v="1"/>
    <x v="0"/>
    <x v="5"/>
    <x v="1"/>
    <x v="1"/>
  </r>
  <r>
    <x v="0"/>
    <x v="11"/>
    <s v="De Bonte Raaf"/>
    <x v="2"/>
    <x v="65"/>
    <n v="0"/>
    <x v="0"/>
    <x v="1"/>
    <x v="0"/>
    <x v="5"/>
    <x v="1"/>
    <x v="1"/>
  </r>
  <r>
    <x v="0"/>
    <x v="11"/>
    <s v="De Bonte Raaf"/>
    <x v="2"/>
    <x v="66"/>
    <n v="0"/>
    <x v="0"/>
    <x v="1"/>
    <x v="0"/>
    <x v="5"/>
    <x v="1"/>
    <x v="1"/>
  </r>
  <r>
    <x v="0"/>
    <x v="11"/>
    <s v="De Bonte Raaf"/>
    <x v="2"/>
    <x v="67"/>
    <n v="103.6"/>
    <x v="0"/>
    <x v="1"/>
    <x v="0"/>
    <x v="5"/>
    <x v="1"/>
    <x v="1"/>
  </r>
  <r>
    <x v="0"/>
    <x v="11"/>
    <s v="De Bonte Raaf"/>
    <x v="2"/>
    <x v="68"/>
    <n v="0"/>
    <x v="0"/>
    <x v="1"/>
    <x v="0"/>
    <x v="5"/>
    <x v="1"/>
    <x v="1"/>
  </r>
  <r>
    <x v="0"/>
    <x v="11"/>
    <s v="De Bonte Raaf"/>
    <x v="2"/>
    <x v="69"/>
    <n v="0"/>
    <x v="0"/>
    <x v="1"/>
    <x v="0"/>
    <x v="5"/>
    <x v="1"/>
    <x v="1"/>
  </r>
  <r>
    <x v="0"/>
    <x v="11"/>
    <s v="De Bonte Raaf"/>
    <x v="2"/>
    <x v="70"/>
    <n v="4.57"/>
    <x v="0"/>
    <x v="1"/>
    <x v="0"/>
    <x v="5"/>
    <x v="1"/>
    <x v="1"/>
  </r>
  <r>
    <x v="0"/>
    <x v="11"/>
    <s v="De Bonte Raaf"/>
    <x v="2"/>
    <x v="71"/>
    <n v="0"/>
    <x v="0"/>
    <x v="1"/>
    <x v="0"/>
    <x v="5"/>
    <x v="1"/>
    <x v="1"/>
  </r>
  <r>
    <x v="0"/>
    <x v="11"/>
    <s v="De Bonte Raaf"/>
    <x v="2"/>
    <x v="72"/>
    <n v="0"/>
    <x v="0"/>
    <x v="1"/>
    <x v="0"/>
    <x v="4"/>
    <x v="1"/>
    <x v="1"/>
  </r>
  <r>
    <x v="0"/>
    <x v="11"/>
    <s v="De Bonte Raaf"/>
    <x v="2"/>
    <x v="73"/>
    <n v="0"/>
    <x v="0"/>
    <x v="1"/>
    <x v="0"/>
    <x v="4"/>
    <x v="1"/>
    <x v="1"/>
  </r>
  <r>
    <x v="0"/>
    <x v="11"/>
    <s v="De Bonte Raaf"/>
    <x v="2"/>
    <x v="74"/>
    <n v="0"/>
    <x v="0"/>
    <x v="1"/>
    <x v="0"/>
    <x v="4"/>
    <x v="1"/>
    <x v="1"/>
  </r>
  <r>
    <x v="0"/>
    <x v="11"/>
    <s v="De Bonte Raaf"/>
    <x v="2"/>
    <x v="75"/>
    <n v="0"/>
    <x v="0"/>
    <x v="1"/>
    <x v="0"/>
    <x v="4"/>
    <x v="1"/>
    <x v="1"/>
  </r>
  <r>
    <x v="0"/>
    <x v="11"/>
    <s v="De Bonte Raaf"/>
    <x v="2"/>
    <x v="76"/>
    <n v="87.42"/>
    <x v="0"/>
    <x v="1"/>
    <x v="0"/>
    <x v="6"/>
    <x v="1"/>
    <x v="1"/>
  </r>
  <r>
    <x v="0"/>
    <x v="11"/>
    <s v="De Bonte Raaf"/>
    <x v="2"/>
    <x v="77"/>
    <n v="-83.5"/>
    <x v="0"/>
    <x v="1"/>
    <x v="0"/>
    <x v="7"/>
    <x v="1"/>
    <x v="1"/>
  </r>
  <r>
    <x v="0"/>
    <x v="11"/>
    <s v="De Bonte Raaf"/>
    <x v="2"/>
    <x v="78"/>
    <n v="-16.64"/>
    <x v="0"/>
    <x v="1"/>
    <x v="0"/>
    <x v="7"/>
    <x v="1"/>
    <x v="1"/>
  </r>
  <r>
    <x v="0"/>
    <x v="11"/>
    <s v="De Bonte Raaf"/>
    <x v="2"/>
    <x v="79"/>
    <n v="0"/>
    <x v="0"/>
    <x v="1"/>
    <x v="0"/>
    <x v="7"/>
    <x v="1"/>
    <x v="1"/>
  </r>
  <r>
    <x v="0"/>
    <x v="11"/>
    <s v="De Bonte Raaf"/>
    <x v="2"/>
    <x v="80"/>
    <n v="0"/>
    <x v="0"/>
    <x v="1"/>
    <x v="0"/>
    <x v="8"/>
    <x v="1"/>
    <x v="1"/>
  </r>
  <r>
    <x v="0"/>
    <x v="11"/>
    <s v="De Bonte Raaf"/>
    <x v="2"/>
    <x v="81"/>
    <n v="1204.6500000000001"/>
    <x v="0"/>
    <x v="1"/>
    <x v="0"/>
    <x v="8"/>
    <x v="1"/>
    <x v="1"/>
  </r>
  <r>
    <x v="0"/>
    <x v="11"/>
    <s v="De Bonte Raaf"/>
    <x v="2"/>
    <x v="82"/>
    <n v="0"/>
    <x v="0"/>
    <x v="1"/>
    <x v="0"/>
    <x v="8"/>
    <x v="1"/>
    <x v="1"/>
  </r>
  <r>
    <x v="0"/>
    <x v="11"/>
    <s v="De Bonte Raaf"/>
    <x v="2"/>
    <x v="83"/>
    <n v="1204.6500000000001"/>
    <x v="0"/>
    <x v="1"/>
    <x v="0"/>
    <x v="9"/>
    <x v="1"/>
    <x v="1"/>
  </r>
  <r>
    <x v="0"/>
    <x v="11"/>
    <s v="De Bonte Raaf"/>
    <x v="2"/>
    <x v="84"/>
    <n v="0"/>
    <x v="0"/>
    <x v="1"/>
    <x v="0"/>
    <x v="3"/>
    <x v="1"/>
    <x v="1"/>
  </r>
  <r>
    <x v="0"/>
    <x v="11"/>
    <s v="De Bonte Raaf"/>
    <x v="3"/>
    <x v="0"/>
    <n v="12906.99"/>
    <x v="0"/>
    <x v="2"/>
    <x v="0"/>
    <x v="0"/>
    <x v="1"/>
    <x v="1"/>
  </r>
  <r>
    <x v="0"/>
    <x v="11"/>
    <s v="De Bonte Raaf"/>
    <x v="3"/>
    <x v="85"/>
    <n v="5826"/>
    <x v="0"/>
    <x v="2"/>
    <x v="0"/>
    <x v="0"/>
    <x v="1"/>
    <x v="1"/>
  </r>
  <r>
    <x v="0"/>
    <x v="11"/>
    <s v="De Bonte Raaf"/>
    <x v="3"/>
    <x v="97"/>
    <n v="1022.46"/>
    <x v="0"/>
    <x v="2"/>
    <x v="0"/>
    <x v="0"/>
    <x v="1"/>
    <x v="1"/>
  </r>
  <r>
    <x v="0"/>
    <x v="11"/>
    <s v="De Bonte Raaf"/>
    <x v="3"/>
    <x v="86"/>
    <n v="5826"/>
    <x v="0"/>
    <x v="2"/>
    <x v="0"/>
    <x v="0"/>
    <x v="1"/>
    <x v="1"/>
  </r>
  <r>
    <x v="0"/>
    <x v="11"/>
    <s v="De Bonte Raaf"/>
    <x v="3"/>
    <x v="4"/>
    <n v="5826"/>
    <x v="0"/>
    <x v="2"/>
    <x v="0"/>
    <x v="1"/>
    <x v="1"/>
    <x v="1"/>
  </r>
  <r>
    <x v="0"/>
    <x v="11"/>
    <s v="De Bonte Raaf"/>
    <x v="3"/>
    <x v="98"/>
    <n v="1022.46"/>
    <x v="0"/>
    <x v="2"/>
    <x v="0"/>
    <x v="0"/>
    <x v="1"/>
    <x v="1"/>
  </r>
  <r>
    <x v="0"/>
    <x v="11"/>
    <s v="De Bonte Raaf"/>
    <x v="3"/>
    <x v="6"/>
    <n v="7227.94"/>
    <x v="0"/>
    <x v="2"/>
    <x v="0"/>
    <x v="0"/>
    <x v="1"/>
    <x v="1"/>
  </r>
  <r>
    <x v="0"/>
    <x v="11"/>
    <s v="De Bonte Raaf"/>
    <x v="3"/>
    <x v="99"/>
    <n v="1022.46"/>
    <x v="0"/>
    <x v="2"/>
    <x v="0"/>
    <x v="0"/>
    <x v="1"/>
    <x v="1"/>
  </r>
  <r>
    <x v="0"/>
    <x v="11"/>
    <s v="De Bonte Raaf"/>
    <x v="3"/>
    <x v="8"/>
    <n v="0"/>
    <x v="0"/>
    <x v="2"/>
    <x v="0"/>
    <x v="1"/>
    <x v="1"/>
    <x v="1"/>
  </r>
  <r>
    <x v="0"/>
    <x v="11"/>
    <s v="De Bonte Raaf"/>
    <x v="3"/>
    <x v="9"/>
    <n v="0"/>
    <x v="0"/>
    <x v="2"/>
    <x v="0"/>
    <x v="0"/>
    <x v="1"/>
    <x v="1"/>
  </r>
  <r>
    <x v="0"/>
    <x v="11"/>
    <s v="De Bonte Raaf"/>
    <x v="3"/>
    <x v="87"/>
    <n v="5826"/>
    <x v="0"/>
    <x v="2"/>
    <x v="0"/>
    <x v="0"/>
    <x v="1"/>
    <x v="1"/>
  </r>
  <r>
    <x v="0"/>
    <x v="11"/>
    <s v="De Bonte Raaf"/>
    <x v="3"/>
    <x v="88"/>
    <n v="5826"/>
    <x v="0"/>
    <x v="2"/>
    <x v="0"/>
    <x v="0"/>
    <x v="1"/>
    <x v="1"/>
  </r>
  <r>
    <x v="0"/>
    <x v="11"/>
    <s v="De Bonte Raaf"/>
    <x v="3"/>
    <x v="89"/>
    <n v="5826"/>
    <x v="0"/>
    <x v="2"/>
    <x v="0"/>
    <x v="0"/>
    <x v="1"/>
    <x v="1"/>
  </r>
  <r>
    <x v="0"/>
    <x v="11"/>
    <s v="De Bonte Raaf"/>
    <x v="3"/>
    <x v="90"/>
    <n v="5826"/>
    <x v="0"/>
    <x v="2"/>
    <x v="0"/>
    <x v="0"/>
    <x v="1"/>
    <x v="1"/>
  </r>
  <r>
    <x v="0"/>
    <x v="11"/>
    <s v="De Bonte Raaf"/>
    <x v="3"/>
    <x v="91"/>
    <n v="5826"/>
    <x v="0"/>
    <x v="2"/>
    <x v="0"/>
    <x v="0"/>
    <x v="1"/>
    <x v="1"/>
  </r>
  <r>
    <x v="0"/>
    <x v="11"/>
    <s v="De Bonte Raaf"/>
    <x v="3"/>
    <x v="15"/>
    <n v="0"/>
    <x v="0"/>
    <x v="2"/>
    <x v="0"/>
    <x v="0"/>
    <x v="1"/>
    <x v="1"/>
  </r>
  <r>
    <x v="0"/>
    <x v="11"/>
    <s v="De Bonte Raaf"/>
    <x v="3"/>
    <x v="16"/>
    <n v="4769.33"/>
    <x v="0"/>
    <x v="2"/>
    <x v="0"/>
    <x v="0"/>
    <x v="1"/>
    <x v="1"/>
  </r>
  <r>
    <x v="0"/>
    <x v="11"/>
    <s v="De Bonte Raaf"/>
    <x v="3"/>
    <x v="17"/>
    <n v="0"/>
    <x v="0"/>
    <x v="2"/>
    <x v="0"/>
    <x v="0"/>
    <x v="1"/>
    <x v="1"/>
  </r>
  <r>
    <x v="0"/>
    <x v="11"/>
    <s v="De Bonte Raaf"/>
    <x v="3"/>
    <x v="18"/>
    <n v="6848.46"/>
    <x v="0"/>
    <x v="2"/>
    <x v="0"/>
    <x v="0"/>
    <x v="1"/>
    <x v="1"/>
  </r>
  <r>
    <x v="0"/>
    <x v="11"/>
    <s v="De Bonte Raaf"/>
    <x v="3"/>
    <x v="19"/>
    <n v="23"/>
    <x v="0"/>
    <x v="2"/>
    <x v="0"/>
    <x v="0"/>
    <x v="1"/>
    <x v="1"/>
  </r>
  <r>
    <x v="0"/>
    <x v="11"/>
    <s v="De Bonte Raaf"/>
    <x v="3"/>
    <x v="20"/>
    <n v="6848.46"/>
    <x v="0"/>
    <x v="2"/>
    <x v="0"/>
    <x v="0"/>
    <x v="1"/>
    <x v="1"/>
  </r>
  <r>
    <x v="0"/>
    <x v="11"/>
    <s v="De Bonte Raaf"/>
    <x v="3"/>
    <x v="21"/>
    <n v="-2546.13"/>
    <x v="0"/>
    <x v="2"/>
    <x v="0"/>
    <x v="0"/>
    <x v="1"/>
    <x v="1"/>
  </r>
  <r>
    <x v="0"/>
    <x v="11"/>
    <s v="De Bonte Raaf"/>
    <x v="3"/>
    <x v="22"/>
    <n v="4769.33"/>
    <x v="0"/>
    <x v="2"/>
    <x v="0"/>
    <x v="0"/>
    <x v="1"/>
    <x v="1"/>
  </r>
  <r>
    <x v="0"/>
    <x v="11"/>
    <s v="De Bonte Raaf"/>
    <x v="3"/>
    <x v="23"/>
    <n v="4769.33"/>
    <x v="0"/>
    <x v="2"/>
    <x v="0"/>
    <x v="0"/>
    <x v="1"/>
    <x v="1"/>
  </r>
  <r>
    <x v="0"/>
    <x v="11"/>
    <s v="De Bonte Raaf"/>
    <x v="3"/>
    <x v="24"/>
    <n v="4769.33"/>
    <x v="0"/>
    <x v="2"/>
    <x v="0"/>
    <x v="0"/>
    <x v="1"/>
    <x v="1"/>
  </r>
  <r>
    <x v="0"/>
    <x v="11"/>
    <s v="De Bonte Raaf"/>
    <x v="3"/>
    <x v="25"/>
    <n v="21.67"/>
    <x v="0"/>
    <x v="2"/>
    <x v="0"/>
    <x v="0"/>
    <x v="1"/>
    <x v="1"/>
  </r>
  <r>
    <x v="0"/>
    <x v="11"/>
    <s v="De Bonte Raaf"/>
    <x v="3"/>
    <x v="26"/>
    <n v="165.6"/>
    <x v="0"/>
    <x v="2"/>
    <x v="0"/>
    <x v="0"/>
    <x v="1"/>
    <x v="1"/>
  </r>
  <r>
    <x v="0"/>
    <x v="11"/>
    <s v="De Bonte Raaf"/>
    <x v="3"/>
    <x v="27"/>
    <n v="143.66999999999999"/>
    <x v="0"/>
    <x v="2"/>
    <x v="0"/>
    <x v="0"/>
    <x v="1"/>
    <x v="1"/>
  </r>
  <r>
    <x v="0"/>
    <x v="11"/>
    <s v="De Bonte Raaf"/>
    <x v="3"/>
    <x v="28"/>
    <n v="5826"/>
    <x v="0"/>
    <x v="2"/>
    <x v="0"/>
    <x v="0"/>
    <x v="1"/>
    <x v="1"/>
  </r>
  <r>
    <x v="0"/>
    <x v="11"/>
    <s v="De Bonte Raaf"/>
    <x v="3"/>
    <x v="29"/>
    <n v="1022.46"/>
    <x v="0"/>
    <x v="2"/>
    <x v="0"/>
    <x v="0"/>
    <x v="1"/>
    <x v="1"/>
  </r>
  <r>
    <x v="0"/>
    <x v="11"/>
    <s v="De Bonte Raaf"/>
    <x v="3"/>
    <x v="30"/>
    <n v="5826"/>
    <x v="0"/>
    <x v="2"/>
    <x v="0"/>
    <x v="0"/>
    <x v="1"/>
    <x v="1"/>
  </r>
  <r>
    <x v="0"/>
    <x v="11"/>
    <s v="De Bonte Raaf"/>
    <x v="3"/>
    <x v="31"/>
    <n v="37.35"/>
    <x v="0"/>
    <x v="2"/>
    <x v="0"/>
    <x v="0"/>
    <x v="1"/>
    <x v="1"/>
  </r>
  <r>
    <x v="0"/>
    <x v="11"/>
    <s v="De Bonte Raaf"/>
    <x v="3"/>
    <x v="32"/>
    <n v="156"/>
    <x v="0"/>
    <x v="2"/>
    <x v="0"/>
    <x v="0"/>
    <x v="1"/>
    <x v="1"/>
  </r>
  <r>
    <x v="0"/>
    <x v="11"/>
    <s v="De Bonte Raaf"/>
    <x v="3"/>
    <x v="33"/>
    <n v="100"/>
    <x v="0"/>
    <x v="2"/>
    <x v="0"/>
    <x v="0"/>
    <x v="1"/>
    <x v="1"/>
  </r>
  <r>
    <x v="0"/>
    <x v="11"/>
    <s v="De Bonte Raaf"/>
    <x v="3"/>
    <x v="34"/>
    <n v="100"/>
    <x v="0"/>
    <x v="2"/>
    <x v="0"/>
    <x v="0"/>
    <x v="1"/>
    <x v="1"/>
  </r>
  <r>
    <x v="0"/>
    <x v="11"/>
    <s v="De Bonte Raaf"/>
    <x v="3"/>
    <x v="35"/>
    <n v="100"/>
    <x v="0"/>
    <x v="2"/>
    <x v="0"/>
    <x v="0"/>
    <x v="1"/>
    <x v="1"/>
  </r>
  <r>
    <x v="0"/>
    <x v="11"/>
    <s v="De Bonte Raaf"/>
    <x v="3"/>
    <x v="36"/>
    <n v="156"/>
    <x v="0"/>
    <x v="2"/>
    <x v="0"/>
    <x v="0"/>
    <x v="1"/>
    <x v="1"/>
  </r>
  <r>
    <x v="0"/>
    <x v="11"/>
    <s v="De Bonte Raaf"/>
    <x v="3"/>
    <x v="37"/>
    <n v="319.55"/>
    <x v="0"/>
    <x v="2"/>
    <x v="0"/>
    <x v="0"/>
    <x v="1"/>
    <x v="1"/>
  </r>
  <r>
    <x v="0"/>
    <x v="11"/>
    <s v="De Bonte Raaf"/>
    <x v="3"/>
    <x v="38"/>
    <n v="432"/>
    <x v="0"/>
    <x v="2"/>
    <x v="0"/>
    <x v="0"/>
    <x v="1"/>
    <x v="1"/>
  </r>
  <r>
    <x v="0"/>
    <x v="11"/>
    <s v="De Bonte Raaf"/>
    <x v="3"/>
    <x v="39"/>
    <n v="0"/>
    <x v="0"/>
    <x v="2"/>
    <x v="0"/>
    <x v="0"/>
    <x v="1"/>
    <x v="1"/>
  </r>
  <r>
    <x v="0"/>
    <x v="11"/>
    <s v="De Bonte Raaf"/>
    <x v="3"/>
    <x v="40"/>
    <n v="432"/>
    <x v="0"/>
    <x v="2"/>
    <x v="0"/>
    <x v="0"/>
    <x v="1"/>
    <x v="1"/>
  </r>
  <r>
    <x v="0"/>
    <x v="11"/>
    <s v="De Bonte Raaf"/>
    <x v="3"/>
    <x v="41"/>
    <n v="0"/>
    <x v="0"/>
    <x v="2"/>
    <x v="0"/>
    <x v="0"/>
    <x v="1"/>
    <x v="1"/>
  </r>
  <r>
    <x v="0"/>
    <x v="11"/>
    <s v="De Bonte Raaf"/>
    <x v="3"/>
    <x v="92"/>
    <n v="5826"/>
    <x v="0"/>
    <x v="2"/>
    <x v="0"/>
    <x v="0"/>
    <x v="1"/>
    <x v="1"/>
  </r>
  <r>
    <x v="0"/>
    <x v="11"/>
    <s v="De Bonte Raaf"/>
    <x v="3"/>
    <x v="43"/>
    <n v="0"/>
    <x v="0"/>
    <x v="2"/>
    <x v="0"/>
    <x v="1"/>
    <x v="1"/>
    <x v="1"/>
  </r>
  <r>
    <x v="0"/>
    <x v="11"/>
    <s v="De Bonte Raaf"/>
    <x v="3"/>
    <x v="44"/>
    <n v="0"/>
    <x v="0"/>
    <x v="2"/>
    <x v="0"/>
    <x v="2"/>
    <x v="1"/>
    <x v="1"/>
  </r>
  <r>
    <x v="0"/>
    <x v="11"/>
    <s v="De Bonte Raaf"/>
    <x v="3"/>
    <x v="45"/>
    <n v="0"/>
    <x v="0"/>
    <x v="2"/>
    <x v="0"/>
    <x v="2"/>
    <x v="1"/>
    <x v="1"/>
  </r>
  <r>
    <x v="0"/>
    <x v="11"/>
    <s v="De Bonte Raaf"/>
    <x v="3"/>
    <x v="46"/>
    <n v="0"/>
    <x v="0"/>
    <x v="2"/>
    <x v="0"/>
    <x v="2"/>
    <x v="1"/>
    <x v="1"/>
  </r>
  <r>
    <x v="0"/>
    <x v="11"/>
    <s v="De Bonte Raaf"/>
    <x v="3"/>
    <x v="47"/>
    <n v="0"/>
    <x v="0"/>
    <x v="2"/>
    <x v="0"/>
    <x v="2"/>
    <x v="1"/>
    <x v="1"/>
  </r>
  <r>
    <x v="0"/>
    <x v="11"/>
    <s v="De Bonte Raaf"/>
    <x v="3"/>
    <x v="48"/>
    <n v="0"/>
    <x v="0"/>
    <x v="2"/>
    <x v="0"/>
    <x v="1"/>
    <x v="1"/>
    <x v="1"/>
  </r>
  <r>
    <x v="0"/>
    <x v="11"/>
    <s v="De Bonte Raaf"/>
    <x v="3"/>
    <x v="49"/>
    <n v="466.08"/>
    <x v="0"/>
    <x v="2"/>
    <x v="0"/>
    <x v="3"/>
    <x v="1"/>
    <x v="1"/>
  </r>
  <r>
    <x v="0"/>
    <x v="11"/>
    <s v="De Bonte Raaf"/>
    <x v="3"/>
    <x v="50"/>
    <n v="69.91"/>
    <x v="0"/>
    <x v="2"/>
    <x v="0"/>
    <x v="4"/>
    <x v="1"/>
    <x v="1"/>
  </r>
  <r>
    <x v="0"/>
    <x v="11"/>
    <s v="De Bonte Raaf"/>
    <x v="3"/>
    <x v="51"/>
    <n v="93.22"/>
    <x v="0"/>
    <x v="2"/>
    <x v="0"/>
    <x v="4"/>
    <x v="1"/>
    <x v="1"/>
  </r>
  <r>
    <x v="0"/>
    <x v="11"/>
    <s v="De Bonte Raaf"/>
    <x v="3"/>
    <x v="52"/>
    <n v="1022.46"/>
    <x v="0"/>
    <x v="2"/>
    <x v="0"/>
    <x v="1"/>
    <x v="1"/>
    <x v="1"/>
  </r>
  <r>
    <x v="0"/>
    <x v="11"/>
    <s v="De Bonte Raaf"/>
    <x v="3"/>
    <x v="53"/>
    <n v="87.39"/>
    <x v="0"/>
    <x v="2"/>
    <x v="0"/>
    <x v="3"/>
    <x v="1"/>
    <x v="1"/>
  </r>
  <r>
    <x v="0"/>
    <x v="11"/>
    <s v="De Bonte Raaf"/>
    <x v="3"/>
    <x v="54"/>
    <n v="-140.26"/>
    <x v="0"/>
    <x v="2"/>
    <x v="0"/>
    <x v="4"/>
    <x v="1"/>
    <x v="1"/>
  </r>
  <r>
    <x v="0"/>
    <x v="11"/>
    <s v="De Bonte Raaf"/>
    <x v="3"/>
    <x v="55"/>
    <n v="-187.01"/>
    <x v="0"/>
    <x v="2"/>
    <x v="0"/>
    <x v="4"/>
    <x v="1"/>
    <x v="1"/>
  </r>
  <r>
    <x v="0"/>
    <x v="11"/>
    <s v="De Bonte Raaf"/>
    <x v="3"/>
    <x v="56"/>
    <n v="0"/>
    <x v="0"/>
    <x v="2"/>
    <x v="0"/>
    <x v="4"/>
    <x v="1"/>
    <x v="1"/>
  </r>
  <r>
    <x v="0"/>
    <x v="11"/>
    <s v="De Bonte Raaf"/>
    <x v="3"/>
    <x v="57"/>
    <n v="0"/>
    <x v="0"/>
    <x v="2"/>
    <x v="0"/>
    <x v="4"/>
    <x v="1"/>
    <x v="1"/>
  </r>
  <r>
    <x v="0"/>
    <x v="11"/>
    <s v="De Bonte Raaf"/>
    <x v="3"/>
    <x v="58"/>
    <n v="0"/>
    <x v="0"/>
    <x v="2"/>
    <x v="0"/>
    <x v="4"/>
    <x v="1"/>
    <x v="1"/>
  </r>
  <r>
    <x v="0"/>
    <x v="11"/>
    <s v="De Bonte Raaf"/>
    <x v="3"/>
    <x v="59"/>
    <n v="0"/>
    <x v="0"/>
    <x v="2"/>
    <x v="0"/>
    <x v="4"/>
    <x v="1"/>
    <x v="1"/>
  </r>
  <r>
    <x v="0"/>
    <x v="11"/>
    <s v="De Bonte Raaf"/>
    <x v="3"/>
    <x v="60"/>
    <n v="346.73"/>
    <x v="0"/>
    <x v="2"/>
    <x v="0"/>
    <x v="5"/>
    <x v="1"/>
    <x v="1"/>
  </r>
  <r>
    <x v="0"/>
    <x v="11"/>
    <s v="De Bonte Raaf"/>
    <x v="3"/>
    <x v="61"/>
    <n v="0"/>
    <x v="0"/>
    <x v="2"/>
    <x v="0"/>
    <x v="5"/>
    <x v="1"/>
    <x v="1"/>
  </r>
  <r>
    <x v="0"/>
    <x v="11"/>
    <s v="De Bonte Raaf"/>
    <x v="3"/>
    <x v="62"/>
    <n v="0"/>
    <x v="0"/>
    <x v="2"/>
    <x v="0"/>
    <x v="5"/>
    <x v="1"/>
    <x v="1"/>
  </r>
  <r>
    <x v="0"/>
    <x v="11"/>
    <s v="De Bonte Raaf"/>
    <x v="3"/>
    <x v="63"/>
    <n v="0"/>
    <x v="0"/>
    <x v="2"/>
    <x v="0"/>
    <x v="5"/>
    <x v="1"/>
    <x v="1"/>
  </r>
  <r>
    <x v="0"/>
    <x v="11"/>
    <s v="De Bonte Raaf"/>
    <x v="3"/>
    <x v="64"/>
    <n v="25.28"/>
    <x v="0"/>
    <x v="2"/>
    <x v="0"/>
    <x v="5"/>
    <x v="1"/>
    <x v="1"/>
  </r>
  <r>
    <x v="0"/>
    <x v="11"/>
    <s v="De Bonte Raaf"/>
    <x v="3"/>
    <x v="65"/>
    <n v="0"/>
    <x v="0"/>
    <x v="2"/>
    <x v="0"/>
    <x v="5"/>
    <x v="1"/>
    <x v="1"/>
  </r>
  <r>
    <x v="0"/>
    <x v="11"/>
    <s v="De Bonte Raaf"/>
    <x v="3"/>
    <x v="66"/>
    <n v="140.22"/>
    <x v="0"/>
    <x v="2"/>
    <x v="0"/>
    <x v="5"/>
    <x v="1"/>
    <x v="1"/>
  </r>
  <r>
    <x v="0"/>
    <x v="11"/>
    <s v="De Bonte Raaf"/>
    <x v="3"/>
    <x v="67"/>
    <n v="0"/>
    <x v="0"/>
    <x v="2"/>
    <x v="0"/>
    <x v="5"/>
    <x v="1"/>
    <x v="1"/>
  </r>
  <r>
    <x v="0"/>
    <x v="11"/>
    <s v="De Bonte Raaf"/>
    <x v="3"/>
    <x v="68"/>
    <n v="0"/>
    <x v="0"/>
    <x v="2"/>
    <x v="0"/>
    <x v="5"/>
    <x v="1"/>
    <x v="1"/>
  </r>
  <r>
    <x v="0"/>
    <x v="11"/>
    <s v="De Bonte Raaf"/>
    <x v="3"/>
    <x v="69"/>
    <n v="0"/>
    <x v="0"/>
    <x v="2"/>
    <x v="0"/>
    <x v="5"/>
    <x v="1"/>
    <x v="1"/>
  </r>
  <r>
    <x v="0"/>
    <x v="11"/>
    <s v="De Bonte Raaf"/>
    <x v="3"/>
    <x v="70"/>
    <n v="16.690000000000001"/>
    <x v="0"/>
    <x v="2"/>
    <x v="0"/>
    <x v="5"/>
    <x v="1"/>
    <x v="1"/>
  </r>
  <r>
    <x v="0"/>
    <x v="11"/>
    <s v="De Bonte Raaf"/>
    <x v="3"/>
    <x v="71"/>
    <n v="0"/>
    <x v="0"/>
    <x v="2"/>
    <x v="0"/>
    <x v="5"/>
    <x v="1"/>
    <x v="1"/>
  </r>
  <r>
    <x v="0"/>
    <x v="11"/>
    <s v="De Bonte Raaf"/>
    <x v="3"/>
    <x v="72"/>
    <n v="0"/>
    <x v="0"/>
    <x v="2"/>
    <x v="0"/>
    <x v="4"/>
    <x v="1"/>
    <x v="1"/>
  </r>
  <r>
    <x v="0"/>
    <x v="11"/>
    <s v="De Bonte Raaf"/>
    <x v="3"/>
    <x v="73"/>
    <n v="0"/>
    <x v="0"/>
    <x v="2"/>
    <x v="0"/>
    <x v="4"/>
    <x v="1"/>
    <x v="1"/>
  </r>
  <r>
    <x v="0"/>
    <x v="11"/>
    <s v="De Bonte Raaf"/>
    <x v="3"/>
    <x v="74"/>
    <n v="0"/>
    <x v="0"/>
    <x v="2"/>
    <x v="0"/>
    <x v="4"/>
    <x v="1"/>
    <x v="1"/>
  </r>
  <r>
    <x v="0"/>
    <x v="11"/>
    <s v="De Bonte Raaf"/>
    <x v="3"/>
    <x v="75"/>
    <n v="0"/>
    <x v="0"/>
    <x v="2"/>
    <x v="0"/>
    <x v="4"/>
    <x v="1"/>
    <x v="1"/>
  </r>
  <r>
    <x v="0"/>
    <x v="11"/>
    <s v="De Bonte Raaf"/>
    <x v="3"/>
    <x v="76"/>
    <n v="319.55"/>
    <x v="0"/>
    <x v="2"/>
    <x v="0"/>
    <x v="6"/>
    <x v="1"/>
    <x v="1"/>
  </r>
  <r>
    <x v="0"/>
    <x v="11"/>
    <s v="De Bonte Raaf"/>
    <x v="3"/>
    <x v="77"/>
    <n v="-2044.92"/>
    <x v="0"/>
    <x v="2"/>
    <x v="0"/>
    <x v="7"/>
    <x v="1"/>
    <x v="1"/>
  </r>
  <r>
    <x v="0"/>
    <x v="11"/>
    <s v="De Bonte Raaf"/>
    <x v="3"/>
    <x v="78"/>
    <n v="-501.21"/>
    <x v="0"/>
    <x v="2"/>
    <x v="0"/>
    <x v="7"/>
    <x v="1"/>
    <x v="1"/>
  </r>
  <r>
    <x v="0"/>
    <x v="11"/>
    <s v="De Bonte Raaf"/>
    <x v="3"/>
    <x v="79"/>
    <n v="0"/>
    <x v="0"/>
    <x v="2"/>
    <x v="0"/>
    <x v="7"/>
    <x v="1"/>
    <x v="1"/>
  </r>
  <r>
    <x v="0"/>
    <x v="11"/>
    <s v="De Bonte Raaf"/>
    <x v="3"/>
    <x v="80"/>
    <n v="0"/>
    <x v="0"/>
    <x v="2"/>
    <x v="0"/>
    <x v="8"/>
    <x v="1"/>
    <x v="1"/>
  </r>
  <r>
    <x v="0"/>
    <x v="11"/>
    <s v="De Bonte Raaf"/>
    <x v="3"/>
    <x v="81"/>
    <n v="4302.33"/>
    <x v="0"/>
    <x v="2"/>
    <x v="0"/>
    <x v="8"/>
    <x v="1"/>
    <x v="1"/>
  </r>
  <r>
    <x v="0"/>
    <x v="11"/>
    <s v="De Bonte Raaf"/>
    <x v="3"/>
    <x v="82"/>
    <n v="0"/>
    <x v="0"/>
    <x v="2"/>
    <x v="0"/>
    <x v="8"/>
    <x v="1"/>
    <x v="1"/>
  </r>
  <r>
    <x v="0"/>
    <x v="11"/>
    <s v="De Bonte Raaf"/>
    <x v="3"/>
    <x v="83"/>
    <n v="4302.33"/>
    <x v="0"/>
    <x v="2"/>
    <x v="0"/>
    <x v="9"/>
    <x v="1"/>
    <x v="1"/>
  </r>
  <r>
    <x v="0"/>
    <x v="11"/>
    <s v="De Bonte Raaf"/>
    <x v="3"/>
    <x v="84"/>
    <n v="0"/>
    <x v="0"/>
    <x v="2"/>
    <x v="0"/>
    <x v="3"/>
    <x v="1"/>
    <x v="1"/>
  </r>
  <r>
    <x v="0"/>
    <x v="11"/>
    <s v="De Bonte Raaf"/>
    <x v="4"/>
    <x v="0"/>
    <n v="3970.23"/>
    <x v="2"/>
    <x v="0"/>
    <x v="0"/>
    <x v="0"/>
    <x v="0"/>
    <x v="1"/>
  </r>
  <r>
    <x v="0"/>
    <x v="11"/>
    <s v="De Bonte Raaf"/>
    <x v="4"/>
    <x v="85"/>
    <n v="1278.44"/>
    <x v="2"/>
    <x v="0"/>
    <x v="0"/>
    <x v="0"/>
    <x v="0"/>
    <x v="1"/>
  </r>
  <r>
    <x v="0"/>
    <x v="11"/>
    <s v="De Bonte Raaf"/>
    <x v="4"/>
    <x v="97"/>
    <n v="222.32"/>
    <x v="2"/>
    <x v="0"/>
    <x v="0"/>
    <x v="0"/>
    <x v="0"/>
    <x v="1"/>
  </r>
  <r>
    <x v="0"/>
    <x v="11"/>
    <s v="De Bonte Raaf"/>
    <x v="4"/>
    <x v="86"/>
    <n v="1278.44"/>
    <x v="2"/>
    <x v="0"/>
    <x v="0"/>
    <x v="0"/>
    <x v="0"/>
    <x v="1"/>
  </r>
  <r>
    <x v="0"/>
    <x v="11"/>
    <s v="De Bonte Raaf"/>
    <x v="4"/>
    <x v="4"/>
    <n v="1278.44"/>
    <x v="2"/>
    <x v="0"/>
    <x v="0"/>
    <x v="1"/>
    <x v="0"/>
    <x v="1"/>
  </r>
  <r>
    <x v="0"/>
    <x v="11"/>
    <s v="De Bonte Raaf"/>
    <x v="4"/>
    <x v="98"/>
    <n v="222.32"/>
    <x v="2"/>
    <x v="0"/>
    <x v="0"/>
    <x v="0"/>
    <x v="0"/>
    <x v="1"/>
  </r>
  <r>
    <x v="0"/>
    <x v="11"/>
    <s v="De Bonte Raaf"/>
    <x v="4"/>
    <x v="6"/>
    <n v="1666.88"/>
    <x v="2"/>
    <x v="0"/>
    <x v="0"/>
    <x v="0"/>
    <x v="0"/>
    <x v="1"/>
  </r>
  <r>
    <x v="0"/>
    <x v="11"/>
    <s v="De Bonte Raaf"/>
    <x v="4"/>
    <x v="99"/>
    <n v="222.32"/>
    <x v="2"/>
    <x v="0"/>
    <x v="0"/>
    <x v="0"/>
    <x v="0"/>
    <x v="1"/>
  </r>
  <r>
    <x v="0"/>
    <x v="11"/>
    <s v="De Bonte Raaf"/>
    <x v="4"/>
    <x v="8"/>
    <n v="0"/>
    <x v="2"/>
    <x v="0"/>
    <x v="0"/>
    <x v="1"/>
    <x v="0"/>
    <x v="1"/>
  </r>
  <r>
    <x v="0"/>
    <x v="11"/>
    <s v="De Bonte Raaf"/>
    <x v="4"/>
    <x v="9"/>
    <n v="0"/>
    <x v="2"/>
    <x v="0"/>
    <x v="0"/>
    <x v="0"/>
    <x v="0"/>
    <x v="1"/>
  </r>
  <r>
    <x v="0"/>
    <x v="11"/>
    <s v="De Bonte Raaf"/>
    <x v="4"/>
    <x v="87"/>
    <n v="1278.44"/>
    <x v="2"/>
    <x v="0"/>
    <x v="0"/>
    <x v="0"/>
    <x v="0"/>
    <x v="1"/>
  </r>
  <r>
    <x v="0"/>
    <x v="11"/>
    <s v="De Bonte Raaf"/>
    <x v="4"/>
    <x v="88"/>
    <n v="1278.44"/>
    <x v="2"/>
    <x v="0"/>
    <x v="0"/>
    <x v="0"/>
    <x v="0"/>
    <x v="1"/>
  </r>
  <r>
    <x v="0"/>
    <x v="11"/>
    <s v="De Bonte Raaf"/>
    <x v="4"/>
    <x v="89"/>
    <n v="1278.44"/>
    <x v="2"/>
    <x v="0"/>
    <x v="0"/>
    <x v="0"/>
    <x v="0"/>
    <x v="1"/>
  </r>
  <r>
    <x v="0"/>
    <x v="11"/>
    <s v="De Bonte Raaf"/>
    <x v="4"/>
    <x v="90"/>
    <n v="1278.44"/>
    <x v="2"/>
    <x v="0"/>
    <x v="0"/>
    <x v="0"/>
    <x v="0"/>
    <x v="1"/>
  </r>
  <r>
    <x v="0"/>
    <x v="11"/>
    <s v="De Bonte Raaf"/>
    <x v="4"/>
    <x v="91"/>
    <n v="1278.44"/>
    <x v="2"/>
    <x v="0"/>
    <x v="0"/>
    <x v="0"/>
    <x v="0"/>
    <x v="1"/>
  </r>
  <r>
    <x v="0"/>
    <x v="11"/>
    <s v="De Bonte Raaf"/>
    <x v="4"/>
    <x v="15"/>
    <n v="0"/>
    <x v="2"/>
    <x v="0"/>
    <x v="0"/>
    <x v="0"/>
    <x v="0"/>
    <x v="1"/>
  </r>
  <r>
    <x v="0"/>
    <x v="11"/>
    <s v="De Bonte Raaf"/>
    <x v="4"/>
    <x v="16"/>
    <n v="1500.76"/>
    <x v="2"/>
    <x v="0"/>
    <x v="0"/>
    <x v="0"/>
    <x v="0"/>
    <x v="1"/>
  </r>
  <r>
    <x v="0"/>
    <x v="11"/>
    <s v="De Bonte Raaf"/>
    <x v="4"/>
    <x v="17"/>
    <n v="0"/>
    <x v="2"/>
    <x v="0"/>
    <x v="0"/>
    <x v="0"/>
    <x v="0"/>
    <x v="1"/>
  </r>
  <r>
    <x v="0"/>
    <x v="11"/>
    <s v="De Bonte Raaf"/>
    <x v="4"/>
    <x v="18"/>
    <n v="1500.76"/>
    <x v="2"/>
    <x v="0"/>
    <x v="0"/>
    <x v="0"/>
    <x v="0"/>
    <x v="1"/>
  </r>
  <r>
    <x v="0"/>
    <x v="11"/>
    <s v="De Bonte Raaf"/>
    <x v="4"/>
    <x v="19"/>
    <n v="23"/>
    <x v="2"/>
    <x v="0"/>
    <x v="0"/>
    <x v="0"/>
    <x v="0"/>
    <x v="1"/>
  </r>
  <r>
    <x v="0"/>
    <x v="11"/>
    <s v="De Bonte Raaf"/>
    <x v="4"/>
    <x v="20"/>
    <n v="1500.76"/>
    <x v="2"/>
    <x v="0"/>
    <x v="0"/>
    <x v="0"/>
    <x v="0"/>
    <x v="1"/>
  </r>
  <r>
    <x v="0"/>
    <x v="11"/>
    <s v="De Bonte Raaf"/>
    <x v="4"/>
    <x v="21"/>
    <n v="-177.35"/>
    <x v="2"/>
    <x v="0"/>
    <x v="0"/>
    <x v="0"/>
    <x v="0"/>
    <x v="1"/>
  </r>
  <r>
    <x v="0"/>
    <x v="11"/>
    <s v="De Bonte Raaf"/>
    <x v="4"/>
    <x v="22"/>
    <n v="1500.76"/>
    <x v="2"/>
    <x v="0"/>
    <x v="0"/>
    <x v="0"/>
    <x v="0"/>
    <x v="1"/>
  </r>
  <r>
    <x v="0"/>
    <x v="11"/>
    <s v="De Bonte Raaf"/>
    <x v="4"/>
    <x v="23"/>
    <n v="1500.76"/>
    <x v="2"/>
    <x v="0"/>
    <x v="0"/>
    <x v="0"/>
    <x v="0"/>
    <x v="1"/>
  </r>
  <r>
    <x v="0"/>
    <x v="11"/>
    <s v="De Bonte Raaf"/>
    <x v="4"/>
    <x v="24"/>
    <n v="1500.76"/>
    <x v="2"/>
    <x v="0"/>
    <x v="0"/>
    <x v="0"/>
    <x v="0"/>
    <x v="1"/>
  </r>
  <r>
    <x v="0"/>
    <x v="11"/>
    <s v="De Bonte Raaf"/>
    <x v="4"/>
    <x v="25"/>
    <n v="21.67"/>
    <x v="2"/>
    <x v="0"/>
    <x v="0"/>
    <x v="0"/>
    <x v="0"/>
    <x v="1"/>
  </r>
  <r>
    <x v="0"/>
    <x v="11"/>
    <s v="De Bonte Raaf"/>
    <x v="4"/>
    <x v="26"/>
    <n v="92"/>
    <x v="2"/>
    <x v="0"/>
    <x v="0"/>
    <x v="0"/>
    <x v="0"/>
    <x v="1"/>
  </r>
  <r>
    <x v="0"/>
    <x v="11"/>
    <s v="De Bonte Raaf"/>
    <x v="4"/>
    <x v="27"/>
    <n v="153.33000000000001"/>
    <x v="2"/>
    <x v="0"/>
    <x v="0"/>
    <x v="0"/>
    <x v="0"/>
    <x v="1"/>
  </r>
  <r>
    <x v="0"/>
    <x v="11"/>
    <s v="De Bonte Raaf"/>
    <x v="4"/>
    <x v="28"/>
    <n v="1278.44"/>
    <x v="2"/>
    <x v="0"/>
    <x v="0"/>
    <x v="0"/>
    <x v="0"/>
    <x v="1"/>
  </r>
  <r>
    <x v="0"/>
    <x v="11"/>
    <s v="De Bonte Raaf"/>
    <x v="4"/>
    <x v="29"/>
    <n v="222.32"/>
    <x v="2"/>
    <x v="0"/>
    <x v="0"/>
    <x v="0"/>
    <x v="0"/>
    <x v="1"/>
  </r>
  <r>
    <x v="0"/>
    <x v="11"/>
    <s v="De Bonte Raaf"/>
    <x v="4"/>
    <x v="30"/>
    <n v="2301"/>
    <x v="2"/>
    <x v="0"/>
    <x v="0"/>
    <x v="0"/>
    <x v="0"/>
    <x v="1"/>
  </r>
  <r>
    <x v="0"/>
    <x v="11"/>
    <s v="De Bonte Raaf"/>
    <x v="4"/>
    <x v="31"/>
    <n v="14.75"/>
    <x v="2"/>
    <x v="0"/>
    <x v="0"/>
    <x v="0"/>
    <x v="0"/>
    <x v="1"/>
  </r>
  <r>
    <x v="0"/>
    <x v="11"/>
    <s v="De Bonte Raaf"/>
    <x v="4"/>
    <x v="32"/>
    <n v="86.67"/>
    <x v="2"/>
    <x v="0"/>
    <x v="0"/>
    <x v="0"/>
    <x v="0"/>
    <x v="1"/>
  </r>
  <r>
    <x v="0"/>
    <x v="11"/>
    <s v="De Bonte Raaf"/>
    <x v="4"/>
    <x v="33"/>
    <n v="55.56"/>
    <x v="2"/>
    <x v="0"/>
    <x v="0"/>
    <x v="0"/>
    <x v="0"/>
    <x v="1"/>
  </r>
  <r>
    <x v="0"/>
    <x v="11"/>
    <s v="De Bonte Raaf"/>
    <x v="4"/>
    <x v="34"/>
    <n v="55.56"/>
    <x v="2"/>
    <x v="0"/>
    <x v="0"/>
    <x v="0"/>
    <x v="0"/>
    <x v="1"/>
  </r>
  <r>
    <x v="0"/>
    <x v="11"/>
    <s v="De Bonte Raaf"/>
    <x v="4"/>
    <x v="35"/>
    <n v="100"/>
    <x v="2"/>
    <x v="0"/>
    <x v="0"/>
    <x v="0"/>
    <x v="0"/>
    <x v="1"/>
  </r>
  <r>
    <x v="0"/>
    <x v="11"/>
    <s v="De Bonte Raaf"/>
    <x v="4"/>
    <x v="36"/>
    <n v="87"/>
    <x v="2"/>
    <x v="0"/>
    <x v="0"/>
    <x v="0"/>
    <x v="0"/>
    <x v="1"/>
  </r>
  <r>
    <x v="0"/>
    <x v="11"/>
    <s v="De Bonte Raaf"/>
    <x v="4"/>
    <x v="37"/>
    <n v="100.55"/>
    <x v="2"/>
    <x v="0"/>
    <x v="0"/>
    <x v="0"/>
    <x v="0"/>
    <x v="1"/>
  </r>
  <r>
    <x v="0"/>
    <x v="11"/>
    <s v="De Bonte Raaf"/>
    <x v="4"/>
    <x v="38"/>
    <n v="148"/>
    <x v="2"/>
    <x v="0"/>
    <x v="0"/>
    <x v="0"/>
    <x v="0"/>
    <x v="1"/>
  </r>
  <r>
    <x v="0"/>
    <x v="11"/>
    <s v="De Bonte Raaf"/>
    <x v="4"/>
    <x v="39"/>
    <n v="0"/>
    <x v="2"/>
    <x v="0"/>
    <x v="0"/>
    <x v="0"/>
    <x v="0"/>
    <x v="1"/>
  </r>
  <r>
    <x v="0"/>
    <x v="11"/>
    <s v="De Bonte Raaf"/>
    <x v="4"/>
    <x v="93"/>
    <n v="92"/>
    <x v="2"/>
    <x v="0"/>
    <x v="0"/>
    <x v="0"/>
    <x v="0"/>
    <x v="1"/>
  </r>
  <r>
    <x v="0"/>
    <x v="11"/>
    <s v="De Bonte Raaf"/>
    <x v="4"/>
    <x v="40"/>
    <n v="240"/>
    <x v="2"/>
    <x v="0"/>
    <x v="0"/>
    <x v="0"/>
    <x v="0"/>
    <x v="1"/>
  </r>
  <r>
    <x v="0"/>
    <x v="11"/>
    <s v="De Bonte Raaf"/>
    <x v="4"/>
    <x v="41"/>
    <n v="0"/>
    <x v="2"/>
    <x v="0"/>
    <x v="0"/>
    <x v="0"/>
    <x v="0"/>
    <x v="1"/>
  </r>
  <r>
    <x v="0"/>
    <x v="11"/>
    <s v="De Bonte Raaf"/>
    <x v="4"/>
    <x v="92"/>
    <n v="1278.44"/>
    <x v="2"/>
    <x v="0"/>
    <x v="0"/>
    <x v="0"/>
    <x v="0"/>
    <x v="1"/>
  </r>
  <r>
    <x v="0"/>
    <x v="11"/>
    <s v="De Bonte Raaf"/>
    <x v="4"/>
    <x v="43"/>
    <n v="0"/>
    <x v="2"/>
    <x v="0"/>
    <x v="0"/>
    <x v="1"/>
    <x v="0"/>
    <x v="1"/>
  </r>
  <r>
    <x v="0"/>
    <x v="11"/>
    <s v="De Bonte Raaf"/>
    <x v="4"/>
    <x v="44"/>
    <n v="0"/>
    <x v="2"/>
    <x v="0"/>
    <x v="0"/>
    <x v="2"/>
    <x v="0"/>
    <x v="1"/>
  </r>
  <r>
    <x v="0"/>
    <x v="11"/>
    <s v="De Bonte Raaf"/>
    <x v="4"/>
    <x v="45"/>
    <n v="0"/>
    <x v="2"/>
    <x v="0"/>
    <x v="0"/>
    <x v="2"/>
    <x v="0"/>
    <x v="1"/>
  </r>
  <r>
    <x v="0"/>
    <x v="11"/>
    <s v="De Bonte Raaf"/>
    <x v="4"/>
    <x v="46"/>
    <n v="0"/>
    <x v="2"/>
    <x v="0"/>
    <x v="0"/>
    <x v="2"/>
    <x v="0"/>
    <x v="1"/>
  </r>
  <r>
    <x v="0"/>
    <x v="11"/>
    <s v="De Bonte Raaf"/>
    <x v="4"/>
    <x v="47"/>
    <n v="0"/>
    <x v="2"/>
    <x v="0"/>
    <x v="0"/>
    <x v="2"/>
    <x v="0"/>
    <x v="1"/>
  </r>
  <r>
    <x v="0"/>
    <x v="11"/>
    <s v="De Bonte Raaf"/>
    <x v="4"/>
    <x v="48"/>
    <n v="0"/>
    <x v="2"/>
    <x v="0"/>
    <x v="0"/>
    <x v="1"/>
    <x v="0"/>
    <x v="1"/>
  </r>
  <r>
    <x v="0"/>
    <x v="11"/>
    <s v="De Bonte Raaf"/>
    <x v="4"/>
    <x v="49"/>
    <n v="102.28"/>
    <x v="2"/>
    <x v="0"/>
    <x v="0"/>
    <x v="3"/>
    <x v="0"/>
    <x v="1"/>
  </r>
  <r>
    <x v="0"/>
    <x v="11"/>
    <s v="De Bonte Raaf"/>
    <x v="4"/>
    <x v="50"/>
    <n v="15.34"/>
    <x v="2"/>
    <x v="0"/>
    <x v="0"/>
    <x v="4"/>
    <x v="0"/>
    <x v="1"/>
  </r>
  <r>
    <x v="0"/>
    <x v="11"/>
    <s v="De Bonte Raaf"/>
    <x v="4"/>
    <x v="51"/>
    <n v="20.46"/>
    <x v="2"/>
    <x v="0"/>
    <x v="0"/>
    <x v="4"/>
    <x v="0"/>
    <x v="1"/>
  </r>
  <r>
    <x v="0"/>
    <x v="11"/>
    <s v="De Bonte Raaf"/>
    <x v="4"/>
    <x v="52"/>
    <n v="222.32"/>
    <x v="2"/>
    <x v="0"/>
    <x v="0"/>
    <x v="1"/>
    <x v="0"/>
    <x v="1"/>
  </r>
  <r>
    <x v="0"/>
    <x v="11"/>
    <s v="De Bonte Raaf"/>
    <x v="4"/>
    <x v="53"/>
    <n v="19.18"/>
    <x v="2"/>
    <x v="0"/>
    <x v="0"/>
    <x v="3"/>
    <x v="0"/>
    <x v="1"/>
  </r>
  <r>
    <x v="0"/>
    <x v="11"/>
    <s v="De Bonte Raaf"/>
    <x v="4"/>
    <x v="54"/>
    <n v="-30.47"/>
    <x v="2"/>
    <x v="0"/>
    <x v="0"/>
    <x v="4"/>
    <x v="0"/>
    <x v="1"/>
  </r>
  <r>
    <x v="0"/>
    <x v="11"/>
    <s v="De Bonte Raaf"/>
    <x v="4"/>
    <x v="55"/>
    <n v="-40.630000000000003"/>
    <x v="2"/>
    <x v="0"/>
    <x v="0"/>
    <x v="4"/>
    <x v="0"/>
    <x v="1"/>
  </r>
  <r>
    <x v="0"/>
    <x v="11"/>
    <s v="De Bonte Raaf"/>
    <x v="4"/>
    <x v="56"/>
    <n v="0"/>
    <x v="2"/>
    <x v="0"/>
    <x v="0"/>
    <x v="4"/>
    <x v="0"/>
    <x v="1"/>
  </r>
  <r>
    <x v="0"/>
    <x v="11"/>
    <s v="De Bonte Raaf"/>
    <x v="4"/>
    <x v="57"/>
    <n v="0"/>
    <x v="2"/>
    <x v="0"/>
    <x v="0"/>
    <x v="4"/>
    <x v="0"/>
    <x v="1"/>
  </r>
  <r>
    <x v="0"/>
    <x v="11"/>
    <s v="De Bonte Raaf"/>
    <x v="4"/>
    <x v="58"/>
    <n v="0"/>
    <x v="2"/>
    <x v="0"/>
    <x v="0"/>
    <x v="4"/>
    <x v="0"/>
    <x v="1"/>
  </r>
  <r>
    <x v="0"/>
    <x v="11"/>
    <s v="De Bonte Raaf"/>
    <x v="4"/>
    <x v="59"/>
    <n v="0"/>
    <x v="2"/>
    <x v="0"/>
    <x v="0"/>
    <x v="4"/>
    <x v="0"/>
    <x v="1"/>
  </r>
  <r>
    <x v="0"/>
    <x v="11"/>
    <s v="De Bonte Raaf"/>
    <x v="4"/>
    <x v="60"/>
    <n v="109.11"/>
    <x v="2"/>
    <x v="0"/>
    <x v="0"/>
    <x v="5"/>
    <x v="0"/>
    <x v="1"/>
  </r>
  <r>
    <x v="0"/>
    <x v="11"/>
    <s v="De Bonte Raaf"/>
    <x v="4"/>
    <x v="61"/>
    <n v="0"/>
    <x v="2"/>
    <x v="0"/>
    <x v="0"/>
    <x v="5"/>
    <x v="0"/>
    <x v="1"/>
  </r>
  <r>
    <x v="0"/>
    <x v="11"/>
    <s v="De Bonte Raaf"/>
    <x v="4"/>
    <x v="62"/>
    <n v="0"/>
    <x v="2"/>
    <x v="0"/>
    <x v="0"/>
    <x v="5"/>
    <x v="0"/>
    <x v="1"/>
  </r>
  <r>
    <x v="0"/>
    <x v="11"/>
    <s v="De Bonte Raaf"/>
    <x v="4"/>
    <x v="63"/>
    <n v="0"/>
    <x v="2"/>
    <x v="0"/>
    <x v="0"/>
    <x v="5"/>
    <x v="0"/>
    <x v="1"/>
  </r>
  <r>
    <x v="0"/>
    <x v="11"/>
    <s v="De Bonte Raaf"/>
    <x v="4"/>
    <x v="64"/>
    <n v="7.95"/>
    <x v="2"/>
    <x v="0"/>
    <x v="0"/>
    <x v="5"/>
    <x v="0"/>
    <x v="1"/>
  </r>
  <r>
    <x v="0"/>
    <x v="11"/>
    <s v="De Bonte Raaf"/>
    <x v="4"/>
    <x v="65"/>
    <n v="0"/>
    <x v="2"/>
    <x v="0"/>
    <x v="0"/>
    <x v="5"/>
    <x v="0"/>
    <x v="1"/>
  </r>
  <r>
    <x v="0"/>
    <x v="11"/>
    <s v="De Bonte Raaf"/>
    <x v="4"/>
    <x v="66"/>
    <n v="44.12"/>
    <x v="2"/>
    <x v="0"/>
    <x v="0"/>
    <x v="5"/>
    <x v="0"/>
    <x v="1"/>
  </r>
  <r>
    <x v="0"/>
    <x v="11"/>
    <s v="De Bonte Raaf"/>
    <x v="4"/>
    <x v="67"/>
    <n v="0"/>
    <x v="2"/>
    <x v="0"/>
    <x v="0"/>
    <x v="5"/>
    <x v="0"/>
    <x v="1"/>
  </r>
  <r>
    <x v="0"/>
    <x v="11"/>
    <s v="De Bonte Raaf"/>
    <x v="4"/>
    <x v="68"/>
    <n v="0"/>
    <x v="2"/>
    <x v="0"/>
    <x v="0"/>
    <x v="5"/>
    <x v="0"/>
    <x v="1"/>
  </r>
  <r>
    <x v="0"/>
    <x v="11"/>
    <s v="De Bonte Raaf"/>
    <x v="4"/>
    <x v="69"/>
    <n v="0"/>
    <x v="2"/>
    <x v="0"/>
    <x v="0"/>
    <x v="5"/>
    <x v="0"/>
    <x v="1"/>
  </r>
  <r>
    <x v="0"/>
    <x v="11"/>
    <s v="De Bonte Raaf"/>
    <x v="4"/>
    <x v="70"/>
    <n v="5.25"/>
    <x v="2"/>
    <x v="0"/>
    <x v="0"/>
    <x v="5"/>
    <x v="0"/>
    <x v="1"/>
  </r>
  <r>
    <x v="0"/>
    <x v="11"/>
    <s v="De Bonte Raaf"/>
    <x v="4"/>
    <x v="71"/>
    <n v="0"/>
    <x v="2"/>
    <x v="0"/>
    <x v="0"/>
    <x v="5"/>
    <x v="0"/>
    <x v="1"/>
  </r>
  <r>
    <x v="0"/>
    <x v="11"/>
    <s v="De Bonte Raaf"/>
    <x v="4"/>
    <x v="72"/>
    <n v="0"/>
    <x v="2"/>
    <x v="0"/>
    <x v="0"/>
    <x v="4"/>
    <x v="0"/>
    <x v="1"/>
  </r>
  <r>
    <x v="0"/>
    <x v="11"/>
    <s v="De Bonte Raaf"/>
    <x v="4"/>
    <x v="73"/>
    <n v="0"/>
    <x v="2"/>
    <x v="0"/>
    <x v="0"/>
    <x v="4"/>
    <x v="0"/>
    <x v="1"/>
  </r>
  <r>
    <x v="0"/>
    <x v="11"/>
    <s v="De Bonte Raaf"/>
    <x v="4"/>
    <x v="74"/>
    <n v="0"/>
    <x v="2"/>
    <x v="0"/>
    <x v="0"/>
    <x v="4"/>
    <x v="0"/>
    <x v="1"/>
  </r>
  <r>
    <x v="0"/>
    <x v="11"/>
    <s v="De Bonte Raaf"/>
    <x v="4"/>
    <x v="75"/>
    <n v="0"/>
    <x v="2"/>
    <x v="0"/>
    <x v="0"/>
    <x v="4"/>
    <x v="0"/>
    <x v="1"/>
  </r>
  <r>
    <x v="0"/>
    <x v="11"/>
    <s v="De Bonte Raaf"/>
    <x v="4"/>
    <x v="76"/>
    <n v="100.55"/>
    <x v="2"/>
    <x v="0"/>
    <x v="0"/>
    <x v="6"/>
    <x v="0"/>
    <x v="1"/>
  </r>
  <r>
    <x v="0"/>
    <x v="11"/>
    <s v="De Bonte Raaf"/>
    <x v="4"/>
    <x v="77"/>
    <n v="-98"/>
    <x v="2"/>
    <x v="0"/>
    <x v="0"/>
    <x v="7"/>
    <x v="0"/>
    <x v="1"/>
  </r>
  <r>
    <x v="0"/>
    <x v="11"/>
    <s v="De Bonte Raaf"/>
    <x v="4"/>
    <x v="78"/>
    <n v="-79.349999999999994"/>
    <x v="2"/>
    <x v="0"/>
    <x v="0"/>
    <x v="7"/>
    <x v="0"/>
    <x v="1"/>
  </r>
  <r>
    <x v="0"/>
    <x v="11"/>
    <s v="De Bonte Raaf"/>
    <x v="4"/>
    <x v="79"/>
    <n v="0"/>
    <x v="2"/>
    <x v="0"/>
    <x v="0"/>
    <x v="7"/>
    <x v="0"/>
    <x v="1"/>
  </r>
  <r>
    <x v="0"/>
    <x v="11"/>
    <s v="De Bonte Raaf"/>
    <x v="4"/>
    <x v="80"/>
    <n v="0"/>
    <x v="2"/>
    <x v="0"/>
    <x v="0"/>
    <x v="8"/>
    <x v="0"/>
    <x v="1"/>
  </r>
  <r>
    <x v="0"/>
    <x v="11"/>
    <s v="De Bonte Raaf"/>
    <x v="4"/>
    <x v="81"/>
    <n v="1323.41"/>
    <x v="2"/>
    <x v="0"/>
    <x v="0"/>
    <x v="8"/>
    <x v="0"/>
    <x v="1"/>
  </r>
  <r>
    <x v="0"/>
    <x v="11"/>
    <s v="De Bonte Raaf"/>
    <x v="4"/>
    <x v="82"/>
    <n v="0"/>
    <x v="2"/>
    <x v="0"/>
    <x v="0"/>
    <x v="8"/>
    <x v="0"/>
    <x v="1"/>
  </r>
  <r>
    <x v="0"/>
    <x v="11"/>
    <s v="De Bonte Raaf"/>
    <x v="4"/>
    <x v="83"/>
    <n v="1323.41"/>
    <x v="2"/>
    <x v="0"/>
    <x v="0"/>
    <x v="9"/>
    <x v="0"/>
    <x v="1"/>
  </r>
  <r>
    <x v="0"/>
    <x v="11"/>
    <s v="De Bonte Raaf"/>
    <x v="4"/>
    <x v="84"/>
    <n v="0"/>
    <x v="2"/>
    <x v="0"/>
    <x v="0"/>
    <x v="3"/>
    <x v="0"/>
    <x v="1"/>
  </r>
  <r>
    <x v="0"/>
    <x v="11"/>
    <s v="De Bonte Raaf"/>
    <x v="5"/>
    <x v="0"/>
    <n v="5420.25"/>
    <x v="1"/>
    <x v="0"/>
    <x v="0"/>
    <x v="0"/>
    <x v="1"/>
    <x v="1"/>
  </r>
  <r>
    <x v="0"/>
    <x v="11"/>
    <s v="De Bonte Raaf"/>
    <x v="5"/>
    <x v="85"/>
    <n v="1766.76"/>
    <x v="1"/>
    <x v="0"/>
    <x v="0"/>
    <x v="0"/>
    <x v="1"/>
    <x v="1"/>
  </r>
  <r>
    <x v="0"/>
    <x v="11"/>
    <s v="De Bonte Raaf"/>
    <x v="5"/>
    <x v="97"/>
    <n v="309.69"/>
    <x v="1"/>
    <x v="0"/>
    <x v="0"/>
    <x v="0"/>
    <x v="1"/>
    <x v="1"/>
  </r>
  <r>
    <x v="0"/>
    <x v="11"/>
    <s v="De Bonte Raaf"/>
    <x v="5"/>
    <x v="86"/>
    <n v="1766.76"/>
    <x v="1"/>
    <x v="0"/>
    <x v="0"/>
    <x v="0"/>
    <x v="1"/>
    <x v="1"/>
  </r>
  <r>
    <x v="0"/>
    <x v="11"/>
    <s v="De Bonte Raaf"/>
    <x v="5"/>
    <x v="4"/>
    <n v="1766.76"/>
    <x v="1"/>
    <x v="0"/>
    <x v="0"/>
    <x v="1"/>
    <x v="1"/>
    <x v="1"/>
  </r>
  <r>
    <x v="0"/>
    <x v="11"/>
    <s v="De Bonte Raaf"/>
    <x v="5"/>
    <x v="98"/>
    <n v="309.69"/>
    <x v="1"/>
    <x v="0"/>
    <x v="0"/>
    <x v="0"/>
    <x v="1"/>
    <x v="1"/>
  </r>
  <r>
    <x v="0"/>
    <x v="11"/>
    <s v="De Bonte Raaf"/>
    <x v="5"/>
    <x v="6"/>
    <n v="2304.0100000000002"/>
    <x v="1"/>
    <x v="0"/>
    <x v="0"/>
    <x v="0"/>
    <x v="1"/>
    <x v="1"/>
  </r>
  <r>
    <x v="0"/>
    <x v="11"/>
    <s v="De Bonte Raaf"/>
    <x v="5"/>
    <x v="99"/>
    <n v="309.69"/>
    <x v="1"/>
    <x v="0"/>
    <x v="0"/>
    <x v="0"/>
    <x v="1"/>
    <x v="1"/>
  </r>
  <r>
    <x v="0"/>
    <x v="11"/>
    <s v="De Bonte Raaf"/>
    <x v="5"/>
    <x v="8"/>
    <n v="0"/>
    <x v="1"/>
    <x v="0"/>
    <x v="0"/>
    <x v="1"/>
    <x v="1"/>
    <x v="1"/>
  </r>
  <r>
    <x v="0"/>
    <x v="11"/>
    <s v="De Bonte Raaf"/>
    <x v="5"/>
    <x v="9"/>
    <n v="0"/>
    <x v="1"/>
    <x v="0"/>
    <x v="0"/>
    <x v="0"/>
    <x v="1"/>
    <x v="1"/>
  </r>
  <r>
    <x v="0"/>
    <x v="11"/>
    <s v="De Bonte Raaf"/>
    <x v="5"/>
    <x v="87"/>
    <n v="1766.76"/>
    <x v="1"/>
    <x v="0"/>
    <x v="0"/>
    <x v="0"/>
    <x v="1"/>
    <x v="1"/>
  </r>
  <r>
    <x v="0"/>
    <x v="11"/>
    <s v="De Bonte Raaf"/>
    <x v="5"/>
    <x v="88"/>
    <n v="1766.76"/>
    <x v="1"/>
    <x v="0"/>
    <x v="0"/>
    <x v="0"/>
    <x v="1"/>
    <x v="1"/>
  </r>
  <r>
    <x v="0"/>
    <x v="11"/>
    <s v="De Bonte Raaf"/>
    <x v="5"/>
    <x v="89"/>
    <n v="1766.76"/>
    <x v="1"/>
    <x v="0"/>
    <x v="0"/>
    <x v="0"/>
    <x v="1"/>
    <x v="1"/>
  </r>
  <r>
    <x v="0"/>
    <x v="11"/>
    <s v="De Bonte Raaf"/>
    <x v="5"/>
    <x v="90"/>
    <n v="1766.76"/>
    <x v="1"/>
    <x v="0"/>
    <x v="0"/>
    <x v="0"/>
    <x v="1"/>
    <x v="1"/>
  </r>
  <r>
    <x v="0"/>
    <x v="11"/>
    <s v="De Bonte Raaf"/>
    <x v="5"/>
    <x v="91"/>
    <n v="1766.76"/>
    <x v="1"/>
    <x v="0"/>
    <x v="0"/>
    <x v="0"/>
    <x v="1"/>
    <x v="1"/>
  </r>
  <r>
    <x v="0"/>
    <x v="11"/>
    <s v="De Bonte Raaf"/>
    <x v="5"/>
    <x v="15"/>
    <n v="0"/>
    <x v="1"/>
    <x v="0"/>
    <x v="0"/>
    <x v="0"/>
    <x v="1"/>
    <x v="1"/>
  </r>
  <r>
    <x v="0"/>
    <x v="11"/>
    <s v="De Bonte Raaf"/>
    <x v="5"/>
    <x v="16"/>
    <n v="2076.4499999999998"/>
    <x v="1"/>
    <x v="0"/>
    <x v="0"/>
    <x v="0"/>
    <x v="1"/>
    <x v="1"/>
  </r>
  <r>
    <x v="0"/>
    <x v="11"/>
    <s v="De Bonte Raaf"/>
    <x v="5"/>
    <x v="17"/>
    <n v="0"/>
    <x v="1"/>
    <x v="0"/>
    <x v="0"/>
    <x v="0"/>
    <x v="1"/>
    <x v="1"/>
  </r>
  <r>
    <x v="0"/>
    <x v="11"/>
    <s v="De Bonte Raaf"/>
    <x v="5"/>
    <x v="18"/>
    <n v="2076.4499999999998"/>
    <x v="1"/>
    <x v="0"/>
    <x v="0"/>
    <x v="0"/>
    <x v="1"/>
    <x v="1"/>
  </r>
  <r>
    <x v="0"/>
    <x v="11"/>
    <s v="De Bonte Raaf"/>
    <x v="5"/>
    <x v="19"/>
    <n v="18"/>
    <x v="1"/>
    <x v="0"/>
    <x v="0"/>
    <x v="0"/>
    <x v="1"/>
    <x v="1"/>
  </r>
  <r>
    <x v="0"/>
    <x v="11"/>
    <s v="De Bonte Raaf"/>
    <x v="5"/>
    <x v="20"/>
    <n v="2076.4499999999998"/>
    <x v="1"/>
    <x v="0"/>
    <x v="0"/>
    <x v="0"/>
    <x v="1"/>
    <x v="1"/>
  </r>
  <r>
    <x v="0"/>
    <x v="11"/>
    <s v="De Bonte Raaf"/>
    <x v="5"/>
    <x v="21"/>
    <n v="-269.7"/>
    <x v="1"/>
    <x v="0"/>
    <x v="0"/>
    <x v="0"/>
    <x v="1"/>
    <x v="1"/>
  </r>
  <r>
    <x v="0"/>
    <x v="11"/>
    <s v="De Bonte Raaf"/>
    <x v="5"/>
    <x v="22"/>
    <n v="2076.4499999999998"/>
    <x v="1"/>
    <x v="0"/>
    <x v="0"/>
    <x v="0"/>
    <x v="1"/>
    <x v="1"/>
  </r>
  <r>
    <x v="0"/>
    <x v="11"/>
    <s v="De Bonte Raaf"/>
    <x v="5"/>
    <x v="23"/>
    <n v="2076.4499999999998"/>
    <x v="1"/>
    <x v="0"/>
    <x v="0"/>
    <x v="0"/>
    <x v="1"/>
    <x v="1"/>
  </r>
  <r>
    <x v="0"/>
    <x v="11"/>
    <s v="De Bonte Raaf"/>
    <x v="5"/>
    <x v="24"/>
    <n v="2076.4499999999998"/>
    <x v="1"/>
    <x v="0"/>
    <x v="0"/>
    <x v="0"/>
    <x v="1"/>
    <x v="1"/>
  </r>
  <r>
    <x v="0"/>
    <x v="11"/>
    <s v="De Bonte Raaf"/>
    <x v="5"/>
    <x v="25"/>
    <n v="21.67"/>
    <x v="1"/>
    <x v="0"/>
    <x v="0"/>
    <x v="0"/>
    <x v="1"/>
    <x v="1"/>
  </r>
  <r>
    <x v="0"/>
    <x v="11"/>
    <s v="De Bonte Raaf"/>
    <x v="5"/>
    <x v="26"/>
    <n v="108"/>
    <x v="1"/>
    <x v="0"/>
    <x v="0"/>
    <x v="0"/>
    <x v="1"/>
    <x v="1"/>
  </r>
  <r>
    <x v="0"/>
    <x v="11"/>
    <s v="De Bonte Raaf"/>
    <x v="5"/>
    <x v="27"/>
    <n v="293.33"/>
    <x v="1"/>
    <x v="0"/>
    <x v="0"/>
    <x v="0"/>
    <x v="1"/>
    <x v="1"/>
  </r>
  <r>
    <x v="0"/>
    <x v="11"/>
    <s v="De Bonte Raaf"/>
    <x v="5"/>
    <x v="28"/>
    <n v="1766.76"/>
    <x v="1"/>
    <x v="0"/>
    <x v="0"/>
    <x v="0"/>
    <x v="1"/>
    <x v="1"/>
  </r>
  <r>
    <x v="0"/>
    <x v="11"/>
    <s v="De Bonte Raaf"/>
    <x v="5"/>
    <x v="29"/>
    <n v="309.69"/>
    <x v="1"/>
    <x v="0"/>
    <x v="0"/>
    <x v="0"/>
    <x v="1"/>
    <x v="1"/>
  </r>
  <r>
    <x v="0"/>
    <x v="11"/>
    <s v="De Bonte Raaf"/>
    <x v="5"/>
    <x v="30"/>
    <n v="2650"/>
    <x v="1"/>
    <x v="0"/>
    <x v="0"/>
    <x v="0"/>
    <x v="1"/>
    <x v="1"/>
  </r>
  <r>
    <x v="0"/>
    <x v="11"/>
    <s v="De Bonte Raaf"/>
    <x v="5"/>
    <x v="31"/>
    <n v="16.989999999999998"/>
    <x v="1"/>
    <x v="0"/>
    <x v="0"/>
    <x v="0"/>
    <x v="1"/>
    <x v="1"/>
  </r>
  <r>
    <x v="0"/>
    <x v="11"/>
    <s v="De Bonte Raaf"/>
    <x v="5"/>
    <x v="32"/>
    <n v="104.01"/>
    <x v="1"/>
    <x v="0"/>
    <x v="0"/>
    <x v="0"/>
    <x v="1"/>
    <x v="1"/>
  </r>
  <r>
    <x v="0"/>
    <x v="11"/>
    <s v="De Bonte Raaf"/>
    <x v="5"/>
    <x v="33"/>
    <n v="66.67"/>
    <x v="1"/>
    <x v="0"/>
    <x v="0"/>
    <x v="0"/>
    <x v="1"/>
    <x v="1"/>
  </r>
  <r>
    <x v="0"/>
    <x v="11"/>
    <s v="De Bonte Raaf"/>
    <x v="5"/>
    <x v="34"/>
    <n v="66.67"/>
    <x v="1"/>
    <x v="0"/>
    <x v="0"/>
    <x v="0"/>
    <x v="1"/>
    <x v="1"/>
  </r>
  <r>
    <x v="0"/>
    <x v="11"/>
    <s v="De Bonte Raaf"/>
    <x v="5"/>
    <x v="35"/>
    <n v="80"/>
    <x v="1"/>
    <x v="0"/>
    <x v="0"/>
    <x v="0"/>
    <x v="1"/>
    <x v="1"/>
  </r>
  <r>
    <x v="0"/>
    <x v="11"/>
    <s v="De Bonte Raaf"/>
    <x v="5"/>
    <x v="36"/>
    <n v="104"/>
    <x v="1"/>
    <x v="0"/>
    <x v="0"/>
    <x v="0"/>
    <x v="1"/>
    <x v="1"/>
  </r>
  <r>
    <x v="0"/>
    <x v="11"/>
    <s v="De Bonte Raaf"/>
    <x v="5"/>
    <x v="37"/>
    <n v="139.12"/>
    <x v="1"/>
    <x v="0"/>
    <x v="0"/>
    <x v="0"/>
    <x v="1"/>
    <x v="1"/>
  </r>
  <r>
    <x v="0"/>
    <x v="11"/>
    <s v="De Bonte Raaf"/>
    <x v="5"/>
    <x v="38"/>
    <n v="143.16"/>
    <x v="1"/>
    <x v="0"/>
    <x v="0"/>
    <x v="0"/>
    <x v="1"/>
    <x v="1"/>
  </r>
  <r>
    <x v="0"/>
    <x v="11"/>
    <s v="De Bonte Raaf"/>
    <x v="5"/>
    <x v="39"/>
    <n v="0"/>
    <x v="1"/>
    <x v="0"/>
    <x v="0"/>
    <x v="0"/>
    <x v="1"/>
    <x v="1"/>
  </r>
  <r>
    <x v="0"/>
    <x v="11"/>
    <s v="De Bonte Raaf"/>
    <x v="5"/>
    <x v="93"/>
    <n v="144"/>
    <x v="1"/>
    <x v="0"/>
    <x v="0"/>
    <x v="0"/>
    <x v="1"/>
    <x v="1"/>
  </r>
  <r>
    <x v="0"/>
    <x v="11"/>
    <s v="De Bonte Raaf"/>
    <x v="5"/>
    <x v="40"/>
    <n v="287.16000000000003"/>
    <x v="1"/>
    <x v="0"/>
    <x v="0"/>
    <x v="0"/>
    <x v="1"/>
    <x v="1"/>
  </r>
  <r>
    <x v="0"/>
    <x v="11"/>
    <s v="De Bonte Raaf"/>
    <x v="5"/>
    <x v="41"/>
    <n v="0"/>
    <x v="1"/>
    <x v="0"/>
    <x v="0"/>
    <x v="0"/>
    <x v="1"/>
    <x v="1"/>
  </r>
  <r>
    <x v="0"/>
    <x v="11"/>
    <s v="De Bonte Raaf"/>
    <x v="5"/>
    <x v="92"/>
    <n v="1766.76"/>
    <x v="1"/>
    <x v="0"/>
    <x v="0"/>
    <x v="0"/>
    <x v="1"/>
    <x v="1"/>
  </r>
  <r>
    <x v="0"/>
    <x v="11"/>
    <s v="De Bonte Raaf"/>
    <x v="5"/>
    <x v="43"/>
    <n v="0"/>
    <x v="1"/>
    <x v="0"/>
    <x v="0"/>
    <x v="1"/>
    <x v="1"/>
    <x v="1"/>
  </r>
  <r>
    <x v="0"/>
    <x v="11"/>
    <s v="De Bonte Raaf"/>
    <x v="5"/>
    <x v="44"/>
    <n v="0"/>
    <x v="1"/>
    <x v="0"/>
    <x v="0"/>
    <x v="2"/>
    <x v="1"/>
    <x v="1"/>
  </r>
  <r>
    <x v="0"/>
    <x v="11"/>
    <s v="De Bonte Raaf"/>
    <x v="5"/>
    <x v="45"/>
    <n v="0"/>
    <x v="1"/>
    <x v="0"/>
    <x v="0"/>
    <x v="2"/>
    <x v="1"/>
    <x v="1"/>
  </r>
  <r>
    <x v="0"/>
    <x v="11"/>
    <s v="De Bonte Raaf"/>
    <x v="5"/>
    <x v="46"/>
    <n v="0"/>
    <x v="1"/>
    <x v="0"/>
    <x v="0"/>
    <x v="2"/>
    <x v="1"/>
    <x v="1"/>
  </r>
  <r>
    <x v="0"/>
    <x v="11"/>
    <s v="De Bonte Raaf"/>
    <x v="5"/>
    <x v="47"/>
    <n v="0"/>
    <x v="1"/>
    <x v="0"/>
    <x v="0"/>
    <x v="2"/>
    <x v="1"/>
    <x v="1"/>
  </r>
  <r>
    <x v="0"/>
    <x v="11"/>
    <s v="De Bonte Raaf"/>
    <x v="5"/>
    <x v="48"/>
    <n v="0"/>
    <x v="1"/>
    <x v="0"/>
    <x v="0"/>
    <x v="1"/>
    <x v="1"/>
    <x v="1"/>
  </r>
  <r>
    <x v="0"/>
    <x v="11"/>
    <s v="De Bonte Raaf"/>
    <x v="5"/>
    <x v="49"/>
    <n v="141.34"/>
    <x v="1"/>
    <x v="0"/>
    <x v="0"/>
    <x v="3"/>
    <x v="1"/>
    <x v="1"/>
  </r>
  <r>
    <x v="0"/>
    <x v="11"/>
    <s v="De Bonte Raaf"/>
    <x v="5"/>
    <x v="50"/>
    <n v="21.2"/>
    <x v="1"/>
    <x v="0"/>
    <x v="0"/>
    <x v="4"/>
    <x v="1"/>
    <x v="1"/>
  </r>
  <r>
    <x v="0"/>
    <x v="11"/>
    <s v="De Bonte Raaf"/>
    <x v="5"/>
    <x v="51"/>
    <n v="28.27"/>
    <x v="1"/>
    <x v="0"/>
    <x v="0"/>
    <x v="4"/>
    <x v="1"/>
    <x v="1"/>
  </r>
  <r>
    <x v="0"/>
    <x v="11"/>
    <s v="De Bonte Raaf"/>
    <x v="5"/>
    <x v="52"/>
    <n v="309.69"/>
    <x v="1"/>
    <x v="0"/>
    <x v="0"/>
    <x v="1"/>
    <x v="1"/>
    <x v="1"/>
  </r>
  <r>
    <x v="0"/>
    <x v="11"/>
    <s v="De Bonte Raaf"/>
    <x v="5"/>
    <x v="53"/>
    <n v="26.5"/>
    <x v="1"/>
    <x v="0"/>
    <x v="0"/>
    <x v="3"/>
    <x v="1"/>
    <x v="1"/>
  </r>
  <r>
    <x v="0"/>
    <x v="11"/>
    <s v="De Bonte Raaf"/>
    <x v="5"/>
    <x v="54"/>
    <n v="-42.48"/>
    <x v="1"/>
    <x v="0"/>
    <x v="0"/>
    <x v="4"/>
    <x v="1"/>
    <x v="1"/>
  </r>
  <r>
    <x v="0"/>
    <x v="11"/>
    <s v="De Bonte Raaf"/>
    <x v="5"/>
    <x v="55"/>
    <n v="-56.64"/>
    <x v="1"/>
    <x v="0"/>
    <x v="0"/>
    <x v="4"/>
    <x v="1"/>
    <x v="1"/>
  </r>
  <r>
    <x v="0"/>
    <x v="11"/>
    <s v="De Bonte Raaf"/>
    <x v="5"/>
    <x v="56"/>
    <n v="0"/>
    <x v="1"/>
    <x v="0"/>
    <x v="0"/>
    <x v="4"/>
    <x v="1"/>
    <x v="1"/>
  </r>
  <r>
    <x v="0"/>
    <x v="11"/>
    <s v="De Bonte Raaf"/>
    <x v="5"/>
    <x v="57"/>
    <n v="0"/>
    <x v="1"/>
    <x v="0"/>
    <x v="0"/>
    <x v="4"/>
    <x v="1"/>
    <x v="1"/>
  </r>
  <r>
    <x v="0"/>
    <x v="11"/>
    <s v="De Bonte Raaf"/>
    <x v="5"/>
    <x v="58"/>
    <n v="0"/>
    <x v="1"/>
    <x v="0"/>
    <x v="0"/>
    <x v="4"/>
    <x v="1"/>
    <x v="1"/>
  </r>
  <r>
    <x v="0"/>
    <x v="11"/>
    <s v="De Bonte Raaf"/>
    <x v="5"/>
    <x v="59"/>
    <n v="0"/>
    <x v="1"/>
    <x v="0"/>
    <x v="0"/>
    <x v="4"/>
    <x v="1"/>
    <x v="1"/>
  </r>
  <r>
    <x v="0"/>
    <x v="11"/>
    <s v="De Bonte Raaf"/>
    <x v="5"/>
    <x v="60"/>
    <n v="150.96"/>
    <x v="1"/>
    <x v="0"/>
    <x v="0"/>
    <x v="5"/>
    <x v="1"/>
    <x v="1"/>
  </r>
  <r>
    <x v="0"/>
    <x v="11"/>
    <s v="De Bonte Raaf"/>
    <x v="5"/>
    <x v="61"/>
    <n v="0"/>
    <x v="1"/>
    <x v="0"/>
    <x v="0"/>
    <x v="5"/>
    <x v="1"/>
    <x v="1"/>
  </r>
  <r>
    <x v="0"/>
    <x v="11"/>
    <s v="De Bonte Raaf"/>
    <x v="5"/>
    <x v="62"/>
    <n v="0"/>
    <x v="1"/>
    <x v="0"/>
    <x v="0"/>
    <x v="5"/>
    <x v="1"/>
    <x v="1"/>
  </r>
  <r>
    <x v="0"/>
    <x v="11"/>
    <s v="De Bonte Raaf"/>
    <x v="5"/>
    <x v="63"/>
    <n v="0"/>
    <x v="1"/>
    <x v="0"/>
    <x v="0"/>
    <x v="5"/>
    <x v="1"/>
    <x v="1"/>
  </r>
  <r>
    <x v="0"/>
    <x v="11"/>
    <s v="De Bonte Raaf"/>
    <x v="5"/>
    <x v="64"/>
    <n v="11.01"/>
    <x v="1"/>
    <x v="0"/>
    <x v="0"/>
    <x v="5"/>
    <x v="1"/>
    <x v="1"/>
  </r>
  <r>
    <x v="0"/>
    <x v="11"/>
    <s v="De Bonte Raaf"/>
    <x v="5"/>
    <x v="65"/>
    <n v="0"/>
    <x v="1"/>
    <x v="0"/>
    <x v="0"/>
    <x v="5"/>
    <x v="1"/>
    <x v="1"/>
  </r>
  <r>
    <x v="0"/>
    <x v="11"/>
    <s v="De Bonte Raaf"/>
    <x v="5"/>
    <x v="66"/>
    <n v="61.05"/>
    <x v="1"/>
    <x v="0"/>
    <x v="0"/>
    <x v="5"/>
    <x v="1"/>
    <x v="1"/>
  </r>
  <r>
    <x v="0"/>
    <x v="11"/>
    <s v="De Bonte Raaf"/>
    <x v="5"/>
    <x v="67"/>
    <n v="0"/>
    <x v="1"/>
    <x v="0"/>
    <x v="0"/>
    <x v="5"/>
    <x v="1"/>
    <x v="1"/>
  </r>
  <r>
    <x v="0"/>
    <x v="11"/>
    <s v="De Bonte Raaf"/>
    <x v="5"/>
    <x v="68"/>
    <n v="0"/>
    <x v="1"/>
    <x v="0"/>
    <x v="0"/>
    <x v="5"/>
    <x v="1"/>
    <x v="1"/>
  </r>
  <r>
    <x v="0"/>
    <x v="11"/>
    <s v="De Bonte Raaf"/>
    <x v="5"/>
    <x v="69"/>
    <n v="0"/>
    <x v="1"/>
    <x v="0"/>
    <x v="0"/>
    <x v="5"/>
    <x v="1"/>
    <x v="1"/>
  </r>
  <r>
    <x v="0"/>
    <x v="11"/>
    <s v="De Bonte Raaf"/>
    <x v="5"/>
    <x v="70"/>
    <n v="7.27"/>
    <x v="1"/>
    <x v="0"/>
    <x v="0"/>
    <x v="5"/>
    <x v="1"/>
    <x v="1"/>
  </r>
  <r>
    <x v="0"/>
    <x v="11"/>
    <s v="De Bonte Raaf"/>
    <x v="5"/>
    <x v="71"/>
    <n v="0"/>
    <x v="1"/>
    <x v="0"/>
    <x v="0"/>
    <x v="5"/>
    <x v="1"/>
    <x v="1"/>
  </r>
  <r>
    <x v="0"/>
    <x v="11"/>
    <s v="De Bonte Raaf"/>
    <x v="5"/>
    <x v="72"/>
    <n v="0"/>
    <x v="1"/>
    <x v="0"/>
    <x v="0"/>
    <x v="4"/>
    <x v="1"/>
    <x v="1"/>
  </r>
  <r>
    <x v="0"/>
    <x v="11"/>
    <s v="De Bonte Raaf"/>
    <x v="5"/>
    <x v="73"/>
    <n v="0"/>
    <x v="1"/>
    <x v="0"/>
    <x v="0"/>
    <x v="4"/>
    <x v="1"/>
    <x v="1"/>
  </r>
  <r>
    <x v="0"/>
    <x v="11"/>
    <s v="De Bonte Raaf"/>
    <x v="5"/>
    <x v="74"/>
    <n v="0"/>
    <x v="1"/>
    <x v="0"/>
    <x v="0"/>
    <x v="4"/>
    <x v="1"/>
    <x v="1"/>
  </r>
  <r>
    <x v="0"/>
    <x v="11"/>
    <s v="De Bonte Raaf"/>
    <x v="5"/>
    <x v="75"/>
    <n v="0"/>
    <x v="1"/>
    <x v="0"/>
    <x v="0"/>
    <x v="4"/>
    <x v="1"/>
    <x v="1"/>
  </r>
  <r>
    <x v="0"/>
    <x v="11"/>
    <s v="De Bonte Raaf"/>
    <x v="5"/>
    <x v="76"/>
    <n v="139.12"/>
    <x v="1"/>
    <x v="0"/>
    <x v="0"/>
    <x v="6"/>
    <x v="1"/>
    <x v="1"/>
  </r>
  <r>
    <x v="0"/>
    <x v="11"/>
    <s v="De Bonte Raaf"/>
    <x v="5"/>
    <x v="77"/>
    <n v="-141.58000000000001"/>
    <x v="1"/>
    <x v="0"/>
    <x v="0"/>
    <x v="7"/>
    <x v="1"/>
    <x v="1"/>
  </r>
  <r>
    <x v="0"/>
    <x v="11"/>
    <s v="De Bonte Raaf"/>
    <x v="5"/>
    <x v="78"/>
    <n v="-128.12"/>
    <x v="1"/>
    <x v="0"/>
    <x v="0"/>
    <x v="7"/>
    <x v="1"/>
    <x v="1"/>
  </r>
  <r>
    <x v="0"/>
    <x v="11"/>
    <s v="De Bonte Raaf"/>
    <x v="5"/>
    <x v="79"/>
    <n v="0"/>
    <x v="1"/>
    <x v="0"/>
    <x v="0"/>
    <x v="7"/>
    <x v="1"/>
    <x v="1"/>
  </r>
  <r>
    <x v="0"/>
    <x v="11"/>
    <s v="De Bonte Raaf"/>
    <x v="5"/>
    <x v="80"/>
    <n v="0"/>
    <x v="1"/>
    <x v="0"/>
    <x v="0"/>
    <x v="8"/>
    <x v="1"/>
    <x v="1"/>
  </r>
  <r>
    <x v="0"/>
    <x v="11"/>
    <s v="De Bonte Raaf"/>
    <x v="5"/>
    <x v="81"/>
    <n v="1806.75"/>
    <x v="1"/>
    <x v="0"/>
    <x v="0"/>
    <x v="8"/>
    <x v="1"/>
    <x v="1"/>
  </r>
  <r>
    <x v="0"/>
    <x v="11"/>
    <s v="De Bonte Raaf"/>
    <x v="5"/>
    <x v="82"/>
    <n v="0"/>
    <x v="1"/>
    <x v="0"/>
    <x v="0"/>
    <x v="8"/>
    <x v="1"/>
    <x v="1"/>
  </r>
  <r>
    <x v="0"/>
    <x v="11"/>
    <s v="De Bonte Raaf"/>
    <x v="5"/>
    <x v="83"/>
    <n v="1806.75"/>
    <x v="1"/>
    <x v="0"/>
    <x v="0"/>
    <x v="9"/>
    <x v="1"/>
    <x v="1"/>
  </r>
  <r>
    <x v="0"/>
    <x v="11"/>
    <s v="De Bonte Raaf"/>
    <x v="5"/>
    <x v="84"/>
    <n v="0"/>
    <x v="1"/>
    <x v="0"/>
    <x v="0"/>
    <x v="3"/>
    <x v="1"/>
    <x v="1"/>
  </r>
  <r>
    <x v="0"/>
    <x v="11"/>
    <s v="De Bonte Raaf"/>
    <x v="6"/>
    <x v="0"/>
    <n v="3622.02"/>
    <x v="2"/>
    <x v="0"/>
    <x v="0"/>
    <x v="0"/>
    <x v="2"/>
    <x v="1"/>
  </r>
  <r>
    <x v="0"/>
    <x v="11"/>
    <s v="De Bonte Raaf"/>
    <x v="6"/>
    <x v="85"/>
    <n v="1637.4"/>
    <x v="2"/>
    <x v="0"/>
    <x v="0"/>
    <x v="0"/>
    <x v="2"/>
    <x v="1"/>
  </r>
  <r>
    <x v="0"/>
    <x v="11"/>
    <s v="De Bonte Raaf"/>
    <x v="6"/>
    <x v="97"/>
    <n v="287.33999999999997"/>
    <x v="2"/>
    <x v="0"/>
    <x v="0"/>
    <x v="0"/>
    <x v="2"/>
    <x v="1"/>
  </r>
  <r>
    <x v="0"/>
    <x v="11"/>
    <s v="De Bonte Raaf"/>
    <x v="6"/>
    <x v="86"/>
    <n v="1637.4"/>
    <x v="2"/>
    <x v="0"/>
    <x v="0"/>
    <x v="0"/>
    <x v="2"/>
    <x v="1"/>
  </r>
  <r>
    <x v="0"/>
    <x v="11"/>
    <s v="De Bonte Raaf"/>
    <x v="6"/>
    <x v="4"/>
    <n v="1637.4"/>
    <x v="2"/>
    <x v="0"/>
    <x v="0"/>
    <x v="1"/>
    <x v="2"/>
    <x v="1"/>
  </r>
  <r>
    <x v="0"/>
    <x v="11"/>
    <s v="De Bonte Raaf"/>
    <x v="6"/>
    <x v="98"/>
    <n v="287.33999999999997"/>
    <x v="2"/>
    <x v="0"/>
    <x v="0"/>
    <x v="0"/>
    <x v="2"/>
    <x v="1"/>
  </r>
  <r>
    <x v="0"/>
    <x v="11"/>
    <s v="De Bonte Raaf"/>
    <x v="6"/>
    <x v="6"/>
    <n v="2231.6"/>
    <x v="2"/>
    <x v="0"/>
    <x v="0"/>
    <x v="0"/>
    <x v="2"/>
    <x v="1"/>
  </r>
  <r>
    <x v="0"/>
    <x v="11"/>
    <s v="De Bonte Raaf"/>
    <x v="6"/>
    <x v="99"/>
    <n v="287.33999999999997"/>
    <x v="2"/>
    <x v="0"/>
    <x v="0"/>
    <x v="0"/>
    <x v="2"/>
    <x v="1"/>
  </r>
  <r>
    <x v="0"/>
    <x v="11"/>
    <s v="De Bonte Raaf"/>
    <x v="6"/>
    <x v="8"/>
    <n v="0"/>
    <x v="2"/>
    <x v="0"/>
    <x v="0"/>
    <x v="1"/>
    <x v="2"/>
    <x v="1"/>
  </r>
  <r>
    <x v="0"/>
    <x v="11"/>
    <s v="De Bonte Raaf"/>
    <x v="6"/>
    <x v="9"/>
    <n v="0"/>
    <x v="2"/>
    <x v="0"/>
    <x v="0"/>
    <x v="0"/>
    <x v="2"/>
    <x v="1"/>
  </r>
  <r>
    <x v="0"/>
    <x v="11"/>
    <s v="De Bonte Raaf"/>
    <x v="6"/>
    <x v="87"/>
    <n v="1637.4"/>
    <x v="2"/>
    <x v="0"/>
    <x v="0"/>
    <x v="0"/>
    <x v="2"/>
    <x v="1"/>
  </r>
  <r>
    <x v="0"/>
    <x v="11"/>
    <s v="De Bonte Raaf"/>
    <x v="6"/>
    <x v="88"/>
    <n v="1637.4"/>
    <x v="2"/>
    <x v="0"/>
    <x v="0"/>
    <x v="0"/>
    <x v="2"/>
    <x v="1"/>
  </r>
  <r>
    <x v="0"/>
    <x v="11"/>
    <s v="De Bonte Raaf"/>
    <x v="6"/>
    <x v="89"/>
    <n v="1637.4"/>
    <x v="2"/>
    <x v="0"/>
    <x v="0"/>
    <x v="0"/>
    <x v="2"/>
    <x v="1"/>
  </r>
  <r>
    <x v="0"/>
    <x v="11"/>
    <s v="De Bonte Raaf"/>
    <x v="6"/>
    <x v="90"/>
    <n v="1637.4"/>
    <x v="2"/>
    <x v="0"/>
    <x v="0"/>
    <x v="0"/>
    <x v="2"/>
    <x v="1"/>
  </r>
  <r>
    <x v="0"/>
    <x v="11"/>
    <s v="De Bonte Raaf"/>
    <x v="6"/>
    <x v="91"/>
    <n v="1637.4"/>
    <x v="2"/>
    <x v="0"/>
    <x v="0"/>
    <x v="0"/>
    <x v="2"/>
    <x v="1"/>
  </r>
  <r>
    <x v="0"/>
    <x v="11"/>
    <s v="De Bonte Raaf"/>
    <x v="6"/>
    <x v="15"/>
    <n v="0"/>
    <x v="2"/>
    <x v="0"/>
    <x v="0"/>
    <x v="0"/>
    <x v="2"/>
    <x v="1"/>
  </r>
  <r>
    <x v="0"/>
    <x v="11"/>
    <s v="De Bonte Raaf"/>
    <x v="6"/>
    <x v="16"/>
    <n v="0"/>
    <x v="2"/>
    <x v="0"/>
    <x v="0"/>
    <x v="0"/>
    <x v="2"/>
    <x v="1"/>
  </r>
  <r>
    <x v="0"/>
    <x v="11"/>
    <s v="De Bonte Raaf"/>
    <x v="6"/>
    <x v="17"/>
    <n v="1924.74"/>
    <x v="2"/>
    <x v="0"/>
    <x v="0"/>
    <x v="0"/>
    <x v="2"/>
    <x v="1"/>
  </r>
  <r>
    <x v="0"/>
    <x v="11"/>
    <s v="De Bonte Raaf"/>
    <x v="6"/>
    <x v="18"/>
    <n v="1924.74"/>
    <x v="2"/>
    <x v="0"/>
    <x v="0"/>
    <x v="0"/>
    <x v="2"/>
    <x v="1"/>
  </r>
  <r>
    <x v="0"/>
    <x v="11"/>
    <s v="De Bonte Raaf"/>
    <x v="6"/>
    <x v="19"/>
    <n v="14"/>
    <x v="2"/>
    <x v="0"/>
    <x v="0"/>
    <x v="0"/>
    <x v="2"/>
    <x v="1"/>
  </r>
  <r>
    <x v="0"/>
    <x v="11"/>
    <s v="De Bonte Raaf"/>
    <x v="6"/>
    <x v="20"/>
    <n v="1924.74"/>
    <x v="2"/>
    <x v="0"/>
    <x v="0"/>
    <x v="0"/>
    <x v="2"/>
    <x v="1"/>
  </r>
  <r>
    <x v="0"/>
    <x v="11"/>
    <s v="De Bonte Raaf"/>
    <x v="6"/>
    <x v="21"/>
    <n v="-717.4"/>
    <x v="2"/>
    <x v="0"/>
    <x v="0"/>
    <x v="0"/>
    <x v="2"/>
    <x v="1"/>
  </r>
  <r>
    <x v="0"/>
    <x v="11"/>
    <s v="De Bonte Raaf"/>
    <x v="6"/>
    <x v="22"/>
    <n v="1924.74"/>
    <x v="2"/>
    <x v="0"/>
    <x v="0"/>
    <x v="0"/>
    <x v="2"/>
    <x v="1"/>
  </r>
  <r>
    <x v="0"/>
    <x v="11"/>
    <s v="De Bonte Raaf"/>
    <x v="6"/>
    <x v="23"/>
    <n v="1924.74"/>
    <x v="2"/>
    <x v="0"/>
    <x v="0"/>
    <x v="0"/>
    <x v="2"/>
    <x v="1"/>
  </r>
  <r>
    <x v="0"/>
    <x v="11"/>
    <s v="De Bonte Raaf"/>
    <x v="6"/>
    <x v="24"/>
    <n v="1924.74"/>
    <x v="2"/>
    <x v="0"/>
    <x v="0"/>
    <x v="0"/>
    <x v="2"/>
    <x v="1"/>
  </r>
  <r>
    <x v="0"/>
    <x v="11"/>
    <s v="De Bonte Raaf"/>
    <x v="6"/>
    <x v="25"/>
    <n v="21.67"/>
    <x v="2"/>
    <x v="0"/>
    <x v="0"/>
    <x v="0"/>
    <x v="2"/>
    <x v="1"/>
  </r>
  <r>
    <x v="0"/>
    <x v="11"/>
    <s v="De Bonte Raaf"/>
    <x v="6"/>
    <x v="26"/>
    <n v="100.8"/>
    <x v="2"/>
    <x v="0"/>
    <x v="0"/>
    <x v="0"/>
    <x v="2"/>
    <x v="1"/>
  </r>
  <r>
    <x v="0"/>
    <x v="11"/>
    <s v="De Bonte Raaf"/>
    <x v="6"/>
    <x v="27"/>
    <n v="0"/>
    <x v="2"/>
    <x v="0"/>
    <x v="0"/>
    <x v="0"/>
    <x v="2"/>
    <x v="1"/>
  </r>
  <r>
    <x v="0"/>
    <x v="11"/>
    <s v="De Bonte Raaf"/>
    <x v="6"/>
    <x v="28"/>
    <n v="1637.4"/>
    <x v="2"/>
    <x v="0"/>
    <x v="0"/>
    <x v="0"/>
    <x v="2"/>
    <x v="1"/>
  </r>
  <r>
    <x v="0"/>
    <x v="11"/>
    <s v="De Bonte Raaf"/>
    <x v="6"/>
    <x v="29"/>
    <n v="287.33999999999997"/>
    <x v="2"/>
    <x v="0"/>
    <x v="0"/>
    <x v="0"/>
    <x v="2"/>
    <x v="1"/>
  </r>
  <r>
    <x v="0"/>
    <x v="11"/>
    <s v="De Bonte Raaf"/>
    <x v="6"/>
    <x v="30"/>
    <n v="2729"/>
    <x v="2"/>
    <x v="0"/>
    <x v="0"/>
    <x v="0"/>
    <x v="2"/>
    <x v="1"/>
  </r>
  <r>
    <x v="0"/>
    <x v="11"/>
    <s v="De Bonte Raaf"/>
    <x v="6"/>
    <x v="31"/>
    <n v="17.489999999999998"/>
    <x v="2"/>
    <x v="0"/>
    <x v="0"/>
    <x v="0"/>
    <x v="2"/>
    <x v="1"/>
  </r>
  <r>
    <x v="0"/>
    <x v="11"/>
    <s v="De Bonte Raaf"/>
    <x v="6"/>
    <x v="32"/>
    <n v="93.6"/>
    <x v="2"/>
    <x v="0"/>
    <x v="0"/>
    <x v="0"/>
    <x v="2"/>
    <x v="1"/>
  </r>
  <r>
    <x v="0"/>
    <x v="11"/>
    <s v="De Bonte Raaf"/>
    <x v="6"/>
    <x v="33"/>
    <n v="60"/>
    <x v="2"/>
    <x v="0"/>
    <x v="0"/>
    <x v="0"/>
    <x v="2"/>
    <x v="1"/>
  </r>
  <r>
    <x v="0"/>
    <x v="11"/>
    <s v="De Bonte Raaf"/>
    <x v="6"/>
    <x v="34"/>
    <n v="60"/>
    <x v="2"/>
    <x v="0"/>
    <x v="0"/>
    <x v="0"/>
    <x v="2"/>
    <x v="1"/>
  </r>
  <r>
    <x v="0"/>
    <x v="11"/>
    <s v="De Bonte Raaf"/>
    <x v="6"/>
    <x v="35"/>
    <n v="60"/>
    <x v="2"/>
    <x v="0"/>
    <x v="0"/>
    <x v="0"/>
    <x v="2"/>
    <x v="1"/>
  </r>
  <r>
    <x v="0"/>
    <x v="11"/>
    <s v="De Bonte Raaf"/>
    <x v="6"/>
    <x v="36"/>
    <n v="94"/>
    <x v="2"/>
    <x v="0"/>
    <x v="0"/>
    <x v="0"/>
    <x v="2"/>
    <x v="1"/>
  </r>
  <r>
    <x v="0"/>
    <x v="11"/>
    <s v="De Bonte Raaf"/>
    <x v="6"/>
    <x v="37"/>
    <n v="128.96"/>
    <x v="2"/>
    <x v="0"/>
    <x v="0"/>
    <x v="0"/>
    <x v="2"/>
    <x v="1"/>
  </r>
  <r>
    <x v="0"/>
    <x v="11"/>
    <s v="De Bonte Raaf"/>
    <x v="6"/>
    <x v="38"/>
    <n v="258.87"/>
    <x v="2"/>
    <x v="0"/>
    <x v="0"/>
    <x v="0"/>
    <x v="2"/>
    <x v="1"/>
  </r>
  <r>
    <x v="0"/>
    <x v="11"/>
    <s v="De Bonte Raaf"/>
    <x v="6"/>
    <x v="39"/>
    <n v="0"/>
    <x v="2"/>
    <x v="0"/>
    <x v="0"/>
    <x v="0"/>
    <x v="2"/>
    <x v="1"/>
  </r>
  <r>
    <x v="0"/>
    <x v="11"/>
    <s v="De Bonte Raaf"/>
    <x v="6"/>
    <x v="40"/>
    <n v="258.87"/>
    <x v="2"/>
    <x v="0"/>
    <x v="0"/>
    <x v="0"/>
    <x v="2"/>
    <x v="1"/>
  </r>
  <r>
    <x v="0"/>
    <x v="11"/>
    <s v="De Bonte Raaf"/>
    <x v="6"/>
    <x v="41"/>
    <n v="0"/>
    <x v="2"/>
    <x v="0"/>
    <x v="0"/>
    <x v="0"/>
    <x v="2"/>
    <x v="1"/>
  </r>
  <r>
    <x v="0"/>
    <x v="11"/>
    <s v="De Bonte Raaf"/>
    <x v="6"/>
    <x v="92"/>
    <n v="1637.4"/>
    <x v="2"/>
    <x v="0"/>
    <x v="0"/>
    <x v="0"/>
    <x v="2"/>
    <x v="1"/>
  </r>
  <r>
    <x v="0"/>
    <x v="11"/>
    <s v="De Bonte Raaf"/>
    <x v="6"/>
    <x v="43"/>
    <n v="0"/>
    <x v="2"/>
    <x v="0"/>
    <x v="0"/>
    <x v="1"/>
    <x v="2"/>
    <x v="1"/>
  </r>
  <r>
    <x v="0"/>
    <x v="11"/>
    <s v="De Bonte Raaf"/>
    <x v="6"/>
    <x v="44"/>
    <n v="0"/>
    <x v="2"/>
    <x v="0"/>
    <x v="0"/>
    <x v="2"/>
    <x v="2"/>
    <x v="1"/>
  </r>
  <r>
    <x v="0"/>
    <x v="11"/>
    <s v="De Bonte Raaf"/>
    <x v="6"/>
    <x v="45"/>
    <n v="0"/>
    <x v="2"/>
    <x v="0"/>
    <x v="0"/>
    <x v="2"/>
    <x v="2"/>
    <x v="1"/>
  </r>
  <r>
    <x v="0"/>
    <x v="11"/>
    <s v="De Bonte Raaf"/>
    <x v="6"/>
    <x v="46"/>
    <n v="0"/>
    <x v="2"/>
    <x v="0"/>
    <x v="0"/>
    <x v="2"/>
    <x v="2"/>
    <x v="1"/>
  </r>
  <r>
    <x v="0"/>
    <x v="11"/>
    <s v="De Bonte Raaf"/>
    <x v="6"/>
    <x v="47"/>
    <n v="0"/>
    <x v="2"/>
    <x v="0"/>
    <x v="0"/>
    <x v="2"/>
    <x v="2"/>
    <x v="1"/>
  </r>
  <r>
    <x v="0"/>
    <x v="11"/>
    <s v="De Bonte Raaf"/>
    <x v="6"/>
    <x v="48"/>
    <n v="0"/>
    <x v="2"/>
    <x v="0"/>
    <x v="0"/>
    <x v="1"/>
    <x v="2"/>
    <x v="1"/>
  </r>
  <r>
    <x v="0"/>
    <x v="11"/>
    <s v="De Bonte Raaf"/>
    <x v="6"/>
    <x v="49"/>
    <n v="130.99"/>
    <x v="2"/>
    <x v="0"/>
    <x v="0"/>
    <x v="3"/>
    <x v="2"/>
    <x v="1"/>
  </r>
  <r>
    <x v="0"/>
    <x v="11"/>
    <s v="De Bonte Raaf"/>
    <x v="6"/>
    <x v="50"/>
    <n v="19.649999999999999"/>
    <x v="2"/>
    <x v="0"/>
    <x v="0"/>
    <x v="4"/>
    <x v="2"/>
    <x v="1"/>
  </r>
  <r>
    <x v="0"/>
    <x v="11"/>
    <s v="De Bonte Raaf"/>
    <x v="6"/>
    <x v="51"/>
    <n v="26.2"/>
    <x v="2"/>
    <x v="0"/>
    <x v="0"/>
    <x v="4"/>
    <x v="2"/>
    <x v="1"/>
  </r>
  <r>
    <x v="0"/>
    <x v="11"/>
    <s v="De Bonte Raaf"/>
    <x v="6"/>
    <x v="52"/>
    <n v="287.33999999999997"/>
    <x v="2"/>
    <x v="0"/>
    <x v="0"/>
    <x v="1"/>
    <x v="2"/>
    <x v="1"/>
  </r>
  <r>
    <x v="0"/>
    <x v="11"/>
    <s v="De Bonte Raaf"/>
    <x v="6"/>
    <x v="53"/>
    <n v="24.56"/>
    <x v="2"/>
    <x v="0"/>
    <x v="0"/>
    <x v="3"/>
    <x v="2"/>
    <x v="1"/>
  </r>
  <r>
    <x v="0"/>
    <x v="11"/>
    <s v="De Bonte Raaf"/>
    <x v="6"/>
    <x v="54"/>
    <n v="-39.42"/>
    <x v="2"/>
    <x v="0"/>
    <x v="0"/>
    <x v="4"/>
    <x v="2"/>
    <x v="1"/>
  </r>
  <r>
    <x v="0"/>
    <x v="11"/>
    <s v="De Bonte Raaf"/>
    <x v="6"/>
    <x v="55"/>
    <n v="-52.56"/>
    <x v="2"/>
    <x v="0"/>
    <x v="0"/>
    <x v="4"/>
    <x v="2"/>
    <x v="1"/>
  </r>
  <r>
    <x v="0"/>
    <x v="11"/>
    <s v="De Bonte Raaf"/>
    <x v="6"/>
    <x v="56"/>
    <n v="0"/>
    <x v="2"/>
    <x v="0"/>
    <x v="0"/>
    <x v="4"/>
    <x v="2"/>
    <x v="1"/>
  </r>
  <r>
    <x v="0"/>
    <x v="11"/>
    <s v="De Bonte Raaf"/>
    <x v="6"/>
    <x v="57"/>
    <n v="0"/>
    <x v="2"/>
    <x v="0"/>
    <x v="0"/>
    <x v="4"/>
    <x v="2"/>
    <x v="1"/>
  </r>
  <r>
    <x v="0"/>
    <x v="11"/>
    <s v="De Bonte Raaf"/>
    <x v="6"/>
    <x v="58"/>
    <n v="0"/>
    <x v="2"/>
    <x v="0"/>
    <x v="0"/>
    <x v="4"/>
    <x v="2"/>
    <x v="1"/>
  </r>
  <r>
    <x v="0"/>
    <x v="11"/>
    <s v="De Bonte Raaf"/>
    <x v="6"/>
    <x v="59"/>
    <n v="0"/>
    <x v="2"/>
    <x v="0"/>
    <x v="0"/>
    <x v="4"/>
    <x v="2"/>
    <x v="1"/>
  </r>
  <r>
    <x v="0"/>
    <x v="11"/>
    <s v="De Bonte Raaf"/>
    <x v="6"/>
    <x v="60"/>
    <n v="139.93"/>
    <x v="2"/>
    <x v="0"/>
    <x v="0"/>
    <x v="5"/>
    <x v="2"/>
    <x v="1"/>
  </r>
  <r>
    <x v="0"/>
    <x v="11"/>
    <s v="De Bonte Raaf"/>
    <x v="6"/>
    <x v="61"/>
    <n v="0"/>
    <x v="2"/>
    <x v="0"/>
    <x v="0"/>
    <x v="5"/>
    <x v="2"/>
    <x v="1"/>
  </r>
  <r>
    <x v="0"/>
    <x v="11"/>
    <s v="De Bonte Raaf"/>
    <x v="6"/>
    <x v="62"/>
    <n v="0"/>
    <x v="2"/>
    <x v="0"/>
    <x v="0"/>
    <x v="5"/>
    <x v="2"/>
    <x v="1"/>
  </r>
  <r>
    <x v="0"/>
    <x v="11"/>
    <s v="De Bonte Raaf"/>
    <x v="6"/>
    <x v="63"/>
    <n v="0"/>
    <x v="2"/>
    <x v="0"/>
    <x v="0"/>
    <x v="5"/>
    <x v="2"/>
    <x v="1"/>
  </r>
  <r>
    <x v="0"/>
    <x v="11"/>
    <s v="De Bonte Raaf"/>
    <x v="6"/>
    <x v="64"/>
    <n v="10.199999999999999"/>
    <x v="2"/>
    <x v="0"/>
    <x v="0"/>
    <x v="5"/>
    <x v="2"/>
    <x v="1"/>
  </r>
  <r>
    <x v="0"/>
    <x v="11"/>
    <s v="De Bonte Raaf"/>
    <x v="6"/>
    <x v="65"/>
    <n v="0"/>
    <x v="2"/>
    <x v="0"/>
    <x v="0"/>
    <x v="5"/>
    <x v="2"/>
    <x v="1"/>
  </r>
  <r>
    <x v="0"/>
    <x v="11"/>
    <s v="De Bonte Raaf"/>
    <x v="6"/>
    <x v="66"/>
    <n v="0"/>
    <x v="2"/>
    <x v="0"/>
    <x v="0"/>
    <x v="5"/>
    <x v="2"/>
    <x v="1"/>
  </r>
  <r>
    <x v="0"/>
    <x v="11"/>
    <s v="De Bonte Raaf"/>
    <x v="6"/>
    <x v="67"/>
    <n v="152.82"/>
    <x v="2"/>
    <x v="0"/>
    <x v="0"/>
    <x v="5"/>
    <x v="2"/>
    <x v="1"/>
  </r>
  <r>
    <x v="0"/>
    <x v="11"/>
    <s v="De Bonte Raaf"/>
    <x v="6"/>
    <x v="68"/>
    <n v="0"/>
    <x v="2"/>
    <x v="0"/>
    <x v="0"/>
    <x v="5"/>
    <x v="2"/>
    <x v="1"/>
  </r>
  <r>
    <x v="0"/>
    <x v="11"/>
    <s v="De Bonte Raaf"/>
    <x v="6"/>
    <x v="69"/>
    <n v="0"/>
    <x v="2"/>
    <x v="0"/>
    <x v="0"/>
    <x v="5"/>
    <x v="2"/>
    <x v="1"/>
  </r>
  <r>
    <x v="0"/>
    <x v="11"/>
    <s v="De Bonte Raaf"/>
    <x v="6"/>
    <x v="70"/>
    <n v="6.74"/>
    <x v="2"/>
    <x v="0"/>
    <x v="0"/>
    <x v="5"/>
    <x v="2"/>
    <x v="1"/>
  </r>
  <r>
    <x v="0"/>
    <x v="11"/>
    <s v="De Bonte Raaf"/>
    <x v="6"/>
    <x v="71"/>
    <n v="0"/>
    <x v="2"/>
    <x v="0"/>
    <x v="0"/>
    <x v="5"/>
    <x v="2"/>
    <x v="1"/>
  </r>
  <r>
    <x v="0"/>
    <x v="11"/>
    <s v="De Bonte Raaf"/>
    <x v="6"/>
    <x v="72"/>
    <n v="0"/>
    <x v="2"/>
    <x v="0"/>
    <x v="0"/>
    <x v="4"/>
    <x v="2"/>
    <x v="1"/>
  </r>
  <r>
    <x v="0"/>
    <x v="11"/>
    <s v="De Bonte Raaf"/>
    <x v="6"/>
    <x v="73"/>
    <n v="0"/>
    <x v="2"/>
    <x v="0"/>
    <x v="0"/>
    <x v="4"/>
    <x v="2"/>
    <x v="1"/>
  </r>
  <r>
    <x v="0"/>
    <x v="11"/>
    <s v="De Bonte Raaf"/>
    <x v="6"/>
    <x v="74"/>
    <n v="0"/>
    <x v="2"/>
    <x v="0"/>
    <x v="0"/>
    <x v="4"/>
    <x v="2"/>
    <x v="1"/>
  </r>
  <r>
    <x v="0"/>
    <x v="11"/>
    <s v="De Bonte Raaf"/>
    <x v="6"/>
    <x v="75"/>
    <n v="0"/>
    <x v="2"/>
    <x v="0"/>
    <x v="0"/>
    <x v="4"/>
    <x v="2"/>
    <x v="1"/>
  </r>
  <r>
    <x v="0"/>
    <x v="11"/>
    <s v="De Bonte Raaf"/>
    <x v="6"/>
    <x v="76"/>
    <n v="128.96"/>
    <x v="2"/>
    <x v="0"/>
    <x v="0"/>
    <x v="6"/>
    <x v="2"/>
    <x v="1"/>
  </r>
  <r>
    <x v="0"/>
    <x v="11"/>
    <s v="De Bonte Raaf"/>
    <x v="6"/>
    <x v="77"/>
    <n v="-610.08000000000004"/>
    <x v="2"/>
    <x v="0"/>
    <x v="0"/>
    <x v="7"/>
    <x v="2"/>
    <x v="1"/>
  </r>
  <r>
    <x v="0"/>
    <x v="11"/>
    <s v="De Bonte Raaf"/>
    <x v="6"/>
    <x v="78"/>
    <n v="-107.32"/>
    <x v="2"/>
    <x v="0"/>
    <x v="0"/>
    <x v="7"/>
    <x v="2"/>
    <x v="1"/>
  </r>
  <r>
    <x v="0"/>
    <x v="11"/>
    <s v="De Bonte Raaf"/>
    <x v="6"/>
    <x v="79"/>
    <n v="0"/>
    <x v="2"/>
    <x v="0"/>
    <x v="0"/>
    <x v="7"/>
    <x v="2"/>
    <x v="1"/>
  </r>
  <r>
    <x v="0"/>
    <x v="11"/>
    <s v="De Bonte Raaf"/>
    <x v="6"/>
    <x v="80"/>
    <n v="0"/>
    <x v="2"/>
    <x v="0"/>
    <x v="0"/>
    <x v="8"/>
    <x v="2"/>
    <x v="1"/>
  </r>
  <r>
    <x v="0"/>
    <x v="11"/>
    <s v="De Bonte Raaf"/>
    <x v="6"/>
    <x v="81"/>
    <n v="1207.3399999999999"/>
    <x v="2"/>
    <x v="0"/>
    <x v="0"/>
    <x v="8"/>
    <x v="2"/>
    <x v="1"/>
  </r>
  <r>
    <x v="0"/>
    <x v="11"/>
    <s v="De Bonte Raaf"/>
    <x v="6"/>
    <x v="82"/>
    <n v="0"/>
    <x v="2"/>
    <x v="0"/>
    <x v="0"/>
    <x v="8"/>
    <x v="2"/>
    <x v="1"/>
  </r>
  <r>
    <x v="0"/>
    <x v="11"/>
    <s v="De Bonte Raaf"/>
    <x v="6"/>
    <x v="83"/>
    <n v="1207.3399999999999"/>
    <x v="2"/>
    <x v="0"/>
    <x v="0"/>
    <x v="9"/>
    <x v="2"/>
    <x v="1"/>
  </r>
  <r>
    <x v="0"/>
    <x v="11"/>
    <s v="De Bonte Raaf"/>
    <x v="6"/>
    <x v="84"/>
    <n v="0"/>
    <x v="2"/>
    <x v="0"/>
    <x v="0"/>
    <x v="3"/>
    <x v="2"/>
    <x v="1"/>
  </r>
  <r>
    <x v="0"/>
    <x v="11"/>
    <s v="De Bonte Raaf"/>
    <x v="7"/>
    <x v="0"/>
    <n v="7880.37"/>
    <x v="2"/>
    <x v="0"/>
    <x v="0"/>
    <x v="0"/>
    <x v="0"/>
    <x v="0"/>
  </r>
  <r>
    <x v="0"/>
    <x v="11"/>
    <s v="De Bonte Raaf"/>
    <x v="7"/>
    <x v="85"/>
    <n v="2951"/>
    <x v="2"/>
    <x v="0"/>
    <x v="0"/>
    <x v="0"/>
    <x v="0"/>
    <x v="0"/>
  </r>
  <r>
    <x v="0"/>
    <x v="11"/>
    <s v="De Bonte Raaf"/>
    <x v="7"/>
    <x v="97"/>
    <n v="517.86"/>
    <x v="2"/>
    <x v="0"/>
    <x v="0"/>
    <x v="0"/>
    <x v="0"/>
    <x v="0"/>
  </r>
  <r>
    <x v="0"/>
    <x v="11"/>
    <s v="De Bonte Raaf"/>
    <x v="7"/>
    <x v="86"/>
    <n v="2951"/>
    <x v="2"/>
    <x v="0"/>
    <x v="0"/>
    <x v="0"/>
    <x v="0"/>
    <x v="0"/>
  </r>
  <r>
    <x v="0"/>
    <x v="11"/>
    <s v="De Bonte Raaf"/>
    <x v="7"/>
    <x v="4"/>
    <n v="2951"/>
    <x v="2"/>
    <x v="0"/>
    <x v="0"/>
    <x v="1"/>
    <x v="0"/>
    <x v="0"/>
  </r>
  <r>
    <x v="0"/>
    <x v="11"/>
    <s v="De Bonte Raaf"/>
    <x v="7"/>
    <x v="98"/>
    <n v="517.86"/>
    <x v="2"/>
    <x v="0"/>
    <x v="0"/>
    <x v="0"/>
    <x v="0"/>
    <x v="0"/>
  </r>
  <r>
    <x v="0"/>
    <x v="11"/>
    <s v="De Bonte Raaf"/>
    <x v="7"/>
    <x v="6"/>
    <n v="3848.44"/>
    <x v="2"/>
    <x v="0"/>
    <x v="0"/>
    <x v="0"/>
    <x v="0"/>
    <x v="0"/>
  </r>
  <r>
    <x v="0"/>
    <x v="11"/>
    <s v="De Bonte Raaf"/>
    <x v="7"/>
    <x v="99"/>
    <n v="517.86"/>
    <x v="2"/>
    <x v="0"/>
    <x v="0"/>
    <x v="0"/>
    <x v="0"/>
    <x v="0"/>
  </r>
  <r>
    <x v="0"/>
    <x v="11"/>
    <s v="De Bonte Raaf"/>
    <x v="7"/>
    <x v="8"/>
    <n v="0"/>
    <x v="2"/>
    <x v="0"/>
    <x v="0"/>
    <x v="1"/>
    <x v="0"/>
    <x v="0"/>
  </r>
  <r>
    <x v="0"/>
    <x v="11"/>
    <s v="De Bonte Raaf"/>
    <x v="7"/>
    <x v="9"/>
    <n v="0"/>
    <x v="2"/>
    <x v="0"/>
    <x v="0"/>
    <x v="0"/>
    <x v="0"/>
    <x v="0"/>
  </r>
  <r>
    <x v="0"/>
    <x v="11"/>
    <s v="De Bonte Raaf"/>
    <x v="7"/>
    <x v="87"/>
    <n v="2951"/>
    <x v="2"/>
    <x v="0"/>
    <x v="0"/>
    <x v="0"/>
    <x v="0"/>
    <x v="0"/>
  </r>
  <r>
    <x v="0"/>
    <x v="11"/>
    <s v="De Bonte Raaf"/>
    <x v="7"/>
    <x v="88"/>
    <n v="2951"/>
    <x v="2"/>
    <x v="0"/>
    <x v="0"/>
    <x v="0"/>
    <x v="0"/>
    <x v="0"/>
  </r>
  <r>
    <x v="0"/>
    <x v="11"/>
    <s v="De Bonte Raaf"/>
    <x v="7"/>
    <x v="89"/>
    <n v="2951"/>
    <x v="2"/>
    <x v="0"/>
    <x v="0"/>
    <x v="0"/>
    <x v="0"/>
    <x v="0"/>
  </r>
  <r>
    <x v="0"/>
    <x v="11"/>
    <s v="De Bonte Raaf"/>
    <x v="7"/>
    <x v="90"/>
    <n v="2951"/>
    <x v="2"/>
    <x v="0"/>
    <x v="0"/>
    <x v="0"/>
    <x v="0"/>
    <x v="0"/>
  </r>
  <r>
    <x v="0"/>
    <x v="11"/>
    <s v="De Bonte Raaf"/>
    <x v="7"/>
    <x v="91"/>
    <n v="2951"/>
    <x v="2"/>
    <x v="0"/>
    <x v="0"/>
    <x v="0"/>
    <x v="0"/>
    <x v="0"/>
  </r>
  <r>
    <x v="0"/>
    <x v="11"/>
    <s v="De Bonte Raaf"/>
    <x v="7"/>
    <x v="15"/>
    <n v="0"/>
    <x v="2"/>
    <x v="0"/>
    <x v="0"/>
    <x v="0"/>
    <x v="0"/>
    <x v="0"/>
  </r>
  <r>
    <x v="0"/>
    <x v="11"/>
    <s v="De Bonte Raaf"/>
    <x v="7"/>
    <x v="16"/>
    <n v="3468.86"/>
    <x v="2"/>
    <x v="0"/>
    <x v="0"/>
    <x v="0"/>
    <x v="0"/>
    <x v="0"/>
  </r>
  <r>
    <x v="0"/>
    <x v="11"/>
    <s v="De Bonte Raaf"/>
    <x v="7"/>
    <x v="17"/>
    <n v="0"/>
    <x v="2"/>
    <x v="0"/>
    <x v="0"/>
    <x v="0"/>
    <x v="0"/>
    <x v="0"/>
  </r>
  <r>
    <x v="0"/>
    <x v="11"/>
    <s v="De Bonte Raaf"/>
    <x v="7"/>
    <x v="18"/>
    <n v="3468.86"/>
    <x v="2"/>
    <x v="0"/>
    <x v="0"/>
    <x v="0"/>
    <x v="0"/>
    <x v="0"/>
  </r>
  <r>
    <x v="0"/>
    <x v="11"/>
    <s v="De Bonte Raaf"/>
    <x v="7"/>
    <x v="19"/>
    <n v="23"/>
    <x v="2"/>
    <x v="0"/>
    <x v="0"/>
    <x v="0"/>
    <x v="0"/>
    <x v="0"/>
  </r>
  <r>
    <x v="0"/>
    <x v="11"/>
    <s v="De Bonte Raaf"/>
    <x v="7"/>
    <x v="20"/>
    <n v="3468.86"/>
    <x v="2"/>
    <x v="0"/>
    <x v="0"/>
    <x v="0"/>
    <x v="0"/>
    <x v="0"/>
  </r>
  <r>
    <x v="0"/>
    <x v="11"/>
    <s v="De Bonte Raaf"/>
    <x v="7"/>
    <x v="21"/>
    <n v="-842.07"/>
    <x v="2"/>
    <x v="0"/>
    <x v="0"/>
    <x v="0"/>
    <x v="0"/>
    <x v="0"/>
  </r>
  <r>
    <x v="0"/>
    <x v="11"/>
    <s v="De Bonte Raaf"/>
    <x v="7"/>
    <x v="22"/>
    <n v="3468.86"/>
    <x v="2"/>
    <x v="0"/>
    <x v="0"/>
    <x v="0"/>
    <x v="0"/>
    <x v="0"/>
  </r>
  <r>
    <x v="0"/>
    <x v="11"/>
    <s v="De Bonte Raaf"/>
    <x v="7"/>
    <x v="23"/>
    <n v="3468.86"/>
    <x v="2"/>
    <x v="0"/>
    <x v="0"/>
    <x v="0"/>
    <x v="0"/>
    <x v="0"/>
  </r>
  <r>
    <x v="0"/>
    <x v="11"/>
    <s v="De Bonte Raaf"/>
    <x v="7"/>
    <x v="24"/>
    <n v="3468.86"/>
    <x v="2"/>
    <x v="0"/>
    <x v="0"/>
    <x v="0"/>
    <x v="0"/>
    <x v="0"/>
  </r>
  <r>
    <x v="0"/>
    <x v="11"/>
    <s v="De Bonte Raaf"/>
    <x v="7"/>
    <x v="25"/>
    <n v="21.67"/>
    <x v="2"/>
    <x v="0"/>
    <x v="0"/>
    <x v="0"/>
    <x v="0"/>
    <x v="0"/>
  </r>
  <r>
    <x v="0"/>
    <x v="11"/>
    <s v="De Bonte Raaf"/>
    <x v="7"/>
    <x v="26"/>
    <n v="165.6"/>
    <x v="2"/>
    <x v="0"/>
    <x v="0"/>
    <x v="0"/>
    <x v="0"/>
    <x v="0"/>
  </r>
  <r>
    <x v="0"/>
    <x v="11"/>
    <s v="De Bonte Raaf"/>
    <x v="7"/>
    <x v="27"/>
    <n v="316.25"/>
    <x v="2"/>
    <x v="0"/>
    <x v="0"/>
    <x v="0"/>
    <x v="0"/>
    <x v="0"/>
  </r>
  <r>
    <x v="0"/>
    <x v="11"/>
    <s v="De Bonte Raaf"/>
    <x v="7"/>
    <x v="28"/>
    <n v="2951"/>
    <x v="2"/>
    <x v="0"/>
    <x v="0"/>
    <x v="0"/>
    <x v="0"/>
    <x v="0"/>
  </r>
  <r>
    <x v="0"/>
    <x v="11"/>
    <s v="De Bonte Raaf"/>
    <x v="7"/>
    <x v="29"/>
    <n v="517.86"/>
    <x v="2"/>
    <x v="0"/>
    <x v="0"/>
    <x v="0"/>
    <x v="0"/>
    <x v="0"/>
  </r>
  <r>
    <x v="0"/>
    <x v="11"/>
    <s v="De Bonte Raaf"/>
    <x v="7"/>
    <x v="30"/>
    <n v="2951"/>
    <x v="2"/>
    <x v="0"/>
    <x v="0"/>
    <x v="0"/>
    <x v="0"/>
    <x v="0"/>
  </r>
  <r>
    <x v="0"/>
    <x v="11"/>
    <s v="De Bonte Raaf"/>
    <x v="7"/>
    <x v="31"/>
    <n v="18.920000000000002"/>
    <x v="2"/>
    <x v="0"/>
    <x v="0"/>
    <x v="0"/>
    <x v="0"/>
    <x v="0"/>
  </r>
  <r>
    <x v="0"/>
    <x v="11"/>
    <s v="De Bonte Raaf"/>
    <x v="7"/>
    <x v="32"/>
    <n v="156"/>
    <x v="2"/>
    <x v="0"/>
    <x v="0"/>
    <x v="0"/>
    <x v="0"/>
    <x v="0"/>
  </r>
  <r>
    <x v="0"/>
    <x v="11"/>
    <s v="De Bonte Raaf"/>
    <x v="7"/>
    <x v="33"/>
    <n v="100"/>
    <x v="2"/>
    <x v="0"/>
    <x v="0"/>
    <x v="0"/>
    <x v="0"/>
    <x v="0"/>
  </r>
  <r>
    <x v="0"/>
    <x v="11"/>
    <s v="De Bonte Raaf"/>
    <x v="7"/>
    <x v="34"/>
    <n v="100"/>
    <x v="2"/>
    <x v="0"/>
    <x v="0"/>
    <x v="0"/>
    <x v="0"/>
    <x v="0"/>
  </r>
  <r>
    <x v="0"/>
    <x v="11"/>
    <s v="De Bonte Raaf"/>
    <x v="7"/>
    <x v="35"/>
    <n v="100"/>
    <x v="2"/>
    <x v="0"/>
    <x v="0"/>
    <x v="0"/>
    <x v="0"/>
    <x v="0"/>
  </r>
  <r>
    <x v="0"/>
    <x v="11"/>
    <s v="De Bonte Raaf"/>
    <x v="7"/>
    <x v="36"/>
    <n v="156"/>
    <x v="2"/>
    <x v="0"/>
    <x v="0"/>
    <x v="0"/>
    <x v="0"/>
    <x v="0"/>
  </r>
  <r>
    <x v="0"/>
    <x v="11"/>
    <s v="De Bonte Raaf"/>
    <x v="7"/>
    <x v="37"/>
    <n v="232.41"/>
    <x v="2"/>
    <x v="0"/>
    <x v="0"/>
    <x v="0"/>
    <x v="0"/>
    <x v="0"/>
  </r>
  <r>
    <x v="0"/>
    <x v="11"/>
    <s v="De Bonte Raaf"/>
    <x v="7"/>
    <x v="38"/>
    <n v="432"/>
    <x v="2"/>
    <x v="0"/>
    <x v="0"/>
    <x v="0"/>
    <x v="0"/>
    <x v="0"/>
  </r>
  <r>
    <x v="0"/>
    <x v="11"/>
    <s v="De Bonte Raaf"/>
    <x v="7"/>
    <x v="39"/>
    <n v="0"/>
    <x v="2"/>
    <x v="0"/>
    <x v="0"/>
    <x v="0"/>
    <x v="0"/>
    <x v="0"/>
  </r>
  <r>
    <x v="0"/>
    <x v="11"/>
    <s v="De Bonte Raaf"/>
    <x v="7"/>
    <x v="40"/>
    <n v="432"/>
    <x v="2"/>
    <x v="0"/>
    <x v="0"/>
    <x v="0"/>
    <x v="0"/>
    <x v="0"/>
  </r>
  <r>
    <x v="0"/>
    <x v="11"/>
    <s v="De Bonte Raaf"/>
    <x v="7"/>
    <x v="41"/>
    <n v="0"/>
    <x v="2"/>
    <x v="0"/>
    <x v="0"/>
    <x v="0"/>
    <x v="0"/>
    <x v="0"/>
  </r>
  <r>
    <x v="0"/>
    <x v="11"/>
    <s v="De Bonte Raaf"/>
    <x v="7"/>
    <x v="92"/>
    <n v="2951"/>
    <x v="2"/>
    <x v="0"/>
    <x v="0"/>
    <x v="0"/>
    <x v="0"/>
    <x v="0"/>
  </r>
  <r>
    <x v="0"/>
    <x v="11"/>
    <s v="De Bonte Raaf"/>
    <x v="7"/>
    <x v="43"/>
    <n v="0"/>
    <x v="2"/>
    <x v="0"/>
    <x v="0"/>
    <x v="1"/>
    <x v="0"/>
    <x v="0"/>
  </r>
  <r>
    <x v="0"/>
    <x v="11"/>
    <s v="De Bonte Raaf"/>
    <x v="7"/>
    <x v="44"/>
    <n v="0"/>
    <x v="2"/>
    <x v="0"/>
    <x v="0"/>
    <x v="2"/>
    <x v="0"/>
    <x v="0"/>
  </r>
  <r>
    <x v="0"/>
    <x v="11"/>
    <s v="De Bonte Raaf"/>
    <x v="7"/>
    <x v="45"/>
    <n v="0"/>
    <x v="2"/>
    <x v="0"/>
    <x v="0"/>
    <x v="2"/>
    <x v="0"/>
    <x v="0"/>
  </r>
  <r>
    <x v="0"/>
    <x v="11"/>
    <s v="De Bonte Raaf"/>
    <x v="7"/>
    <x v="46"/>
    <n v="0"/>
    <x v="2"/>
    <x v="0"/>
    <x v="0"/>
    <x v="2"/>
    <x v="0"/>
    <x v="0"/>
  </r>
  <r>
    <x v="0"/>
    <x v="11"/>
    <s v="De Bonte Raaf"/>
    <x v="7"/>
    <x v="47"/>
    <n v="0"/>
    <x v="2"/>
    <x v="0"/>
    <x v="0"/>
    <x v="2"/>
    <x v="0"/>
    <x v="0"/>
  </r>
  <r>
    <x v="0"/>
    <x v="11"/>
    <s v="De Bonte Raaf"/>
    <x v="7"/>
    <x v="48"/>
    <n v="0"/>
    <x v="2"/>
    <x v="0"/>
    <x v="0"/>
    <x v="1"/>
    <x v="0"/>
    <x v="0"/>
  </r>
  <r>
    <x v="0"/>
    <x v="11"/>
    <s v="De Bonte Raaf"/>
    <x v="7"/>
    <x v="49"/>
    <n v="236.08"/>
    <x v="2"/>
    <x v="0"/>
    <x v="0"/>
    <x v="3"/>
    <x v="0"/>
    <x v="0"/>
  </r>
  <r>
    <x v="0"/>
    <x v="11"/>
    <s v="De Bonte Raaf"/>
    <x v="7"/>
    <x v="50"/>
    <n v="35.409999999999997"/>
    <x v="2"/>
    <x v="0"/>
    <x v="0"/>
    <x v="4"/>
    <x v="0"/>
    <x v="0"/>
  </r>
  <r>
    <x v="0"/>
    <x v="11"/>
    <s v="De Bonte Raaf"/>
    <x v="7"/>
    <x v="51"/>
    <n v="47.22"/>
    <x v="2"/>
    <x v="0"/>
    <x v="0"/>
    <x v="4"/>
    <x v="0"/>
    <x v="0"/>
  </r>
  <r>
    <x v="0"/>
    <x v="11"/>
    <s v="De Bonte Raaf"/>
    <x v="7"/>
    <x v="52"/>
    <n v="517.86"/>
    <x v="2"/>
    <x v="0"/>
    <x v="0"/>
    <x v="1"/>
    <x v="0"/>
    <x v="0"/>
  </r>
  <r>
    <x v="0"/>
    <x v="11"/>
    <s v="De Bonte Raaf"/>
    <x v="7"/>
    <x v="53"/>
    <n v="44.26"/>
    <x v="2"/>
    <x v="0"/>
    <x v="0"/>
    <x v="3"/>
    <x v="0"/>
    <x v="0"/>
  </r>
  <r>
    <x v="0"/>
    <x v="11"/>
    <s v="De Bonte Raaf"/>
    <x v="7"/>
    <x v="54"/>
    <n v="-71.040000000000006"/>
    <x v="2"/>
    <x v="0"/>
    <x v="0"/>
    <x v="4"/>
    <x v="0"/>
    <x v="0"/>
  </r>
  <r>
    <x v="0"/>
    <x v="11"/>
    <s v="De Bonte Raaf"/>
    <x v="7"/>
    <x v="55"/>
    <n v="-94.72"/>
    <x v="2"/>
    <x v="0"/>
    <x v="0"/>
    <x v="4"/>
    <x v="0"/>
    <x v="0"/>
  </r>
  <r>
    <x v="0"/>
    <x v="11"/>
    <s v="De Bonte Raaf"/>
    <x v="7"/>
    <x v="56"/>
    <n v="0"/>
    <x v="2"/>
    <x v="0"/>
    <x v="0"/>
    <x v="4"/>
    <x v="0"/>
    <x v="0"/>
  </r>
  <r>
    <x v="0"/>
    <x v="11"/>
    <s v="De Bonte Raaf"/>
    <x v="7"/>
    <x v="57"/>
    <n v="0"/>
    <x v="2"/>
    <x v="0"/>
    <x v="0"/>
    <x v="4"/>
    <x v="0"/>
    <x v="0"/>
  </r>
  <r>
    <x v="0"/>
    <x v="11"/>
    <s v="De Bonte Raaf"/>
    <x v="7"/>
    <x v="58"/>
    <n v="0"/>
    <x v="2"/>
    <x v="0"/>
    <x v="0"/>
    <x v="4"/>
    <x v="0"/>
    <x v="0"/>
  </r>
  <r>
    <x v="0"/>
    <x v="11"/>
    <s v="De Bonte Raaf"/>
    <x v="7"/>
    <x v="59"/>
    <n v="0"/>
    <x v="2"/>
    <x v="0"/>
    <x v="0"/>
    <x v="4"/>
    <x v="0"/>
    <x v="0"/>
  </r>
  <r>
    <x v="0"/>
    <x v="11"/>
    <s v="De Bonte Raaf"/>
    <x v="7"/>
    <x v="60"/>
    <n v="252.19"/>
    <x v="2"/>
    <x v="0"/>
    <x v="0"/>
    <x v="5"/>
    <x v="0"/>
    <x v="0"/>
  </r>
  <r>
    <x v="0"/>
    <x v="11"/>
    <s v="De Bonte Raaf"/>
    <x v="7"/>
    <x v="61"/>
    <n v="0"/>
    <x v="2"/>
    <x v="0"/>
    <x v="0"/>
    <x v="5"/>
    <x v="0"/>
    <x v="0"/>
  </r>
  <r>
    <x v="0"/>
    <x v="11"/>
    <s v="De Bonte Raaf"/>
    <x v="7"/>
    <x v="62"/>
    <n v="0"/>
    <x v="2"/>
    <x v="0"/>
    <x v="0"/>
    <x v="5"/>
    <x v="0"/>
    <x v="0"/>
  </r>
  <r>
    <x v="0"/>
    <x v="11"/>
    <s v="De Bonte Raaf"/>
    <x v="7"/>
    <x v="63"/>
    <n v="0"/>
    <x v="2"/>
    <x v="0"/>
    <x v="0"/>
    <x v="5"/>
    <x v="0"/>
    <x v="0"/>
  </r>
  <r>
    <x v="0"/>
    <x v="11"/>
    <s v="De Bonte Raaf"/>
    <x v="7"/>
    <x v="64"/>
    <n v="18.38"/>
    <x v="2"/>
    <x v="0"/>
    <x v="0"/>
    <x v="5"/>
    <x v="0"/>
    <x v="0"/>
  </r>
  <r>
    <x v="0"/>
    <x v="11"/>
    <s v="De Bonte Raaf"/>
    <x v="7"/>
    <x v="65"/>
    <n v="0"/>
    <x v="2"/>
    <x v="0"/>
    <x v="0"/>
    <x v="5"/>
    <x v="0"/>
    <x v="0"/>
  </r>
  <r>
    <x v="0"/>
    <x v="11"/>
    <s v="De Bonte Raaf"/>
    <x v="7"/>
    <x v="66"/>
    <n v="101.98"/>
    <x v="2"/>
    <x v="0"/>
    <x v="0"/>
    <x v="5"/>
    <x v="0"/>
    <x v="0"/>
  </r>
  <r>
    <x v="0"/>
    <x v="11"/>
    <s v="De Bonte Raaf"/>
    <x v="7"/>
    <x v="67"/>
    <n v="0"/>
    <x v="2"/>
    <x v="0"/>
    <x v="0"/>
    <x v="5"/>
    <x v="0"/>
    <x v="0"/>
  </r>
  <r>
    <x v="0"/>
    <x v="11"/>
    <s v="De Bonte Raaf"/>
    <x v="7"/>
    <x v="68"/>
    <n v="0"/>
    <x v="2"/>
    <x v="0"/>
    <x v="0"/>
    <x v="5"/>
    <x v="0"/>
    <x v="0"/>
  </r>
  <r>
    <x v="0"/>
    <x v="11"/>
    <s v="De Bonte Raaf"/>
    <x v="7"/>
    <x v="69"/>
    <n v="0"/>
    <x v="2"/>
    <x v="0"/>
    <x v="0"/>
    <x v="5"/>
    <x v="0"/>
    <x v="0"/>
  </r>
  <r>
    <x v="0"/>
    <x v="11"/>
    <s v="De Bonte Raaf"/>
    <x v="7"/>
    <x v="70"/>
    <n v="12.14"/>
    <x v="2"/>
    <x v="0"/>
    <x v="0"/>
    <x v="5"/>
    <x v="0"/>
    <x v="0"/>
  </r>
  <r>
    <x v="0"/>
    <x v="11"/>
    <s v="De Bonte Raaf"/>
    <x v="7"/>
    <x v="71"/>
    <n v="0"/>
    <x v="2"/>
    <x v="0"/>
    <x v="0"/>
    <x v="5"/>
    <x v="0"/>
    <x v="0"/>
  </r>
  <r>
    <x v="0"/>
    <x v="11"/>
    <s v="De Bonte Raaf"/>
    <x v="7"/>
    <x v="72"/>
    <n v="0"/>
    <x v="2"/>
    <x v="0"/>
    <x v="0"/>
    <x v="4"/>
    <x v="0"/>
    <x v="0"/>
  </r>
  <r>
    <x v="0"/>
    <x v="11"/>
    <s v="De Bonte Raaf"/>
    <x v="7"/>
    <x v="73"/>
    <n v="0"/>
    <x v="2"/>
    <x v="0"/>
    <x v="0"/>
    <x v="4"/>
    <x v="0"/>
    <x v="0"/>
  </r>
  <r>
    <x v="0"/>
    <x v="11"/>
    <s v="De Bonte Raaf"/>
    <x v="7"/>
    <x v="74"/>
    <n v="0"/>
    <x v="2"/>
    <x v="0"/>
    <x v="0"/>
    <x v="4"/>
    <x v="0"/>
    <x v="0"/>
  </r>
  <r>
    <x v="0"/>
    <x v="11"/>
    <s v="De Bonte Raaf"/>
    <x v="7"/>
    <x v="75"/>
    <n v="0"/>
    <x v="2"/>
    <x v="0"/>
    <x v="0"/>
    <x v="4"/>
    <x v="0"/>
    <x v="0"/>
  </r>
  <r>
    <x v="0"/>
    <x v="11"/>
    <s v="De Bonte Raaf"/>
    <x v="7"/>
    <x v="76"/>
    <n v="232.41"/>
    <x v="2"/>
    <x v="0"/>
    <x v="0"/>
    <x v="6"/>
    <x v="0"/>
    <x v="0"/>
  </r>
  <r>
    <x v="0"/>
    <x v="11"/>
    <s v="De Bonte Raaf"/>
    <x v="7"/>
    <x v="77"/>
    <n v="-627.83000000000004"/>
    <x v="2"/>
    <x v="0"/>
    <x v="0"/>
    <x v="7"/>
    <x v="0"/>
    <x v="0"/>
  </r>
  <r>
    <x v="0"/>
    <x v="11"/>
    <s v="De Bonte Raaf"/>
    <x v="7"/>
    <x v="78"/>
    <n v="-214.24"/>
    <x v="2"/>
    <x v="0"/>
    <x v="0"/>
    <x v="7"/>
    <x v="0"/>
    <x v="0"/>
  </r>
  <r>
    <x v="0"/>
    <x v="11"/>
    <s v="De Bonte Raaf"/>
    <x v="7"/>
    <x v="79"/>
    <n v="0"/>
    <x v="2"/>
    <x v="0"/>
    <x v="0"/>
    <x v="7"/>
    <x v="0"/>
    <x v="0"/>
  </r>
  <r>
    <x v="0"/>
    <x v="11"/>
    <s v="De Bonte Raaf"/>
    <x v="7"/>
    <x v="80"/>
    <n v="0"/>
    <x v="2"/>
    <x v="0"/>
    <x v="0"/>
    <x v="8"/>
    <x v="0"/>
    <x v="0"/>
  </r>
  <r>
    <x v="0"/>
    <x v="11"/>
    <s v="De Bonte Raaf"/>
    <x v="7"/>
    <x v="81"/>
    <n v="2626.79"/>
    <x v="2"/>
    <x v="0"/>
    <x v="0"/>
    <x v="8"/>
    <x v="0"/>
    <x v="0"/>
  </r>
  <r>
    <x v="0"/>
    <x v="11"/>
    <s v="De Bonte Raaf"/>
    <x v="7"/>
    <x v="82"/>
    <n v="0"/>
    <x v="2"/>
    <x v="0"/>
    <x v="0"/>
    <x v="8"/>
    <x v="0"/>
    <x v="0"/>
  </r>
  <r>
    <x v="0"/>
    <x v="11"/>
    <s v="De Bonte Raaf"/>
    <x v="7"/>
    <x v="83"/>
    <n v="2626.79"/>
    <x v="2"/>
    <x v="0"/>
    <x v="0"/>
    <x v="9"/>
    <x v="0"/>
    <x v="0"/>
  </r>
  <r>
    <x v="0"/>
    <x v="11"/>
    <s v="De Bonte Raaf"/>
    <x v="7"/>
    <x v="84"/>
    <n v="0"/>
    <x v="2"/>
    <x v="0"/>
    <x v="0"/>
    <x v="3"/>
    <x v="0"/>
    <x v="0"/>
  </r>
  <r>
    <x v="0"/>
    <x v="11"/>
    <s v="De Bonte Raaf"/>
    <x v="8"/>
    <x v="0"/>
    <n v="6078.54"/>
    <x v="2"/>
    <x v="4"/>
    <x v="0"/>
    <x v="0"/>
    <x v="2"/>
    <x v="0"/>
  </r>
  <r>
    <x v="0"/>
    <x v="11"/>
    <s v="De Bonte Raaf"/>
    <x v="8"/>
    <x v="85"/>
    <n v="2080"/>
    <x v="2"/>
    <x v="4"/>
    <x v="0"/>
    <x v="0"/>
    <x v="2"/>
    <x v="0"/>
  </r>
  <r>
    <x v="0"/>
    <x v="11"/>
    <s v="De Bonte Raaf"/>
    <x v="8"/>
    <x v="97"/>
    <n v="361.9"/>
    <x v="2"/>
    <x v="4"/>
    <x v="0"/>
    <x v="0"/>
    <x v="2"/>
    <x v="0"/>
  </r>
  <r>
    <x v="0"/>
    <x v="11"/>
    <s v="De Bonte Raaf"/>
    <x v="8"/>
    <x v="86"/>
    <n v="2080"/>
    <x v="2"/>
    <x v="4"/>
    <x v="0"/>
    <x v="0"/>
    <x v="2"/>
    <x v="0"/>
  </r>
  <r>
    <x v="0"/>
    <x v="11"/>
    <s v="De Bonte Raaf"/>
    <x v="8"/>
    <x v="4"/>
    <n v="2080"/>
    <x v="2"/>
    <x v="4"/>
    <x v="0"/>
    <x v="1"/>
    <x v="2"/>
    <x v="0"/>
  </r>
  <r>
    <x v="0"/>
    <x v="11"/>
    <s v="De Bonte Raaf"/>
    <x v="8"/>
    <x v="98"/>
    <n v="361.9"/>
    <x v="2"/>
    <x v="4"/>
    <x v="0"/>
    <x v="0"/>
    <x v="2"/>
    <x v="0"/>
  </r>
  <r>
    <x v="0"/>
    <x v="11"/>
    <s v="De Bonte Raaf"/>
    <x v="8"/>
    <x v="6"/>
    <n v="2712.02"/>
    <x v="2"/>
    <x v="4"/>
    <x v="0"/>
    <x v="0"/>
    <x v="2"/>
    <x v="0"/>
  </r>
  <r>
    <x v="0"/>
    <x v="11"/>
    <s v="De Bonte Raaf"/>
    <x v="8"/>
    <x v="99"/>
    <n v="361.9"/>
    <x v="2"/>
    <x v="4"/>
    <x v="0"/>
    <x v="0"/>
    <x v="2"/>
    <x v="0"/>
  </r>
  <r>
    <x v="0"/>
    <x v="11"/>
    <s v="De Bonte Raaf"/>
    <x v="8"/>
    <x v="8"/>
    <n v="0"/>
    <x v="2"/>
    <x v="4"/>
    <x v="0"/>
    <x v="1"/>
    <x v="2"/>
    <x v="0"/>
  </r>
  <r>
    <x v="0"/>
    <x v="11"/>
    <s v="De Bonte Raaf"/>
    <x v="8"/>
    <x v="9"/>
    <n v="0"/>
    <x v="2"/>
    <x v="4"/>
    <x v="0"/>
    <x v="0"/>
    <x v="2"/>
    <x v="0"/>
  </r>
  <r>
    <x v="0"/>
    <x v="11"/>
    <s v="De Bonte Raaf"/>
    <x v="8"/>
    <x v="87"/>
    <n v="2080"/>
    <x v="2"/>
    <x v="4"/>
    <x v="0"/>
    <x v="0"/>
    <x v="2"/>
    <x v="0"/>
  </r>
  <r>
    <x v="0"/>
    <x v="11"/>
    <s v="De Bonte Raaf"/>
    <x v="8"/>
    <x v="88"/>
    <n v="2080"/>
    <x v="2"/>
    <x v="4"/>
    <x v="0"/>
    <x v="0"/>
    <x v="2"/>
    <x v="0"/>
  </r>
  <r>
    <x v="0"/>
    <x v="11"/>
    <s v="De Bonte Raaf"/>
    <x v="8"/>
    <x v="89"/>
    <n v="2080"/>
    <x v="2"/>
    <x v="4"/>
    <x v="0"/>
    <x v="0"/>
    <x v="2"/>
    <x v="0"/>
  </r>
  <r>
    <x v="0"/>
    <x v="11"/>
    <s v="De Bonte Raaf"/>
    <x v="8"/>
    <x v="90"/>
    <n v="2080"/>
    <x v="2"/>
    <x v="4"/>
    <x v="0"/>
    <x v="0"/>
    <x v="2"/>
    <x v="0"/>
  </r>
  <r>
    <x v="0"/>
    <x v="11"/>
    <s v="De Bonte Raaf"/>
    <x v="8"/>
    <x v="91"/>
    <n v="2080"/>
    <x v="2"/>
    <x v="4"/>
    <x v="0"/>
    <x v="0"/>
    <x v="2"/>
    <x v="0"/>
  </r>
  <r>
    <x v="0"/>
    <x v="11"/>
    <s v="De Bonte Raaf"/>
    <x v="8"/>
    <x v="15"/>
    <n v="0"/>
    <x v="2"/>
    <x v="4"/>
    <x v="0"/>
    <x v="0"/>
    <x v="2"/>
    <x v="0"/>
  </r>
  <r>
    <x v="0"/>
    <x v="11"/>
    <s v="De Bonte Raaf"/>
    <x v="8"/>
    <x v="16"/>
    <n v="2441.9"/>
    <x v="2"/>
    <x v="4"/>
    <x v="0"/>
    <x v="0"/>
    <x v="2"/>
    <x v="0"/>
  </r>
  <r>
    <x v="0"/>
    <x v="11"/>
    <s v="De Bonte Raaf"/>
    <x v="8"/>
    <x v="17"/>
    <n v="0"/>
    <x v="2"/>
    <x v="4"/>
    <x v="0"/>
    <x v="0"/>
    <x v="2"/>
    <x v="0"/>
  </r>
  <r>
    <x v="0"/>
    <x v="11"/>
    <s v="De Bonte Raaf"/>
    <x v="8"/>
    <x v="18"/>
    <n v="2441.9"/>
    <x v="2"/>
    <x v="4"/>
    <x v="0"/>
    <x v="0"/>
    <x v="2"/>
    <x v="0"/>
  </r>
  <r>
    <x v="0"/>
    <x v="11"/>
    <s v="De Bonte Raaf"/>
    <x v="8"/>
    <x v="19"/>
    <n v="19"/>
    <x v="2"/>
    <x v="4"/>
    <x v="0"/>
    <x v="0"/>
    <x v="2"/>
    <x v="0"/>
  </r>
  <r>
    <x v="0"/>
    <x v="11"/>
    <s v="De Bonte Raaf"/>
    <x v="8"/>
    <x v="20"/>
    <n v="2441.9"/>
    <x v="2"/>
    <x v="4"/>
    <x v="0"/>
    <x v="0"/>
    <x v="2"/>
    <x v="0"/>
  </r>
  <r>
    <x v="0"/>
    <x v="11"/>
    <s v="De Bonte Raaf"/>
    <x v="8"/>
    <x v="21"/>
    <n v="-415.72"/>
    <x v="2"/>
    <x v="4"/>
    <x v="0"/>
    <x v="0"/>
    <x v="2"/>
    <x v="0"/>
  </r>
  <r>
    <x v="0"/>
    <x v="11"/>
    <s v="De Bonte Raaf"/>
    <x v="8"/>
    <x v="22"/>
    <n v="2441.9"/>
    <x v="2"/>
    <x v="4"/>
    <x v="0"/>
    <x v="0"/>
    <x v="2"/>
    <x v="0"/>
  </r>
  <r>
    <x v="0"/>
    <x v="11"/>
    <s v="De Bonte Raaf"/>
    <x v="8"/>
    <x v="23"/>
    <n v="2441.9"/>
    <x v="2"/>
    <x v="4"/>
    <x v="0"/>
    <x v="0"/>
    <x v="2"/>
    <x v="0"/>
  </r>
  <r>
    <x v="0"/>
    <x v="11"/>
    <s v="De Bonte Raaf"/>
    <x v="8"/>
    <x v="24"/>
    <n v="2441.9"/>
    <x v="2"/>
    <x v="4"/>
    <x v="0"/>
    <x v="0"/>
    <x v="2"/>
    <x v="0"/>
  </r>
  <r>
    <x v="0"/>
    <x v="11"/>
    <s v="De Bonte Raaf"/>
    <x v="8"/>
    <x v="25"/>
    <n v="21.67"/>
    <x v="2"/>
    <x v="4"/>
    <x v="0"/>
    <x v="0"/>
    <x v="2"/>
    <x v="0"/>
  </r>
  <r>
    <x v="0"/>
    <x v="11"/>
    <s v="De Bonte Raaf"/>
    <x v="8"/>
    <x v="26"/>
    <n v="136.80000000000001"/>
    <x v="2"/>
    <x v="4"/>
    <x v="0"/>
    <x v="0"/>
    <x v="2"/>
    <x v="0"/>
  </r>
  <r>
    <x v="0"/>
    <x v="11"/>
    <s v="De Bonte Raaf"/>
    <x v="8"/>
    <x v="27"/>
    <n v="304.5"/>
    <x v="2"/>
    <x v="4"/>
    <x v="0"/>
    <x v="0"/>
    <x v="2"/>
    <x v="0"/>
  </r>
  <r>
    <x v="0"/>
    <x v="11"/>
    <s v="De Bonte Raaf"/>
    <x v="8"/>
    <x v="28"/>
    <n v="2080"/>
    <x v="2"/>
    <x v="4"/>
    <x v="0"/>
    <x v="0"/>
    <x v="2"/>
    <x v="0"/>
  </r>
  <r>
    <x v="0"/>
    <x v="11"/>
    <s v="De Bonte Raaf"/>
    <x v="8"/>
    <x v="29"/>
    <n v="361.9"/>
    <x v="2"/>
    <x v="4"/>
    <x v="0"/>
    <x v="0"/>
    <x v="2"/>
    <x v="0"/>
  </r>
  <r>
    <x v="0"/>
    <x v="11"/>
    <s v="De Bonte Raaf"/>
    <x v="8"/>
    <x v="30"/>
    <n v="2600"/>
    <x v="2"/>
    <x v="4"/>
    <x v="0"/>
    <x v="0"/>
    <x v="2"/>
    <x v="0"/>
  </r>
  <r>
    <x v="0"/>
    <x v="11"/>
    <s v="De Bonte Raaf"/>
    <x v="8"/>
    <x v="31"/>
    <n v="16.670000000000002"/>
    <x v="2"/>
    <x v="4"/>
    <x v="0"/>
    <x v="0"/>
    <x v="2"/>
    <x v="0"/>
  </r>
  <r>
    <x v="0"/>
    <x v="11"/>
    <s v="De Bonte Raaf"/>
    <x v="8"/>
    <x v="32"/>
    <n v="124.8"/>
    <x v="2"/>
    <x v="4"/>
    <x v="0"/>
    <x v="0"/>
    <x v="2"/>
    <x v="0"/>
  </r>
  <r>
    <x v="0"/>
    <x v="11"/>
    <s v="De Bonte Raaf"/>
    <x v="8"/>
    <x v="33"/>
    <n v="80"/>
    <x v="2"/>
    <x v="4"/>
    <x v="0"/>
    <x v="0"/>
    <x v="2"/>
    <x v="0"/>
  </r>
  <r>
    <x v="0"/>
    <x v="11"/>
    <s v="De Bonte Raaf"/>
    <x v="8"/>
    <x v="34"/>
    <n v="80"/>
    <x v="2"/>
    <x v="4"/>
    <x v="0"/>
    <x v="0"/>
    <x v="2"/>
    <x v="0"/>
  </r>
  <r>
    <x v="0"/>
    <x v="11"/>
    <s v="De Bonte Raaf"/>
    <x v="8"/>
    <x v="35"/>
    <n v="80"/>
    <x v="2"/>
    <x v="4"/>
    <x v="0"/>
    <x v="0"/>
    <x v="2"/>
    <x v="0"/>
  </r>
  <r>
    <x v="0"/>
    <x v="11"/>
    <s v="De Bonte Raaf"/>
    <x v="8"/>
    <x v="36"/>
    <n v="125"/>
    <x v="2"/>
    <x v="4"/>
    <x v="0"/>
    <x v="0"/>
    <x v="2"/>
    <x v="0"/>
  </r>
  <r>
    <x v="0"/>
    <x v="11"/>
    <s v="De Bonte Raaf"/>
    <x v="8"/>
    <x v="37"/>
    <n v="163.61000000000001"/>
    <x v="2"/>
    <x v="4"/>
    <x v="0"/>
    <x v="0"/>
    <x v="2"/>
    <x v="0"/>
  </r>
  <r>
    <x v="0"/>
    <x v="11"/>
    <s v="De Bonte Raaf"/>
    <x v="8"/>
    <x v="38"/>
    <n v="346.23"/>
    <x v="2"/>
    <x v="4"/>
    <x v="0"/>
    <x v="0"/>
    <x v="2"/>
    <x v="0"/>
  </r>
  <r>
    <x v="0"/>
    <x v="11"/>
    <s v="De Bonte Raaf"/>
    <x v="8"/>
    <x v="39"/>
    <n v="0"/>
    <x v="2"/>
    <x v="4"/>
    <x v="0"/>
    <x v="0"/>
    <x v="2"/>
    <x v="0"/>
  </r>
  <r>
    <x v="0"/>
    <x v="11"/>
    <s v="De Bonte Raaf"/>
    <x v="8"/>
    <x v="40"/>
    <n v="346.23"/>
    <x v="2"/>
    <x v="4"/>
    <x v="0"/>
    <x v="0"/>
    <x v="2"/>
    <x v="0"/>
  </r>
  <r>
    <x v="0"/>
    <x v="11"/>
    <s v="De Bonte Raaf"/>
    <x v="8"/>
    <x v="41"/>
    <n v="0"/>
    <x v="2"/>
    <x v="4"/>
    <x v="0"/>
    <x v="0"/>
    <x v="2"/>
    <x v="0"/>
  </r>
  <r>
    <x v="0"/>
    <x v="11"/>
    <s v="De Bonte Raaf"/>
    <x v="8"/>
    <x v="92"/>
    <n v="2080"/>
    <x v="2"/>
    <x v="4"/>
    <x v="0"/>
    <x v="0"/>
    <x v="2"/>
    <x v="0"/>
  </r>
  <r>
    <x v="0"/>
    <x v="11"/>
    <s v="De Bonte Raaf"/>
    <x v="8"/>
    <x v="43"/>
    <n v="0"/>
    <x v="2"/>
    <x v="4"/>
    <x v="0"/>
    <x v="1"/>
    <x v="2"/>
    <x v="0"/>
  </r>
  <r>
    <x v="0"/>
    <x v="11"/>
    <s v="De Bonte Raaf"/>
    <x v="8"/>
    <x v="44"/>
    <n v="0"/>
    <x v="2"/>
    <x v="4"/>
    <x v="0"/>
    <x v="2"/>
    <x v="2"/>
    <x v="0"/>
  </r>
  <r>
    <x v="0"/>
    <x v="11"/>
    <s v="De Bonte Raaf"/>
    <x v="8"/>
    <x v="45"/>
    <n v="0"/>
    <x v="2"/>
    <x v="4"/>
    <x v="0"/>
    <x v="2"/>
    <x v="2"/>
    <x v="0"/>
  </r>
  <r>
    <x v="0"/>
    <x v="11"/>
    <s v="De Bonte Raaf"/>
    <x v="8"/>
    <x v="46"/>
    <n v="0"/>
    <x v="2"/>
    <x v="4"/>
    <x v="0"/>
    <x v="2"/>
    <x v="2"/>
    <x v="0"/>
  </r>
  <r>
    <x v="0"/>
    <x v="11"/>
    <s v="De Bonte Raaf"/>
    <x v="8"/>
    <x v="47"/>
    <n v="0"/>
    <x v="2"/>
    <x v="4"/>
    <x v="0"/>
    <x v="2"/>
    <x v="2"/>
    <x v="0"/>
  </r>
  <r>
    <x v="0"/>
    <x v="11"/>
    <s v="De Bonte Raaf"/>
    <x v="8"/>
    <x v="48"/>
    <n v="0"/>
    <x v="2"/>
    <x v="4"/>
    <x v="0"/>
    <x v="1"/>
    <x v="2"/>
    <x v="0"/>
  </r>
  <r>
    <x v="0"/>
    <x v="11"/>
    <s v="De Bonte Raaf"/>
    <x v="8"/>
    <x v="49"/>
    <n v="166.4"/>
    <x v="2"/>
    <x v="4"/>
    <x v="0"/>
    <x v="3"/>
    <x v="2"/>
    <x v="0"/>
  </r>
  <r>
    <x v="0"/>
    <x v="11"/>
    <s v="De Bonte Raaf"/>
    <x v="8"/>
    <x v="50"/>
    <n v="24.96"/>
    <x v="2"/>
    <x v="4"/>
    <x v="0"/>
    <x v="4"/>
    <x v="2"/>
    <x v="0"/>
  </r>
  <r>
    <x v="0"/>
    <x v="11"/>
    <s v="De Bonte Raaf"/>
    <x v="8"/>
    <x v="51"/>
    <n v="33.28"/>
    <x v="2"/>
    <x v="4"/>
    <x v="0"/>
    <x v="4"/>
    <x v="2"/>
    <x v="0"/>
  </r>
  <r>
    <x v="0"/>
    <x v="11"/>
    <s v="De Bonte Raaf"/>
    <x v="8"/>
    <x v="52"/>
    <n v="361.9"/>
    <x v="2"/>
    <x v="4"/>
    <x v="0"/>
    <x v="1"/>
    <x v="2"/>
    <x v="0"/>
  </r>
  <r>
    <x v="0"/>
    <x v="11"/>
    <s v="De Bonte Raaf"/>
    <x v="8"/>
    <x v="53"/>
    <n v="31.2"/>
    <x v="2"/>
    <x v="4"/>
    <x v="0"/>
    <x v="3"/>
    <x v="2"/>
    <x v="0"/>
  </r>
  <r>
    <x v="0"/>
    <x v="11"/>
    <s v="De Bonte Raaf"/>
    <x v="8"/>
    <x v="54"/>
    <n v="-49.61"/>
    <x v="2"/>
    <x v="4"/>
    <x v="0"/>
    <x v="4"/>
    <x v="2"/>
    <x v="0"/>
  </r>
  <r>
    <x v="0"/>
    <x v="11"/>
    <s v="De Bonte Raaf"/>
    <x v="8"/>
    <x v="55"/>
    <n v="-66.14"/>
    <x v="2"/>
    <x v="4"/>
    <x v="0"/>
    <x v="4"/>
    <x v="2"/>
    <x v="0"/>
  </r>
  <r>
    <x v="0"/>
    <x v="11"/>
    <s v="De Bonte Raaf"/>
    <x v="8"/>
    <x v="56"/>
    <n v="0"/>
    <x v="2"/>
    <x v="4"/>
    <x v="0"/>
    <x v="4"/>
    <x v="2"/>
    <x v="0"/>
  </r>
  <r>
    <x v="0"/>
    <x v="11"/>
    <s v="De Bonte Raaf"/>
    <x v="8"/>
    <x v="57"/>
    <n v="0"/>
    <x v="2"/>
    <x v="4"/>
    <x v="0"/>
    <x v="4"/>
    <x v="2"/>
    <x v="0"/>
  </r>
  <r>
    <x v="0"/>
    <x v="11"/>
    <s v="De Bonte Raaf"/>
    <x v="8"/>
    <x v="58"/>
    <n v="0"/>
    <x v="2"/>
    <x v="4"/>
    <x v="0"/>
    <x v="4"/>
    <x v="2"/>
    <x v="0"/>
  </r>
  <r>
    <x v="0"/>
    <x v="11"/>
    <s v="De Bonte Raaf"/>
    <x v="8"/>
    <x v="59"/>
    <n v="0"/>
    <x v="2"/>
    <x v="4"/>
    <x v="0"/>
    <x v="4"/>
    <x v="2"/>
    <x v="0"/>
  </r>
  <r>
    <x v="0"/>
    <x v="11"/>
    <s v="De Bonte Raaf"/>
    <x v="8"/>
    <x v="60"/>
    <n v="177.53"/>
    <x v="2"/>
    <x v="4"/>
    <x v="0"/>
    <x v="5"/>
    <x v="2"/>
    <x v="0"/>
  </r>
  <r>
    <x v="0"/>
    <x v="11"/>
    <s v="De Bonte Raaf"/>
    <x v="8"/>
    <x v="61"/>
    <n v="0"/>
    <x v="2"/>
    <x v="4"/>
    <x v="0"/>
    <x v="5"/>
    <x v="2"/>
    <x v="0"/>
  </r>
  <r>
    <x v="0"/>
    <x v="11"/>
    <s v="De Bonte Raaf"/>
    <x v="8"/>
    <x v="62"/>
    <n v="0"/>
    <x v="2"/>
    <x v="4"/>
    <x v="0"/>
    <x v="5"/>
    <x v="2"/>
    <x v="0"/>
  </r>
  <r>
    <x v="0"/>
    <x v="11"/>
    <s v="De Bonte Raaf"/>
    <x v="8"/>
    <x v="63"/>
    <n v="0"/>
    <x v="2"/>
    <x v="4"/>
    <x v="0"/>
    <x v="5"/>
    <x v="2"/>
    <x v="0"/>
  </r>
  <r>
    <x v="0"/>
    <x v="11"/>
    <s v="De Bonte Raaf"/>
    <x v="8"/>
    <x v="64"/>
    <n v="12.94"/>
    <x v="2"/>
    <x v="4"/>
    <x v="0"/>
    <x v="5"/>
    <x v="2"/>
    <x v="0"/>
  </r>
  <r>
    <x v="0"/>
    <x v="11"/>
    <s v="De Bonte Raaf"/>
    <x v="8"/>
    <x v="65"/>
    <n v="0"/>
    <x v="2"/>
    <x v="4"/>
    <x v="0"/>
    <x v="5"/>
    <x v="2"/>
    <x v="0"/>
  </r>
  <r>
    <x v="0"/>
    <x v="11"/>
    <s v="De Bonte Raaf"/>
    <x v="8"/>
    <x v="66"/>
    <n v="71.790000000000006"/>
    <x v="2"/>
    <x v="4"/>
    <x v="0"/>
    <x v="5"/>
    <x v="2"/>
    <x v="0"/>
  </r>
  <r>
    <x v="0"/>
    <x v="11"/>
    <s v="De Bonte Raaf"/>
    <x v="8"/>
    <x v="67"/>
    <n v="0"/>
    <x v="2"/>
    <x v="4"/>
    <x v="0"/>
    <x v="5"/>
    <x v="2"/>
    <x v="0"/>
  </r>
  <r>
    <x v="0"/>
    <x v="11"/>
    <s v="De Bonte Raaf"/>
    <x v="8"/>
    <x v="68"/>
    <n v="0"/>
    <x v="2"/>
    <x v="4"/>
    <x v="0"/>
    <x v="5"/>
    <x v="2"/>
    <x v="0"/>
  </r>
  <r>
    <x v="0"/>
    <x v="11"/>
    <s v="De Bonte Raaf"/>
    <x v="8"/>
    <x v="69"/>
    <n v="0"/>
    <x v="2"/>
    <x v="4"/>
    <x v="0"/>
    <x v="5"/>
    <x v="2"/>
    <x v="0"/>
  </r>
  <r>
    <x v="0"/>
    <x v="11"/>
    <s v="De Bonte Raaf"/>
    <x v="8"/>
    <x v="70"/>
    <n v="8.5500000000000007"/>
    <x v="2"/>
    <x v="4"/>
    <x v="0"/>
    <x v="5"/>
    <x v="2"/>
    <x v="0"/>
  </r>
  <r>
    <x v="0"/>
    <x v="11"/>
    <s v="De Bonte Raaf"/>
    <x v="8"/>
    <x v="71"/>
    <n v="0"/>
    <x v="2"/>
    <x v="4"/>
    <x v="0"/>
    <x v="5"/>
    <x v="2"/>
    <x v="0"/>
  </r>
  <r>
    <x v="0"/>
    <x v="11"/>
    <s v="De Bonte Raaf"/>
    <x v="8"/>
    <x v="72"/>
    <n v="0"/>
    <x v="2"/>
    <x v="4"/>
    <x v="0"/>
    <x v="4"/>
    <x v="2"/>
    <x v="0"/>
  </r>
  <r>
    <x v="0"/>
    <x v="11"/>
    <s v="De Bonte Raaf"/>
    <x v="8"/>
    <x v="73"/>
    <n v="0"/>
    <x v="2"/>
    <x v="4"/>
    <x v="0"/>
    <x v="4"/>
    <x v="2"/>
    <x v="0"/>
  </r>
  <r>
    <x v="0"/>
    <x v="11"/>
    <s v="De Bonte Raaf"/>
    <x v="8"/>
    <x v="74"/>
    <n v="0"/>
    <x v="2"/>
    <x v="4"/>
    <x v="0"/>
    <x v="4"/>
    <x v="2"/>
    <x v="0"/>
  </r>
  <r>
    <x v="0"/>
    <x v="11"/>
    <s v="De Bonte Raaf"/>
    <x v="8"/>
    <x v="75"/>
    <n v="0"/>
    <x v="2"/>
    <x v="4"/>
    <x v="0"/>
    <x v="4"/>
    <x v="2"/>
    <x v="0"/>
  </r>
  <r>
    <x v="0"/>
    <x v="11"/>
    <s v="De Bonte Raaf"/>
    <x v="8"/>
    <x v="76"/>
    <n v="163.61000000000001"/>
    <x v="2"/>
    <x v="4"/>
    <x v="0"/>
    <x v="6"/>
    <x v="2"/>
    <x v="0"/>
  </r>
  <r>
    <x v="0"/>
    <x v="11"/>
    <s v="De Bonte Raaf"/>
    <x v="8"/>
    <x v="77"/>
    <n v="-266"/>
    <x v="2"/>
    <x v="4"/>
    <x v="0"/>
    <x v="7"/>
    <x v="2"/>
    <x v="0"/>
  </r>
  <r>
    <x v="0"/>
    <x v="11"/>
    <s v="De Bonte Raaf"/>
    <x v="8"/>
    <x v="78"/>
    <n v="-149.72"/>
    <x v="2"/>
    <x v="4"/>
    <x v="0"/>
    <x v="7"/>
    <x v="2"/>
    <x v="0"/>
  </r>
  <r>
    <x v="0"/>
    <x v="11"/>
    <s v="De Bonte Raaf"/>
    <x v="8"/>
    <x v="79"/>
    <n v="0"/>
    <x v="2"/>
    <x v="4"/>
    <x v="0"/>
    <x v="7"/>
    <x v="2"/>
    <x v="0"/>
  </r>
  <r>
    <x v="0"/>
    <x v="11"/>
    <s v="De Bonte Raaf"/>
    <x v="8"/>
    <x v="80"/>
    <n v="0"/>
    <x v="2"/>
    <x v="4"/>
    <x v="0"/>
    <x v="8"/>
    <x v="2"/>
    <x v="0"/>
  </r>
  <r>
    <x v="0"/>
    <x v="11"/>
    <s v="De Bonte Raaf"/>
    <x v="8"/>
    <x v="81"/>
    <n v="2026.18"/>
    <x v="2"/>
    <x v="4"/>
    <x v="0"/>
    <x v="8"/>
    <x v="2"/>
    <x v="0"/>
  </r>
  <r>
    <x v="0"/>
    <x v="11"/>
    <s v="De Bonte Raaf"/>
    <x v="8"/>
    <x v="82"/>
    <n v="0"/>
    <x v="2"/>
    <x v="4"/>
    <x v="0"/>
    <x v="8"/>
    <x v="2"/>
    <x v="0"/>
  </r>
  <r>
    <x v="0"/>
    <x v="11"/>
    <s v="De Bonte Raaf"/>
    <x v="8"/>
    <x v="83"/>
    <n v="2026.18"/>
    <x v="2"/>
    <x v="4"/>
    <x v="0"/>
    <x v="9"/>
    <x v="2"/>
    <x v="0"/>
  </r>
  <r>
    <x v="0"/>
    <x v="11"/>
    <s v="De Bonte Raaf"/>
    <x v="8"/>
    <x v="84"/>
    <n v="0"/>
    <x v="2"/>
    <x v="4"/>
    <x v="0"/>
    <x v="3"/>
    <x v="2"/>
    <x v="0"/>
  </r>
  <r>
    <x v="0"/>
    <x v="11"/>
    <s v="De Bonte Raaf"/>
    <x v="9"/>
    <x v="0"/>
    <n v="3489.15"/>
    <x v="3"/>
    <x v="0"/>
    <x v="0"/>
    <x v="0"/>
    <x v="2"/>
    <x v="0"/>
  </r>
  <r>
    <x v="0"/>
    <x v="11"/>
    <s v="De Bonte Raaf"/>
    <x v="9"/>
    <x v="85"/>
    <n v="1132"/>
    <x v="3"/>
    <x v="0"/>
    <x v="0"/>
    <x v="0"/>
    <x v="2"/>
    <x v="0"/>
  </r>
  <r>
    <x v="0"/>
    <x v="11"/>
    <s v="De Bonte Raaf"/>
    <x v="9"/>
    <x v="97"/>
    <n v="198.66"/>
    <x v="3"/>
    <x v="0"/>
    <x v="0"/>
    <x v="0"/>
    <x v="2"/>
    <x v="0"/>
  </r>
  <r>
    <x v="0"/>
    <x v="11"/>
    <s v="De Bonte Raaf"/>
    <x v="9"/>
    <x v="86"/>
    <n v="1132"/>
    <x v="3"/>
    <x v="0"/>
    <x v="0"/>
    <x v="0"/>
    <x v="2"/>
    <x v="0"/>
  </r>
  <r>
    <x v="0"/>
    <x v="11"/>
    <s v="De Bonte Raaf"/>
    <x v="9"/>
    <x v="4"/>
    <n v="1132"/>
    <x v="3"/>
    <x v="0"/>
    <x v="0"/>
    <x v="1"/>
    <x v="2"/>
    <x v="0"/>
  </r>
  <r>
    <x v="0"/>
    <x v="11"/>
    <s v="De Bonte Raaf"/>
    <x v="9"/>
    <x v="98"/>
    <n v="198.66"/>
    <x v="3"/>
    <x v="0"/>
    <x v="0"/>
    <x v="0"/>
    <x v="2"/>
    <x v="0"/>
  </r>
  <r>
    <x v="0"/>
    <x v="11"/>
    <s v="De Bonte Raaf"/>
    <x v="9"/>
    <x v="6"/>
    <n v="1476.26"/>
    <x v="3"/>
    <x v="0"/>
    <x v="0"/>
    <x v="0"/>
    <x v="2"/>
    <x v="0"/>
  </r>
  <r>
    <x v="0"/>
    <x v="11"/>
    <s v="De Bonte Raaf"/>
    <x v="9"/>
    <x v="99"/>
    <n v="198.66"/>
    <x v="3"/>
    <x v="0"/>
    <x v="0"/>
    <x v="0"/>
    <x v="2"/>
    <x v="0"/>
  </r>
  <r>
    <x v="0"/>
    <x v="11"/>
    <s v="De Bonte Raaf"/>
    <x v="9"/>
    <x v="8"/>
    <n v="0"/>
    <x v="3"/>
    <x v="0"/>
    <x v="0"/>
    <x v="1"/>
    <x v="2"/>
    <x v="0"/>
  </r>
  <r>
    <x v="0"/>
    <x v="11"/>
    <s v="De Bonte Raaf"/>
    <x v="9"/>
    <x v="9"/>
    <n v="0"/>
    <x v="3"/>
    <x v="0"/>
    <x v="0"/>
    <x v="0"/>
    <x v="2"/>
    <x v="0"/>
  </r>
  <r>
    <x v="0"/>
    <x v="11"/>
    <s v="De Bonte Raaf"/>
    <x v="9"/>
    <x v="87"/>
    <n v="1132"/>
    <x v="3"/>
    <x v="0"/>
    <x v="0"/>
    <x v="0"/>
    <x v="2"/>
    <x v="0"/>
  </r>
  <r>
    <x v="0"/>
    <x v="11"/>
    <s v="De Bonte Raaf"/>
    <x v="9"/>
    <x v="88"/>
    <n v="1132"/>
    <x v="3"/>
    <x v="0"/>
    <x v="0"/>
    <x v="0"/>
    <x v="2"/>
    <x v="0"/>
  </r>
  <r>
    <x v="0"/>
    <x v="11"/>
    <s v="De Bonte Raaf"/>
    <x v="9"/>
    <x v="89"/>
    <n v="1132"/>
    <x v="3"/>
    <x v="0"/>
    <x v="0"/>
    <x v="0"/>
    <x v="2"/>
    <x v="0"/>
  </r>
  <r>
    <x v="0"/>
    <x v="11"/>
    <s v="De Bonte Raaf"/>
    <x v="9"/>
    <x v="90"/>
    <n v="1132"/>
    <x v="3"/>
    <x v="0"/>
    <x v="0"/>
    <x v="0"/>
    <x v="2"/>
    <x v="0"/>
  </r>
  <r>
    <x v="0"/>
    <x v="11"/>
    <s v="De Bonte Raaf"/>
    <x v="9"/>
    <x v="91"/>
    <n v="1132"/>
    <x v="3"/>
    <x v="0"/>
    <x v="0"/>
    <x v="0"/>
    <x v="2"/>
    <x v="0"/>
  </r>
  <r>
    <x v="0"/>
    <x v="11"/>
    <s v="De Bonte Raaf"/>
    <x v="9"/>
    <x v="15"/>
    <n v="0"/>
    <x v="3"/>
    <x v="0"/>
    <x v="0"/>
    <x v="0"/>
    <x v="2"/>
    <x v="0"/>
  </r>
  <r>
    <x v="0"/>
    <x v="11"/>
    <s v="De Bonte Raaf"/>
    <x v="9"/>
    <x v="16"/>
    <n v="1330.66"/>
    <x v="3"/>
    <x v="0"/>
    <x v="0"/>
    <x v="0"/>
    <x v="2"/>
    <x v="0"/>
  </r>
  <r>
    <x v="0"/>
    <x v="11"/>
    <s v="De Bonte Raaf"/>
    <x v="9"/>
    <x v="17"/>
    <n v="0"/>
    <x v="3"/>
    <x v="0"/>
    <x v="0"/>
    <x v="0"/>
    <x v="2"/>
    <x v="0"/>
  </r>
  <r>
    <x v="0"/>
    <x v="11"/>
    <s v="De Bonte Raaf"/>
    <x v="9"/>
    <x v="18"/>
    <n v="1330.66"/>
    <x v="3"/>
    <x v="0"/>
    <x v="0"/>
    <x v="0"/>
    <x v="2"/>
    <x v="0"/>
  </r>
  <r>
    <x v="0"/>
    <x v="11"/>
    <s v="De Bonte Raaf"/>
    <x v="9"/>
    <x v="19"/>
    <n v="23"/>
    <x v="3"/>
    <x v="0"/>
    <x v="0"/>
    <x v="0"/>
    <x v="2"/>
    <x v="0"/>
  </r>
  <r>
    <x v="0"/>
    <x v="11"/>
    <s v="De Bonte Raaf"/>
    <x v="9"/>
    <x v="20"/>
    <n v="1330.66"/>
    <x v="3"/>
    <x v="0"/>
    <x v="0"/>
    <x v="0"/>
    <x v="2"/>
    <x v="0"/>
  </r>
  <r>
    <x v="0"/>
    <x v="11"/>
    <s v="De Bonte Raaf"/>
    <x v="9"/>
    <x v="21"/>
    <n v="-167.61"/>
    <x v="3"/>
    <x v="0"/>
    <x v="0"/>
    <x v="0"/>
    <x v="2"/>
    <x v="0"/>
  </r>
  <r>
    <x v="0"/>
    <x v="11"/>
    <s v="De Bonte Raaf"/>
    <x v="9"/>
    <x v="22"/>
    <n v="1330.66"/>
    <x v="3"/>
    <x v="0"/>
    <x v="0"/>
    <x v="0"/>
    <x v="2"/>
    <x v="0"/>
  </r>
  <r>
    <x v="0"/>
    <x v="11"/>
    <s v="De Bonte Raaf"/>
    <x v="9"/>
    <x v="23"/>
    <n v="1330.66"/>
    <x v="3"/>
    <x v="0"/>
    <x v="0"/>
    <x v="0"/>
    <x v="2"/>
    <x v="0"/>
  </r>
  <r>
    <x v="0"/>
    <x v="11"/>
    <s v="De Bonte Raaf"/>
    <x v="9"/>
    <x v="24"/>
    <n v="1330.66"/>
    <x v="3"/>
    <x v="0"/>
    <x v="0"/>
    <x v="0"/>
    <x v="2"/>
    <x v="0"/>
  </r>
  <r>
    <x v="0"/>
    <x v="11"/>
    <s v="De Bonte Raaf"/>
    <x v="9"/>
    <x v="25"/>
    <n v="21.67"/>
    <x v="3"/>
    <x v="0"/>
    <x v="0"/>
    <x v="0"/>
    <x v="2"/>
    <x v="0"/>
  </r>
  <r>
    <x v="0"/>
    <x v="11"/>
    <s v="De Bonte Raaf"/>
    <x v="9"/>
    <x v="26"/>
    <n v="82.8"/>
    <x v="3"/>
    <x v="0"/>
    <x v="0"/>
    <x v="0"/>
    <x v="2"/>
    <x v="0"/>
  </r>
  <r>
    <x v="0"/>
    <x v="11"/>
    <s v="De Bonte Raaf"/>
    <x v="9"/>
    <x v="27"/>
    <n v="110.5"/>
    <x v="3"/>
    <x v="0"/>
    <x v="0"/>
    <x v="0"/>
    <x v="2"/>
    <x v="0"/>
  </r>
  <r>
    <x v="0"/>
    <x v="11"/>
    <s v="De Bonte Raaf"/>
    <x v="9"/>
    <x v="28"/>
    <n v="1132"/>
    <x v="3"/>
    <x v="0"/>
    <x v="0"/>
    <x v="0"/>
    <x v="2"/>
    <x v="0"/>
  </r>
  <r>
    <x v="0"/>
    <x v="11"/>
    <s v="De Bonte Raaf"/>
    <x v="9"/>
    <x v="29"/>
    <n v="198.66"/>
    <x v="3"/>
    <x v="0"/>
    <x v="0"/>
    <x v="0"/>
    <x v="2"/>
    <x v="0"/>
  </r>
  <r>
    <x v="0"/>
    <x v="11"/>
    <s v="De Bonte Raaf"/>
    <x v="9"/>
    <x v="30"/>
    <n v="2264"/>
    <x v="3"/>
    <x v="0"/>
    <x v="0"/>
    <x v="0"/>
    <x v="2"/>
    <x v="0"/>
  </r>
  <r>
    <x v="0"/>
    <x v="11"/>
    <s v="De Bonte Raaf"/>
    <x v="9"/>
    <x v="31"/>
    <n v="14.51"/>
    <x v="3"/>
    <x v="0"/>
    <x v="0"/>
    <x v="0"/>
    <x v="2"/>
    <x v="0"/>
  </r>
  <r>
    <x v="0"/>
    <x v="11"/>
    <s v="De Bonte Raaf"/>
    <x v="9"/>
    <x v="32"/>
    <n v="78"/>
    <x v="3"/>
    <x v="0"/>
    <x v="0"/>
    <x v="0"/>
    <x v="2"/>
    <x v="0"/>
  </r>
  <r>
    <x v="0"/>
    <x v="11"/>
    <s v="De Bonte Raaf"/>
    <x v="9"/>
    <x v="33"/>
    <n v="50"/>
    <x v="3"/>
    <x v="0"/>
    <x v="0"/>
    <x v="0"/>
    <x v="2"/>
    <x v="0"/>
  </r>
  <r>
    <x v="0"/>
    <x v="11"/>
    <s v="De Bonte Raaf"/>
    <x v="9"/>
    <x v="34"/>
    <n v="50"/>
    <x v="3"/>
    <x v="0"/>
    <x v="0"/>
    <x v="0"/>
    <x v="2"/>
    <x v="0"/>
  </r>
  <r>
    <x v="0"/>
    <x v="11"/>
    <s v="De Bonte Raaf"/>
    <x v="9"/>
    <x v="35"/>
    <n v="100"/>
    <x v="3"/>
    <x v="0"/>
    <x v="0"/>
    <x v="0"/>
    <x v="2"/>
    <x v="0"/>
  </r>
  <r>
    <x v="0"/>
    <x v="11"/>
    <s v="De Bonte Raaf"/>
    <x v="9"/>
    <x v="36"/>
    <n v="78"/>
    <x v="3"/>
    <x v="0"/>
    <x v="0"/>
    <x v="0"/>
    <x v="2"/>
    <x v="0"/>
  </r>
  <r>
    <x v="0"/>
    <x v="11"/>
    <s v="De Bonte Raaf"/>
    <x v="9"/>
    <x v="37"/>
    <n v="89.15"/>
    <x v="3"/>
    <x v="0"/>
    <x v="0"/>
    <x v="0"/>
    <x v="2"/>
    <x v="0"/>
  </r>
  <r>
    <x v="0"/>
    <x v="11"/>
    <s v="De Bonte Raaf"/>
    <x v="9"/>
    <x v="38"/>
    <n v="50.4"/>
    <x v="3"/>
    <x v="0"/>
    <x v="0"/>
    <x v="0"/>
    <x v="2"/>
    <x v="0"/>
  </r>
  <r>
    <x v="0"/>
    <x v="11"/>
    <s v="De Bonte Raaf"/>
    <x v="9"/>
    <x v="39"/>
    <n v="0"/>
    <x v="3"/>
    <x v="0"/>
    <x v="0"/>
    <x v="0"/>
    <x v="2"/>
    <x v="0"/>
  </r>
  <r>
    <x v="0"/>
    <x v="11"/>
    <s v="De Bonte Raaf"/>
    <x v="9"/>
    <x v="93"/>
    <n v="165.6"/>
    <x v="3"/>
    <x v="0"/>
    <x v="0"/>
    <x v="0"/>
    <x v="2"/>
    <x v="0"/>
  </r>
  <r>
    <x v="0"/>
    <x v="11"/>
    <s v="De Bonte Raaf"/>
    <x v="9"/>
    <x v="40"/>
    <n v="216"/>
    <x v="3"/>
    <x v="0"/>
    <x v="0"/>
    <x v="0"/>
    <x v="2"/>
    <x v="0"/>
  </r>
  <r>
    <x v="0"/>
    <x v="11"/>
    <s v="De Bonte Raaf"/>
    <x v="9"/>
    <x v="41"/>
    <n v="0"/>
    <x v="3"/>
    <x v="0"/>
    <x v="0"/>
    <x v="0"/>
    <x v="2"/>
    <x v="0"/>
  </r>
  <r>
    <x v="0"/>
    <x v="11"/>
    <s v="De Bonte Raaf"/>
    <x v="9"/>
    <x v="92"/>
    <n v="1132"/>
    <x v="3"/>
    <x v="0"/>
    <x v="0"/>
    <x v="0"/>
    <x v="2"/>
    <x v="0"/>
  </r>
  <r>
    <x v="0"/>
    <x v="11"/>
    <s v="De Bonte Raaf"/>
    <x v="9"/>
    <x v="43"/>
    <n v="0"/>
    <x v="3"/>
    <x v="0"/>
    <x v="0"/>
    <x v="1"/>
    <x v="2"/>
    <x v="0"/>
  </r>
  <r>
    <x v="0"/>
    <x v="11"/>
    <s v="De Bonte Raaf"/>
    <x v="9"/>
    <x v="44"/>
    <n v="0"/>
    <x v="3"/>
    <x v="0"/>
    <x v="0"/>
    <x v="2"/>
    <x v="2"/>
    <x v="0"/>
  </r>
  <r>
    <x v="0"/>
    <x v="11"/>
    <s v="De Bonte Raaf"/>
    <x v="9"/>
    <x v="45"/>
    <n v="0"/>
    <x v="3"/>
    <x v="0"/>
    <x v="0"/>
    <x v="2"/>
    <x v="2"/>
    <x v="0"/>
  </r>
  <r>
    <x v="0"/>
    <x v="11"/>
    <s v="De Bonte Raaf"/>
    <x v="9"/>
    <x v="46"/>
    <n v="0"/>
    <x v="3"/>
    <x v="0"/>
    <x v="0"/>
    <x v="2"/>
    <x v="2"/>
    <x v="0"/>
  </r>
  <r>
    <x v="0"/>
    <x v="11"/>
    <s v="De Bonte Raaf"/>
    <x v="9"/>
    <x v="47"/>
    <n v="0"/>
    <x v="3"/>
    <x v="0"/>
    <x v="0"/>
    <x v="2"/>
    <x v="2"/>
    <x v="0"/>
  </r>
  <r>
    <x v="0"/>
    <x v="11"/>
    <s v="De Bonte Raaf"/>
    <x v="9"/>
    <x v="48"/>
    <n v="0"/>
    <x v="3"/>
    <x v="0"/>
    <x v="0"/>
    <x v="1"/>
    <x v="2"/>
    <x v="0"/>
  </r>
  <r>
    <x v="0"/>
    <x v="11"/>
    <s v="De Bonte Raaf"/>
    <x v="9"/>
    <x v="49"/>
    <n v="90.56"/>
    <x v="3"/>
    <x v="0"/>
    <x v="0"/>
    <x v="3"/>
    <x v="2"/>
    <x v="0"/>
  </r>
  <r>
    <x v="0"/>
    <x v="11"/>
    <s v="De Bonte Raaf"/>
    <x v="9"/>
    <x v="50"/>
    <n v="13.58"/>
    <x v="3"/>
    <x v="0"/>
    <x v="0"/>
    <x v="4"/>
    <x v="2"/>
    <x v="0"/>
  </r>
  <r>
    <x v="0"/>
    <x v="11"/>
    <s v="De Bonte Raaf"/>
    <x v="9"/>
    <x v="51"/>
    <n v="18.11"/>
    <x v="3"/>
    <x v="0"/>
    <x v="0"/>
    <x v="4"/>
    <x v="2"/>
    <x v="0"/>
  </r>
  <r>
    <x v="0"/>
    <x v="11"/>
    <s v="De Bonte Raaf"/>
    <x v="9"/>
    <x v="52"/>
    <n v="198.66"/>
    <x v="3"/>
    <x v="0"/>
    <x v="0"/>
    <x v="1"/>
    <x v="2"/>
    <x v="0"/>
  </r>
  <r>
    <x v="0"/>
    <x v="11"/>
    <s v="De Bonte Raaf"/>
    <x v="9"/>
    <x v="53"/>
    <n v="16.98"/>
    <x v="3"/>
    <x v="0"/>
    <x v="0"/>
    <x v="3"/>
    <x v="2"/>
    <x v="0"/>
  </r>
  <r>
    <x v="0"/>
    <x v="11"/>
    <s v="De Bonte Raaf"/>
    <x v="9"/>
    <x v="54"/>
    <n v="-27.25"/>
    <x v="3"/>
    <x v="0"/>
    <x v="0"/>
    <x v="4"/>
    <x v="2"/>
    <x v="0"/>
  </r>
  <r>
    <x v="0"/>
    <x v="11"/>
    <s v="De Bonte Raaf"/>
    <x v="9"/>
    <x v="55"/>
    <n v="-36.340000000000003"/>
    <x v="3"/>
    <x v="0"/>
    <x v="0"/>
    <x v="4"/>
    <x v="2"/>
    <x v="0"/>
  </r>
  <r>
    <x v="0"/>
    <x v="11"/>
    <s v="De Bonte Raaf"/>
    <x v="9"/>
    <x v="56"/>
    <n v="0"/>
    <x v="3"/>
    <x v="0"/>
    <x v="0"/>
    <x v="4"/>
    <x v="2"/>
    <x v="0"/>
  </r>
  <r>
    <x v="0"/>
    <x v="11"/>
    <s v="De Bonte Raaf"/>
    <x v="9"/>
    <x v="57"/>
    <n v="0"/>
    <x v="3"/>
    <x v="0"/>
    <x v="0"/>
    <x v="4"/>
    <x v="2"/>
    <x v="0"/>
  </r>
  <r>
    <x v="0"/>
    <x v="11"/>
    <s v="De Bonte Raaf"/>
    <x v="9"/>
    <x v="58"/>
    <n v="0"/>
    <x v="3"/>
    <x v="0"/>
    <x v="0"/>
    <x v="4"/>
    <x v="2"/>
    <x v="0"/>
  </r>
  <r>
    <x v="0"/>
    <x v="11"/>
    <s v="De Bonte Raaf"/>
    <x v="9"/>
    <x v="59"/>
    <n v="0"/>
    <x v="3"/>
    <x v="0"/>
    <x v="0"/>
    <x v="4"/>
    <x v="2"/>
    <x v="0"/>
  </r>
  <r>
    <x v="0"/>
    <x v="11"/>
    <s v="De Bonte Raaf"/>
    <x v="9"/>
    <x v="60"/>
    <n v="96.74"/>
    <x v="3"/>
    <x v="0"/>
    <x v="0"/>
    <x v="5"/>
    <x v="2"/>
    <x v="0"/>
  </r>
  <r>
    <x v="0"/>
    <x v="11"/>
    <s v="De Bonte Raaf"/>
    <x v="9"/>
    <x v="61"/>
    <n v="0"/>
    <x v="3"/>
    <x v="0"/>
    <x v="0"/>
    <x v="5"/>
    <x v="2"/>
    <x v="0"/>
  </r>
  <r>
    <x v="0"/>
    <x v="11"/>
    <s v="De Bonte Raaf"/>
    <x v="9"/>
    <x v="62"/>
    <n v="0"/>
    <x v="3"/>
    <x v="0"/>
    <x v="0"/>
    <x v="5"/>
    <x v="2"/>
    <x v="0"/>
  </r>
  <r>
    <x v="0"/>
    <x v="11"/>
    <s v="De Bonte Raaf"/>
    <x v="9"/>
    <x v="63"/>
    <n v="0"/>
    <x v="3"/>
    <x v="0"/>
    <x v="0"/>
    <x v="5"/>
    <x v="2"/>
    <x v="0"/>
  </r>
  <r>
    <x v="0"/>
    <x v="11"/>
    <s v="De Bonte Raaf"/>
    <x v="9"/>
    <x v="64"/>
    <n v="7.05"/>
    <x v="3"/>
    <x v="0"/>
    <x v="0"/>
    <x v="5"/>
    <x v="2"/>
    <x v="0"/>
  </r>
  <r>
    <x v="0"/>
    <x v="11"/>
    <s v="De Bonte Raaf"/>
    <x v="9"/>
    <x v="65"/>
    <n v="0"/>
    <x v="3"/>
    <x v="0"/>
    <x v="0"/>
    <x v="5"/>
    <x v="2"/>
    <x v="0"/>
  </r>
  <r>
    <x v="0"/>
    <x v="11"/>
    <s v="De Bonte Raaf"/>
    <x v="9"/>
    <x v="66"/>
    <n v="39.119999999999997"/>
    <x v="3"/>
    <x v="0"/>
    <x v="0"/>
    <x v="5"/>
    <x v="2"/>
    <x v="0"/>
  </r>
  <r>
    <x v="0"/>
    <x v="11"/>
    <s v="De Bonte Raaf"/>
    <x v="9"/>
    <x v="67"/>
    <n v="0"/>
    <x v="3"/>
    <x v="0"/>
    <x v="0"/>
    <x v="5"/>
    <x v="2"/>
    <x v="0"/>
  </r>
  <r>
    <x v="0"/>
    <x v="11"/>
    <s v="De Bonte Raaf"/>
    <x v="9"/>
    <x v="68"/>
    <n v="0"/>
    <x v="3"/>
    <x v="0"/>
    <x v="0"/>
    <x v="5"/>
    <x v="2"/>
    <x v="0"/>
  </r>
  <r>
    <x v="0"/>
    <x v="11"/>
    <s v="De Bonte Raaf"/>
    <x v="9"/>
    <x v="69"/>
    <n v="0"/>
    <x v="3"/>
    <x v="0"/>
    <x v="0"/>
    <x v="5"/>
    <x v="2"/>
    <x v="0"/>
  </r>
  <r>
    <x v="0"/>
    <x v="11"/>
    <s v="De Bonte Raaf"/>
    <x v="9"/>
    <x v="70"/>
    <n v="4.66"/>
    <x v="3"/>
    <x v="0"/>
    <x v="0"/>
    <x v="5"/>
    <x v="2"/>
    <x v="0"/>
  </r>
  <r>
    <x v="0"/>
    <x v="11"/>
    <s v="De Bonte Raaf"/>
    <x v="9"/>
    <x v="71"/>
    <n v="0"/>
    <x v="3"/>
    <x v="0"/>
    <x v="0"/>
    <x v="5"/>
    <x v="2"/>
    <x v="0"/>
  </r>
  <r>
    <x v="0"/>
    <x v="11"/>
    <s v="De Bonte Raaf"/>
    <x v="9"/>
    <x v="72"/>
    <n v="0"/>
    <x v="3"/>
    <x v="0"/>
    <x v="0"/>
    <x v="4"/>
    <x v="2"/>
    <x v="0"/>
  </r>
  <r>
    <x v="0"/>
    <x v="11"/>
    <s v="De Bonte Raaf"/>
    <x v="9"/>
    <x v="73"/>
    <n v="0"/>
    <x v="3"/>
    <x v="0"/>
    <x v="0"/>
    <x v="4"/>
    <x v="2"/>
    <x v="0"/>
  </r>
  <r>
    <x v="0"/>
    <x v="11"/>
    <s v="De Bonte Raaf"/>
    <x v="9"/>
    <x v="74"/>
    <n v="0"/>
    <x v="3"/>
    <x v="0"/>
    <x v="0"/>
    <x v="4"/>
    <x v="2"/>
    <x v="0"/>
  </r>
  <r>
    <x v="0"/>
    <x v="11"/>
    <s v="De Bonte Raaf"/>
    <x v="9"/>
    <x v="75"/>
    <n v="0"/>
    <x v="3"/>
    <x v="0"/>
    <x v="0"/>
    <x v="4"/>
    <x v="2"/>
    <x v="0"/>
  </r>
  <r>
    <x v="0"/>
    <x v="11"/>
    <s v="De Bonte Raaf"/>
    <x v="9"/>
    <x v="76"/>
    <n v="89.15"/>
    <x v="3"/>
    <x v="0"/>
    <x v="0"/>
    <x v="6"/>
    <x v="2"/>
    <x v="0"/>
  </r>
  <r>
    <x v="0"/>
    <x v="11"/>
    <s v="De Bonte Raaf"/>
    <x v="9"/>
    <x v="77"/>
    <n v="-85.42"/>
    <x v="3"/>
    <x v="0"/>
    <x v="0"/>
    <x v="7"/>
    <x v="2"/>
    <x v="0"/>
  </r>
  <r>
    <x v="0"/>
    <x v="11"/>
    <s v="De Bonte Raaf"/>
    <x v="9"/>
    <x v="78"/>
    <n v="-82.19"/>
    <x v="3"/>
    <x v="0"/>
    <x v="0"/>
    <x v="7"/>
    <x v="2"/>
    <x v="0"/>
  </r>
  <r>
    <x v="0"/>
    <x v="11"/>
    <s v="De Bonte Raaf"/>
    <x v="9"/>
    <x v="79"/>
    <n v="0"/>
    <x v="3"/>
    <x v="0"/>
    <x v="0"/>
    <x v="7"/>
    <x v="2"/>
    <x v="0"/>
  </r>
  <r>
    <x v="0"/>
    <x v="11"/>
    <s v="De Bonte Raaf"/>
    <x v="9"/>
    <x v="80"/>
    <n v="0"/>
    <x v="3"/>
    <x v="0"/>
    <x v="0"/>
    <x v="8"/>
    <x v="2"/>
    <x v="0"/>
  </r>
  <r>
    <x v="0"/>
    <x v="11"/>
    <s v="De Bonte Raaf"/>
    <x v="9"/>
    <x v="81"/>
    <n v="1163.05"/>
    <x v="3"/>
    <x v="0"/>
    <x v="0"/>
    <x v="8"/>
    <x v="2"/>
    <x v="0"/>
  </r>
  <r>
    <x v="0"/>
    <x v="11"/>
    <s v="De Bonte Raaf"/>
    <x v="9"/>
    <x v="82"/>
    <n v="0"/>
    <x v="3"/>
    <x v="0"/>
    <x v="0"/>
    <x v="8"/>
    <x v="2"/>
    <x v="0"/>
  </r>
  <r>
    <x v="0"/>
    <x v="11"/>
    <s v="De Bonte Raaf"/>
    <x v="9"/>
    <x v="83"/>
    <n v="1163.05"/>
    <x v="3"/>
    <x v="0"/>
    <x v="0"/>
    <x v="9"/>
    <x v="2"/>
    <x v="0"/>
  </r>
  <r>
    <x v="0"/>
    <x v="11"/>
    <s v="De Bonte Raaf"/>
    <x v="9"/>
    <x v="84"/>
    <n v="0"/>
    <x v="3"/>
    <x v="0"/>
    <x v="0"/>
    <x v="3"/>
    <x v="2"/>
    <x v="0"/>
  </r>
  <r>
    <x v="0"/>
    <x v="11"/>
    <s v="De Bonte Raaf"/>
    <x v="10"/>
    <x v="0"/>
    <n v="6.12"/>
    <x v="3"/>
    <x v="0"/>
    <x v="0"/>
    <x v="0"/>
    <x v="2"/>
    <x v="0"/>
  </r>
  <r>
    <x v="0"/>
    <x v="11"/>
    <s v="De Bonte Raaf"/>
    <x v="10"/>
    <x v="1"/>
    <n v="0"/>
    <x v="3"/>
    <x v="0"/>
    <x v="0"/>
    <x v="0"/>
    <x v="2"/>
    <x v="0"/>
  </r>
  <r>
    <x v="0"/>
    <x v="11"/>
    <s v="De Bonte Raaf"/>
    <x v="10"/>
    <x v="97"/>
    <n v="3.26"/>
    <x v="3"/>
    <x v="0"/>
    <x v="0"/>
    <x v="0"/>
    <x v="2"/>
    <x v="0"/>
  </r>
  <r>
    <x v="0"/>
    <x v="11"/>
    <s v="De Bonte Raaf"/>
    <x v="10"/>
    <x v="3"/>
    <n v="0"/>
    <x v="3"/>
    <x v="0"/>
    <x v="0"/>
    <x v="0"/>
    <x v="2"/>
    <x v="0"/>
  </r>
  <r>
    <x v="0"/>
    <x v="11"/>
    <s v="De Bonte Raaf"/>
    <x v="10"/>
    <x v="4"/>
    <n v="0"/>
    <x v="3"/>
    <x v="0"/>
    <x v="0"/>
    <x v="1"/>
    <x v="2"/>
    <x v="0"/>
  </r>
  <r>
    <x v="0"/>
    <x v="11"/>
    <s v="De Bonte Raaf"/>
    <x v="10"/>
    <x v="98"/>
    <n v="3.26"/>
    <x v="3"/>
    <x v="0"/>
    <x v="0"/>
    <x v="0"/>
    <x v="2"/>
    <x v="0"/>
  </r>
  <r>
    <x v="0"/>
    <x v="11"/>
    <s v="De Bonte Raaf"/>
    <x v="10"/>
    <x v="6"/>
    <n v="0.75"/>
    <x v="3"/>
    <x v="0"/>
    <x v="0"/>
    <x v="0"/>
    <x v="2"/>
    <x v="0"/>
  </r>
  <r>
    <x v="0"/>
    <x v="11"/>
    <s v="De Bonte Raaf"/>
    <x v="10"/>
    <x v="99"/>
    <n v="3.26"/>
    <x v="3"/>
    <x v="0"/>
    <x v="0"/>
    <x v="0"/>
    <x v="2"/>
    <x v="0"/>
  </r>
  <r>
    <x v="0"/>
    <x v="11"/>
    <s v="De Bonte Raaf"/>
    <x v="10"/>
    <x v="8"/>
    <n v="0"/>
    <x v="3"/>
    <x v="0"/>
    <x v="0"/>
    <x v="1"/>
    <x v="2"/>
    <x v="0"/>
  </r>
  <r>
    <x v="0"/>
    <x v="11"/>
    <s v="De Bonte Raaf"/>
    <x v="10"/>
    <x v="9"/>
    <n v="0"/>
    <x v="3"/>
    <x v="0"/>
    <x v="0"/>
    <x v="0"/>
    <x v="2"/>
    <x v="0"/>
  </r>
  <r>
    <x v="0"/>
    <x v="11"/>
    <s v="De Bonte Raaf"/>
    <x v="10"/>
    <x v="10"/>
    <n v="0"/>
    <x v="3"/>
    <x v="0"/>
    <x v="0"/>
    <x v="0"/>
    <x v="2"/>
    <x v="0"/>
  </r>
  <r>
    <x v="0"/>
    <x v="11"/>
    <s v="De Bonte Raaf"/>
    <x v="10"/>
    <x v="11"/>
    <n v="0"/>
    <x v="3"/>
    <x v="0"/>
    <x v="0"/>
    <x v="0"/>
    <x v="2"/>
    <x v="0"/>
  </r>
  <r>
    <x v="0"/>
    <x v="11"/>
    <s v="De Bonte Raaf"/>
    <x v="10"/>
    <x v="12"/>
    <n v="0"/>
    <x v="3"/>
    <x v="0"/>
    <x v="0"/>
    <x v="0"/>
    <x v="2"/>
    <x v="0"/>
  </r>
  <r>
    <x v="0"/>
    <x v="11"/>
    <s v="De Bonte Raaf"/>
    <x v="10"/>
    <x v="13"/>
    <n v="0"/>
    <x v="3"/>
    <x v="0"/>
    <x v="0"/>
    <x v="0"/>
    <x v="2"/>
    <x v="0"/>
  </r>
  <r>
    <x v="0"/>
    <x v="11"/>
    <s v="De Bonte Raaf"/>
    <x v="10"/>
    <x v="14"/>
    <n v="0"/>
    <x v="3"/>
    <x v="0"/>
    <x v="0"/>
    <x v="0"/>
    <x v="2"/>
    <x v="0"/>
  </r>
  <r>
    <x v="0"/>
    <x v="11"/>
    <s v="De Bonte Raaf"/>
    <x v="10"/>
    <x v="15"/>
    <n v="0"/>
    <x v="3"/>
    <x v="0"/>
    <x v="0"/>
    <x v="0"/>
    <x v="2"/>
    <x v="0"/>
  </r>
  <r>
    <x v="0"/>
    <x v="11"/>
    <s v="De Bonte Raaf"/>
    <x v="10"/>
    <x v="16"/>
    <n v="0"/>
    <x v="3"/>
    <x v="0"/>
    <x v="0"/>
    <x v="0"/>
    <x v="2"/>
    <x v="0"/>
  </r>
  <r>
    <x v="0"/>
    <x v="11"/>
    <s v="De Bonte Raaf"/>
    <x v="10"/>
    <x v="17"/>
    <n v="3.26"/>
    <x v="3"/>
    <x v="0"/>
    <x v="0"/>
    <x v="0"/>
    <x v="2"/>
    <x v="0"/>
  </r>
  <r>
    <x v="0"/>
    <x v="11"/>
    <s v="De Bonte Raaf"/>
    <x v="10"/>
    <x v="18"/>
    <n v="3.26"/>
    <x v="3"/>
    <x v="0"/>
    <x v="0"/>
    <x v="0"/>
    <x v="2"/>
    <x v="0"/>
  </r>
  <r>
    <x v="0"/>
    <x v="11"/>
    <s v="De Bonte Raaf"/>
    <x v="10"/>
    <x v="19"/>
    <n v="0"/>
    <x v="3"/>
    <x v="0"/>
    <x v="0"/>
    <x v="0"/>
    <x v="2"/>
    <x v="0"/>
  </r>
  <r>
    <x v="0"/>
    <x v="11"/>
    <s v="De Bonte Raaf"/>
    <x v="10"/>
    <x v="20"/>
    <n v="3.26"/>
    <x v="3"/>
    <x v="0"/>
    <x v="0"/>
    <x v="0"/>
    <x v="2"/>
    <x v="0"/>
  </r>
  <r>
    <x v="0"/>
    <x v="11"/>
    <s v="De Bonte Raaf"/>
    <x v="10"/>
    <x v="21"/>
    <n v="-1.22"/>
    <x v="3"/>
    <x v="0"/>
    <x v="0"/>
    <x v="0"/>
    <x v="2"/>
    <x v="0"/>
  </r>
  <r>
    <x v="0"/>
    <x v="11"/>
    <s v="De Bonte Raaf"/>
    <x v="10"/>
    <x v="22"/>
    <n v="3.26"/>
    <x v="3"/>
    <x v="0"/>
    <x v="0"/>
    <x v="0"/>
    <x v="2"/>
    <x v="0"/>
  </r>
  <r>
    <x v="0"/>
    <x v="11"/>
    <s v="De Bonte Raaf"/>
    <x v="10"/>
    <x v="23"/>
    <n v="3.26"/>
    <x v="3"/>
    <x v="0"/>
    <x v="0"/>
    <x v="0"/>
    <x v="2"/>
    <x v="0"/>
  </r>
  <r>
    <x v="0"/>
    <x v="11"/>
    <s v="De Bonte Raaf"/>
    <x v="10"/>
    <x v="24"/>
    <n v="3.26"/>
    <x v="3"/>
    <x v="0"/>
    <x v="0"/>
    <x v="0"/>
    <x v="2"/>
    <x v="0"/>
  </r>
  <r>
    <x v="0"/>
    <x v="11"/>
    <s v="De Bonte Raaf"/>
    <x v="10"/>
    <x v="25"/>
    <n v="0"/>
    <x v="3"/>
    <x v="0"/>
    <x v="0"/>
    <x v="0"/>
    <x v="2"/>
    <x v="0"/>
  </r>
  <r>
    <x v="0"/>
    <x v="11"/>
    <s v="De Bonte Raaf"/>
    <x v="10"/>
    <x v="26"/>
    <n v="0"/>
    <x v="3"/>
    <x v="0"/>
    <x v="0"/>
    <x v="0"/>
    <x v="2"/>
    <x v="0"/>
  </r>
  <r>
    <x v="0"/>
    <x v="11"/>
    <s v="De Bonte Raaf"/>
    <x v="10"/>
    <x v="27"/>
    <n v="0"/>
    <x v="3"/>
    <x v="0"/>
    <x v="0"/>
    <x v="0"/>
    <x v="2"/>
    <x v="0"/>
  </r>
  <r>
    <x v="0"/>
    <x v="11"/>
    <s v="De Bonte Raaf"/>
    <x v="10"/>
    <x v="28"/>
    <n v="0"/>
    <x v="3"/>
    <x v="0"/>
    <x v="0"/>
    <x v="0"/>
    <x v="2"/>
    <x v="0"/>
  </r>
  <r>
    <x v="0"/>
    <x v="11"/>
    <s v="De Bonte Raaf"/>
    <x v="10"/>
    <x v="29"/>
    <n v="3.26"/>
    <x v="3"/>
    <x v="0"/>
    <x v="0"/>
    <x v="0"/>
    <x v="2"/>
    <x v="0"/>
  </r>
  <r>
    <x v="0"/>
    <x v="11"/>
    <s v="De Bonte Raaf"/>
    <x v="10"/>
    <x v="30"/>
    <n v="2264"/>
    <x v="3"/>
    <x v="0"/>
    <x v="0"/>
    <x v="0"/>
    <x v="2"/>
    <x v="0"/>
  </r>
  <r>
    <x v="0"/>
    <x v="11"/>
    <s v="De Bonte Raaf"/>
    <x v="10"/>
    <x v="31"/>
    <n v="14.51"/>
    <x v="3"/>
    <x v="0"/>
    <x v="0"/>
    <x v="0"/>
    <x v="2"/>
    <x v="0"/>
  </r>
  <r>
    <x v="0"/>
    <x v="11"/>
    <s v="De Bonte Raaf"/>
    <x v="10"/>
    <x v="32"/>
    <n v="0"/>
    <x v="3"/>
    <x v="0"/>
    <x v="0"/>
    <x v="0"/>
    <x v="2"/>
    <x v="0"/>
  </r>
  <r>
    <x v="0"/>
    <x v="11"/>
    <s v="De Bonte Raaf"/>
    <x v="10"/>
    <x v="33"/>
    <n v="0"/>
    <x v="3"/>
    <x v="0"/>
    <x v="0"/>
    <x v="0"/>
    <x v="2"/>
    <x v="0"/>
  </r>
  <r>
    <x v="0"/>
    <x v="11"/>
    <s v="De Bonte Raaf"/>
    <x v="10"/>
    <x v="34"/>
    <n v="0"/>
    <x v="3"/>
    <x v="0"/>
    <x v="0"/>
    <x v="0"/>
    <x v="2"/>
    <x v="0"/>
  </r>
  <r>
    <x v="0"/>
    <x v="11"/>
    <s v="De Bonte Raaf"/>
    <x v="10"/>
    <x v="35"/>
    <n v="0"/>
    <x v="3"/>
    <x v="0"/>
    <x v="0"/>
    <x v="0"/>
    <x v="2"/>
    <x v="0"/>
  </r>
  <r>
    <x v="0"/>
    <x v="11"/>
    <s v="De Bonte Raaf"/>
    <x v="10"/>
    <x v="36"/>
    <n v="0"/>
    <x v="3"/>
    <x v="0"/>
    <x v="0"/>
    <x v="0"/>
    <x v="2"/>
    <x v="0"/>
  </r>
  <r>
    <x v="0"/>
    <x v="11"/>
    <s v="De Bonte Raaf"/>
    <x v="10"/>
    <x v="37"/>
    <n v="0.22"/>
    <x v="3"/>
    <x v="0"/>
    <x v="0"/>
    <x v="0"/>
    <x v="2"/>
    <x v="0"/>
  </r>
  <r>
    <x v="0"/>
    <x v="11"/>
    <s v="De Bonte Raaf"/>
    <x v="10"/>
    <x v="38"/>
    <n v="3.42"/>
    <x v="3"/>
    <x v="0"/>
    <x v="0"/>
    <x v="0"/>
    <x v="2"/>
    <x v="0"/>
  </r>
  <r>
    <x v="0"/>
    <x v="11"/>
    <s v="De Bonte Raaf"/>
    <x v="10"/>
    <x v="39"/>
    <n v="0"/>
    <x v="3"/>
    <x v="0"/>
    <x v="0"/>
    <x v="0"/>
    <x v="2"/>
    <x v="0"/>
  </r>
  <r>
    <x v="0"/>
    <x v="11"/>
    <s v="De Bonte Raaf"/>
    <x v="10"/>
    <x v="40"/>
    <n v="3.42"/>
    <x v="3"/>
    <x v="0"/>
    <x v="0"/>
    <x v="0"/>
    <x v="2"/>
    <x v="0"/>
  </r>
  <r>
    <x v="0"/>
    <x v="11"/>
    <s v="De Bonte Raaf"/>
    <x v="10"/>
    <x v="41"/>
    <n v="0"/>
    <x v="3"/>
    <x v="0"/>
    <x v="0"/>
    <x v="0"/>
    <x v="2"/>
    <x v="0"/>
  </r>
  <r>
    <x v="0"/>
    <x v="11"/>
    <s v="De Bonte Raaf"/>
    <x v="10"/>
    <x v="42"/>
    <n v="0"/>
    <x v="3"/>
    <x v="0"/>
    <x v="0"/>
    <x v="0"/>
    <x v="2"/>
    <x v="0"/>
  </r>
  <r>
    <x v="0"/>
    <x v="11"/>
    <s v="De Bonte Raaf"/>
    <x v="10"/>
    <x v="43"/>
    <n v="0"/>
    <x v="3"/>
    <x v="0"/>
    <x v="0"/>
    <x v="1"/>
    <x v="2"/>
    <x v="0"/>
  </r>
  <r>
    <x v="0"/>
    <x v="11"/>
    <s v="De Bonte Raaf"/>
    <x v="10"/>
    <x v="44"/>
    <n v="0"/>
    <x v="3"/>
    <x v="0"/>
    <x v="0"/>
    <x v="2"/>
    <x v="2"/>
    <x v="0"/>
  </r>
  <r>
    <x v="0"/>
    <x v="11"/>
    <s v="De Bonte Raaf"/>
    <x v="10"/>
    <x v="45"/>
    <n v="0"/>
    <x v="3"/>
    <x v="0"/>
    <x v="0"/>
    <x v="2"/>
    <x v="2"/>
    <x v="0"/>
  </r>
  <r>
    <x v="0"/>
    <x v="11"/>
    <s v="De Bonte Raaf"/>
    <x v="10"/>
    <x v="46"/>
    <n v="0"/>
    <x v="3"/>
    <x v="0"/>
    <x v="0"/>
    <x v="2"/>
    <x v="2"/>
    <x v="0"/>
  </r>
  <r>
    <x v="0"/>
    <x v="11"/>
    <s v="De Bonte Raaf"/>
    <x v="10"/>
    <x v="47"/>
    <n v="0"/>
    <x v="3"/>
    <x v="0"/>
    <x v="0"/>
    <x v="2"/>
    <x v="2"/>
    <x v="0"/>
  </r>
  <r>
    <x v="0"/>
    <x v="11"/>
    <s v="De Bonte Raaf"/>
    <x v="10"/>
    <x v="48"/>
    <n v="0"/>
    <x v="3"/>
    <x v="0"/>
    <x v="0"/>
    <x v="1"/>
    <x v="2"/>
    <x v="0"/>
  </r>
  <r>
    <x v="0"/>
    <x v="11"/>
    <s v="De Bonte Raaf"/>
    <x v="10"/>
    <x v="49"/>
    <n v="0"/>
    <x v="3"/>
    <x v="0"/>
    <x v="0"/>
    <x v="3"/>
    <x v="2"/>
    <x v="0"/>
  </r>
  <r>
    <x v="0"/>
    <x v="11"/>
    <s v="De Bonte Raaf"/>
    <x v="10"/>
    <x v="50"/>
    <n v="0"/>
    <x v="3"/>
    <x v="0"/>
    <x v="0"/>
    <x v="4"/>
    <x v="2"/>
    <x v="0"/>
  </r>
  <r>
    <x v="0"/>
    <x v="11"/>
    <s v="De Bonte Raaf"/>
    <x v="10"/>
    <x v="51"/>
    <n v="0"/>
    <x v="3"/>
    <x v="0"/>
    <x v="0"/>
    <x v="4"/>
    <x v="2"/>
    <x v="0"/>
  </r>
  <r>
    <x v="0"/>
    <x v="11"/>
    <s v="De Bonte Raaf"/>
    <x v="10"/>
    <x v="52"/>
    <n v="3.26"/>
    <x v="3"/>
    <x v="0"/>
    <x v="0"/>
    <x v="1"/>
    <x v="2"/>
    <x v="0"/>
  </r>
  <r>
    <x v="0"/>
    <x v="11"/>
    <s v="De Bonte Raaf"/>
    <x v="10"/>
    <x v="53"/>
    <n v="0"/>
    <x v="3"/>
    <x v="0"/>
    <x v="0"/>
    <x v="3"/>
    <x v="2"/>
    <x v="0"/>
  </r>
  <r>
    <x v="0"/>
    <x v="11"/>
    <s v="De Bonte Raaf"/>
    <x v="10"/>
    <x v="54"/>
    <n v="-0.49"/>
    <x v="3"/>
    <x v="0"/>
    <x v="0"/>
    <x v="4"/>
    <x v="2"/>
    <x v="0"/>
  </r>
  <r>
    <x v="0"/>
    <x v="11"/>
    <s v="De Bonte Raaf"/>
    <x v="10"/>
    <x v="55"/>
    <n v="-0.65"/>
    <x v="3"/>
    <x v="0"/>
    <x v="0"/>
    <x v="4"/>
    <x v="2"/>
    <x v="0"/>
  </r>
  <r>
    <x v="0"/>
    <x v="11"/>
    <s v="De Bonte Raaf"/>
    <x v="10"/>
    <x v="56"/>
    <n v="0"/>
    <x v="3"/>
    <x v="0"/>
    <x v="0"/>
    <x v="4"/>
    <x v="2"/>
    <x v="0"/>
  </r>
  <r>
    <x v="0"/>
    <x v="11"/>
    <s v="De Bonte Raaf"/>
    <x v="10"/>
    <x v="57"/>
    <n v="0"/>
    <x v="3"/>
    <x v="0"/>
    <x v="0"/>
    <x v="4"/>
    <x v="2"/>
    <x v="0"/>
  </r>
  <r>
    <x v="0"/>
    <x v="11"/>
    <s v="De Bonte Raaf"/>
    <x v="10"/>
    <x v="58"/>
    <n v="0"/>
    <x v="3"/>
    <x v="0"/>
    <x v="0"/>
    <x v="4"/>
    <x v="2"/>
    <x v="0"/>
  </r>
  <r>
    <x v="0"/>
    <x v="11"/>
    <s v="De Bonte Raaf"/>
    <x v="10"/>
    <x v="59"/>
    <n v="0"/>
    <x v="3"/>
    <x v="0"/>
    <x v="0"/>
    <x v="4"/>
    <x v="2"/>
    <x v="0"/>
  </r>
  <r>
    <x v="0"/>
    <x v="11"/>
    <s v="De Bonte Raaf"/>
    <x v="10"/>
    <x v="60"/>
    <n v="0.24"/>
    <x v="3"/>
    <x v="0"/>
    <x v="0"/>
    <x v="5"/>
    <x v="2"/>
    <x v="0"/>
  </r>
  <r>
    <x v="0"/>
    <x v="11"/>
    <s v="De Bonte Raaf"/>
    <x v="10"/>
    <x v="61"/>
    <n v="0"/>
    <x v="3"/>
    <x v="0"/>
    <x v="0"/>
    <x v="5"/>
    <x v="2"/>
    <x v="0"/>
  </r>
  <r>
    <x v="0"/>
    <x v="11"/>
    <s v="De Bonte Raaf"/>
    <x v="10"/>
    <x v="62"/>
    <n v="0"/>
    <x v="3"/>
    <x v="0"/>
    <x v="0"/>
    <x v="5"/>
    <x v="2"/>
    <x v="0"/>
  </r>
  <r>
    <x v="0"/>
    <x v="11"/>
    <s v="De Bonte Raaf"/>
    <x v="10"/>
    <x v="63"/>
    <n v="0"/>
    <x v="3"/>
    <x v="0"/>
    <x v="0"/>
    <x v="5"/>
    <x v="2"/>
    <x v="0"/>
  </r>
  <r>
    <x v="0"/>
    <x v="11"/>
    <s v="De Bonte Raaf"/>
    <x v="10"/>
    <x v="64"/>
    <n v="0.02"/>
    <x v="3"/>
    <x v="0"/>
    <x v="0"/>
    <x v="5"/>
    <x v="2"/>
    <x v="0"/>
  </r>
  <r>
    <x v="0"/>
    <x v="11"/>
    <s v="De Bonte Raaf"/>
    <x v="10"/>
    <x v="65"/>
    <n v="0"/>
    <x v="3"/>
    <x v="0"/>
    <x v="0"/>
    <x v="5"/>
    <x v="2"/>
    <x v="0"/>
  </r>
  <r>
    <x v="0"/>
    <x v="11"/>
    <s v="De Bonte Raaf"/>
    <x v="10"/>
    <x v="66"/>
    <n v="0"/>
    <x v="3"/>
    <x v="0"/>
    <x v="0"/>
    <x v="5"/>
    <x v="2"/>
    <x v="0"/>
  </r>
  <r>
    <x v="0"/>
    <x v="11"/>
    <s v="De Bonte Raaf"/>
    <x v="10"/>
    <x v="67"/>
    <n v="0.26"/>
    <x v="3"/>
    <x v="0"/>
    <x v="0"/>
    <x v="5"/>
    <x v="2"/>
    <x v="0"/>
  </r>
  <r>
    <x v="0"/>
    <x v="11"/>
    <s v="De Bonte Raaf"/>
    <x v="10"/>
    <x v="68"/>
    <n v="0"/>
    <x v="3"/>
    <x v="0"/>
    <x v="0"/>
    <x v="5"/>
    <x v="2"/>
    <x v="0"/>
  </r>
  <r>
    <x v="0"/>
    <x v="11"/>
    <s v="De Bonte Raaf"/>
    <x v="10"/>
    <x v="69"/>
    <n v="0"/>
    <x v="3"/>
    <x v="0"/>
    <x v="0"/>
    <x v="5"/>
    <x v="2"/>
    <x v="0"/>
  </r>
  <r>
    <x v="0"/>
    <x v="11"/>
    <s v="De Bonte Raaf"/>
    <x v="10"/>
    <x v="70"/>
    <n v="0.01"/>
    <x v="3"/>
    <x v="0"/>
    <x v="0"/>
    <x v="5"/>
    <x v="2"/>
    <x v="0"/>
  </r>
  <r>
    <x v="0"/>
    <x v="11"/>
    <s v="De Bonte Raaf"/>
    <x v="10"/>
    <x v="71"/>
    <n v="0"/>
    <x v="3"/>
    <x v="0"/>
    <x v="0"/>
    <x v="5"/>
    <x v="2"/>
    <x v="0"/>
  </r>
  <r>
    <x v="0"/>
    <x v="11"/>
    <s v="De Bonte Raaf"/>
    <x v="10"/>
    <x v="72"/>
    <n v="0"/>
    <x v="3"/>
    <x v="0"/>
    <x v="0"/>
    <x v="4"/>
    <x v="2"/>
    <x v="0"/>
  </r>
  <r>
    <x v="0"/>
    <x v="11"/>
    <s v="De Bonte Raaf"/>
    <x v="10"/>
    <x v="73"/>
    <n v="0"/>
    <x v="3"/>
    <x v="0"/>
    <x v="0"/>
    <x v="4"/>
    <x v="2"/>
    <x v="0"/>
  </r>
  <r>
    <x v="0"/>
    <x v="11"/>
    <s v="De Bonte Raaf"/>
    <x v="10"/>
    <x v="74"/>
    <n v="0"/>
    <x v="3"/>
    <x v="0"/>
    <x v="0"/>
    <x v="4"/>
    <x v="2"/>
    <x v="0"/>
  </r>
  <r>
    <x v="0"/>
    <x v="11"/>
    <s v="De Bonte Raaf"/>
    <x v="10"/>
    <x v="75"/>
    <n v="0"/>
    <x v="3"/>
    <x v="0"/>
    <x v="0"/>
    <x v="4"/>
    <x v="2"/>
    <x v="0"/>
  </r>
  <r>
    <x v="0"/>
    <x v="11"/>
    <s v="De Bonte Raaf"/>
    <x v="10"/>
    <x v="76"/>
    <n v="0.22"/>
    <x v="3"/>
    <x v="0"/>
    <x v="0"/>
    <x v="6"/>
    <x v="2"/>
    <x v="0"/>
  </r>
  <r>
    <x v="0"/>
    <x v="11"/>
    <s v="De Bonte Raaf"/>
    <x v="10"/>
    <x v="77"/>
    <n v="0"/>
    <x v="3"/>
    <x v="0"/>
    <x v="0"/>
    <x v="7"/>
    <x v="2"/>
    <x v="0"/>
  </r>
  <r>
    <x v="0"/>
    <x v="11"/>
    <s v="De Bonte Raaf"/>
    <x v="10"/>
    <x v="78"/>
    <n v="-1.22"/>
    <x v="3"/>
    <x v="0"/>
    <x v="0"/>
    <x v="7"/>
    <x v="2"/>
    <x v="0"/>
  </r>
  <r>
    <x v="0"/>
    <x v="11"/>
    <s v="De Bonte Raaf"/>
    <x v="10"/>
    <x v="79"/>
    <n v="0"/>
    <x v="3"/>
    <x v="0"/>
    <x v="0"/>
    <x v="7"/>
    <x v="2"/>
    <x v="0"/>
  </r>
  <r>
    <x v="0"/>
    <x v="11"/>
    <s v="De Bonte Raaf"/>
    <x v="10"/>
    <x v="80"/>
    <n v="0"/>
    <x v="3"/>
    <x v="0"/>
    <x v="0"/>
    <x v="8"/>
    <x v="2"/>
    <x v="0"/>
  </r>
  <r>
    <x v="0"/>
    <x v="11"/>
    <s v="De Bonte Raaf"/>
    <x v="10"/>
    <x v="81"/>
    <n v="2.04"/>
    <x v="3"/>
    <x v="0"/>
    <x v="0"/>
    <x v="8"/>
    <x v="2"/>
    <x v="0"/>
  </r>
  <r>
    <x v="0"/>
    <x v="11"/>
    <s v="De Bonte Raaf"/>
    <x v="10"/>
    <x v="82"/>
    <n v="0"/>
    <x v="3"/>
    <x v="0"/>
    <x v="0"/>
    <x v="8"/>
    <x v="2"/>
    <x v="0"/>
  </r>
  <r>
    <x v="0"/>
    <x v="11"/>
    <s v="De Bonte Raaf"/>
    <x v="10"/>
    <x v="83"/>
    <n v="2.04"/>
    <x v="3"/>
    <x v="0"/>
    <x v="0"/>
    <x v="9"/>
    <x v="2"/>
    <x v="0"/>
  </r>
  <r>
    <x v="0"/>
    <x v="11"/>
    <s v="De Bonte Raaf"/>
    <x v="10"/>
    <x v="84"/>
    <n v="0"/>
    <x v="3"/>
    <x v="0"/>
    <x v="0"/>
    <x v="3"/>
    <x v="2"/>
    <x v="0"/>
  </r>
  <r>
    <x v="1"/>
    <x v="0"/>
    <s v="De Bonte Raaf"/>
    <x v="0"/>
    <x v="0"/>
    <n v="686.31"/>
    <x v="0"/>
    <x v="3"/>
    <x v="0"/>
    <x v="0"/>
    <x v="0"/>
    <x v="0"/>
  </r>
  <r>
    <x v="1"/>
    <x v="0"/>
    <s v="De Bonte Raaf"/>
    <x v="0"/>
    <x v="85"/>
    <n v="301.2"/>
    <x v="0"/>
    <x v="3"/>
    <x v="0"/>
    <x v="0"/>
    <x v="0"/>
    <x v="0"/>
  </r>
  <r>
    <x v="1"/>
    <x v="0"/>
    <s v="De Bonte Raaf"/>
    <x v="0"/>
    <x v="97"/>
    <n v="60"/>
    <x v="0"/>
    <x v="3"/>
    <x v="0"/>
    <x v="0"/>
    <x v="0"/>
    <x v="0"/>
  </r>
  <r>
    <x v="1"/>
    <x v="0"/>
    <s v="De Bonte Raaf"/>
    <x v="0"/>
    <x v="86"/>
    <n v="301.2"/>
    <x v="0"/>
    <x v="3"/>
    <x v="0"/>
    <x v="0"/>
    <x v="0"/>
    <x v="0"/>
  </r>
  <r>
    <x v="1"/>
    <x v="0"/>
    <s v="De Bonte Raaf"/>
    <x v="0"/>
    <x v="4"/>
    <n v="301.2"/>
    <x v="0"/>
    <x v="3"/>
    <x v="0"/>
    <x v="1"/>
    <x v="0"/>
    <x v="0"/>
  </r>
  <r>
    <x v="1"/>
    <x v="0"/>
    <s v="De Bonte Raaf"/>
    <x v="0"/>
    <x v="98"/>
    <n v="60"/>
    <x v="0"/>
    <x v="3"/>
    <x v="0"/>
    <x v="0"/>
    <x v="0"/>
    <x v="0"/>
  </r>
  <r>
    <x v="1"/>
    <x v="0"/>
    <s v="De Bonte Raaf"/>
    <x v="0"/>
    <x v="6"/>
    <n v="473.4"/>
    <x v="0"/>
    <x v="3"/>
    <x v="0"/>
    <x v="0"/>
    <x v="0"/>
    <x v="0"/>
  </r>
  <r>
    <x v="1"/>
    <x v="0"/>
    <s v="De Bonte Raaf"/>
    <x v="0"/>
    <x v="101"/>
    <n v="0"/>
    <x v="0"/>
    <x v="3"/>
    <x v="0"/>
    <x v="1"/>
    <x v="0"/>
    <x v="0"/>
  </r>
  <r>
    <x v="1"/>
    <x v="0"/>
    <s v="De Bonte Raaf"/>
    <x v="0"/>
    <x v="99"/>
    <n v="60"/>
    <x v="0"/>
    <x v="3"/>
    <x v="0"/>
    <x v="0"/>
    <x v="0"/>
    <x v="0"/>
  </r>
  <r>
    <x v="1"/>
    <x v="0"/>
    <s v="De Bonte Raaf"/>
    <x v="0"/>
    <x v="9"/>
    <n v="0"/>
    <x v="0"/>
    <x v="3"/>
    <x v="0"/>
    <x v="0"/>
    <x v="0"/>
    <x v="0"/>
  </r>
  <r>
    <x v="1"/>
    <x v="0"/>
    <s v="De Bonte Raaf"/>
    <x v="0"/>
    <x v="102"/>
    <n v="0"/>
    <x v="0"/>
    <x v="3"/>
    <x v="0"/>
    <x v="0"/>
    <x v="0"/>
    <x v="0"/>
  </r>
  <r>
    <x v="1"/>
    <x v="0"/>
    <s v="De Bonte Raaf"/>
    <x v="0"/>
    <x v="87"/>
    <n v="301.2"/>
    <x v="0"/>
    <x v="3"/>
    <x v="0"/>
    <x v="0"/>
    <x v="0"/>
    <x v="0"/>
  </r>
  <r>
    <x v="1"/>
    <x v="0"/>
    <s v="De Bonte Raaf"/>
    <x v="0"/>
    <x v="88"/>
    <n v="301.2"/>
    <x v="0"/>
    <x v="3"/>
    <x v="0"/>
    <x v="0"/>
    <x v="0"/>
    <x v="0"/>
  </r>
  <r>
    <x v="1"/>
    <x v="0"/>
    <s v="De Bonte Raaf"/>
    <x v="0"/>
    <x v="89"/>
    <n v="301.2"/>
    <x v="0"/>
    <x v="3"/>
    <x v="0"/>
    <x v="0"/>
    <x v="0"/>
    <x v="0"/>
  </r>
  <r>
    <x v="1"/>
    <x v="0"/>
    <s v="De Bonte Raaf"/>
    <x v="0"/>
    <x v="90"/>
    <n v="301.2"/>
    <x v="0"/>
    <x v="3"/>
    <x v="0"/>
    <x v="0"/>
    <x v="0"/>
    <x v="0"/>
  </r>
  <r>
    <x v="1"/>
    <x v="0"/>
    <s v="De Bonte Raaf"/>
    <x v="0"/>
    <x v="91"/>
    <n v="301.2"/>
    <x v="0"/>
    <x v="3"/>
    <x v="0"/>
    <x v="0"/>
    <x v="0"/>
    <x v="0"/>
  </r>
  <r>
    <x v="1"/>
    <x v="0"/>
    <s v="De Bonte Raaf"/>
    <x v="0"/>
    <x v="103"/>
    <n v="0"/>
    <x v="0"/>
    <x v="3"/>
    <x v="0"/>
    <x v="1"/>
    <x v="0"/>
    <x v="0"/>
  </r>
  <r>
    <x v="1"/>
    <x v="0"/>
    <s v="De Bonte Raaf"/>
    <x v="0"/>
    <x v="15"/>
    <n v="0"/>
    <x v="0"/>
    <x v="3"/>
    <x v="0"/>
    <x v="0"/>
    <x v="0"/>
    <x v="0"/>
  </r>
  <r>
    <x v="1"/>
    <x v="0"/>
    <s v="De Bonte Raaf"/>
    <x v="0"/>
    <x v="16"/>
    <n v="0"/>
    <x v="0"/>
    <x v="3"/>
    <x v="0"/>
    <x v="0"/>
    <x v="0"/>
    <x v="0"/>
  </r>
  <r>
    <x v="1"/>
    <x v="0"/>
    <s v="De Bonte Raaf"/>
    <x v="0"/>
    <x v="17"/>
    <n v="361.2"/>
    <x v="0"/>
    <x v="3"/>
    <x v="0"/>
    <x v="0"/>
    <x v="0"/>
    <x v="0"/>
  </r>
  <r>
    <x v="1"/>
    <x v="0"/>
    <s v="De Bonte Raaf"/>
    <x v="0"/>
    <x v="18"/>
    <n v="361.2"/>
    <x v="0"/>
    <x v="3"/>
    <x v="0"/>
    <x v="0"/>
    <x v="0"/>
    <x v="0"/>
  </r>
  <r>
    <x v="1"/>
    <x v="0"/>
    <s v="De Bonte Raaf"/>
    <x v="0"/>
    <x v="19"/>
    <n v="1"/>
    <x v="0"/>
    <x v="3"/>
    <x v="0"/>
    <x v="0"/>
    <x v="0"/>
    <x v="0"/>
  </r>
  <r>
    <x v="1"/>
    <x v="0"/>
    <s v="De Bonte Raaf"/>
    <x v="0"/>
    <x v="20"/>
    <n v="361.2"/>
    <x v="0"/>
    <x v="3"/>
    <x v="0"/>
    <x v="0"/>
    <x v="0"/>
    <x v="0"/>
  </r>
  <r>
    <x v="1"/>
    <x v="0"/>
    <s v="De Bonte Raaf"/>
    <x v="0"/>
    <x v="21"/>
    <n v="-132.43"/>
    <x v="0"/>
    <x v="3"/>
    <x v="0"/>
    <x v="0"/>
    <x v="0"/>
    <x v="0"/>
  </r>
  <r>
    <x v="1"/>
    <x v="0"/>
    <s v="De Bonte Raaf"/>
    <x v="0"/>
    <x v="22"/>
    <n v="361.2"/>
    <x v="0"/>
    <x v="3"/>
    <x v="0"/>
    <x v="0"/>
    <x v="0"/>
    <x v="0"/>
  </r>
  <r>
    <x v="1"/>
    <x v="0"/>
    <s v="De Bonte Raaf"/>
    <x v="0"/>
    <x v="23"/>
    <n v="361.2"/>
    <x v="0"/>
    <x v="3"/>
    <x v="0"/>
    <x v="0"/>
    <x v="0"/>
    <x v="0"/>
  </r>
  <r>
    <x v="1"/>
    <x v="0"/>
    <s v="De Bonte Raaf"/>
    <x v="0"/>
    <x v="24"/>
    <n v="361.2"/>
    <x v="0"/>
    <x v="3"/>
    <x v="0"/>
    <x v="0"/>
    <x v="0"/>
    <x v="0"/>
  </r>
  <r>
    <x v="1"/>
    <x v="0"/>
    <s v="De Bonte Raaf"/>
    <x v="0"/>
    <x v="25"/>
    <n v="21.67"/>
    <x v="0"/>
    <x v="3"/>
    <x v="0"/>
    <x v="0"/>
    <x v="0"/>
    <x v="0"/>
  </r>
  <r>
    <x v="1"/>
    <x v="0"/>
    <s v="De Bonte Raaf"/>
    <x v="0"/>
    <x v="26"/>
    <n v="20"/>
    <x v="0"/>
    <x v="3"/>
    <x v="0"/>
    <x v="0"/>
    <x v="0"/>
    <x v="0"/>
  </r>
  <r>
    <x v="1"/>
    <x v="0"/>
    <s v="De Bonte Raaf"/>
    <x v="0"/>
    <x v="27"/>
    <n v="0"/>
    <x v="0"/>
    <x v="3"/>
    <x v="0"/>
    <x v="0"/>
    <x v="0"/>
    <x v="0"/>
  </r>
  <r>
    <x v="1"/>
    <x v="0"/>
    <s v="De Bonte Raaf"/>
    <x v="0"/>
    <x v="28"/>
    <n v="301.2"/>
    <x v="0"/>
    <x v="3"/>
    <x v="0"/>
    <x v="0"/>
    <x v="0"/>
    <x v="0"/>
  </r>
  <r>
    <x v="1"/>
    <x v="0"/>
    <s v="De Bonte Raaf"/>
    <x v="0"/>
    <x v="29"/>
    <n v="60"/>
    <x v="0"/>
    <x v="3"/>
    <x v="0"/>
    <x v="0"/>
    <x v="0"/>
    <x v="0"/>
  </r>
  <r>
    <x v="1"/>
    <x v="0"/>
    <s v="De Bonte Raaf"/>
    <x v="0"/>
    <x v="30"/>
    <n v="2350"/>
    <x v="0"/>
    <x v="3"/>
    <x v="0"/>
    <x v="0"/>
    <x v="0"/>
    <x v="0"/>
  </r>
  <r>
    <x v="1"/>
    <x v="0"/>
    <s v="De Bonte Raaf"/>
    <x v="0"/>
    <x v="31"/>
    <n v="15.06"/>
    <x v="0"/>
    <x v="3"/>
    <x v="0"/>
    <x v="0"/>
    <x v="0"/>
    <x v="0"/>
  </r>
  <r>
    <x v="1"/>
    <x v="0"/>
    <s v="De Bonte Raaf"/>
    <x v="0"/>
    <x v="32"/>
    <n v="20"/>
    <x v="0"/>
    <x v="3"/>
    <x v="0"/>
    <x v="0"/>
    <x v="0"/>
    <x v="0"/>
  </r>
  <r>
    <x v="1"/>
    <x v="0"/>
    <s v="De Bonte Raaf"/>
    <x v="0"/>
    <x v="33"/>
    <n v="12.82"/>
    <x v="0"/>
    <x v="3"/>
    <x v="0"/>
    <x v="0"/>
    <x v="0"/>
    <x v="0"/>
  </r>
  <r>
    <x v="1"/>
    <x v="0"/>
    <s v="De Bonte Raaf"/>
    <x v="0"/>
    <x v="34"/>
    <n v="0"/>
    <x v="0"/>
    <x v="3"/>
    <x v="0"/>
    <x v="0"/>
    <x v="0"/>
    <x v="0"/>
  </r>
  <r>
    <x v="1"/>
    <x v="0"/>
    <s v="De Bonte Raaf"/>
    <x v="0"/>
    <x v="35"/>
    <n v="0"/>
    <x v="0"/>
    <x v="3"/>
    <x v="0"/>
    <x v="0"/>
    <x v="0"/>
    <x v="0"/>
  </r>
  <r>
    <x v="1"/>
    <x v="0"/>
    <s v="De Bonte Raaf"/>
    <x v="0"/>
    <x v="36"/>
    <n v="20"/>
    <x v="0"/>
    <x v="3"/>
    <x v="0"/>
    <x v="0"/>
    <x v="0"/>
    <x v="0"/>
  </r>
  <r>
    <x v="1"/>
    <x v="0"/>
    <s v="De Bonte Raaf"/>
    <x v="0"/>
    <x v="37"/>
    <n v="25.28"/>
    <x v="0"/>
    <x v="3"/>
    <x v="0"/>
    <x v="0"/>
    <x v="0"/>
    <x v="0"/>
  </r>
  <r>
    <x v="1"/>
    <x v="0"/>
    <s v="De Bonte Raaf"/>
    <x v="0"/>
    <x v="104"/>
    <n v="0"/>
    <x v="0"/>
    <x v="3"/>
    <x v="0"/>
    <x v="0"/>
    <x v="0"/>
    <x v="0"/>
  </r>
  <r>
    <x v="1"/>
    <x v="0"/>
    <s v="De Bonte Raaf"/>
    <x v="0"/>
    <x v="105"/>
    <n v="0"/>
    <x v="0"/>
    <x v="3"/>
    <x v="0"/>
    <x v="0"/>
    <x v="0"/>
    <x v="0"/>
  </r>
  <r>
    <x v="1"/>
    <x v="0"/>
    <s v="De Bonte Raaf"/>
    <x v="0"/>
    <x v="106"/>
    <n v="0"/>
    <x v="0"/>
    <x v="3"/>
    <x v="0"/>
    <x v="0"/>
    <x v="0"/>
    <x v="0"/>
  </r>
  <r>
    <x v="1"/>
    <x v="0"/>
    <s v="De Bonte Raaf"/>
    <x v="0"/>
    <x v="38"/>
    <n v="8.86"/>
    <x v="0"/>
    <x v="3"/>
    <x v="0"/>
    <x v="0"/>
    <x v="0"/>
    <x v="0"/>
  </r>
  <r>
    <x v="1"/>
    <x v="0"/>
    <s v="De Bonte Raaf"/>
    <x v="0"/>
    <x v="39"/>
    <n v="0"/>
    <x v="0"/>
    <x v="3"/>
    <x v="0"/>
    <x v="0"/>
    <x v="0"/>
    <x v="0"/>
  </r>
  <r>
    <x v="1"/>
    <x v="0"/>
    <s v="De Bonte Raaf"/>
    <x v="0"/>
    <x v="40"/>
    <n v="8.86"/>
    <x v="0"/>
    <x v="3"/>
    <x v="0"/>
    <x v="0"/>
    <x v="0"/>
    <x v="0"/>
  </r>
  <r>
    <x v="1"/>
    <x v="0"/>
    <s v="De Bonte Raaf"/>
    <x v="0"/>
    <x v="41"/>
    <n v="0"/>
    <x v="0"/>
    <x v="3"/>
    <x v="0"/>
    <x v="0"/>
    <x v="0"/>
    <x v="0"/>
  </r>
  <r>
    <x v="1"/>
    <x v="0"/>
    <s v="De Bonte Raaf"/>
    <x v="0"/>
    <x v="92"/>
    <n v="301.2"/>
    <x v="0"/>
    <x v="3"/>
    <x v="0"/>
    <x v="0"/>
    <x v="0"/>
    <x v="0"/>
  </r>
  <r>
    <x v="1"/>
    <x v="0"/>
    <s v="De Bonte Raaf"/>
    <x v="0"/>
    <x v="107"/>
    <n v="60"/>
    <x v="0"/>
    <x v="3"/>
    <x v="0"/>
    <x v="1"/>
    <x v="0"/>
    <x v="0"/>
  </r>
  <r>
    <x v="1"/>
    <x v="0"/>
    <s v="De Bonte Raaf"/>
    <x v="0"/>
    <x v="43"/>
    <n v="0"/>
    <x v="0"/>
    <x v="3"/>
    <x v="0"/>
    <x v="1"/>
    <x v="0"/>
    <x v="0"/>
  </r>
  <r>
    <x v="1"/>
    <x v="0"/>
    <s v="De Bonte Raaf"/>
    <x v="0"/>
    <x v="108"/>
    <n v="0"/>
    <x v="0"/>
    <x v="3"/>
    <x v="0"/>
    <x v="1"/>
    <x v="0"/>
    <x v="0"/>
  </r>
  <r>
    <x v="1"/>
    <x v="0"/>
    <s v="De Bonte Raaf"/>
    <x v="0"/>
    <x v="109"/>
    <n v="0"/>
    <x v="0"/>
    <x v="3"/>
    <x v="0"/>
    <x v="1"/>
    <x v="0"/>
    <x v="0"/>
  </r>
  <r>
    <x v="1"/>
    <x v="0"/>
    <s v="De Bonte Raaf"/>
    <x v="0"/>
    <x v="110"/>
    <n v="0"/>
    <x v="0"/>
    <x v="3"/>
    <x v="0"/>
    <x v="1"/>
    <x v="0"/>
    <x v="0"/>
  </r>
  <r>
    <x v="1"/>
    <x v="0"/>
    <s v="De Bonte Raaf"/>
    <x v="0"/>
    <x v="44"/>
    <n v="0"/>
    <x v="0"/>
    <x v="3"/>
    <x v="0"/>
    <x v="2"/>
    <x v="0"/>
    <x v="0"/>
  </r>
  <r>
    <x v="1"/>
    <x v="0"/>
    <s v="De Bonte Raaf"/>
    <x v="0"/>
    <x v="111"/>
    <n v="0"/>
    <x v="0"/>
    <x v="3"/>
    <x v="0"/>
    <x v="2"/>
    <x v="0"/>
    <x v="0"/>
  </r>
  <r>
    <x v="1"/>
    <x v="0"/>
    <s v="De Bonte Raaf"/>
    <x v="0"/>
    <x v="46"/>
    <n v="0"/>
    <x v="0"/>
    <x v="3"/>
    <x v="0"/>
    <x v="2"/>
    <x v="0"/>
    <x v="0"/>
  </r>
  <r>
    <x v="1"/>
    <x v="0"/>
    <s v="De Bonte Raaf"/>
    <x v="0"/>
    <x v="112"/>
    <n v="0"/>
    <x v="0"/>
    <x v="3"/>
    <x v="0"/>
    <x v="2"/>
    <x v="0"/>
    <x v="0"/>
  </r>
  <r>
    <x v="1"/>
    <x v="0"/>
    <s v="De Bonte Raaf"/>
    <x v="0"/>
    <x v="113"/>
    <n v="0"/>
    <x v="0"/>
    <x v="3"/>
    <x v="0"/>
    <x v="2"/>
    <x v="0"/>
    <x v="0"/>
  </r>
  <r>
    <x v="1"/>
    <x v="0"/>
    <s v="De Bonte Raaf"/>
    <x v="0"/>
    <x v="114"/>
    <n v="0"/>
    <x v="0"/>
    <x v="3"/>
    <x v="0"/>
    <x v="2"/>
    <x v="0"/>
    <x v="0"/>
  </r>
  <r>
    <x v="1"/>
    <x v="0"/>
    <s v="De Bonte Raaf"/>
    <x v="0"/>
    <x v="115"/>
    <n v="0"/>
    <x v="0"/>
    <x v="3"/>
    <x v="0"/>
    <x v="2"/>
    <x v="0"/>
    <x v="0"/>
  </r>
  <r>
    <x v="1"/>
    <x v="0"/>
    <s v="De Bonte Raaf"/>
    <x v="0"/>
    <x v="116"/>
    <n v="0"/>
    <x v="0"/>
    <x v="3"/>
    <x v="0"/>
    <x v="1"/>
    <x v="0"/>
    <x v="0"/>
  </r>
  <r>
    <x v="1"/>
    <x v="0"/>
    <s v="De Bonte Raaf"/>
    <x v="0"/>
    <x v="117"/>
    <n v="0"/>
    <x v="0"/>
    <x v="3"/>
    <x v="0"/>
    <x v="2"/>
    <x v="0"/>
    <x v="0"/>
  </r>
  <r>
    <x v="1"/>
    <x v="0"/>
    <s v="De Bonte Raaf"/>
    <x v="0"/>
    <x v="118"/>
    <n v="0"/>
    <x v="0"/>
    <x v="3"/>
    <x v="0"/>
    <x v="1"/>
    <x v="0"/>
    <x v="0"/>
  </r>
  <r>
    <x v="1"/>
    <x v="0"/>
    <s v="De Bonte Raaf"/>
    <x v="0"/>
    <x v="119"/>
    <n v="0"/>
    <x v="0"/>
    <x v="3"/>
    <x v="0"/>
    <x v="10"/>
    <x v="0"/>
    <x v="0"/>
  </r>
  <r>
    <x v="1"/>
    <x v="0"/>
    <s v="De Bonte Raaf"/>
    <x v="0"/>
    <x v="120"/>
    <n v="0"/>
    <x v="0"/>
    <x v="3"/>
    <x v="0"/>
    <x v="10"/>
    <x v="0"/>
    <x v="0"/>
  </r>
  <r>
    <x v="1"/>
    <x v="0"/>
    <s v="De Bonte Raaf"/>
    <x v="0"/>
    <x v="121"/>
    <n v="0"/>
    <x v="0"/>
    <x v="3"/>
    <x v="0"/>
    <x v="10"/>
    <x v="0"/>
    <x v="0"/>
  </r>
  <r>
    <x v="1"/>
    <x v="0"/>
    <s v="De Bonte Raaf"/>
    <x v="0"/>
    <x v="122"/>
    <n v="0"/>
    <x v="0"/>
    <x v="3"/>
    <x v="0"/>
    <x v="10"/>
    <x v="0"/>
    <x v="0"/>
  </r>
  <r>
    <x v="1"/>
    <x v="0"/>
    <s v="De Bonte Raaf"/>
    <x v="0"/>
    <x v="123"/>
    <n v="0"/>
    <x v="0"/>
    <x v="3"/>
    <x v="0"/>
    <x v="10"/>
    <x v="0"/>
    <x v="0"/>
  </r>
  <r>
    <x v="1"/>
    <x v="0"/>
    <s v="De Bonte Raaf"/>
    <x v="0"/>
    <x v="124"/>
    <n v="0"/>
    <x v="0"/>
    <x v="3"/>
    <x v="0"/>
    <x v="10"/>
    <x v="0"/>
    <x v="0"/>
  </r>
  <r>
    <x v="1"/>
    <x v="0"/>
    <s v="De Bonte Raaf"/>
    <x v="0"/>
    <x v="48"/>
    <n v="0"/>
    <x v="0"/>
    <x v="3"/>
    <x v="0"/>
    <x v="1"/>
    <x v="0"/>
    <x v="0"/>
  </r>
  <r>
    <x v="1"/>
    <x v="0"/>
    <s v="De Bonte Raaf"/>
    <x v="0"/>
    <x v="49"/>
    <n v="24.1"/>
    <x v="0"/>
    <x v="3"/>
    <x v="0"/>
    <x v="3"/>
    <x v="0"/>
    <x v="0"/>
  </r>
  <r>
    <x v="1"/>
    <x v="0"/>
    <s v="De Bonte Raaf"/>
    <x v="0"/>
    <x v="50"/>
    <n v="3.62"/>
    <x v="0"/>
    <x v="3"/>
    <x v="0"/>
    <x v="4"/>
    <x v="0"/>
    <x v="0"/>
  </r>
  <r>
    <x v="1"/>
    <x v="0"/>
    <s v="De Bonte Raaf"/>
    <x v="0"/>
    <x v="51"/>
    <n v="4.82"/>
    <x v="0"/>
    <x v="3"/>
    <x v="0"/>
    <x v="4"/>
    <x v="0"/>
    <x v="0"/>
  </r>
  <r>
    <x v="1"/>
    <x v="0"/>
    <s v="De Bonte Raaf"/>
    <x v="0"/>
    <x v="52"/>
    <n v="0"/>
    <x v="0"/>
    <x v="3"/>
    <x v="0"/>
    <x v="1"/>
    <x v="0"/>
    <x v="0"/>
  </r>
  <r>
    <x v="1"/>
    <x v="0"/>
    <s v="De Bonte Raaf"/>
    <x v="0"/>
    <x v="53"/>
    <n v="4.5199999999999996"/>
    <x v="0"/>
    <x v="3"/>
    <x v="0"/>
    <x v="3"/>
    <x v="0"/>
    <x v="0"/>
  </r>
  <r>
    <x v="1"/>
    <x v="0"/>
    <s v="De Bonte Raaf"/>
    <x v="0"/>
    <x v="54"/>
    <n v="0.68"/>
    <x v="0"/>
    <x v="3"/>
    <x v="0"/>
    <x v="4"/>
    <x v="0"/>
    <x v="0"/>
  </r>
  <r>
    <x v="1"/>
    <x v="0"/>
    <s v="De Bonte Raaf"/>
    <x v="0"/>
    <x v="55"/>
    <n v="0.9"/>
    <x v="0"/>
    <x v="3"/>
    <x v="0"/>
    <x v="4"/>
    <x v="0"/>
    <x v="0"/>
  </r>
  <r>
    <x v="1"/>
    <x v="0"/>
    <s v="De Bonte Raaf"/>
    <x v="0"/>
    <x v="56"/>
    <n v="0"/>
    <x v="0"/>
    <x v="3"/>
    <x v="0"/>
    <x v="4"/>
    <x v="0"/>
    <x v="0"/>
  </r>
  <r>
    <x v="1"/>
    <x v="0"/>
    <s v="De Bonte Raaf"/>
    <x v="0"/>
    <x v="57"/>
    <n v="0"/>
    <x v="0"/>
    <x v="3"/>
    <x v="0"/>
    <x v="4"/>
    <x v="0"/>
    <x v="0"/>
  </r>
  <r>
    <x v="1"/>
    <x v="0"/>
    <s v="De Bonte Raaf"/>
    <x v="0"/>
    <x v="58"/>
    <n v="0"/>
    <x v="0"/>
    <x v="3"/>
    <x v="0"/>
    <x v="4"/>
    <x v="0"/>
    <x v="0"/>
  </r>
  <r>
    <x v="1"/>
    <x v="0"/>
    <s v="De Bonte Raaf"/>
    <x v="0"/>
    <x v="59"/>
    <n v="0"/>
    <x v="0"/>
    <x v="3"/>
    <x v="0"/>
    <x v="4"/>
    <x v="0"/>
    <x v="0"/>
  </r>
  <r>
    <x v="1"/>
    <x v="0"/>
    <s v="De Bonte Raaf"/>
    <x v="0"/>
    <x v="60"/>
    <n v="27.2"/>
    <x v="0"/>
    <x v="3"/>
    <x v="0"/>
    <x v="5"/>
    <x v="0"/>
    <x v="0"/>
  </r>
  <r>
    <x v="1"/>
    <x v="0"/>
    <s v="De Bonte Raaf"/>
    <x v="0"/>
    <x v="61"/>
    <n v="0"/>
    <x v="0"/>
    <x v="3"/>
    <x v="0"/>
    <x v="5"/>
    <x v="0"/>
    <x v="0"/>
  </r>
  <r>
    <x v="1"/>
    <x v="0"/>
    <s v="De Bonte Raaf"/>
    <x v="0"/>
    <x v="62"/>
    <n v="0"/>
    <x v="0"/>
    <x v="3"/>
    <x v="0"/>
    <x v="5"/>
    <x v="0"/>
    <x v="0"/>
  </r>
  <r>
    <x v="1"/>
    <x v="0"/>
    <s v="De Bonte Raaf"/>
    <x v="0"/>
    <x v="63"/>
    <n v="0"/>
    <x v="0"/>
    <x v="3"/>
    <x v="0"/>
    <x v="5"/>
    <x v="0"/>
    <x v="0"/>
  </r>
  <r>
    <x v="1"/>
    <x v="0"/>
    <s v="De Bonte Raaf"/>
    <x v="0"/>
    <x v="64"/>
    <n v="1.95"/>
    <x v="0"/>
    <x v="3"/>
    <x v="0"/>
    <x v="5"/>
    <x v="0"/>
    <x v="0"/>
  </r>
  <r>
    <x v="1"/>
    <x v="0"/>
    <s v="De Bonte Raaf"/>
    <x v="0"/>
    <x v="65"/>
    <n v="0"/>
    <x v="0"/>
    <x v="3"/>
    <x v="0"/>
    <x v="5"/>
    <x v="0"/>
    <x v="0"/>
  </r>
  <r>
    <x v="1"/>
    <x v="0"/>
    <s v="De Bonte Raaf"/>
    <x v="0"/>
    <x v="66"/>
    <n v="0"/>
    <x v="0"/>
    <x v="3"/>
    <x v="0"/>
    <x v="5"/>
    <x v="0"/>
    <x v="0"/>
  </r>
  <r>
    <x v="1"/>
    <x v="0"/>
    <s v="De Bonte Raaf"/>
    <x v="0"/>
    <x v="67"/>
    <n v="27.81"/>
    <x v="0"/>
    <x v="3"/>
    <x v="0"/>
    <x v="5"/>
    <x v="0"/>
    <x v="0"/>
  </r>
  <r>
    <x v="1"/>
    <x v="0"/>
    <s v="De Bonte Raaf"/>
    <x v="0"/>
    <x v="68"/>
    <n v="0"/>
    <x v="0"/>
    <x v="3"/>
    <x v="0"/>
    <x v="5"/>
    <x v="0"/>
    <x v="0"/>
  </r>
  <r>
    <x v="1"/>
    <x v="0"/>
    <s v="De Bonte Raaf"/>
    <x v="0"/>
    <x v="69"/>
    <n v="0"/>
    <x v="0"/>
    <x v="3"/>
    <x v="0"/>
    <x v="5"/>
    <x v="0"/>
    <x v="0"/>
  </r>
  <r>
    <x v="1"/>
    <x v="0"/>
    <s v="De Bonte Raaf"/>
    <x v="0"/>
    <x v="70"/>
    <n v="1.34"/>
    <x v="0"/>
    <x v="3"/>
    <x v="0"/>
    <x v="5"/>
    <x v="0"/>
    <x v="0"/>
  </r>
  <r>
    <x v="1"/>
    <x v="0"/>
    <s v="De Bonte Raaf"/>
    <x v="0"/>
    <x v="71"/>
    <n v="0"/>
    <x v="0"/>
    <x v="3"/>
    <x v="0"/>
    <x v="5"/>
    <x v="0"/>
    <x v="0"/>
  </r>
  <r>
    <x v="1"/>
    <x v="0"/>
    <s v="De Bonte Raaf"/>
    <x v="0"/>
    <x v="72"/>
    <n v="0"/>
    <x v="0"/>
    <x v="3"/>
    <x v="0"/>
    <x v="4"/>
    <x v="0"/>
    <x v="0"/>
  </r>
  <r>
    <x v="1"/>
    <x v="0"/>
    <s v="De Bonte Raaf"/>
    <x v="0"/>
    <x v="73"/>
    <n v="0"/>
    <x v="0"/>
    <x v="3"/>
    <x v="0"/>
    <x v="4"/>
    <x v="0"/>
    <x v="0"/>
  </r>
  <r>
    <x v="1"/>
    <x v="0"/>
    <s v="De Bonte Raaf"/>
    <x v="0"/>
    <x v="74"/>
    <n v="0"/>
    <x v="0"/>
    <x v="3"/>
    <x v="0"/>
    <x v="4"/>
    <x v="0"/>
    <x v="0"/>
  </r>
  <r>
    <x v="1"/>
    <x v="0"/>
    <s v="De Bonte Raaf"/>
    <x v="0"/>
    <x v="75"/>
    <n v="0"/>
    <x v="0"/>
    <x v="3"/>
    <x v="0"/>
    <x v="4"/>
    <x v="0"/>
    <x v="0"/>
  </r>
  <r>
    <x v="1"/>
    <x v="0"/>
    <s v="De Bonte Raaf"/>
    <x v="0"/>
    <x v="76"/>
    <n v="25.28"/>
    <x v="0"/>
    <x v="3"/>
    <x v="0"/>
    <x v="6"/>
    <x v="0"/>
    <x v="0"/>
  </r>
  <r>
    <x v="1"/>
    <x v="0"/>
    <s v="De Bonte Raaf"/>
    <x v="0"/>
    <x v="125"/>
    <n v="0"/>
    <x v="0"/>
    <x v="3"/>
    <x v="0"/>
    <x v="6"/>
    <x v="0"/>
    <x v="0"/>
  </r>
  <r>
    <x v="1"/>
    <x v="0"/>
    <s v="De Bonte Raaf"/>
    <x v="0"/>
    <x v="77"/>
    <n v="-110.17"/>
    <x v="0"/>
    <x v="3"/>
    <x v="0"/>
    <x v="7"/>
    <x v="0"/>
    <x v="0"/>
  </r>
  <r>
    <x v="1"/>
    <x v="0"/>
    <s v="De Bonte Raaf"/>
    <x v="0"/>
    <x v="78"/>
    <n v="-22.26"/>
    <x v="0"/>
    <x v="3"/>
    <x v="0"/>
    <x v="7"/>
    <x v="0"/>
    <x v="0"/>
  </r>
  <r>
    <x v="1"/>
    <x v="0"/>
    <s v="De Bonte Raaf"/>
    <x v="0"/>
    <x v="79"/>
    <n v="0"/>
    <x v="0"/>
    <x v="3"/>
    <x v="0"/>
    <x v="7"/>
    <x v="0"/>
    <x v="0"/>
  </r>
  <r>
    <x v="1"/>
    <x v="0"/>
    <s v="De Bonte Raaf"/>
    <x v="0"/>
    <x v="80"/>
    <n v="0"/>
    <x v="0"/>
    <x v="3"/>
    <x v="0"/>
    <x v="8"/>
    <x v="0"/>
    <x v="0"/>
  </r>
  <r>
    <x v="1"/>
    <x v="0"/>
    <s v="De Bonte Raaf"/>
    <x v="0"/>
    <x v="126"/>
    <n v="0"/>
    <x v="0"/>
    <x v="3"/>
    <x v="0"/>
    <x v="8"/>
    <x v="0"/>
    <x v="0"/>
  </r>
  <r>
    <x v="1"/>
    <x v="0"/>
    <s v="De Bonte Raaf"/>
    <x v="0"/>
    <x v="81"/>
    <n v="228.77"/>
    <x v="0"/>
    <x v="3"/>
    <x v="0"/>
    <x v="8"/>
    <x v="0"/>
    <x v="0"/>
  </r>
  <r>
    <x v="1"/>
    <x v="0"/>
    <s v="De Bonte Raaf"/>
    <x v="0"/>
    <x v="82"/>
    <n v="0"/>
    <x v="0"/>
    <x v="3"/>
    <x v="0"/>
    <x v="8"/>
    <x v="0"/>
    <x v="0"/>
  </r>
  <r>
    <x v="1"/>
    <x v="0"/>
    <s v="De Bonte Raaf"/>
    <x v="0"/>
    <x v="83"/>
    <n v="228.77"/>
    <x v="0"/>
    <x v="3"/>
    <x v="0"/>
    <x v="9"/>
    <x v="0"/>
    <x v="0"/>
  </r>
  <r>
    <x v="1"/>
    <x v="0"/>
    <s v="De Bonte Raaf"/>
    <x v="0"/>
    <x v="84"/>
    <n v="0"/>
    <x v="0"/>
    <x v="3"/>
    <x v="0"/>
    <x v="3"/>
    <x v="0"/>
    <x v="0"/>
  </r>
  <r>
    <x v="1"/>
    <x v="0"/>
    <s v="De Bonte Raaf"/>
    <x v="1"/>
    <x v="0"/>
    <n v="5848.89"/>
    <x v="1"/>
    <x v="0"/>
    <x v="0"/>
    <x v="0"/>
    <x v="0"/>
    <x v="0"/>
  </r>
  <r>
    <x v="1"/>
    <x v="0"/>
    <s v="De Bonte Raaf"/>
    <x v="1"/>
    <x v="85"/>
    <n v="2191"/>
    <x v="1"/>
    <x v="0"/>
    <x v="0"/>
    <x v="0"/>
    <x v="0"/>
    <x v="0"/>
  </r>
  <r>
    <x v="1"/>
    <x v="0"/>
    <s v="De Bonte Raaf"/>
    <x v="1"/>
    <x v="97"/>
    <n v="50"/>
    <x v="1"/>
    <x v="0"/>
    <x v="0"/>
    <x v="0"/>
    <x v="0"/>
    <x v="0"/>
  </r>
  <r>
    <x v="1"/>
    <x v="0"/>
    <s v="De Bonte Raaf"/>
    <x v="1"/>
    <x v="86"/>
    <n v="2191"/>
    <x v="1"/>
    <x v="0"/>
    <x v="0"/>
    <x v="0"/>
    <x v="0"/>
    <x v="0"/>
  </r>
  <r>
    <x v="1"/>
    <x v="0"/>
    <s v="De Bonte Raaf"/>
    <x v="1"/>
    <x v="4"/>
    <n v="2191"/>
    <x v="1"/>
    <x v="0"/>
    <x v="0"/>
    <x v="1"/>
    <x v="0"/>
    <x v="0"/>
  </r>
  <r>
    <x v="1"/>
    <x v="0"/>
    <s v="De Bonte Raaf"/>
    <x v="1"/>
    <x v="98"/>
    <n v="50"/>
    <x v="1"/>
    <x v="0"/>
    <x v="0"/>
    <x v="0"/>
    <x v="0"/>
    <x v="0"/>
  </r>
  <r>
    <x v="1"/>
    <x v="0"/>
    <s v="De Bonte Raaf"/>
    <x v="1"/>
    <x v="6"/>
    <n v="2855.66"/>
    <x v="1"/>
    <x v="0"/>
    <x v="0"/>
    <x v="0"/>
    <x v="0"/>
    <x v="0"/>
  </r>
  <r>
    <x v="1"/>
    <x v="0"/>
    <s v="De Bonte Raaf"/>
    <x v="1"/>
    <x v="101"/>
    <n v="0"/>
    <x v="1"/>
    <x v="0"/>
    <x v="0"/>
    <x v="1"/>
    <x v="0"/>
    <x v="0"/>
  </r>
  <r>
    <x v="1"/>
    <x v="0"/>
    <s v="De Bonte Raaf"/>
    <x v="1"/>
    <x v="99"/>
    <n v="50"/>
    <x v="1"/>
    <x v="0"/>
    <x v="0"/>
    <x v="0"/>
    <x v="0"/>
    <x v="0"/>
  </r>
  <r>
    <x v="1"/>
    <x v="0"/>
    <s v="De Bonte Raaf"/>
    <x v="1"/>
    <x v="9"/>
    <n v="0"/>
    <x v="1"/>
    <x v="0"/>
    <x v="0"/>
    <x v="0"/>
    <x v="0"/>
    <x v="0"/>
  </r>
  <r>
    <x v="1"/>
    <x v="0"/>
    <s v="De Bonte Raaf"/>
    <x v="1"/>
    <x v="102"/>
    <n v="0"/>
    <x v="1"/>
    <x v="0"/>
    <x v="0"/>
    <x v="0"/>
    <x v="0"/>
    <x v="0"/>
  </r>
  <r>
    <x v="1"/>
    <x v="0"/>
    <s v="De Bonte Raaf"/>
    <x v="1"/>
    <x v="87"/>
    <n v="2191"/>
    <x v="1"/>
    <x v="0"/>
    <x v="0"/>
    <x v="0"/>
    <x v="0"/>
    <x v="0"/>
  </r>
  <r>
    <x v="1"/>
    <x v="0"/>
    <s v="De Bonte Raaf"/>
    <x v="1"/>
    <x v="88"/>
    <n v="2191"/>
    <x v="1"/>
    <x v="0"/>
    <x v="0"/>
    <x v="0"/>
    <x v="0"/>
    <x v="0"/>
  </r>
  <r>
    <x v="1"/>
    <x v="0"/>
    <s v="De Bonte Raaf"/>
    <x v="1"/>
    <x v="89"/>
    <n v="2191"/>
    <x v="1"/>
    <x v="0"/>
    <x v="0"/>
    <x v="0"/>
    <x v="0"/>
    <x v="0"/>
  </r>
  <r>
    <x v="1"/>
    <x v="0"/>
    <s v="De Bonte Raaf"/>
    <x v="1"/>
    <x v="90"/>
    <n v="2191"/>
    <x v="1"/>
    <x v="0"/>
    <x v="0"/>
    <x v="0"/>
    <x v="0"/>
    <x v="0"/>
  </r>
  <r>
    <x v="1"/>
    <x v="0"/>
    <s v="De Bonte Raaf"/>
    <x v="1"/>
    <x v="91"/>
    <n v="2191"/>
    <x v="1"/>
    <x v="0"/>
    <x v="0"/>
    <x v="0"/>
    <x v="0"/>
    <x v="0"/>
  </r>
  <r>
    <x v="1"/>
    <x v="0"/>
    <s v="De Bonte Raaf"/>
    <x v="1"/>
    <x v="103"/>
    <n v="0"/>
    <x v="1"/>
    <x v="0"/>
    <x v="0"/>
    <x v="1"/>
    <x v="0"/>
    <x v="0"/>
  </r>
  <r>
    <x v="1"/>
    <x v="0"/>
    <s v="De Bonte Raaf"/>
    <x v="1"/>
    <x v="15"/>
    <n v="0"/>
    <x v="1"/>
    <x v="0"/>
    <x v="0"/>
    <x v="0"/>
    <x v="0"/>
    <x v="0"/>
  </r>
  <r>
    <x v="1"/>
    <x v="0"/>
    <s v="De Bonte Raaf"/>
    <x v="1"/>
    <x v="16"/>
    <n v="2241"/>
    <x v="1"/>
    <x v="0"/>
    <x v="0"/>
    <x v="0"/>
    <x v="0"/>
    <x v="0"/>
  </r>
  <r>
    <x v="1"/>
    <x v="0"/>
    <s v="De Bonte Raaf"/>
    <x v="1"/>
    <x v="17"/>
    <n v="0"/>
    <x v="1"/>
    <x v="0"/>
    <x v="0"/>
    <x v="0"/>
    <x v="0"/>
    <x v="0"/>
  </r>
  <r>
    <x v="1"/>
    <x v="0"/>
    <s v="De Bonte Raaf"/>
    <x v="1"/>
    <x v="18"/>
    <n v="2241"/>
    <x v="1"/>
    <x v="0"/>
    <x v="0"/>
    <x v="0"/>
    <x v="0"/>
    <x v="0"/>
  </r>
  <r>
    <x v="1"/>
    <x v="0"/>
    <s v="De Bonte Raaf"/>
    <x v="1"/>
    <x v="19"/>
    <n v="21"/>
    <x v="1"/>
    <x v="0"/>
    <x v="0"/>
    <x v="0"/>
    <x v="0"/>
    <x v="0"/>
  </r>
  <r>
    <x v="1"/>
    <x v="0"/>
    <s v="De Bonte Raaf"/>
    <x v="1"/>
    <x v="20"/>
    <n v="2241"/>
    <x v="1"/>
    <x v="0"/>
    <x v="0"/>
    <x v="0"/>
    <x v="0"/>
    <x v="0"/>
  </r>
  <r>
    <x v="1"/>
    <x v="0"/>
    <s v="De Bonte Raaf"/>
    <x v="1"/>
    <x v="21"/>
    <n v="-291.37"/>
    <x v="1"/>
    <x v="0"/>
    <x v="0"/>
    <x v="0"/>
    <x v="0"/>
    <x v="0"/>
  </r>
  <r>
    <x v="1"/>
    <x v="0"/>
    <s v="De Bonte Raaf"/>
    <x v="1"/>
    <x v="22"/>
    <n v="2241"/>
    <x v="1"/>
    <x v="0"/>
    <x v="0"/>
    <x v="0"/>
    <x v="0"/>
    <x v="0"/>
  </r>
  <r>
    <x v="1"/>
    <x v="0"/>
    <s v="De Bonte Raaf"/>
    <x v="1"/>
    <x v="23"/>
    <n v="2241"/>
    <x v="1"/>
    <x v="0"/>
    <x v="0"/>
    <x v="0"/>
    <x v="0"/>
    <x v="0"/>
  </r>
  <r>
    <x v="1"/>
    <x v="0"/>
    <s v="De Bonte Raaf"/>
    <x v="1"/>
    <x v="24"/>
    <n v="2241"/>
    <x v="1"/>
    <x v="0"/>
    <x v="0"/>
    <x v="0"/>
    <x v="0"/>
    <x v="0"/>
  </r>
  <r>
    <x v="1"/>
    <x v="0"/>
    <s v="De Bonte Raaf"/>
    <x v="1"/>
    <x v="25"/>
    <n v="21.67"/>
    <x v="1"/>
    <x v="0"/>
    <x v="0"/>
    <x v="0"/>
    <x v="0"/>
    <x v="0"/>
  </r>
  <r>
    <x v="1"/>
    <x v="0"/>
    <s v="De Bonte Raaf"/>
    <x v="1"/>
    <x v="26"/>
    <n v="151.19999999999999"/>
    <x v="1"/>
    <x v="0"/>
    <x v="0"/>
    <x v="0"/>
    <x v="0"/>
    <x v="0"/>
  </r>
  <r>
    <x v="1"/>
    <x v="0"/>
    <s v="De Bonte Raaf"/>
    <x v="1"/>
    <x v="27"/>
    <n v="329.58"/>
    <x v="1"/>
    <x v="0"/>
    <x v="0"/>
    <x v="0"/>
    <x v="0"/>
    <x v="0"/>
  </r>
  <r>
    <x v="1"/>
    <x v="0"/>
    <s v="De Bonte Raaf"/>
    <x v="1"/>
    <x v="28"/>
    <n v="2191"/>
    <x v="1"/>
    <x v="0"/>
    <x v="0"/>
    <x v="0"/>
    <x v="0"/>
    <x v="0"/>
  </r>
  <r>
    <x v="1"/>
    <x v="0"/>
    <s v="De Bonte Raaf"/>
    <x v="1"/>
    <x v="29"/>
    <n v="50"/>
    <x v="1"/>
    <x v="0"/>
    <x v="0"/>
    <x v="0"/>
    <x v="0"/>
    <x v="0"/>
  </r>
  <r>
    <x v="1"/>
    <x v="0"/>
    <s v="De Bonte Raaf"/>
    <x v="1"/>
    <x v="30"/>
    <n v="2191"/>
    <x v="1"/>
    <x v="0"/>
    <x v="0"/>
    <x v="0"/>
    <x v="0"/>
    <x v="0"/>
  </r>
  <r>
    <x v="1"/>
    <x v="0"/>
    <s v="De Bonte Raaf"/>
    <x v="1"/>
    <x v="31"/>
    <n v="14.04"/>
    <x v="1"/>
    <x v="0"/>
    <x v="0"/>
    <x v="0"/>
    <x v="0"/>
    <x v="0"/>
  </r>
  <r>
    <x v="1"/>
    <x v="0"/>
    <s v="De Bonte Raaf"/>
    <x v="1"/>
    <x v="32"/>
    <n v="156"/>
    <x v="1"/>
    <x v="0"/>
    <x v="0"/>
    <x v="0"/>
    <x v="0"/>
    <x v="0"/>
  </r>
  <r>
    <x v="1"/>
    <x v="0"/>
    <s v="De Bonte Raaf"/>
    <x v="1"/>
    <x v="33"/>
    <n v="100"/>
    <x v="1"/>
    <x v="0"/>
    <x v="0"/>
    <x v="0"/>
    <x v="0"/>
    <x v="0"/>
  </r>
  <r>
    <x v="1"/>
    <x v="0"/>
    <s v="De Bonte Raaf"/>
    <x v="1"/>
    <x v="34"/>
    <n v="100"/>
    <x v="1"/>
    <x v="0"/>
    <x v="0"/>
    <x v="0"/>
    <x v="0"/>
    <x v="0"/>
  </r>
  <r>
    <x v="1"/>
    <x v="0"/>
    <s v="De Bonte Raaf"/>
    <x v="1"/>
    <x v="35"/>
    <n v="100"/>
    <x v="1"/>
    <x v="0"/>
    <x v="0"/>
    <x v="0"/>
    <x v="0"/>
    <x v="0"/>
  </r>
  <r>
    <x v="1"/>
    <x v="0"/>
    <s v="De Bonte Raaf"/>
    <x v="1"/>
    <x v="36"/>
    <n v="156"/>
    <x v="1"/>
    <x v="0"/>
    <x v="0"/>
    <x v="0"/>
    <x v="0"/>
    <x v="0"/>
  </r>
  <r>
    <x v="1"/>
    <x v="0"/>
    <s v="De Bonte Raaf"/>
    <x v="1"/>
    <x v="37"/>
    <n v="156.87"/>
    <x v="1"/>
    <x v="0"/>
    <x v="0"/>
    <x v="0"/>
    <x v="0"/>
    <x v="0"/>
  </r>
  <r>
    <x v="1"/>
    <x v="0"/>
    <s v="De Bonte Raaf"/>
    <x v="1"/>
    <x v="104"/>
    <n v="0"/>
    <x v="1"/>
    <x v="0"/>
    <x v="0"/>
    <x v="0"/>
    <x v="0"/>
    <x v="0"/>
  </r>
  <r>
    <x v="1"/>
    <x v="0"/>
    <s v="De Bonte Raaf"/>
    <x v="1"/>
    <x v="105"/>
    <n v="0"/>
    <x v="1"/>
    <x v="0"/>
    <x v="0"/>
    <x v="0"/>
    <x v="0"/>
    <x v="0"/>
  </r>
  <r>
    <x v="1"/>
    <x v="0"/>
    <s v="De Bonte Raaf"/>
    <x v="1"/>
    <x v="106"/>
    <n v="0"/>
    <x v="1"/>
    <x v="0"/>
    <x v="0"/>
    <x v="0"/>
    <x v="0"/>
    <x v="0"/>
  </r>
  <r>
    <x v="1"/>
    <x v="0"/>
    <s v="De Bonte Raaf"/>
    <x v="1"/>
    <x v="38"/>
    <n v="150"/>
    <x v="1"/>
    <x v="0"/>
    <x v="0"/>
    <x v="0"/>
    <x v="0"/>
    <x v="0"/>
  </r>
  <r>
    <x v="1"/>
    <x v="0"/>
    <s v="De Bonte Raaf"/>
    <x v="1"/>
    <x v="39"/>
    <n v="0"/>
    <x v="1"/>
    <x v="0"/>
    <x v="0"/>
    <x v="0"/>
    <x v="0"/>
    <x v="0"/>
  </r>
  <r>
    <x v="1"/>
    <x v="0"/>
    <s v="De Bonte Raaf"/>
    <x v="1"/>
    <x v="40"/>
    <n v="150"/>
    <x v="1"/>
    <x v="0"/>
    <x v="0"/>
    <x v="0"/>
    <x v="0"/>
    <x v="0"/>
  </r>
  <r>
    <x v="1"/>
    <x v="0"/>
    <s v="De Bonte Raaf"/>
    <x v="1"/>
    <x v="41"/>
    <n v="0"/>
    <x v="1"/>
    <x v="0"/>
    <x v="0"/>
    <x v="0"/>
    <x v="0"/>
    <x v="0"/>
  </r>
  <r>
    <x v="1"/>
    <x v="0"/>
    <s v="De Bonte Raaf"/>
    <x v="1"/>
    <x v="92"/>
    <n v="2191"/>
    <x v="1"/>
    <x v="0"/>
    <x v="0"/>
    <x v="0"/>
    <x v="0"/>
    <x v="0"/>
  </r>
  <r>
    <x v="1"/>
    <x v="0"/>
    <s v="De Bonte Raaf"/>
    <x v="1"/>
    <x v="107"/>
    <n v="50"/>
    <x v="1"/>
    <x v="0"/>
    <x v="0"/>
    <x v="1"/>
    <x v="0"/>
    <x v="0"/>
  </r>
  <r>
    <x v="1"/>
    <x v="0"/>
    <s v="De Bonte Raaf"/>
    <x v="1"/>
    <x v="43"/>
    <n v="0"/>
    <x v="1"/>
    <x v="0"/>
    <x v="0"/>
    <x v="1"/>
    <x v="0"/>
    <x v="0"/>
  </r>
  <r>
    <x v="1"/>
    <x v="0"/>
    <s v="De Bonte Raaf"/>
    <x v="1"/>
    <x v="108"/>
    <n v="0"/>
    <x v="1"/>
    <x v="0"/>
    <x v="0"/>
    <x v="1"/>
    <x v="0"/>
    <x v="0"/>
  </r>
  <r>
    <x v="1"/>
    <x v="0"/>
    <s v="De Bonte Raaf"/>
    <x v="1"/>
    <x v="109"/>
    <n v="0"/>
    <x v="1"/>
    <x v="0"/>
    <x v="0"/>
    <x v="1"/>
    <x v="0"/>
    <x v="0"/>
  </r>
  <r>
    <x v="1"/>
    <x v="0"/>
    <s v="De Bonte Raaf"/>
    <x v="1"/>
    <x v="110"/>
    <n v="0"/>
    <x v="1"/>
    <x v="0"/>
    <x v="0"/>
    <x v="1"/>
    <x v="0"/>
    <x v="0"/>
  </r>
  <r>
    <x v="1"/>
    <x v="0"/>
    <s v="De Bonte Raaf"/>
    <x v="1"/>
    <x v="44"/>
    <n v="0"/>
    <x v="1"/>
    <x v="0"/>
    <x v="0"/>
    <x v="2"/>
    <x v="0"/>
    <x v="0"/>
  </r>
  <r>
    <x v="1"/>
    <x v="0"/>
    <s v="De Bonte Raaf"/>
    <x v="1"/>
    <x v="111"/>
    <n v="0"/>
    <x v="1"/>
    <x v="0"/>
    <x v="0"/>
    <x v="2"/>
    <x v="0"/>
    <x v="0"/>
  </r>
  <r>
    <x v="1"/>
    <x v="0"/>
    <s v="De Bonte Raaf"/>
    <x v="1"/>
    <x v="46"/>
    <n v="0"/>
    <x v="1"/>
    <x v="0"/>
    <x v="0"/>
    <x v="2"/>
    <x v="0"/>
    <x v="0"/>
  </r>
  <r>
    <x v="1"/>
    <x v="0"/>
    <s v="De Bonte Raaf"/>
    <x v="1"/>
    <x v="112"/>
    <n v="0"/>
    <x v="1"/>
    <x v="0"/>
    <x v="0"/>
    <x v="2"/>
    <x v="0"/>
    <x v="0"/>
  </r>
  <r>
    <x v="1"/>
    <x v="0"/>
    <s v="De Bonte Raaf"/>
    <x v="1"/>
    <x v="113"/>
    <n v="0"/>
    <x v="1"/>
    <x v="0"/>
    <x v="0"/>
    <x v="2"/>
    <x v="0"/>
    <x v="0"/>
  </r>
  <r>
    <x v="1"/>
    <x v="0"/>
    <s v="De Bonte Raaf"/>
    <x v="1"/>
    <x v="114"/>
    <n v="0"/>
    <x v="1"/>
    <x v="0"/>
    <x v="0"/>
    <x v="2"/>
    <x v="0"/>
    <x v="0"/>
  </r>
  <r>
    <x v="1"/>
    <x v="0"/>
    <s v="De Bonte Raaf"/>
    <x v="1"/>
    <x v="115"/>
    <n v="0"/>
    <x v="1"/>
    <x v="0"/>
    <x v="0"/>
    <x v="2"/>
    <x v="0"/>
    <x v="0"/>
  </r>
  <r>
    <x v="1"/>
    <x v="0"/>
    <s v="De Bonte Raaf"/>
    <x v="1"/>
    <x v="116"/>
    <n v="0"/>
    <x v="1"/>
    <x v="0"/>
    <x v="0"/>
    <x v="1"/>
    <x v="0"/>
    <x v="0"/>
  </r>
  <r>
    <x v="1"/>
    <x v="0"/>
    <s v="De Bonte Raaf"/>
    <x v="1"/>
    <x v="117"/>
    <n v="0"/>
    <x v="1"/>
    <x v="0"/>
    <x v="0"/>
    <x v="2"/>
    <x v="0"/>
    <x v="0"/>
  </r>
  <r>
    <x v="1"/>
    <x v="0"/>
    <s v="De Bonte Raaf"/>
    <x v="1"/>
    <x v="118"/>
    <n v="0"/>
    <x v="1"/>
    <x v="0"/>
    <x v="0"/>
    <x v="1"/>
    <x v="0"/>
    <x v="0"/>
  </r>
  <r>
    <x v="1"/>
    <x v="0"/>
    <s v="De Bonte Raaf"/>
    <x v="1"/>
    <x v="119"/>
    <n v="0"/>
    <x v="1"/>
    <x v="0"/>
    <x v="0"/>
    <x v="10"/>
    <x v="0"/>
    <x v="0"/>
  </r>
  <r>
    <x v="1"/>
    <x v="0"/>
    <s v="De Bonte Raaf"/>
    <x v="1"/>
    <x v="120"/>
    <n v="0"/>
    <x v="1"/>
    <x v="0"/>
    <x v="0"/>
    <x v="10"/>
    <x v="0"/>
    <x v="0"/>
  </r>
  <r>
    <x v="1"/>
    <x v="0"/>
    <s v="De Bonte Raaf"/>
    <x v="1"/>
    <x v="121"/>
    <n v="0"/>
    <x v="1"/>
    <x v="0"/>
    <x v="0"/>
    <x v="10"/>
    <x v="0"/>
    <x v="0"/>
  </r>
  <r>
    <x v="1"/>
    <x v="0"/>
    <s v="De Bonte Raaf"/>
    <x v="1"/>
    <x v="122"/>
    <n v="0"/>
    <x v="1"/>
    <x v="0"/>
    <x v="0"/>
    <x v="10"/>
    <x v="0"/>
    <x v="0"/>
  </r>
  <r>
    <x v="1"/>
    <x v="0"/>
    <s v="De Bonte Raaf"/>
    <x v="1"/>
    <x v="123"/>
    <n v="0"/>
    <x v="1"/>
    <x v="0"/>
    <x v="0"/>
    <x v="10"/>
    <x v="0"/>
    <x v="0"/>
  </r>
  <r>
    <x v="1"/>
    <x v="0"/>
    <s v="De Bonte Raaf"/>
    <x v="1"/>
    <x v="124"/>
    <n v="0"/>
    <x v="1"/>
    <x v="0"/>
    <x v="0"/>
    <x v="10"/>
    <x v="0"/>
    <x v="0"/>
  </r>
  <r>
    <x v="1"/>
    <x v="0"/>
    <s v="De Bonte Raaf"/>
    <x v="1"/>
    <x v="48"/>
    <n v="0"/>
    <x v="1"/>
    <x v="0"/>
    <x v="0"/>
    <x v="1"/>
    <x v="0"/>
    <x v="0"/>
  </r>
  <r>
    <x v="1"/>
    <x v="0"/>
    <s v="De Bonte Raaf"/>
    <x v="1"/>
    <x v="49"/>
    <n v="175.28"/>
    <x v="1"/>
    <x v="0"/>
    <x v="0"/>
    <x v="3"/>
    <x v="0"/>
    <x v="0"/>
  </r>
  <r>
    <x v="1"/>
    <x v="0"/>
    <s v="De Bonte Raaf"/>
    <x v="1"/>
    <x v="50"/>
    <n v="26.29"/>
    <x v="1"/>
    <x v="0"/>
    <x v="0"/>
    <x v="4"/>
    <x v="0"/>
    <x v="0"/>
  </r>
  <r>
    <x v="1"/>
    <x v="0"/>
    <s v="De Bonte Raaf"/>
    <x v="1"/>
    <x v="51"/>
    <n v="35.06"/>
    <x v="1"/>
    <x v="0"/>
    <x v="0"/>
    <x v="4"/>
    <x v="0"/>
    <x v="0"/>
  </r>
  <r>
    <x v="1"/>
    <x v="0"/>
    <s v="De Bonte Raaf"/>
    <x v="1"/>
    <x v="52"/>
    <n v="0"/>
    <x v="1"/>
    <x v="0"/>
    <x v="0"/>
    <x v="1"/>
    <x v="0"/>
    <x v="0"/>
  </r>
  <r>
    <x v="1"/>
    <x v="0"/>
    <s v="De Bonte Raaf"/>
    <x v="1"/>
    <x v="53"/>
    <n v="32.86"/>
    <x v="1"/>
    <x v="0"/>
    <x v="0"/>
    <x v="3"/>
    <x v="0"/>
    <x v="0"/>
  </r>
  <r>
    <x v="1"/>
    <x v="0"/>
    <s v="De Bonte Raaf"/>
    <x v="1"/>
    <x v="54"/>
    <n v="4.93"/>
    <x v="1"/>
    <x v="0"/>
    <x v="0"/>
    <x v="4"/>
    <x v="0"/>
    <x v="0"/>
  </r>
  <r>
    <x v="1"/>
    <x v="0"/>
    <s v="De Bonte Raaf"/>
    <x v="1"/>
    <x v="55"/>
    <n v="6.57"/>
    <x v="1"/>
    <x v="0"/>
    <x v="0"/>
    <x v="4"/>
    <x v="0"/>
    <x v="0"/>
  </r>
  <r>
    <x v="1"/>
    <x v="0"/>
    <s v="De Bonte Raaf"/>
    <x v="1"/>
    <x v="56"/>
    <n v="0"/>
    <x v="1"/>
    <x v="0"/>
    <x v="0"/>
    <x v="4"/>
    <x v="0"/>
    <x v="0"/>
  </r>
  <r>
    <x v="1"/>
    <x v="0"/>
    <s v="De Bonte Raaf"/>
    <x v="1"/>
    <x v="57"/>
    <n v="0"/>
    <x v="1"/>
    <x v="0"/>
    <x v="0"/>
    <x v="4"/>
    <x v="0"/>
    <x v="0"/>
  </r>
  <r>
    <x v="1"/>
    <x v="0"/>
    <s v="De Bonte Raaf"/>
    <x v="1"/>
    <x v="58"/>
    <n v="0"/>
    <x v="1"/>
    <x v="0"/>
    <x v="0"/>
    <x v="4"/>
    <x v="0"/>
    <x v="0"/>
  </r>
  <r>
    <x v="1"/>
    <x v="0"/>
    <s v="De Bonte Raaf"/>
    <x v="1"/>
    <x v="59"/>
    <n v="0"/>
    <x v="1"/>
    <x v="0"/>
    <x v="0"/>
    <x v="4"/>
    <x v="0"/>
    <x v="0"/>
  </r>
  <r>
    <x v="1"/>
    <x v="0"/>
    <s v="De Bonte Raaf"/>
    <x v="1"/>
    <x v="60"/>
    <n v="168.75"/>
    <x v="1"/>
    <x v="0"/>
    <x v="0"/>
    <x v="5"/>
    <x v="0"/>
    <x v="0"/>
  </r>
  <r>
    <x v="1"/>
    <x v="0"/>
    <s v="De Bonte Raaf"/>
    <x v="1"/>
    <x v="61"/>
    <n v="0"/>
    <x v="1"/>
    <x v="0"/>
    <x v="0"/>
    <x v="5"/>
    <x v="0"/>
    <x v="0"/>
  </r>
  <r>
    <x v="1"/>
    <x v="0"/>
    <s v="De Bonte Raaf"/>
    <x v="1"/>
    <x v="62"/>
    <n v="0"/>
    <x v="1"/>
    <x v="0"/>
    <x v="0"/>
    <x v="5"/>
    <x v="0"/>
    <x v="0"/>
  </r>
  <r>
    <x v="1"/>
    <x v="0"/>
    <s v="De Bonte Raaf"/>
    <x v="1"/>
    <x v="63"/>
    <n v="0"/>
    <x v="1"/>
    <x v="0"/>
    <x v="0"/>
    <x v="5"/>
    <x v="0"/>
    <x v="0"/>
  </r>
  <r>
    <x v="1"/>
    <x v="0"/>
    <s v="De Bonte Raaf"/>
    <x v="1"/>
    <x v="64"/>
    <n v="12.1"/>
    <x v="1"/>
    <x v="0"/>
    <x v="0"/>
    <x v="5"/>
    <x v="0"/>
    <x v="0"/>
  </r>
  <r>
    <x v="1"/>
    <x v="0"/>
    <s v="De Bonte Raaf"/>
    <x v="1"/>
    <x v="65"/>
    <n v="0"/>
    <x v="1"/>
    <x v="0"/>
    <x v="0"/>
    <x v="5"/>
    <x v="0"/>
    <x v="0"/>
  </r>
  <r>
    <x v="1"/>
    <x v="0"/>
    <s v="De Bonte Raaf"/>
    <x v="1"/>
    <x v="66"/>
    <n v="60.51"/>
    <x v="1"/>
    <x v="0"/>
    <x v="0"/>
    <x v="5"/>
    <x v="0"/>
    <x v="0"/>
  </r>
  <r>
    <x v="1"/>
    <x v="0"/>
    <s v="De Bonte Raaf"/>
    <x v="1"/>
    <x v="67"/>
    <n v="0"/>
    <x v="1"/>
    <x v="0"/>
    <x v="0"/>
    <x v="5"/>
    <x v="0"/>
    <x v="0"/>
  </r>
  <r>
    <x v="1"/>
    <x v="0"/>
    <s v="De Bonte Raaf"/>
    <x v="1"/>
    <x v="68"/>
    <n v="0"/>
    <x v="1"/>
    <x v="0"/>
    <x v="0"/>
    <x v="5"/>
    <x v="0"/>
    <x v="0"/>
  </r>
  <r>
    <x v="1"/>
    <x v="0"/>
    <s v="De Bonte Raaf"/>
    <x v="1"/>
    <x v="69"/>
    <n v="0"/>
    <x v="1"/>
    <x v="0"/>
    <x v="0"/>
    <x v="5"/>
    <x v="0"/>
    <x v="0"/>
  </r>
  <r>
    <x v="1"/>
    <x v="0"/>
    <s v="De Bonte Raaf"/>
    <x v="1"/>
    <x v="70"/>
    <n v="8.2899999999999991"/>
    <x v="1"/>
    <x v="0"/>
    <x v="0"/>
    <x v="5"/>
    <x v="0"/>
    <x v="0"/>
  </r>
  <r>
    <x v="1"/>
    <x v="0"/>
    <s v="De Bonte Raaf"/>
    <x v="1"/>
    <x v="71"/>
    <n v="0"/>
    <x v="1"/>
    <x v="0"/>
    <x v="0"/>
    <x v="5"/>
    <x v="0"/>
    <x v="0"/>
  </r>
  <r>
    <x v="1"/>
    <x v="0"/>
    <s v="De Bonte Raaf"/>
    <x v="1"/>
    <x v="72"/>
    <n v="0"/>
    <x v="1"/>
    <x v="0"/>
    <x v="0"/>
    <x v="4"/>
    <x v="0"/>
    <x v="0"/>
  </r>
  <r>
    <x v="1"/>
    <x v="0"/>
    <s v="De Bonte Raaf"/>
    <x v="1"/>
    <x v="73"/>
    <n v="0"/>
    <x v="1"/>
    <x v="0"/>
    <x v="0"/>
    <x v="4"/>
    <x v="0"/>
    <x v="0"/>
  </r>
  <r>
    <x v="1"/>
    <x v="0"/>
    <s v="De Bonte Raaf"/>
    <x v="1"/>
    <x v="74"/>
    <n v="0"/>
    <x v="1"/>
    <x v="0"/>
    <x v="0"/>
    <x v="4"/>
    <x v="0"/>
    <x v="0"/>
  </r>
  <r>
    <x v="1"/>
    <x v="0"/>
    <s v="De Bonte Raaf"/>
    <x v="1"/>
    <x v="75"/>
    <n v="0"/>
    <x v="1"/>
    <x v="0"/>
    <x v="0"/>
    <x v="4"/>
    <x v="0"/>
    <x v="0"/>
  </r>
  <r>
    <x v="1"/>
    <x v="0"/>
    <s v="De Bonte Raaf"/>
    <x v="1"/>
    <x v="76"/>
    <n v="156.87"/>
    <x v="1"/>
    <x v="0"/>
    <x v="0"/>
    <x v="6"/>
    <x v="0"/>
    <x v="0"/>
  </r>
  <r>
    <x v="1"/>
    <x v="0"/>
    <s v="De Bonte Raaf"/>
    <x v="1"/>
    <x v="125"/>
    <n v="0"/>
    <x v="1"/>
    <x v="0"/>
    <x v="0"/>
    <x v="6"/>
    <x v="0"/>
    <x v="0"/>
  </r>
  <r>
    <x v="1"/>
    <x v="0"/>
    <s v="De Bonte Raaf"/>
    <x v="1"/>
    <x v="77"/>
    <n v="-271.17"/>
    <x v="1"/>
    <x v="0"/>
    <x v="0"/>
    <x v="7"/>
    <x v="0"/>
    <x v="0"/>
  </r>
  <r>
    <x v="1"/>
    <x v="0"/>
    <s v="De Bonte Raaf"/>
    <x v="1"/>
    <x v="78"/>
    <n v="-20.2"/>
    <x v="1"/>
    <x v="0"/>
    <x v="0"/>
    <x v="7"/>
    <x v="0"/>
    <x v="0"/>
  </r>
  <r>
    <x v="1"/>
    <x v="0"/>
    <s v="De Bonte Raaf"/>
    <x v="1"/>
    <x v="79"/>
    <n v="0"/>
    <x v="1"/>
    <x v="0"/>
    <x v="0"/>
    <x v="7"/>
    <x v="0"/>
    <x v="0"/>
  </r>
  <r>
    <x v="1"/>
    <x v="0"/>
    <s v="De Bonte Raaf"/>
    <x v="1"/>
    <x v="80"/>
    <n v="0"/>
    <x v="1"/>
    <x v="0"/>
    <x v="0"/>
    <x v="8"/>
    <x v="0"/>
    <x v="0"/>
  </r>
  <r>
    <x v="1"/>
    <x v="0"/>
    <s v="De Bonte Raaf"/>
    <x v="1"/>
    <x v="126"/>
    <n v="0"/>
    <x v="1"/>
    <x v="0"/>
    <x v="0"/>
    <x v="8"/>
    <x v="0"/>
    <x v="0"/>
  </r>
  <r>
    <x v="1"/>
    <x v="0"/>
    <s v="De Bonte Raaf"/>
    <x v="1"/>
    <x v="81"/>
    <n v="1949.63"/>
    <x v="1"/>
    <x v="0"/>
    <x v="0"/>
    <x v="8"/>
    <x v="0"/>
    <x v="0"/>
  </r>
  <r>
    <x v="1"/>
    <x v="0"/>
    <s v="De Bonte Raaf"/>
    <x v="1"/>
    <x v="82"/>
    <n v="0"/>
    <x v="1"/>
    <x v="0"/>
    <x v="0"/>
    <x v="8"/>
    <x v="0"/>
    <x v="0"/>
  </r>
  <r>
    <x v="1"/>
    <x v="0"/>
    <s v="De Bonte Raaf"/>
    <x v="1"/>
    <x v="83"/>
    <n v="1949.63"/>
    <x v="1"/>
    <x v="0"/>
    <x v="0"/>
    <x v="9"/>
    <x v="0"/>
    <x v="0"/>
  </r>
  <r>
    <x v="1"/>
    <x v="0"/>
    <s v="De Bonte Raaf"/>
    <x v="1"/>
    <x v="84"/>
    <n v="0"/>
    <x v="1"/>
    <x v="0"/>
    <x v="0"/>
    <x v="3"/>
    <x v="0"/>
    <x v="0"/>
  </r>
  <r>
    <x v="1"/>
    <x v="0"/>
    <s v="De Bonte Raaf"/>
    <x v="2"/>
    <x v="0"/>
    <n v="3289.02"/>
    <x v="0"/>
    <x v="1"/>
    <x v="0"/>
    <x v="0"/>
    <x v="1"/>
    <x v="1"/>
  </r>
  <r>
    <x v="1"/>
    <x v="0"/>
    <s v="De Bonte Raaf"/>
    <x v="2"/>
    <x v="85"/>
    <n v="1110"/>
    <x v="0"/>
    <x v="1"/>
    <x v="0"/>
    <x v="0"/>
    <x v="1"/>
    <x v="1"/>
  </r>
  <r>
    <x v="1"/>
    <x v="0"/>
    <s v="De Bonte Raaf"/>
    <x v="2"/>
    <x v="97"/>
    <n v="50"/>
    <x v="0"/>
    <x v="1"/>
    <x v="0"/>
    <x v="0"/>
    <x v="1"/>
    <x v="1"/>
  </r>
  <r>
    <x v="1"/>
    <x v="0"/>
    <s v="De Bonte Raaf"/>
    <x v="2"/>
    <x v="86"/>
    <n v="1110"/>
    <x v="0"/>
    <x v="1"/>
    <x v="0"/>
    <x v="0"/>
    <x v="1"/>
    <x v="1"/>
  </r>
  <r>
    <x v="1"/>
    <x v="0"/>
    <s v="De Bonte Raaf"/>
    <x v="2"/>
    <x v="4"/>
    <n v="1110"/>
    <x v="0"/>
    <x v="1"/>
    <x v="0"/>
    <x v="1"/>
    <x v="1"/>
    <x v="1"/>
  </r>
  <r>
    <x v="1"/>
    <x v="0"/>
    <s v="De Bonte Raaf"/>
    <x v="2"/>
    <x v="98"/>
    <n v="50"/>
    <x v="0"/>
    <x v="1"/>
    <x v="0"/>
    <x v="0"/>
    <x v="1"/>
    <x v="1"/>
  </r>
  <r>
    <x v="1"/>
    <x v="0"/>
    <s v="De Bonte Raaf"/>
    <x v="2"/>
    <x v="6"/>
    <n v="1533.87"/>
    <x v="0"/>
    <x v="1"/>
    <x v="0"/>
    <x v="0"/>
    <x v="1"/>
    <x v="1"/>
  </r>
  <r>
    <x v="1"/>
    <x v="0"/>
    <s v="De Bonte Raaf"/>
    <x v="2"/>
    <x v="101"/>
    <n v="0"/>
    <x v="0"/>
    <x v="1"/>
    <x v="0"/>
    <x v="1"/>
    <x v="1"/>
    <x v="1"/>
  </r>
  <r>
    <x v="1"/>
    <x v="0"/>
    <s v="De Bonte Raaf"/>
    <x v="2"/>
    <x v="99"/>
    <n v="50"/>
    <x v="0"/>
    <x v="1"/>
    <x v="0"/>
    <x v="0"/>
    <x v="1"/>
    <x v="1"/>
  </r>
  <r>
    <x v="1"/>
    <x v="0"/>
    <s v="De Bonte Raaf"/>
    <x v="2"/>
    <x v="9"/>
    <n v="0"/>
    <x v="0"/>
    <x v="1"/>
    <x v="0"/>
    <x v="0"/>
    <x v="1"/>
    <x v="1"/>
  </r>
  <r>
    <x v="1"/>
    <x v="0"/>
    <s v="De Bonte Raaf"/>
    <x v="2"/>
    <x v="102"/>
    <n v="0"/>
    <x v="0"/>
    <x v="1"/>
    <x v="0"/>
    <x v="0"/>
    <x v="1"/>
    <x v="1"/>
  </r>
  <r>
    <x v="1"/>
    <x v="0"/>
    <s v="De Bonte Raaf"/>
    <x v="2"/>
    <x v="87"/>
    <n v="1110"/>
    <x v="0"/>
    <x v="1"/>
    <x v="0"/>
    <x v="0"/>
    <x v="1"/>
    <x v="1"/>
  </r>
  <r>
    <x v="1"/>
    <x v="0"/>
    <s v="De Bonte Raaf"/>
    <x v="2"/>
    <x v="88"/>
    <n v="1110"/>
    <x v="0"/>
    <x v="1"/>
    <x v="0"/>
    <x v="0"/>
    <x v="1"/>
    <x v="1"/>
  </r>
  <r>
    <x v="1"/>
    <x v="0"/>
    <s v="De Bonte Raaf"/>
    <x v="2"/>
    <x v="89"/>
    <n v="1110"/>
    <x v="0"/>
    <x v="1"/>
    <x v="0"/>
    <x v="0"/>
    <x v="1"/>
    <x v="1"/>
  </r>
  <r>
    <x v="1"/>
    <x v="0"/>
    <s v="De Bonte Raaf"/>
    <x v="2"/>
    <x v="90"/>
    <n v="1110"/>
    <x v="0"/>
    <x v="1"/>
    <x v="0"/>
    <x v="0"/>
    <x v="1"/>
    <x v="1"/>
  </r>
  <r>
    <x v="1"/>
    <x v="0"/>
    <s v="De Bonte Raaf"/>
    <x v="2"/>
    <x v="91"/>
    <n v="1110"/>
    <x v="0"/>
    <x v="1"/>
    <x v="0"/>
    <x v="0"/>
    <x v="1"/>
    <x v="1"/>
  </r>
  <r>
    <x v="1"/>
    <x v="0"/>
    <s v="De Bonte Raaf"/>
    <x v="2"/>
    <x v="103"/>
    <n v="0"/>
    <x v="0"/>
    <x v="1"/>
    <x v="0"/>
    <x v="1"/>
    <x v="1"/>
    <x v="1"/>
  </r>
  <r>
    <x v="1"/>
    <x v="0"/>
    <s v="De Bonte Raaf"/>
    <x v="2"/>
    <x v="15"/>
    <n v="0"/>
    <x v="0"/>
    <x v="1"/>
    <x v="0"/>
    <x v="0"/>
    <x v="1"/>
    <x v="1"/>
  </r>
  <r>
    <x v="1"/>
    <x v="0"/>
    <s v="De Bonte Raaf"/>
    <x v="2"/>
    <x v="16"/>
    <n v="0"/>
    <x v="0"/>
    <x v="1"/>
    <x v="0"/>
    <x v="0"/>
    <x v="1"/>
    <x v="1"/>
  </r>
  <r>
    <x v="1"/>
    <x v="0"/>
    <s v="De Bonte Raaf"/>
    <x v="2"/>
    <x v="17"/>
    <n v="1160"/>
    <x v="0"/>
    <x v="1"/>
    <x v="0"/>
    <x v="0"/>
    <x v="1"/>
    <x v="1"/>
  </r>
  <r>
    <x v="1"/>
    <x v="0"/>
    <s v="De Bonte Raaf"/>
    <x v="2"/>
    <x v="18"/>
    <n v="1160"/>
    <x v="0"/>
    <x v="1"/>
    <x v="0"/>
    <x v="0"/>
    <x v="1"/>
    <x v="1"/>
  </r>
  <r>
    <x v="1"/>
    <x v="0"/>
    <s v="De Bonte Raaf"/>
    <x v="2"/>
    <x v="19"/>
    <n v="12"/>
    <x v="0"/>
    <x v="1"/>
    <x v="0"/>
    <x v="0"/>
    <x v="1"/>
    <x v="1"/>
  </r>
  <r>
    <x v="1"/>
    <x v="0"/>
    <s v="De Bonte Raaf"/>
    <x v="2"/>
    <x v="20"/>
    <n v="1160"/>
    <x v="0"/>
    <x v="1"/>
    <x v="0"/>
    <x v="0"/>
    <x v="1"/>
    <x v="1"/>
  </r>
  <r>
    <x v="1"/>
    <x v="0"/>
    <s v="De Bonte Raaf"/>
    <x v="2"/>
    <x v="21"/>
    <n v="-63.66"/>
    <x v="0"/>
    <x v="1"/>
    <x v="0"/>
    <x v="0"/>
    <x v="1"/>
    <x v="1"/>
  </r>
  <r>
    <x v="1"/>
    <x v="0"/>
    <s v="De Bonte Raaf"/>
    <x v="2"/>
    <x v="22"/>
    <n v="1160"/>
    <x v="0"/>
    <x v="1"/>
    <x v="0"/>
    <x v="0"/>
    <x v="1"/>
    <x v="1"/>
  </r>
  <r>
    <x v="1"/>
    <x v="0"/>
    <s v="De Bonte Raaf"/>
    <x v="2"/>
    <x v="23"/>
    <n v="1160"/>
    <x v="0"/>
    <x v="1"/>
    <x v="0"/>
    <x v="0"/>
    <x v="1"/>
    <x v="1"/>
  </r>
  <r>
    <x v="1"/>
    <x v="0"/>
    <s v="De Bonte Raaf"/>
    <x v="2"/>
    <x v="24"/>
    <n v="1160"/>
    <x v="0"/>
    <x v="1"/>
    <x v="0"/>
    <x v="0"/>
    <x v="1"/>
    <x v="1"/>
  </r>
  <r>
    <x v="1"/>
    <x v="0"/>
    <s v="De Bonte Raaf"/>
    <x v="2"/>
    <x v="25"/>
    <n v="21.67"/>
    <x v="0"/>
    <x v="1"/>
    <x v="0"/>
    <x v="0"/>
    <x v="1"/>
    <x v="1"/>
  </r>
  <r>
    <x v="1"/>
    <x v="0"/>
    <s v="De Bonte Raaf"/>
    <x v="2"/>
    <x v="26"/>
    <n v="86.4"/>
    <x v="0"/>
    <x v="1"/>
    <x v="0"/>
    <x v="0"/>
    <x v="1"/>
    <x v="1"/>
  </r>
  <r>
    <x v="1"/>
    <x v="0"/>
    <s v="De Bonte Raaf"/>
    <x v="2"/>
    <x v="27"/>
    <n v="114.75"/>
    <x v="0"/>
    <x v="1"/>
    <x v="0"/>
    <x v="0"/>
    <x v="1"/>
    <x v="1"/>
  </r>
  <r>
    <x v="1"/>
    <x v="0"/>
    <s v="De Bonte Raaf"/>
    <x v="2"/>
    <x v="28"/>
    <n v="1110"/>
    <x v="0"/>
    <x v="1"/>
    <x v="0"/>
    <x v="0"/>
    <x v="1"/>
    <x v="1"/>
  </r>
  <r>
    <x v="1"/>
    <x v="0"/>
    <s v="De Bonte Raaf"/>
    <x v="2"/>
    <x v="29"/>
    <n v="50"/>
    <x v="0"/>
    <x v="1"/>
    <x v="0"/>
    <x v="0"/>
    <x v="1"/>
    <x v="1"/>
  </r>
  <r>
    <x v="1"/>
    <x v="0"/>
    <s v="De Bonte Raaf"/>
    <x v="2"/>
    <x v="30"/>
    <n v="1850"/>
    <x v="0"/>
    <x v="1"/>
    <x v="0"/>
    <x v="0"/>
    <x v="1"/>
    <x v="1"/>
  </r>
  <r>
    <x v="1"/>
    <x v="0"/>
    <s v="De Bonte Raaf"/>
    <x v="2"/>
    <x v="31"/>
    <n v="11.86"/>
    <x v="0"/>
    <x v="1"/>
    <x v="0"/>
    <x v="0"/>
    <x v="1"/>
    <x v="1"/>
  </r>
  <r>
    <x v="1"/>
    <x v="0"/>
    <s v="De Bonte Raaf"/>
    <x v="2"/>
    <x v="32"/>
    <n v="93.6"/>
    <x v="0"/>
    <x v="1"/>
    <x v="0"/>
    <x v="0"/>
    <x v="1"/>
    <x v="1"/>
  </r>
  <r>
    <x v="1"/>
    <x v="0"/>
    <s v="De Bonte Raaf"/>
    <x v="2"/>
    <x v="33"/>
    <n v="60"/>
    <x v="0"/>
    <x v="1"/>
    <x v="0"/>
    <x v="0"/>
    <x v="1"/>
    <x v="1"/>
  </r>
  <r>
    <x v="1"/>
    <x v="0"/>
    <s v="De Bonte Raaf"/>
    <x v="2"/>
    <x v="34"/>
    <n v="60"/>
    <x v="0"/>
    <x v="1"/>
    <x v="0"/>
    <x v="0"/>
    <x v="1"/>
    <x v="1"/>
  </r>
  <r>
    <x v="1"/>
    <x v="0"/>
    <s v="De Bonte Raaf"/>
    <x v="2"/>
    <x v="35"/>
    <n v="60"/>
    <x v="0"/>
    <x v="1"/>
    <x v="0"/>
    <x v="0"/>
    <x v="1"/>
    <x v="1"/>
  </r>
  <r>
    <x v="1"/>
    <x v="0"/>
    <s v="De Bonte Raaf"/>
    <x v="2"/>
    <x v="36"/>
    <n v="94"/>
    <x v="0"/>
    <x v="1"/>
    <x v="0"/>
    <x v="0"/>
    <x v="1"/>
    <x v="1"/>
  </r>
  <r>
    <x v="1"/>
    <x v="0"/>
    <s v="De Bonte Raaf"/>
    <x v="2"/>
    <x v="37"/>
    <n v="81.2"/>
    <x v="0"/>
    <x v="1"/>
    <x v="0"/>
    <x v="0"/>
    <x v="1"/>
    <x v="1"/>
  </r>
  <r>
    <x v="1"/>
    <x v="0"/>
    <s v="De Bonte Raaf"/>
    <x v="2"/>
    <x v="104"/>
    <n v="0"/>
    <x v="0"/>
    <x v="1"/>
    <x v="0"/>
    <x v="0"/>
    <x v="1"/>
    <x v="1"/>
  </r>
  <r>
    <x v="1"/>
    <x v="0"/>
    <s v="De Bonte Raaf"/>
    <x v="2"/>
    <x v="105"/>
    <n v="0"/>
    <x v="0"/>
    <x v="1"/>
    <x v="0"/>
    <x v="0"/>
    <x v="1"/>
    <x v="1"/>
  </r>
  <r>
    <x v="1"/>
    <x v="0"/>
    <s v="De Bonte Raaf"/>
    <x v="2"/>
    <x v="106"/>
    <n v="0"/>
    <x v="0"/>
    <x v="1"/>
    <x v="0"/>
    <x v="0"/>
    <x v="1"/>
    <x v="1"/>
  </r>
  <r>
    <x v="1"/>
    <x v="0"/>
    <s v="De Bonte Raaf"/>
    <x v="2"/>
    <x v="38"/>
    <n v="89.65"/>
    <x v="0"/>
    <x v="1"/>
    <x v="0"/>
    <x v="0"/>
    <x v="1"/>
    <x v="1"/>
  </r>
  <r>
    <x v="1"/>
    <x v="0"/>
    <s v="De Bonte Raaf"/>
    <x v="2"/>
    <x v="39"/>
    <n v="0"/>
    <x v="0"/>
    <x v="1"/>
    <x v="0"/>
    <x v="0"/>
    <x v="1"/>
    <x v="1"/>
  </r>
  <r>
    <x v="1"/>
    <x v="0"/>
    <s v="De Bonte Raaf"/>
    <x v="2"/>
    <x v="40"/>
    <n v="89.65"/>
    <x v="0"/>
    <x v="1"/>
    <x v="0"/>
    <x v="0"/>
    <x v="1"/>
    <x v="1"/>
  </r>
  <r>
    <x v="1"/>
    <x v="0"/>
    <s v="De Bonte Raaf"/>
    <x v="2"/>
    <x v="41"/>
    <n v="0"/>
    <x v="0"/>
    <x v="1"/>
    <x v="0"/>
    <x v="0"/>
    <x v="1"/>
    <x v="1"/>
  </r>
  <r>
    <x v="1"/>
    <x v="0"/>
    <s v="De Bonte Raaf"/>
    <x v="2"/>
    <x v="92"/>
    <n v="1110"/>
    <x v="0"/>
    <x v="1"/>
    <x v="0"/>
    <x v="0"/>
    <x v="1"/>
    <x v="1"/>
  </r>
  <r>
    <x v="1"/>
    <x v="0"/>
    <s v="De Bonte Raaf"/>
    <x v="2"/>
    <x v="107"/>
    <n v="50"/>
    <x v="0"/>
    <x v="1"/>
    <x v="0"/>
    <x v="1"/>
    <x v="1"/>
    <x v="1"/>
  </r>
  <r>
    <x v="1"/>
    <x v="0"/>
    <s v="De Bonte Raaf"/>
    <x v="2"/>
    <x v="43"/>
    <n v="0"/>
    <x v="0"/>
    <x v="1"/>
    <x v="0"/>
    <x v="1"/>
    <x v="1"/>
    <x v="1"/>
  </r>
  <r>
    <x v="1"/>
    <x v="0"/>
    <s v="De Bonte Raaf"/>
    <x v="2"/>
    <x v="108"/>
    <n v="0"/>
    <x v="0"/>
    <x v="1"/>
    <x v="0"/>
    <x v="1"/>
    <x v="1"/>
    <x v="1"/>
  </r>
  <r>
    <x v="1"/>
    <x v="0"/>
    <s v="De Bonte Raaf"/>
    <x v="2"/>
    <x v="109"/>
    <n v="0"/>
    <x v="0"/>
    <x v="1"/>
    <x v="0"/>
    <x v="1"/>
    <x v="1"/>
    <x v="1"/>
  </r>
  <r>
    <x v="1"/>
    <x v="0"/>
    <s v="De Bonte Raaf"/>
    <x v="2"/>
    <x v="110"/>
    <n v="0"/>
    <x v="0"/>
    <x v="1"/>
    <x v="0"/>
    <x v="1"/>
    <x v="1"/>
    <x v="1"/>
  </r>
  <r>
    <x v="1"/>
    <x v="0"/>
    <s v="De Bonte Raaf"/>
    <x v="2"/>
    <x v="44"/>
    <n v="0"/>
    <x v="0"/>
    <x v="1"/>
    <x v="0"/>
    <x v="2"/>
    <x v="1"/>
    <x v="1"/>
  </r>
  <r>
    <x v="1"/>
    <x v="0"/>
    <s v="De Bonte Raaf"/>
    <x v="2"/>
    <x v="111"/>
    <n v="0"/>
    <x v="0"/>
    <x v="1"/>
    <x v="0"/>
    <x v="2"/>
    <x v="1"/>
    <x v="1"/>
  </r>
  <r>
    <x v="1"/>
    <x v="0"/>
    <s v="De Bonte Raaf"/>
    <x v="2"/>
    <x v="46"/>
    <n v="0"/>
    <x v="0"/>
    <x v="1"/>
    <x v="0"/>
    <x v="2"/>
    <x v="1"/>
    <x v="1"/>
  </r>
  <r>
    <x v="1"/>
    <x v="0"/>
    <s v="De Bonte Raaf"/>
    <x v="2"/>
    <x v="112"/>
    <n v="0"/>
    <x v="0"/>
    <x v="1"/>
    <x v="0"/>
    <x v="2"/>
    <x v="1"/>
    <x v="1"/>
  </r>
  <r>
    <x v="1"/>
    <x v="0"/>
    <s v="De Bonte Raaf"/>
    <x v="2"/>
    <x v="113"/>
    <n v="0"/>
    <x v="0"/>
    <x v="1"/>
    <x v="0"/>
    <x v="2"/>
    <x v="1"/>
    <x v="1"/>
  </r>
  <r>
    <x v="1"/>
    <x v="0"/>
    <s v="De Bonte Raaf"/>
    <x v="2"/>
    <x v="114"/>
    <n v="0"/>
    <x v="0"/>
    <x v="1"/>
    <x v="0"/>
    <x v="2"/>
    <x v="1"/>
    <x v="1"/>
  </r>
  <r>
    <x v="1"/>
    <x v="0"/>
    <s v="De Bonte Raaf"/>
    <x v="2"/>
    <x v="115"/>
    <n v="0"/>
    <x v="0"/>
    <x v="1"/>
    <x v="0"/>
    <x v="2"/>
    <x v="1"/>
    <x v="1"/>
  </r>
  <r>
    <x v="1"/>
    <x v="0"/>
    <s v="De Bonte Raaf"/>
    <x v="2"/>
    <x v="116"/>
    <n v="0"/>
    <x v="0"/>
    <x v="1"/>
    <x v="0"/>
    <x v="1"/>
    <x v="1"/>
    <x v="1"/>
  </r>
  <r>
    <x v="1"/>
    <x v="0"/>
    <s v="De Bonte Raaf"/>
    <x v="2"/>
    <x v="117"/>
    <n v="0"/>
    <x v="0"/>
    <x v="1"/>
    <x v="0"/>
    <x v="2"/>
    <x v="1"/>
    <x v="1"/>
  </r>
  <r>
    <x v="1"/>
    <x v="0"/>
    <s v="De Bonte Raaf"/>
    <x v="2"/>
    <x v="118"/>
    <n v="0"/>
    <x v="0"/>
    <x v="1"/>
    <x v="0"/>
    <x v="1"/>
    <x v="1"/>
    <x v="1"/>
  </r>
  <r>
    <x v="1"/>
    <x v="0"/>
    <s v="De Bonte Raaf"/>
    <x v="2"/>
    <x v="119"/>
    <n v="0"/>
    <x v="0"/>
    <x v="1"/>
    <x v="0"/>
    <x v="10"/>
    <x v="1"/>
    <x v="1"/>
  </r>
  <r>
    <x v="1"/>
    <x v="0"/>
    <s v="De Bonte Raaf"/>
    <x v="2"/>
    <x v="120"/>
    <n v="0"/>
    <x v="0"/>
    <x v="1"/>
    <x v="0"/>
    <x v="10"/>
    <x v="1"/>
    <x v="1"/>
  </r>
  <r>
    <x v="1"/>
    <x v="0"/>
    <s v="De Bonte Raaf"/>
    <x v="2"/>
    <x v="121"/>
    <n v="0"/>
    <x v="0"/>
    <x v="1"/>
    <x v="0"/>
    <x v="10"/>
    <x v="1"/>
    <x v="1"/>
  </r>
  <r>
    <x v="1"/>
    <x v="0"/>
    <s v="De Bonte Raaf"/>
    <x v="2"/>
    <x v="122"/>
    <n v="0"/>
    <x v="0"/>
    <x v="1"/>
    <x v="0"/>
    <x v="10"/>
    <x v="1"/>
    <x v="1"/>
  </r>
  <r>
    <x v="1"/>
    <x v="0"/>
    <s v="De Bonte Raaf"/>
    <x v="2"/>
    <x v="123"/>
    <n v="0"/>
    <x v="0"/>
    <x v="1"/>
    <x v="0"/>
    <x v="10"/>
    <x v="1"/>
    <x v="1"/>
  </r>
  <r>
    <x v="1"/>
    <x v="0"/>
    <s v="De Bonte Raaf"/>
    <x v="2"/>
    <x v="124"/>
    <n v="0"/>
    <x v="0"/>
    <x v="1"/>
    <x v="0"/>
    <x v="10"/>
    <x v="1"/>
    <x v="1"/>
  </r>
  <r>
    <x v="1"/>
    <x v="0"/>
    <s v="De Bonte Raaf"/>
    <x v="2"/>
    <x v="48"/>
    <n v="0"/>
    <x v="0"/>
    <x v="1"/>
    <x v="0"/>
    <x v="1"/>
    <x v="1"/>
    <x v="1"/>
  </r>
  <r>
    <x v="1"/>
    <x v="0"/>
    <s v="De Bonte Raaf"/>
    <x v="2"/>
    <x v="49"/>
    <n v="88.8"/>
    <x v="0"/>
    <x v="1"/>
    <x v="0"/>
    <x v="3"/>
    <x v="1"/>
    <x v="1"/>
  </r>
  <r>
    <x v="1"/>
    <x v="0"/>
    <s v="De Bonte Raaf"/>
    <x v="2"/>
    <x v="50"/>
    <n v="13.32"/>
    <x v="0"/>
    <x v="1"/>
    <x v="0"/>
    <x v="4"/>
    <x v="1"/>
    <x v="1"/>
  </r>
  <r>
    <x v="1"/>
    <x v="0"/>
    <s v="De Bonte Raaf"/>
    <x v="2"/>
    <x v="51"/>
    <n v="17.760000000000002"/>
    <x v="0"/>
    <x v="1"/>
    <x v="0"/>
    <x v="4"/>
    <x v="1"/>
    <x v="1"/>
  </r>
  <r>
    <x v="1"/>
    <x v="0"/>
    <s v="De Bonte Raaf"/>
    <x v="2"/>
    <x v="52"/>
    <n v="0"/>
    <x v="0"/>
    <x v="1"/>
    <x v="0"/>
    <x v="1"/>
    <x v="1"/>
    <x v="1"/>
  </r>
  <r>
    <x v="1"/>
    <x v="0"/>
    <s v="De Bonte Raaf"/>
    <x v="2"/>
    <x v="53"/>
    <n v="16.649999999999999"/>
    <x v="0"/>
    <x v="1"/>
    <x v="0"/>
    <x v="3"/>
    <x v="1"/>
    <x v="1"/>
  </r>
  <r>
    <x v="1"/>
    <x v="0"/>
    <s v="De Bonte Raaf"/>
    <x v="2"/>
    <x v="54"/>
    <n v="2.5"/>
    <x v="0"/>
    <x v="1"/>
    <x v="0"/>
    <x v="4"/>
    <x v="1"/>
    <x v="1"/>
  </r>
  <r>
    <x v="1"/>
    <x v="0"/>
    <s v="De Bonte Raaf"/>
    <x v="2"/>
    <x v="55"/>
    <n v="3.33"/>
    <x v="0"/>
    <x v="1"/>
    <x v="0"/>
    <x v="4"/>
    <x v="1"/>
    <x v="1"/>
  </r>
  <r>
    <x v="1"/>
    <x v="0"/>
    <s v="De Bonte Raaf"/>
    <x v="2"/>
    <x v="56"/>
    <n v="0"/>
    <x v="0"/>
    <x v="1"/>
    <x v="0"/>
    <x v="4"/>
    <x v="1"/>
    <x v="1"/>
  </r>
  <r>
    <x v="1"/>
    <x v="0"/>
    <s v="De Bonte Raaf"/>
    <x v="2"/>
    <x v="57"/>
    <n v="0"/>
    <x v="0"/>
    <x v="1"/>
    <x v="0"/>
    <x v="4"/>
    <x v="1"/>
    <x v="1"/>
  </r>
  <r>
    <x v="1"/>
    <x v="0"/>
    <s v="De Bonte Raaf"/>
    <x v="2"/>
    <x v="58"/>
    <n v="0"/>
    <x v="0"/>
    <x v="1"/>
    <x v="0"/>
    <x v="4"/>
    <x v="1"/>
    <x v="1"/>
  </r>
  <r>
    <x v="1"/>
    <x v="0"/>
    <s v="De Bonte Raaf"/>
    <x v="2"/>
    <x v="59"/>
    <n v="0"/>
    <x v="0"/>
    <x v="1"/>
    <x v="0"/>
    <x v="4"/>
    <x v="1"/>
    <x v="1"/>
  </r>
  <r>
    <x v="1"/>
    <x v="0"/>
    <s v="De Bonte Raaf"/>
    <x v="2"/>
    <x v="60"/>
    <n v="87.35"/>
    <x v="0"/>
    <x v="1"/>
    <x v="0"/>
    <x v="5"/>
    <x v="1"/>
    <x v="1"/>
  </r>
  <r>
    <x v="1"/>
    <x v="0"/>
    <s v="De Bonte Raaf"/>
    <x v="2"/>
    <x v="61"/>
    <n v="0"/>
    <x v="0"/>
    <x v="1"/>
    <x v="0"/>
    <x v="5"/>
    <x v="1"/>
    <x v="1"/>
  </r>
  <r>
    <x v="1"/>
    <x v="0"/>
    <s v="De Bonte Raaf"/>
    <x v="2"/>
    <x v="62"/>
    <n v="0"/>
    <x v="0"/>
    <x v="1"/>
    <x v="0"/>
    <x v="5"/>
    <x v="1"/>
    <x v="1"/>
  </r>
  <r>
    <x v="1"/>
    <x v="0"/>
    <s v="De Bonte Raaf"/>
    <x v="2"/>
    <x v="63"/>
    <n v="0"/>
    <x v="0"/>
    <x v="1"/>
    <x v="0"/>
    <x v="5"/>
    <x v="1"/>
    <x v="1"/>
  </r>
  <r>
    <x v="1"/>
    <x v="0"/>
    <s v="De Bonte Raaf"/>
    <x v="2"/>
    <x v="64"/>
    <n v="6.26"/>
    <x v="0"/>
    <x v="1"/>
    <x v="0"/>
    <x v="5"/>
    <x v="1"/>
    <x v="1"/>
  </r>
  <r>
    <x v="1"/>
    <x v="0"/>
    <s v="De Bonte Raaf"/>
    <x v="2"/>
    <x v="65"/>
    <n v="0"/>
    <x v="0"/>
    <x v="1"/>
    <x v="0"/>
    <x v="5"/>
    <x v="1"/>
    <x v="1"/>
  </r>
  <r>
    <x v="1"/>
    <x v="0"/>
    <s v="De Bonte Raaf"/>
    <x v="2"/>
    <x v="66"/>
    <n v="0"/>
    <x v="0"/>
    <x v="1"/>
    <x v="0"/>
    <x v="5"/>
    <x v="1"/>
    <x v="1"/>
  </r>
  <r>
    <x v="1"/>
    <x v="0"/>
    <s v="De Bonte Raaf"/>
    <x v="2"/>
    <x v="67"/>
    <n v="89.32"/>
    <x v="0"/>
    <x v="1"/>
    <x v="0"/>
    <x v="5"/>
    <x v="1"/>
    <x v="1"/>
  </r>
  <r>
    <x v="1"/>
    <x v="0"/>
    <s v="De Bonte Raaf"/>
    <x v="2"/>
    <x v="68"/>
    <n v="0"/>
    <x v="0"/>
    <x v="1"/>
    <x v="0"/>
    <x v="5"/>
    <x v="1"/>
    <x v="1"/>
  </r>
  <r>
    <x v="1"/>
    <x v="0"/>
    <s v="De Bonte Raaf"/>
    <x v="2"/>
    <x v="69"/>
    <n v="0"/>
    <x v="0"/>
    <x v="1"/>
    <x v="0"/>
    <x v="5"/>
    <x v="1"/>
    <x v="1"/>
  </r>
  <r>
    <x v="1"/>
    <x v="0"/>
    <s v="De Bonte Raaf"/>
    <x v="2"/>
    <x v="70"/>
    <n v="4.29"/>
    <x v="0"/>
    <x v="1"/>
    <x v="0"/>
    <x v="5"/>
    <x v="1"/>
    <x v="1"/>
  </r>
  <r>
    <x v="1"/>
    <x v="0"/>
    <s v="De Bonte Raaf"/>
    <x v="2"/>
    <x v="71"/>
    <n v="0"/>
    <x v="0"/>
    <x v="1"/>
    <x v="0"/>
    <x v="5"/>
    <x v="1"/>
    <x v="1"/>
  </r>
  <r>
    <x v="1"/>
    <x v="0"/>
    <s v="De Bonte Raaf"/>
    <x v="2"/>
    <x v="72"/>
    <n v="0"/>
    <x v="0"/>
    <x v="1"/>
    <x v="0"/>
    <x v="4"/>
    <x v="1"/>
    <x v="1"/>
  </r>
  <r>
    <x v="1"/>
    <x v="0"/>
    <s v="De Bonte Raaf"/>
    <x v="2"/>
    <x v="73"/>
    <n v="0"/>
    <x v="0"/>
    <x v="1"/>
    <x v="0"/>
    <x v="4"/>
    <x v="1"/>
    <x v="1"/>
  </r>
  <r>
    <x v="1"/>
    <x v="0"/>
    <s v="De Bonte Raaf"/>
    <x v="2"/>
    <x v="74"/>
    <n v="0"/>
    <x v="0"/>
    <x v="1"/>
    <x v="0"/>
    <x v="4"/>
    <x v="1"/>
    <x v="1"/>
  </r>
  <r>
    <x v="1"/>
    <x v="0"/>
    <s v="De Bonte Raaf"/>
    <x v="2"/>
    <x v="75"/>
    <n v="0"/>
    <x v="0"/>
    <x v="1"/>
    <x v="0"/>
    <x v="4"/>
    <x v="1"/>
    <x v="1"/>
  </r>
  <r>
    <x v="1"/>
    <x v="0"/>
    <s v="De Bonte Raaf"/>
    <x v="2"/>
    <x v="76"/>
    <n v="81.2"/>
    <x v="0"/>
    <x v="1"/>
    <x v="0"/>
    <x v="6"/>
    <x v="1"/>
    <x v="1"/>
  </r>
  <r>
    <x v="1"/>
    <x v="0"/>
    <s v="De Bonte Raaf"/>
    <x v="2"/>
    <x v="125"/>
    <n v="0"/>
    <x v="0"/>
    <x v="1"/>
    <x v="0"/>
    <x v="6"/>
    <x v="1"/>
    <x v="1"/>
  </r>
  <r>
    <x v="1"/>
    <x v="0"/>
    <s v="De Bonte Raaf"/>
    <x v="2"/>
    <x v="77"/>
    <n v="-59.5"/>
    <x v="0"/>
    <x v="1"/>
    <x v="0"/>
    <x v="7"/>
    <x v="1"/>
    <x v="1"/>
  </r>
  <r>
    <x v="1"/>
    <x v="0"/>
    <s v="De Bonte Raaf"/>
    <x v="2"/>
    <x v="78"/>
    <n v="-4.16"/>
    <x v="0"/>
    <x v="1"/>
    <x v="0"/>
    <x v="7"/>
    <x v="1"/>
    <x v="1"/>
  </r>
  <r>
    <x v="1"/>
    <x v="0"/>
    <s v="De Bonte Raaf"/>
    <x v="2"/>
    <x v="79"/>
    <n v="0"/>
    <x v="0"/>
    <x v="1"/>
    <x v="0"/>
    <x v="7"/>
    <x v="1"/>
    <x v="1"/>
  </r>
  <r>
    <x v="1"/>
    <x v="0"/>
    <s v="De Bonte Raaf"/>
    <x v="2"/>
    <x v="80"/>
    <n v="0"/>
    <x v="0"/>
    <x v="1"/>
    <x v="0"/>
    <x v="8"/>
    <x v="1"/>
    <x v="1"/>
  </r>
  <r>
    <x v="1"/>
    <x v="0"/>
    <s v="De Bonte Raaf"/>
    <x v="2"/>
    <x v="126"/>
    <n v="0"/>
    <x v="0"/>
    <x v="1"/>
    <x v="0"/>
    <x v="8"/>
    <x v="1"/>
    <x v="1"/>
  </r>
  <r>
    <x v="1"/>
    <x v="0"/>
    <s v="De Bonte Raaf"/>
    <x v="2"/>
    <x v="81"/>
    <n v="1096.3399999999999"/>
    <x v="0"/>
    <x v="1"/>
    <x v="0"/>
    <x v="8"/>
    <x v="1"/>
    <x v="1"/>
  </r>
  <r>
    <x v="1"/>
    <x v="0"/>
    <s v="De Bonte Raaf"/>
    <x v="2"/>
    <x v="82"/>
    <n v="0"/>
    <x v="0"/>
    <x v="1"/>
    <x v="0"/>
    <x v="8"/>
    <x v="1"/>
    <x v="1"/>
  </r>
  <r>
    <x v="1"/>
    <x v="0"/>
    <s v="De Bonte Raaf"/>
    <x v="2"/>
    <x v="83"/>
    <n v="1096.3399999999999"/>
    <x v="0"/>
    <x v="1"/>
    <x v="0"/>
    <x v="9"/>
    <x v="1"/>
    <x v="1"/>
  </r>
  <r>
    <x v="1"/>
    <x v="0"/>
    <s v="De Bonte Raaf"/>
    <x v="2"/>
    <x v="84"/>
    <n v="0"/>
    <x v="0"/>
    <x v="1"/>
    <x v="0"/>
    <x v="3"/>
    <x v="1"/>
    <x v="1"/>
  </r>
  <r>
    <x v="1"/>
    <x v="0"/>
    <s v="De Bonte Raaf"/>
    <x v="3"/>
    <x v="0"/>
    <n v="11573.1"/>
    <x v="0"/>
    <x v="2"/>
    <x v="0"/>
    <x v="0"/>
    <x v="1"/>
    <x v="1"/>
  </r>
  <r>
    <x v="1"/>
    <x v="0"/>
    <s v="De Bonte Raaf"/>
    <x v="3"/>
    <x v="85"/>
    <n v="5826"/>
    <x v="0"/>
    <x v="2"/>
    <x v="0"/>
    <x v="0"/>
    <x v="1"/>
    <x v="1"/>
  </r>
  <r>
    <x v="1"/>
    <x v="0"/>
    <s v="De Bonte Raaf"/>
    <x v="3"/>
    <x v="97"/>
    <n v="60"/>
    <x v="0"/>
    <x v="2"/>
    <x v="0"/>
    <x v="0"/>
    <x v="1"/>
    <x v="1"/>
  </r>
  <r>
    <x v="1"/>
    <x v="0"/>
    <s v="De Bonte Raaf"/>
    <x v="3"/>
    <x v="86"/>
    <n v="5826"/>
    <x v="0"/>
    <x v="2"/>
    <x v="0"/>
    <x v="0"/>
    <x v="1"/>
    <x v="1"/>
  </r>
  <r>
    <x v="1"/>
    <x v="0"/>
    <s v="De Bonte Raaf"/>
    <x v="3"/>
    <x v="4"/>
    <n v="5826"/>
    <x v="0"/>
    <x v="2"/>
    <x v="0"/>
    <x v="1"/>
    <x v="1"/>
    <x v="1"/>
  </r>
  <r>
    <x v="1"/>
    <x v="0"/>
    <s v="De Bonte Raaf"/>
    <x v="3"/>
    <x v="98"/>
    <n v="60"/>
    <x v="0"/>
    <x v="2"/>
    <x v="0"/>
    <x v="0"/>
    <x v="1"/>
    <x v="1"/>
  </r>
  <r>
    <x v="1"/>
    <x v="0"/>
    <s v="De Bonte Raaf"/>
    <x v="3"/>
    <x v="6"/>
    <n v="7320.94"/>
    <x v="0"/>
    <x v="2"/>
    <x v="0"/>
    <x v="0"/>
    <x v="1"/>
    <x v="1"/>
  </r>
  <r>
    <x v="1"/>
    <x v="0"/>
    <s v="De Bonte Raaf"/>
    <x v="3"/>
    <x v="101"/>
    <n v="0"/>
    <x v="0"/>
    <x v="2"/>
    <x v="0"/>
    <x v="1"/>
    <x v="1"/>
    <x v="1"/>
  </r>
  <r>
    <x v="1"/>
    <x v="0"/>
    <s v="De Bonte Raaf"/>
    <x v="3"/>
    <x v="99"/>
    <n v="60"/>
    <x v="0"/>
    <x v="2"/>
    <x v="0"/>
    <x v="0"/>
    <x v="1"/>
    <x v="1"/>
  </r>
  <r>
    <x v="1"/>
    <x v="0"/>
    <s v="De Bonte Raaf"/>
    <x v="3"/>
    <x v="9"/>
    <n v="0"/>
    <x v="0"/>
    <x v="2"/>
    <x v="0"/>
    <x v="0"/>
    <x v="1"/>
    <x v="1"/>
  </r>
  <r>
    <x v="1"/>
    <x v="0"/>
    <s v="De Bonte Raaf"/>
    <x v="3"/>
    <x v="102"/>
    <n v="0"/>
    <x v="0"/>
    <x v="2"/>
    <x v="0"/>
    <x v="0"/>
    <x v="1"/>
    <x v="1"/>
  </r>
  <r>
    <x v="1"/>
    <x v="0"/>
    <s v="De Bonte Raaf"/>
    <x v="3"/>
    <x v="87"/>
    <n v="5826"/>
    <x v="0"/>
    <x v="2"/>
    <x v="0"/>
    <x v="0"/>
    <x v="1"/>
    <x v="1"/>
  </r>
  <r>
    <x v="1"/>
    <x v="0"/>
    <s v="De Bonte Raaf"/>
    <x v="3"/>
    <x v="88"/>
    <n v="5826"/>
    <x v="0"/>
    <x v="2"/>
    <x v="0"/>
    <x v="0"/>
    <x v="1"/>
    <x v="1"/>
  </r>
  <r>
    <x v="1"/>
    <x v="0"/>
    <s v="De Bonte Raaf"/>
    <x v="3"/>
    <x v="89"/>
    <n v="5826"/>
    <x v="0"/>
    <x v="2"/>
    <x v="0"/>
    <x v="0"/>
    <x v="1"/>
    <x v="1"/>
  </r>
  <r>
    <x v="1"/>
    <x v="0"/>
    <s v="De Bonte Raaf"/>
    <x v="3"/>
    <x v="90"/>
    <n v="5826"/>
    <x v="0"/>
    <x v="2"/>
    <x v="0"/>
    <x v="0"/>
    <x v="1"/>
    <x v="1"/>
  </r>
  <r>
    <x v="1"/>
    <x v="0"/>
    <s v="De Bonte Raaf"/>
    <x v="3"/>
    <x v="91"/>
    <n v="5826"/>
    <x v="0"/>
    <x v="2"/>
    <x v="0"/>
    <x v="0"/>
    <x v="1"/>
    <x v="1"/>
  </r>
  <r>
    <x v="1"/>
    <x v="0"/>
    <s v="De Bonte Raaf"/>
    <x v="3"/>
    <x v="103"/>
    <n v="0"/>
    <x v="0"/>
    <x v="2"/>
    <x v="0"/>
    <x v="1"/>
    <x v="1"/>
    <x v="1"/>
  </r>
  <r>
    <x v="1"/>
    <x v="0"/>
    <s v="De Bonte Raaf"/>
    <x v="3"/>
    <x v="15"/>
    <n v="0"/>
    <x v="0"/>
    <x v="2"/>
    <x v="0"/>
    <x v="0"/>
    <x v="1"/>
    <x v="1"/>
  </r>
  <r>
    <x v="1"/>
    <x v="0"/>
    <s v="De Bonte Raaf"/>
    <x v="3"/>
    <x v="16"/>
    <n v="4859.25"/>
    <x v="0"/>
    <x v="2"/>
    <x v="0"/>
    <x v="0"/>
    <x v="1"/>
    <x v="1"/>
  </r>
  <r>
    <x v="1"/>
    <x v="0"/>
    <s v="De Bonte Raaf"/>
    <x v="3"/>
    <x v="17"/>
    <n v="0"/>
    <x v="0"/>
    <x v="2"/>
    <x v="0"/>
    <x v="0"/>
    <x v="1"/>
    <x v="1"/>
  </r>
  <r>
    <x v="1"/>
    <x v="0"/>
    <s v="De Bonte Raaf"/>
    <x v="3"/>
    <x v="18"/>
    <n v="5886"/>
    <x v="0"/>
    <x v="2"/>
    <x v="0"/>
    <x v="0"/>
    <x v="1"/>
    <x v="1"/>
  </r>
  <r>
    <x v="1"/>
    <x v="0"/>
    <s v="De Bonte Raaf"/>
    <x v="3"/>
    <x v="19"/>
    <n v="21"/>
    <x v="0"/>
    <x v="2"/>
    <x v="0"/>
    <x v="0"/>
    <x v="1"/>
    <x v="1"/>
  </r>
  <r>
    <x v="1"/>
    <x v="0"/>
    <s v="De Bonte Raaf"/>
    <x v="3"/>
    <x v="20"/>
    <n v="5886"/>
    <x v="0"/>
    <x v="2"/>
    <x v="0"/>
    <x v="0"/>
    <x v="1"/>
    <x v="1"/>
  </r>
  <r>
    <x v="1"/>
    <x v="0"/>
    <s v="De Bonte Raaf"/>
    <x v="3"/>
    <x v="21"/>
    <n v="-2028.3"/>
    <x v="0"/>
    <x v="2"/>
    <x v="0"/>
    <x v="0"/>
    <x v="1"/>
    <x v="1"/>
  </r>
  <r>
    <x v="1"/>
    <x v="0"/>
    <s v="De Bonte Raaf"/>
    <x v="3"/>
    <x v="22"/>
    <n v="4859.25"/>
    <x v="0"/>
    <x v="2"/>
    <x v="0"/>
    <x v="0"/>
    <x v="1"/>
    <x v="1"/>
  </r>
  <r>
    <x v="1"/>
    <x v="0"/>
    <s v="De Bonte Raaf"/>
    <x v="3"/>
    <x v="23"/>
    <n v="4859.25"/>
    <x v="0"/>
    <x v="2"/>
    <x v="0"/>
    <x v="0"/>
    <x v="1"/>
    <x v="1"/>
  </r>
  <r>
    <x v="1"/>
    <x v="0"/>
    <s v="De Bonte Raaf"/>
    <x v="3"/>
    <x v="24"/>
    <n v="4859.25"/>
    <x v="0"/>
    <x v="2"/>
    <x v="0"/>
    <x v="0"/>
    <x v="1"/>
    <x v="1"/>
  </r>
  <r>
    <x v="1"/>
    <x v="0"/>
    <s v="De Bonte Raaf"/>
    <x v="3"/>
    <x v="25"/>
    <n v="21.67"/>
    <x v="0"/>
    <x v="2"/>
    <x v="0"/>
    <x v="0"/>
    <x v="1"/>
    <x v="1"/>
  </r>
  <r>
    <x v="1"/>
    <x v="0"/>
    <s v="De Bonte Raaf"/>
    <x v="3"/>
    <x v="26"/>
    <n v="151.19999999999999"/>
    <x v="0"/>
    <x v="2"/>
    <x v="0"/>
    <x v="0"/>
    <x v="1"/>
    <x v="1"/>
  </r>
  <r>
    <x v="1"/>
    <x v="0"/>
    <s v="De Bonte Raaf"/>
    <x v="3"/>
    <x v="27"/>
    <n v="179.33"/>
    <x v="0"/>
    <x v="2"/>
    <x v="0"/>
    <x v="0"/>
    <x v="1"/>
    <x v="1"/>
  </r>
  <r>
    <x v="1"/>
    <x v="0"/>
    <s v="De Bonte Raaf"/>
    <x v="3"/>
    <x v="28"/>
    <n v="5826"/>
    <x v="0"/>
    <x v="2"/>
    <x v="0"/>
    <x v="0"/>
    <x v="1"/>
    <x v="1"/>
  </r>
  <r>
    <x v="1"/>
    <x v="0"/>
    <s v="De Bonte Raaf"/>
    <x v="3"/>
    <x v="29"/>
    <n v="60"/>
    <x v="0"/>
    <x v="2"/>
    <x v="0"/>
    <x v="0"/>
    <x v="1"/>
    <x v="1"/>
  </r>
  <r>
    <x v="1"/>
    <x v="0"/>
    <s v="De Bonte Raaf"/>
    <x v="3"/>
    <x v="30"/>
    <n v="5826"/>
    <x v="0"/>
    <x v="2"/>
    <x v="0"/>
    <x v="0"/>
    <x v="1"/>
    <x v="1"/>
  </r>
  <r>
    <x v="1"/>
    <x v="0"/>
    <s v="De Bonte Raaf"/>
    <x v="3"/>
    <x v="31"/>
    <n v="37.35"/>
    <x v="0"/>
    <x v="2"/>
    <x v="0"/>
    <x v="0"/>
    <x v="1"/>
    <x v="1"/>
  </r>
  <r>
    <x v="1"/>
    <x v="0"/>
    <s v="De Bonte Raaf"/>
    <x v="3"/>
    <x v="32"/>
    <n v="156"/>
    <x v="0"/>
    <x v="2"/>
    <x v="0"/>
    <x v="0"/>
    <x v="1"/>
    <x v="1"/>
  </r>
  <r>
    <x v="1"/>
    <x v="0"/>
    <s v="De Bonte Raaf"/>
    <x v="3"/>
    <x v="33"/>
    <n v="100"/>
    <x v="0"/>
    <x v="2"/>
    <x v="0"/>
    <x v="0"/>
    <x v="1"/>
    <x v="1"/>
  </r>
  <r>
    <x v="1"/>
    <x v="0"/>
    <s v="De Bonte Raaf"/>
    <x v="3"/>
    <x v="34"/>
    <n v="100"/>
    <x v="0"/>
    <x v="2"/>
    <x v="0"/>
    <x v="0"/>
    <x v="1"/>
    <x v="1"/>
  </r>
  <r>
    <x v="1"/>
    <x v="0"/>
    <s v="De Bonte Raaf"/>
    <x v="3"/>
    <x v="35"/>
    <n v="100"/>
    <x v="0"/>
    <x v="2"/>
    <x v="0"/>
    <x v="0"/>
    <x v="1"/>
    <x v="1"/>
  </r>
  <r>
    <x v="1"/>
    <x v="0"/>
    <s v="De Bonte Raaf"/>
    <x v="3"/>
    <x v="36"/>
    <n v="156"/>
    <x v="0"/>
    <x v="2"/>
    <x v="0"/>
    <x v="0"/>
    <x v="1"/>
    <x v="1"/>
  </r>
  <r>
    <x v="1"/>
    <x v="0"/>
    <s v="De Bonte Raaf"/>
    <x v="3"/>
    <x v="37"/>
    <n v="340.15"/>
    <x v="0"/>
    <x v="2"/>
    <x v="0"/>
    <x v="0"/>
    <x v="1"/>
    <x v="1"/>
  </r>
  <r>
    <x v="1"/>
    <x v="0"/>
    <s v="De Bonte Raaf"/>
    <x v="3"/>
    <x v="104"/>
    <n v="0"/>
    <x v="0"/>
    <x v="2"/>
    <x v="0"/>
    <x v="0"/>
    <x v="1"/>
    <x v="1"/>
  </r>
  <r>
    <x v="1"/>
    <x v="0"/>
    <s v="De Bonte Raaf"/>
    <x v="3"/>
    <x v="105"/>
    <n v="0"/>
    <x v="0"/>
    <x v="2"/>
    <x v="0"/>
    <x v="0"/>
    <x v="1"/>
    <x v="1"/>
  </r>
  <r>
    <x v="1"/>
    <x v="0"/>
    <s v="De Bonte Raaf"/>
    <x v="3"/>
    <x v="106"/>
    <n v="0"/>
    <x v="0"/>
    <x v="2"/>
    <x v="0"/>
    <x v="0"/>
    <x v="1"/>
    <x v="1"/>
  </r>
  <r>
    <x v="1"/>
    <x v="0"/>
    <s v="De Bonte Raaf"/>
    <x v="3"/>
    <x v="38"/>
    <n v="42"/>
    <x v="0"/>
    <x v="2"/>
    <x v="0"/>
    <x v="0"/>
    <x v="1"/>
    <x v="1"/>
  </r>
  <r>
    <x v="1"/>
    <x v="0"/>
    <s v="De Bonte Raaf"/>
    <x v="3"/>
    <x v="39"/>
    <n v="0"/>
    <x v="0"/>
    <x v="2"/>
    <x v="0"/>
    <x v="0"/>
    <x v="1"/>
    <x v="1"/>
  </r>
  <r>
    <x v="1"/>
    <x v="0"/>
    <s v="De Bonte Raaf"/>
    <x v="3"/>
    <x v="93"/>
    <n v="108"/>
    <x v="0"/>
    <x v="2"/>
    <x v="0"/>
    <x v="0"/>
    <x v="1"/>
    <x v="1"/>
  </r>
  <r>
    <x v="1"/>
    <x v="0"/>
    <s v="De Bonte Raaf"/>
    <x v="3"/>
    <x v="40"/>
    <n v="150"/>
    <x v="0"/>
    <x v="2"/>
    <x v="0"/>
    <x v="0"/>
    <x v="1"/>
    <x v="1"/>
  </r>
  <r>
    <x v="1"/>
    <x v="0"/>
    <s v="De Bonte Raaf"/>
    <x v="3"/>
    <x v="41"/>
    <n v="0"/>
    <x v="0"/>
    <x v="2"/>
    <x v="0"/>
    <x v="0"/>
    <x v="1"/>
    <x v="1"/>
  </r>
  <r>
    <x v="1"/>
    <x v="0"/>
    <s v="De Bonte Raaf"/>
    <x v="3"/>
    <x v="94"/>
    <n v="108"/>
    <x v="0"/>
    <x v="2"/>
    <x v="0"/>
    <x v="0"/>
    <x v="1"/>
    <x v="1"/>
  </r>
  <r>
    <x v="1"/>
    <x v="0"/>
    <s v="De Bonte Raaf"/>
    <x v="3"/>
    <x v="92"/>
    <n v="5826"/>
    <x v="0"/>
    <x v="2"/>
    <x v="0"/>
    <x v="0"/>
    <x v="1"/>
    <x v="1"/>
  </r>
  <r>
    <x v="1"/>
    <x v="0"/>
    <s v="De Bonte Raaf"/>
    <x v="3"/>
    <x v="107"/>
    <n v="60"/>
    <x v="0"/>
    <x v="2"/>
    <x v="0"/>
    <x v="1"/>
    <x v="1"/>
    <x v="1"/>
  </r>
  <r>
    <x v="1"/>
    <x v="0"/>
    <s v="De Bonte Raaf"/>
    <x v="3"/>
    <x v="43"/>
    <n v="0"/>
    <x v="0"/>
    <x v="2"/>
    <x v="0"/>
    <x v="1"/>
    <x v="1"/>
    <x v="1"/>
  </r>
  <r>
    <x v="1"/>
    <x v="0"/>
    <s v="De Bonte Raaf"/>
    <x v="3"/>
    <x v="108"/>
    <n v="0"/>
    <x v="0"/>
    <x v="2"/>
    <x v="0"/>
    <x v="1"/>
    <x v="1"/>
    <x v="1"/>
  </r>
  <r>
    <x v="1"/>
    <x v="0"/>
    <s v="De Bonte Raaf"/>
    <x v="3"/>
    <x v="109"/>
    <n v="0"/>
    <x v="0"/>
    <x v="2"/>
    <x v="0"/>
    <x v="1"/>
    <x v="1"/>
    <x v="1"/>
  </r>
  <r>
    <x v="1"/>
    <x v="0"/>
    <s v="De Bonte Raaf"/>
    <x v="3"/>
    <x v="110"/>
    <n v="0"/>
    <x v="0"/>
    <x v="2"/>
    <x v="0"/>
    <x v="1"/>
    <x v="1"/>
    <x v="1"/>
  </r>
  <r>
    <x v="1"/>
    <x v="0"/>
    <s v="De Bonte Raaf"/>
    <x v="3"/>
    <x v="44"/>
    <n v="0"/>
    <x v="0"/>
    <x v="2"/>
    <x v="0"/>
    <x v="2"/>
    <x v="1"/>
    <x v="1"/>
  </r>
  <r>
    <x v="1"/>
    <x v="0"/>
    <s v="De Bonte Raaf"/>
    <x v="3"/>
    <x v="111"/>
    <n v="0"/>
    <x v="0"/>
    <x v="2"/>
    <x v="0"/>
    <x v="2"/>
    <x v="1"/>
    <x v="1"/>
  </r>
  <r>
    <x v="1"/>
    <x v="0"/>
    <s v="De Bonte Raaf"/>
    <x v="3"/>
    <x v="46"/>
    <n v="0"/>
    <x v="0"/>
    <x v="2"/>
    <x v="0"/>
    <x v="2"/>
    <x v="1"/>
    <x v="1"/>
  </r>
  <r>
    <x v="1"/>
    <x v="0"/>
    <s v="De Bonte Raaf"/>
    <x v="3"/>
    <x v="112"/>
    <n v="0"/>
    <x v="0"/>
    <x v="2"/>
    <x v="0"/>
    <x v="2"/>
    <x v="1"/>
    <x v="1"/>
  </r>
  <r>
    <x v="1"/>
    <x v="0"/>
    <s v="De Bonte Raaf"/>
    <x v="3"/>
    <x v="113"/>
    <n v="0"/>
    <x v="0"/>
    <x v="2"/>
    <x v="0"/>
    <x v="2"/>
    <x v="1"/>
    <x v="1"/>
  </r>
  <r>
    <x v="1"/>
    <x v="0"/>
    <s v="De Bonte Raaf"/>
    <x v="3"/>
    <x v="114"/>
    <n v="0"/>
    <x v="0"/>
    <x v="2"/>
    <x v="0"/>
    <x v="2"/>
    <x v="1"/>
    <x v="1"/>
  </r>
  <r>
    <x v="1"/>
    <x v="0"/>
    <s v="De Bonte Raaf"/>
    <x v="3"/>
    <x v="115"/>
    <n v="0"/>
    <x v="0"/>
    <x v="2"/>
    <x v="0"/>
    <x v="2"/>
    <x v="1"/>
    <x v="1"/>
  </r>
  <r>
    <x v="1"/>
    <x v="0"/>
    <s v="De Bonte Raaf"/>
    <x v="3"/>
    <x v="116"/>
    <n v="0"/>
    <x v="0"/>
    <x v="2"/>
    <x v="0"/>
    <x v="1"/>
    <x v="1"/>
    <x v="1"/>
  </r>
  <r>
    <x v="1"/>
    <x v="0"/>
    <s v="De Bonte Raaf"/>
    <x v="3"/>
    <x v="117"/>
    <n v="0"/>
    <x v="0"/>
    <x v="2"/>
    <x v="0"/>
    <x v="2"/>
    <x v="1"/>
    <x v="1"/>
  </r>
  <r>
    <x v="1"/>
    <x v="0"/>
    <s v="De Bonte Raaf"/>
    <x v="3"/>
    <x v="118"/>
    <n v="0"/>
    <x v="0"/>
    <x v="2"/>
    <x v="0"/>
    <x v="1"/>
    <x v="1"/>
    <x v="1"/>
  </r>
  <r>
    <x v="1"/>
    <x v="0"/>
    <s v="De Bonte Raaf"/>
    <x v="3"/>
    <x v="119"/>
    <n v="0"/>
    <x v="0"/>
    <x v="2"/>
    <x v="0"/>
    <x v="10"/>
    <x v="1"/>
    <x v="1"/>
  </r>
  <r>
    <x v="1"/>
    <x v="0"/>
    <s v="De Bonte Raaf"/>
    <x v="3"/>
    <x v="120"/>
    <n v="0"/>
    <x v="0"/>
    <x v="2"/>
    <x v="0"/>
    <x v="10"/>
    <x v="1"/>
    <x v="1"/>
  </r>
  <r>
    <x v="1"/>
    <x v="0"/>
    <s v="De Bonte Raaf"/>
    <x v="3"/>
    <x v="121"/>
    <n v="0"/>
    <x v="0"/>
    <x v="2"/>
    <x v="0"/>
    <x v="10"/>
    <x v="1"/>
    <x v="1"/>
  </r>
  <r>
    <x v="1"/>
    <x v="0"/>
    <s v="De Bonte Raaf"/>
    <x v="3"/>
    <x v="122"/>
    <n v="0"/>
    <x v="0"/>
    <x v="2"/>
    <x v="0"/>
    <x v="10"/>
    <x v="1"/>
    <x v="1"/>
  </r>
  <r>
    <x v="1"/>
    <x v="0"/>
    <s v="De Bonte Raaf"/>
    <x v="3"/>
    <x v="123"/>
    <n v="0"/>
    <x v="0"/>
    <x v="2"/>
    <x v="0"/>
    <x v="10"/>
    <x v="1"/>
    <x v="1"/>
  </r>
  <r>
    <x v="1"/>
    <x v="0"/>
    <s v="De Bonte Raaf"/>
    <x v="3"/>
    <x v="124"/>
    <n v="0"/>
    <x v="0"/>
    <x v="2"/>
    <x v="0"/>
    <x v="10"/>
    <x v="1"/>
    <x v="1"/>
  </r>
  <r>
    <x v="1"/>
    <x v="0"/>
    <s v="De Bonte Raaf"/>
    <x v="3"/>
    <x v="48"/>
    <n v="0"/>
    <x v="0"/>
    <x v="2"/>
    <x v="0"/>
    <x v="1"/>
    <x v="1"/>
    <x v="1"/>
  </r>
  <r>
    <x v="1"/>
    <x v="0"/>
    <s v="De Bonte Raaf"/>
    <x v="3"/>
    <x v="49"/>
    <n v="466.08"/>
    <x v="0"/>
    <x v="2"/>
    <x v="0"/>
    <x v="3"/>
    <x v="1"/>
    <x v="1"/>
  </r>
  <r>
    <x v="1"/>
    <x v="0"/>
    <s v="De Bonte Raaf"/>
    <x v="3"/>
    <x v="50"/>
    <n v="69.91"/>
    <x v="0"/>
    <x v="2"/>
    <x v="0"/>
    <x v="4"/>
    <x v="1"/>
    <x v="1"/>
  </r>
  <r>
    <x v="1"/>
    <x v="0"/>
    <s v="De Bonte Raaf"/>
    <x v="3"/>
    <x v="51"/>
    <n v="93.22"/>
    <x v="0"/>
    <x v="2"/>
    <x v="0"/>
    <x v="4"/>
    <x v="1"/>
    <x v="1"/>
  </r>
  <r>
    <x v="1"/>
    <x v="0"/>
    <s v="De Bonte Raaf"/>
    <x v="3"/>
    <x v="52"/>
    <n v="0"/>
    <x v="0"/>
    <x v="2"/>
    <x v="0"/>
    <x v="1"/>
    <x v="1"/>
    <x v="1"/>
  </r>
  <r>
    <x v="1"/>
    <x v="0"/>
    <s v="De Bonte Raaf"/>
    <x v="3"/>
    <x v="53"/>
    <n v="87.39"/>
    <x v="0"/>
    <x v="2"/>
    <x v="0"/>
    <x v="3"/>
    <x v="1"/>
    <x v="1"/>
  </r>
  <r>
    <x v="1"/>
    <x v="0"/>
    <s v="De Bonte Raaf"/>
    <x v="3"/>
    <x v="54"/>
    <n v="13.11"/>
    <x v="0"/>
    <x v="2"/>
    <x v="0"/>
    <x v="4"/>
    <x v="1"/>
    <x v="1"/>
  </r>
  <r>
    <x v="1"/>
    <x v="0"/>
    <s v="De Bonte Raaf"/>
    <x v="3"/>
    <x v="55"/>
    <n v="17.48"/>
    <x v="0"/>
    <x v="2"/>
    <x v="0"/>
    <x v="4"/>
    <x v="1"/>
    <x v="1"/>
  </r>
  <r>
    <x v="1"/>
    <x v="0"/>
    <s v="De Bonte Raaf"/>
    <x v="3"/>
    <x v="56"/>
    <n v="0"/>
    <x v="0"/>
    <x v="2"/>
    <x v="0"/>
    <x v="4"/>
    <x v="1"/>
    <x v="1"/>
  </r>
  <r>
    <x v="1"/>
    <x v="0"/>
    <s v="De Bonte Raaf"/>
    <x v="3"/>
    <x v="57"/>
    <n v="0"/>
    <x v="0"/>
    <x v="2"/>
    <x v="0"/>
    <x v="4"/>
    <x v="1"/>
    <x v="1"/>
  </r>
  <r>
    <x v="1"/>
    <x v="0"/>
    <s v="De Bonte Raaf"/>
    <x v="3"/>
    <x v="58"/>
    <n v="0"/>
    <x v="0"/>
    <x v="2"/>
    <x v="0"/>
    <x v="4"/>
    <x v="1"/>
    <x v="1"/>
  </r>
  <r>
    <x v="1"/>
    <x v="0"/>
    <s v="De Bonte Raaf"/>
    <x v="3"/>
    <x v="59"/>
    <n v="0"/>
    <x v="0"/>
    <x v="2"/>
    <x v="0"/>
    <x v="4"/>
    <x v="1"/>
    <x v="1"/>
  </r>
  <r>
    <x v="1"/>
    <x v="0"/>
    <s v="De Bonte Raaf"/>
    <x v="3"/>
    <x v="60"/>
    <n v="365.9"/>
    <x v="0"/>
    <x v="2"/>
    <x v="0"/>
    <x v="5"/>
    <x v="1"/>
    <x v="1"/>
  </r>
  <r>
    <x v="1"/>
    <x v="0"/>
    <s v="De Bonte Raaf"/>
    <x v="3"/>
    <x v="61"/>
    <n v="0"/>
    <x v="0"/>
    <x v="2"/>
    <x v="0"/>
    <x v="5"/>
    <x v="1"/>
    <x v="1"/>
  </r>
  <r>
    <x v="1"/>
    <x v="0"/>
    <s v="De Bonte Raaf"/>
    <x v="3"/>
    <x v="62"/>
    <n v="0"/>
    <x v="0"/>
    <x v="2"/>
    <x v="0"/>
    <x v="5"/>
    <x v="1"/>
    <x v="1"/>
  </r>
  <r>
    <x v="1"/>
    <x v="0"/>
    <s v="De Bonte Raaf"/>
    <x v="3"/>
    <x v="63"/>
    <n v="0"/>
    <x v="0"/>
    <x v="2"/>
    <x v="0"/>
    <x v="5"/>
    <x v="1"/>
    <x v="1"/>
  </r>
  <r>
    <x v="1"/>
    <x v="0"/>
    <s v="De Bonte Raaf"/>
    <x v="3"/>
    <x v="64"/>
    <n v="26.24"/>
    <x v="0"/>
    <x v="2"/>
    <x v="0"/>
    <x v="5"/>
    <x v="1"/>
    <x v="1"/>
  </r>
  <r>
    <x v="1"/>
    <x v="0"/>
    <s v="De Bonte Raaf"/>
    <x v="3"/>
    <x v="65"/>
    <n v="0"/>
    <x v="0"/>
    <x v="2"/>
    <x v="0"/>
    <x v="5"/>
    <x v="1"/>
    <x v="1"/>
  </r>
  <r>
    <x v="1"/>
    <x v="0"/>
    <s v="De Bonte Raaf"/>
    <x v="3"/>
    <x v="66"/>
    <n v="131.19999999999999"/>
    <x v="0"/>
    <x v="2"/>
    <x v="0"/>
    <x v="5"/>
    <x v="1"/>
    <x v="1"/>
  </r>
  <r>
    <x v="1"/>
    <x v="0"/>
    <s v="De Bonte Raaf"/>
    <x v="3"/>
    <x v="67"/>
    <n v="0"/>
    <x v="0"/>
    <x v="2"/>
    <x v="0"/>
    <x v="5"/>
    <x v="1"/>
    <x v="1"/>
  </r>
  <r>
    <x v="1"/>
    <x v="0"/>
    <s v="De Bonte Raaf"/>
    <x v="3"/>
    <x v="68"/>
    <n v="0"/>
    <x v="0"/>
    <x v="2"/>
    <x v="0"/>
    <x v="5"/>
    <x v="1"/>
    <x v="1"/>
  </r>
  <r>
    <x v="1"/>
    <x v="0"/>
    <s v="De Bonte Raaf"/>
    <x v="3"/>
    <x v="69"/>
    <n v="0"/>
    <x v="0"/>
    <x v="2"/>
    <x v="0"/>
    <x v="5"/>
    <x v="1"/>
    <x v="1"/>
  </r>
  <r>
    <x v="1"/>
    <x v="0"/>
    <s v="De Bonte Raaf"/>
    <x v="3"/>
    <x v="70"/>
    <n v="17.98"/>
    <x v="0"/>
    <x v="2"/>
    <x v="0"/>
    <x v="5"/>
    <x v="1"/>
    <x v="1"/>
  </r>
  <r>
    <x v="1"/>
    <x v="0"/>
    <s v="De Bonte Raaf"/>
    <x v="3"/>
    <x v="71"/>
    <n v="0"/>
    <x v="0"/>
    <x v="2"/>
    <x v="0"/>
    <x v="5"/>
    <x v="1"/>
    <x v="1"/>
  </r>
  <r>
    <x v="1"/>
    <x v="0"/>
    <s v="De Bonte Raaf"/>
    <x v="3"/>
    <x v="72"/>
    <n v="0"/>
    <x v="0"/>
    <x v="2"/>
    <x v="0"/>
    <x v="4"/>
    <x v="1"/>
    <x v="1"/>
  </r>
  <r>
    <x v="1"/>
    <x v="0"/>
    <s v="De Bonte Raaf"/>
    <x v="3"/>
    <x v="73"/>
    <n v="0"/>
    <x v="0"/>
    <x v="2"/>
    <x v="0"/>
    <x v="4"/>
    <x v="1"/>
    <x v="1"/>
  </r>
  <r>
    <x v="1"/>
    <x v="0"/>
    <s v="De Bonte Raaf"/>
    <x v="3"/>
    <x v="74"/>
    <n v="0"/>
    <x v="0"/>
    <x v="2"/>
    <x v="0"/>
    <x v="4"/>
    <x v="1"/>
    <x v="1"/>
  </r>
  <r>
    <x v="1"/>
    <x v="0"/>
    <s v="De Bonte Raaf"/>
    <x v="3"/>
    <x v="75"/>
    <n v="0"/>
    <x v="0"/>
    <x v="2"/>
    <x v="0"/>
    <x v="4"/>
    <x v="1"/>
    <x v="1"/>
  </r>
  <r>
    <x v="1"/>
    <x v="0"/>
    <s v="De Bonte Raaf"/>
    <x v="3"/>
    <x v="76"/>
    <n v="340.15"/>
    <x v="0"/>
    <x v="2"/>
    <x v="0"/>
    <x v="6"/>
    <x v="1"/>
    <x v="1"/>
  </r>
  <r>
    <x v="1"/>
    <x v="0"/>
    <s v="De Bonte Raaf"/>
    <x v="3"/>
    <x v="125"/>
    <n v="0"/>
    <x v="0"/>
    <x v="2"/>
    <x v="0"/>
    <x v="6"/>
    <x v="1"/>
    <x v="1"/>
  </r>
  <r>
    <x v="1"/>
    <x v="0"/>
    <s v="De Bonte Raaf"/>
    <x v="3"/>
    <x v="77"/>
    <n v="-1995"/>
    <x v="0"/>
    <x v="2"/>
    <x v="0"/>
    <x v="7"/>
    <x v="1"/>
    <x v="1"/>
  </r>
  <r>
    <x v="1"/>
    <x v="0"/>
    <s v="De Bonte Raaf"/>
    <x v="3"/>
    <x v="78"/>
    <n v="-33.299999999999997"/>
    <x v="0"/>
    <x v="2"/>
    <x v="0"/>
    <x v="7"/>
    <x v="1"/>
    <x v="1"/>
  </r>
  <r>
    <x v="1"/>
    <x v="0"/>
    <s v="De Bonte Raaf"/>
    <x v="3"/>
    <x v="79"/>
    <n v="0"/>
    <x v="0"/>
    <x v="2"/>
    <x v="0"/>
    <x v="7"/>
    <x v="1"/>
    <x v="1"/>
  </r>
  <r>
    <x v="1"/>
    <x v="0"/>
    <s v="De Bonte Raaf"/>
    <x v="3"/>
    <x v="80"/>
    <n v="0"/>
    <x v="0"/>
    <x v="2"/>
    <x v="0"/>
    <x v="8"/>
    <x v="1"/>
    <x v="1"/>
  </r>
  <r>
    <x v="1"/>
    <x v="0"/>
    <s v="De Bonte Raaf"/>
    <x v="3"/>
    <x v="126"/>
    <n v="0"/>
    <x v="0"/>
    <x v="2"/>
    <x v="0"/>
    <x v="8"/>
    <x v="1"/>
    <x v="1"/>
  </r>
  <r>
    <x v="1"/>
    <x v="0"/>
    <s v="De Bonte Raaf"/>
    <x v="3"/>
    <x v="81"/>
    <n v="3857.7"/>
    <x v="0"/>
    <x v="2"/>
    <x v="0"/>
    <x v="8"/>
    <x v="1"/>
    <x v="1"/>
  </r>
  <r>
    <x v="1"/>
    <x v="0"/>
    <s v="De Bonte Raaf"/>
    <x v="3"/>
    <x v="82"/>
    <n v="0"/>
    <x v="0"/>
    <x v="2"/>
    <x v="0"/>
    <x v="8"/>
    <x v="1"/>
    <x v="1"/>
  </r>
  <r>
    <x v="1"/>
    <x v="0"/>
    <s v="De Bonte Raaf"/>
    <x v="3"/>
    <x v="83"/>
    <n v="3857.7"/>
    <x v="0"/>
    <x v="2"/>
    <x v="0"/>
    <x v="9"/>
    <x v="1"/>
    <x v="1"/>
  </r>
  <r>
    <x v="1"/>
    <x v="0"/>
    <s v="De Bonte Raaf"/>
    <x v="3"/>
    <x v="84"/>
    <n v="0"/>
    <x v="0"/>
    <x v="2"/>
    <x v="0"/>
    <x v="3"/>
    <x v="1"/>
    <x v="1"/>
  </r>
  <r>
    <x v="1"/>
    <x v="0"/>
    <s v="De Bonte Raaf"/>
    <x v="4"/>
    <x v="0"/>
    <n v="3751.83"/>
    <x v="2"/>
    <x v="0"/>
    <x v="0"/>
    <x v="0"/>
    <x v="0"/>
    <x v="1"/>
  </r>
  <r>
    <x v="1"/>
    <x v="0"/>
    <s v="De Bonte Raaf"/>
    <x v="4"/>
    <x v="85"/>
    <n v="1278.44"/>
    <x v="2"/>
    <x v="0"/>
    <x v="0"/>
    <x v="0"/>
    <x v="0"/>
    <x v="1"/>
  </r>
  <r>
    <x v="1"/>
    <x v="0"/>
    <s v="De Bonte Raaf"/>
    <x v="4"/>
    <x v="97"/>
    <n v="50"/>
    <x v="2"/>
    <x v="0"/>
    <x v="0"/>
    <x v="0"/>
    <x v="0"/>
    <x v="1"/>
  </r>
  <r>
    <x v="1"/>
    <x v="0"/>
    <s v="De Bonte Raaf"/>
    <x v="4"/>
    <x v="86"/>
    <n v="1278.44"/>
    <x v="2"/>
    <x v="0"/>
    <x v="0"/>
    <x v="0"/>
    <x v="0"/>
    <x v="1"/>
  </r>
  <r>
    <x v="1"/>
    <x v="0"/>
    <s v="De Bonte Raaf"/>
    <x v="4"/>
    <x v="4"/>
    <n v="1278.44"/>
    <x v="2"/>
    <x v="0"/>
    <x v="0"/>
    <x v="1"/>
    <x v="0"/>
    <x v="1"/>
  </r>
  <r>
    <x v="1"/>
    <x v="0"/>
    <s v="De Bonte Raaf"/>
    <x v="4"/>
    <x v="98"/>
    <n v="50"/>
    <x v="2"/>
    <x v="0"/>
    <x v="0"/>
    <x v="0"/>
    <x v="0"/>
    <x v="1"/>
  </r>
  <r>
    <x v="1"/>
    <x v="0"/>
    <s v="De Bonte Raaf"/>
    <x v="4"/>
    <x v="6"/>
    <n v="1690.88"/>
    <x v="2"/>
    <x v="0"/>
    <x v="0"/>
    <x v="0"/>
    <x v="0"/>
    <x v="1"/>
  </r>
  <r>
    <x v="1"/>
    <x v="0"/>
    <s v="De Bonte Raaf"/>
    <x v="4"/>
    <x v="101"/>
    <n v="0"/>
    <x v="2"/>
    <x v="0"/>
    <x v="0"/>
    <x v="1"/>
    <x v="0"/>
    <x v="1"/>
  </r>
  <r>
    <x v="1"/>
    <x v="0"/>
    <s v="De Bonte Raaf"/>
    <x v="4"/>
    <x v="99"/>
    <n v="50"/>
    <x v="2"/>
    <x v="0"/>
    <x v="0"/>
    <x v="0"/>
    <x v="0"/>
    <x v="1"/>
  </r>
  <r>
    <x v="1"/>
    <x v="0"/>
    <s v="De Bonte Raaf"/>
    <x v="4"/>
    <x v="9"/>
    <n v="0"/>
    <x v="2"/>
    <x v="0"/>
    <x v="0"/>
    <x v="0"/>
    <x v="0"/>
    <x v="1"/>
  </r>
  <r>
    <x v="1"/>
    <x v="0"/>
    <s v="De Bonte Raaf"/>
    <x v="4"/>
    <x v="102"/>
    <n v="0"/>
    <x v="2"/>
    <x v="0"/>
    <x v="0"/>
    <x v="0"/>
    <x v="0"/>
    <x v="1"/>
  </r>
  <r>
    <x v="1"/>
    <x v="0"/>
    <s v="De Bonte Raaf"/>
    <x v="4"/>
    <x v="87"/>
    <n v="1278.44"/>
    <x v="2"/>
    <x v="0"/>
    <x v="0"/>
    <x v="0"/>
    <x v="0"/>
    <x v="1"/>
  </r>
  <r>
    <x v="1"/>
    <x v="0"/>
    <s v="De Bonte Raaf"/>
    <x v="4"/>
    <x v="88"/>
    <n v="1278.44"/>
    <x v="2"/>
    <x v="0"/>
    <x v="0"/>
    <x v="0"/>
    <x v="0"/>
    <x v="1"/>
  </r>
  <r>
    <x v="1"/>
    <x v="0"/>
    <s v="De Bonte Raaf"/>
    <x v="4"/>
    <x v="89"/>
    <n v="1278.44"/>
    <x v="2"/>
    <x v="0"/>
    <x v="0"/>
    <x v="0"/>
    <x v="0"/>
    <x v="1"/>
  </r>
  <r>
    <x v="1"/>
    <x v="0"/>
    <s v="De Bonte Raaf"/>
    <x v="4"/>
    <x v="90"/>
    <n v="1278.44"/>
    <x v="2"/>
    <x v="0"/>
    <x v="0"/>
    <x v="0"/>
    <x v="0"/>
    <x v="1"/>
  </r>
  <r>
    <x v="1"/>
    <x v="0"/>
    <s v="De Bonte Raaf"/>
    <x v="4"/>
    <x v="91"/>
    <n v="1278.44"/>
    <x v="2"/>
    <x v="0"/>
    <x v="0"/>
    <x v="0"/>
    <x v="0"/>
    <x v="1"/>
  </r>
  <r>
    <x v="1"/>
    <x v="0"/>
    <s v="De Bonte Raaf"/>
    <x v="4"/>
    <x v="103"/>
    <n v="0"/>
    <x v="2"/>
    <x v="0"/>
    <x v="0"/>
    <x v="1"/>
    <x v="0"/>
    <x v="1"/>
  </r>
  <r>
    <x v="1"/>
    <x v="0"/>
    <s v="De Bonte Raaf"/>
    <x v="4"/>
    <x v="15"/>
    <n v="0"/>
    <x v="2"/>
    <x v="0"/>
    <x v="0"/>
    <x v="0"/>
    <x v="0"/>
    <x v="1"/>
  </r>
  <r>
    <x v="1"/>
    <x v="0"/>
    <s v="De Bonte Raaf"/>
    <x v="4"/>
    <x v="16"/>
    <n v="1328.44"/>
    <x v="2"/>
    <x v="0"/>
    <x v="0"/>
    <x v="0"/>
    <x v="0"/>
    <x v="1"/>
  </r>
  <r>
    <x v="1"/>
    <x v="0"/>
    <s v="De Bonte Raaf"/>
    <x v="4"/>
    <x v="17"/>
    <n v="0"/>
    <x v="2"/>
    <x v="0"/>
    <x v="0"/>
    <x v="0"/>
    <x v="0"/>
    <x v="1"/>
  </r>
  <r>
    <x v="1"/>
    <x v="0"/>
    <s v="De Bonte Raaf"/>
    <x v="4"/>
    <x v="18"/>
    <n v="1328.44"/>
    <x v="2"/>
    <x v="0"/>
    <x v="0"/>
    <x v="0"/>
    <x v="0"/>
    <x v="1"/>
  </r>
  <r>
    <x v="1"/>
    <x v="0"/>
    <s v="De Bonte Raaf"/>
    <x v="4"/>
    <x v="19"/>
    <n v="21"/>
    <x v="2"/>
    <x v="0"/>
    <x v="0"/>
    <x v="0"/>
    <x v="0"/>
    <x v="1"/>
  </r>
  <r>
    <x v="1"/>
    <x v="0"/>
    <s v="De Bonte Raaf"/>
    <x v="4"/>
    <x v="20"/>
    <n v="1328.44"/>
    <x v="2"/>
    <x v="0"/>
    <x v="0"/>
    <x v="0"/>
    <x v="0"/>
    <x v="1"/>
  </r>
  <r>
    <x v="1"/>
    <x v="0"/>
    <s v="De Bonte Raaf"/>
    <x v="4"/>
    <x v="21"/>
    <n v="-77.83"/>
    <x v="2"/>
    <x v="0"/>
    <x v="0"/>
    <x v="0"/>
    <x v="0"/>
    <x v="1"/>
  </r>
  <r>
    <x v="1"/>
    <x v="0"/>
    <s v="De Bonte Raaf"/>
    <x v="4"/>
    <x v="22"/>
    <n v="1328.44"/>
    <x v="2"/>
    <x v="0"/>
    <x v="0"/>
    <x v="0"/>
    <x v="0"/>
    <x v="1"/>
  </r>
  <r>
    <x v="1"/>
    <x v="0"/>
    <s v="De Bonte Raaf"/>
    <x v="4"/>
    <x v="23"/>
    <n v="1328.44"/>
    <x v="2"/>
    <x v="0"/>
    <x v="0"/>
    <x v="0"/>
    <x v="0"/>
    <x v="1"/>
  </r>
  <r>
    <x v="1"/>
    <x v="0"/>
    <s v="De Bonte Raaf"/>
    <x v="4"/>
    <x v="24"/>
    <n v="1328.44"/>
    <x v="2"/>
    <x v="0"/>
    <x v="0"/>
    <x v="0"/>
    <x v="0"/>
    <x v="1"/>
  </r>
  <r>
    <x v="1"/>
    <x v="0"/>
    <s v="De Bonte Raaf"/>
    <x v="4"/>
    <x v="25"/>
    <n v="21.67"/>
    <x v="2"/>
    <x v="0"/>
    <x v="0"/>
    <x v="0"/>
    <x v="0"/>
    <x v="1"/>
  </r>
  <r>
    <x v="1"/>
    <x v="0"/>
    <s v="De Bonte Raaf"/>
    <x v="4"/>
    <x v="26"/>
    <n v="84"/>
    <x v="2"/>
    <x v="0"/>
    <x v="0"/>
    <x v="0"/>
    <x v="0"/>
    <x v="1"/>
  </r>
  <r>
    <x v="1"/>
    <x v="0"/>
    <s v="De Bonte Raaf"/>
    <x v="4"/>
    <x v="27"/>
    <n v="164"/>
    <x v="2"/>
    <x v="0"/>
    <x v="0"/>
    <x v="0"/>
    <x v="0"/>
    <x v="1"/>
  </r>
  <r>
    <x v="1"/>
    <x v="0"/>
    <s v="De Bonte Raaf"/>
    <x v="4"/>
    <x v="28"/>
    <n v="1278.44"/>
    <x v="2"/>
    <x v="0"/>
    <x v="0"/>
    <x v="0"/>
    <x v="0"/>
    <x v="1"/>
  </r>
  <r>
    <x v="1"/>
    <x v="0"/>
    <s v="De Bonte Raaf"/>
    <x v="4"/>
    <x v="29"/>
    <n v="50"/>
    <x v="2"/>
    <x v="0"/>
    <x v="0"/>
    <x v="0"/>
    <x v="0"/>
    <x v="1"/>
  </r>
  <r>
    <x v="1"/>
    <x v="0"/>
    <s v="De Bonte Raaf"/>
    <x v="4"/>
    <x v="30"/>
    <n v="2301"/>
    <x v="2"/>
    <x v="0"/>
    <x v="0"/>
    <x v="0"/>
    <x v="0"/>
    <x v="1"/>
  </r>
  <r>
    <x v="1"/>
    <x v="0"/>
    <s v="De Bonte Raaf"/>
    <x v="4"/>
    <x v="31"/>
    <n v="14.75"/>
    <x v="2"/>
    <x v="0"/>
    <x v="0"/>
    <x v="0"/>
    <x v="0"/>
    <x v="1"/>
  </r>
  <r>
    <x v="1"/>
    <x v="0"/>
    <s v="De Bonte Raaf"/>
    <x v="4"/>
    <x v="32"/>
    <n v="86.67"/>
    <x v="2"/>
    <x v="0"/>
    <x v="0"/>
    <x v="0"/>
    <x v="0"/>
    <x v="1"/>
  </r>
  <r>
    <x v="1"/>
    <x v="0"/>
    <s v="De Bonte Raaf"/>
    <x v="4"/>
    <x v="33"/>
    <n v="55.56"/>
    <x v="2"/>
    <x v="0"/>
    <x v="0"/>
    <x v="0"/>
    <x v="0"/>
    <x v="1"/>
  </r>
  <r>
    <x v="1"/>
    <x v="0"/>
    <s v="De Bonte Raaf"/>
    <x v="4"/>
    <x v="34"/>
    <n v="55.56"/>
    <x v="2"/>
    <x v="0"/>
    <x v="0"/>
    <x v="0"/>
    <x v="0"/>
    <x v="1"/>
  </r>
  <r>
    <x v="1"/>
    <x v="0"/>
    <s v="De Bonte Raaf"/>
    <x v="4"/>
    <x v="35"/>
    <n v="100"/>
    <x v="2"/>
    <x v="0"/>
    <x v="0"/>
    <x v="0"/>
    <x v="0"/>
    <x v="1"/>
  </r>
  <r>
    <x v="1"/>
    <x v="0"/>
    <s v="De Bonte Raaf"/>
    <x v="4"/>
    <x v="36"/>
    <n v="87"/>
    <x v="2"/>
    <x v="0"/>
    <x v="0"/>
    <x v="0"/>
    <x v="0"/>
    <x v="1"/>
  </r>
  <r>
    <x v="1"/>
    <x v="0"/>
    <s v="De Bonte Raaf"/>
    <x v="4"/>
    <x v="37"/>
    <n v="92.99"/>
    <x v="2"/>
    <x v="0"/>
    <x v="0"/>
    <x v="0"/>
    <x v="0"/>
    <x v="1"/>
  </r>
  <r>
    <x v="1"/>
    <x v="0"/>
    <s v="De Bonte Raaf"/>
    <x v="4"/>
    <x v="104"/>
    <n v="0"/>
    <x v="2"/>
    <x v="0"/>
    <x v="0"/>
    <x v="0"/>
    <x v="0"/>
    <x v="1"/>
  </r>
  <r>
    <x v="1"/>
    <x v="0"/>
    <s v="De Bonte Raaf"/>
    <x v="4"/>
    <x v="105"/>
    <n v="0"/>
    <x v="2"/>
    <x v="0"/>
    <x v="0"/>
    <x v="0"/>
    <x v="0"/>
    <x v="1"/>
  </r>
  <r>
    <x v="1"/>
    <x v="0"/>
    <s v="De Bonte Raaf"/>
    <x v="4"/>
    <x v="106"/>
    <n v="0"/>
    <x v="2"/>
    <x v="0"/>
    <x v="0"/>
    <x v="0"/>
    <x v="0"/>
    <x v="1"/>
  </r>
  <r>
    <x v="1"/>
    <x v="0"/>
    <s v="De Bonte Raaf"/>
    <x v="4"/>
    <x v="38"/>
    <n v="83.33"/>
    <x v="2"/>
    <x v="0"/>
    <x v="0"/>
    <x v="0"/>
    <x v="0"/>
    <x v="1"/>
  </r>
  <r>
    <x v="1"/>
    <x v="0"/>
    <s v="De Bonte Raaf"/>
    <x v="4"/>
    <x v="39"/>
    <n v="0"/>
    <x v="2"/>
    <x v="0"/>
    <x v="0"/>
    <x v="0"/>
    <x v="0"/>
    <x v="1"/>
  </r>
  <r>
    <x v="1"/>
    <x v="0"/>
    <s v="De Bonte Raaf"/>
    <x v="4"/>
    <x v="40"/>
    <n v="83.33"/>
    <x v="2"/>
    <x v="0"/>
    <x v="0"/>
    <x v="0"/>
    <x v="0"/>
    <x v="1"/>
  </r>
  <r>
    <x v="1"/>
    <x v="0"/>
    <s v="De Bonte Raaf"/>
    <x v="4"/>
    <x v="41"/>
    <n v="0"/>
    <x v="2"/>
    <x v="0"/>
    <x v="0"/>
    <x v="0"/>
    <x v="0"/>
    <x v="1"/>
  </r>
  <r>
    <x v="1"/>
    <x v="0"/>
    <s v="De Bonte Raaf"/>
    <x v="4"/>
    <x v="92"/>
    <n v="1278.44"/>
    <x v="2"/>
    <x v="0"/>
    <x v="0"/>
    <x v="0"/>
    <x v="0"/>
    <x v="1"/>
  </r>
  <r>
    <x v="1"/>
    <x v="0"/>
    <s v="De Bonte Raaf"/>
    <x v="4"/>
    <x v="107"/>
    <n v="50"/>
    <x v="2"/>
    <x v="0"/>
    <x v="0"/>
    <x v="1"/>
    <x v="0"/>
    <x v="1"/>
  </r>
  <r>
    <x v="1"/>
    <x v="0"/>
    <s v="De Bonte Raaf"/>
    <x v="4"/>
    <x v="43"/>
    <n v="0"/>
    <x v="2"/>
    <x v="0"/>
    <x v="0"/>
    <x v="1"/>
    <x v="0"/>
    <x v="1"/>
  </r>
  <r>
    <x v="1"/>
    <x v="0"/>
    <s v="De Bonte Raaf"/>
    <x v="4"/>
    <x v="108"/>
    <n v="0"/>
    <x v="2"/>
    <x v="0"/>
    <x v="0"/>
    <x v="1"/>
    <x v="0"/>
    <x v="1"/>
  </r>
  <r>
    <x v="1"/>
    <x v="0"/>
    <s v="De Bonte Raaf"/>
    <x v="4"/>
    <x v="109"/>
    <n v="0"/>
    <x v="2"/>
    <x v="0"/>
    <x v="0"/>
    <x v="1"/>
    <x v="0"/>
    <x v="1"/>
  </r>
  <r>
    <x v="1"/>
    <x v="0"/>
    <s v="De Bonte Raaf"/>
    <x v="4"/>
    <x v="110"/>
    <n v="0"/>
    <x v="2"/>
    <x v="0"/>
    <x v="0"/>
    <x v="1"/>
    <x v="0"/>
    <x v="1"/>
  </r>
  <r>
    <x v="1"/>
    <x v="0"/>
    <s v="De Bonte Raaf"/>
    <x v="4"/>
    <x v="44"/>
    <n v="0"/>
    <x v="2"/>
    <x v="0"/>
    <x v="0"/>
    <x v="2"/>
    <x v="0"/>
    <x v="1"/>
  </r>
  <r>
    <x v="1"/>
    <x v="0"/>
    <s v="De Bonte Raaf"/>
    <x v="4"/>
    <x v="111"/>
    <n v="0"/>
    <x v="2"/>
    <x v="0"/>
    <x v="0"/>
    <x v="2"/>
    <x v="0"/>
    <x v="1"/>
  </r>
  <r>
    <x v="1"/>
    <x v="0"/>
    <s v="De Bonte Raaf"/>
    <x v="4"/>
    <x v="46"/>
    <n v="0"/>
    <x v="2"/>
    <x v="0"/>
    <x v="0"/>
    <x v="2"/>
    <x v="0"/>
    <x v="1"/>
  </r>
  <r>
    <x v="1"/>
    <x v="0"/>
    <s v="De Bonte Raaf"/>
    <x v="4"/>
    <x v="112"/>
    <n v="0"/>
    <x v="2"/>
    <x v="0"/>
    <x v="0"/>
    <x v="2"/>
    <x v="0"/>
    <x v="1"/>
  </r>
  <r>
    <x v="1"/>
    <x v="0"/>
    <s v="De Bonte Raaf"/>
    <x v="4"/>
    <x v="113"/>
    <n v="0"/>
    <x v="2"/>
    <x v="0"/>
    <x v="0"/>
    <x v="2"/>
    <x v="0"/>
    <x v="1"/>
  </r>
  <r>
    <x v="1"/>
    <x v="0"/>
    <s v="De Bonte Raaf"/>
    <x v="4"/>
    <x v="114"/>
    <n v="0"/>
    <x v="2"/>
    <x v="0"/>
    <x v="0"/>
    <x v="2"/>
    <x v="0"/>
    <x v="1"/>
  </r>
  <r>
    <x v="1"/>
    <x v="0"/>
    <s v="De Bonte Raaf"/>
    <x v="4"/>
    <x v="115"/>
    <n v="0"/>
    <x v="2"/>
    <x v="0"/>
    <x v="0"/>
    <x v="2"/>
    <x v="0"/>
    <x v="1"/>
  </r>
  <r>
    <x v="1"/>
    <x v="0"/>
    <s v="De Bonte Raaf"/>
    <x v="4"/>
    <x v="116"/>
    <n v="0"/>
    <x v="2"/>
    <x v="0"/>
    <x v="0"/>
    <x v="1"/>
    <x v="0"/>
    <x v="1"/>
  </r>
  <r>
    <x v="1"/>
    <x v="0"/>
    <s v="De Bonte Raaf"/>
    <x v="4"/>
    <x v="117"/>
    <n v="0"/>
    <x v="2"/>
    <x v="0"/>
    <x v="0"/>
    <x v="2"/>
    <x v="0"/>
    <x v="1"/>
  </r>
  <r>
    <x v="1"/>
    <x v="0"/>
    <s v="De Bonte Raaf"/>
    <x v="4"/>
    <x v="118"/>
    <n v="0"/>
    <x v="2"/>
    <x v="0"/>
    <x v="0"/>
    <x v="1"/>
    <x v="0"/>
    <x v="1"/>
  </r>
  <r>
    <x v="1"/>
    <x v="0"/>
    <s v="De Bonte Raaf"/>
    <x v="4"/>
    <x v="119"/>
    <n v="0"/>
    <x v="2"/>
    <x v="0"/>
    <x v="0"/>
    <x v="10"/>
    <x v="0"/>
    <x v="1"/>
  </r>
  <r>
    <x v="1"/>
    <x v="0"/>
    <s v="De Bonte Raaf"/>
    <x v="4"/>
    <x v="120"/>
    <n v="0"/>
    <x v="2"/>
    <x v="0"/>
    <x v="0"/>
    <x v="10"/>
    <x v="0"/>
    <x v="1"/>
  </r>
  <r>
    <x v="1"/>
    <x v="0"/>
    <s v="De Bonte Raaf"/>
    <x v="4"/>
    <x v="121"/>
    <n v="0"/>
    <x v="2"/>
    <x v="0"/>
    <x v="0"/>
    <x v="10"/>
    <x v="0"/>
    <x v="1"/>
  </r>
  <r>
    <x v="1"/>
    <x v="0"/>
    <s v="De Bonte Raaf"/>
    <x v="4"/>
    <x v="122"/>
    <n v="0"/>
    <x v="2"/>
    <x v="0"/>
    <x v="0"/>
    <x v="10"/>
    <x v="0"/>
    <x v="1"/>
  </r>
  <r>
    <x v="1"/>
    <x v="0"/>
    <s v="De Bonte Raaf"/>
    <x v="4"/>
    <x v="123"/>
    <n v="0"/>
    <x v="2"/>
    <x v="0"/>
    <x v="0"/>
    <x v="10"/>
    <x v="0"/>
    <x v="1"/>
  </r>
  <r>
    <x v="1"/>
    <x v="0"/>
    <s v="De Bonte Raaf"/>
    <x v="4"/>
    <x v="124"/>
    <n v="0"/>
    <x v="2"/>
    <x v="0"/>
    <x v="0"/>
    <x v="10"/>
    <x v="0"/>
    <x v="1"/>
  </r>
  <r>
    <x v="1"/>
    <x v="0"/>
    <s v="De Bonte Raaf"/>
    <x v="4"/>
    <x v="48"/>
    <n v="0"/>
    <x v="2"/>
    <x v="0"/>
    <x v="0"/>
    <x v="1"/>
    <x v="0"/>
    <x v="1"/>
  </r>
  <r>
    <x v="1"/>
    <x v="0"/>
    <s v="De Bonte Raaf"/>
    <x v="4"/>
    <x v="49"/>
    <n v="102.28"/>
    <x v="2"/>
    <x v="0"/>
    <x v="0"/>
    <x v="3"/>
    <x v="0"/>
    <x v="1"/>
  </r>
  <r>
    <x v="1"/>
    <x v="0"/>
    <s v="De Bonte Raaf"/>
    <x v="4"/>
    <x v="50"/>
    <n v="15.34"/>
    <x v="2"/>
    <x v="0"/>
    <x v="0"/>
    <x v="4"/>
    <x v="0"/>
    <x v="1"/>
  </r>
  <r>
    <x v="1"/>
    <x v="0"/>
    <s v="De Bonte Raaf"/>
    <x v="4"/>
    <x v="51"/>
    <n v="20.46"/>
    <x v="2"/>
    <x v="0"/>
    <x v="0"/>
    <x v="4"/>
    <x v="0"/>
    <x v="1"/>
  </r>
  <r>
    <x v="1"/>
    <x v="0"/>
    <s v="De Bonte Raaf"/>
    <x v="4"/>
    <x v="52"/>
    <n v="0"/>
    <x v="2"/>
    <x v="0"/>
    <x v="0"/>
    <x v="1"/>
    <x v="0"/>
    <x v="1"/>
  </r>
  <r>
    <x v="1"/>
    <x v="0"/>
    <s v="De Bonte Raaf"/>
    <x v="4"/>
    <x v="53"/>
    <n v="19.18"/>
    <x v="2"/>
    <x v="0"/>
    <x v="0"/>
    <x v="3"/>
    <x v="0"/>
    <x v="1"/>
  </r>
  <r>
    <x v="1"/>
    <x v="0"/>
    <s v="De Bonte Raaf"/>
    <x v="4"/>
    <x v="54"/>
    <n v="2.88"/>
    <x v="2"/>
    <x v="0"/>
    <x v="0"/>
    <x v="4"/>
    <x v="0"/>
    <x v="1"/>
  </r>
  <r>
    <x v="1"/>
    <x v="0"/>
    <s v="De Bonte Raaf"/>
    <x v="4"/>
    <x v="55"/>
    <n v="3.84"/>
    <x v="2"/>
    <x v="0"/>
    <x v="0"/>
    <x v="4"/>
    <x v="0"/>
    <x v="1"/>
  </r>
  <r>
    <x v="1"/>
    <x v="0"/>
    <s v="De Bonte Raaf"/>
    <x v="4"/>
    <x v="56"/>
    <n v="0"/>
    <x v="2"/>
    <x v="0"/>
    <x v="0"/>
    <x v="4"/>
    <x v="0"/>
    <x v="1"/>
  </r>
  <r>
    <x v="1"/>
    <x v="0"/>
    <s v="De Bonte Raaf"/>
    <x v="4"/>
    <x v="57"/>
    <n v="0"/>
    <x v="2"/>
    <x v="0"/>
    <x v="0"/>
    <x v="4"/>
    <x v="0"/>
    <x v="1"/>
  </r>
  <r>
    <x v="1"/>
    <x v="0"/>
    <s v="De Bonte Raaf"/>
    <x v="4"/>
    <x v="58"/>
    <n v="0"/>
    <x v="2"/>
    <x v="0"/>
    <x v="0"/>
    <x v="4"/>
    <x v="0"/>
    <x v="1"/>
  </r>
  <r>
    <x v="1"/>
    <x v="0"/>
    <s v="De Bonte Raaf"/>
    <x v="4"/>
    <x v="59"/>
    <n v="0"/>
    <x v="2"/>
    <x v="0"/>
    <x v="0"/>
    <x v="4"/>
    <x v="0"/>
    <x v="1"/>
  </r>
  <r>
    <x v="1"/>
    <x v="0"/>
    <s v="De Bonte Raaf"/>
    <x v="4"/>
    <x v="60"/>
    <n v="100.03"/>
    <x v="2"/>
    <x v="0"/>
    <x v="0"/>
    <x v="5"/>
    <x v="0"/>
    <x v="1"/>
  </r>
  <r>
    <x v="1"/>
    <x v="0"/>
    <s v="De Bonte Raaf"/>
    <x v="4"/>
    <x v="61"/>
    <n v="0"/>
    <x v="2"/>
    <x v="0"/>
    <x v="0"/>
    <x v="5"/>
    <x v="0"/>
    <x v="1"/>
  </r>
  <r>
    <x v="1"/>
    <x v="0"/>
    <s v="De Bonte Raaf"/>
    <x v="4"/>
    <x v="62"/>
    <n v="0"/>
    <x v="2"/>
    <x v="0"/>
    <x v="0"/>
    <x v="5"/>
    <x v="0"/>
    <x v="1"/>
  </r>
  <r>
    <x v="1"/>
    <x v="0"/>
    <s v="De Bonte Raaf"/>
    <x v="4"/>
    <x v="63"/>
    <n v="0"/>
    <x v="2"/>
    <x v="0"/>
    <x v="0"/>
    <x v="5"/>
    <x v="0"/>
    <x v="1"/>
  </r>
  <r>
    <x v="1"/>
    <x v="0"/>
    <s v="De Bonte Raaf"/>
    <x v="4"/>
    <x v="64"/>
    <n v="7.17"/>
    <x v="2"/>
    <x v="0"/>
    <x v="0"/>
    <x v="5"/>
    <x v="0"/>
    <x v="1"/>
  </r>
  <r>
    <x v="1"/>
    <x v="0"/>
    <s v="De Bonte Raaf"/>
    <x v="4"/>
    <x v="65"/>
    <n v="0"/>
    <x v="2"/>
    <x v="0"/>
    <x v="0"/>
    <x v="5"/>
    <x v="0"/>
    <x v="1"/>
  </r>
  <r>
    <x v="1"/>
    <x v="0"/>
    <s v="De Bonte Raaf"/>
    <x v="4"/>
    <x v="66"/>
    <n v="35.869999999999997"/>
    <x v="2"/>
    <x v="0"/>
    <x v="0"/>
    <x v="5"/>
    <x v="0"/>
    <x v="1"/>
  </r>
  <r>
    <x v="1"/>
    <x v="0"/>
    <s v="De Bonte Raaf"/>
    <x v="4"/>
    <x v="67"/>
    <n v="0"/>
    <x v="2"/>
    <x v="0"/>
    <x v="0"/>
    <x v="5"/>
    <x v="0"/>
    <x v="1"/>
  </r>
  <r>
    <x v="1"/>
    <x v="0"/>
    <s v="De Bonte Raaf"/>
    <x v="4"/>
    <x v="68"/>
    <n v="0"/>
    <x v="2"/>
    <x v="0"/>
    <x v="0"/>
    <x v="5"/>
    <x v="0"/>
    <x v="1"/>
  </r>
  <r>
    <x v="1"/>
    <x v="0"/>
    <s v="De Bonte Raaf"/>
    <x v="4"/>
    <x v="69"/>
    <n v="0"/>
    <x v="2"/>
    <x v="0"/>
    <x v="0"/>
    <x v="5"/>
    <x v="0"/>
    <x v="1"/>
  </r>
  <r>
    <x v="1"/>
    <x v="0"/>
    <s v="De Bonte Raaf"/>
    <x v="4"/>
    <x v="70"/>
    <n v="4.92"/>
    <x v="2"/>
    <x v="0"/>
    <x v="0"/>
    <x v="5"/>
    <x v="0"/>
    <x v="1"/>
  </r>
  <r>
    <x v="1"/>
    <x v="0"/>
    <s v="De Bonte Raaf"/>
    <x v="4"/>
    <x v="71"/>
    <n v="0"/>
    <x v="2"/>
    <x v="0"/>
    <x v="0"/>
    <x v="5"/>
    <x v="0"/>
    <x v="1"/>
  </r>
  <r>
    <x v="1"/>
    <x v="0"/>
    <s v="De Bonte Raaf"/>
    <x v="4"/>
    <x v="72"/>
    <n v="0"/>
    <x v="2"/>
    <x v="0"/>
    <x v="0"/>
    <x v="4"/>
    <x v="0"/>
    <x v="1"/>
  </r>
  <r>
    <x v="1"/>
    <x v="0"/>
    <s v="De Bonte Raaf"/>
    <x v="4"/>
    <x v="73"/>
    <n v="0"/>
    <x v="2"/>
    <x v="0"/>
    <x v="0"/>
    <x v="4"/>
    <x v="0"/>
    <x v="1"/>
  </r>
  <r>
    <x v="1"/>
    <x v="0"/>
    <s v="De Bonte Raaf"/>
    <x v="4"/>
    <x v="74"/>
    <n v="0"/>
    <x v="2"/>
    <x v="0"/>
    <x v="0"/>
    <x v="4"/>
    <x v="0"/>
    <x v="1"/>
  </r>
  <r>
    <x v="1"/>
    <x v="0"/>
    <s v="De Bonte Raaf"/>
    <x v="4"/>
    <x v="75"/>
    <n v="0"/>
    <x v="2"/>
    <x v="0"/>
    <x v="0"/>
    <x v="4"/>
    <x v="0"/>
    <x v="1"/>
  </r>
  <r>
    <x v="1"/>
    <x v="0"/>
    <s v="De Bonte Raaf"/>
    <x v="4"/>
    <x v="76"/>
    <n v="92.99"/>
    <x v="2"/>
    <x v="0"/>
    <x v="0"/>
    <x v="6"/>
    <x v="0"/>
    <x v="1"/>
  </r>
  <r>
    <x v="1"/>
    <x v="0"/>
    <s v="De Bonte Raaf"/>
    <x v="4"/>
    <x v="125"/>
    <n v="0"/>
    <x v="2"/>
    <x v="0"/>
    <x v="0"/>
    <x v="6"/>
    <x v="0"/>
    <x v="1"/>
  </r>
  <r>
    <x v="1"/>
    <x v="0"/>
    <s v="De Bonte Raaf"/>
    <x v="4"/>
    <x v="77"/>
    <n v="-73.67"/>
    <x v="2"/>
    <x v="0"/>
    <x v="0"/>
    <x v="7"/>
    <x v="0"/>
    <x v="1"/>
  </r>
  <r>
    <x v="1"/>
    <x v="0"/>
    <s v="De Bonte Raaf"/>
    <x v="4"/>
    <x v="78"/>
    <n v="-4.16"/>
    <x v="2"/>
    <x v="0"/>
    <x v="0"/>
    <x v="7"/>
    <x v="0"/>
    <x v="1"/>
  </r>
  <r>
    <x v="1"/>
    <x v="0"/>
    <s v="De Bonte Raaf"/>
    <x v="4"/>
    <x v="79"/>
    <n v="0"/>
    <x v="2"/>
    <x v="0"/>
    <x v="0"/>
    <x v="7"/>
    <x v="0"/>
    <x v="1"/>
  </r>
  <r>
    <x v="1"/>
    <x v="0"/>
    <s v="De Bonte Raaf"/>
    <x v="4"/>
    <x v="80"/>
    <n v="0"/>
    <x v="2"/>
    <x v="0"/>
    <x v="0"/>
    <x v="8"/>
    <x v="0"/>
    <x v="1"/>
  </r>
  <r>
    <x v="1"/>
    <x v="0"/>
    <s v="De Bonte Raaf"/>
    <x v="4"/>
    <x v="126"/>
    <n v="0"/>
    <x v="2"/>
    <x v="0"/>
    <x v="0"/>
    <x v="8"/>
    <x v="0"/>
    <x v="1"/>
  </r>
  <r>
    <x v="1"/>
    <x v="0"/>
    <s v="De Bonte Raaf"/>
    <x v="4"/>
    <x v="81"/>
    <n v="1250.6099999999999"/>
    <x v="2"/>
    <x v="0"/>
    <x v="0"/>
    <x v="8"/>
    <x v="0"/>
    <x v="1"/>
  </r>
  <r>
    <x v="1"/>
    <x v="0"/>
    <s v="De Bonte Raaf"/>
    <x v="4"/>
    <x v="82"/>
    <n v="0"/>
    <x v="2"/>
    <x v="0"/>
    <x v="0"/>
    <x v="8"/>
    <x v="0"/>
    <x v="1"/>
  </r>
  <r>
    <x v="1"/>
    <x v="0"/>
    <s v="De Bonte Raaf"/>
    <x v="4"/>
    <x v="83"/>
    <n v="1250.6099999999999"/>
    <x v="2"/>
    <x v="0"/>
    <x v="0"/>
    <x v="9"/>
    <x v="0"/>
    <x v="1"/>
  </r>
  <r>
    <x v="1"/>
    <x v="0"/>
    <s v="De Bonte Raaf"/>
    <x v="4"/>
    <x v="84"/>
    <n v="0"/>
    <x v="2"/>
    <x v="0"/>
    <x v="0"/>
    <x v="3"/>
    <x v="0"/>
    <x v="1"/>
  </r>
  <r>
    <x v="1"/>
    <x v="0"/>
    <s v="De Bonte Raaf"/>
    <x v="5"/>
    <x v="0"/>
    <n v="5063.28"/>
    <x v="1"/>
    <x v="0"/>
    <x v="0"/>
    <x v="0"/>
    <x v="1"/>
    <x v="1"/>
  </r>
  <r>
    <x v="1"/>
    <x v="0"/>
    <s v="De Bonte Raaf"/>
    <x v="5"/>
    <x v="85"/>
    <n v="1766.76"/>
    <x v="1"/>
    <x v="0"/>
    <x v="0"/>
    <x v="0"/>
    <x v="1"/>
    <x v="1"/>
  </r>
  <r>
    <x v="1"/>
    <x v="0"/>
    <s v="De Bonte Raaf"/>
    <x v="5"/>
    <x v="97"/>
    <n v="60"/>
    <x v="1"/>
    <x v="0"/>
    <x v="0"/>
    <x v="0"/>
    <x v="1"/>
    <x v="1"/>
  </r>
  <r>
    <x v="1"/>
    <x v="0"/>
    <s v="De Bonte Raaf"/>
    <x v="5"/>
    <x v="86"/>
    <n v="1766.76"/>
    <x v="1"/>
    <x v="0"/>
    <x v="0"/>
    <x v="0"/>
    <x v="1"/>
    <x v="1"/>
  </r>
  <r>
    <x v="1"/>
    <x v="0"/>
    <s v="De Bonte Raaf"/>
    <x v="5"/>
    <x v="4"/>
    <n v="1766.76"/>
    <x v="1"/>
    <x v="0"/>
    <x v="0"/>
    <x v="1"/>
    <x v="1"/>
    <x v="1"/>
  </r>
  <r>
    <x v="1"/>
    <x v="0"/>
    <s v="De Bonte Raaf"/>
    <x v="5"/>
    <x v="98"/>
    <n v="60"/>
    <x v="1"/>
    <x v="0"/>
    <x v="0"/>
    <x v="0"/>
    <x v="1"/>
    <x v="1"/>
  </r>
  <r>
    <x v="1"/>
    <x v="0"/>
    <s v="De Bonte Raaf"/>
    <x v="5"/>
    <x v="6"/>
    <n v="2325.9699999999998"/>
    <x v="1"/>
    <x v="0"/>
    <x v="0"/>
    <x v="0"/>
    <x v="1"/>
    <x v="1"/>
  </r>
  <r>
    <x v="1"/>
    <x v="0"/>
    <s v="De Bonte Raaf"/>
    <x v="5"/>
    <x v="101"/>
    <n v="0"/>
    <x v="1"/>
    <x v="0"/>
    <x v="0"/>
    <x v="1"/>
    <x v="1"/>
    <x v="1"/>
  </r>
  <r>
    <x v="1"/>
    <x v="0"/>
    <s v="De Bonte Raaf"/>
    <x v="5"/>
    <x v="99"/>
    <n v="60"/>
    <x v="1"/>
    <x v="0"/>
    <x v="0"/>
    <x v="0"/>
    <x v="1"/>
    <x v="1"/>
  </r>
  <r>
    <x v="1"/>
    <x v="0"/>
    <s v="De Bonte Raaf"/>
    <x v="5"/>
    <x v="9"/>
    <n v="0"/>
    <x v="1"/>
    <x v="0"/>
    <x v="0"/>
    <x v="0"/>
    <x v="1"/>
    <x v="1"/>
  </r>
  <r>
    <x v="1"/>
    <x v="0"/>
    <s v="De Bonte Raaf"/>
    <x v="5"/>
    <x v="102"/>
    <n v="0"/>
    <x v="1"/>
    <x v="0"/>
    <x v="0"/>
    <x v="0"/>
    <x v="1"/>
    <x v="1"/>
  </r>
  <r>
    <x v="1"/>
    <x v="0"/>
    <s v="De Bonte Raaf"/>
    <x v="5"/>
    <x v="87"/>
    <n v="1766.76"/>
    <x v="1"/>
    <x v="0"/>
    <x v="0"/>
    <x v="0"/>
    <x v="1"/>
    <x v="1"/>
  </r>
  <r>
    <x v="1"/>
    <x v="0"/>
    <s v="De Bonte Raaf"/>
    <x v="5"/>
    <x v="88"/>
    <n v="1766.76"/>
    <x v="1"/>
    <x v="0"/>
    <x v="0"/>
    <x v="0"/>
    <x v="1"/>
    <x v="1"/>
  </r>
  <r>
    <x v="1"/>
    <x v="0"/>
    <s v="De Bonte Raaf"/>
    <x v="5"/>
    <x v="89"/>
    <n v="1766.76"/>
    <x v="1"/>
    <x v="0"/>
    <x v="0"/>
    <x v="0"/>
    <x v="1"/>
    <x v="1"/>
  </r>
  <r>
    <x v="1"/>
    <x v="0"/>
    <s v="De Bonte Raaf"/>
    <x v="5"/>
    <x v="90"/>
    <n v="1766.76"/>
    <x v="1"/>
    <x v="0"/>
    <x v="0"/>
    <x v="0"/>
    <x v="1"/>
    <x v="1"/>
  </r>
  <r>
    <x v="1"/>
    <x v="0"/>
    <s v="De Bonte Raaf"/>
    <x v="5"/>
    <x v="91"/>
    <n v="1766.76"/>
    <x v="1"/>
    <x v="0"/>
    <x v="0"/>
    <x v="0"/>
    <x v="1"/>
    <x v="1"/>
  </r>
  <r>
    <x v="1"/>
    <x v="0"/>
    <s v="De Bonte Raaf"/>
    <x v="5"/>
    <x v="103"/>
    <n v="0"/>
    <x v="1"/>
    <x v="0"/>
    <x v="0"/>
    <x v="1"/>
    <x v="1"/>
    <x v="1"/>
  </r>
  <r>
    <x v="1"/>
    <x v="0"/>
    <s v="De Bonte Raaf"/>
    <x v="5"/>
    <x v="15"/>
    <n v="0"/>
    <x v="1"/>
    <x v="0"/>
    <x v="0"/>
    <x v="0"/>
    <x v="1"/>
    <x v="1"/>
  </r>
  <r>
    <x v="1"/>
    <x v="0"/>
    <s v="De Bonte Raaf"/>
    <x v="5"/>
    <x v="16"/>
    <n v="1826.76"/>
    <x v="1"/>
    <x v="0"/>
    <x v="0"/>
    <x v="0"/>
    <x v="1"/>
    <x v="1"/>
  </r>
  <r>
    <x v="1"/>
    <x v="0"/>
    <s v="De Bonte Raaf"/>
    <x v="5"/>
    <x v="17"/>
    <n v="0"/>
    <x v="1"/>
    <x v="0"/>
    <x v="0"/>
    <x v="0"/>
    <x v="1"/>
    <x v="1"/>
  </r>
  <r>
    <x v="1"/>
    <x v="0"/>
    <s v="De Bonte Raaf"/>
    <x v="5"/>
    <x v="18"/>
    <n v="1826.76"/>
    <x v="1"/>
    <x v="0"/>
    <x v="0"/>
    <x v="0"/>
    <x v="1"/>
    <x v="1"/>
  </r>
  <r>
    <x v="1"/>
    <x v="0"/>
    <s v="De Bonte Raaf"/>
    <x v="5"/>
    <x v="19"/>
    <n v="17"/>
    <x v="1"/>
    <x v="0"/>
    <x v="0"/>
    <x v="0"/>
    <x v="1"/>
    <x v="1"/>
  </r>
  <r>
    <x v="1"/>
    <x v="0"/>
    <s v="De Bonte Raaf"/>
    <x v="5"/>
    <x v="20"/>
    <n v="1826.76"/>
    <x v="1"/>
    <x v="0"/>
    <x v="0"/>
    <x v="0"/>
    <x v="1"/>
    <x v="1"/>
  </r>
  <r>
    <x v="1"/>
    <x v="0"/>
    <s v="De Bonte Raaf"/>
    <x v="5"/>
    <x v="21"/>
    <n v="-139"/>
    <x v="1"/>
    <x v="0"/>
    <x v="0"/>
    <x v="0"/>
    <x v="1"/>
    <x v="1"/>
  </r>
  <r>
    <x v="1"/>
    <x v="0"/>
    <s v="De Bonte Raaf"/>
    <x v="5"/>
    <x v="22"/>
    <n v="1826.76"/>
    <x v="1"/>
    <x v="0"/>
    <x v="0"/>
    <x v="0"/>
    <x v="1"/>
    <x v="1"/>
  </r>
  <r>
    <x v="1"/>
    <x v="0"/>
    <s v="De Bonte Raaf"/>
    <x v="5"/>
    <x v="23"/>
    <n v="1826.76"/>
    <x v="1"/>
    <x v="0"/>
    <x v="0"/>
    <x v="0"/>
    <x v="1"/>
    <x v="1"/>
  </r>
  <r>
    <x v="1"/>
    <x v="0"/>
    <s v="De Bonte Raaf"/>
    <x v="5"/>
    <x v="24"/>
    <n v="1826.76"/>
    <x v="1"/>
    <x v="0"/>
    <x v="0"/>
    <x v="0"/>
    <x v="1"/>
    <x v="1"/>
  </r>
  <r>
    <x v="1"/>
    <x v="0"/>
    <s v="De Bonte Raaf"/>
    <x v="5"/>
    <x v="25"/>
    <n v="21.67"/>
    <x v="1"/>
    <x v="0"/>
    <x v="0"/>
    <x v="0"/>
    <x v="1"/>
    <x v="1"/>
  </r>
  <r>
    <x v="1"/>
    <x v="0"/>
    <s v="De Bonte Raaf"/>
    <x v="5"/>
    <x v="26"/>
    <n v="102"/>
    <x v="1"/>
    <x v="0"/>
    <x v="0"/>
    <x v="0"/>
    <x v="1"/>
    <x v="1"/>
  </r>
  <r>
    <x v="1"/>
    <x v="0"/>
    <s v="De Bonte Raaf"/>
    <x v="5"/>
    <x v="27"/>
    <n v="303.83"/>
    <x v="1"/>
    <x v="0"/>
    <x v="0"/>
    <x v="0"/>
    <x v="1"/>
    <x v="1"/>
  </r>
  <r>
    <x v="1"/>
    <x v="0"/>
    <s v="De Bonte Raaf"/>
    <x v="5"/>
    <x v="28"/>
    <n v="1766.76"/>
    <x v="1"/>
    <x v="0"/>
    <x v="0"/>
    <x v="0"/>
    <x v="1"/>
    <x v="1"/>
  </r>
  <r>
    <x v="1"/>
    <x v="0"/>
    <s v="De Bonte Raaf"/>
    <x v="5"/>
    <x v="29"/>
    <n v="60"/>
    <x v="1"/>
    <x v="0"/>
    <x v="0"/>
    <x v="0"/>
    <x v="1"/>
    <x v="1"/>
  </r>
  <r>
    <x v="1"/>
    <x v="0"/>
    <s v="De Bonte Raaf"/>
    <x v="5"/>
    <x v="30"/>
    <n v="2650"/>
    <x v="1"/>
    <x v="0"/>
    <x v="0"/>
    <x v="0"/>
    <x v="1"/>
    <x v="1"/>
  </r>
  <r>
    <x v="1"/>
    <x v="0"/>
    <s v="De Bonte Raaf"/>
    <x v="5"/>
    <x v="31"/>
    <n v="16.989999999999998"/>
    <x v="1"/>
    <x v="0"/>
    <x v="0"/>
    <x v="0"/>
    <x v="1"/>
    <x v="1"/>
  </r>
  <r>
    <x v="1"/>
    <x v="0"/>
    <s v="De Bonte Raaf"/>
    <x v="5"/>
    <x v="32"/>
    <n v="104.01"/>
    <x v="1"/>
    <x v="0"/>
    <x v="0"/>
    <x v="0"/>
    <x v="1"/>
    <x v="1"/>
  </r>
  <r>
    <x v="1"/>
    <x v="0"/>
    <s v="De Bonte Raaf"/>
    <x v="5"/>
    <x v="33"/>
    <n v="66.67"/>
    <x v="1"/>
    <x v="0"/>
    <x v="0"/>
    <x v="0"/>
    <x v="1"/>
    <x v="1"/>
  </r>
  <r>
    <x v="1"/>
    <x v="0"/>
    <s v="De Bonte Raaf"/>
    <x v="5"/>
    <x v="34"/>
    <n v="66.67"/>
    <x v="1"/>
    <x v="0"/>
    <x v="0"/>
    <x v="0"/>
    <x v="1"/>
    <x v="1"/>
  </r>
  <r>
    <x v="1"/>
    <x v="0"/>
    <s v="De Bonte Raaf"/>
    <x v="5"/>
    <x v="35"/>
    <n v="80"/>
    <x v="1"/>
    <x v="0"/>
    <x v="0"/>
    <x v="0"/>
    <x v="1"/>
    <x v="1"/>
  </r>
  <r>
    <x v="1"/>
    <x v="0"/>
    <s v="De Bonte Raaf"/>
    <x v="5"/>
    <x v="36"/>
    <n v="104"/>
    <x v="1"/>
    <x v="0"/>
    <x v="0"/>
    <x v="0"/>
    <x v="1"/>
    <x v="1"/>
  </r>
  <r>
    <x v="1"/>
    <x v="0"/>
    <s v="De Bonte Raaf"/>
    <x v="5"/>
    <x v="37"/>
    <n v="127.87"/>
    <x v="1"/>
    <x v="0"/>
    <x v="0"/>
    <x v="0"/>
    <x v="1"/>
    <x v="1"/>
  </r>
  <r>
    <x v="1"/>
    <x v="0"/>
    <s v="De Bonte Raaf"/>
    <x v="5"/>
    <x v="104"/>
    <n v="0"/>
    <x v="1"/>
    <x v="0"/>
    <x v="0"/>
    <x v="0"/>
    <x v="1"/>
    <x v="1"/>
  </r>
  <r>
    <x v="1"/>
    <x v="0"/>
    <s v="De Bonte Raaf"/>
    <x v="5"/>
    <x v="105"/>
    <n v="0"/>
    <x v="1"/>
    <x v="0"/>
    <x v="0"/>
    <x v="0"/>
    <x v="1"/>
    <x v="1"/>
  </r>
  <r>
    <x v="1"/>
    <x v="0"/>
    <s v="De Bonte Raaf"/>
    <x v="5"/>
    <x v="106"/>
    <n v="0"/>
    <x v="1"/>
    <x v="0"/>
    <x v="0"/>
    <x v="0"/>
    <x v="1"/>
    <x v="1"/>
  </r>
  <r>
    <x v="1"/>
    <x v="0"/>
    <s v="De Bonte Raaf"/>
    <x v="5"/>
    <x v="38"/>
    <n v="5.75"/>
    <x v="1"/>
    <x v="0"/>
    <x v="0"/>
    <x v="0"/>
    <x v="1"/>
    <x v="1"/>
  </r>
  <r>
    <x v="1"/>
    <x v="0"/>
    <s v="De Bonte Raaf"/>
    <x v="5"/>
    <x v="39"/>
    <n v="0"/>
    <x v="1"/>
    <x v="0"/>
    <x v="0"/>
    <x v="0"/>
    <x v="1"/>
    <x v="1"/>
  </r>
  <r>
    <x v="1"/>
    <x v="0"/>
    <s v="De Bonte Raaf"/>
    <x v="5"/>
    <x v="93"/>
    <n v="102"/>
    <x v="1"/>
    <x v="0"/>
    <x v="0"/>
    <x v="0"/>
    <x v="1"/>
    <x v="1"/>
  </r>
  <r>
    <x v="1"/>
    <x v="0"/>
    <s v="De Bonte Raaf"/>
    <x v="5"/>
    <x v="40"/>
    <n v="107.75"/>
    <x v="1"/>
    <x v="0"/>
    <x v="0"/>
    <x v="0"/>
    <x v="1"/>
    <x v="1"/>
  </r>
  <r>
    <x v="1"/>
    <x v="0"/>
    <s v="De Bonte Raaf"/>
    <x v="5"/>
    <x v="41"/>
    <n v="0"/>
    <x v="1"/>
    <x v="0"/>
    <x v="0"/>
    <x v="0"/>
    <x v="1"/>
    <x v="1"/>
  </r>
  <r>
    <x v="1"/>
    <x v="0"/>
    <s v="De Bonte Raaf"/>
    <x v="5"/>
    <x v="94"/>
    <n v="102"/>
    <x v="1"/>
    <x v="0"/>
    <x v="0"/>
    <x v="0"/>
    <x v="1"/>
    <x v="1"/>
  </r>
  <r>
    <x v="1"/>
    <x v="0"/>
    <s v="De Bonte Raaf"/>
    <x v="5"/>
    <x v="92"/>
    <n v="1766.76"/>
    <x v="1"/>
    <x v="0"/>
    <x v="0"/>
    <x v="0"/>
    <x v="1"/>
    <x v="1"/>
  </r>
  <r>
    <x v="1"/>
    <x v="0"/>
    <s v="De Bonte Raaf"/>
    <x v="5"/>
    <x v="107"/>
    <n v="60"/>
    <x v="1"/>
    <x v="0"/>
    <x v="0"/>
    <x v="1"/>
    <x v="1"/>
    <x v="1"/>
  </r>
  <r>
    <x v="1"/>
    <x v="0"/>
    <s v="De Bonte Raaf"/>
    <x v="5"/>
    <x v="43"/>
    <n v="0"/>
    <x v="1"/>
    <x v="0"/>
    <x v="0"/>
    <x v="1"/>
    <x v="1"/>
    <x v="1"/>
  </r>
  <r>
    <x v="1"/>
    <x v="0"/>
    <s v="De Bonte Raaf"/>
    <x v="5"/>
    <x v="108"/>
    <n v="0"/>
    <x v="1"/>
    <x v="0"/>
    <x v="0"/>
    <x v="1"/>
    <x v="1"/>
    <x v="1"/>
  </r>
  <r>
    <x v="1"/>
    <x v="0"/>
    <s v="De Bonte Raaf"/>
    <x v="5"/>
    <x v="109"/>
    <n v="0"/>
    <x v="1"/>
    <x v="0"/>
    <x v="0"/>
    <x v="1"/>
    <x v="1"/>
    <x v="1"/>
  </r>
  <r>
    <x v="1"/>
    <x v="0"/>
    <s v="De Bonte Raaf"/>
    <x v="5"/>
    <x v="110"/>
    <n v="0"/>
    <x v="1"/>
    <x v="0"/>
    <x v="0"/>
    <x v="1"/>
    <x v="1"/>
    <x v="1"/>
  </r>
  <r>
    <x v="1"/>
    <x v="0"/>
    <s v="De Bonte Raaf"/>
    <x v="5"/>
    <x v="44"/>
    <n v="0"/>
    <x v="1"/>
    <x v="0"/>
    <x v="0"/>
    <x v="2"/>
    <x v="1"/>
    <x v="1"/>
  </r>
  <r>
    <x v="1"/>
    <x v="0"/>
    <s v="De Bonte Raaf"/>
    <x v="5"/>
    <x v="111"/>
    <n v="0"/>
    <x v="1"/>
    <x v="0"/>
    <x v="0"/>
    <x v="2"/>
    <x v="1"/>
    <x v="1"/>
  </r>
  <r>
    <x v="1"/>
    <x v="0"/>
    <s v="De Bonte Raaf"/>
    <x v="5"/>
    <x v="46"/>
    <n v="0"/>
    <x v="1"/>
    <x v="0"/>
    <x v="0"/>
    <x v="2"/>
    <x v="1"/>
    <x v="1"/>
  </r>
  <r>
    <x v="1"/>
    <x v="0"/>
    <s v="De Bonte Raaf"/>
    <x v="5"/>
    <x v="112"/>
    <n v="0"/>
    <x v="1"/>
    <x v="0"/>
    <x v="0"/>
    <x v="2"/>
    <x v="1"/>
    <x v="1"/>
  </r>
  <r>
    <x v="1"/>
    <x v="0"/>
    <s v="De Bonte Raaf"/>
    <x v="5"/>
    <x v="113"/>
    <n v="0"/>
    <x v="1"/>
    <x v="0"/>
    <x v="0"/>
    <x v="2"/>
    <x v="1"/>
    <x v="1"/>
  </r>
  <r>
    <x v="1"/>
    <x v="0"/>
    <s v="De Bonte Raaf"/>
    <x v="5"/>
    <x v="114"/>
    <n v="0"/>
    <x v="1"/>
    <x v="0"/>
    <x v="0"/>
    <x v="2"/>
    <x v="1"/>
    <x v="1"/>
  </r>
  <r>
    <x v="1"/>
    <x v="0"/>
    <s v="De Bonte Raaf"/>
    <x v="5"/>
    <x v="115"/>
    <n v="0"/>
    <x v="1"/>
    <x v="0"/>
    <x v="0"/>
    <x v="2"/>
    <x v="1"/>
    <x v="1"/>
  </r>
  <r>
    <x v="1"/>
    <x v="0"/>
    <s v="De Bonte Raaf"/>
    <x v="5"/>
    <x v="116"/>
    <n v="0"/>
    <x v="1"/>
    <x v="0"/>
    <x v="0"/>
    <x v="1"/>
    <x v="1"/>
    <x v="1"/>
  </r>
  <r>
    <x v="1"/>
    <x v="0"/>
    <s v="De Bonte Raaf"/>
    <x v="5"/>
    <x v="117"/>
    <n v="0"/>
    <x v="1"/>
    <x v="0"/>
    <x v="0"/>
    <x v="2"/>
    <x v="1"/>
    <x v="1"/>
  </r>
  <r>
    <x v="1"/>
    <x v="0"/>
    <s v="De Bonte Raaf"/>
    <x v="5"/>
    <x v="118"/>
    <n v="0"/>
    <x v="1"/>
    <x v="0"/>
    <x v="0"/>
    <x v="1"/>
    <x v="1"/>
    <x v="1"/>
  </r>
  <r>
    <x v="1"/>
    <x v="0"/>
    <s v="De Bonte Raaf"/>
    <x v="5"/>
    <x v="119"/>
    <n v="0"/>
    <x v="1"/>
    <x v="0"/>
    <x v="0"/>
    <x v="10"/>
    <x v="1"/>
    <x v="1"/>
  </r>
  <r>
    <x v="1"/>
    <x v="0"/>
    <s v="De Bonte Raaf"/>
    <x v="5"/>
    <x v="120"/>
    <n v="0"/>
    <x v="1"/>
    <x v="0"/>
    <x v="0"/>
    <x v="10"/>
    <x v="1"/>
    <x v="1"/>
  </r>
  <r>
    <x v="1"/>
    <x v="0"/>
    <s v="De Bonte Raaf"/>
    <x v="5"/>
    <x v="121"/>
    <n v="0"/>
    <x v="1"/>
    <x v="0"/>
    <x v="0"/>
    <x v="10"/>
    <x v="1"/>
    <x v="1"/>
  </r>
  <r>
    <x v="1"/>
    <x v="0"/>
    <s v="De Bonte Raaf"/>
    <x v="5"/>
    <x v="122"/>
    <n v="0"/>
    <x v="1"/>
    <x v="0"/>
    <x v="0"/>
    <x v="10"/>
    <x v="1"/>
    <x v="1"/>
  </r>
  <r>
    <x v="1"/>
    <x v="0"/>
    <s v="De Bonte Raaf"/>
    <x v="5"/>
    <x v="123"/>
    <n v="0"/>
    <x v="1"/>
    <x v="0"/>
    <x v="0"/>
    <x v="10"/>
    <x v="1"/>
    <x v="1"/>
  </r>
  <r>
    <x v="1"/>
    <x v="0"/>
    <s v="De Bonte Raaf"/>
    <x v="5"/>
    <x v="124"/>
    <n v="0"/>
    <x v="1"/>
    <x v="0"/>
    <x v="0"/>
    <x v="10"/>
    <x v="1"/>
    <x v="1"/>
  </r>
  <r>
    <x v="1"/>
    <x v="0"/>
    <s v="De Bonte Raaf"/>
    <x v="5"/>
    <x v="48"/>
    <n v="0"/>
    <x v="1"/>
    <x v="0"/>
    <x v="0"/>
    <x v="1"/>
    <x v="1"/>
    <x v="1"/>
  </r>
  <r>
    <x v="1"/>
    <x v="0"/>
    <s v="De Bonte Raaf"/>
    <x v="5"/>
    <x v="49"/>
    <n v="141.34"/>
    <x v="1"/>
    <x v="0"/>
    <x v="0"/>
    <x v="3"/>
    <x v="1"/>
    <x v="1"/>
  </r>
  <r>
    <x v="1"/>
    <x v="0"/>
    <s v="De Bonte Raaf"/>
    <x v="5"/>
    <x v="50"/>
    <n v="21.2"/>
    <x v="1"/>
    <x v="0"/>
    <x v="0"/>
    <x v="4"/>
    <x v="1"/>
    <x v="1"/>
  </r>
  <r>
    <x v="1"/>
    <x v="0"/>
    <s v="De Bonte Raaf"/>
    <x v="5"/>
    <x v="51"/>
    <n v="28.27"/>
    <x v="1"/>
    <x v="0"/>
    <x v="0"/>
    <x v="4"/>
    <x v="1"/>
    <x v="1"/>
  </r>
  <r>
    <x v="1"/>
    <x v="0"/>
    <s v="De Bonte Raaf"/>
    <x v="5"/>
    <x v="52"/>
    <n v="0"/>
    <x v="1"/>
    <x v="0"/>
    <x v="0"/>
    <x v="1"/>
    <x v="1"/>
    <x v="1"/>
  </r>
  <r>
    <x v="1"/>
    <x v="0"/>
    <s v="De Bonte Raaf"/>
    <x v="5"/>
    <x v="53"/>
    <n v="26.5"/>
    <x v="1"/>
    <x v="0"/>
    <x v="0"/>
    <x v="3"/>
    <x v="1"/>
    <x v="1"/>
  </r>
  <r>
    <x v="1"/>
    <x v="0"/>
    <s v="De Bonte Raaf"/>
    <x v="5"/>
    <x v="54"/>
    <n v="3.98"/>
    <x v="1"/>
    <x v="0"/>
    <x v="0"/>
    <x v="4"/>
    <x v="1"/>
    <x v="1"/>
  </r>
  <r>
    <x v="1"/>
    <x v="0"/>
    <s v="De Bonte Raaf"/>
    <x v="5"/>
    <x v="55"/>
    <n v="5.3"/>
    <x v="1"/>
    <x v="0"/>
    <x v="0"/>
    <x v="4"/>
    <x v="1"/>
    <x v="1"/>
  </r>
  <r>
    <x v="1"/>
    <x v="0"/>
    <s v="De Bonte Raaf"/>
    <x v="5"/>
    <x v="56"/>
    <n v="0"/>
    <x v="1"/>
    <x v="0"/>
    <x v="0"/>
    <x v="4"/>
    <x v="1"/>
    <x v="1"/>
  </r>
  <r>
    <x v="1"/>
    <x v="0"/>
    <s v="De Bonte Raaf"/>
    <x v="5"/>
    <x v="57"/>
    <n v="0"/>
    <x v="1"/>
    <x v="0"/>
    <x v="0"/>
    <x v="4"/>
    <x v="1"/>
    <x v="1"/>
  </r>
  <r>
    <x v="1"/>
    <x v="0"/>
    <s v="De Bonte Raaf"/>
    <x v="5"/>
    <x v="58"/>
    <n v="0"/>
    <x v="1"/>
    <x v="0"/>
    <x v="0"/>
    <x v="4"/>
    <x v="1"/>
    <x v="1"/>
  </r>
  <r>
    <x v="1"/>
    <x v="0"/>
    <s v="De Bonte Raaf"/>
    <x v="5"/>
    <x v="59"/>
    <n v="0"/>
    <x v="1"/>
    <x v="0"/>
    <x v="0"/>
    <x v="4"/>
    <x v="1"/>
    <x v="1"/>
  </r>
  <r>
    <x v="1"/>
    <x v="0"/>
    <s v="De Bonte Raaf"/>
    <x v="5"/>
    <x v="60"/>
    <n v="137.56"/>
    <x v="1"/>
    <x v="0"/>
    <x v="0"/>
    <x v="5"/>
    <x v="1"/>
    <x v="1"/>
  </r>
  <r>
    <x v="1"/>
    <x v="0"/>
    <s v="De Bonte Raaf"/>
    <x v="5"/>
    <x v="61"/>
    <n v="0"/>
    <x v="1"/>
    <x v="0"/>
    <x v="0"/>
    <x v="5"/>
    <x v="1"/>
    <x v="1"/>
  </r>
  <r>
    <x v="1"/>
    <x v="0"/>
    <s v="De Bonte Raaf"/>
    <x v="5"/>
    <x v="62"/>
    <n v="0"/>
    <x v="1"/>
    <x v="0"/>
    <x v="0"/>
    <x v="5"/>
    <x v="1"/>
    <x v="1"/>
  </r>
  <r>
    <x v="1"/>
    <x v="0"/>
    <s v="De Bonte Raaf"/>
    <x v="5"/>
    <x v="63"/>
    <n v="0"/>
    <x v="1"/>
    <x v="0"/>
    <x v="0"/>
    <x v="5"/>
    <x v="1"/>
    <x v="1"/>
  </r>
  <r>
    <x v="1"/>
    <x v="0"/>
    <s v="De Bonte Raaf"/>
    <x v="5"/>
    <x v="64"/>
    <n v="9.86"/>
    <x v="1"/>
    <x v="0"/>
    <x v="0"/>
    <x v="5"/>
    <x v="1"/>
    <x v="1"/>
  </r>
  <r>
    <x v="1"/>
    <x v="0"/>
    <s v="De Bonte Raaf"/>
    <x v="5"/>
    <x v="65"/>
    <n v="0"/>
    <x v="1"/>
    <x v="0"/>
    <x v="0"/>
    <x v="5"/>
    <x v="1"/>
    <x v="1"/>
  </r>
  <r>
    <x v="1"/>
    <x v="0"/>
    <s v="De Bonte Raaf"/>
    <x v="5"/>
    <x v="66"/>
    <n v="49.32"/>
    <x v="1"/>
    <x v="0"/>
    <x v="0"/>
    <x v="5"/>
    <x v="1"/>
    <x v="1"/>
  </r>
  <r>
    <x v="1"/>
    <x v="0"/>
    <s v="De Bonte Raaf"/>
    <x v="5"/>
    <x v="67"/>
    <n v="0"/>
    <x v="1"/>
    <x v="0"/>
    <x v="0"/>
    <x v="5"/>
    <x v="1"/>
    <x v="1"/>
  </r>
  <r>
    <x v="1"/>
    <x v="0"/>
    <s v="De Bonte Raaf"/>
    <x v="5"/>
    <x v="68"/>
    <n v="0"/>
    <x v="1"/>
    <x v="0"/>
    <x v="0"/>
    <x v="5"/>
    <x v="1"/>
    <x v="1"/>
  </r>
  <r>
    <x v="1"/>
    <x v="0"/>
    <s v="De Bonte Raaf"/>
    <x v="5"/>
    <x v="69"/>
    <n v="0"/>
    <x v="1"/>
    <x v="0"/>
    <x v="0"/>
    <x v="5"/>
    <x v="1"/>
    <x v="1"/>
  </r>
  <r>
    <x v="1"/>
    <x v="0"/>
    <s v="De Bonte Raaf"/>
    <x v="5"/>
    <x v="70"/>
    <n v="6.76"/>
    <x v="1"/>
    <x v="0"/>
    <x v="0"/>
    <x v="5"/>
    <x v="1"/>
    <x v="1"/>
  </r>
  <r>
    <x v="1"/>
    <x v="0"/>
    <s v="De Bonte Raaf"/>
    <x v="5"/>
    <x v="71"/>
    <n v="0"/>
    <x v="1"/>
    <x v="0"/>
    <x v="0"/>
    <x v="5"/>
    <x v="1"/>
    <x v="1"/>
  </r>
  <r>
    <x v="1"/>
    <x v="0"/>
    <s v="De Bonte Raaf"/>
    <x v="5"/>
    <x v="72"/>
    <n v="0"/>
    <x v="1"/>
    <x v="0"/>
    <x v="0"/>
    <x v="4"/>
    <x v="1"/>
    <x v="1"/>
  </r>
  <r>
    <x v="1"/>
    <x v="0"/>
    <s v="De Bonte Raaf"/>
    <x v="5"/>
    <x v="73"/>
    <n v="0"/>
    <x v="1"/>
    <x v="0"/>
    <x v="0"/>
    <x v="4"/>
    <x v="1"/>
    <x v="1"/>
  </r>
  <r>
    <x v="1"/>
    <x v="0"/>
    <s v="De Bonte Raaf"/>
    <x v="5"/>
    <x v="74"/>
    <n v="0"/>
    <x v="1"/>
    <x v="0"/>
    <x v="0"/>
    <x v="4"/>
    <x v="1"/>
    <x v="1"/>
  </r>
  <r>
    <x v="1"/>
    <x v="0"/>
    <s v="De Bonte Raaf"/>
    <x v="5"/>
    <x v="75"/>
    <n v="0"/>
    <x v="1"/>
    <x v="0"/>
    <x v="0"/>
    <x v="4"/>
    <x v="1"/>
    <x v="1"/>
  </r>
  <r>
    <x v="1"/>
    <x v="0"/>
    <s v="De Bonte Raaf"/>
    <x v="5"/>
    <x v="76"/>
    <n v="127.87"/>
    <x v="1"/>
    <x v="0"/>
    <x v="0"/>
    <x v="6"/>
    <x v="1"/>
    <x v="1"/>
  </r>
  <r>
    <x v="1"/>
    <x v="0"/>
    <s v="De Bonte Raaf"/>
    <x v="5"/>
    <x v="125"/>
    <n v="0"/>
    <x v="1"/>
    <x v="0"/>
    <x v="0"/>
    <x v="6"/>
    <x v="1"/>
    <x v="1"/>
  </r>
  <r>
    <x v="1"/>
    <x v="0"/>
    <s v="De Bonte Raaf"/>
    <x v="5"/>
    <x v="77"/>
    <n v="-114.75"/>
    <x v="1"/>
    <x v="0"/>
    <x v="0"/>
    <x v="7"/>
    <x v="1"/>
    <x v="1"/>
  </r>
  <r>
    <x v="1"/>
    <x v="0"/>
    <s v="De Bonte Raaf"/>
    <x v="5"/>
    <x v="78"/>
    <n v="-24.25"/>
    <x v="1"/>
    <x v="0"/>
    <x v="0"/>
    <x v="7"/>
    <x v="1"/>
    <x v="1"/>
  </r>
  <r>
    <x v="1"/>
    <x v="0"/>
    <s v="De Bonte Raaf"/>
    <x v="5"/>
    <x v="79"/>
    <n v="0"/>
    <x v="1"/>
    <x v="0"/>
    <x v="0"/>
    <x v="7"/>
    <x v="1"/>
    <x v="1"/>
  </r>
  <r>
    <x v="1"/>
    <x v="0"/>
    <s v="De Bonte Raaf"/>
    <x v="5"/>
    <x v="80"/>
    <n v="0"/>
    <x v="1"/>
    <x v="0"/>
    <x v="0"/>
    <x v="8"/>
    <x v="1"/>
    <x v="1"/>
  </r>
  <r>
    <x v="1"/>
    <x v="0"/>
    <s v="De Bonte Raaf"/>
    <x v="5"/>
    <x v="126"/>
    <n v="0"/>
    <x v="1"/>
    <x v="0"/>
    <x v="0"/>
    <x v="8"/>
    <x v="1"/>
    <x v="1"/>
  </r>
  <r>
    <x v="1"/>
    <x v="0"/>
    <s v="De Bonte Raaf"/>
    <x v="5"/>
    <x v="81"/>
    <n v="1687.76"/>
    <x v="1"/>
    <x v="0"/>
    <x v="0"/>
    <x v="8"/>
    <x v="1"/>
    <x v="1"/>
  </r>
  <r>
    <x v="1"/>
    <x v="0"/>
    <s v="De Bonte Raaf"/>
    <x v="5"/>
    <x v="82"/>
    <n v="0"/>
    <x v="1"/>
    <x v="0"/>
    <x v="0"/>
    <x v="8"/>
    <x v="1"/>
    <x v="1"/>
  </r>
  <r>
    <x v="1"/>
    <x v="0"/>
    <s v="De Bonte Raaf"/>
    <x v="5"/>
    <x v="83"/>
    <n v="1687.76"/>
    <x v="1"/>
    <x v="0"/>
    <x v="0"/>
    <x v="9"/>
    <x v="1"/>
    <x v="1"/>
  </r>
  <r>
    <x v="1"/>
    <x v="0"/>
    <s v="De Bonte Raaf"/>
    <x v="5"/>
    <x v="84"/>
    <n v="0"/>
    <x v="1"/>
    <x v="0"/>
    <x v="0"/>
    <x v="3"/>
    <x v="1"/>
    <x v="1"/>
  </r>
  <r>
    <x v="1"/>
    <x v="0"/>
    <s v="De Bonte Raaf"/>
    <x v="6"/>
    <x v="0"/>
    <n v="3188.55"/>
    <x v="2"/>
    <x v="0"/>
    <x v="0"/>
    <x v="0"/>
    <x v="2"/>
    <x v="1"/>
  </r>
  <r>
    <x v="1"/>
    <x v="0"/>
    <s v="De Bonte Raaf"/>
    <x v="6"/>
    <x v="85"/>
    <n v="1637.4"/>
    <x v="2"/>
    <x v="0"/>
    <x v="0"/>
    <x v="0"/>
    <x v="2"/>
    <x v="1"/>
  </r>
  <r>
    <x v="1"/>
    <x v="0"/>
    <s v="De Bonte Raaf"/>
    <x v="6"/>
    <x v="97"/>
    <n v="50"/>
    <x v="2"/>
    <x v="0"/>
    <x v="0"/>
    <x v="0"/>
    <x v="2"/>
    <x v="1"/>
  </r>
  <r>
    <x v="1"/>
    <x v="0"/>
    <s v="De Bonte Raaf"/>
    <x v="6"/>
    <x v="86"/>
    <n v="1637.4"/>
    <x v="2"/>
    <x v="0"/>
    <x v="0"/>
    <x v="0"/>
    <x v="2"/>
    <x v="1"/>
  </r>
  <r>
    <x v="1"/>
    <x v="0"/>
    <s v="De Bonte Raaf"/>
    <x v="6"/>
    <x v="4"/>
    <n v="1637.4"/>
    <x v="2"/>
    <x v="0"/>
    <x v="0"/>
    <x v="1"/>
    <x v="2"/>
    <x v="1"/>
  </r>
  <r>
    <x v="1"/>
    <x v="0"/>
    <s v="De Bonte Raaf"/>
    <x v="6"/>
    <x v="98"/>
    <n v="50"/>
    <x v="2"/>
    <x v="0"/>
    <x v="0"/>
    <x v="0"/>
    <x v="2"/>
    <x v="1"/>
  </r>
  <r>
    <x v="1"/>
    <x v="0"/>
    <s v="De Bonte Raaf"/>
    <x v="6"/>
    <x v="6"/>
    <n v="2233.41"/>
    <x v="2"/>
    <x v="0"/>
    <x v="0"/>
    <x v="0"/>
    <x v="2"/>
    <x v="1"/>
  </r>
  <r>
    <x v="1"/>
    <x v="0"/>
    <s v="De Bonte Raaf"/>
    <x v="6"/>
    <x v="101"/>
    <n v="0"/>
    <x v="2"/>
    <x v="0"/>
    <x v="0"/>
    <x v="1"/>
    <x v="2"/>
    <x v="1"/>
  </r>
  <r>
    <x v="1"/>
    <x v="0"/>
    <s v="De Bonte Raaf"/>
    <x v="6"/>
    <x v="99"/>
    <n v="50"/>
    <x v="2"/>
    <x v="0"/>
    <x v="0"/>
    <x v="0"/>
    <x v="2"/>
    <x v="1"/>
  </r>
  <r>
    <x v="1"/>
    <x v="0"/>
    <s v="De Bonte Raaf"/>
    <x v="6"/>
    <x v="9"/>
    <n v="0"/>
    <x v="2"/>
    <x v="0"/>
    <x v="0"/>
    <x v="0"/>
    <x v="2"/>
    <x v="1"/>
  </r>
  <r>
    <x v="1"/>
    <x v="0"/>
    <s v="De Bonte Raaf"/>
    <x v="6"/>
    <x v="102"/>
    <n v="0"/>
    <x v="2"/>
    <x v="0"/>
    <x v="0"/>
    <x v="0"/>
    <x v="2"/>
    <x v="1"/>
  </r>
  <r>
    <x v="1"/>
    <x v="0"/>
    <s v="De Bonte Raaf"/>
    <x v="6"/>
    <x v="87"/>
    <n v="1637.4"/>
    <x v="2"/>
    <x v="0"/>
    <x v="0"/>
    <x v="0"/>
    <x v="2"/>
    <x v="1"/>
  </r>
  <r>
    <x v="1"/>
    <x v="0"/>
    <s v="De Bonte Raaf"/>
    <x v="6"/>
    <x v="88"/>
    <n v="1637.4"/>
    <x v="2"/>
    <x v="0"/>
    <x v="0"/>
    <x v="0"/>
    <x v="2"/>
    <x v="1"/>
  </r>
  <r>
    <x v="1"/>
    <x v="0"/>
    <s v="De Bonte Raaf"/>
    <x v="6"/>
    <x v="89"/>
    <n v="1637.4"/>
    <x v="2"/>
    <x v="0"/>
    <x v="0"/>
    <x v="0"/>
    <x v="2"/>
    <x v="1"/>
  </r>
  <r>
    <x v="1"/>
    <x v="0"/>
    <s v="De Bonte Raaf"/>
    <x v="6"/>
    <x v="90"/>
    <n v="1637.4"/>
    <x v="2"/>
    <x v="0"/>
    <x v="0"/>
    <x v="0"/>
    <x v="2"/>
    <x v="1"/>
  </r>
  <r>
    <x v="1"/>
    <x v="0"/>
    <s v="De Bonte Raaf"/>
    <x v="6"/>
    <x v="91"/>
    <n v="1637.4"/>
    <x v="2"/>
    <x v="0"/>
    <x v="0"/>
    <x v="0"/>
    <x v="2"/>
    <x v="1"/>
  </r>
  <r>
    <x v="1"/>
    <x v="0"/>
    <s v="De Bonte Raaf"/>
    <x v="6"/>
    <x v="103"/>
    <n v="0"/>
    <x v="2"/>
    <x v="0"/>
    <x v="0"/>
    <x v="1"/>
    <x v="2"/>
    <x v="1"/>
  </r>
  <r>
    <x v="1"/>
    <x v="0"/>
    <s v="De Bonte Raaf"/>
    <x v="6"/>
    <x v="15"/>
    <n v="0"/>
    <x v="2"/>
    <x v="0"/>
    <x v="0"/>
    <x v="0"/>
    <x v="2"/>
    <x v="1"/>
  </r>
  <r>
    <x v="1"/>
    <x v="0"/>
    <s v="De Bonte Raaf"/>
    <x v="6"/>
    <x v="16"/>
    <n v="0"/>
    <x v="2"/>
    <x v="0"/>
    <x v="0"/>
    <x v="0"/>
    <x v="2"/>
    <x v="1"/>
  </r>
  <r>
    <x v="1"/>
    <x v="0"/>
    <s v="De Bonte Raaf"/>
    <x v="6"/>
    <x v="17"/>
    <n v="1687.4"/>
    <x v="2"/>
    <x v="0"/>
    <x v="0"/>
    <x v="0"/>
    <x v="2"/>
    <x v="1"/>
  </r>
  <r>
    <x v="1"/>
    <x v="0"/>
    <s v="De Bonte Raaf"/>
    <x v="6"/>
    <x v="18"/>
    <n v="1687.4"/>
    <x v="2"/>
    <x v="0"/>
    <x v="0"/>
    <x v="0"/>
    <x v="2"/>
    <x v="1"/>
  </r>
  <r>
    <x v="1"/>
    <x v="0"/>
    <s v="De Bonte Raaf"/>
    <x v="6"/>
    <x v="19"/>
    <n v="13"/>
    <x v="2"/>
    <x v="0"/>
    <x v="0"/>
    <x v="0"/>
    <x v="2"/>
    <x v="1"/>
  </r>
  <r>
    <x v="1"/>
    <x v="0"/>
    <s v="De Bonte Raaf"/>
    <x v="6"/>
    <x v="20"/>
    <n v="1687.4"/>
    <x v="2"/>
    <x v="0"/>
    <x v="0"/>
    <x v="0"/>
    <x v="2"/>
    <x v="1"/>
  </r>
  <r>
    <x v="1"/>
    <x v="0"/>
    <s v="De Bonte Raaf"/>
    <x v="6"/>
    <x v="21"/>
    <n v="-624.54999999999995"/>
    <x v="2"/>
    <x v="0"/>
    <x v="0"/>
    <x v="0"/>
    <x v="2"/>
    <x v="1"/>
  </r>
  <r>
    <x v="1"/>
    <x v="0"/>
    <s v="De Bonte Raaf"/>
    <x v="6"/>
    <x v="22"/>
    <n v="1687.4"/>
    <x v="2"/>
    <x v="0"/>
    <x v="0"/>
    <x v="0"/>
    <x v="2"/>
    <x v="1"/>
  </r>
  <r>
    <x v="1"/>
    <x v="0"/>
    <s v="De Bonte Raaf"/>
    <x v="6"/>
    <x v="23"/>
    <n v="1687.4"/>
    <x v="2"/>
    <x v="0"/>
    <x v="0"/>
    <x v="0"/>
    <x v="2"/>
    <x v="1"/>
  </r>
  <r>
    <x v="1"/>
    <x v="0"/>
    <s v="De Bonte Raaf"/>
    <x v="6"/>
    <x v="24"/>
    <n v="1687.4"/>
    <x v="2"/>
    <x v="0"/>
    <x v="0"/>
    <x v="0"/>
    <x v="2"/>
    <x v="1"/>
  </r>
  <r>
    <x v="1"/>
    <x v="0"/>
    <s v="De Bonte Raaf"/>
    <x v="6"/>
    <x v="25"/>
    <n v="21.67"/>
    <x v="2"/>
    <x v="0"/>
    <x v="0"/>
    <x v="0"/>
    <x v="2"/>
    <x v="1"/>
  </r>
  <r>
    <x v="1"/>
    <x v="0"/>
    <s v="De Bonte Raaf"/>
    <x v="6"/>
    <x v="26"/>
    <n v="93.6"/>
    <x v="2"/>
    <x v="0"/>
    <x v="0"/>
    <x v="0"/>
    <x v="2"/>
    <x v="1"/>
  </r>
  <r>
    <x v="1"/>
    <x v="0"/>
    <s v="De Bonte Raaf"/>
    <x v="6"/>
    <x v="27"/>
    <n v="0"/>
    <x v="2"/>
    <x v="0"/>
    <x v="0"/>
    <x v="0"/>
    <x v="2"/>
    <x v="1"/>
  </r>
  <r>
    <x v="1"/>
    <x v="0"/>
    <s v="De Bonte Raaf"/>
    <x v="6"/>
    <x v="28"/>
    <n v="1637.4"/>
    <x v="2"/>
    <x v="0"/>
    <x v="0"/>
    <x v="0"/>
    <x v="2"/>
    <x v="1"/>
  </r>
  <r>
    <x v="1"/>
    <x v="0"/>
    <s v="De Bonte Raaf"/>
    <x v="6"/>
    <x v="29"/>
    <n v="50"/>
    <x v="2"/>
    <x v="0"/>
    <x v="0"/>
    <x v="0"/>
    <x v="2"/>
    <x v="1"/>
  </r>
  <r>
    <x v="1"/>
    <x v="0"/>
    <s v="De Bonte Raaf"/>
    <x v="6"/>
    <x v="30"/>
    <n v="2729"/>
    <x v="2"/>
    <x v="0"/>
    <x v="0"/>
    <x v="0"/>
    <x v="2"/>
    <x v="1"/>
  </r>
  <r>
    <x v="1"/>
    <x v="0"/>
    <s v="De Bonte Raaf"/>
    <x v="6"/>
    <x v="31"/>
    <n v="17.489999999999998"/>
    <x v="2"/>
    <x v="0"/>
    <x v="0"/>
    <x v="0"/>
    <x v="2"/>
    <x v="1"/>
  </r>
  <r>
    <x v="1"/>
    <x v="0"/>
    <s v="De Bonte Raaf"/>
    <x v="6"/>
    <x v="32"/>
    <n v="93.6"/>
    <x v="2"/>
    <x v="0"/>
    <x v="0"/>
    <x v="0"/>
    <x v="2"/>
    <x v="1"/>
  </r>
  <r>
    <x v="1"/>
    <x v="0"/>
    <s v="De Bonte Raaf"/>
    <x v="6"/>
    <x v="33"/>
    <n v="60"/>
    <x v="2"/>
    <x v="0"/>
    <x v="0"/>
    <x v="0"/>
    <x v="2"/>
    <x v="1"/>
  </r>
  <r>
    <x v="1"/>
    <x v="0"/>
    <s v="De Bonte Raaf"/>
    <x v="6"/>
    <x v="34"/>
    <n v="60"/>
    <x v="2"/>
    <x v="0"/>
    <x v="0"/>
    <x v="0"/>
    <x v="2"/>
    <x v="1"/>
  </r>
  <r>
    <x v="1"/>
    <x v="0"/>
    <s v="De Bonte Raaf"/>
    <x v="6"/>
    <x v="35"/>
    <n v="60"/>
    <x v="2"/>
    <x v="0"/>
    <x v="0"/>
    <x v="0"/>
    <x v="2"/>
    <x v="1"/>
  </r>
  <r>
    <x v="1"/>
    <x v="0"/>
    <s v="De Bonte Raaf"/>
    <x v="6"/>
    <x v="36"/>
    <n v="94"/>
    <x v="2"/>
    <x v="0"/>
    <x v="0"/>
    <x v="0"/>
    <x v="2"/>
    <x v="1"/>
  </r>
  <r>
    <x v="1"/>
    <x v="0"/>
    <s v="De Bonte Raaf"/>
    <x v="6"/>
    <x v="37"/>
    <n v="118.12"/>
    <x v="2"/>
    <x v="0"/>
    <x v="0"/>
    <x v="0"/>
    <x v="2"/>
    <x v="1"/>
  </r>
  <r>
    <x v="1"/>
    <x v="0"/>
    <s v="De Bonte Raaf"/>
    <x v="6"/>
    <x v="104"/>
    <n v="0"/>
    <x v="2"/>
    <x v="0"/>
    <x v="0"/>
    <x v="0"/>
    <x v="2"/>
    <x v="1"/>
  </r>
  <r>
    <x v="1"/>
    <x v="0"/>
    <s v="De Bonte Raaf"/>
    <x v="6"/>
    <x v="105"/>
    <n v="0"/>
    <x v="2"/>
    <x v="0"/>
    <x v="0"/>
    <x v="0"/>
    <x v="2"/>
    <x v="1"/>
  </r>
  <r>
    <x v="1"/>
    <x v="0"/>
    <s v="De Bonte Raaf"/>
    <x v="6"/>
    <x v="106"/>
    <n v="0"/>
    <x v="2"/>
    <x v="0"/>
    <x v="0"/>
    <x v="0"/>
    <x v="2"/>
    <x v="1"/>
  </r>
  <r>
    <x v="1"/>
    <x v="0"/>
    <s v="De Bonte Raaf"/>
    <x v="6"/>
    <x v="38"/>
    <n v="90.22"/>
    <x v="2"/>
    <x v="0"/>
    <x v="0"/>
    <x v="0"/>
    <x v="2"/>
    <x v="1"/>
  </r>
  <r>
    <x v="1"/>
    <x v="0"/>
    <s v="De Bonte Raaf"/>
    <x v="6"/>
    <x v="39"/>
    <n v="0"/>
    <x v="2"/>
    <x v="0"/>
    <x v="0"/>
    <x v="0"/>
    <x v="2"/>
    <x v="1"/>
  </r>
  <r>
    <x v="1"/>
    <x v="0"/>
    <s v="De Bonte Raaf"/>
    <x v="6"/>
    <x v="40"/>
    <n v="90.22"/>
    <x v="2"/>
    <x v="0"/>
    <x v="0"/>
    <x v="0"/>
    <x v="2"/>
    <x v="1"/>
  </r>
  <r>
    <x v="1"/>
    <x v="0"/>
    <s v="De Bonte Raaf"/>
    <x v="6"/>
    <x v="41"/>
    <n v="0"/>
    <x v="2"/>
    <x v="0"/>
    <x v="0"/>
    <x v="0"/>
    <x v="2"/>
    <x v="1"/>
  </r>
  <r>
    <x v="1"/>
    <x v="0"/>
    <s v="De Bonte Raaf"/>
    <x v="6"/>
    <x v="92"/>
    <n v="1637.4"/>
    <x v="2"/>
    <x v="0"/>
    <x v="0"/>
    <x v="0"/>
    <x v="2"/>
    <x v="1"/>
  </r>
  <r>
    <x v="1"/>
    <x v="0"/>
    <s v="De Bonte Raaf"/>
    <x v="6"/>
    <x v="107"/>
    <n v="50"/>
    <x v="2"/>
    <x v="0"/>
    <x v="0"/>
    <x v="1"/>
    <x v="2"/>
    <x v="1"/>
  </r>
  <r>
    <x v="1"/>
    <x v="0"/>
    <s v="De Bonte Raaf"/>
    <x v="6"/>
    <x v="43"/>
    <n v="0"/>
    <x v="2"/>
    <x v="0"/>
    <x v="0"/>
    <x v="1"/>
    <x v="2"/>
    <x v="1"/>
  </r>
  <r>
    <x v="1"/>
    <x v="0"/>
    <s v="De Bonte Raaf"/>
    <x v="6"/>
    <x v="108"/>
    <n v="0"/>
    <x v="2"/>
    <x v="0"/>
    <x v="0"/>
    <x v="1"/>
    <x v="2"/>
    <x v="1"/>
  </r>
  <r>
    <x v="1"/>
    <x v="0"/>
    <s v="De Bonte Raaf"/>
    <x v="6"/>
    <x v="109"/>
    <n v="0"/>
    <x v="2"/>
    <x v="0"/>
    <x v="0"/>
    <x v="1"/>
    <x v="2"/>
    <x v="1"/>
  </r>
  <r>
    <x v="1"/>
    <x v="0"/>
    <s v="De Bonte Raaf"/>
    <x v="6"/>
    <x v="110"/>
    <n v="0"/>
    <x v="2"/>
    <x v="0"/>
    <x v="0"/>
    <x v="1"/>
    <x v="2"/>
    <x v="1"/>
  </r>
  <r>
    <x v="1"/>
    <x v="0"/>
    <s v="De Bonte Raaf"/>
    <x v="6"/>
    <x v="44"/>
    <n v="0"/>
    <x v="2"/>
    <x v="0"/>
    <x v="0"/>
    <x v="2"/>
    <x v="2"/>
    <x v="1"/>
  </r>
  <r>
    <x v="1"/>
    <x v="0"/>
    <s v="De Bonte Raaf"/>
    <x v="6"/>
    <x v="111"/>
    <n v="0"/>
    <x v="2"/>
    <x v="0"/>
    <x v="0"/>
    <x v="2"/>
    <x v="2"/>
    <x v="1"/>
  </r>
  <r>
    <x v="1"/>
    <x v="0"/>
    <s v="De Bonte Raaf"/>
    <x v="6"/>
    <x v="46"/>
    <n v="0"/>
    <x v="2"/>
    <x v="0"/>
    <x v="0"/>
    <x v="2"/>
    <x v="2"/>
    <x v="1"/>
  </r>
  <r>
    <x v="1"/>
    <x v="0"/>
    <s v="De Bonte Raaf"/>
    <x v="6"/>
    <x v="112"/>
    <n v="0"/>
    <x v="2"/>
    <x v="0"/>
    <x v="0"/>
    <x v="2"/>
    <x v="2"/>
    <x v="1"/>
  </r>
  <r>
    <x v="1"/>
    <x v="0"/>
    <s v="De Bonte Raaf"/>
    <x v="6"/>
    <x v="113"/>
    <n v="0"/>
    <x v="2"/>
    <x v="0"/>
    <x v="0"/>
    <x v="2"/>
    <x v="2"/>
    <x v="1"/>
  </r>
  <r>
    <x v="1"/>
    <x v="0"/>
    <s v="De Bonte Raaf"/>
    <x v="6"/>
    <x v="114"/>
    <n v="0"/>
    <x v="2"/>
    <x v="0"/>
    <x v="0"/>
    <x v="2"/>
    <x v="2"/>
    <x v="1"/>
  </r>
  <r>
    <x v="1"/>
    <x v="0"/>
    <s v="De Bonte Raaf"/>
    <x v="6"/>
    <x v="115"/>
    <n v="0"/>
    <x v="2"/>
    <x v="0"/>
    <x v="0"/>
    <x v="2"/>
    <x v="2"/>
    <x v="1"/>
  </r>
  <r>
    <x v="1"/>
    <x v="0"/>
    <s v="De Bonte Raaf"/>
    <x v="6"/>
    <x v="116"/>
    <n v="0"/>
    <x v="2"/>
    <x v="0"/>
    <x v="0"/>
    <x v="1"/>
    <x v="2"/>
    <x v="1"/>
  </r>
  <r>
    <x v="1"/>
    <x v="0"/>
    <s v="De Bonte Raaf"/>
    <x v="6"/>
    <x v="117"/>
    <n v="0"/>
    <x v="2"/>
    <x v="0"/>
    <x v="0"/>
    <x v="2"/>
    <x v="2"/>
    <x v="1"/>
  </r>
  <r>
    <x v="1"/>
    <x v="0"/>
    <s v="De Bonte Raaf"/>
    <x v="6"/>
    <x v="118"/>
    <n v="0"/>
    <x v="2"/>
    <x v="0"/>
    <x v="0"/>
    <x v="1"/>
    <x v="2"/>
    <x v="1"/>
  </r>
  <r>
    <x v="1"/>
    <x v="0"/>
    <s v="De Bonte Raaf"/>
    <x v="6"/>
    <x v="119"/>
    <n v="0"/>
    <x v="2"/>
    <x v="0"/>
    <x v="0"/>
    <x v="10"/>
    <x v="2"/>
    <x v="1"/>
  </r>
  <r>
    <x v="1"/>
    <x v="0"/>
    <s v="De Bonte Raaf"/>
    <x v="6"/>
    <x v="120"/>
    <n v="0"/>
    <x v="2"/>
    <x v="0"/>
    <x v="0"/>
    <x v="10"/>
    <x v="2"/>
    <x v="1"/>
  </r>
  <r>
    <x v="1"/>
    <x v="0"/>
    <s v="De Bonte Raaf"/>
    <x v="6"/>
    <x v="121"/>
    <n v="0"/>
    <x v="2"/>
    <x v="0"/>
    <x v="0"/>
    <x v="10"/>
    <x v="2"/>
    <x v="1"/>
  </r>
  <r>
    <x v="1"/>
    <x v="0"/>
    <s v="De Bonte Raaf"/>
    <x v="6"/>
    <x v="122"/>
    <n v="0"/>
    <x v="2"/>
    <x v="0"/>
    <x v="0"/>
    <x v="10"/>
    <x v="2"/>
    <x v="1"/>
  </r>
  <r>
    <x v="1"/>
    <x v="0"/>
    <s v="De Bonte Raaf"/>
    <x v="6"/>
    <x v="123"/>
    <n v="0"/>
    <x v="2"/>
    <x v="0"/>
    <x v="0"/>
    <x v="10"/>
    <x v="2"/>
    <x v="1"/>
  </r>
  <r>
    <x v="1"/>
    <x v="0"/>
    <s v="De Bonte Raaf"/>
    <x v="6"/>
    <x v="124"/>
    <n v="0"/>
    <x v="2"/>
    <x v="0"/>
    <x v="0"/>
    <x v="10"/>
    <x v="2"/>
    <x v="1"/>
  </r>
  <r>
    <x v="1"/>
    <x v="0"/>
    <s v="De Bonte Raaf"/>
    <x v="6"/>
    <x v="48"/>
    <n v="0"/>
    <x v="2"/>
    <x v="0"/>
    <x v="0"/>
    <x v="1"/>
    <x v="2"/>
    <x v="1"/>
  </r>
  <r>
    <x v="1"/>
    <x v="0"/>
    <s v="De Bonte Raaf"/>
    <x v="6"/>
    <x v="49"/>
    <n v="130.99"/>
    <x v="2"/>
    <x v="0"/>
    <x v="0"/>
    <x v="3"/>
    <x v="2"/>
    <x v="1"/>
  </r>
  <r>
    <x v="1"/>
    <x v="0"/>
    <s v="De Bonte Raaf"/>
    <x v="6"/>
    <x v="50"/>
    <n v="19.649999999999999"/>
    <x v="2"/>
    <x v="0"/>
    <x v="0"/>
    <x v="4"/>
    <x v="2"/>
    <x v="1"/>
  </r>
  <r>
    <x v="1"/>
    <x v="0"/>
    <s v="De Bonte Raaf"/>
    <x v="6"/>
    <x v="51"/>
    <n v="26.2"/>
    <x v="2"/>
    <x v="0"/>
    <x v="0"/>
    <x v="4"/>
    <x v="2"/>
    <x v="1"/>
  </r>
  <r>
    <x v="1"/>
    <x v="0"/>
    <s v="De Bonte Raaf"/>
    <x v="6"/>
    <x v="52"/>
    <n v="0"/>
    <x v="2"/>
    <x v="0"/>
    <x v="0"/>
    <x v="1"/>
    <x v="2"/>
    <x v="1"/>
  </r>
  <r>
    <x v="1"/>
    <x v="0"/>
    <s v="De Bonte Raaf"/>
    <x v="6"/>
    <x v="53"/>
    <n v="24.56"/>
    <x v="2"/>
    <x v="0"/>
    <x v="0"/>
    <x v="3"/>
    <x v="2"/>
    <x v="1"/>
  </r>
  <r>
    <x v="1"/>
    <x v="0"/>
    <s v="De Bonte Raaf"/>
    <x v="6"/>
    <x v="54"/>
    <n v="3.68"/>
    <x v="2"/>
    <x v="0"/>
    <x v="0"/>
    <x v="4"/>
    <x v="2"/>
    <x v="1"/>
  </r>
  <r>
    <x v="1"/>
    <x v="0"/>
    <s v="De Bonte Raaf"/>
    <x v="6"/>
    <x v="55"/>
    <n v="4.91"/>
    <x v="2"/>
    <x v="0"/>
    <x v="0"/>
    <x v="4"/>
    <x v="2"/>
    <x v="1"/>
  </r>
  <r>
    <x v="1"/>
    <x v="0"/>
    <s v="De Bonte Raaf"/>
    <x v="6"/>
    <x v="56"/>
    <n v="0"/>
    <x v="2"/>
    <x v="0"/>
    <x v="0"/>
    <x v="4"/>
    <x v="2"/>
    <x v="1"/>
  </r>
  <r>
    <x v="1"/>
    <x v="0"/>
    <s v="De Bonte Raaf"/>
    <x v="6"/>
    <x v="57"/>
    <n v="0"/>
    <x v="2"/>
    <x v="0"/>
    <x v="0"/>
    <x v="4"/>
    <x v="2"/>
    <x v="1"/>
  </r>
  <r>
    <x v="1"/>
    <x v="0"/>
    <s v="De Bonte Raaf"/>
    <x v="6"/>
    <x v="58"/>
    <n v="0"/>
    <x v="2"/>
    <x v="0"/>
    <x v="0"/>
    <x v="4"/>
    <x v="2"/>
    <x v="1"/>
  </r>
  <r>
    <x v="1"/>
    <x v="0"/>
    <s v="De Bonte Raaf"/>
    <x v="6"/>
    <x v="59"/>
    <n v="0"/>
    <x v="2"/>
    <x v="0"/>
    <x v="0"/>
    <x v="4"/>
    <x v="2"/>
    <x v="1"/>
  </r>
  <r>
    <x v="1"/>
    <x v="0"/>
    <s v="De Bonte Raaf"/>
    <x v="6"/>
    <x v="60"/>
    <n v="127.06"/>
    <x v="2"/>
    <x v="0"/>
    <x v="0"/>
    <x v="5"/>
    <x v="2"/>
    <x v="1"/>
  </r>
  <r>
    <x v="1"/>
    <x v="0"/>
    <s v="De Bonte Raaf"/>
    <x v="6"/>
    <x v="61"/>
    <n v="0"/>
    <x v="2"/>
    <x v="0"/>
    <x v="0"/>
    <x v="5"/>
    <x v="2"/>
    <x v="1"/>
  </r>
  <r>
    <x v="1"/>
    <x v="0"/>
    <s v="De Bonte Raaf"/>
    <x v="6"/>
    <x v="62"/>
    <n v="0"/>
    <x v="2"/>
    <x v="0"/>
    <x v="0"/>
    <x v="5"/>
    <x v="2"/>
    <x v="1"/>
  </r>
  <r>
    <x v="1"/>
    <x v="0"/>
    <s v="De Bonte Raaf"/>
    <x v="6"/>
    <x v="63"/>
    <n v="0"/>
    <x v="2"/>
    <x v="0"/>
    <x v="0"/>
    <x v="5"/>
    <x v="2"/>
    <x v="1"/>
  </r>
  <r>
    <x v="1"/>
    <x v="0"/>
    <s v="De Bonte Raaf"/>
    <x v="6"/>
    <x v="64"/>
    <n v="9.11"/>
    <x v="2"/>
    <x v="0"/>
    <x v="0"/>
    <x v="5"/>
    <x v="2"/>
    <x v="1"/>
  </r>
  <r>
    <x v="1"/>
    <x v="0"/>
    <s v="De Bonte Raaf"/>
    <x v="6"/>
    <x v="65"/>
    <n v="0"/>
    <x v="2"/>
    <x v="0"/>
    <x v="0"/>
    <x v="5"/>
    <x v="2"/>
    <x v="1"/>
  </r>
  <r>
    <x v="1"/>
    <x v="0"/>
    <s v="De Bonte Raaf"/>
    <x v="6"/>
    <x v="66"/>
    <n v="0"/>
    <x v="2"/>
    <x v="0"/>
    <x v="0"/>
    <x v="5"/>
    <x v="2"/>
    <x v="1"/>
  </r>
  <r>
    <x v="1"/>
    <x v="0"/>
    <s v="De Bonte Raaf"/>
    <x v="6"/>
    <x v="67"/>
    <n v="129.93"/>
    <x v="2"/>
    <x v="0"/>
    <x v="0"/>
    <x v="5"/>
    <x v="2"/>
    <x v="1"/>
  </r>
  <r>
    <x v="1"/>
    <x v="0"/>
    <s v="De Bonte Raaf"/>
    <x v="6"/>
    <x v="68"/>
    <n v="0"/>
    <x v="2"/>
    <x v="0"/>
    <x v="0"/>
    <x v="5"/>
    <x v="2"/>
    <x v="1"/>
  </r>
  <r>
    <x v="1"/>
    <x v="0"/>
    <s v="De Bonte Raaf"/>
    <x v="6"/>
    <x v="69"/>
    <n v="0"/>
    <x v="2"/>
    <x v="0"/>
    <x v="0"/>
    <x v="5"/>
    <x v="2"/>
    <x v="1"/>
  </r>
  <r>
    <x v="1"/>
    <x v="0"/>
    <s v="De Bonte Raaf"/>
    <x v="6"/>
    <x v="70"/>
    <n v="6.24"/>
    <x v="2"/>
    <x v="0"/>
    <x v="0"/>
    <x v="5"/>
    <x v="2"/>
    <x v="1"/>
  </r>
  <r>
    <x v="1"/>
    <x v="0"/>
    <s v="De Bonte Raaf"/>
    <x v="6"/>
    <x v="71"/>
    <n v="0"/>
    <x v="2"/>
    <x v="0"/>
    <x v="0"/>
    <x v="5"/>
    <x v="2"/>
    <x v="1"/>
  </r>
  <r>
    <x v="1"/>
    <x v="0"/>
    <s v="De Bonte Raaf"/>
    <x v="6"/>
    <x v="72"/>
    <n v="0"/>
    <x v="2"/>
    <x v="0"/>
    <x v="0"/>
    <x v="4"/>
    <x v="2"/>
    <x v="1"/>
  </r>
  <r>
    <x v="1"/>
    <x v="0"/>
    <s v="De Bonte Raaf"/>
    <x v="6"/>
    <x v="73"/>
    <n v="0"/>
    <x v="2"/>
    <x v="0"/>
    <x v="0"/>
    <x v="4"/>
    <x v="2"/>
    <x v="1"/>
  </r>
  <r>
    <x v="1"/>
    <x v="0"/>
    <s v="De Bonte Raaf"/>
    <x v="6"/>
    <x v="74"/>
    <n v="0"/>
    <x v="2"/>
    <x v="0"/>
    <x v="0"/>
    <x v="4"/>
    <x v="2"/>
    <x v="1"/>
  </r>
  <r>
    <x v="1"/>
    <x v="0"/>
    <s v="De Bonte Raaf"/>
    <x v="6"/>
    <x v="75"/>
    <n v="0"/>
    <x v="2"/>
    <x v="0"/>
    <x v="0"/>
    <x v="4"/>
    <x v="2"/>
    <x v="1"/>
  </r>
  <r>
    <x v="1"/>
    <x v="0"/>
    <s v="De Bonte Raaf"/>
    <x v="6"/>
    <x v="76"/>
    <n v="118.12"/>
    <x v="2"/>
    <x v="0"/>
    <x v="0"/>
    <x v="6"/>
    <x v="2"/>
    <x v="1"/>
  </r>
  <r>
    <x v="1"/>
    <x v="0"/>
    <s v="De Bonte Raaf"/>
    <x v="6"/>
    <x v="125"/>
    <n v="0"/>
    <x v="2"/>
    <x v="0"/>
    <x v="0"/>
    <x v="6"/>
    <x v="2"/>
    <x v="1"/>
  </r>
  <r>
    <x v="1"/>
    <x v="0"/>
    <s v="De Bonte Raaf"/>
    <x v="6"/>
    <x v="77"/>
    <n v="-606"/>
    <x v="2"/>
    <x v="0"/>
    <x v="0"/>
    <x v="7"/>
    <x v="2"/>
    <x v="1"/>
  </r>
  <r>
    <x v="1"/>
    <x v="0"/>
    <s v="De Bonte Raaf"/>
    <x v="6"/>
    <x v="78"/>
    <n v="-18.55"/>
    <x v="2"/>
    <x v="0"/>
    <x v="0"/>
    <x v="7"/>
    <x v="2"/>
    <x v="1"/>
  </r>
  <r>
    <x v="1"/>
    <x v="0"/>
    <s v="De Bonte Raaf"/>
    <x v="6"/>
    <x v="79"/>
    <n v="0"/>
    <x v="2"/>
    <x v="0"/>
    <x v="0"/>
    <x v="7"/>
    <x v="2"/>
    <x v="1"/>
  </r>
  <r>
    <x v="1"/>
    <x v="0"/>
    <s v="De Bonte Raaf"/>
    <x v="6"/>
    <x v="80"/>
    <n v="0"/>
    <x v="2"/>
    <x v="0"/>
    <x v="0"/>
    <x v="8"/>
    <x v="2"/>
    <x v="1"/>
  </r>
  <r>
    <x v="1"/>
    <x v="0"/>
    <s v="De Bonte Raaf"/>
    <x v="6"/>
    <x v="126"/>
    <n v="0"/>
    <x v="2"/>
    <x v="0"/>
    <x v="0"/>
    <x v="8"/>
    <x v="2"/>
    <x v="1"/>
  </r>
  <r>
    <x v="1"/>
    <x v="0"/>
    <s v="De Bonte Raaf"/>
    <x v="6"/>
    <x v="81"/>
    <n v="1062.8499999999999"/>
    <x v="2"/>
    <x v="0"/>
    <x v="0"/>
    <x v="8"/>
    <x v="2"/>
    <x v="1"/>
  </r>
  <r>
    <x v="1"/>
    <x v="0"/>
    <s v="De Bonte Raaf"/>
    <x v="6"/>
    <x v="82"/>
    <n v="0"/>
    <x v="2"/>
    <x v="0"/>
    <x v="0"/>
    <x v="8"/>
    <x v="2"/>
    <x v="1"/>
  </r>
  <r>
    <x v="1"/>
    <x v="0"/>
    <s v="De Bonte Raaf"/>
    <x v="6"/>
    <x v="83"/>
    <n v="1062.8499999999999"/>
    <x v="2"/>
    <x v="0"/>
    <x v="0"/>
    <x v="9"/>
    <x v="2"/>
    <x v="1"/>
  </r>
  <r>
    <x v="1"/>
    <x v="0"/>
    <s v="De Bonte Raaf"/>
    <x v="6"/>
    <x v="84"/>
    <n v="0"/>
    <x v="2"/>
    <x v="0"/>
    <x v="0"/>
    <x v="3"/>
    <x v="2"/>
    <x v="1"/>
  </r>
  <r>
    <x v="1"/>
    <x v="0"/>
    <s v="De Bonte Raaf"/>
    <x v="7"/>
    <x v="0"/>
    <n v="7209.15"/>
    <x v="2"/>
    <x v="0"/>
    <x v="0"/>
    <x v="0"/>
    <x v="0"/>
    <x v="0"/>
  </r>
  <r>
    <x v="1"/>
    <x v="0"/>
    <s v="De Bonte Raaf"/>
    <x v="7"/>
    <x v="85"/>
    <n v="2951"/>
    <x v="2"/>
    <x v="0"/>
    <x v="0"/>
    <x v="0"/>
    <x v="0"/>
    <x v="0"/>
  </r>
  <r>
    <x v="1"/>
    <x v="0"/>
    <s v="De Bonte Raaf"/>
    <x v="7"/>
    <x v="97"/>
    <n v="60"/>
    <x v="2"/>
    <x v="0"/>
    <x v="0"/>
    <x v="0"/>
    <x v="0"/>
    <x v="0"/>
  </r>
  <r>
    <x v="1"/>
    <x v="0"/>
    <s v="De Bonte Raaf"/>
    <x v="7"/>
    <x v="86"/>
    <n v="2951"/>
    <x v="2"/>
    <x v="0"/>
    <x v="0"/>
    <x v="0"/>
    <x v="0"/>
    <x v="0"/>
  </r>
  <r>
    <x v="1"/>
    <x v="0"/>
    <s v="De Bonte Raaf"/>
    <x v="7"/>
    <x v="4"/>
    <n v="2951"/>
    <x v="2"/>
    <x v="0"/>
    <x v="0"/>
    <x v="1"/>
    <x v="0"/>
    <x v="0"/>
  </r>
  <r>
    <x v="1"/>
    <x v="0"/>
    <s v="De Bonte Raaf"/>
    <x v="7"/>
    <x v="98"/>
    <n v="60"/>
    <x v="2"/>
    <x v="0"/>
    <x v="0"/>
    <x v="0"/>
    <x v="0"/>
    <x v="0"/>
  </r>
  <r>
    <x v="1"/>
    <x v="0"/>
    <s v="De Bonte Raaf"/>
    <x v="7"/>
    <x v="6"/>
    <n v="3837.54"/>
    <x v="2"/>
    <x v="0"/>
    <x v="0"/>
    <x v="0"/>
    <x v="0"/>
    <x v="0"/>
  </r>
  <r>
    <x v="1"/>
    <x v="0"/>
    <s v="De Bonte Raaf"/>
    <x v="7"/>
    <x v="101"/>
    <n v="0"/>
    <x v="2"/>
    <x v="0"/>
    <x v="0"/>
    <x v="1"/>
    <x v="0"/>
    <x v="0"/>
  </r>
  <r>
    <x v="1"/>
    <x v="0"/>
    <s v="De Bonte Raaf"/>
    <x v="7"/>
    <x v="99"/>
    <n v="60"/>
    <x v="2"/>
    <x v="0"/>
    <x v="0"/>
    <x v="0"/>
    <x v="0"/>
    <x v="0"/>
  </r>
  <r>
    <x v="1"/>
    <x v="0"/>
    <s v="De Bonte Raaf"/>
    <x v="7"/>
    <x v="9"/>
    <n v="0"/>
    <x v="2"/>
    <x v="0"/>
    <x v="0"/>
    <x v="0"/>
    <x v="0"/>
    <x v="0"/>
  </r>
  <r>
    <x v="1"/>
    <x v="0"/>
    <s v="De Bonte Raaf"/>
    <x v="7"/>
    <x v="102"/>
    <n v="0"/>
    <x v="2"/>
    <x v="0"/>
    <x v="0"/>
    <x v="0"/>
    <x v="0"/>
    <x v="0"/>
  </r>
  <r>
    <x v="1"/>
    <x v="0"/>
    <s v="De Bonte Raaf"/>
    <x v="7"/>
    <x v="87"/>
    <n v="2951"/>
    <x v="2"/>
    <x v="0"/>
    <x v="0"/>
    <x v="0"/>
    <x v="0"/>
    <x v="0"/>
  </r>
  <r>
    <x v="1"/>
    <x v="0"/>
    <s v="De Bonte Raaf"/>
    <x v="7"/>
    <x v="88"/>
    <n v="2951"/>
    <x v="2"/>
    <x v="0"/>
    <x v="0"/>
    <x v="0"/>
    <x v="0"/>
    <x v="0"/>
  </r>
  <r>
    <x v="1"/>
    <x v="0"/>
    <s v="De Bonte Raaf"/>
    <x v="7"/>
    <x v="89"/>
    <n v="2951"/>
    <x v="2"/>
    <x v="0"/>
    <x v="0"/>
    <x v="0"/>
    <x v="0"/>
    <x v="0"/>
  </r>
  <r>
    <x v="1"/>
    <x v="0"/>
    <s v="De Bonte Raaf"/>
    <x v="7"/>
    <x v="90"/>
    <n v="2951"/>
    <x v="2"/>
    <x v="0"/>
    <x v="0"/>
    <x v="0"/>
    <x v="0"/>
    <x v="0"/>
  </r>
  <r>
    <x v="1"/>
    <x v="0"/>
    <s v="De Bonte Raaf"/>
    <x v="7"/>
    <x v="91"/>
    <n v="2951"/>
    <x v="2"/>
    <x v="0"/>
    <x v="0"/>
    <x v="0"/>
    <x v="0"/>
    <x v="0"/>
  </r>
  <r>
    <x v="1"/>
    <x v="0"/>
    <s v="De Bonte Raaf"/>
    <x v="7"/>
    <x v="103"/>
    <n v="0"/>
    <x v="2"/>
    <x v="0"/>
    <x v="0"/>
    <x v="1"/>
    <x v="0"/>
    <x v="0"/>
  </r>
  <r>
    <x v="1"/>
    <x v="0"/>
    <s v="De Bonte Raaf"/>
    <x v="7"/>
    <x v="15"/>
    <n v="0"/>
    <x v="2"/>
    <x v="0"/>
    <x v="0"/>
    <x v="0"/>
    <x v="0"/>
    <x v="0"/>
  </r>
  <r>
    <x v="1"/>
    <x v="0"/>
    <s v="De Bonte Raaf"/>
    <x v="7"/>
    <x v="16"/>
    <n v="3011"/>
    <x v="2"/>
    <x v="0"/>
    <x v="0"/>
    <x v="0"/>
    <x v="0"/>
    <x v="0"/>
  </r>
  <r>
    <x v="1"/>
    <x v="0"/>
    <s v="De Bonte Raaf"/>
    <x v="7"/>
    <x v="17"/>
    <n v="0"/>
    <x v="2"/>
    <x v="0"/>
    <x v="0"/>
    <x v="0"/>
    <x v="0"/>
    <x v="0"/>
  </r>
  <r>
    <x v="1"/>
    <x v="0"/>
    <s v="De Bonte Raaf"/>
    <x v="7"/>
    <x v="18"/>
    <n v="3011"/>
    <x v="2"/>
    <x v="0"/>
    <x v="0"/>
    <x v="0"/>
    <x v="0"/>
    <x v="0"/>
  </r>
  <r>
    <x v="1"/>
    <x v="0"/>
    <s v="De Bonte Raaf"/>
    <x v="7"/>
    <x v="19"/>
    <n v="21"/>
    <x v="2"/>
    <x v="0"/>
    <x v="0"/>
    <x v="0"/>
    <x v="0"/>
    <x v="0"/>
  </r>
  <r>
    <x v="1"/>
    <x v="0"/>
    <s v="De Bonte Raaf"/>
    <x v="7"/>
    <x v="20"/>
    <n v="3011"/>
    <x v="2"/>
    <x v="0"/>
    <x v="0"/>
    <x v="0"/>
    <x v="0"/>
    <x v="0"/>
  </r>
  <r>
    <x v="1"/>
    <x v="0"/>
    <s v="De Bonte Raaf"/>
    <x v="7"/>
    <x v="21"/>
    <n v="-607.95000000000005"/>
    <x v="2"/>
    <x v="0"/>
    <x v="0"/>
    <x v="0"/>
    <x v="0"/>
    <x v="0"/>
  </r>
  <r>
    <x v="1"/>
    <x v="0"/>
    <s v="De Bonte Raaf"/>
    <x v="7"/>
    <x v="22"/>
    <n v="3011"/>
    <x v="2"/>
    <x v="0"/>
    <x v="0"/>
    <x v="0"/>
    <x v="0"/>
    <x v="0"/>
  </r>
  <r>
    <x v="1"/>
    <x v="0"/>
    <s v="De Bonte Raaf"/>
    <x v="7"/>
    <x v="23"/>
    <n v="3011"/>
    <x v="2"/>
    <x v="0"/>
    <x v="0"/>
    <x v="0"/>
    <x v="0"/>
    <x v="0"/>
  </r>
  <r>
    <x v="1"/>
    <x v="0"/>
    <s v="De Bonte Raaf"/>
    <x v="7"/>
    <x v="24"/>
    <n v="3011"/>
    <x v="2"/>
    <x v="0"/>
    <x v="0"/>
    <x v="0"/>
    <x v="0"/>
    <x v="0"/>
  </r>
  <r>
    <x v="1"/>
    <x v="0"/>
    <s v="De Bonte Raaf"/>
    <x v="7"/>
    <x v="25"/>
    <n v="21.67"/>
    <x v="2"/>
    <x v="0"/>
    <x v="0"/>
    <x v="0"/>
    <x v="0"/>
    <x v="0"/>
  </r>
  <r>
    <x v="1"/>
    <x v="0"/>
    <s v="De Bonte Raaf"/>
    <x v="7"/>
    <x v="26"/>
    <n v="151.19999999999999"/>
    <x v="2"/>
    <x v="0"/>
    <x v="0"/>
    <x v="0"/>
    <x v="0"/>
    <x v="0"/>
  </r>
  <r>
    <x v="1"/>
    <x v="0"/>
    <s v="De Bonte Raaf"/>
    <x v="7"/>
    <x v="27"/>
    <n v="349.83"/>
    <x v="2"/>
    <x v="0"/>
    <x v="0"/>
    <x v="0"/>
    <x v="0"/>
    <x v="0"/>
  </r>
  <r>
    <x v="1"/>
    <x v="0"/>
    <s v="De Bonte Raaf"/>
    <x v="7"/>
    <x v="28"/>
    <n v="2951"/>
    <x v="2"/>
    <x v="0"/>
    <x v="0"/>
    <x v="0"/>
    <x v="0"/>
    <x v="0"/>
  </r>
  <r>
    <x v="1"/>
    <x v="0"/>
    <s v="De Bonte Raaf"/>
    <x v="7"/>
    <x v="29"/>
    <n v="60"/>
    <x v="2"/>
    <x v="0"/>
    <x v="0"/>
    <x v="0"/>
    <x v="0"/>
    <x v="0"/>
  </r>
  <r>
    <x v="1"/>
    <x v="0"/>
    <s v="De Bonte Raaf"/>
    <x v="7"/>
    <x v="30"/>
    <n v="2951"/>
    <x v="2"/>
    <x v="0"/>
    <x v="0"/>
    <x v="0"/>
    <x v="0"/>
    <x v="0"/>
  </r>
  <r>
    <x v="1"/>
    <x v="0"/>
    <s v="De Bonte Raaf"/>
    <x v="7"/>
    <x v="31"/>
    <n v="18.920000000000002"/>
    <x v="2"/>
    <x v="0"/>
    <x v="0"/>
    <x v="0"/>
    <x v="0"/>
    <x v="0"/>
  </r>
  <r>
    <x v="1"/>
    <x v="0"/>
    <s v="De Bonte Raaf"/>
    <x v="7"/>
    <x v="32"/>
    <n v="156"/>
    <x v="2"/>
    <x v="0"/>
    <x v="0"/>
    <x v="0"/>
    <x v="0"/>
    <x v="0"/>
  </r>
  <r>
    <x v="1"/>
    <x v="0"/>
    <s v="De Bonte Raaf"/>
    <x v="7"/>
    <x v="33"/>
    <n v="100"/>
    <x v="2"/>
    <x v="0"/>
    <x v="0"/>
    <x v="0"/>
    <x v="0"/>
    <x v="0"/>
  </r>
  <r>
    <x v="1"/>
    <x v="0"/>
    <s v="De Bonte Raaf"/>
    <x v="7"/>
    <x v="34"/>
    <n v="100"/>
    <x v="2"/>
    <x v="0"/>
    <x v="0"/>
    <x v="0"/>
    <x v="0"/>
    <x v="0"/>
  </r>
  <r>
    <x v="1"/>
    <x v="0"/>
    <s v="De Bonte Raaf"/>
    <x v="7"/>
    <x v="35"/>
    <n v="100"/>
    <x v="2"/>
    <x v="0"/>
    <x v="0"/>
    <x v="0"/>
    <x v="0"/>
    <x v="0"/>
  </r>
  <r>
    <x v="1"/>
    <x v="0"/>
    <s v="De Bonte Raaf"/>
    <x v="7"/>
    <x v="36"/>
    <n v="156"/>
    <x v="2"/>
    <x v="0"/>
    <x v="0"/>
    <x v="0"/>
    <x v="0"/>
    <x v="0"/>
  </r>
  <r>
    <x v="1"/>
    <x v="0"/>
    <s v="De Bonte Raaf"/>
    <x v="7"/>
    <x v="37"/>
    <n v="210.77"/>
    <x v="2"/>
    <x v="0"/>
    <x v="0"/>
    <x v="0"/>
    <x v="0"/>
    <x v="0"/>
  </r>
  <r>
    <x v="1"/>
    <x v="0"/>
    <s v="De Bonte Raaf"/>
    <x v="7"/>
    <x v="104"/>
    <n v="0"/>
    <x v="2"/>
    <x v="0"/>
    <x v="0"/>
    <x v="0"/>
    <x v="0"/>
    <x v="0"/>
  </r>
  <r>
    <x v="1"/>
    <x v="0"/>
    <s v="De Bonte Raaf"/>
    <x v="7"/>
    <x v="105"/>
    <n v="0"/>
    <x v="2"/>
    <x v="0"/>
    <x v="0"/>
    <x v="0"/>
    <x v="0"/>
    <x v="0"/>
  </r>
  <r>
    <x v="1"/>
    <x v="0"/>
    <s v="De Bonte Raaf"/>
    <x v="7"/>
    <x v="106"/>
    <n v="0"/>
    <x v="2"/>
    <x v="0"/>
    <x v="0"/>
    <x v="0"/>
    <x v="0"/>
    <x v="0"/>
  </r>
  <r>
    <x v="1"/>
    <x v="0"/>
    <s v="De Bonte Raaf"/>
    <x v="7"/>
    <x v="38"/>
    <n v="150"/>
    <x v="2"/>
    <x v="0"/>
    <x v="0"/>
    <x v="0"/>
    <x v="0"/>
    <x v="0"/>
  </r>
  <r>
    <x v="1"/>
    <x v="0"/>
    <s v="De Bonte Raaf"/>
    <x v="7"/>
    <x v="39"/>
    <n v="0"/>
    <x v="2"/>
    <x v="0"/>
    <x v="0"/>
    <x v="0"/>
    <x v="0"/>
    <x v="0"/>
  </r>
  <r>
    <x v="1"/>
    <x v="0"/>
    <s v="De Bonte Raaf"/>
    <x v="7"/>
    <x v="40"/>
    <n v="150"/>
    <x v="2"/>
    <x v="0"/>
    <x v="0"/>
    <x v="0"/>
    <x v="0"/>
    <x v="0"/>
  </r>
  <r>
    <x v="1"/>
    <x v="0"/>
    <s v="De Bonte Raaf"/>
    <x v="7"/>
    <x v="41"/>
    <n v="0"/>
    <x v="2"/>
    <x v="0"/>
    <x v="0"/>
    <x v="0"/>
    <x v="0"/>
    <x v="0"/>
  </r>
  <r>
    <x v="1"/>
    <x v="0"/>
    <s v="De Bonte Raaf"/>
    <x v="7"/>
    <x v="92"/>
    <n v="2951"/>
    <x v="2"/>
    <x v="0"/>
    <x v="0"/>
    <x v="0"/>
    <x v="0"/>
    <x v="0"/>
  </r>
  <r>
    <x v="1"/>
    <x v="0"/>
    <s v="De Bonte Raaf"/>
    <x v="7"/>
    <x v="107"/>
    <n v="60"/>
    <x v="2"/>
    <x v="0"/>
    <x v="0"/>
    <x v="1"/>
    <x v="0"/>
    <x v="0"/>
  </r>
  <r>
    <x v="1"/>
    <x v="0"/>
    <s v="De Bonte Raaf"/>
    <x v="7"/>
    <x v="43"/>
    <n v="0"/>
    <x v="2"/>
    <x v="0"/>
    <x v="0"/>
    <x v="1"/>
    <x v="0"/>
    <x v="0"/>
  </r>
  <r>
    <x v="1"/>
    <x v="0"/>
    <s v="De Bonte Raaf"/>
    <x v="7"/>
    <x v="108"/>
    <n v="0"/>
    <x v="2"/>
    <x v="0"/>
    <x v="0"/>
    <x v="1"/>
    <x v="0"/>
    <x v="0"/>
  </r>
  <r>
    <x v="1"/>
    <x v="0"/>
    <s v="De Bonte Raaf"/>
    <x v="7"/>
    <x v="109"/>
    <n v="0"/>
    <x v="2"/>
    <x v="0"/>
    <x v="0"/>
    <x v="1"/>
    <x v="0"/>
    <x v="0"/>
  </r>
  <r>
    <x v="1"/>
    <x v="0"/>
    <s v="De Bonte Raaf"/>
    <x v="7"/>
    <x v="110"/>
    <n v="0"/>
    <x v="2"/>
    <x v="0"/>
    <x v="0"/>
    <x v="1"/>
    <x v="0"/>
    <x v="0"/>
  </r>
  <r>
    <x v="1"/>
    <x v="0"/>
    <s v="De Bonte Raaf"/>
    <x v="7"/>
    <x v="44"/>
    <n v="0"/>
    <x v="2"/>
    <x v="0"/>
    <x v="0"/>
    <x v="2"/>
    <x v="0"/>
    <x v="0"/>
  </r>
  <r>
    <x v="1"/>
    <x v="0"/>
    <s v="De Bonte Raaf"/>
    <x v="7"/>
    <x v="111"/>
    <n v="0"/>
    <x v="2"/>
    <x v="0"/>
    <x v="0"/>
    <x v="2"/>
    <x v="0"/>
    <x v="0"/>
  </r>
  <r>
    <x v="1"/>
    <x v="0"/>
    <s v="De Bonte Raaf"/>
    <x v="7"/>
    <x v="46"/>
    <n v="0"/>
    <x v="2"/>
    <x v="0"/>
    <x v="0"/>
    <x v="2"/>
    <x v="0"/>
    <x v="0"/>
  </r>
  <r>
    <x v="1"/>
    <x v="0"/>
    <s v="De Bonte Raaf"/>
    <x v="7"/>
    <x v="112"/>
    <n v="0"/>
    <x v="2"/>
    <x v="0"/>
    <x v="0"/>
    <x v="2"/>
    <x v="0"/>
    <x v="0"/>
  </r>
  <r>
    <x v="1"/>
    <x v="0"/>
    <s v="De Bonte Raaf"/>
    <x v="7"/>
    <x v="113"/>
    <n v="0"/>
    <x v="2"/>
    <x v="0"/>
    <x v="0"/>
    <x v="2"/>
    <x v="0"/>
    <x v="0"/>
  </r>
  <r>
    <x v="1"/>
    <x v="0"/>
    <s v="De Bonte Raaf"/>
    <x v="7"/>
    <x v="114"/>
    <n v="0"/>
    <x v="2"/>
    <x v="0"/>
    <x v="0"/>
    <x v="2"/>
    <x v="0"/>
    <x v="0"/>
  </r>
  <r>
    <x v="1"/>
    <x v="0"/>
    <s v="De Bonte Raaf"/>
    <x v="7"/>
    <x v="115"/>
    <n v="0"/>
    <x v="2"/>
    <x v="0"/>
    <x v="0"/>
    <x v="2"/>
    <x v="0"/>
    <x v="0"/>
  </r>
  <r>
    <x v="1"/>
    <x v="0"/>
    <s v="De Bonte Raaf"/>
    <x v="7"/>
    <x v="116"/>
    <n v="0"/>
    <x v="2"/>
    <x v="0"/>
    <x v="0"/>
    <x v="1"/>
    <x v="0"/>
    <x v="0"/>
  </r>
  <r>
    <x v="1"/>
    <x v="0"/>
    <s v="De Bonte Raaf"/>
    <x v="7"/>
    <x v="117"/>
    <n v="0"/>
    <x v="2"/>
    <x v="0"/>
    <x v="0"/>
    <x v="2"/>
    <x v="0"/>
    <x v="0"/>
  </r>
  <r>
    <x v="1"/>
    <x v="0"/>
    <s v="De Bonte Raaf"/>
    <x v="7"/>
    <x v="118"/>
    <n v="0"/>
    <x v="2"/>
    <x v="0"/>
    <x v="0"/>
    <x v="1"/>
    <x v="0"/>
    <x v="0"/>
  </r>
  <r>
    <x v="1"/>
    <x v="0"/>
    <s v="De Bonte Raaf"/>
    <x v="7"/>
    <x v="119"/>
    <n v="0"/>
    <x v="2"/>
    <x v="0"/>
    <x v="0"/>
    <x v="10"/>
    <x v="0"/>
    <x v="0"/>
  </r>
  <r>
    <x v="1"/>
    <x v="0"/>
    <s v="De Bonte Raaf"/>
    <x v="7"/>
    <x v="120"/>
    <n v="0"/>
    <x v="2"/>
    <x v="0"/>
    <x v="0"/>
    <x v="10"/>
    <x v="0"/>
    <x v="0"/>
  </r>
  <r>
    <x v="1"/>
    <x v="0"/>
    <s v="De Bonte Raaf"/>
    <x v="7"/>
    <x v="121"/>
    <n v="0"/>
    <x v="2"/>
    <x v="0"/>
    <x v="0"/>
    <x v="10"/>
    <x v="0"/>
    <x v="0"/>
  </r>
  <r>
    <x v="1"/>
    <x v="0"/>
    <s v="De Bonte Raaf"/>
    <x v="7"/>
    <x v="122"/>
    <n v="0"/>
    <x v="2"/>
    <x v="0"/>
    <x v="0"/>
    <x v="10"/>
    <x v="0"/>
    <x v="0"/>
  </r>
  <r>
    <x v="1"/>
    <x v="0"/>
    <s v="De Bonte Raaf"/>
    <x v="7"/>
    <x v="123"/>
    <n v="0"/>
    <x v="2"/>
    <x v="0"/>
    <x v="0"/>
    <x v="10"/>
    <x v="0"/>
    <x v="0"/>
  </r>
  <r>
    <x v="1"/>
    <x v="0"/>
    <s v="De Bonte Raaf"/>
    <x v="7"/>
    <x v="124"/>
    <n v="0"/>
    <x v="2"/>
    <x v="0"/>
    <x v="0"/>
    <x v="10"/>
    <x v="0"/>
    <x v="0"/>
  </r>
  <r>
    <x v="1"/>
    <x v="0"/>
    <s v="De Bonte Raaf"/>
    <x v="7"/>
    <x v="48"/>
    <n v="0"/>
    <x v="2"/>
    <x v="0"/>
    <x v="0"/>
    <x v="1"/>
    <x v="0"/>
    <x v="0"/>
  </r>
  <r>
    <x v="1"/>
    <x v="0"/>
    <s v="De Bonte Raaf"/>
    <x v="7"/>
    <x v="49"/>
    <n v="236.08"/>
    <x v="2"/>
    <x v="0"/>
    <x v="0"/>
    <x v="3"/>
    <x v="0"/>
    <x v="0"/>
  </r>
  <r>
    <x v="1"/>
    <x v="0"/>
    <s v="De Bonte Raaf"/>
    <x v="7"/>
    <x v="50"/>
    <n v="35.409999999999997"/>
    <x v="2"/>
    <x v="0"/>
    <x v="0"/>
    <x v="4"/>
    <x v="0"/>
    <x v="0"/>
  </r>
  <r>
    <x v="1"/>
    <x v="0"/>
    <s v="De Bonte Raaf"/>
    <x v="7"/>
    <x v="51"/>
    <n v="47.22"/>
    <x v="2"/>
    <x v="0"/>
    <x v="0"/>
    <x v="4"/>
    <x v="0"/>
    <x v="0"/>
  </r>
  <r>
    <x v="1"/>
    <x v="0"/>
    <s v="De Bonte Raaf"/>
    <x v="7"/>
    <x v="52"/>
    <n v="0"/>
    <x v="2"/>
    <x v="0"/>
    <x v="0"/>
    <x v="1"/>
    <x v="0"/>
    <x v="0"/>
  </r>
  <r>
    <x v="1"/>
    <x v="0"/>
    <s v="De Bonte Raaf"/>
    <x v="7"/>
    <x v="53"/>
    <n v="44.26"/>
    <x v="2"/>
    <x v="0"/>
    <x v="0"/>
    <x v="3"/>
    <x v="0"/>
    <x v="0"/>
  </r>
  <r>
    <x v="1"/>
    <x v="0"/>
    <s v="De Bonte Raaf"/>
    <x v="7"/>
    <x v="54"/>
    <n v="6.64"/>
    <x v="2"/>
    <x v="0"/>
    <x v="0"/>
    <x v="4"/>
    <x v="0"/>
    <x v="0"/>
  </r>
  <r>
    <x v="1"/>
    <x v="0"/>
    <s v="De Bonte Raaf"/>
    <x v="7"/>
    <x v="55"/>
    <n v="8.85"/>
    <x v="2"/>
    <x v="0"/>
    <x v="0"/>
    <x v="4"/>
    <x v="0"/>
    <x v="0"/>
  </r>
  <r>
    <x v="1"/>
    <x v="0"/>
    <s v="De Bonte Raaf"/>
    <x v="7"/>
    <x v="56"/>
    <n v="0"/>
    <x v="2"/>
    <x v="0"/>
    <x v="0"/>
    <x v="4"/>
    <x v="0"/>
    <x v="0"/>
  </r>
  <r>
    <x v="1"/>
    <x v="0"/>
    <s v="De Bonte Raaf"/>
    <x v="7"/>
    <x v="57"/>
    <n v="0"/>
    <x v="2"/>
    <x v="0"/>
    <x v="0"/>
    <x v="4"/>
    <x v="0"/>
    <x v="0"/>
  </r>
  <r>
    <x v="1"/>
    <x v="0"/>
    <s v="De Bonte Raaf"/>
    <x v="7"/>
    <x v="58"/>
    <n v="0"/>
    <x v="2"/>
    <x v="0"/>
    <x v="0"/>
    <x v="4"/>
    <x v="0"/>
    <x v="0"/>
  </r>
  <r>
    <x v="1"/>
    <x v="0"/>
    <s v="De Bonte Raaf"/>
    <x v="7"/>
    <x v="59"/>
    <n v="0"/>
    <x v="2"/>
    <x v="0"/>
    <x v="0"/>
    <x v="4"/>
    <x v="0"/>
    <x v="0"/>
  </r>
  <r>
    <x v="1"/>
    <x v="0"/>
    <s v="De Bonte Raaf"/>
    <x v="7"/>
    <x v="60"/>
    <n v="226.73"/>
    <x v="2"/>
    <x v="0"/>
    <x v="0"/>
    <x v="5"/>
    <x v="0"/>
    <x v="0"/>
  </r>
  <r>
    <x v="1"/>
    <x v="0"/>
    <s v="De Bonte Raaf"/>
    <x v="7"/>
    <x v="61"/>
    <n v="0"/>
    <x v="2"/>
    <x v="0"/>
    <x v="0"/>
    <x v="5"/>
    <x v="0"/>
    <x v="0"/>
  </r>
  <r>
    <x v="1"/>
    <x v="0"/>
    <s v="De Bonte Raaf"/>
    <x v="7"/>
    <x v="62"/>
    <n v="0"/>
    <x v="2"/>
    <x v="0"/>
    <x v="0"/>
    <x v="5"/>
    <x v="0"/>
    <x v="0"/>
  </r>
  <r>
    <x v="1"/>
    <x v="0"/>
    <s v="De Bonte Raaf"/>
    <x v="7"/>
    <x v="63"/>
    <n v="0"/>
    <x v="2"/>
    <x v="0"/>
    <x v="0"/>
    <x v="5"/>
    <x v="0"/>
    <x v="0"/>
  </r>
  <r>
    <x v="1"/>
    <x v="0"/>
    <s v="De Bonte Raaf"/>
    <x v="7"/>
    <x v="64"/>
    <n v="16.260000000000002"/>
    <x v="2"/>
    <x v="0"/>
    <x v="0"/>
    <x v="5"/>
    <x v="0"/>
    <x v="0"/>
  </r>
  <r>
    <x v="1"/>
    <x v="0"/>
    <s v="De Bonte Raaf"/>
    <x v="7"/>
    <x v="65"/>
    <n v="0"/>
    <x v="2"/>
    <x v="0"/>
    <x v="0"/>
    <x v="5"/>
    <x v="0"/>
    <x v="0"/>
  </r>
  <r>
    <x v="1"/>
    <x v="0"/>
    <s v="De Bonte Raaf"/>
    <x v="7"/>
    <x v="66"/>
    <n v="81.3"/>
    <x v="2"/>
    <x v="0"/>
    <x v="0"/>
    <x v="5"/>
    <x v="0"/>
    <x v="0"/>
  </r>
  <r>
    <x v="1"/>
    <x v="0"/>
    <s v="De Bonte Raaf"/>
    <x v="7"/>
    <x v="67"/>
    <n v="0"/>
    <x v="2"/>
    <x v="0"/>
    <x v="0"/>
    <x v="5"/>
    <x v="0"/>
    <x v="0"/>
  </r>
  <r>
    <x v="1"/>
    <x v="0"/>
    <s v="De Bonte Raaf"/>
    <x v="7"/>
    <x v="68"/>
    <n v="0"/>
    <x v="2"/>
    <x v="0"/>
    <x v="0"/>
    <x v="5"/>
    <x v="0"/>
    <x v="0"/>
  </r>
  <r>
    <x v="1"/>
    <x v="0"/>
    <s v="De Bonte Raaf"/>
    <x v="7"/>
    <x v="69"/>
    <n v="0"/>
    <x v="2"/>
    <x v="0"/>
    <x v="0"/>
    <x v="5"/>
    <x v="0"/>
    <x v="0"/>
  </r>
  <r>
    <x v="1"/>
    <x v="0"/>
    <s v="De Bonte Raaf"/>
    <x v="7"/>
    <x v="70"/>
    <n v="11.14"/>
    <x v="2"/>
    <x v="0"/>
    <x v="0"/>
    <x v="5"/>
    <x v="0"/>
    <x v="0"/>
  </r>
  <r>
    <x v="1"/>
    <x v="0"/>
    <s v="De Bonte Raaf"/>
    <x v="7"/>
    <x v="71"/>
    <n v="0"/>
    <x v="2"/>
    <x v="0"/>
    <x v="0"/>
    <x v="5"/>
    <x v="0"/>
    <x v="0"/>
  </r>
  <r>
    <x v="1"/>
    <x v="0"/>
    <s v="De Bonte Raaf"/>
    <x v="7"/>
    <x v="72"/>
    <n v="0"/>
    <x v="2"/>
    <x v="0"/>
    <x v="0"/>
    <x v="4"/>
    <x v="0"/>
    <x v="0"/>
  </r>
  <r>
    <x v="1"/>
    <x v="0"/>
    <s v="De Bonte Raaf"/>
    <x v="7"/>
    <x v="73"/>
    <n v="0"/>
    <x v="2"/>
    <x v="0"/>
    <x v="0"/>
    <x v="4"/>
    <x v="0"/>
    <x v="0"/>
  </r>
  <r>
    <x v="1"/>
    <x v="0"/>
    <s v="De Bonte Raaf"/>
    <x v="7"/>
    <x v="74"/>
    <n v="0"/>
    <x v="2"/>
    <x v="0"/>
    <x v="0"/>
    <x v="4"/>
    <x v="0"/>
    <x v="0"/>
  </r>
  <r>
    <x v="1"/>
    <x v="0"/>
    <s v="De Bonte Raaf"/>
    <x v="7"/>
    <x v="75"/>
    <n v="0"/>
    <x v="2"/>
    <x v="0"/>
    <x v="0"/>
    <x v="4"/>
    <x v="0"/>
    <x v="0"/>
  </r>
  <r>
    <x v="1"/>
    <x v="0"/>
    <s v="De Bonte Raaf"/>
    <x v="7"/>
    <x v="76"/>
    <n v="210.77"/>
    <x v="2"/>
    <x v="0"/>
    <x v="0"/>
    <x v="6"/>
    <x v="0"/>
    <x v="0"/>
  </r>
  <r>
    <x v="1"/>
    <x v="0"/>
    <s v="De Bonte Raaf"/>
    <x v="7"/>
    <x v="125"/>
    <n v="0"/>
    <x v="2"/>
    <x v="0"/>
    <x v="0"/>
    <x v="6"/>
    <x v="0"/>
    <x v="0"/>
  </r>
  <r>
    <x v="1"/>
    <x v="0"/>
    <s v="De Bonte Raaf"/>
    <x v="7"/>
    <x v="77"/>
    <n v="-578.5"/>
    <x v="2"/>
    <x v="0"/>
    <x v="0"/>
    <x v="7"/>
    <x v="0"/>
    <x v="0"/>
  </r>
  <r>
    <x v="1"/>
    <x v="0"/>
    <s v="De Bonte Raaf"/>
    <x v="7"/>
    <x v="78"/>
    <n v="-29.45"/>
    <x v="2"/>
    <x v="0"/>
    <x v="0"/>
    <x v="7"/>
    <x v="0"/>
    <x v="0"/>
  </r>
  <r>
    <x v="1"/>
    <x v="0"/>
    <s v="De Bonte Raaf"/>
    <x v="7"/>
    <x v="79"/>
    <n v="0"/>
    <x v="2"/>
    <x v="0"/>
    <x v="0"/>
    <x v="7"/>
    <x v="0"/>
    <x v="0"/>
  </r>
  <r>
    <x v="1"/>
    <x v="0"/>
    <s v="De Bonte Raaf"/>
    <x v="7"/>
    <x v="80"/>
    <n v="0"/>
    <x v="2"/>
    <x v="0"/>
    <x v="0"/>
    <x v="8"/>
    <x v="0"/>
    <x v="0"/>
  </r>
  <r>
    <x v="1"/>
    <x v="0"/>
    <s v="De Bonte Raaf"/>
    <x v="7"/>
    <x v="126"/>
    <n v="0"/>
    <x v="2"/>
    <x v="0"/>
    <x v="0"/>
    <x v="8"/>
    <x v="0"/>
    <x v="0"/>
  </r>
  <r>
    <x v="1"/>
    <x v="0"/>
    <s v="De Bonte Raaf"/>
    <x v="7"/>
    <x v="81"/>
    <n v="2403.0500000000002"/>
    <x v="2"/>
    <x v="0"/>
    <x v="0"/>
    <x v="8"/>
    <x v="0"/>
    <x v="0"/>
  </r>
  <r>
    <x v="1"/>
    <x v="0"/>
    <s v="De Bonte Raaf"/>
    <x v="7"/>
    <x v="82"/>
    <n v="0"/>
    <x v="2"/>
    <x v="0"/>
    <x v="0"/>
    <x v="8"/>
    <x v="0"/>
    <x v="0"/>
  </r>
  <r>
    <x v="1"/>
    <x v="0"/>
    <s v="De Bonte Raaf"/>
    <x v="7"/>
    <x v="83"/>
    <n v="2403.0500000000002"/>
    <x v="2"/>
    <x v="0"/>
    <x v="0"/>
    <x v="9"/>
    <x v="0"/>
    <x v="0"/>
  </r>
  <r>
    <x v="1"/>
    <x v="0"/>
    <s v="De Bonte Raaf"/>
    <x v="7"/>
    <x v="84"/>
    <n v="0"/>
    <x v="2"/>
    <x v="0"/>
    <x v="0"/>
    <x v="3"/>
    <x v="0"/>
    <x v="0"/>
  </r>
  <r>
    <x v="1"/>
    <x v="0"/>
    <s v="De Bonte Raaf"/>
    <x v="8"/>
    <x v="0"/>
    <n v="5673.51"/>
    <x v="2"/>
    <x v="4"/>
    <x v="0"/>
    <x v="0"/>
    <x v="2"/>
    <x v="0"/>
  </r>
  <r>
    <x v="1"/>
    <x v="0"/>
    <s v="De Bonte Raaf"/>
    <x v="8"/>
    <x v="85"/>
    <n v="2080"/>
    <x v="2"/>
    <x v="4"/>
    <x v="0"/>
    <x v="0"/>
    <x v="2"/>
    <x v="0"/>
  </r>
  <r>
    <x v="1"/>
    <x v="0"/>
    <s v="De Bonte Raaf"/>
    <x v="8"/>
    <x v="97"/>
    <n v="50"/>
    <x v="2"/>
    <x v="4"/>
    <x v="0"/>
    <x v="0"/>
    <x v="2"/>
    <x v="0"/>
  </r>
  <r>
    <x v="1"/>
    <x v="0"/>
    <s v="De Bonte Raaf"/>
    <x v="8"/>
    <x v="86"/>
    <n v="2080"/>
    <x v="2"/>
    <x v="4"/>
    <x v="0"/>
    <x v="0"/>
    <x v="2"/>
    <x v="0"/>
  </r>
  <r>
    <x v="1"/>
    <x v="0"/>
    <s v="De Bonte Raaf"/>
    <x v="8"/>
    <x v="4"/>
    <n v="2080"/>
    <x v="2"/>
    <x v="4"/>
    <x v="0"/>
    <x v="1"/>
    <x v="2"/>
    <x v="0"/>
  </r>
  <r>
    <x v="1"/>
    <x v="0"/>
    <s v="De Bonte Raaf"/>
    <x v="8"/>
    <x v="98"/>
    <n v="50"/>
    <x v="2"/>
    <x v="4"/>
    <x v="0"/>
    <x v="0"/>
    <x v="2"/>
    <x v="0"/>
  </r>
  <r>
    <x v="1"/>
    <x v="0"/>
    <s v="De Bonte Raaf"/>
    <x v="8"/>
    <x v="6"/>
    <n v="2713.98"/>
    <x v="2"/>
    <x v="4"/>
    <x v="0"/>
    <x v="0"/>
    <x v="2"/>
    <x v="0"/>
  </r>
  <r>
    <x v="1"/>
    <x v="0"/>
    <s v="De Bonte Raaf"/>
    <x v="8"/>
    <x v="101"/>
    <n v="0"/>
    <x v="2"/>
    <x v="4"/>
    <x v="0"/>
    <x v="1"/>
    <x v="2"/>
    <x v="0"/>
  </r>
  <r>
    <x v="1"/>
    <x v="0"/>
    <s v="De Bonte Raaf"/>
    <x v="8"/>
    <x v="99"/>
    <n v="50"/>
    <x v="2"/>
    <x v="4"/>
    <x v="0"/>
    <x v="0"/>
    <x v="2"/>
    <x v="0"/>
  </r>
  <r>
    <x v="1"/>
    <x v="0"/>
    <s v="De Bonte Raaf"/>
    <x v="8"/>
    <x v="9"/>
    <n v="0"/>
    <x v="2"/>
    <x v="4"/>
    <x v="0"/>
    <x v="0"/>
    <x v="2"/>
    <x v="0"/>
  </r>
  <r>
    <x v="1"/>
    <x v="0"/>
    <s v="De Bonte Raaf"/>
    <x v="8"/>
    <x v="102"/>
    <n v="0"/>
    <x v="2"/>
    <x v="4"/>
    <x v="0"/>
    <x v="0"/>
    <x v="2"/>
    <x v="0"/>
  </r>
  <r>
    <x v="1"/>
    <x v="0"/>
    <s v="De Bonte Raaf"/>
    <x v="8"/>
    <x v="87"/>
    <n v="2080"/>
    <x v="2"/>
    <x v="4"/>
    <x v="0"/>
    <x v="0"/>
    <x v="2"/>
    <x v="0"/>
  </r>
  <r>
    <x v="1"/>
    <x v="0"/>
    <s v="De Bonte Raaf"/>
    <x v="8"/>
    <x v="88"/>
    <n v="2080"/>
    <x v="2"/>
    <x v="4"/>
    <x v="0"/>
    <x v="0"/>
    <x v="2"/>
    <x v="0"/>
  </r>
  <r>
    <x v="1"/>
    <x v="0"/>
    <s v="De Bonte Raaf"/>
    <x v="8"/>
    <x v="89"/>
    <n v="2080"/>
    <x v="2"/>
    <x v="4"/>
    <x v="0"/>
    <x v="0"/>
    <x v="2"/>
    <x v="0"/>
  </r>
  <r>
    <x v="1"/>
    <x v="0"/>
    <s v="De Bonte Raaf"/>
    <x v="8"/>
    <x v="90"/>
    <n v="2080"/>
    <x v="2"/>
    <x v="4"/>
    <x v="0"/>
    <x v="0"/>
    <x v="2"/>
    <x v="0"/>
  </r>
  <r>
    <x v="1"/>
    <x v="0"/>
    <s v="De Bonte Raaf"/>
    <x v="8"/>
    <x v="91"/>
    <n v="2080"/>
    <x v="2"/>
    <x v="4"/>
    <x v="0"/>
    <x v="0"/>
    <x v="2"/>
    <x v="0"/>
  </r>
  <r>
    <x v="1"/>
    <x v="0"/>
    <s v="De Bonte Raaf"/>
    <x v="8"/>
    <x v="103"/>
    <n v="0"/>
    <x v="2"/>
    <x v="4"/>
    <x v="0"/>
    <x v="1"/>
    <x v="2"/>
    <x v="0"/>
  </r>
  <r>
    <x v="1"/>
    <x v="0"/>
    <s v="De Bonte Raaf"/>
    <x v="8"/>
    <x v="15"/>
    <n v="0"/>
    <x v="2"/>
    <x v="4"/>
    <x v="0"/>
    <x v="0"/>
    <x v="2"/>
    <x v="0"/>
  </r>
  <r>
    <x v="1"/>
    <x v="0"/>
    <s v="De Bonte Raaf"/>
    <x v="8"/>
    <x v="16"/>
    <n v="2130"/>
    <x v="2"/>
    <x v="4"/>
    <x v="0"/>
    <x v="0"/>
    <x v="2"/>
    <x v="0"/>
  </r>
  <r>
    <x v="1"/>
    <x v="0"/>
    <s v="De Bonte Raaf"/>
    <x v="8"/>
    <x v="17"/>
    <n v="0"/>
    <x v="2"/>
    <x v="4"/>
    <x v="0"/>
    <x v="0"/>
    <x v="2"/>
    <x v="0"/>
  </r>
  <r>
    <x v="1"/>
    <x v="0"/>
    <s v="De Bonte Raaf"/>
    <x v="8"/>
    <x v="18"/>
    <n v="2130"/>
    <x v="2"/>
    <x v="4"/>
    <x v="0"/>
    <x v="0"/>
    <x v="2"/>
    <x v="0"/>
  </r>
  <r>
    <x v="1"/>
    <x v="0"/>
    <s v="De Bonte Raaf"/>
    <x v="8"/>
    <x v="19"/>
    <n v="16"/>
    <x v="2"/>
    <x v="4"/>
    <x v="0"/>
    <x v="0"/>
    <x v="2"/>
    <x v="0"/>
  </r>
  <r>
    <x v="1"/>
    <x v="0"/>
    <s v="De Bonte Raaf"/>
    <x v="8"/>
    <x v="20"/>
    <n v="2130"/>
    <x v="2"/>
    <x v="4"/>
    <x v="0"/>
    <x v="0"/>
    <x v="2"/>
    <x v="0"/>
  </r>
  <r>
    <x v="1"/>
    <x v="0"/>
    <s v="De Bonte Raaf"/>
    <x v="8"/>
    <x v="21"/>
    <n v="-238.83"/>
    <x v="2"/>
    <x v="4"/>
    <x v="0"/>
    <x v="0"/>
    <x v="2"/>
    <x v="0"/>
  </r>
  <r>
    <x v="1"/>
    <x v="0"/>
    <s v="De Bonte Raaf"/>
    <x v="8"/>
    <x v="22"/>
    <n v="2130"/>
    <x v="2"/>
    <x v="4"/>
    <x v="0"/>
    <x v="0"/>
    <x v="2"/>
    <x v="0"/>
  </r>
  <r>
    <x v="1"/>
    <x v="0"/>
    <s v="De Bonte Raaf"/>
    <x v="8"/>
    <x v="23"/>
    <n v="2130"/>
    <x v="2"/>
    <x v="4"/>
    <x v="0"/>
    <x v="0"/>
    <x v="2"/>
    <x v="0"/>
  </r>
  <r>
    <x v="1"/>
    <x v="0"/>
    <s v="De Bonte Raaf"/>
    <x v="8"/>
    <x v="24"/>
    <n v="2130"/>
    <x v="2"/>
    <x v="4"/>
    <x v="0"/>
    <x v="0"/>
    <x v="2"/>
    <x v="0"/>
  </r>
  <r>
    <x v="1"/>
    <x v="0"/>
    <s v="De Bonte Raaf"/>
    <x v="8"/>
    <x v="25"/>
    <n v="21.67"/>
    <x v="2"/>
    <x v="4"/>
    <x v="0"/>
    <x v="0"/>
    <x v="2"/>
    <x v="0"/>
  </r>
  <r>
    <x v="1"/>
    <x v="0"/>
    <s v="De Bonte Raaf"/>
    <x v="8"/>
    <x v="26"/>
    <n v="115.2"/>
    <x v="2"/>
    <x v="4"/>
    <x v="0"/>
    <x v="0"/>
    <x v="2"/>
    <x v="0"/>
  </r>
  <r>
    <x v="1"/>
    <x v="0"/>
    <s v="De Bonte Raaf"/>
    <x v="8"/>
    <x v="27"/>
    <n v="326.67"/>
    <x v="2"/>
    <x v="4"/>
    <x v="0"/>
    <x v="0"/>
    <x v="2"/>
    <x v="0"/>
  </r>
  <r>
    <x v="1"/>
    <x v="0"/>
    <s v="De Bonte Raaf"/>
    <x v="8"/>
    <x v="28"/>
    <n v="2080"/>
    <x v="2"/>
    <x v="4"/>
    <x v="0"/>
    <x v="0"/>
    <x v="2"/>
    <x v="0"/>
  </r>
  <r>
    <x v="1"/>
    <x v="0"/>
    <s v="De Bonte Raaf"/>
    <x v="8"/>
    <x v="29"/>
    <n v="50"/>
    <x v="2"/>
    <x v="4"/>
    <x v="0"/>
    <x v="0"/>
    <x v="2"/>
    <x v="0"/>
  </r>
  <r>
    <x v="1"/>
    <x v="0"/>
    <s v="De Bonte Raaf"/>
    <x v="8"/>
    <x v="30"/>
    <n v="2600"/>
    <x v="2"/>
    <x v="4"/>
    <x v="0"/>
    <x v="0"/>
    <x v="2"/>
    <x v="0"/>
  </r>
  <r>
    <x v="1"/>
    <x v="0"/>
    <s v="De Bonte Raaf"/>
    <x v="8"/>
    <x v="31"/>
    <n v="16.670000000000002"/>
    <x v="2"/>
    <x v="4"/>
    <x v="0"/>
    <x v="0"/>
    <x v="2"/>
    <x v="0"/>
  </r>
  <r>
    <x v="1"/>
    <x v="0"/>
    <s v="De Bonte Raaf"/>
    <x v="8"/>
    <x v="32"/>
    <n v="124.8"/>
    <x v="2"/>
    <x v="4"/>
    <x v="0"/>
    <x v="0"/>
    <x v="2"/>
    <x v="0"/>
  </r>
  <r>
    <x v="1"/>
    <x v="0"/>
    <s v="De Bonte Raaf"/>
    <x v="8"/>
    <x v="33"/>
    <n v="80"/>
    <x v="2"/>
    <x v="4"/>
    <x v="0"/>
    <x v="0"/>
    <x v="2"/>
    <x v="0"/>
  </r>
  <r>
    <x v="1"/>
    <x v="0"/>
    <s v="De Bonte Raaf"/>
    <x v="8"/>
    <x v="34"/>
    <n v="80"/>
    <x v="2"/>
    <x v="4"/>
    <x v="0"/>
    <x v="0"/>
    <x v="2"/>
    <x v="0"/>
  </r>
  <r>
    <x v="1"/>
    <x v="0"/>
    <s v="De Bonte Raaf"/>
    <x v="8"/>
    <x v="35"/>
    <n v="80"/>
    <x v="2"/>
    <x v="4"/>
    <x v="0"/>
    <x v="0"/>
    <x v="2"/>
    <x v="0"/>
  </r>
  <r>
    <x v="1"/>
    <x v="0"/>
    <s v="De Bonte Raaf"/>
    <x v="8"/>
    <x v="36"/>
    <n v="125"/>
    <x v="2"/>
    <x v="4"/>
    <x v="0"/>
    <x v="0"/>
    <x v="2"/>
    <x v="0"/>
  </r>
  <r>
    <x v="1"/>
    <x v="0"/>
    <s v="De Bonte Raaf"/>
    <x v="8"/>
    <x v="37"/>
    <n v="149.1"/>
    <x v="2"/>
    <x v="4"/>
    <x v="0"/>
    <x v="0"/>
    <x v="2"/>
    <x v="0"/>
  </r>
  <r>
    <x v="1"/>
    <x v="0"/>
    <s v="De Bonte Raaf"/>
    <x v="8"/>
    <x v="104"/>
    <n v="0"/>
    <x v="2"/>
    <x v="4"/>
    <x v="0"/>
    <x v="0"/>
    <x v="2"/>
    <x v="0"/>
  </r>
  <r>
    <x v="1"/>
    <x v="0"/>
    <s v="De Bonte Raaf"/>
    <x v="8"/>
    <x v="127"/>
    <n v="22.5"/>
    <x v="2"/>
    <x v="4"/>
    <x v="0"/>
    <x v="0"/>
    <x v="2"/>
    <x v="0"/>
  </r>
  <r>
    <x v="1"/>
    <x v="0"/>
    <s v="De Bonte Raaf"/>
    <x v="8"/>
    <x v="105"/>
    <n v="0"/>
    <x v="2"/>
    <x v="4"/>
    <x v="0"/>
    <x v="0"/>
    <x v="2"/>
    <x v="0"/>
  </r>
  <r>
    <x v="1"/>
    <x v="0"/>
    <s v="De Bonte Raaf"/>
    <x v="8"/>
    <x v="128"/>
    <n v="22.5"/>
    <x v="2"/>
    <x v="4"/>
    <x v="0"/>
    <x v="0"/>
    <x v="2"/>
    <x v="0"/>
  </r>
  <r>
    <x v="1"/>
    <x v="0"/>
    <s v="De Bonte Raaf"/>
    <x v="8"/>
    <x v="106"/>
    <n v="0"/>
    <x v="2"/>
    <x v="4"/>
    <x v="0"/>
    <x v="0"/>
    <x v="2"/>
    <x v="0"/>
  </r>
  <r>
    <x v="1"/>
    <x v="0"/>
    <s v="De Bonte Raaf"/>
    <x v="8"/>
    <x v="129"/>
    <n v="25010"/>
    <x v="2"/>
    <x v="4"/>
    <x v="0"/>
    <x v="0"/>
    <x v="2"/>
    <x v="0"/>
  </r>
  <r>
    <x v="1"/>
    <x v="0"/>
    <s v="De Bonte Raaf"/>
    <x v="8"/>
    <x v="38"/>
    <n v="18.25"/>
    <x v="2"/>
    <x v="4"/>
    <x v="0"/>
    <x v="0"/>
    <x v="2"/>
    <x v="0"/>
  </r>
  <r>
    <x v="1"/>
    <x v="0"/>
    <s v="De Bonte Raaf"/>
    <x v="8"/>
    <x v="39"/>
    <n v="0"/>
    <x v="2"/>
    <x v="4"/>
    <x v="0"/>
    <x v="0"/>
    <x v="2"/>
    <x v="0"/>
  </r>
  <r>
    <x v="1"/>
    <x v="0"/>
    <s v="De Bonte Raaf"/>
    <x v="8"/>
    <x v="93"/>
    <n v="76"/>
    <x v="2"/>
    <x v="4"/>
    <x v="0"/>
    <x v="0"/>
    <x v="2"/>
    <x v="0"/>
  </r>
  <r>
    <x v="1"/>
    <x v="0"/>
    <s v="De Bonte Raaf"/>
    <x v="8"/>
    <x v="40"/>
    <n v="94.25"/>
    <x v="2"/>
    <x v="4"/>
    <x v="0"/>
    <x v="0"/>
    <x v="2"/>
    <x v="0"/>
  </r>
  <r>
    <x v="1"/>
    <x v="0"/>
    <s v="De Bonte Raaf"/>
    <x v="8"/>
    <x v="41"/>
    <n v="0"/>
    <x v="2"/>
    <x v="4"/>
    <x v="0"/>
    <x v="0"/>
    <x v="2"/>
    <x v="0"/>
  </r>
  <r>
    <x v="1"/>
    <x v="0"/>
    <s v="De Bonte Raaf"/>
    <x v="8"/>
    <x v="92"/>
    <n v="2080"/>
    <x v="2"/>
    <x v="4"/>
    <x v="0"/>
    <x v="0"/>
    <x v="2"/>
    <x v="0"/>
  </r>
  <r>
    <x v="1"/>
    <x v="0"/>
    <s v="De Bonte Raaf"/>
    <x v="8"/>
    <x v="107"/>
    <n v="50"/>
    <x v="2"/>
    <x v="4"/>
    <x v="0"/>
    <x v="1"/>
    <x v="2"/>
    <x v="0"/>
  </r>
  <r>
    <x v="1"/>
    <x v="0"/>
    <s v="De Bonte Raaf"/>
    <x v="8"/>
    <x v="43"/>
    <n v="0"/>
    <x v="2"/>
    <x v="4"/>
    <x v="0"/>
    <x v="1"/>
    <x v="2"/>
    <x v="0"/>
  </r>
  <r>
    <x v="1"/>
    <x v="0"/>
    <s v="De Bonte Raaf"/>
    <x v="8"/>
    <x v="108"/>
    <n v="0"/>
    <x v="2"/>
    <x v="4"/>
    <x v="0"/>
    <x v="1"/>
    <x v="2"/>
    <x v="0"/>
  </r>
  <r>
    <x v="1"/>
    <x v="0"/>
    <s v="De Bonte Raaf"/>
    <x v="8"/>
    <x v="109"/>
    <n v="0"/>
    <x v="2"/>
    <x v="4"/>
    <x v="0"/>
    <x v="1"/>
    <x v="2"/>
    <x v="0"/>
  </r>
  <r>
    <x v="1"/>
    <x v="0"/>
    <s v="De Bonte Raaf"/>
    <x v="8"/>
    <x v="110"/>
    <n v="0"/>
    <x v="2"/>
    <x v="4"/>
    <x v="0"/>
    <x v="1"/>
    <x v="2"/>
    <x v="0"/>
  </r>
  <r>
    <x v="1"/>
    <x v="0"/>
    <s v="De Bonte Raaf"/>
    <x v="8"/>
    <x v="44"/>
    <n v="0"/>
    <x v="2"/>
    <x v="4"/>
    <x v="0"/>
    <x v="2"/>
    <x v="2"/>
    <x v="0"/>
  </r>
  <r>
    <x v="1"/>
    <x v="0"/>
    <s v="De Bonte Raaf"/>
    <x v="8"/>
    <x v="111"/>
    <n v="0"/>
    <x v="2"/>
    <x v="4"/>
    <x v="0"/>
    <x v="2"/>
    <x v="2"/>
    <x v="0"/>
  </r>
  <r>
    <x v="1"/>
    <x v="0"/>
    <s v="De Bonte Raaf"/>
    <x v="8"/>
    <x v="46"/>
    <n v="0"/>
    <x v="2"/>
    <x v="4"/>
    <x v="0"/>
    <x v="2"/>
    <x v="2"/>
    <x v="0"/>
  </r>
  <r>
    <x v="1"/>
    <x v="0"/>
    <s v="De Bonte Raaf"/>
    <x v="8"/>
    <x v="112"/>
    <n v="0"/>
    <x v="2"/>
    <x v="4"/>
    <x v="0"/>
    <x v="2"/>
    <x v="2"/>
    <x v="0"/>
  </r>
  <r>
    <x v="1"/>
    <x v="0"/>
    <s v="De Bonte Raaf"/>
    <x v="8"/>
    <x v="113"/>
    <n v="0"/>
    <x v="2"/>
    <x v="4"/>
    <x v="0"/>
    <x v="2"/>
    <x v="2"/>
    <x v="0"/>
  </r>
  <r>
    <x v="1"/>
    <x v="0"/>
    <s v="De Bonte Raaf"/>
    <x v="8"/>
    <x v="114"/>
    <n v="0"/>
    <x v="2"/>
    <x v="4"/>
    <x v="0"/>
    <x v="2"/>
    <x v="2"/>
    <x v="0"/>
  </r>
  <r>
    <x v="1"/>
    <x v="0"/>
    <s v="De Bonte Raaf"/>
    <x v="8"/>
    <x v="115"/>
    <n v="0"/>
    <x v="2"/>
    <x v="4"/>
    <x v="0"/>
    <x v="2"/>
    <x v="2"/>
    <x v="0"/>
  </r>
  <r>
    <x v="1"/>
    <x v="0"/>
    <s v="De Bonte Raaf"/>
    <x v="8"/>
    <x v="116"/>
    <n v="0"/>
    <x v="2"/>
    <x v="4"/>
    <x v="0"/>
    <x v="1"/>
    <x v="2"/>
    <x v="0"/>
  </r>
  <r>
    <x v="1"/>
    <x v="0"/>
    <s v="De Bonte Raaf"/>
    <x v="8"/>
    <x v="117"/>
    <n v="0"/>
    <x v="2"/>
    <x v="4"/>
    <x v="0"/>
    <x v="2"/>
    <x v="2"/>
    <x v="0"/>
  </r>
  <r>
    <x v="1"/>
    <x v="0"/>
    <s v="De Bonte Raaf"/>
    <x v="8"/>
    <x v="118"/>
    <n v="0"/>
    <x v="2"/>
    <x v="4"/>
    <x v="0"/>
    <x v="1"/>
    <x v="2"/>
    <x v="0"/>
  </r>
  <r>
    <x v="1"/>
    <x v="0"/>
    <s v="De Bonte Raaf"/>
    <x v="8"/>
    <x v="119"/>
    <n v="0"/>
    <x v="2"/>
    <x v="4"/>
    <x v="0"/>
    <x v="10"/>
    <x v="2"/>
    <x v="0"/>
  </r>
  <r>
    <x v="1"/>
    <x v="0"/>
    <s v="De Bonte Raaf"/>
    <x v="8"/>
    <x v="120"/>
    <n v="0"/>
    <x v="2"/>
    <x v="4"/>
    <x v="0"/>
    <x v="10"/>
    <x v="2"/>
    <x v="0"/>
  </r>
  <r>
    <x v="1"/>
    <x v="0"/>
    <s v="De Bonte Raaf"/>
    <x v="8"/>
    <x v="121"/>
    <n v="0"/>
    <x v="2"/>
    <x v="4"/>
    <x v="0"/>
    <x v="10"/>
    <x v="2"/>
    <x v="0"/>
  </r>
  <r>
    <x v="1"/>
    <x v="0"/>
    <s v="De Bonte Raaf"/>
    <x v="8"/>
    <x v="122"/>
    <n v="0"/>
    <x v="2"/>
    <x v="4"/>
    <x v="0"/>
    <x v="10"/>
    <x v="2"/>
    <x v="0"/>
  </r>
  <r>
    <x v="1"/>
    <x v="0"/>
    <s v="De Bonte Raaf"/>
    <x v="8"/>
    <x v="123"/>
    <n v="0"/>
    <x v="2"/>
    <x v="4"/>
    <x v="0"/>
    <x v="10"/>
    <x v="2"/>
    <x v="0"/>
  </r>
  <r>
    <x v="1"/>
    <x v="0"/>
    <s v="De Bonte Raaf"/>
    <x v="8"/>
    <x v="124"/>
    <n v="0"/>
    <x v="2"/>
    <x v="4"/>
    <x v="0"/>
    <x v="10"/>
    <x v="2"/>
    <x v="0"/>
  </r>
  <r>
    <x v="1"/>
    <x v="0"/>
    <s v="De Bonte Raaf"/>
    <x v="8"/>
    <x v="48"/>
    <n v="0"/>
    <x v="2"/>
    <x v="4"/>
    <x v="0"/>
    <x v="1"/>
    <x v="2"/>
    <x v="0"/>
  </r>
  <r>
    <x v="1"/>
    <x v="0"/>
    <s v="De Bonte Raaf"/>
    <x v="8"/>
    <x v="49"/>
    <n v="166.4"/>
    <x v="2"/>
    <x v="4"/>
    <x v="0"/>
    <x v="3"/>
    <x v="2"/>
    <x v="0"/>
  </r>
  <r>
    <x v="1"/>
    <x v="0"/>
    <s v="De Bonte Raaf"/>
    <x v="8"/>
    <x v="50"/>
    <n v="24.96"/>
    <x v="2"/>
    <x v="4"/>
    <x v="0"/>
    <x v="4"/>
    <x v="2"/>
    <x v="0"/>
  </r>
  <r>
    <x v="1"/>
    <x v="0"/>
    <s v="De Bonte Raaf"/>
    <x v="8"/>
    <x v="51"/>
    <n v="33.28"/>
    <x v="2"/>
    <x v="4"/>
    <x v="0"/>
    <x v="4"/>
    <x v="2"/>
    <x v="0"/>
  </r>
  <r>
    <x v="1"/>
    <x v="0"/>
    <s v="De Bonte Raaf"/>
    <x v="8"/>
    <x v="52"/>
    <n v="0"/>
    <x v="2"/>
    <x v="4"/>
    <x v="0"/>
    <x v="1"/>
    <x v="2"/>
    <x v="0"/>
  </r>
  <r>
    <x v="1"/>
    <x v="0"/>
    <s v="De Bonte Raaf"/>
    <x v="8"/>
    <x v="53"/>
    <n v="31.2"/>
    <x v="2"/>
    <x v="4"/>
    <x v="0"/>
    <x v="3"/>
    <x v="2"/>
    <x v="0"/>
  </r>
  <r>
    <x v="1"/>
    <x v="0"/>
    <s v="De Bonte Raaf"/>
    <x v="8"/>
    <x v="54"/>
    <n v="4.68"/>
    <x v="2"/>
    <x v="4"/>
    <x v="0"/>
    <x v="4"/>
    <x v="2"/>
    <x v="0"/>
  </r>
  <r>
    <x v="1"/>
    <x v="0"/>
    <s v="De Bonte Raaf"/>
    <x v="8"/>
    <x v="55"/>
    <n v="6.24"/>
    <x v="2"/>
    <x v="4"/>
    <x v="0"/>
    <x v="4"/>
    <x v="2"/>
    <x v="0"/>
  </r>
  <r>
    <x v="1"/>
    <x v="0"/>
    <s v="De Bonte Raaf"/>
    <x v="8"/>
    <x v="56"/>
    <n v="0"/>
    <x v="2"/>
    <x v="4"/>
    <x v="0"/>
    <x v="4"/>
    <x v="2"/>
    <x v="0"/>
  </r>
  <r>
    <x v="1"/>
    <x v="0"/>
    <s v="De Bonte Raaf"/>
    <x v="8"/>
    <x v="57"/>
    <n v="0"/>
    <x v="2"/>
    <x v="4"/>
    <x v="0"/>
    <x v="4"/>
    <x v="2"/>
    <x v="0"/>
  </r>
  <r>
    <x v="1"/>
    <x v="0"/>
    <s v="De Bonte Raaf"/>
    <x v="8"/>
    <x v="58"/>
    <n v="0"/>
    <x v="2"/>
    <x v="4"/>
    <x v="0"/>
    <x v="4"/>
    <x v="2"/>
    <x v="0"/>
  </r>
  <r>
    <x v="1"/>
    <x v="0"/>
    <s v="De Bonte Raaf"/>
    <x v="8"/>
    <x v="59"/>
    <n v="0"/>
    <x v="2"/>
    <x v="4"/>
    <x v="0"/>
    <x v="4"/>
    <x v="2"/>
    <x v="0"/>
  </r>
  <r>
    <x v="1"/>
    <x v="0"/>
    <s v="De Bonte Raaf"/>
    <x v="8"/>
    <x v="60"/>
    <n v="160.38999999999999"/>
    <x v="2"/>
    <x v="4"/>
    <x v="0"/>
    <x v="5"/>
    <x v="2"/>
    <x v="0"/>
  </r>
  <r>
    <x v="1"/>
    <x v="0"/>
    <s v="De Bonte Raaf"/>
    <x v="8"/>
    <x v="61"/>
    <n v="0"/>
    <x v="2"/>
    <x v="4"/>
    <x v="0"/>
    <x v="5"/>
    <x v="2"/>
    <x v="0"/>
  </r>
  <r>
    <x v="1"/>
    <x v="0"/>
    <s v="De Bonte Raaf"/>
    <x v="8"/>
    <x v="62"/>
    <n v="0"/>
    <x v="2"/>
    <x v="4"/>
    <x v="0"/>
    <x v="5"/>
    <x v="2"/>
    <x v="0"/>
  </r>
  <r>
    <x v="1"/>
    <x v="0"/>
    <s v="De Bonte Raaf"/>
    <x v="8"/>
    <x v="63"/>
    <n v="0"/>
    <x v="2"/>
    <x v="4"/>
    <x v="0"/>
    <x v="5"/>
    <x v="2"/>
    <x v="0"/>
  </r>
  <r>
    <x v="1"/>
    <x v="0"/>
    <s v="De Bonte Raaf"/>
    <x v="8"/>
    <x v="64"/>
    <n v="11.5"/>
    <x v="2"/>
    <x v="4"/>
    <x v="0"/>
    <x v="5"/>
    <x v="2"/>
    <x v="0"/>
  </r>
  <r>
    <x v="1"/>
    <x v="0"/>
    <s v="De Bonte Raaf"/>
    <x v="8"/>
    <x v="65"/>
    <n v="0"/>
    <x v="2"/>
    <x v="4"/>
    <x v="0"/>
    <x v="5"/>
    <x v="2"/>
    <x v="0"/>
  </r>
  <r>
    <x v="1"/>
    <x v="0"/>
    <s v="De Bonte Raaf"/>
    <x v="8"/>
    <x v="66"/>
    <n v="57.51"/>
    <x v="2"/>
    <x v="4"/>
    <x v="0"/>
    <x v="5"/>
    <x v="2"/>
    <x v="0"/>
  </r>
  <r>
    <x v="1"/>
    <x v="0"/>
    <s v="De Bonte Raaf"/>
    <x v="8"/>
    <x v="67"/>
    <n v="0"/>
    <x v="2"/>
    <x v="4"/>
    <x v="0"/>
    <x v="5"/>
    <x v="2"/>
    <x v="0"/>
  </r>
  <r>
    <x v="1"/>
    <x v="0"/>
    <s v="De Bonte Raaf"/>
    <x v="8"/>
    <x v="68"/>
    <n v="0"/>
    <x v="2"/>
    <x v="4"/>
    <x v="0"/>
    <x v="5"/>
    <x v="2"/>
    <x v="0"/>
  </r>
  <r>
    <x v="1"/>
    <x v="0"/>
    <s v="De Bonte Raaf"/>
    <x v="8"/>
    <x v="69"/>
    <n v="0"/>
    <x v="2"/>
    <x v="4"/>
    <x v="0"/>
    <x v="5"/>
    <x v="2"/>
    <x v="0"/>
  </r>
  <r>
    <x v="1"/>
    <x v="0"/>
    <s v="De Bonte Raaf"/>
    <x v="8"/>
    <x v="70"/>
    <n v="7.88"/>
    <x v="2"/>
    <x v="4"/>
    <x v="0"/>
    <x v="5"/>
    <x v="2"/>
    <x v="0"/>
  </r>
  <r>
    <x v="1"/>
    <x v="0"/>
    <s v="De Bonte Raaf"/>
    <x v="8"/>
    <x v="71"/>
    <n v="0"/>
    <x v="2"/>
    <x v="4"/>
    <x v="0"/>
    <x v="5"/>
    <x v="2"/>
    <x v="0"/>
  </r>
  <r>
    <x v="1"/>
    <x v="0"/>
    <s v="De Bonte Raaf"/>
    <x v="8"/>
    <x v="72"/>
    <n v="0"/>
    <x v="2"/>
    <x v="4"/>
    <x v="0"/>
    <x v="4"/>
    <x v="2"/>
    <x v="0"/>
  </r>
  <r>
    <x v="1"/>
    <x v="0"/>
    <s v="De Bonte Raaf"/>
    <x v="8"/>
    <x v="73"/>
    <n v="0"/>
    <x v="2"/>
    <x v="4"/>
    <x v="0"/>
    <x v="4"/>
    <x v="2"/>
    <x v="0"/>
  </r>
  <r>
    <x v="1"/>
    <x v="0"/>
    <s v="De Bonte Raaf"/>
    <x v="8"/>
    <x v="74"/>
    <n v="0"/>
    <x v="2"/>
    <x v="4"/>
    <x v="0"/>
    <x v="4"/>
    <x v="2"/>
    <x v="0"/>
  </r>
  <r>
    <x v="1"/>
    <x v="0"/>
    <s v="De Bonte Raaf"/>
    <x v="8"/>
    <x v="75"/>
    <n v="0"/>
    <x v="2"/>
    <x v="4"/>
    <x v="0"/>
    <x v="4"/>
    <x v="2"/>
    <x v="0"/>
  </r>
  <r>
    <x v="1"/>
    <x v="0"/>
    <s v="De Bonte Raaf"/>
    <x v="8"/>
    <x v="76"/>
    <n v="149.1"/>
    <x v="2"/>
    <x v="4"/>
    <x v="0"/>
    <x v="6"/>
    <x v="2"/>
    <x v="0"/>
  </r>
  <r>
    <x v="1"/>
    <x v="0"/>
    <s v="De Bonte Raaf"/>
    <x v="8"/>
    <x v="125"/>
    <n v="0"/>
    <x v="2"/>
    <x v="4"/>
    <x v="0"/>
    <x v="6"/>
    <x v="2"/>
    <x v="0"/>
  </r>
  <r>
    <x v="1"/>
    <x v="0"/>
    <s v="De Bonte Raaf"/>
    <x v="8"/>
    <x v="77"/>
    <n v="-227.58"/>
    <x v="2"/>
    <x v="4"/>
    <x v="0"/>
    <x v="7"/>
    <x v="2"/>
    <x v="0"/>
  </r>
  <r>
    <x v="1"/>
    <x v="0"/>
    <s v="De Bonte Raaf"/>
    <x v="8"/>
    <x v="78"/>
    <n v="-11.25"/>
    <x v="2"/>
    <x v="4"/>
    <x v="0"/>
    <x v="7"/>
    <x v="2"/>
    <x v="0"/>
  </r>
  <r>
    <x v="1"/>
    <x v="0"/>
    <s v="De Bonte Raaf"/>
    <x v="8"/>
    <x v="79"/>
    <n v="0"/>
    <x v="2"/>
    <x v="4"/>
    <x v="0"/>
    <x v="7"/>
    <x v="2"/>
    <x v="0"/>
  </r>
  <r>
    <x v="1"/>
    <x v="0"/>
    <s v="De Bonte Raaf"/>
    <x v="8"/>
    <x v="80"/>
    <n v="0"/>
    <x v="2"/>
    <x v="4"/>
    <x v="0"/>
    <x v="8"/>
    <x v="2"/>
    <x v="0"/>
  </r>
  <r>
    <x v="1"/>
    <x v="0"/>
    <s v="De Bonte Raaf"/>
    <x v="8"/>
    <x v="126"/>
    <n v="0"/>
    <x v="2"/>
    <x v="4"/>
    <x v="0"/>
    <x v="8"/>
    <x v="2"/>
    <x v="0"/>
  </r>
  <r>
    <x v="1"/>
    <x v="0"/>
    <s v="De Bonte Raaf"/>
    <x v="8"/>
    <x v="81"/>
    <n v="1891.17"/>
    <x v="2"/>
    <x v="4"/>
    <x v="0"/>
    <x v="8"/>
    <x v="2"/>
    <x v="0"/>
  </r>
  <r>
    <x v="1"/>
    <x v="0"/>
    <s v="De Bonte Raaf"/>
    <x v="8"/>
    <x v="82"/>
    <n v="0"/>
    <x v="2"/>
    <x v="4"/>
    <x v="0"/>
    <x v="8"/>
    <x v="2"/>
    <x v="0"/>
  </r>
  <r>
    <x v="1"/>
    <x v="0"/>
    <s v="De Bonte Raaf"/>
    <x v="8"/>
    <x v="83"/>
    <n v="1891.17"/>
    <x v="2"/>
    <x v="4"/>
    <x v="0"/>
    <x v="9"/>
    <x v="2"/>
    <x v="0"/>
  </r>
  <r>
    <x v="1"/>
    <x v="0"/>
    <s v="De Bonte Raaf"/>
    <x v="8"/>
    <x v="84"/>
    <n v="0"/>
    <x v="2"/>
    <x v="4"/>
    <x v="0"/>
    <x v="3"/>
    <x v="2"/>
    <x v="0"/>
  </r>
  <r>
    <x v="1"/>
    <x v="0"/>
    <s v="De Bonte Raaf"/>
    <x v="9"/>
    <x v="0"/>
    <n v="3377.01"/>
    <x v="3"/>
    <x v="0"/>
    <x v="0"/>
    <x v="0"/>
    <x v="2"/>
    <x v="0"/>
  </r>
  <r>
    <x v="1"/>
    <x v="0"/>
    <s v="De Bonte Raaf"/>
    <x v="9"/>
    <x v="85"/>
    <n v="1132"/>
    <x v="3"/>
    <x v="0"/>
    <x v="0"/>
    <x v="0"/>
    <x v="2"/>
    <x v="0"/>
  </r>
  <r>
    <x v="1"/>
    <x v="0"/>
    <s v="De Bonte Raaf"/>
    <x v="9"/>
    <x v="97"/>
    <n v="60"/>
    <x v="3"/>
    <x v="0"/>
    <x v="0"/>
    <x v="0"/>
    <x v="2"/>
    <x v="0"/>
  </r>
  <r>
    <x v="1"/>
    <x v="0"/>
    <s v="De Bonte Raaf"/>
    <x v="9"/>
    <x v="86"/>
    <n v="1132"/>
    <x v="3"/>
    <x v="0"/>
    <x v="0"/>
    <x v="0"/>
    <x v="2"/>
    <x v="0"/>
  </r>
  <r>
    <x v="1"/>
    <x v="0"/>
    <s v="De Bonte Raaf"/>
    <x v="9"/>
    <x v="4"/>
    <n v="1132"/>
    <x v="3"/>
    <x v="0"/>
    <x v="0"/>
    <x v="1"/>
    <x v="2"/>
    <x v="0"/>
  </r>
  <r>
    <x v="1"/>
    <x v="0"/>
    <s v="De Bonte Raaf"/>
    <x v="9"/>
    <x v="98"/>
    <n v="60"/>
    <x v="3"/>
    <x v="0"/>
    <x v="0"/>
    <x v="0"/>
    <x v="2"/>
    <x v="0"/>
  </r>
  <r>
    <x v="1"/>
    <x v="0"/>
    <s v="De Bonte Raaf"/>
    <x v="9"/>
    <x v="6"/>
    <n v="1515.77"/>
    <x v="3"/>
    <x v="0"/>
    <x v="0"/>
    <x v="0"/>
    <x v="2"/>
    <x v="0"/>
  </r>
  <r>
    <x v="1"/>
    <x v="0"/>
    <s v="De Bonte Raaf"/>
    <x v="9"/>
    <x v="101"/>
    <n v="0"/>
    <x v="3"/>
    <x v="0"/>
    <x v="0"/>
    <x v="1"/>
    <x v="2"/>
    <x v="0"/>
  </r>
  <r>
    <x v="1"/>
    <x v="0"/>
    <s v="De Bonte Raaf"/>
    <x v="9"/>
    <x v="99"/>
    <n v="60"/>
    <x v="3"/>
    <x v="0"/>
    <x v="0"/>
    <x v="0"/>
    <x v="2"/>
    <x v="0"/>
  </r>
  <r>
    <x v="1"/>
    <x v="0"/>
    <s v="De Bonte Raaf"/>
    <x v="9"/>
    <x v="9"/>
    <n v="0"/>
    <x v="3"/>
    <x v="0"/>
    <x v="0"/>
    <x v="0"/>
    <x v="2"/>
    <x v="0"/>
  </r>
  <r>
    <x v="1"/>
    <x v="0"/>
    <s v="De Bonte Raaf"/>
    <x v="9"/>
    <x v="102"/>
    <n v="0"/>
    <x v="3"/>
    <x v="0"/>
    <x v="0"/>
    <x v="0"/>
    <x v="2"/>
    <x v="0"/>
  </r>
  <r>
    <x v="1"/>
    <x v="0"/>
    <s v="De Bonte Raaf"/>
    <x v="9"/>
    <x v="87"/>
    <n v="1132"/>
    <x v="3"/>
    <x v="0"/>
    <x v="0"/>
    <x v="0"/>
    <x v="2"/>
    <x v="0"/>
  </r>
  <r>
    <x v="1"/>
    <x v="0"/>
    <s v="De Bonte Raaf"/>
    <x v="9"/>
    <x v="88"/>
    <n v="1132"/>
    <x v="3"/>
    <x v="0"/>
    <x v="0"/>
    <x v="0"/>
    <x v="2"/>
    <x v="0"/>
  </r>
  <r>
    <x v="1"/>
    <x v="0"/>
    <s v="De Bonte Raaf"/>
    <x v="9"/>
    <x v="89"/>
    <n v="1132"/>
    <x v="3"/>
    <x v="0"/>
    <x v="0"/>
    <x v="0"/>
    <x v="2"/>
    <x v="0"/>
  </r>
  <r>
    <x v="1"/>
    <x v="0"/>
    <s v="De Bonte Raaf"/>
    <x v="9"/>
    <x v="90"/>
    <n v="1132"/>
    <x v="3"/>
    <x v="0"/>
    <x v="0"/>
    <x v="0"/>
    <x v="2"/>
    <x v="0"/>
  </r>
  <r>
    <x v="1"/>
    <x v="0"/>
    <s v="De Bonte Raaf"/>
    <x v="9"/>
    <x v="91"/>
    <n v="1132"/>
    <x v="3"/>
    <x v="0"/>
    <x v="0"/>
    <x v="0"/>
    <x v="2"/>
    <x v="0"/>
  </r>
  <r>
    <x v="1"/>
    <x v="0"/>
    <s v="De Bonte Raaf"/>
    <x v="9"/>
    <x v="103"/>
    <n v="0"/>
    <x v="3"/>
    <x v="0"/>
    <x v="0"/>
    <x v="1"/>
    <x v="2"/>
    <x v="0"/>
  </r>
  <r>
    <x v="1"/>
    <x v="0"/>
    <s v="De Bonte Raaf"/>
    <x v="9"/>
    <x v="15"/>
    <n v="0"/>
    <x v="3"/>
    <x v="0"/>
    <x v="0"/>
    <x v="0"/>
    <x v="2"/>
    <x v="0"/>
  </r>
  <r>
    <x v="1"/>
    <x v="0"/>
    <s v="De Bonte Raaf"/>
    <x v="9"/>
    <x v="16"/>
    <n v="1192"/>
    <x v="3"/>
    <x v="0"/>
    <x v="0"/>
    <x v="0"/>
    <x v="2"/>
    <x v="0"/>
  </r>
  <r>
    <x v="1"/>
    <x v="0"/>
    <s v="De Bonte Raaf"/>
    <x v="9"/>
    <x v="17"/>
    <n v="0"/>
    <x v="3"/>
    <x v="0"/>
    <x v="0"/>
    <x v="0"/>
    <x v="2"/>
    <x v="0"/>
  </r>
  <r>
    <x v="1"/>
    <x v="0"/>
    <s v="De Bonte Raaf"/>
    <x v="9"/>
    <x v="18"/>
    <n v="1192"/>
    <x v="3"/>
    <x v="0"/>
    <x v="0"/>
    <x v="0"/>
    <x v="2"/>
    <x v="0"/>
  </r>
  <r>
    <x v="1"/>
    <x v="0"/>
    <s v="De Bonte Raaf"/>
    <x v="9"/>
    <x v="19"/>
    <n v="21"/>
    <x v="3"/>
    <x v="0"/>
    <x v="0"/>
    <x v="0"/>
    <x v="2"/>
    <x v="0"/>
  </r>
  <r>
    <x v="1"/>
    <x v="0"/>
    <s v="De Bonte Raaf"/>
    <x v="9"/>
    <x v="20"/>
    <n v="1192"/>
    <x v="3"/>
    <x v="0"/>
    <x v="0"/>
    <x v="0"/>
    <x v="2"/>
    <x v="0"/>
  </r>
  <r>
    <x v="1"/>
    <x v="0"/>
    <s v="De Bonte Raaf"/>
    <x v="9"/>
    <x v="21"/>
    <n v="-66.33"/>
    <x v="3"/>
    <x v="0"/>
    <x v="0"/>
    <x v="0"/>
    <x v="2"/>
    <x v="0"/>
  </r>
  <r>
    <x v="1"/>
    <x v="0"/>
    <s v="De Bonte Raaf"/>
    <x v="9"/>
    <x v="22"/>
    <n v="1192"/>
    <x v="3"/>
    <x v="0"/>
    <x v="0"/>
    <x v="0"/>
    <x v="2"/>
    <x v="0"/>
  </r>
  <r>
    <x v="1"/>
    <x v="0"/>
    <s v="De Bonte Raaf"/>
    <x v="9"/>
    <x v="23"/>
    <n v="1192"/>
    <x v="3"/>
    <x v="0"/>
    <x v="0"/>
    <x v="0"/>
    <x v="2"/>
    <x v="0"/>
  </r>
  <r>
    <x v="1"/>
    <x v="0"/>
    <s v="De Bonte Raaf"/>
    <x v="9"/>
    <x v="24"/>
    <n v="1192"/>
    <x v="3"/>
    <x v="0"/>
    <x v="0"/>
    <x v="0"/>
    <x v="2"/>
    <x v="0"/>
  </r>
  <r>
    <x v="1"/>
    <x v="0"/>
    <s v="De Bonte Raaf"/>
    <x v="9"/>
    <x v="25"/>
    <n v="21.67"/>
    <x v="3"/>
    <x v="0"/>
    <x v="0"/>
    <x v="0"/>
    <x v="2"/>
    <x v="0"/>
  </r>
  <r>
    <x v="1"/>
    <x v="0"/>
    <s v="De Bonte Raaf"/>
    <x v="9"/>
    <x v="26"/>
    <n v="75.599999999999994"/>
    <x v="3"/>
    <x v="0"/>
    <x v="0"/>
    <x v="0"/>
    <x v="2"/>
    <x v="0"/>
  </r>
  <r>
    <x v="1"/>
    <x v="0"/>
    <s v="De Bonte Raaf"/>
    <x v="9"/>
    <x v="27"/>
    <n v="121.25"/>
    <x v="3"/>
    <x v="0"/>
    <x v="0"/>
    <x v="0"/>
    <x v="2"/>
    <x v="0"/>
  </r>
  <r>
    <x v="1"/>
    <x v="0"/>
    <s v="De Bonte Raaf"/>
    <x v="9"/>
    <x v="28"/>
    <n v="1132"/>
    <x v="3"/>
    <x v="0"/>
    <x v="0"/>
    <x v="0"/>
    <x v="2"/>
    <x v="0"/>
  </r>
  <r>
    <x v="1"/>
    <x v="0"/>
    <s v="De Bonte Raaf"/>
    <x v="9"/>
    <x v="29"/>
    <n v="60"/>
    <x v="3"/>
    <x v="0"/>
    <x v="0"/>
    <x v="0"/>
    <x v="2"/>
    <x v="0"/>
  </r>
  <r>
    <x v="1"/>
    <x v="0"/>
    <s v="De Bonte Raaf"/>
    <x v="9"/>
    <x v="30"/>
    <n v="2264"/>
    <x v="3"/>
    <x v="0"/>
    <x v="0"/>
    <x v="0"/>
    <x v="2"/>
    <x v="0"/>
  </r>
  <r>
    <x v="1"/>
    <x v="0"/>
    <s v="De Bonte Raaf"/>
    <x v="9"/>
    <x v="31"/>
    <n v="14.51"/>
    <x v="3"/>
    <x v="0"/>
    <x v="0"/>
    <x v="0"/>
    <x v="2"/>
    <x v="0"/>
  </r>
  <r>
    <x v="1"/>
    <x v="0"/>
    <s v="De Bonte Raaf"/>
    <x v="9"/>
    <x v="32"/>
    <n v="78"/>
    <x v="3"/>
    <x v="0"/>
    <x v="0"/>
    <x v="0"/>
    <x v="2"/>
    <x v="0"/>
  </r>
  <r>
    <x v="1"/>
    <x v="0"/>
    <s v="De Bonte Raaf"/>
    <x v="9"/>
    <x v="33"/>
    <n v="50"/>
    <x v="3"/>
    <x v="0"/>
    <x v="0"/>
    <x v="0"/>
    <x v="2"/>
    <x v="0"/>
  </r>
  <r>
    <x v="1"/>
    <x v="0"/>
    <s v="De Bonte Raaf"/>
    <x v="9"/>
    <x v="34"/>
    <n v="50"/>
    <x v="3"/>
    <x v="0"/>
    <x v="0"/>
    <x v="0"/>
    <x v="2"/>
    <x v="0"/>
  </r>
  <r>
    <x v="1"/>
    <x v="0"/>
    <s v="De Bonte Raaf"/>
    <x v="9"/>
    <x v="35"/>
    <n v="100"/>
    <x v="3"/>
    <x v="0"/>
    <x v="0"/>
    <x v="0"/>
    <x v="2"/>
    <x v="0"/>
  </r>
  <r>
    <x v="1"/>
    <x v="0"/>
    <s v="De Bonte Raaf"/>
    <x v="9"/>
    <x v="36"/>
    <n v="78"/>
    <x v="3"/>
    <x v="0"/>
    <x v="0"/>
    <x v="0"/>
    <x v="2"/>
    <x v="0"/>
  </r>
  <r>
    <x v="1"/>
    <x v="0"/>
    <s v="De Bonte Raaf"/>
    <x v="9"/>
    <x v="37"/>
    <n v="83.44"/>
    <x v="3"/>
    <x v="0"/>
    <x v="0"/>
    <x v="0"/>
    <x v="2"/>
    <x v="0"/>
  </r>
  <r>
    <x v="1"/>
    <x v="0"/>
    <s v="De Bonte Raaf"/>
    <x v="9"/>
    <x v="104"/>
    <n v="0"/>
    <x v="3"/>
    <x v="0"/>
    <x v="0"/>
    <x v="0"/>
    <x v="2"/>
    <x v="0"/>
  </r>
  <r>
    <x v="1"/>
    <x v="0"/>
    <s v="De Bonte Raaf"/>
    <x v="9"/>
    <x v="105"/>
    <n v="0"/>
    <x v="3"/>
    <x v="0"/>
    <x v="0"/>
    <x v="0"/>
    <x v="2"/>
    <x v="0"/>
  </r>
  <r>
    <x v="1"/>
    <x v="0"/>
    <s v="De Bonte Raaf"/>
    <x v="9"/>
    <x v="106"/>
    <n v="0"/>
    <x v="3"/>
    <x v="0"/>
    <x v="0"/>
    <x v="0"/>
    <x v="2"/>
    <x v="0"/>
  </r>
  <r>
    <x v="1"/>
    <x v="0"/>
    <s v="De Bonte Raaf"/>
    <x v="9"/>
    <x v="38"/>
    <n v="75"/>
    <x v="3"/>
    <x v="0"/>
    <x v="0"/>
    <x v="0"/>
    <x v="2"/>
    <x v="0"/>
  </r>
  <r>
    <x v="1"/>
    <x v="0"/>
    <s v="De Bonte Raaf"/>
    <x v="9"/>
    <x v="39"/>
    <n v="0"/>
    <x v="3"/>
    <x v="0"/>
    <x v="0"/>
    <x v="0"/>
    <x v="2"/>
    <x v="0"/>
  </r>
  <r>
    <x v="1"/>
    <x v="0"/>
    <s v="De Bonte Raaf"/>
    <x v="9"/>
    <x v="40"/>
    <n v="75"/>
    <x v="3"/>
    <x v="0"/>
    <x v="0"/>
    <x v="0"/>
    <x v="2"/>
    <x v="0"/>
  </r>
  <r>
    <x v="1"/>
    <x v="0"/>
    <s v="De Bonte Raaf"/>
    <x v="9"/>
    <x v="41"/>
    <n v="0"/>
    <x v="3"/>
    <x v="0"/>
    <x v="0"/>
    <x v="0"/>
    <x v="2"/>
    <x v="0"/>
  </r>
  <r>
    <x v="1"/>
    <x v="0"/>
    <s v="De Bonte Raaf"/>
    <x v="9"/>
    <x v="92"/>
    <n v="1132"/>
    <x v="3"/>
    <x v="0"/>
    <x v="0"/>
    <x v="0"/>
    <x v="2"/>
    <x v="0"/>
  </r>
  <r>
    <x v="1"/>
    <x v="0"/>
    <s v="De Bonte Raaf"/>
    <x v="9"/>
    <x v="107"/>
    <n v="60"/>
    <x v="3"/>
    <x v="0"/>
    <x v="0"/>
    <x v="1"/>
    <x v="2"/>
    <x v="0"/>
  </r>
  <r>
    <x v="1"/>
    <x v="0"/>
    <s v="De Bonte Raaf"/>
    <x v="9"/>
    <x v="43"/>
    <n v="0"/>
    <x v="3"/>
    <x v="0"/>
    <x v="0"/>
    <x v="1"/>
    <x v="2"/>
    <x v="0"/>
  </r>
  <r>
    <x v="1"/>
    <x v="0"/>
    <s v="De Bonte Raaf"/>
    <x v="9"/>
    <x v="108"/>
    <n v="0"/>
    <x v="3"/>
    <x v="0"/>
    <x v="0"/>
    <x v="1"/>
    <x v="2"/>
    <x v="0"/>
  </r>
  <r>
    <x v="1"/>
    <x v="0"/>
    <s v="De Bonte Raaf"/>
    <x v="9"/>
    <x v="109"/>
    <n v="0"/>
    <x v="3"/>
    <x v="0"/>
    <x v="0"/>
    <x v="1"/>
    <x v="2"/>
    <x v="0"/>
  </r>
  <r>
    <x v="1"/>
    <x v="0"/>
    <s v="De Bonte Raaf"/>
    <x v="9"/>
    <x v="110"/>
    <n v="0"/>
    <x v="3"/>
    <x v="0"/>
    <x v="0"/>
    <x v="1"/>
    <x v="2"/>
    <x v="0"/>
  </r>
  <r>
    <x v="1"/>
    <x v="0"/>
    <s v="De Bonte Raaf"/>
    <x v="9"/>
    <x v="44"/>
    <n v="0"/>
    <x v="3"/>
    <x v="0"/>
    <x v="0"/>
    <x v="2"/>
    <x v="2"/>
    <x v="0"/>
  </r>
  <r>
    <x v="1"/>
    <x v="0"/>
    <s v="De Bonte Raaf"/>
    <x v="9"/>
    <x v="111"/>
    <n v="0"/>
    <x v="3"/>
    <x v="0"/>
    <x v="0"/>
    <x v="2"/>
    <x v="2"/>
    <x v="0"/>
  </r>
  <r>
    <x v="1"/>
    <x v="0"/>
    <s v="De Bonte Raaf"/>
    <x v="9"/>
    <x v="46"/>
    <n v="0"/>
    <x v="3"/>
    <x v="0"/>
    <x v="0"/>
    <x v="2"/>
    <x v="2"/>
    <x v="0"/>
  </r>
  <r>
    <x v="1"/>
    <x v="0"/>
    <s v="De Bonte Raaf"/>
    <x v="9"/>
    <x v="112"/>
    <n v="0"/>
    <x v="3"/>
    <x v="0"/>
    <x v="0"/>
    <x v="2"/>
    <x v="2"/>
    <x v="0"/>
  </r>
  <r>
    <x v="1"/>
    <x v="0"/>
    <s v="De Bonte Raaf"/>
    <x v="9"/>
    <x v="113"/>
    <n v="0"/>
    <x v="3"/>
    <x v="0"/>
    <x v="0"/>
    <x v="2"/>
    <x v="2"/>
    <x v="0"/>
  </r>
  <r>
    <x v="1"/>
    <x v="0"/>
    <s v="De Bonte Raaf"/>
    <x v="9"/>
    <x v="114"/>
    <n v="0"/>
    <x v="3"/>
    <x v="0"/>
    <x v="0"/>
    <x v="2"/>
    <x v="2"/>
    <x v="0"/>
  </r>
  <r>
    <x v="1"/>
    <x v="0"/>
    <s v="De Bonte Raaf"/>
    <x v="9"/>
    <x v="115"/>
    <n v="0"/>
    <x v="3"/>
    <x v="0"/>
    <x v="0"/>
    <x v="2"/>
    <x v="2"/>
    <x v="0"/>
  </r>
  <r>
    <x v="1"/>
    <x v="0"/>
    <s v="De Bonte Raaf"/>
    <x v="9"/>
    <x v="116"/>
    <n v="0"/>
    <x v="3"/>
    <x v="0"/>
    <x v="0"/>
    <x v="1"/>
    <x v="2"/>
    <x v="0"/>
  </r>
  <r>
    <x v="1"/>
    <x v="0"/>
    <s v="De Bonte Raaf"/>
    <x v="9"/>
    <x v="117"/>
    <n v="0"/>
    <x v="3"/>
    <x v="0"/>
    <x v="0"/>
    <x v="2"/>
    <x v="2"/>
    <x v="0"/>
  </r>
  <r>
    <x v="1"/>
    <x v="0"/>
    <s v="De Bonte Raaf"/>
    <x v="9"/>
    <x v="118"/>
    <n v="0"/>
    <x v="3"/>
    <x v="0"/>
    <x v="0"/>
    <x v="1"/>
    <x v="2"/>
    <x v="0"/>
  </r>
  <r>
    <x v="1"/>
    <x v="0"/>
    <s v="De Bonte Raaf"/>
    <x v="9"/>
    <x v="119"/>
    <n v="0"/>
    <x v="3"/>
    <x v="0"/>
    <x v="0"/>
    <x v="10"/>
    <x v="2"/>
    <x v="0"/>
  </r>
  <r>
    <x v="1"/>
    <x v="0"/>
    <s v="De Bonte Raaf"/>
    <x v="9"/>
    <x v="120"/>
    <n v="0"/>
    <x v="3"/>
    <x v="0"/>
    <x v="0"/>
    <x v="10"/>
    <x v="2"/>
    <x v="0"/>
  </r>
  <r>
    <x v="1"/>
    <x v="0"/>
    <s v="De Bonte Raaf"/>
    <x v="9"/>
    <x v="121"/>
    <n v="0"/>
    <x v="3"/>
    <x v="0"/>
    <x v="0"/>
    <x v="10"/>
    <x v="2"/>
    <x v="0"/>
  </r>
  <r>
    <x v="1"/>
    <x v="0"/>
    <s v="De Bonte Raaf"/>
    <x v="9"/>
    <x v="122"/>
    <n v="0"/>
    <x v="3"/>
    <x v="0"/>
    <x v="0"/>
    <x v="10"/>
    <x v="2"/>
    <x v="0"/>
  </r>
  <r>
    <x v="1"/>
    <x v="0"/>
    <s v="De Bonte Raaf"/>
    <x v="9"/>
    <x v="123"/>
    <n v="0"/>
    <x v="3"/>
    <x v="0"/>
    <x v="0"/>
    <x v="10"/>
    <x v="2"/>
    <x v="0"/>
  </r>
  <r>
    <x v="1"/>
    <x v="0"/>
    <s v="De Bonte Raaf"/>
    <x v="9"/>
    <x v="124"/>
    <n v="0"/>
    <x v="3"/>
    <x v="0"/>
    <x v="0"/>
    <x v="10"/>
    <x v="2"/>
    <x v="0"/>
  </r>
  <r>
    <x v="1"/>
    <x v="0"/>
    <s v="De Bonte Raaf"/>
    <x v="9"/>
    <x v="48"/>
    <n v="0"/>
    <x v="3"/>
    <x v="0"/>
    <x v="0"/>
    <x v="1"/>
    <x v="2"/>
    <x v="0"/>
  </r>
  <r>
    <x v="1"/>
    <x v="0"/>
    <s v="De Bonte Raaf"/>
    <x v="9"/>
    <x v="49"/>
    <n v="90.56"/>
    <x v="3"/>
    <x v="0"/>
    <x v="0"/>
    <x v="3"/>
    <x v="2"/>
    <x v="0"/>
  </r>
  <r>
    <x v="1"/>
    <x v="0"/>
    <s v="De Bonte Raaf"/>
    <x v="9"/>
    <x v="50"/>
    <n v="13.58"/>
    <x v="3"/>
    <x v="0"/>
    <x v="0"/>
    <x v="4"/>
    <x v="2"/>
    <x v="0"/>
  </r>
  <r>
    <x v="1"/>
    <x v="0"/>
    <s v="De Bonte Raaf"/>
    <x v="9"/>
    <x v="51"/>
    <n v="18.11"/>
    <x v="3"/>
    <x v="0"/>
    <x v="0"/>
    <x v="4"/>
    <x v="2"/>
    <x v="0"/>
  </r>
  <r>
    <x v="1"/>
    <x v="0"/>
    <s v="De Bonte Raaf"/>
    <x v="9"/>
    <x v="52"/>
    <n v="0"/>
    <x v="3"/>
    <x v="0"/>
    <x v="0"/>
    <x v="1"/>
    <x v="2"/>
    <x v="0"/>
  </r>
  <r>
    <x v="1"/>
    <x v="0"/>
    <s v="De Bonte Raaf"/>
    <x v="9"/>
    <x v="53"/>
    <n v="16.98"/>
    <x v="3"/>
    <x v="0"/>
    <x v="0"/>
    <x v="3"/>
    <x v="2"/>
    <x v="0"/>
  </r>
  <r>
    <x v="1"/>
    <x v="0"/>
    <s v="De Bonte Raaf"/>
    <x v="9"/>
    <x v="54"/>
    <n v="2.5499999999999998"/>
    <x v="3"/>
    <x v="0"/>
    <x v="0"/>
    <x v="4"/>
    <x v="2"/>
    <x v="0"/>
  </r>
  <r>
    <x v="1"/>
    <x v="0"/>
    <s v="De Bonte Raaf"/>
    <x v="9"/>
    <x v="55"/>
    <n v="3.4"/>
    <x v="3"/>
    <x v="0"/>
    <x v="0"/>
    <x v="4"/>
    <x v="2"/>
    <x v="0"/>
  </r>
  <r>
    <x v="1"/>
    <x v="0"/>
    <s v="De Bonte Raaf"/>
    <x v="9"/>
    <x v="56"/>
    <n v="0"/>
    <x v="3"/>
    <x v="0"/>
    <x v="0"/>
    <x v="4"/>
    <x v="2"/>
    <x v="0"/>
  </r>
  <r>
    <x v="1"/>
    <x v="0"/>
    <s v="De Bonte Raaf"/>
    <x v="9"/>
    <x v="57"/>
    <n v="0"/>
    <x v="3"/>
    <x v="0"/>
    <x v="0"/>
    <x v="4"/>
    <x v="2"/>
    <x v="0"/>
  </r>
  <r>
    <x v="1"/>
    <x v="0"/>
    <s v="De Bonte Raaf"/>
    <x v="9"/>
    <x v="58"/>
    <n v="0"/>
    <x v="3"/>
    <x v="0"/>
    <x v="0"/>
    <x v="4"/>
    <x v="2"/>
    <x v="0"/>
  </r>
  <r>
    <x v="1"/>
    <x v="0"/>
    <s v="De Bonte Raaf"/>
    <x v="9"/>
    <x v="59"/>
    <n v="0"/>
    <x v="3"/>
    <x v="0"/>
    <x v="0"/>
    <x v="4"/>
    <x v="2"/>
    <x v="0"/>
  </r>
  <r>
    <x v="1"/>
    <x v="0"/>
    <s v="De Bonte Raaf"/>
    <x v="9"/>
    <x v="60"/>
    <n v="89.76"/>
    <x v="3"/>
    <x v="0"/>
    <x v="0"/>
    <x v="5"/>
    <x v="2"/>
    <x v="0"/>
  </r>
  <r>
    <x v="1"/>
    <x v="0"/>
    <s v="De Bonte Raaf"/>
    <x v="9"/>
    <x v="61"/>
    <n v="0"/>
    <x v="3"/>
    <x v="0"/>
    <x v="0"/>
    <x v="5"/>
    <x v="2"/>
    <x v="0"/>
  </r>
  <r>
    <x v="1"/>
    <x v="0"/>
    <s v="De Bonte Raaf"/>
    <x v="9"/>
    <x v="62"/>
    <n v="0"/>
    <x v="3"/>
    <x v="0"/>
    <x v="0"/>
    <x v="5"/>
    <x v="2"/>
    <x v="0"/>
  </r>
  <r>
    <x v="1"/>
    <x v="0"/>
    <s v="De Bonte Raaf"/>
    <x v="9"/>
    <x v="63"/>
    <n v="0"/>
    <x v="3"/>
    <x v="0"/>
    <x v="0"/>
    <x v="5"/>
    <x v="2"/>
    <x v="0"/>
  </r>
  <r>
    <x v="1"/>
    <x v="0"/>
    <s v="De Bonte Raaf"/>
    <x v="9"/>
    <x v="64"/>
    <n v="6.44"/>
    <x v="3"/>
    <x v="0"/>
    <x v="0"/>
    <x v="5"/>
    <x v="2"/>
    <x v="0"/>
  </r>
  <r>
    <x v="1"/>
    <x v="0"/>
    <s v="De Bonte Raaf"/>
    <x v="9"/>
    <x v="65"/>
    <n v="0"/>
    <x v="3"/>
    <x v="0"/>
    <x v="0"/>
    <x v="5"/>
    <x v="2"/>
    <x v="0"/>
  </r>
  <r>
    <x v="1"/>
    <x v="0"/>
    <s v="De Bonte Raaf"/>
    <x v="9"/>
    <x v="66"/>
    <n v="32.18"/>
    <x v="3"/>
    <x v="0"/>
    <x v="0"/>
    <x v="5"/>
    <x v="2"/>
    <x v="0"/>
  </r>
  <r>
    <x v="1"/>
    <x v="0"/>
    <s v="De Bonte Raaf"/>
    <x v="9"/>
    <x v="67"/>
    <n v="0"/>
    <x v="3"/>
    <x v="0"/>
    <x v="0"/>
    <x v="5"/>
    <x v="2"/>
    <x v="0"/>
  </r>
  <r>
    <x v="1"/>
    <x v="0"/>
    <s v="De Bonte Raaf"/>
    <x v="9"/>
    <x v="68"/>
    <n v="0"/>
    <x v="3"/>
    <x v="0"/>
    <x v="0"/>
    <x v="5"/>
    <x v="2"/>
    <x v="0"/>
  </r>
  <r>
    <x v="1"/>
    <x v="0"/>
    <s v="De Bonte Raaf"/>
    <x v="9"/>
    <x v="69"/>
    <n v="0"/>
    <x v="3"/>
    <x v="0"/>
    <x v="0"/>
    <x v="5"/>
    <x v="2"/>
    <x v="0"/>
  </r>
  <r>
    <x v="1"/>
    <x v="0"/>
    <s v="De Bonte Raaf"/>
    <x v="9"/>
    <x v="70"/>
    <n v="4.41"/>
    <x v="3"/>
    <x v="0"/>
    <x v="0"/>
    <x v="5"/>
    <x v="2"/>
    <x v="0"/>
  </r>
  <r>
    <x v="1"/>
    <x v="0"/>
    <s v="De Bonte Raaf"/>
    <x v="9"/>
    <x v="71"/>
    <n v="0"/>
    <x v="3"/>
    <x v="0"/>
    <x v="0"/>
    <x v="5"/>
    <x v="2"/>
    <x v="0"/>
  </r>
  <r>
    <x v="1"/>
    <x v="0"/>
    <s v="De Bonte Raaf"/>
    <x v="9"/>
    <x v="72"/>
    <n v="0"/>
    <x v="3"/>
    <x v="0"/>
    <x v="0"/>
    <x v="4"/>
    <x v="2"/>
    <x v="0"/>
  </r>
  <r>
    <x v="1"/>
    <x v="0"/>
    <s v="De Bonte Raaf"/>
    <x v="9"/>
    <x v="73"/>
    <n v="0"/>
    <x v="3"/>
    <x v="0"/>
    <x v="0"/>
    <x v="4"/>
    <x v="2"/>
    <x v="0"/>
  </r>
  <r>
    <x v="1"/>
    <x v="0"/>
    <s v="De Bonte Raaf"/>
    <x v="9"/>
    <x v="74"/>
    <n v="0"/>
    <x v="3"/>
    <x v="0"/>
    <x v="0"/>
    <x v="4"/>
    <x v="2"/>
    <x v="0"/>
  </r>
  <r>
    <x v="1"/>
    <x v="0"/>
    <s v="De Bonte Raaf"/>
    <x v="9"/>
    <x v="75"/>
    <n v="0"/>
    <x v="3"/>
    <x v="0"/>
    <x v="0"/>
    <x v="4"/>
    <x v="2"/>
    <x v="0"/>
  </r>
  <r>
    <x v="1"/>
    <x v="0"/>
    <s v="De Bonte Raaf"/>
    <x v="9"/>
    <x v="76"/>
    <n v="83.44"/>
    <x v="3"/>
    <x v="0"/>
    <x v="0"/>
    <x v="6"/>
    <x v="2"/>
    <x v="0"/>
  </r>
  <r>
    <x v="1"/>
    <x v="0"/>
    <s v="De Bonte Raaf"/>
    <x v="9"/>
    <x v="125"/>
    <n v="0"/>
    <x v="3"/>
    <x v="0"/>
    <x v="0"/>
    <x v="6"/>
    <x v="2"/>
    <x v="0"/>
  </r>
  <r>
    <x v="1"/>
    <x v="0"/>
    <s v="De Bonte Raaf"/>
    <x v="9"/>
    <x v="77"/>
    <n v="-61.33"/>
    <x v="3"/>
    <x v="0"/>
    <x v="0"/>
    <x v="7"/>
    <x v="2"/>
    <x v="0"/>
  </r>
  <r>
    <x v="1"/>
    <x v="0"/>
    <s v="De Bonte Raaf"/>
    <x v="9"/>
    <x v="78"/>
    <n v="-5"/>
    <x v="3"/>
    <x v="0"/>
    <x v="0"/>
    <x v="7"/>
    <x v="2"/>
    <x v="0"/>
  </r>
  <r>
    <x v="1"/>
    <x v="0"/>
    <s v="De Bonte Raaf"/>
    <x v="9"/>
    <x v="79"/>
    <n v="0"/>
    <x v="3"/>
    <x v="0"/>
    <x v="0"/>
    <x v="7"/>
    <x v="2"/>
    <x v="0"/>
  </r>
  <r>
    <x v="1"/>
    <x v="0"/>
    <s v="De Bonte Raaf"/>
    <x v="9"/>
    <x v="80"/>
    <n v="0"/>
    <x v="3"/>
    <x v="0"/>
    <x v="0"/>
    <x v="8"/>
    <x v="2"/>
    <x v="0"/>
  </r>
  <r>
    <x v="1"/>
    <x v="0"/>
    <s v="De Bonte Raaf"/>
    <x v="9"/>
    <x v="126"/>
    <n v="0"/>
    <x v="3"/>
    <x v="0"/>
    <x v="0"/>
    <x v="8"/>
    <x v="2"/>
    <x v="0"/>
  </r>
  <r>
    <x v="1"/>
    <x v="0"/>
    <s v="De Bonte Raaf"/>
    <x v="9"/>
    <x v="81"/>
    <n v="1125.67"/>
    <x v="3"/>
    <x v="0"/>
    <x v="0"/>
    <x v="8"/>
    <x v="2"/>
    <x v="0"/>
  </r>
  <r>
    <x v="1"/>
    <x v="0"/>
    <s v="De Bonte Raaf"/>
    <x v="9"/>
    <x v="82"/>
    <n v="0"/>
    <x v="3"/>
    <x v="0"/>
    <x v="0"/>
    <x v="8"/>
    <x v="2"/>
    <x v="0"/>
  </r>
  <r>
    <x v="1"/>
    <x v="0"/>
    <s v="De Bonte Raaf"/>
    <x v="9"/>
    <x v="83"/>
    <n v="1125.67"/>
    <x v="3"/>
    <x v="0"/>
    <x v="0"/>
    <x v="9"/>
    <x v="2"/>
    <x v="0"/>
  </r>
  <r>
    <x v="1"/>
    <x v="0"/>
    <s v="De Bonte Raaf"/>
    <x v="9"/>
    <x v="84"/>
    <n v="0"/>
    <x v="3"/>
    <x v="0"/>
    <x v="0"/>
    <x v="3"/>
    <x v="2"/>
    <x v="0"/>
  </r>
  <r>
    <x v="1"/>
    <x v="0"/>
    <s v="De Bonte Raaf"/>
    <x v="10"/>
    <x v="0"/>
    <n v="94.35"/>
    <x v="3"/>
    <x v="0"/>
    <x v="0"/>
    <x v="0"/>
    <x v="2"/>
    <x v="0"/>
  </r>
  <r>
    <x v="1"/>
    <x v="0"/>
    <s v="De Bonte Raaf"/>
    <x v="10"/>
    <x v="1"/>
    <n v="0"/>
    <x v="3"/>
    <x v="0"/>
    <x v="0"/>
    <x v="0"/>
    <x v="2"/>
    <x v="0"/>
  </r>
  <r>
    <x v="1"/>
    <x v="0"/>
    <s v="De Bonte Raaf"/>
    <x v="10"/>
    <x v="97"/>
    <n v="50"/>
    <x v="3"/>
    <x v="0"/>
    <x v="0"/>
    <x v="0"/>
    <x v="2"/>
    <x v="0"/>
  </r>
  <r>
    <x v="1"/>
    <x v="0"/>
    <s v="De Bonte Raaf"/>
    <x v="10"/>
    <x v="3"/>
    <n v="0"/>
    <x v="3"/>
    <x v="0"/>
    <x v="0"/>
    <x v="0"/>
    <x v="2"/>
    <x v="0"/>
  </r>
  <r>
    <x v="1"/>
    <x v="0"/>
    <s v="De Bonte Raaf"/>
    <x v="10"/>
    <x v="86"/>
    <n v="0"/>
    <x v="3"/>
    <x v="0"/>
    <x v="0"/>
    <x v="0"/>
    <x v="2"/>
    <x v="0"/>
  </r>
  <r>
    <x v="1"/>
    <x v="0"/>
    <s v="De Bonte Raaf"/>
    <x v="10"/>
    <x v="4"/>
    <n v="0"/>
    <x v="3"/>
    <x v="0"/>
    <x v="0"/>
    <x v="1"/>
    <x v="2"/>
    <x v="0"/>
  </r>
  <r>
    <x v="1"/>
    <x v="0"/>
    <s v="De Bonte Raaf"/>
    <x v="10"/>
    <x v="98"/>
    <n v="50"/>
    <x v="3"/>
    <x v="0"/>
    <x v="0"/>
    <x v="0"/>
    <x v="2"/>
    <x v="0"/>
  </r>
  <r>
    <x v="1"/>
    <x v="0"/>
    <s v="De Bonte Raaf"/>
    <x v="10"/>
    <x v="6"/>
    <n v="50"/>
    <x v="3"/>
    <x v="0"/>
    <x v="0"/>
    <x v="0"/>
    <x v="2"/>
    <x v="0"/>
  </r>
  <r>
    <x v="1"/>
    <x v="0"/>
    <s v="De Bonte Raaf"/>
    <x v="10"/>
    <x v="101"/>
    <n v="0"/>
    <x v="3"/>
    <x v="0"/>
    <x v="0"/>
    <x v="1"/>
    <x v="2"/>
    <x v="0"/>
  </r>
  <r>
    <x v="1"/>
    <x v="0"/>
    <s v="De Bonte Raaf"/>
    <x v="10"/>
    <x v="99"/>
    <n v="50"/>
    <x v="3"/>
    <x v="0"/>
    <x v="0"/>
    <x v="0"/>
    <x v="2"/>
    <x v="0"/>
  </r>
  <r>
    <x v="1"/>
    <x v="0"/>
    <s v="De Bonte Raaf"/>
    <x v="10"/>
    <x v="9"/>
    <n v="0"/>
    <x v="3"/>
    <x v="0"/>
    <x v="0"/>
    <x v="0"/>
    <x v="2"/>
    <x v="0"/>
  </r>
  <r>
    <x v="1"/>
    <x v="0"/>
    <s v="De Bonte Raaf"/>
    <x v="10"/>
    <x v="102"/>
    <n v="0"/>
    <x v="3"/>
    <x v="0"/>
    <x v="0"/>
    <x v="0"/>
    <x v="2"/>
    <x v="0"/>
  </r>
  <r>
    <x v="1"/>
    <x v="0"/>
    <s v="De Bonte Raaf"/>
    <x v="10"/>
    <x v="10"/>
    <n v="0"/>
    <x v="3"/>
    <x v="0"/>
    <x v="0"/>
    <x v="0"/>
    <x v="2"/>
    <x v="0"/>
  </r>
  <r>
    <x v="1"/>
    <x v="0"/>
    <s v="De Bonte Raaf"/>
    <x v="10"/>
    <x v="11"/>
    <n v="0"/>
    <x v="3"/>
    <x v="0"/>
    <x v="0"/>
    <x v="0"/>
    <x v="2"/>
    <x v="0"/>
  </r>
  <r>
    <x v="1"/>
    <x v="0"/>
    <s v="De Bonte Raaf"/>
    <x v="10"/>
    <x v="12"/>
    <n v="0"/>
    <x v="3"/>
    <x v="0"/>
    <x v="0"/>
    <x v="0"/>
    <x v="2"/>
    <x v="0"/>
  </r>
  <r>
    <x v="1"/>
    <x v="0"/>
    <s v="De Bonte Raaf"/>
    <x v="10"/>
    <x v="13"/>
    <n v="0"/>
    <x v="3"/>
    <x v="0"/>
    <x v="0"/>
    <x v="0"/>
    <x v="2"/>
    <x v="0"/>
  </r>
  <r>
    <x v="1"/>
    <x v="0"/>
    <s v="De Bonte Raaf"/>
    <x v="10"/>
    <x v="14"/>
    <n v="0"/>
    <x v="3"/>
    <x v="0"/>
    <x v="0"/>
    <x v="0"/>
    <x v="2"/>
    <x v="0"/>
  </r>
  <r>
    <x v="1"/>
    <x v="0"/>
    <s v="De Bonte Raaf"/>
    <x v="10"/>
    <x v="103"/>
    <n v="0"/>
    <x v="3"/>
    <x v="0"/>
    <x v="0"/>
    <x v="1"/>
    <x v="2"/>
    <x v="0"/>
  </r>
  <r>
    <x v="1"/>
    <x v="0"/>
    <s v="De Bonte Raaf"/>
    <x v="10"/>
    <x v="15"/>
    <n v="0"/>
    <x v="3"/>
    <x v="0"/>
    <x v="0"/>
    <x v="0"/>
    <x v="2"/>
    <x v="0"/>
  </r>
  <r>
    <x v="1"/>
    <x v="0"/>
    <s v="De Bonte Raaf"/>
    <x v="10"/>
    <x v="16"/>
    <n v="0"/>
    <x v="3"/>
    <x v="0"/>
    <x v="0"/>
    <x v="0"/>
    <x v="2"/>
    <x v="0"/>
  </r>
  <r>
    <x v="1"/>
    <x v="0"/>
    <s v="De Bonte Raaf"/>
    <x v="10"/>
    <x v="17"/>
    <n v="0"/>
    <x v="3"/>
    <x v="0"/>
    <x v="0"/>
    <x v="0"/>
    <x v="2"/>
    <x v="0"/>
  </r>
  <r>
    <x v="1"/>
    <x v="0"/>
    <s v="De Bonte Raaf"/>
    <x v="10"/>
    <x v="18"/>
    <n v="50"/>
    <x v="3"/>
    <x v="0"/>
    <x v="0"/>
    <x v="0"/>
    <x v="2"/>
    <x v="0"/>
  </r>
  <r>
    <x v="1"/>
    <x v="0"/>
    <s v="De Bonte Raaf"/>
    <x v="10"/>
    <x v="19"/>
    <n v="0"/>
    <x v="3"/>
    <x v="0"/>
    <x v="0"/>
    <x v="0"/>
    <x v="2"/>
    <x v="0"/>
  </r>
  <r>
    <x v="1"/>
    <x v="0"/>
    <s v="De Bonte Raaf"/>
    <x v="10"/>
    <x v="20"/>
    <n v="50"/>
    <x v="3"/>
    <x v="0"/>
    <x v="0"/>
    <x v="0"/>
    <x v="2"/>
    <x v="0"/>
  </r>
  <r>
    <x v="1"/>
    <x v="0"/>
    <s v="De Bonte Raaf"/>
    <x v="10"/>
    <x v="21"/>
    <n v="-18.55"/>
    <x v="3"/>
    <x v="0"/>
    <x v="0"/>
    <x v="0"/>
    <x v="2"/>
    <x v="0"/>
  </r>
  <r>
    <x v="1"/>
    <x v="0"/>
    <s v="De Bonte Raaf"/>
    <x v="10"/>
    <x v="22"/>
    <n v="0"/>
    <x v="3"/>
    <x v="0"/>
    <x v="0"/>
    <x v="0"/>
    <x v="2"/>
    <x v="0"/>
  </r>
  <r>
    <x v="1"/>
    <x v="0"/>
    <s v="De Bonte Raaf"/>
    <x v="10"/>
    <x v="23"/>
    <n v="0"/>
    <x v="3"/>
    <x v="0"/>
    <x v="0"/>
    <x v="0"/>
    <x v="2"/>
    <x v="0"/>
  </r>
  <r>
    <x v="1"/>
    <x v="0"/>
    <s v="De Bonte Raaf"/>
    <x v="10"/>
    <x v="24"/>
    <n v="0"/>
    <x v="3"/>
    <x v="0"/>
    <x v="0"/>
    <x v="0"/>
    <x v="2"/>
    <x v="0"/>
  </r>
  <r>
    <x v="1"/>
    <x v="0"/>
    <s v="De Bonte Raaf"/>
    <x v="10"/>
    <x v="25"/>
    <n v="0"/>
    <x v="3"/>
    <x v="0"/>
    <x v="0"/>
    <x v="0"/>
    <x v="2"/>
    <x v="0"/>
  </r>
  <r>
    <x v="1"/>
    <x v="0"/>
    <s v="De Bonte Raaf"/>
    <x v="10"/>
    <x v="26"/>
    <n v="0"/>
    <x v="3"/>
    <x v="0"/>
    <x v="0"/>
    <x v="0"/>
    <x v="2"/>
    <x v="0"/>
  </r>
  <r>
    <x v="1"/>
    <x v="0"/>
    <s v="De Bonte Raaf"/>
    <x v="10"/>
    <x v="27"/>
    <n v="0"/>
    <x v="3"/>
    <x v="0"/>
    <x v="0"/>
    <x v="0"/>
    <x v="2"/>
    <x v="0"/>
  </r>
  <r>
    <x v="1"/>
    <x v="0"/>
    <s v="De Bonte Raaf"/>
    <x v="10"/>
    <x v="28"/>
    <n v="0"/>
    <x v="3"/>
    <x v="0"/>
    <x v="0"/>
    <x v="0"/>
    <x v="2"/>
    <x v="0"/>
  </r>
  <r>
    <x v="1"/>
    <x v="0"/>
    <s v="De Bonte Raaf"/>
    <x v="10"/>
    <x v="29"/>
    <n v="50"/>
    <x v="3"/>
    <x v="0"/>
    <x v="0"/>
    <x v="0"/>
    <x v="2"/>
    <x v="0"/>
  </r>
  <r>
    <x v="1"/>
    <x v="0"/>
    <s v="De Bonte Raaf"/>
    <x v="10"/>
    <x v="30"/>
    <n v="2264"/>
    <x v="3"/>
    <x v="0"/>
    <x v="0"/>
    <x v="0"/>
    <x v="2"/>
    <x v="0"/>
  </r>
  <r>
    <x v="1"/>
    <x v="0"/>
    <s v="De Bonte Raaf"/>
    <x v="10"/>
    <x v="31"/>
    <n v="14.51"/>
    <x v="3"/>
    <x v="0"/>
    <x v="0"/>
    <x v="0"/>
    <x v="2"/>
    <x v="0"/>
  </r>
  <r>
    <x v="1"/>
    <x v="0"/>
    <s v="De Bonte Raaf"/>
    <x v="10"/>
    <x v="32"/>
    <n v="0"/>
    <x v="3"/>
    <x v="0"/>
    <x v="0"/>
    <x v="0"/>
    <x v="2"/>
    <x v="0"/>
  </r>
  <r>
    <x v="1"/>
    <x v="0"/>
    <s v="De Bonte Raaf"/>
    <x v="10"/>
    <x v="33"/>
    <n v="0"/>
    <x v="3"/>
    <x v="0"/>
    <x v="0"/>
    <x v="0"/>
    <x v="2"/>
    <x v="0"/>
  </r>
  <r>
    <x v="1"/>
    <x v="0"/>
    <s v="De Bonte Raaf"/>
    <x v="10"/>
    <x v="34"/>
    <n v="0"/>
    <x v="3"/>
    <x v="0"/>
    <x v="0"/>
    <x v="0"/>
    <x v="2"/>
    <x v="0"/>
  </r>
  <r>
    <x v="1"/>
    <x v="0"/>
    <s v="De Bonte Raaf"/>
    <x v="10"/>
    <x v="35"/>
    <n v="0"/>
    <x v="3"/>
    <x v="0"/>
    <x v="0"/>
    <x v="0"/>
    <x v="2"/>
    <x v="0"/>
  </r>
  <r>
    <x v="1"/>
    <x v="0"/>
    <s v="De Bonte Raaf"/>
    <x v="10"/>
    <x v="36"/>
    <n v="0"/>
    <x v="3"/>
    <x v="0"/>
    <x v="0"/>
    <x v="0"/>
    <x v="2"/>
    <x v="0"/>
  </r>
  <r>
    <x v="1"/>
    <x v="0"/>
    <s v="De Bonte Raaf"/>
    <x v="10"/>
    <x v="37"/>
    <n v="0"/>
    <x v="3"/>
    <x v="0"/>
    <x v="0"/>
    <x v="0"/>
    <x v="2"/>
    <x v="0"/>
  </r>
  <r>
    <x v="1"/>
    <x v="0"/>
    <s v="De Bonte Raaf"/>
    <x v="10"/>
    <x v="104"/>
    <n v="0"/>
    <x v="3"/>
    <x v="0"/>
    <x v="0"/>
    <x v="0"/>
    <x v="2"/>
    <x v="0"/>
  </r>
  <r>
    <x v="1"/>
    <x v="0"/>
    <s v="De Bonte Raaf"/>
    <x v="10"/>
    <x v="105"/>
    <n v="0"/>
    <x v="3"/>
    <x v="0"/>
    <x v="0"/>
    <x v="0"/>
    <x v="2"/>
    <x v="0"/>
  </r>
  <r>
    <x v="1"/>
    <x v="0"/>
    <s v="De Bonte Raaf"/>
    <x v="10"/>
    <x v="106"/>
    <n v="0"/>
    <x v="3"/>
    <x v="0"/>
    <x v="0"/>
    <x v="0"/>
    <x v="2"/>
    <x v="0"/>
  </r>
  <r>
    <x v="1"/>
    <x v="0"/>
    <s v="De Bonte Raaf"/>
    <x v="10"/>
    <x v="38"/>
    <n v="7.34"/>
    <x v="3"/>
    <x v="0"/>
    <x v="0"/>
    <x v="0"/>
    <x v="2"/>
    <x v="0"/>
  </r>
  <r>
    <x v="1"/>
    <x v="0"/>
    <s v="De Bonte Raaf"/>
    <x v="10"/>
    <x v="39"/>
    <n v="0"/>
    <x v="3"/>
    <x v="0"/>
    <x v="0"/>
    <x v="0"/>
    <x v="2"/>
    <x v="0"/>
  </r>
  <r>
    <x v="1"/>
    <x v="0"/>
    <s v="De Bonte Raaf"/>
    <x v="10"/>
    <x v="40"/>
    <n v="7.34"/>
    <x v="3"/>
    <x v="0"/>
    <x v="0"/>
    <x v="0"/>
    <x v="2"/>
    <x v="0"/>
  </r>
  <r>
    <x v="1"/>
    <x v="0"/>
    <s v="De Bonte Raaf"/>
    <x v="10"/>
    <x v="41"/>
    <n v="0"/>
    <x v="3"/>
    <x v="0"/>
    <x v="0"/>
    <x v="0"/>
    <x v="2"/>
    <x v="0"/>
  </r>
  <r>
    <x v="1"/>
    <x v="0"/>
    <s v="De Bonte Raaf"/>
    <x v="10"/>
    <x v="42"/>
    <n v="0"/>
    <x v="3"/>
    <x v="0"/>
    <x v="0"/>
    <x v="0"/>
    <x v="2"/>
    <x v="0"/>
  </r>
  <r>
    <x v="1"/>
    <x v="0"/>
    <s v="De Bonte Raaf"/>
    <x v="10"/>
    <x v="107"/>
    <n v="50"/>
    <x v="3"/>
    <x v="0"/>
    <x v="0"/>
    <x v="1"/>
    <x v="2"/>
    <x v="0"/>
  </r>
  <r>
    <x v="1"/>
    <x v="0"/>
    <s v="De Bonte Raaf"/>
    <x v="10"/>
    <x v="43"/>
    <n v="0"/>
    <x v="3"/>
    <x v="0"/>
    <x v="0"/>
    <x v="1"/>
    <x v="2"/>
    <x v="0"/>
  </r>
  <r>
    <x v="1"/>
    <x v="0"/>
    <s v="De Bonte Raaf"/>
    <x v="10"/>
    <x v="108"/>
    <n v="0"/>
    <x v="3"/>
    <x v="0"/>
    <x v="0"/>
    <x v="1"/>
    <x v="2"/>
    <x v="0"/>
  </r>
  <r>
    <x v="1"/>
    <x v="0"/>
    <s v="De Bonte Raaf"/>
    <x v="10"/>
    <x v="109"/>
    <n v="0"/>
    <x v="3"/>
    <x v="0"/>
    <x v="0"/>
    <x v="1"/>
    <x v="2"/>
    <x v="0"/>
  </r>
  <r>
    <x v="1"/>
    <x v="0"/>
    <s v="De Bonte Raaf"/>
    <x v="10"/>
    <x v="110"/>
    <n v="0"/>
    <x v="3"/>
    <x v="0"/>
    <x v="0"/>
    <x v="1"/>
    <x v="2"/>
    <x v="0"/>
  </r>
  <r>
    <x v="1"/>
    <x v="0"/>
    <s v="De Bonte Raaf"/>
    <x v="10"/>
    <x v="44"/>
    <n v="0"/>
    <x v="3"/>
    <x v="0"/>
    <x v="0"/>
    <x v="2"/>
    <x v="2"/>
    <x v="0"/>
  </r>
  <r>
    <x v="1"/>
    <x v="0"/>
    <s v="De Bonte Raaf"/>
    <x v="10"/>
    <x v="111"/>
    <n v="0"/>
    <x v="3"/>
    <x v="0"/>
    <x v="0"/>
    <x v="2"/>
    <x v="2"/>
    <x v="0"/>
  </r>
  <r>
    <x v="1"/>
    <x v="0"/>
    <s v="De Bonte Raaf"/>
    <x v="10"/>
    <x v="46"/>
    <n v="0"/>
    <x v="3"/>
    <x v="0"/>
    <x v="0"/>
    <x v="2"/>
    <x v="2"/>
    <x v="0"/>
  </r>
  <r>
    <x v="1"/>
    <x v="0"/>
    <s v="De Bonte Raaf"/>
    <x v="10"/>
    <x v="112"/>
    <n v="0"/>
    <x v="3"/>
    <x v="0"/>
    <x v="0"/>
    <x v="2"/>
    <x v="2"/>
    <x v="0"/>
  </r>
  <r>
    <x v="1"/>
    <x v="0"/>
    <s v="De Bonte Raaf"/>
    <x v="10"/>
    <x v="113"/>
    <n v="0"/>
    <x v="3"/>
    <x v="0"/>
    <x v="0"/>
    <x v="2"/>
    <x v="2"/>
    <x v="0"/>
  </r>
  <r>
    <x v="1"/>
    <x v="0"/>
    <s v="De Bonte Raaf"/>
    <x v="10"/>
    <x v="114"/>
    <n v="0"/>
    <x v="3"/>
    <x v="0"/>
    <x v="0"/>
    <x v="2"/>
    <x v="2"/>
    <x v="0"/>
  </r>
  <r>
    <x v="1"/>
    <x v="0"/>
    <s v="De Bonte Raaf"/>
    <x v="10"/>
    <x v="115"/>
    <n v="0"/>
    <x v="3"/>
    <x v="0"/>
    <x v="0"/>
    <x v="2"/>
    <x v="2"/>
    <x v="0"/>
  </r>
  <r>
    <x v="1"/>
    <x v="0"/>
    <s v="De Bonte Raaf"/>
    <x v="10"/>
    <x v="116"/>
    <n v="0"/>
    <x v="3"/>
    <x v="0"/>
    <x v="0"/>
    <x v="1"/>
    <x v="2"/>
    <x v="0"/>
  </r>
  <r>
    <x v="1"/>
    <x v="0"/>
    <s v="De Bonte Raaf"/>
    <x v="10"/>
    <x v="117"/>
    <n v="0"/>
    <x v="3"/>
    <x v="0"/>
    <x v="0"/>
    <x v="2"/>
    <x v="2"/>
    <x v="0"/>
  </r>
  <r>
    <x v="1"/>
    <x v="0"/>
    <s v="De Bonte Raaf"/>
    <x v="10"/>
    <x v="118"/>
    <n v="0"/>
    <x v="3"/>
    <x v="0"/>
    <x v="0"/>
    <x v="1"/>
    <x v="2"/>
    <x v="0"/>
  </r>
  <r>
    <x v="1"/>
    <x v="0"/>
    <s v="De Bonte Raaf"/>
    <x v="10"/>
    <x v="119"/>
    <n v="0"/>
    <x v="3"/>
    <x v="0"/>
    <x v="0"/>
    <x v="10"/>
    <x v="2"/>
    <x v="0"/>
  </r>
  <r>
    <x v="1"/>
    <x v="0"/>
    <s v="De Bonte Raaf"/>
    <x v="10"/>
    <x v="120"/>
    <n v="0"/>
    <x v="3"/>
    <x v="0"/>
    <x v="0"/>
    <x v="10"/>
    <x v="2"/>
    <x v="0"/>
  </r>
  <r>
    <x v="1"/>
    <x v="0"/>
    <s v="De Bonte Raaf"/>
    <x v="10"/>
    <x v="121"/>
    <n v="0"/>
    <x v="3"/>
    <x v="0"/>
    <x v="0"/>
    <x v="10"/>
    <x v="2"/>
    <x v="0"/>
  </r>
  <r>
    <x v="1"/>
    <x v="0"/>
    <s v="De Bonte Raaf"/>
    <x v="10"/>
    <x v="122"/>
    <n v="0"/>
    <x v="3"/>
    <x v="0"/>
    <x v="0"/>
    <x v="10"/>
    <x v="2"/>
    <x v="0"/>
  </r>
  <r>
    <x v="1"/>
    <x v="0"/>
    <s v="De Bonte Raaf"/>
    <x v="10"/>
    <x v="123"/>
    <n v="0"/>
    <x v="3"/>
    <x v="0"/>
    <x v="0"/>
    <x v="10"/>
    <x v="2"/>
    <x v="0"/>
  </r>
  <r>
    <x v="1"/>
    <x v="0"/>
    <s v="De Bonte Raaf"/>
    <x v="10"/>
    <x v="124"/>
    <n v="0"/>
    <x v="3"/>
    <x v="0"/>
    <x v="0"/>
    <x v="10"/>
    <x v="2"/>
    <x v="0"/>
  </r>
  <r>
    <x v="1"/>
    <x v="0"/>
    <s v="De Bonte Raaf"/>
    <x v="10"/>
    <x v="48"/>
    <n v="0"/>
    <x v="3"/>
    <x v="0"/>
    <x v="0"/>
    <x v="1"/>
    <x v="2"/>
    <x v="0"/>
  </r>
  <r>
    <x v="1"/>
    <x v="0"/>
    <s v="De Bonte Raaf"/>
    <x v="10"/>
    <x v="49"/>
    <n v="0"/>
    <x v="3"/>
    <x v="0"/>
    <x v="0"/>
    <x v="3"/>
    <x v="2"/>
    <x v="0"/>
  </r>
  <r>
    <x v="1"/>
    <x v="0"/>
    <s v="De Bonte Raaf"/>
    <x v="10"/>
    <x v="50"/>
    <n v="0"/>
    <x v="3"/>
    <x v="0"/>
    <x v="0"/>
    <x v="4"/>
    <x v="2"/>
    <x v="0"/>
  </r>
  <r>
    <x v="1"/>
    <x v="0"/>
    <s v="De Bonte Raaf"/>
    <x v="10"/>
    <x v="51"/>
    <n v="0"/>
    <x v="3"/>
    <x v="0"/>
    <x v="0"/>
    <x v="4"/>
    <x v="2"/>
    <x v="0"/>
  </r>
  <r>
    <x v="1"/>
    <x v="0"/>
    <s v="De Bonte Raaf"/>
    <x v="10"/>
    <x v="52"/>
    <n v="0"/>
    <x v="3"/>
    <x v="0"/>
    <x v="0"/>
    <x v="1"/>
    <x v="2"/>
    <x v="0"/>
  </r>
  <r>
    <x v="1"/>
    <x v="0"/>
    <s v="De Bonte Raaf"/>
    <x v="10"/>
    <x v="53"/>
    <n v="0"/>
    <x v="3"/>
    <x v="0"/>
    <x v="0"/>
    <x v="3"/>
    <x v="2"/>
    <x v="0"/>
  </r>
  <r>
    <x v="1"/>
    <x v="0"/>
    <s v="De Bonte Raaf"/>
    <x v="10"/>
    <x v="54"/>
    <n v="0"/>
    <x v="3"/>
    <x v="0"/>
    <x v="0"/>
    <x v="4"/>
    <x v="2"/>
    <x v="0"/>
  </r>
  <r>
    <x v="1"/>
    <x v="0"/>
    <s v="De Bonte Raaf"/>
    <x v="10"/>
    <x v="55"/>
    <n v="0"/>
    <x v="3"/>
    <x v="0"/>
    <x v="0"/>
    <x v="4"/>
    <x v="2"/>
    <x v="0"/>
  </r>
  <r>
    <x v="1"/>
    <x v="0"/>
    <s v="De Bonte Raaf"/>
    <x v="10"/>
    <x v="56"/>
    <n v="0"/>
    <x v="3"/>
    <x v="0"/>
    <x v="0"/>
    <x v="4"/>
    <x v="2"/>
    <x v="0"/>
  </r>
  <r>
    <x v="1"/>
    <x v="0"/>
    <s v="De Bonte Raaf"/>
    <x v="10"/>
    <x v="57"/>
    <n v="0"/>
    <x v="3"/>
    <x v="0"/>
    <x v="0"/>
    <x v="4"/>
    <x v="2"/>
    <x v="0"/>
  </r>
  <r>
    <x v="1"/>
    <x v="0"/>
    <s v="De Bonte Raaf"/>
    <x v="10"/>
    <x v="58"/>
    <n v="0"/>
    <x v="3"/>
    <x v="0"/>
    <x v="0"/>
    <x v="4"/>
    <x v="2"/>
    <x v="0"/>
  </r>
  <r>
    <x v="1"/>
    <x v="0"/>
    <s v="De Bonte Raaf"/>
    <x v="10"/>
    <x v="59"/>
    <n v="0"/>
    <x v="3"/>
    <x v="0"/>
    <x v="0"/>
    <x v="4"/>
    <x v="2"/>
    <x v="0"/>
  </r>
  <r>
    <x v="1"/>
    <x v="0"/>
    <s v="De Bonte Raaf"/>
    <x v="10"/>
    <x v="60"/>
    <n v="0"/>
    <x v="3"/>
    <x v="0"/>
    <x v="0"/>
    <x v="5"/>
    <x v="2"/>
    <x v="0"/>
  </r>
  <r>
    <x v="1"/>
    <x v="0"/>
    <s v="De Bonte Raaf"/>
    <x v="10"/>
    <x v="61"/>
    <n v="0"/>
    <x v="3"/>
    <x v="0"/>
    <x v="0"/>
    <x v="5"/>
    <x v="2"/>
    <x v="0"/>
  </r>
  <r>
    <x v="1"/>
    <x v="0"/>
    <s v="De Bonte Raaf"/>
    <x v="10"/>
    <x v="62"/>
    <n v="0"/>
    <x v="3"/>
    <x v="0"/>
    <x v="0"/>
    <x v="5"/>
    <x v="2"/>
    <x v="0"/>
  </r>
  <r>
    <x v="1"/>
    <x v="0"/>
    <s v="De Bonte Raaf"/>
    <x v="10"/>
    <x v="63"/>
    <n v="0"/>
    <x v="3"/>
    <x v="0"/>
    <x v="0"/>
    <x v="5"/>
    <x v="2"/>
    <x v="0"/>
  </r>
  <r>
    <x v="1"/>
    <x v="0"/>
    <s v="De Bonte Raaf"/>
    <x v="10"/>
    <x v="64"/>
    <n v="0"/>
    <x v="3"/>
    <x v="0"/>
    <x v="0"/>
    <x v="5"/>
    <x v="2"/>
    <x v="0"/>
  </r>
  <r>
    <x v="1"/>
    <x v="0"/>
    <s v="De Bonte Raaf"/>
    <x v="10"/>
    <x v="65"/>
    <n v="0"/>
    <x v="3"/>
    <x v="0"/>
    <x v="0"/>
    <x v="5"/>
    <x v="2"/>
    <x v="0"/>
  </r>
  <r>
    <x v="1"/>
    <x v="0"/>
    <s v="De Bonte Raaf"/>
    <x v="10"/>
    <x v="66"/>
    <n v="0"/>
    <x v="3"/>
    <x v="0"/>
    <x v="0"/>
    <x v="5"/>
    <x v="2"/>
    <x v="0"/>
  </r>
  <r>
    <x v="1"/>
    <x v="0"/>
    <s v="De Bonte Raaf"/>
    <x v="10"/>
    <x v="67"/>
    <n v="0"/>
    <x v="3"/>
    <x v="0"/>
    <x v="0"/>
    <x v="5"/>
    <x v="2"/>
    <x v="0"/>
  </r>
  <r>
    <x v="1"/>
    <x v="0"/>
    <s v="De Bonte Raaf"/>
    <x v="10"/>
    <x v="68"/>
    <n v="0"/>
    <x v="3"/>
    <x v="0"/>
    <x v="0"/>
    <x v="5"/>
    <x v="2"/>
    <x v="0"/>
  </r>
  <r>
    <x v="1"/>
    <x v="0"/>
    <s v="De Bonte Raaf"/>
    <x v="10"/>
    <x v="69"/>
    <n v="0"/>
    <x v="3"/>
    <x v="0"/>
    <x v="0"/>
    <x v="5"/>
    <x v="2"/>
    <x v="0"/>
  </r>
  <r>
    <x v="1"/>
    <x v="0"/>
    <s v="De Bonte Raaf"/>
    <x v="10"/>
    <x v="70"/>
    <n v="0"/>
    <x v="3"/>
    <x v="0"/>
    <x v="0"/>
    <x v="5"/>
    <x v="2"/>
    <x v="0"/>
  </r>
  <r>
    <x v="1"/>
    <x v="0"/>
    <s v="De Bonte Raaf"/>
    <x v="10"/>
    <x v="71"/>
    <n v="0"/>
    <x v="3"/>
    <x v="0"/>
    <x v="0"/>
    <x v="5"/>
    <x v="2"/>
    <x v="0"/>
  </r>
  <r>
    <x v="1"/>
    <x v="0"/>
    <s v="De Bonte Raaf"/>
    <x v="10"/>
    <x v="72"/>
    <n v="0"/>
    <x v="3"/>
    <x v="0"/>
    <x v="0"/>
    <x v="4"/>
    <x v="2"/>
    <x v="0"/>
  </r>
  <r>
    <x v="1"/>
    <x v="0"/>
    <s v="De Bonte Raaf"/>
    <x v="10"/>
    <x v="73"/>
    <n v="0"/>
    <x v="3"/>
    <x v="0"/>
    <x v="0"/>
    <x v="4"/>
    <x v="2"/>
    <x v="0"/>
  </r>
  <r>
    <x v="1"/>
    <x v="0"/>
    <s v="De Bonte Raaf"/>
    <x v="10"/>
    <x v="74"/>
    <n v="0"/>
    <x v="3"/>
    <x v="0"/>
    <x v="0"/>
    <x v="4"/>
    <x v="2"/>
    <x v="0"/>
  </r>
  <r>
    <x v="1"/>
    <x v="0"/>
    <s v="De Bonte Raaf"/>
    <x v="10"/>
    <x v="75"/>
    <n v="0"/>
    <x v="3"/>
    <x v="0"/>
    <x v="0"/>
    <x v="4"/>
    <x v="2"/>
    <x v="0"/>
  </r>
  <r>
    <x v="1"/>
    <x v="0"/>
    <s v="De Bonte Raaf"/>
    <x v="10"/>
    <x v="76"/>
    <n v="0"/>
    <x v="3"/>
    <x v="0"/>
    <x v="0"/>
    <x v="6"/>
    <x v="2"/>
    <x v="0"/>
  </r>
  <r>
    <x v="1"/>
    <x v="0"/>
    <s v="De Bonte Raaf"/>
    <x v="10"/>
    <x v="125"/>
    <n v="0"/>
    <x v="3"/>
    <x v="0"/>
    <x v="0"/>
    <x v="6"/>
    <x v="2"/>
    <x v="0"/>
  </r>
  <r>
    <x v="1"/>
    <x v="0"/>
    <s v="De Bonte Raaf"/>
    <x v="10"/>
    <x v="77"/>
    <n v="0"/>
    <x v="3"/>
    <x v="0"/>
    <x v="0"/>
    <x v="7"/>
    <x v="2"/>
    <x v="0"/>
  </r>
  <r>
    <x v="1"/>
    <x v="0"/>
    <s v="De Bonte Raaf"/>
    <x v="10"/>
    <x v="78"/>
    <n v="-18.55"/>
    <x v="3"/>
    <x v="0"/>
    <x v="0"/>
    <x v="7"/>
    <x v="2"/>
    <x v="0"/>
  </r>
  <r>
    <x v="1"/>
    <x v="0"/>
    <s v="De Bonte Raaf"/>
    <x v="10"/>
    <x v="79"/>
    <n v="0"/>
    <x v="3"/>
    <x v="0"/>
    <x v="0"/>
    <x v="7"/>
    <x v="2"/>
    <x v="0"/>
  </r>
  <r>
    <x v="1"/>
    <x v="0"/>
    <s v="De Bonte Raaf"/>
    <x v="10"/>
    <x v="80"/>
    <n v="0"/>
    <x v="3"/>
    <x v="0"/>
    <x v="0"/>
    <x v="8"/>
    <x v="2"/>
    <x v="0"/>
  </r>
  <r>
    <x v="1"/>
    <x v="0"/>
    <s v="De Bonte Raaf"/>
    <x v="10"/>
    <x v="126"/>
    <n v="0"/>
    <x v="3"/>
    <x v="0"/>
    <x v="0"/>
    <x v="8"/>
    <x v="2"/>
    <x v="0"/>
  </r>
  <r>
    <x v="1"/>
    <x v="0"/>
    <s v="De Bonte Raaf"/>
    <x v="10"/>
    <x v="81"/>
    <n v="31.45"/>
    <x v="3"/>
    <x v="0"/>
    <x v="0"/>
    <x v="8"/>
    <x v="2"/>
    <x v="0"/>
  </r>
  <r>
    <x v="1"/>
    <x v="0"/>
    <s v="De Bonte Raaf"/>
    <x v="10"/>
    <x v="82"/>
    <n v="0"/>
    <x v="3"/>
    <x v="0"/>
    <x v="0"/>
    <x v="8"/>
    <x v="2"/>
    <x v="0"/>
  </r>
  <r>
    <x v="1"/>
    <x v="0"/>
    <s v="De Bonte Raaf"/>
    <x v="10"/>
    <x v="83"/>
    <n v="31.45"/>
    <x v="3"/>
    <x v="0"/>
    <x v="0"/>
    <x v="9"/>
    <x v="2"/>
    <x v="0"/>
  </r>
  <r>
    <x v="1"/>
    <x v="0"/>
    <s v="De Bonte Raaf"/>
    <x v="10"/>
    <x v="84"/>
    <n v="0"/>
    <x v="3"/>
    <x v="0"/>
    <x v="0"/>
    <x v="3"/>
    <x v="2"/>
    <x v="0"/>
  </r>
  <r>
    <x v="1"/>
    <x v="1"/>
    <s v="De Bonte Raaf"/>
    <x v="0"/>
    <x v="0"/>
    <n v="427.44"/>
    <x v="0"/>
    <x v="3"/>
    <x v="0"/>
    <x v="0"/>
    <x v="0"/>
    <x v="0"/>
  </r>
  <r>
    <x v="1"/>
    <x v="1"/>
    <s v="De Bonte Raaf"/>
    <x v="0"/>
    <x v="85"/>
    <n v="225.9"/>
    <x v="0"/>
    <x v="3"/>
    <x v="0"/>
    <x v="0"/>
    <x v="0"/>
    <x v="0"/>
  </r>
  <r>
    <x v="1"/>
    <x v="1"/>
    <s v="De Bonte Raaf"/>
    <x v="0"/>
    <x v="2"/>
    <n v="0"/>
    <x v="0"/>
    <x v="3"/>
    <x v="0"/>
    <x v="0"/>
    <x v="0"/>
    <x v="0"/>
  </r>
  <r>
    <x v="1"/>
    <x v="1"/>
    <s v="De Bonte Raaf"/>
    <x v="0"/>
    <x v="86"/>
    <n v="225.9"/>
    <x v="0"/>
    <x v="3"/>
    <x v="0"/>
    <x v="0"/>
    <x v="0"/>
    <x v="0"/>
  </r>
  <r>
    <x v="1"/>
    <x v="1"/>
    <s v="De Bonte Raaf"/>
    <x v="0"/>
    <x v="4"/>
    <n v="225.9"/>
    <x v="0"/>
    <x v="3"/>
    <x v="0"/>
    <x v="1"/>
    <x v="0"/>
    <x v="0"/>
  </r>
  <r>
    <x v="1"/>
    <x v="1"/>
    <s v="De Bonte Raaf"/>
    <x v="0"/>
    <x v="5"/>
    <n v="0"/>
    <x v="0"/>
    <x v="3"/>
    <x v="0"/>
    <x v="0"/>
    <x v="0"/>
    <x v="0"/>
  </r>
  <r>
    <x v="1"/>
    <x v="1"/>
    <s v="De Bonte Raaf"/>
    <x v="0"/>
    <x v="6"/>
    <n v="299.63"/>
    <x v="0"/>
    <x v="3"/>
    <x v="0"/>
    <x v="0"/>
    <x v="0"/>
    <x v="0"/>
  </r>
  <r>
    <x v="1"/>
    <x v="1"/>
    <s v="De Bonte Raaf"/>
    <x v="0"/>
    <x v="101"/>
    <n v="0"/>
    <x v="0"/>
    <x v="3"/>
    <x v="0"/>
    <x v="1"/>
    <x v="0"/>
    <x v="0"/>
  </r>
  <r>
    <x v="1"/>
    <x v="1"/>
    <s v="De Bonte Raaf"/>
    <x v="0"/>
    <x v="7"/>
    <n v="0"/>
    <x v="0"/>
    <x v="3"/>
    <x v="0"/>
    <x v="0"/>
    <x v="0"/>
    <x v="0"/>
  </r>
  <r>
    <x v="1"/>
    <x v="1"/>
    <s v="De Bonte Raaf"/>
    <x v="0"/>
    <x v="9"/>
    <n v="0"/>
    <x v="0"/>
    <x v="3"/>
    <x v="0"/>
    <x v="0"/>
    <x v="0"/>
    <x v="0"/>
  </r>
  <r>
    <x v="1"/>
    <x v="1"/>
    <s v="De Bonte Raaf"/>
    <x v="0"/>
    <x v="102"/>
    <n v="0"/>
    <x v="0"/>
    <x v="3"/>
    <x v="0"/>
    <x v="0"/>
    <x v="0"/>
    <x v="0"/>
  </r>
  <r>
    <x v="1"/>
    <x v="1"/>
    <s v="De Bonte Raaf"/>
    <x v="0"/>
    <x v="87"/>
    <n v="225.9"/>
    <x v="0"/>
    <x v="3"/>
    <x v="0"/>
    <x v="0"/>
    <x v="0"/>
    <x v="0"/>
  </r>
  <r>
    <x v="1"/>
    <x v="1"/>
    <s v="De Bonte Raaf"/>
    <x v="0"/>
    <x v="88"/>
    <n v="225.9"/>
    <x v="0"/>
    <x v="3"/>
    <x v="0"/>
    <x v="0"/>
    <x v="0"/>
    <x v="0"/>
  </r>
  <r>
    <x v="1"/>
    <x v="1"/>
    <s v="De Bonte Raaf"/>
    <x v="0"/>
    <x v="89"/>
    <n v="225.9"/>
    <x v="0"/>
    <x v="3"/>
    <x v="0"/>
    <x v="0"/>
    <x v="0"/>
    <x v="0"/>
  </r>
  <r>
    <x v="1"/>
    <x v="1"/>
    <s v="De Bonte Raaf"/>
    <x v="0"/>
    <x v="90"/>
    <n v="225.9"/>
    <x v="0"/>
    <x v="3"/>
    <x v="0"/>
    <x v="0"/>
    <x v="0"/>
    <x v="0"/>
  </r>
  <r>
    <x v="1"/>
    <x v="1"/>
    <s v="De Bonte Raaf"/>
    <x v="0"/>
    <x v="91"/>
    <n v="225.9"/>
    <x v="0"/>
    <x v="3"/>
    <x v="0"/>
    <x v="0"/>
    <x v="0"/>
    <x v="0"/>
  </r>
  <r>
    <x v="1"/>
    <x v="1"/>
    <s v="De Bonte Raaf"/>
    <x v="0"/>
    <x v="103"/>
    <n v="0"/>
    <x v="0"/>
    <x v="3"/>
    <x v="0"/>
    <x v="1"/>
    <x v="0"/>
    <x v="0"/>
  </r>
  <r>
    <x v="1"/>
    <x v="1"/>
    <s v="De Bonte Raaf"/>
    <x v="0"/>
    <x v="15"/>
    <n v="0"/>
    <x v="0"/>
    <x v="3"/>
    <x v="0"/>
    <x v="0"/>
    <x v="0"/>
    <x v="0"/>
  </r>
  <r>
    <x v="1"/>
    <x v="1"/>
    <s v="De Bonte Raaf"/>
    <x v="0"/>
    <x v="16"/>
    <n v="0"/>
    <x v="0"/>
    <x v="3"/>
    <x v="0"/>
    <x v="0"/>
    <x v="0"/>
    <x v="0"/>
  </r>
  <r>
    <x v="1"/>
    <x v="1"/>
    <s v="De Bonte Raaf"/>
    <x v="0"/>
    <x v="17"/>
    <n v="225.9"/>
    <x v="0"/>
    <x v="3"/>
    <x v="0"/>
    <x v="0"/>
    <x v="0"/>
    <x v="0"/>
  </r>
  <r>
    <x v="1"/>
    <x v="1"/>
    <s v="De Bonte Raaf"/>
    <x v="0"/>
    <x v="18"/>
    <n v="225.9"/>
    <x v="0"/>
    <x v="3"/>
    <x v="0"/>
    <x v="0"/>
    <x v="0"/>
    <x v="0"/>
  </r>
  <r>
    <x v="1"/>
    <x v="1"/>
    <s v="De Bonte Raaf"/>
    <x v="0"/>
    <x v="19"/>
    <n v="5"/>
    <x v="0"/>
    <x v="3"/>
    <x v="0"/>
    <x v="0"/>
    <x v="0"/>
    <x v="0"/>
  </r>
  <r>
    <x v="1"/>
    <x v="1"/>
    <s v="De Bonte Raaf"/>
    <x v="0"/>
    <x v="20"/>
    <n v="225.9"/>
    <x v="0"/>
    <x v="3"/>
    <x v="0"/>
    <x v="0"/>
    <x v="0"/>
    <x v="0"/>
  </r>
  <r>
    <x v="1"/>
    <x v="1"/>
    <s v="De Bonte Raaf"/>
    <x v="0"/>
    <x v="21"/>
    <n v="-83.42"/>
    <x v="0"/>
    <x v="3"/>
    <x v="0"/>
    <x v="0"/>
    <x v="0"/>
    <x v="0"/>
  </r>
  <r>
    <x v="1"/>
    <x v="1"/>
    <s v="De Bonte Raaf"/>
    <x v="0"/>
    <x v="22"/>
    <n v="225.9"/>
    <x v="0"/>
    <x v="3"/>
    <x v="0"/>
    <x v="0"/>
    <x v="0"/>
    <x v="0"/>
  </r>
  <r>
    <x v="1"/>
    <x v="1"/>
    <s v="De Bonte Raaf"/>
    <x v="0"/>
    <x v="23"/>
    <n v="225.9"/>
    <x v="0"/>
    <x v="3"/>
    <x v="0"/>
    <x v="0"/>
    <x v="0"/>
    <x v="0"/>
  </r>
  <r>
    <x v="1"/>
    <x v="1"/>
    <s v="De Bonte Raaf"/>
    <x v="0"/>
    <x v="24"/>
    <n v="225.9"/>
    <x v="0"/>
    <x v="3"/>
    <x v="0"/>
    <x v="0"/>
    <x v="0"/>
    <x v="0"/>
  </r>
  <r>
    <x v="1"/>
    <x v="1"/>
    <s v="De Bonte Raaf"/>
    <x v="0"/>
    <x v="25"/>
    <n v="21.67"/>
    <x v="0"/>
    <x v="3"/>
    <x v="0"/>
    <x v="0"/>
    <x v="0"/>
    <x v="0"/>
  </r>
  <r>
    <x v="1"/>
    <x v="1"/>
    <s v="De Bonte Raaf"/>
    <x v="0"/>
    <x v="26"/>
    <n v="15"/>
    <x v="0"/>
    <x v="3"/>
    <x v="0"/>
    <x v="0"/>
    <x v="0"/>
    <x v="0"/>
  </r>
  <r>
    <x v="1"/>
    <x v="1"/>
    <s v="De Bonte Raaf"/>
    <x v="0"/>
    <x v="27"/>
    <n v="0"/>
    <x v="0"/>
    <x v="3"/>
    <x v="0"/>
    <x v="0"/>
    <x v="0"/>
    <x v="0"/>
  </r>
  <r>
    <x v="1"/>
    <x v="1"/>
    <s v="De Bonte Raaf"/>
    <x v="0"/>
    <x v="28"/>
    <n v="225.9"/>
    <x v="0"/>
    <x v="3"/>
    <x v="0"/>
    <x v="0"/>
    <x v="0"/>
    <x v="0"/>
  </r>
  <r>
    <x v="1"/>
    <x v="1"/>
    <s v="De Bonte Raaf"/>
    <x v="0"/>
    <x v="29"/>
    <n v="0"/>
    <x v="0"/>
    <x v="3"/>
    <x v="0"/>
    <x v="0"/>
    <x v="0"/>
    <x v="0"/>
  </r>
  <r>
    <x v="1"/>
    <x v="1"/>
    <s v="De Bonte Raaf"/>
    <x v="0"/>
    <x v="30"/>
    <n v="2350"/>
    <x v="0"/>
    <x v="3"/>
    <x v="0"/>
    <x v="0"/>
    <x v="0"/>
    <x v="0"/>
  </r>
  <r>
    <x v="1"/>
    <x v="1"/>
    <s v="De Bonte Raaf"/>
    <x v="0"/>
    <x v="31"/>
    <n v="15.06"/>
    <x v="0"/>
    <x v="3"/>
    <x v="0"/>
    <x v="0"/>
    <x v="0"/>
    <x v="0"/>
  </r>
  <r>
    <x v="1"/>
    <x v="1"/>
    <s v="De Bonte Raaf"/>
    <x v="0"/>
    <x v="32"/>
    <n v="15"/>
    <x v="0"/>
    <x v="3"/>
    <x v="0"/>
    <x v="0"/>
    <x v="0"/>
    <x v="0"/>
  </r>
  <r>
    <x v="1"/>
    <x v="1"/>
    <s v="De Bonte Raaf"/>
    <x v="0"/>
    <x v="33"/>
    <n v="9.6199999999999992"/>
    <x v="0"/>
    <x v="3"/>
    <x v="0"/>
    <x v="0"/>
    <x v="0"/>
    <x v="0"/>
  </r>
  <r>
    <x v="1"/>
    <x v="1"/>
    <s v="De Bonte Raaf"/>
    <x v="0"/>
    <x v="34"/>
    <n v="0"/>
    <x v="0"/>
    <x v="3"/>
    <x v="0"/>
    <x v="0"/>
    <x v="0"/>
    <x v="0"/>
  </r>
  <r>
    <x v="1"/>
    <x v="1"/>
    <s v="De Bonte Raaf"/>
    <x v="0"/>
    <x v="35"/>
    <n v="0"/>
    <x v="0"/>
    <x v="3"/>
    <x v="0"/>
    <x v="0"/>
    <x v="0"/>
    <x v="0"/>
  </r>
  <r>
    <x v="1"/>
    <x v="1"/>
    <s v="De Bonte Raaf"/>
    <x v="0"/>
    <x v="36"/>
    <n v="15"/>
    <x v="0"/>
    <x v="3"/>
    <x v="0"/>
    <x v="0"/>
    <x v="0"/>
    <x v="0"/>
  </r>
  <r>
    <x v="1"/>
    <x v="1"/>
    <s v="De Bonte Raaf"/>
    <x v="0"/>
    <x v="37"/>
    <n v="15.81"/>
    <x v="0"/>
    <x v="3"/>
    <x v="0"/>
    <x v="0"/>
    <x v="0"/>
    <x v="0"/>
  </r>
  <r>
    <x v="1"/>
    <x v="1"/>
    <s v="De Bonte Raaf"/>
    <x v="0"/>
    <x v="104"/>
    <n v="0"/>
    <x v="0"/>
    <x v="3"/>
    <x v="0"/>
    <x v="0"/>
    <x v="0"/>
    <x v="0"/>
  </r>
  <r>
    <x v="1"/>
    <x v="1"/>
    <s v="De Bonte Raaf"/>
    <x v="0"/>
    <x v="105"/>
    <n v="0"/>
    <x v="0"/>
    <x v="3"/>
    <x v="0"/>
    <x v="0"/>
    <x v="0"/>
    <x v="0"/>
  </r>
  <r>
    <x v="1"/>
    <x v="1"/>
    <s v="De Bonte Raaf"/>
    <x v="0"/>
    <x v="106"/>
    <n v="0"/>
    <x v="0"/>
    <x v="3"/>
    <x v="0"/>
    <x v="0"/>
    <x v="0"/>
    <x v="0"/>
  </r>
  <r>
    <x v="1"/>
    <x v="1"/>
    <s v="De Bonte Raaf"/>
    <x v="0"/>
    <x v="38"/>
    <n v="8.86"/>
    <x v="0"/>
    <x v="3"/>
    <x v="0"/>
    <x v="0"/>
    <x v="0"/>
    <x v="0"/>
  </r>
  <r>
    <x v="1"/>
    <x v="1"/>
    <s v="De Bonte Raaf"/>
    <x v="0"/>
    <x v="39"/>
    <n v="0"/>
    <x v="0"/>
    <x v="3"/>
    <x v="0"/>
    <x v="0"/>
    <x v="0"/>
    <x v="0"/>
  </r>
  <r>
    <x v="1"/>
    <x v="1"/>
    <s v="De Bonte Raaf"/>
    <x v="0"/>
    <x v="40"/>
    <n v="8.86"/>
    <x v="0"/>
    <x v="3"/>
    <x v="0"/>
    <x v="0"/>
    <x v="0"/>
    <x v="0"/>
  </r>
  <r>
    <x v="1"/>
    <x v="1"/>
    <s v="De Bonte Raaf"/>
    <x v="0"/>
    <x v="41"/>
    <n v="0"/>
    <x v="0"/>
    <x v="3"/>
    <x v="0"/>
    <x v="0"/>
    <x v="0"/>
    <x v="0"/>
  </r>
  <r>
    <x v="1"/>
    <x v="1"/>
    <s v="De Bonte Raaf"/>
    <x v="0"/>
    <x v="92"/>
    <n v="225.9"/>
    <x v="0"/>
    <x v="3"/>
    <x v="0"/>
    <x v="0"/>
    <x v="0"/>
    <x v="0"/>
  </r>
  <r>
    <x v="1"/>
    <x v="1"/>
    <s v="De Bonte Raaf"/>
    <x v="0"/>
    <x v="107"/>
    <n v="0"/>
    <x v="0"/>
    <x v="3"/>
    <x v="0"/>
    <x v="1"/>
    <x v="0"/>
    <x v="0"/>
  </r>
  <r>
    <x v="1"/>
    <x v="1"/>
    <s v="De Bonte Raaf"/>
    <x v="0"/>
    <x v="43"/>
    <n v="0"/>
    <x v="0"/>
    <x v="3"/>
    <x v="0"/>
    <x v="1"/>
    <x v="0"/>
    <x v="0"/>
  </r>
  <r>
    <x v="1"/>
    <x v="1"/>
    <s v="De Bonte Raaf"/>
    <x v="0"/>
    <x v="108"/>
    <n v="0"/>
    <x v="0"/>
    <x v="3"/>
    <x v="0"/>
    <x v="1"/>
    <x v="0"/>
    <x v="0"/>
  </r>
  <r>
    <x v="1"/>
    <x v="1"/>
    <s v="De Bonte Raaf"/>
    <x v="0"/>
    <x v="109"/>
    <n v="0"/>
    <x v="0"/>
    <x v="3"/>
    <x v="0"/>
    <x v="1"/>
    <x v="0"/>
    <x v="0"/>
  </r>
  <r>
    <x v="1"/>
    <x v="1"/>
    <s v="De Bonte Raaf"/>
    <x v="0"/>
    <x v="110"/>
    <n v="0"/>
    <x v="0"/>
    <x v="3"/>
    <x v="0"/>
    <x v="1"/>
    <x v="0"/>
    <x v="0"/>
  </r>
  <r>
    <x v="1"/>
    <x v="1"/>
    <s v="De Bonte Raaf"/>
    <x v="0"/>
    <x v="44"/>
    <n v="0"/>
    <x v="0"/>
    <x v="3"/>
    <x v="0"/>
    <x v="2"/>
    <x v="0"/>
    <x v="0"/>
  </r>
  <r>
    <x v="1"/>
    <x v="1"/>
    <s v="De Bonte Raaf"/>
    <x v="0"/>
    <x v="111"/>
    <n v="0"/>
    <x v="0"/>
    <x v="3"/>
    <x v="0"/>
    <x v="2"/>
    <x v="0"/>
    <x v="0"/>
  </r>
  <r>
    <x v="1"/>
    <x v="1"/>
    <s v="De Bonte Raaf"/>
    <x v="0"/>
    <x v="46"/>
    <n v="0"/>
    <x v="0"/>
    <x v="3"/>
    <x v="0"/>
    <x v="2"/>
    <x v="0"/>
    <x v="0"/>
  </r>
  <r>
    <x v="1"/>
    <x v="1"/>
    <s v="De Bonte Raaf"/>
    <x v="0"/>
    <x v="112"/>
    <n v="0"/>
    <x v="0"/>
    <x v="3"/>
    <x v="0"/>
    <x v="2"/>
    <x v="0"/>
    <x v="0"/>
  </r>
  <r>
    <x v="1"/>
    <x v="1"/>
    <s v="De Bonte Raaf"/>
    <x v="0"/>
    <x v="113"/>
    <n v="0"/>
    <x v="0"/>
    <x v="3"/>
    <x v="0"/>
    <x v="2"/>
    <x v="0"/>
    <x v="0"/>
  </r>
  <r>
    <x v="1"/>
    <x v="1"/>
    <s v="De Bonte Raaf"/>
    <x v="0"/>
    <x v="114"/>
    <n v="0"/>
    <x v="0"/>
    <x v="3"/>
    <x v="0"/>
    <x v="2"/>
    <x v="0"/>
    <x v="0"/>
  </r>
  <r>
    <x v="1"/>
    <x v="1"/>
    <s v="De Bonte Raaf"/>
    <x v="0"/>
    <x v="115"/>
    <n v="0"/>
    <x v="0"/>
    <x v="3"/>
    <x v="0"/>
    <x v="2"/>
    <x v="0"/>
    <x v="0"/>
  </r>
  <r>
    <x v="1"/>
    <x v="1"/>
    <s v="De Bonte Raaf"/>
    <x v="0"/>
    <x v="116"/>
    <n v="0"/>
    <x v="0"/>
    <x v="3"/>
    <x v="0"/>
    <x v="1"/>
    <x v="0"/>
    <x v="0"/>
  </r>
  <r>
    <x v="1"/>
    <x v="1"/>
    <s v="De Bonte Raaf"/>
    <x v="0"/>
    <x v="117"/>
    <n v="0"/>
    <x v="0"/>
    <x v="3"/>
    <x v="0"/>
    <x v="2"/>
    <x v="0"/>
    <x v="0"/>
  </r>
  <r>
    <x v="1"/>
    <x v="1"/>
    <s v="De Bonte Raaf"/>
    <x v="0"/>
    <x v="118"/>
    <n v="0"/>
    <x v="0"/>
    <x v="3"/>
    <x v="0"/>
    <x v="1"/>
    <x v="0"/>
    <x v="0"/>
  </r>
  <r>
    <x v="1"/>
    <x v="1"/>
    <s v="De Bonte Raaf"/>
    <x v="0"/>
    <x v="119"/>
    <n v="0"/>
    <x v="0"/>
    <x v="3"/>
    <x v="0"/>
    <x v="10"/>
    <x v="0"/>
    <x v="0"/>
  </r>
  <r>
    <x v="1"/>
    <x v="1"/>
    <s v="De Bonte Raaf"/>
    <x v="0"/>
    <x v="120"/>
    <n v="0"/>
    <x v="0"/>
    <x v="3"/>
    <x v="0"/>
    <x v="10"/>
    <x v="0"/>
    <x v="0"/>
  </r>
  <r>
    <x v="1"/>
    <x v="1"/>
    <s v="De Bonte Raaf"/>
    <x v="0"/>
    <x v="121"/>
    <n v="0"/>
    <x v="0"/>
    <x v="3"/>
    <x v="0"/>
    <x v="10"/>
    <x v="0"/>
    <x v="0"/>
  </r>
  <r>
    <x v="1"/>
    <x v="1"/>
    <s v="De Bonte Raaf"/>
    <x v="0"/>
    <x v="122"/>
    <n v="0"/>
    <x v="0"/>
    <x v="3"/>
    <x v="0"/>
    <x v="10"/>
    <x v="0"/>
    <x v="0"/>
  </r>
  <r>
    <x v="1"/>
    <x v="1"/>
    <s v="De Bonte Raaf"/>
    <x v="0"/>
    <x v="123"/>
    <n v="0"/>
    <x v="0"/>
    <x v="3"/>
    <x v="0"/>
    <x v="10"/>
    <x v="0"/>
    <x v="0"/>
  </r>
  <r>
    <x v="1"/>
    <x v="1"/>
    <s v="De Bonte Raaf"/>
    <x v="0"/>
    <x v="124"/>
    <n v="0"/>
    <x v="0"/>
    <x v="3"/>
    <x v="0"/>
    <x v="10"/>
    <x v="0"/>
    <x v="0"/>
  </r>
  <r>
    <x v="1"/>
    <x v="1"/>
    <s v="De Bonte Raaf"/>
    <x v="0"/>
    <x v="48"/>
    <n v="0"/>
    <x v="0"/>
    <x v="3"/>
    <x v="0"/>
    <x v="1"/>
    <x v="0"/>
    <x v="0"/>
  </r>
  <r>
    <x v="1"/>
    <x v="1"/>
    <s v="De Bonte Raaf"/>
    <x v="0"/>
    <x v="49"/>
    <n v="18.07"/>
    <x v="0"/>
    <x v="3"/>
    <x v="0"/>
    <x v="3"/>
    <x v="0"/>
    <x v="0"/>
  </r>
  <r>
    <x v="1"/>
    <x v="1"/>
    <s v="De Bonte Raaf"/>
    <x v="0"/>
    <x v="50"/>
    <n v="2.71"/>
    <x v="0"/>
    <x v="3"/>
    <x v="0"/>
    <x v="4"/>
    <x v="0"/>
    <x v="0"/>
  </r>
  <r>
    <x v="1"/>
    <x v="1"/>
    <s v="De Bonte Raaf"/>
    <x v="0"/>
    <x v="51"/>
    <n v="3.61"/>
    <x v="0"/>
    <x v="3"/>
    <x v="0"/>
    <x v="4"/>
    <x v="0"/>
    <x v="0"/>
  </r>
  <r>
    <x v="1"/>
    <x v="1"/>
    <s v="De Bonte Raaf"/>
    <x v="0"/>
    <x v="52"/>
    <n v="0"/>
    <x v="0"/>
    <x v="3"/>
    <x v="0"/>
    <x v="1"/>
    <x v="0"/>
    <x v="0"/>
  </r>
  <r>
    <x v="1"/>
    <x v="1"/>
    <s v="De Bonte Raaf"/>
    <x v="0"/>
    <x v="53"/>
    <n v="3.39"/>
    <x v="0"/>
    <x v="3"/>
    <x v="0"/>
    <x v="3"/>
    <x v="0"/>
    <x v="0"/>
  </r>
  <r>
    <x v="1"/>
    <x v="1"/>
    <s v="De Bonte Raaf"/>
    <x v="0"/>
    <x v="54"/>
    <n v="0.51"/>
    <x v="0"/>
    <x v="3"/>
    <x v="0"/>
    <x v="4"/>
    <x v="0"/>
    <x v="0"/>
  </r>
  <r>
    <x v="1"/>
    <x v="1"/>
    <s v="De Bonte Raaf"/>
    <x v="0"/>
    <x v="55"/>
    <n v="0.68"/>
    <x v="0"/>
    <x v="3"/>
    <x v="0"/>
    <x v="4"/>
    <x v="0"/>
    <x v="0"/>
  </r>
  <r>
    <x v="1"/>
    <x v="1"/>
    <s v="De Bonte Raaf"/>
    <x v="0"/>
    <x v="56"/>
    <n v="0"/>
    <x v="0"/>
    <x v="3"/>
    <x v="0"/>
    <x v="4"/>
    <x v="0"/>
    <x v="0"/>
  </r>
  <r>
    <x v="1"/>
    <x v="1"/>
    <s v="De Bonte Raaf"/>
    <x v="0"/>
    <x v="57"/>
    <n v="0"/>
    <x v="0"/>
    <x v="3"/>
    <x v="0"/>
    <x v="4"/>
    <x v="0"/>
    <x v="0"/>
  </r>
  <r>
    <x v="1"/>
    <x v="1"/>
    <s v="De Bonte Raaf"/>
    <x v="0"/>
    <x v="58"/>
    <n v="0"/>
    <x v="0"/>
    <x v="3"/>
    <x v="0"/>
    <x v="4"/>
    <x v="0"/>
    <x v="0"/>
  </r>
  <r>
    <x v="1"/>
    <x v="1"/>
    <s v="De Bonte Raaf"/>
    <x v="0"/>
    <x v="59"/>
    <n v="0"/>
    <x v="0"/>
    <x v="3"/>
    <x v="0"/>
    <x v="4"/>
    <x v="0"/>
    <x v="0"/>
  </r>
  <r>
    <x v="1"/>
    <x v="1"/>
    <s v="De Bonte Raaf"/>
    <x v="0"/>
    <x v="60"/>
    <n v="17.010000000000002"/>
    <x v="0"/>
    <x v="3"/>
    <x v="0"/>
    <x v="5"/>
    <x v="0"/>
    <x v="0"/>
  </r>
  <r>
    <x v="1"/>
    <x v="1"/>
    <s v="De Bonte Raaf"/>
    <x v="0"/>
    <x v="61"/>
    <n v="0"/>
    <x v="0"/>
    <x v="3"/>
    <x v="0"/>
    <x v="5"/>
    <x v="0"/>
    <x v="0"/>
  </r>
  <r>
    <x v="1"/>
    <x v="1"/>
    <s v="De Bonte Raaf"/>
    <x v="0"/>
    <x v="62"/>
    <n v="0"/>
    <x v="0"/>
    <x v="3"/>
    <x v="0"/>
    <x v="5"/>
    <x v="0"/>
    <x v="0"/>
  </r>
  <r>
    <x v="1"/>
    <x v="1"/>
    <s v="De Bonte Raaf"/>
    <x v="0"/>
    <x v="63"/>
    <n v="0"/>
    <x v="0"/>
    <x v="3"/>
    <x v="0"/>
    <x v="5"/>
    <x v="0"/>
    <x v="0"/>
  </r>
  <r>
    <x v="1"/>
    <x v="1"/>
    <s v="De Bonte Raaf"/>
    <x v="0"/>
    <x v="64"/>
    <n v="1.22"/>
    <x v="0"/>
    <x v="3"/>
    <x v="0"/>
    <x v="5"/>
    <x v="0"/>
    <x v="0"/>
  </r>
  <r>
    <x v="1"/>
    <x v="1"/>
    <s v="De Bonte Raaf"/>
    <x v="0"/>
    <x v="65"/>
    <n v="0"/>
    <x v="0"/>
    <x v="3"/>
    <x v="0"/>
    <x v="5"/>
    <x v="0"/>
    <x v="0"/>
  </r>
  <r>
    <x v="1"/>
    <x v="1"/>
    <s v="De Bonte Raaf"/>
    <x v="0"/>
    <x v="66"/>
    <n v="0"/>
    <x v="0"/>
    <x v="3"/>
    <x v="0"/>
    <x v="5"/>
    <x v="0"/>
    <x v="0"/>
  </r>
  <r>
    <x v="1"/>
    <x v="1"/>
    <s v="De Bonte Raaf"/>
    <x v="0"/>
    <x v="67"/>
    <n v="17.39"/>
    <x v="0"/>
    <x v="3"/>
    <x v="0"/>
    <x v="5"/>
    <x v="0"/>
    <x v="0"/>
  </r>
  <r>
    <x v="1"/>
    <x v="1"/>
    <s v="De Bonte Raaf"/>
    <x v="0"/>
    <x v="68"/>
    <n v="0"/>
    <x v="0"/>
    <x v="3"/>
    <x v="0"/>
    <x v="5"/>
    <x v="0"/>
    <x v="0"/>
  </r>
  <r>
    <x v="1"/>
    <x v="1"/>
    <s v="De Bonte Raaf"/>
    <x v="0"/>
    <x v="69"/>
    <n v="0"/>
    <x v="0"/>
    <x v="3"/>
    <x v="0"/>
    <x v="5"/>
    <x v="0"/>
    <x v="0"/>
  </r>
  <r>
    <x v="1"/>
    <x v="1"/>
    <s v="De Bonte Raaf"/>
    <x v="0"/>
    <x v="70"/>
    <n v="0.84"/>
    <x v="0"/>
    <x v="3"/>
    <x v="0"/>
    <x v="5"/>
    <x v="0"/>
    <x v="0"/>
  </r>
  <r>
    <x v="1"/>
    <x v="1"/>
    <s v="De Bonte Raaf"/>
    <x v="0"/>
    <x v="71"/>
    <n v="0"/>
    <x v="0"/>
    <x v="3"/>
    <x v="0"/>
    <x v="5"/>
    <x v="0"/>
    <x v="0"/>
  </r>
  <r>
    <x v="1"/>
    <x v="1"/>
    <s v="De Bonte Raaf"/>
    <x v="0"/>
    <x v="72"/>
    <n v="0"/>
    <x v="0"/>
    <x v="3"/>
    <x v="0"/>
    <x v="4"/>
    <x v="0"/>
    <x v="0"/>
  </r>
  <r>
    <x v="1"/>
    <x v="1"/>
    <s v="De Bonte Raaf"/>
    <x v="0"/>
    <x v="73"/>
    <n v="0"/>
    <x v="0"/>
    <x v="3"/>
    <x v="0"/>
    <x v="4"/>
    <x v="0"/>
    <x v="0"/>
  </r>
  <r>
    <x v="1"/>
    <x v="1"/>
    <s v="De Bonte Raaf"/>
    <x v="0"/>
    <x v="74"/>
    <n v="0"/>
    <x v="0"/>
    <x v="3"/>
    <x v="0"/>
    <x v="4"/>
    <x v="0"/>
    <x v="0"/>
  </r>
  <r>
    <x v="1"/>
    <x v="1"/>
    <s v="De Bonte Raaf"/>
    <x v="0"/>
    <x v="75"/>
    <n v="0"/>
    <x v="0"/>
    <x v="3"/>
    <x v="0"/>
    <x v="4"/>
    <x v="0"/>
    <x v="0"/>
  </r>
  <r>
    <x v="1"/>
    <x v="1"/>
    <s v="De Bonte Raaf"/>
    <x v="0"/>
    <x v="76"/>
    <n v="15.81"/>
    <x v="0"/>
    <x v="3"/>
    <x v="0"/>
    <x v="6"/>
    <x v="0"/>
    <x v="0"/>
  </r>
  <r>
    <x v="1"/>
    <x v="1"/>
    <s v="De Bonte Raaf"/>
    <x v="0"/>
    <x v="125"/>
    <n v="0"/>
    <x v="0"/>
    <x v="3"/>
    <x v="0"/>
    <x v="6"/>
    <x v="0"/>
    <x v="0"/>
  </r>
  <r>
    <x v="1"/>
    <x v="1"/>
    <s v="De Bonte Raaf"/>
    <x v="0"/>
    <x v="77"/>
    <n v="-83.42"/>
    <x v="0"/>
    <x v="3"/>
    <x v="0"/>
    <x v="7"/>
    <x v="0"/>
    <x v="0"/>
  </r>
  <r>
    <x v="1"/>
    <x v="1"/>
    <s v="De Bonte Raaf"/>
    <x v="0"/>
    <x v="78"/>
    <n v="0"/>
    <x v="0"/>
    <x v="3"/>
    <x v="0"/>
    <x v="7"/>
    <x v="0"/>
    <x v="0"/>
  </r>
  <r>
    <x v="1"/>
    <x v="1"/>
    <s v="De Bonte Raaf"/>
    <x v="0"/>
    <x v="79"/>
    <n v="0"/>
    <x v="0"/>
    <x v="3"/>
    <x v="0"/>
    <x v="7"/>
    <x v="0"/>
    <x v="0"/>
  </r>
  <r>
    <x v="1"/>
    <x v="1"/>
    <s v="De Bonte Raaf"/>
    <x v="0"/>
    <x v="80"/>
    <n v="0"/>
    <x v="0"/>
    <x v="3"/>
    <x v="0"/>
    <x v="8"/>
    <x v="0"/>
    <x v="0"/>
  </r>
  <r>
    <x v="1"/>
    <x v="1"/>
    <s v="De Bonte Raaf"/>
    <x v="0"/>
    <x v="126"/>
    <n v="0"/>
    <x v="0"/>
    <x v="3"/>
    <x v="0"/>
    <x v="8"/>
    <x v="0"/>
    <x v="0"/>
  </r>
  <r>
    <x v="1"/>
    <x v="1"/>
    <s v="De Bonte Raaf"/>
    <x v="0"/>
    <x v="81"/>
    <n v="142.47999999999999"/>
    <x v="0"/>
    <x v="3"/>
    <x v="0"/>
    <x v="8"/>
    <x v="0"/>
    <x v="0"/>
  </r>
  <r>
    <x v="1"/>
    <x v="1"/>
    <s v="De Bonte Raaf"/>
    <x v="0"/>
    <x v="82"/>
    <n v="0"/>
    <x v="0"/>
    <x v="3"/>
    <x v="0"/>
    <x v="8"/>
    <x v="0"/>
    <x v="0"/>
  </r>
  <r>
    <x v="1"/>
    <x v="1"/>
    <s v="De Bonte Raaf"/>
    <x v="0"/>
    <x v="83"/>
    <n v="142.47999999999999"/>
    <x v="0"/>
    <x v="3"/>
    <x v="0"/>
    <x v="9"/>
    <x v="0"/>
    <x v="0"/>
  </r>
  <r>
    <x v="1"/>
    <x v="1"/>
    <s v="De Bonte Raaf"/>
    <x v="0"/>
    <x v="84"/>
    <n v="0"/>
    <x v="0"/>
    <x v="3"/>
    <x v="0"/>
    <x v="3"/>
    <x v="0"/>
    <x v="0"/>
  </r>
  <r>
    <x v="1"/>
    <x v="1"/>
    <s v="De Bonte Raaf"/>
    <x v="1"/>
    <x v="0"/>
    <n v="5827.5"/>
    <x v="1"/>
    <x v="0"/>
    <x v="0"/>
    <x v="0"/>
    <x v="0"/>
    <x v="0"/>
  </r>
  <r>
    <x v="1"/>
    <x v="1"/>
    <s v="De Bonte Raaf"/>
    <x v="1"/>
    <x v="85"/>
    <n v="2230"/>
    <x v="1"/>
    <x v="0"/>
    <x v="0"/>
    <x v="0"/>
    <x v="0"/>
    <x v="0"/>
  </r>
  <r>
    <x v="1"/>
    <x v="1"/>
    <s v="De Bonte Raaf"/>
    <x v="1"/>
    <x v="2"/>
    <n v="0"/>
    <x v="1"/>
    <x v="0"/>
    <x v="0"/>
    <x v="0"/>
    <x v="0"/>
    <x v="0"/>
  </r>
  <r>
    <x v="1"/>
    <x v="1"/>
    <s v="De Bonte Raaf"/>
    <x v="1"/>
    <x v="86"/>
    <n v="2230"/>
    <x v="1"/>
    <x v="0"/>
    <x v="0"/>
    <x v="0"/>
    <x v="0"/>
    <x v="0"/>
  </r>
  <r>
    <x v="1"/>
    <x v="1"/>
    <s v="De Bonte Raaf"/>
    <x v="1"/>
    <x v="4"/>
    <n v="2230"/>
    <x v="1"/>
    <x v="0"/>
    <x v="0"/>
    <x v="1"/>
    <x v="0"/>
    <x v="0"/>
  </r>
  <r>
    <x v="1"/>
    <x v="1"/>
    <s v="De Bonte Raaf"/>
    <x v="1"/>
    <x v="5"/>
    <n v="0"/>
    <x v="1"/>
    <x v="0"/>
    <x v="0"/>
    <x v="0"/>
    <x v="0"/>
    <x v="0"/>
  </r>
  <r>
    <x v="1"/>
    <x v="1"/>
    <s v="De Bonte Raaf"/>
    <x v="1"/>
    <x v="6"/>
    <n v="2846.37"/>
    <x v="1"/>
    <x v="0"/>
    <x v="0"/>
    <x v="0"/>
    <x v="0"/>
    <x v="0"/>
  </r>
  <r>
    <x v="1"/>
    <x v="1"/>
    <s v="De Bonte Raaf"/>
    <x v="1"/>
    <x v="101"/>
    <n v="0"/>
    <x v="1"/>
    <x v="0"/>
    <x v="0"/>
    <x v="1"/>
    <x v="0"/>
    <x v="0"/>
  </r>
  <r>
    <x v="1"/>
    <x v="1"/>
    <s v="De Bonte Raaf"/>
    <x v="1"/>
    <x v="7"/>
    <n v="0"/>
    <x v="1"/>
    <x v="0"/>
    <x v="0"/>
    <x v="0"/>
    <x v="0"/>
    <x v="0"/>
  </r>
  <r>
    <x v="1"/>
    <x v="1"/>
    <s v="De Bonte Raaf"/>
    <x v="1"/>
    <x v="9"/>
    <n v="0"/>
    <x v="1"/>
    <x v="0"/>
    <x v="0"/>
    <x v="0"/>
    <x v="0"/>
    <x v="0"/>
  </r>
  <r>
    <x v="1"/>
    <x v="1"/>
    <s v="De Bonte Raaf"/>
    <x v="1"/>
    <x v="102"/>
    <n v="0"/>
    <x v="1"/>
    <x v="0"/>
    <x v="0"/>
    <x v="0"/>
    <x v="0"/>
    <x v="0"/>
  </r>
  <r>
    <x v="1"/>
    <x v="1"/>
    <s v="De Bonte Raaf"/>
    <x v="1"/>
    <x v="87"/>
    <n v="2230"/>
    <x v="1"/>
    <x v="0"/>
    <x v="0"/>
    <x v="0"/>
    <x v="0"/>
    <x v="0"/>
  </r>
  <r>
    <x v="1"/>
    <x v="1"/>
    <s v="De Bonte Raaf"/>
    <x v="1"/>
    <x v="88"/>
    <n v="2230"/>
    <x v="1"/>
    <x v="0"/>
    <x v="0"/>
    <x v="0"/>
    <x v="0"/>
    <x v="0"/>
  </r>
  <r>
    <x v="1"/>
    <x v="1"/>
    <s v="De Bonte Raaf"/>
    <x v="1"/>
    <x v="89"/>
    <n v="2230"/>
    <x v="1"/>
    <x v="0"/>
    <x v="0"/>
    <x v="0"/>
    <x v="0"/>
    <x v="0"/>
  </r>
  <r>
    <x v="1"/>
    <x v="1"/>
    <s v="De Bonte Raaf"/>
    <x v="1"/>
    <x v="90"/>
    <n v="2230"/>
    <x v="1"/>
    <x v="0"/>
    <x v="0"/>
    <x v="0"/>
    <x v="0"/>
    <x v="0"/>
  </r>
  <r>
    <x v="1"/>
    <x v="1"/>
    <s v="De Bonte Raaf"/>
    <x v="1"/>
    <x v="91"/>
    <n v="2230"/>
    <x v="1"/>
    <x v="0"/>
    <x v="0"/>
    <x v="0"/>
    <x v="0"/>
    <x v="0"/>
  </r>
  <r>
    <x v="1"/>
    <x v="1"/>
    <s v="De Bonte Raaf"/>
    <x v="1"/>
    <x v="103"/>
    <n v="0"/>
    <x v="1"/>
    <x v="0"/>
    <x v="0"/>
    <x v="1"/>
    <x v="0"/>
    <x v="0"/>
  </r>
  <r>
    <x v="1"/>
    <x v="1"/>
    <s v="De Bonte Raaf"/>
    <x v="1"/>
    <x v="15"/>
    <n v="0"/>
    <x v="1"/>
    <x v="0"/>
    <x v="0"/>
    <x v="0"/>
    <x v="0"/>
    <x v="0"/>
  </r>
  <r>
    <x v="1"/>
    <x v="1"/>
    <s v="De Bonte Raaf"/>
    <x v="1"/>
    <x v="16"/>
    <n v="2230"/>
    <x v="1"/>
    <x v="0"/>
    <x v="0"/>
    <x v="0"/>
    <x v="0"/>
    <x v="0"/>
  </r>
  <r>
    <x v="1"/>
    <x v="1"/>
    <s v="De Bonte Raaf"/>
    <x v="1"/>
    <x v="17"/>
    <n v="0"/>
    <x v="1"/>
    <x v="0"/>
    <x v="0"/>
    <x v="0"/>
    <x v="0"/>
    <x v="0"/>
  </r>
  <r>
    <x v="1"/>
    <x v="1"/>
    <s v="De Bonte Raaf"/>
    <x v="1"/>
    <x v="18"/>
    <n v="2230"/>
    <x v="1"/>
    <x v="0"/>
    <x v="0"/>
    <x v="0"/>
    <x v="0"/>
    <x v="0"/>
  </r>
  <r>
    <x v="1"/>
    <x v="1"/>
    <s v="De Bonte Raaf"/>
    <x v="1"/>
    <x v="19"/>
    <n v="20"/>
    <x v="1"/>
    <x v="0"/>
    <x v="0"/>
    <x v="0"/>
    <x v="0"/>
    <x v="0"/>
  </r>
  <r>
    <x v="1"/>
    <x v="1"/>
    <s v="De Bonte Raaf"/>
    <x v="1"/>
    <x v="20"/>
    <n v="2230"/>
    <x v="1"/>
    <x v="0"/>
    <x v="0"/>
    <x v="0"/>
    <x v="0"/>
    <x v="0"/>
  </r>
  <r>
    <x v="1"/>
    <x v="1"/>
    <s v="De Bonte Raaf"/>
    <x v="1"/>
    <x v="21"/>
    <n v="-287.5"/>
    <x v="1"/>
    <x v="0"/>
    <x v="0"/>
    <x v="0"/>
    <x v="0"/>
    <x v="0"/>
  </r>
  <r>
    <x v="1"/>
    <x v="1"/>
    <s v="De Bonte Raaf"/>
    <x v="1"/>
    <x v="22"/>
    <n v="2230"/>
    <x v="1"/>
    <x v="0"/>
    <x v="0"/>
    <x v="0"/>
    <x v="0"/>
    <x v="0"/>
  </r>
  <r>
    <x v="1"/>
    <x v="1"/>
    <s v="De Bonte Raaf"/>
    <x v="1"/>
    <x v="23"/>
    <n v="2230"/>
    <x v="1"/>
    <x v="0"/>
    <x v="0"/>
    <x v="0"/>
    <x v="0"/>
    <x v="0"/>
  </r>
  <r>
    <x v="1"/>
    <x v="1"/>
    <s v="De Bonte Raaf"/>
    <x v="1"/>
    <x v="24"/>
    <n v="2230"/>
    <x v="1"/>
    <x v="0"/>
    <x v="0"/>
    <x v="0"/>
    <x v="0"/>
    <x v="0"/>
  </r>
  <r>
    <x v="1"/>
    <x v="1"/>
    <s v="De Bonte Raaf"/>
    <x v="1"/>
    <x v="25"/>
    <n v="21.67"/>
    <x v="1"/>
    <x v="0"/>
    <x v="0"/>
    <x v="0"/>
    <x v="0"/>
    <x v="0"/>
  </r>
  <r>
    <x v="1"/>
    <x v="1"/>
    <s v="De Bonte Raaf"/>
    <x v="1"/>
    <x v="26"/>
    <n v="144"/>
    <x v="1"/>
    <x v="0"/>
    <x v="0"/>
    <x v="0"/>
    <x v="0"/>
    <x v="0"/>
  </r>
  <r>
    <x v="1"/>
    <x v="1"/>
    <s v="De Bonte Raaf"/>
    <x v="1"/>
    <x v="27"/>
    <n v="330.67"/>
    <x v="1"/>
    <x v="0"/>
    <x v="0"/>
    <x v="0"/>
    <x v="0"/>
    <x v="0"/>
  </r>
  <r>
    <x v="1"/>
    <x v="1"/>
    <s v="De Bonte Raaf"/>
    <x v="1"/>
    <x v="28"/>
    <n v="2230"/>
    <x v="1"/>
    <x v="0"/>
    <x v="0"/>
    <x v="0"/>
    <x v="0"/>
    <x v="0"/>
  </r>
  <r>
    <x v="1"/>
    <x v="1"/>
    <s v="De Bonte Raaf"/>
    <x v="1"/>
    <x v="29"/>
    <n v="0"/>
    <x v="1"/>
    <x v="0"/>
    <x v="0"/>
    <x v="0"/>
    <x v="0"/>
    <x v="0"/>
  </r>
  <r>
    <x v="1"/>
    <x v="1"/>
    <s v="De Bonte Raaf"/>
    <x v="1"/>
    <x v="30"/>
    <n v="2230"/>
    <x v="1"/>
    <x v="0"/>
    <x v="0"/>
    <x v="0"/>
    <x v="0"/>
    <x v="0"/>
  </r>
  <r>
    <x v="1"/>
    <x v="1"/>
    <s v="De Bonte Raaf"/>
    <x v="1"/>
    <x v="31"/>
    <n v="14.29"/>
    <x v="1"/>
    <x v="0"/>
    <x v="0"/>
    <x v="0"/>
    <x v="0"/>
    <x v="0"/>
  </r>
  <r>
    <x v="1"/>
    <x v="1"/>
    <s v="De Bonte Raaf"/>
    <x v="1"/>
    <x v="32"/>
    <n v="156"/>
    <x v="1"/>
    <x v="0"/>
    <x v="0"/>
    <x v="0"/>
    <x v="0"/>
    <x v="0"/>
  </r>
  <r>
    <x v="1"/>
    <x v="1"/>
    <s v="De Bonte Raaf"/>
    <x v="1"/>
    <x v="33"/>
    <n v="100"/>
    <x v="1"/>
    <x v="0"/>
    <x v="0"/>
    <x v="0"/>
    <x v="0"/>
    <x v="0"/>
  </r>
  <r>
    <x v="1"/>
    <x v="1"/>
    <s v="De Bonte Raaf"/>
    <x v="1"/>
    <x v="34"/>
    <n v="100"/>
    <x v="1"/>
    <x v="0"/>
    <x v="0"/>
    <x v="0"/>
    <x v="0"/>
    <x v="0"/>
  </r>
  <r>
    <x v="1"/>
    <x v="1"/>
    <s v="De Bonte Raaf"/>
    <x v="1"/>
    <x v="35"/>
    <n v="100"/>
    <x v="1"/>
    <x v="0"/>
    <x v="0"/>
    <x v="0"/>
    <x v="0"/>
    <x v="0"/>
  </r>
  <r>
    <x v="1"/>
    <x v="1"/>
    <s v="De Bonte Raaf"/>
    <x v="1"/>
    <x v="36"/>
    <n v="156"/>
    <x v="1"/>
    <x v="0"/>
    <x v="0"/>
    <x v="0"/>
    <x v="0"/>
    <x v="0"/>
  </r>
  <r>
    <x v="1"/>
    <x v="1"/>
    <s v="De Bonte Raaf"/>
    <x v="1"/>
    <x v="37"/>
    <n v="156.1"/>
    <x v="1"/>
    <x v="0"/>
    <x v="0"/>
    <x v="0"/>
    <x v="0"/>
    <x v="0"/>
  </r>
  <r>
    <x v="1"/>
    <x v="1"/>
    <s v="De Bonte Raaf"/>
    <x v="1"/>
    <x v="104"/>
    <n v="0"/>
    <x v="1"/>
    <x v="0"/>
    <x v="0"/>
    <x v="0"/>
    <x v="0"/>
    <x v="0"/>
  </r>
  <r>
    <x v="1"/>
    <x v="1"/>
    <s v="De Bonte Raaf"/>
    <x v="1"/>
    <x v="105"/>
    <n v="0"/>
    <x v="1"/>
    <x v="0"/>
    <x v="0"/>
    <x v="0"/>
    <x v="0"/>
    <x v="0"/>
  </r>
  <r>
    <x v="1"/>
    <x v="1"/>
    <s v="De Bonte Raaf"/>
    <x v="1"/>
    <x v="106"/>
    <n v="0"/>
    <x v="1"/>
    <x v="0"/>
    <x v="0"/>
    <x v="0"/>
    <x v="0"/>
    <x v="0"/>
  </r>
  <r>
    <x v="1"/>
    <x v="1"/>
    <s v="De Bonte Raaf"/>
    <x v="1"/>
    <x v="38"/>
    <n v="150"/>
    <x v="1"/>
    <x v="0"/>
    <x v="0"/>
    <x v="0"/>
    <x v="0"/>
    <x v="0"/>
  </r>
  <r>
    <x v="1"/>
    <x v="1"/>
    <s v="De Bonte Raaf"/>
    <x v="1"/>
    <x v="39"/>
    <n v="0"/>
    <x v="1"/>
    <x v="0"/>
    <x v="0"/>
    <x v="0"/>
    <x v="0"/>
    <x v="0"/>
  </r>
  <r>
    <x v="1"/>
    <x v="1"/>
    <s v="De Bonte Raaf"/>
    <x v="1"/>
    <x v="40"/>
    <n v="150"/>
    <x v="1"/>
    <x v="0"/>
    <x v="0"/>
    <x v="0"/>
    <x v="0"/>
    <x v="0"/>
  </r>
  <r>
    <x v="1"/>
    <x v="1"/>
    <s v="De Bonte Raaf"/>
    <x v="1"/>
    <x v="41"/>
    <n v="0"/>
    <x v="1"/>
    <x v="0"/>
    <x v="0"/>
    <x v="0"/>
    <x v="0"/>
    <x v="0"/>
  </r>
  <r>
    <x v="1"/>
    <x v="1"/>
    <s v="De Bonte Raaf"/>
    <x v="1"/>
    <x v="92"/>
    <n v="2230"/>
    <x v="1"/>
    <x v="0"/>
    <x v="0"/>
    <x v="0"/>
    <x v="0"/>
    <x v="0"/>
  </r>
  <r>
    <x v="1"/>
    <x v="1"/>
    <s v="De Bonte Raaf"/>
    <x v="1"/>
    <x v="107"/>
    <n v="0"/>
    <x v="1"/>
    <x v="0"/>
    <x v="0"/>
    <x v="1"/>
    <x v="0"/>
    <x v="0"/>
  </r>
  <r>
    <x v="1"/>
    <x v="1"/>
    <s v="De Bonte Raaf"/>
    <x v="1"/>
    <x v="43"/>
    <n v="0"/>
    <x v="1"/>
    <x v="0"/>
    <x v="0"/>
    <x v="1"/>
    <x v="0"/>
    <x v="0"/>
  </r>
  <r>
    <x v="1"/>
    <x v="1"/>
    <s v="De Bonte Raaf"/>
    <x v="1"/>
    <x v="108"/>
    <n v="0"/>
    <x v="1"/>
    <x v="0"/>
    <x v="0"/>
    <x v="1"/>
    <x v="0"/>
    <x v="0"/>
  </r>
  <r>
    <x v="1"/>
    <x v="1"/>
    <s v="De Bonte Raaf"/>
    <x v="1"/>
    <x v="109"/>
    <n v="0"/>
    <x v="1"/>
    <x v="0"/>
    <x v="0"/>
    <x v="1"/>
    <x v="0"/>
    <x v="0"/>
  </r>
  <r>
    <x v="1"/>
    <x v="1"/>
    <s v="De Bonte Raaf"/>
    <x v="1"/>
    <x v="110"/>
    <n v="0"/>
    <x v="1"/>
    <x v="0"/>
    <x v="0"/>
    <x v="1"/>
    <x v="0"/>
    <x v="0"/>
  </r>
  <r>
    <x v="1"/>
    <x v="1"/>
    <s v="De Bonte Raaf"/>
    <x v="1"/>
    <x v="44"/>
    <n v="0"/>
    <x v="1"/>
    <x v="0"/>
    <x v="0"/>
    <x v="2"/>
    <x v="0"/>
    <x v="0"/>
  </r>
  <r>
    <x v="1"/>
    <x v="1"/>
    <s v="De Bonte Raaf"/>
    <x v="1"/>
    <x v="111"/>
    <n v="0"/>
    <x v="1"/>
    <x v="0"/>
    <x v="0"/>
    <x v="2"/>
    <x v="0"/>
    <x v="0"/>
  </r>
  <r>
    <x v="1"/>
    <x v="1"/>
    <s v="De Bonte Raaf"/>
    <x v="1"/>
    <x v="46"/>
    <n v="0"/>
    <x v="1"/>
    <x v="0"/>
    <x v="0"/>
    <x v="2"/>
    <x v="0"/>
    <x v="0"/>
  </r>
  <r>
    <x v="1"/>
    <x v="1"/>
    <s v="De Bonte Raaf"/>
    <x v="1"/>
    <x v="112"/>
    <n v="0"/>
    <x v="1"/>
    <x v="0"/>
    <x v="0"/>
    <x v="2"/>
    <x v="0"/>
    <x v="0"/>
  </r>
  <r>
    <x v="1"/>
    <x v="1"/>
    <s v="De Bonte Raaf"/>
    <x v="1"/>
    <x v="113"/>
    <n v="0"/>
    <x v="1"/>
    <x v="0"/>
    <x v="0"/>
    <x v="2"/>
    <x v="0"/>
    <x v="0"/>
  </r>
  <r>
    <x v="1"/>
    <x v="1"/>
    <s v="De Bonte Raaf"/>
    <x v="1"/>
    <x v="114"/>
    <n v="0"/>
    <x v="1"/>
    <x v="0"/>
    <x v="0"/>
    <x v="2"/>
    <x v="0"/>
    <x v="0"/>
  </r>
  <r>
    <x v="1"/>
    <x v="1"/>
    <s v="De Bonte Raaf"/>
    <x v="1"/>
    <x v="115"/>
    <n v="0"/>
    <x v="1"/>
    <x v="0"/>
    <x v="0"/>
    <x v="2"/>
    <x v="0"/>
    <x v="0"/>
  </r>
  <r>
    <x v="1"/>
    <x v="1"/>
    <s v="De Bonte Raaf"/>
    <x v="1"/>
    <x v="116"/>
    <n v="0"/>
    <x v="1"/>
    <x v="0"/>
    <x v="0"/>
    <x v="1"/>
    <x v="0"/>
    <x v="0"/>
  </r>
  <r>
    <x v="1"/>
    <x v="1"/>
    <s v="De Bonte Raaf"/>
    <x v="1"/>
    <x v="117"/>
    <n v="0"/>
    <x v="1"/>
    <x v="0"/>
    <x v="0"/>
    <x v="2"/>
    <x v="0"/>
    <x v="0"/>
  </r>
  <r>
    <x v="1"/>
    <x v="1"/>
    <s v="De Bonte Raaf"/>
    <x v="1"/>
    <x v="118"/>
    <n v="0"/>
    <x v="1"/>
    <x v="0"/>
    <x v="0"/>
    <x v="1"/>
    <x v="0"/>
    <x v="0"/>
  </r>
  <r>
    <x v="1"/>
    <x v="1"/>
    <s v="De Bonte Raaf"/>
    <x v="1"/>
    <x v="119"/>
    <n v="0"/>
    <x v="1"/>
    <x v="0"/>
    <x v="0"/>
    <x v="10"/>
    <x v="0"/>
    <x v="0"/>
  </r>
  <r>
    <x v="1"/>
    <x v="1"/>
    <s v="De Bonte Raaf"/>
    <x v="1"/>
    <x v="120"/>
    <n v="0"/>
    <x v="1"/>
    <x v="0"/>
    <x v="0"/>
    <x v="10"/>
    <x v="0"/>
    <x v="0"/>
  </r>
  <r>
    <x v="1"/>
    <x v="1"/>
    <s v="De Bonte Raaf"/>
    <x v="1"/>
    <x v="121"/>
    <n v="0"/>
    <x v="1"/>
    <x v="0"/>
    <x v="0"/>
    <x v="10"/>
    <x v="0"/>
    <x v="0"/>
  </r>
  <r>
    <x v="1"/>
    <x v="1"/>
    <s v="De Bonte Raaf"/>
    <x v="1"/>
    <x v="122"/>
    <n v="0"/>
    <x v="1"/>
    <x v="0"/>
    <x v="0"/>
    <x v="10"/>
    <x v="0"/>
    <x v="0"/>
  </r>
  <r>
    <x v="1"/>
    <x v="1"/>
    <s v="De Bonte Raaf"/>
    <x v="1"/>
    <x v="123"/>
    <n v="0"/>
    <x v="1"/>
    <x v="0"/>
    <x v="0"/>
    <x v="10"/>
    <x v="0"/>
    <x v="0"/>
  </r>
  <r>
    <x v="1"/>
    <x v="1"/>
    <s v="De Bonte Raaf"/>
    <x v="1"/>
    <x v="124"/>
    <n v="0"/>
    <x v="1"/>
    <x v="0"/>
    <x v="0"/>
    <x v="10"/>
    <x v="0"/>
    <x v="0"/>
  </r>
  <r>
    <x v="1"/>
    <x v="1"/>
    <s v="De Bonte Raaf"/>
    <x v="1"/>
    <x v="48"/>
    <n v="0"/>
    <x v="1"/>
    <x v="0"/>
    <x v="0"/>
    <x v="1"/>
    <x v="0"/>
    <x v="0"/>
  </r>
  <r>
    <x v="1"/>
    <x v="1"/>
    <s v="De Bonte Raaf"/>
    <x v="1"/>
    <x v="49"/>
    <n v="178.4"/>
    <x v="1"/>
    <x v="0"/>
    <x v="0"/>
    <x v="3"/>
    <x v="0"/>
    <x v="0"/>
  </r>
  <r>
    <x v="1"/>
    <x v="1"/>
    <s v="De Bonte Raaf"/>
    <x v="1"/>
    <x v="50"/>
    <n v="26.76"/>
    <x v="1"/>
    <x v="0"/>
    <x v="0"/>
    <x v="4"/>
    <x v="0"/>
    <x v="0"/>
  </r>
  <r>
    <x v="1"/>
    <x v="1"/>
    <s v="De Bonte Raaf"/>
    <x v="1"/>
    <x v="51"/>
    <n v="35.68"/>
    <x v="1"/>
    <x v="0"/>
    <x v="0"/>
    <x v="4"/>
    <x v="0"/>
    <x v="0"/>
  </r>
  <r>
    <x v="1"/>
    <x v="1"/>
    <s v="De Bonte Raaf"/>
    <x v="1"/>
    <x v="52"/>
    <n v="0"/>
    <x v="1"/>
    <x v="0"/>
    <x v="0"/>
    <x v="1"/>
    <x v="0"/>
    <x v="0"/>
  </r>
  <r>
    <x v="1"/>
    <x v="1"/>
    <s v="De Bonte Raaf"/>
    <x v="1"/>
    <x v="53"/>
    <n v="33.450000000000003"/>
    <x v="1"/>
    <x v="0"/>
    <x v="0"/>
    <x v="3"/>
    <x v="0"/>
    <x v="0"/>
  </r>
  <r>
    <x v="1"/>
    <x v="1"/>
    <s v="De Bonte Raaf"/>
    <x v="1"/>
    <x v="54"/>
    <n v="5.0199999999999996"/>
    <x v="1"/>
    <x v="0"/>
    <x v="0"/>
    <x v="4"/>
    <x v="0"/>
    <x v="0"/>
  </r>
  <r>
    <x v="1"/>
    <x v="1"/>
    <s v="De Bonte Raaf"/>
    <x v="1"/>
    <x v="55"/>
    <n v="6.69"/>
    <x v="1"/>
    <x v="0"/>
    <x v="0"/>
    <x v="4"/>
    <x v="0"/>
    <x v="0"/>
  </r>
  <r>
    <x v="1"/>
    <x v="1"/>
    <s v="De Bonte Raaf"/>
    <x v="1"/>
    <x v="56"/>
    <n v="0"/>
    <x v="1"/>
    <x v="0"/>
    <x v="0"/>
    <x v="4"/>
    <x v="0"/>
    <x v="0"/>
  </r>
  <r>
    <x v="1"/>
    <x v="1"/>
    <s v="De Bonte Raaf"/>
    <x v="1"/>
    <x v="57"/>
    <n v="0"/>
    <x v="1"/>
    <x v="0"/>
    <x v="0"/>
    <x v="4"/>
    <x v="0"/>
    <x v="0"/>
  </r>
  <r>
    <x v="1"/>
    <x v="1"/>
    <s v="De Bonte Raaf"/>
    <x v="1"/>
    <x v="58"/>
    <n v="0"/>
    <x v="1"/>
    <x v="0"/>
    <x v="0"/>
    <x v="4"/>
    <x v="0"/>
    <x v="0"/>
  </r>
  <r>
    <x v="1"/>
    <x v="1"/>
    <s v="De Bonte Raaf"/>
    <x v="1"/>
    <x v="59"/>
    <n v="0"/>
    <x v="1"/>
    <x v="0"/>
    <x v="0"/>
    <x v="4"/>
    <x v="0"/>
    <x v="0"/>
  </r>
  <r>
    <x v="1"/>
    <x v="1"/>
    <s v="De Bonte Raaf"/>
    <x v="1"/>
    <x v="60"/>
    <n v="167.92"/>
    <x v="1"/>
    <x v="0"/>
    <x v="0"/>
    <x v="5"/>
    <x v="0"/>
    <x v="0"/>
  </r>
  <r>
    <x v="1"/>
    <x v="1"/>
    <s v="De Bonte Raaf"/>
    <x v="1"/>
    <x v="61"/>
    <n v="0"/>
    <x v="1"/>
    <x v="0"/>
    <x v="0"/>
    <x v="5"/>
    <x v="0"/>
    <x v="0"/>
  </r>
  <r>
    <x v="1"/>
    <x v="1"/>
    <s v="De Bonte Raaf"/>
    <x v="1"/>
    <x v="62"/>
    <n v="0"/>
    <x v="1"/>
    <x v="0"/>
    <x v="0"/>
    <x v="5"/>
    <x v="0"/>
    <x v="0"/>
  </r>
  <r>
    <x v="1"/>
    <x v="1"/>
    <s v="De Bonte Raaf"/>
    <x v="1"/>
    <x v="63"/>
    <n v="0"/>
    <x v="1"/>
    <x v="0"/>
    <x v="0"/>
    <x v="5"/>
    <x v="0"/>
    <x v="0"/>
  </r>
  <r>
    <x v="1"/>
    <x v="1"/>
    <s v="De Bonte Raaf"/>
    <x v="1"/>
    <x v="64"/>
    <n v="12.04"/>
    <x v="1"/>
    <x v="0"/>
    <x v="0"/>
    <x v="5"/>
    <x v="0"/>
    <x v="0"/>
  </r>
  <r>
    <x v="1"/>
    <x v="1"/>
    <s v="De Bonte Raaf"/>
    <x v="1"/>
    <x v="65"/>
    <n v="0"/>
    <x v="1"/>
    <x v="0"/>
    <x v="0"/>
    <x v="5"/>
    <x v="0"/>
    <x v="0"/>
  </r>
  <r>
    <x v="1"/>
    <x v="1"/>
    <s v="De Bonte Raaf"/>
    <x v="1"/>
    <x v="66"/>
    <n v="60.21"/>
    <x v="1"/>
    <x v="0"/>
    <x v="0"/>
    <x v="5"/>
    <x v="0"/>
    <x v="0"/>
  </r>
  <r>
    <x v="1"/>
    <x v="1"/>
    <s v="De Bonte Raaf"/>
    <x v="1"/>
    <x v="67"/>
    <n v="0"/>
    <x v="1"/>
    <x v="0"/>
    <x v="0"/>
    <x v="5"/>
    <x v="0"/>
    <x v="0"/>
  </r>
  <r>
    <x v="1"/>
    <x v="1"/>
    <s v="De Bonte Raaf"/>
    <x v="1"/>
    <x v="68"/>
    <n v="0"/>
    <x v="1"/>
    <x v="0"/>
    <x v="0"/>
    <x v="5"/>
    <x v="0"/>
    <x v="0"/>
  </r>
  <r>
    <x v="1"/>
    <x v="1"/>
    <s v="De Bonte Raaf"/>
    <x v="1"/>
    <x v="69"/>
    <n v="0"/>
    <x v="1"/>
    <x v="0"/>
    <x v="0"/>
    <x v="5"/>
    <x v="0"/>
    <x v="0"/>
  </r>
  <r>
    <x v="1"/>
    <x v="1"/>
    <s v="De Bonte Raaf"/>
    <x v="1"/>
    <x v="70"/>
    <n v="8.25"/>
    <x v="1"/>
    <x v="0"/>
    <x v="0"/>
    <x v="5"/>
    <x v="0"/>
    <x v="0"/>
  </r>
  <r>
    <x v="1"/>
    <x v="1"/>
    <s v="De Bonte Raaf"/>
    <x v="1"/>
    <x v="71"/>
    <n v="0"/>
    <x v="1"/>
    <x v="0"/>
    <x v="0"/>
    <x v="5"/>
    <x v="0"/>
    <x v="0"/>
  </r>
  <r>
    <x v="1"/>
    <x v="1"/>
    <s v="De Bonte Raaf"/>
    <x v="1"/>
    <x v="72"/>
    <n v="0"/>
    <x v="1"/>
    <x v="0"/>
    <x v="0"/>
    <x v="4"/>
    <x v="0"/>
    <x v="0"/>
  </r>
  <r>
    <x v="1"/>
    <x v="1"/>
    <s v="De Bonte Raaf"/>
    <x v="1"/>
    <x v="73"/>
    <n v="0"/>
    <x v="1"/>
    <x v="0"/>
    <x v="0"/>
    <x v="4"/>
    <x v="0"/>
    <x v="0"/>
  </r>
  <r>
    <x v="1"/>
    <x v="1"/>
    <s v="De Bonte Raaf"/>
    <x v="1"/>
    <x v="74"/>
    <n v="0"/>
    <x v="1"/>
    <x v="0"/>
    <x v="0"/>
    <x v="4"/>
    <x v="0"/>
    <x v="0"/>
  </r>
  <r>
    <x v="1"/>
    <x v="1"/>
    <s v="De Bonte Raaf"/>
    <x v="1"/>
    <x v="75"/>
    <n v="0"/>
    <x v="1"/>
    <x v="0"/>
    <x v="0"/>
    <x v="4"/>
    <x v="0"/>
    <x v="0"/>
  </r>
  <r>
    <x v="1"/>
    <x v="1"/>
    <s v="De Bonte Raaf"/>
    <x v="1"/>
    <x v="76"/>
    <n v="156.1"/>
    <x v="1"/>
    <x v="0"/>
    <x v="0"/>
    <x v="6"/>
    <x v="0"/>
    <x v="0"/>
  </r>
  <r>
    <x v="1"/>
    <x v="1"/>
    <s v="De Bonte Raaf"/>
    <x v="1"/>
    <x v="125"/>
    <n v="0"/>
    <x v="1"/>
    <x v="0"/>
    <x v="0"/>
    <x v="6"/>
    <x v="0"/>
    <x v="0"/>
  </r>
  <r>
    <x v="1"/>
    <x v="1"/>
    <s v="De Bonte Raaf"/>
    <x v="1"/>
    <x v="77"/>
    <n v="-287.5"/>
    <x v="1"/>
    <x v="0"/>
    <x v="0"/>
    <x v="7"/>
    <x v="0"/>
    <x v="0"/>
  </r>
  <r>
    <x v="1"/>
    <x v="1"/>
    <s v="De Bonte Raaf"/>
    <x v="1"/>
    <x v="78"/>
    <n v="0"/>
    <x v="1"/>
    <x v="0"/>
    <x v="0"/>
    <x v="7"/>
    <x v="0"/>
    <x v="0"/>
  </r>
  <r>
    <x v="1"/>
    <x v="1"/>
    <s v="De Bonte Raaf"/>
    <x v="1"/>
    <x v="79"/>
    <n v="0"/>
    <x v="1"/>
    <x v="0"/>
    <x v="0"/>
    <x v="7"/>
    <x v="0"/>
    <x v="0"/>
  </r>
  <r>
    <x v="1"/>
    <x v="1"/>
    <s v="De Bonte Raaf"/>
    <x v="1"/>
    <x v="80"/>
    <n v="0"/>
    <x v="1"/>
    <x v="0"/>
    <x v="0"/>
    <x v="8"/>
    <x v="0"/>
    <x v="0"/>
  </r>
  <r>
    <x v="1"/>
    <x v="1"/>
    <s v="De Bonte Raaf"/>
    <x v="1"/>
    <x v="126"/>
    <n v="0"/>
    <x v="1"/>
    <x v="0"/>
    <x v="0"/>
    <x v="8"/>
    <x v="0"/>
    <x v="0"/>
  </r>
  <r>
    <x v="1"/>
    <x v="1"/>
    <s v="De Bonte Raaf"/>
    <x v="1"/>
    <x v="81"/>
    <n v="1942.5"/>
    <x v="1"/>
    <x v="0"/>
    <x v="0"/>
    <x v="8"/>
    <x v="0"/>
    <x v="0"/>
  </r>
  <r>
    <x v="1"/>
    <x v="1"/>
    <s v="De Bonte Raaf"/>
    <x v="1"/>
    <x v="82"/>
    <n v="0"/>
    <x v="1"/>
    <x v="0"/>
    <x v="0"/>
    <x v="8"/>
    <x v="0"/>
    <x v="0"/>
  </r>
  <r>
    <x v="1"/>
    <x v="1"/>
    <s v="De Bonte Raaf"/>
    <x v="1"/>
    <x v="83"/>
    <n v="1942.5"/>
    <x v="1"/>
    <x v="0"/>
    <x v="0"/>
    <x v="9"/>
    <x v="0"/>
    <x v="0"/>
  </r>
  <r>
    <x v="1"/>
    <x v="1"/>
    <s v="De Bonte Raaf"/>
    <x v="1"/>
    <x v="84"/>
    <n v="0"/>
    <x v="1"/>
    <x v="0"/>
    <x v="0"/>
    <x v="3"/>
    <x v="0"/>
    <x v="0"/>
  </r>
  <r>
    <x v="1"/>
    <x v="1"/>
    <s v="De Bonte Raaf"/>
    <x v="12"/>
    <x v="0"/>
    <n v="3053.76"/>
    <x v="2"/>
    <x v="1"/>
    <x v="0"/>
    <x v="0"/>
    <x v="0"/>
    <x v="1"/>
  </r>
  <r>
    <x v="1"/>
    <x v="1"/>
    <s v="De Bonte Raaf"/>
    <x v="12"/>
    <x v="85"/>
    <n v="1050"/>
    <x v="2"/>
    <x v="1"/>
    <x v="0"/>
    <x v="0"/>
    <x v="0"/>
    <x v="1"/>
  </r>
  <r>
    <x v="1"/>
    <x v="1"/>
    <s v="De Bonte Raaf"/>
    <x v="12"/>
    <x v="2"/>
    <n v="0"/>
    <x v="2"/>
    <x v="1"/>
    <x v="0"/>
    <x v="0"/>
    <x v="0"/>
    <x v="1"/>
  </r>
  <r>
    <x v="1"/>
    <x v="1"/>
    <s v="De Bonte Raaf"/>
    <x v="12"/>
    <x v="86"/>
    <n v="1050"/>
    <x v="2"/>
    <x v="1"/>
    <x v="0"/>
    <x v="0"/>
    <x v="0"/>
    <x v="1"/>
  </r>
  <r>
    <x v="1"/>
    <x v="1"/>
    <s v="De Bonte Raaf"/>
    <x v="12"/>
    <x v="4"/>
    <n v="1050"/>
    <x v="2"/>
    <x v="1"/>
    <x v="0"/>
    <x v="1"/>
    <x v="0"/>
    <x v="1"/>
  </r>
  <r>
    <x v="1"/>
    <x v="1"/>
    <s v="De Bonte Raaf"/>
    <x v="12"/>
    <x v="5"/>
    <n v="0"/>
    <x v="2"/>
    <x v="1"/>
    <x v="0"/>
    <x v="0"/>
    <x v="0"/>
    <x v="1"/>
  </r>
  <r>
    <x v="1"/>
    <x v="1"/>
    <s v="De Bonte Raaf"/>
    <x v="12"/>
    <x v="6"/>
    <n v="1362.71"/>
    <x v="2"/>
    <x v="1"/>
    <x v="0"/>
    <x v="0"/>
    <x v="0"/>
    <x v="1"/>
  </r>
  <r>
    <x v="1"/>
    <x v="1"/>
    <s v="De Bonte Raaf"/>
    <x v="12"/>
    <x v="101"/>
    <n v="0"/>
    <x v="2"/>
    <x v="1"/>
    <x v="0"/>
    <x v="1"/>
    <x v="0"/>
    <x v="1"/>
  </r>
  <r>
    <x v="1"/>
    <x v="1"/>
    <s v="De Bonte Raaf"/>
    <x v="12"/>
    <x v="7"/>
    <n v="0"/>
    <x v="2"/>
    <x v="1"/>
    <x v="0"/>
    <x v="0"/>
    <x v="0"/>
    <x v="1"/>
  </r>
  <r>
    <x v="1"/>
    <x v="1"/>
    <s v="De Bonte Raaf"/>
    <x v="12"/>
    <x v="96"/>
    <n v="22.5"/>
    <x v="2"/>
    <x v="1"/>
    <x v="0"/>
    <x v="0"/>
    <x v="0"/>
    <x v="1"/>
  </r>
  <r>
    <x v="1"/>
    <x v="1"/>
    <s v="De Bonte Raaf"/>
    <x v="12"/>
    <x v="102"/>
    <n v="0"/>
    <x v="2"/>
    <x v="1"/>
    <x v="0"/>
    <x v="0"/>
    <x v="0"/>
    <x v="1"/>
  </r>
  <r>
    <x v="1"/>
    <x v="1"/>
    <s v="De Bonte Raaf"/>
    <x v="12"/>
    <x v="87"/>
    <n v="1050"/>
    <x v="2"/>
    <x v="1"/>
    <x v="0"/>
    <x v="0"/>
    <x v="0"/>
    <x v="1"/>
  </r>
  <r>
    <x v="1"/>
    <x v="1"/>
    <s v="De Bonte Raaf"/>
    <x v="12"/>
    <x v="88"/>
    <n v="1050"/>
    <x v="2"/>
    <x v="1"/>
    <x v="0"/>
    <x v="0"/>
    <x v="0"/>
    <x v="1"/>
  </r>
  <r>
    <x v="1"/>
    <x v="1"/>
    <s v="De Bonte Raaf"/>
    <x v="12"/>
    <x v="89"/>
    <n v="1050"/>
    <x v="2"/>
    <x v="1"/>
    <x v="0"/>
    <x v="0"/>
    <x v="0"/>
    <x v="1"/>
  </r>
  <r>
    <x v="1"/>
    <x v="1"/>
    <s v="De Bonte Raaf"/>
    <x v="12"/>
    <x v="90"/>
    <n v="1050"/>
    <x v="2"/>
    <x v="1"/>
    <x v="0"/>
    <x v="0"/>
    <x v="0"/>
    <x v="1"/>
  </r>
  <r>
    <x v="1"/>
    <x v="1"/>
    <s v="De Bonte Raaf"/>
    <x v="12"/>
    <x v="91"/>
    <n v="1050"/>
    <x v="2"/>
    <x v="1"/>
    <x v="0"/>
    <x v="0"/>
    <x v="0"/>
    <x v="1"/>
  </r>
  <r>
    <x v="1"/>
    <x v="1"/>
    <s v="De Bonte Raaf"/>
    <x v="12"/>
    <x v="103"/>
    <n v="0"/>
    <x v="2"/>
    <x v="1"/>
    <x v="0"/>
    <x v="1"/>
    <x v="0"/>
    <x v="1"/>
  </r>
  <r>
    <x v="1"/>
    <x v="1"/>
    <s v="De Bonte Raaf"/>
    <x v="12"/>
    <x v="15"/>
    <n v="0"/>
    <x v="2"/>
    <x v="1"/>
    <x v="0"/>
    <x v="0"/>
    <x v="0"/>
    <x v="1"/>
  </r>
  <r>
    <x v="1"/>
    <x v="1"/>
    <s v="De Bonte Raaf"/>
    <x v="12"/>
    <x v="16"/>
    <n v="1050"/>
    <x v="2"/>
    <x v="1"/>
    <x v="0"/>
    <x v="0"/>
    <x v="0"/>
    <x v="1"/>
  </r>
  <r>
    <x v="1"/>
    <x v="1"/>
    <s v="De Bonte Raaf"/>
    <x v="12"/>
    <x v="17"/>
    <n v="0"/>
    <x v="2"/>
    <x v="1"/>
    <x v="0"/>
    <x v="0"/>
    <x v="0"/>
    <x v="1"/>
  </r>
  <r>
    <x v="1"/>
    <x v="1"/>
    <s v="De Bonte Raaf"/>
    <x v="12"/>
    <x v="18"/>
    <n v="1050"/>
    <x v="2"/>
    <x v="1"/>
    <x v="0"/>
    <x v="0"/>
    <x v="0"/>
    <x v="1"/>
  </r>
  <r>
    <x v="1"/>
    <x v="1"/>
    <s v="De Bonte Raaf"/>
    <x v="12"/>
    <x v="19"/>
    <n v="12"/>
    <x v="2"/>
    <x v="1"/>
    <x v="0"/>
    <x v="0"/>
    <x v="0"/>
    <x v="1"/>
  </r>
  <r>
    <x v="1"/>
    <x v="1"/>
    <s v="De Bonte Raaf"/>
    <x v="12"/>
    <x v="20"/>
    <n v="1050"/>
    <x v="2"/>
    <x v="1"/>
    <x v="0"/>
    <x v="0"/>
    <x v="0"/>
    <x v="1"/>
  </r>
  <r>
    <x v="1"/>
    <x v="1"/>
    <s v="De Bonte Raaf"/>
    <x v="12"/>
    <x v="21"/>
    <n v="-54.58"/>
    <x v="2"/>
    <x v="1"/>
    <x v="0"/>
    <x v="0"/>
    <x v="0"/>
    <x v="1"/>
  </r>
  <r>
    <x v="1"/>
    <x v="1"/>
    <s v="De Bonte Raaf"/>
    <x v="12"/>
    <x v="22"/>
    <n v="1050"/>
    <x v="2"/>
    <x v="1"/>
    <x v="0"/>
    <x v="0"/>
    <x v="0"/>
    <x v="1"/>
  </r>
  <r>
    <x v="1"/>
    <x v="1"/>
    <s v="De Bonte Raaf"/>
    <x v="12"/>
    <x v="23"/>
    <n v="1050"/>
    <x v="2"/>
    <x v="1"/>
    <x v="0"/>
    <x v="0"/>
    <x v="0"/>
    <x v="1"/>
  </r>
  <r>
    <x v="1"/>
    <x v="1"/>
    <s v="De Bonte Raaf"/>
    <x v="12"/>
    <x v="24"/>
    <n v="1050"/>
    <x v="2"/>
    <x v="1"/>
    <x v="0"/>
    <x v="0"/>
    <x v="0"/>
    <x v="1"/>
  </r>
  <r>
    <x v="1"/>
    <x v="1"/>
    <s v="De Bonte Raaf"/>
    <x v="12"/>
    <x v="25"/>
    <n v="21.67"/>
    <x v="2"/>
    <x v="1"/>
    <x v="0"/>
    <x v="0"/>
    <x v="0"/>
    <x v="1"/>
  </r>
  <r>
    <x v="1"/>
    <x v="1"/>
    <s v="De Bonte Raaf"/>
    <x v="12"/>
    <x v="26"/>
    <n v="86.4"/>
    <x v="2"/>
    <x v="1"/>
    <x v="0"/>
    <x v="0"/>
    <x v="0"/>
    <x v="1"/>
  </r>
  <r>
    <x v="1"/>
    <x v="1"/>
    <s v="De Bonte Raaf"/>
    <x v="12"/>
    <x v="27"/>
    <n v="97.92"/>
    <x v="2"/>
    <x v="1"/>
    <x v="0"/>
    <x v="0"/>
    <x v="0"/>
    <x v="1"/>
  </r>
  <r>
    <x v="1"/>
    <x v="1"/>
    <s v="De Bonte Raaf"/>
    <x v="12"/>
    <x v="28"/>
    <n v="1050"/>
    <x v="2"/>
    <x v="1"/>
    <x v="0"/>
    <x v="0"/>
    <x v="0"/>
    <x v="1"/>
  </r>
  <r>
    <x v="1"/>
    <x v="1"/>
    <s v="De Bonte Raaf"/>
    <x v="12"/>
    <x v="29"/>
    <n v="0"/>
    <x v="2"/>
    <x v="1"/>
    <x v="0"/>
    <x v="0"/>
    <x v="0"/>
    <x v="1"/>
  </r>
  <r>
    <x v="1"/>
    <x v="1"/>
    <s v="De Bonte Raaf"/>
    <x v="12"/>
    <x v="30"/>
    <n v="1750"/>
    <x v="2"/>
    <x v="1"/>
    <x v="0"/>
    <x v="0"/>
    <x v="0"/>
    <x v="1"/>
  </r>
  <r>
    <x v="1"/>
    <x v="1"/>
    <s v="De Bonte Raaf"/>
    <x v="12"/>
    <x v="31"/>
    <n v="11.22"/>
    <x v="2"/>
    <x v="1"/>
    <x v="0"/>
    <x v="0"/>
    <x v="0"/>
    <x v="1"/>
  </r>
  <r>
    <x v="1"/>
    <x v="1"/>
    <s v="De Bonte Raaf"/>
    <x v="12"/>
    <x v="32"/>
    <n v="93.6"/>
    <x v="2"/>
    <x v="1"/>
    <x v="0"/>
    <x v="0"/>
    <x v="0"/>
    <x v="1"/>
  </r>
  <r>
    <x v="1"/>
    <x v="1"/>
    <s v="De Bonte Raaf"/>
    <x v="12"/>
    <x v="33"/>
    <n v="60"/>
    <x v="2"/>
    <x v="1"/>
    <x v="0"/>
    <x v="0"/>
    <x v="0"/>
    <x v="1"/>
  </r>
  <r>
    <x v="1"/>
    <x v="1"/>
    <s v="De Bonte Raaf"/>
    <x v="12"/>
    <x v="34"/>
    <n v="60"/>
    <x v="2"/>
    <x v="1"/>
    <x v="0"/>
    <x v="0"/>
    <x v="0"/>
    <x v="1"/>
  </r>
  <r>
    <x v="1"/>
    <x v="1"/>
    <s v="De Bonte Raaf"/>
    <x v="12"/>
    <x v="35"/>
    <n v="60"/>
    <x v="2"/>
    <x v="1"/>
    <x v="0"/>
    <x v="0"/>
    <x v="0"/>
    <x v="1"/>
  </r>
  <r>
    <x v="1"/>
    <x v="1"/>
    <s v="De Bonte Raaf"/>
    <x v="12"/>
    <x v="36"/>
    <n v="94"/>
    <x v="2"/>
    <x v="1"/>
    <x v="0"/>
    <x v="0"/>
    <x v="0"/>
    <x v="1"/>
  </r>
  <r>
    <x v="1"/>
    <x v="1"/>
    <s v="De Bonte Raaf"/>
    <x v="12"/>
    <x v="37"/>
    <n v="73.5"/>
    <x v="2"/>
    <x v="1"/>
    <x v="0"/>
    <x v="0"/>
    <x v="0"/>
    <x v="1"/>
  </r>
  <r>
    <x v="1"/>
    <x v="1"/>
    <s v="De Bonte Raaf"/>
    <x v="12"/>
    <x v="104"/>
    <n v="0"/>
    <x v="2"/>
    <x v="1"/>
    <x v="0"/>
    <x v="0"/>
    <x v="0"/>
    <x v="1"/>
  </r>
  <r>
    <x v="1"/>
    <x v="1"/>
    <s v="De Bonte Raaf"/>
    <x v="12"/>
    <x v="105"/>
    <n v="0"/>
    <x v="2"/>
    <x v="1"/>
    <x v="0"/>
    <x v="0"/>
    <x v="0"/>
    <x v="1"/>
  </r>
  <r>
    <x v="1"/>
    <x v="1"/>
    <s v="De Bonte Raaf"/>
    <x v="12"/>
    <x v="106"/>
    <n v="0"/>
    <x v="2"/>
    <x v="1"/>
    <x v="0"/>
    <x v="0"/>
    <x v="0"/>
    <x v="1"/>
  </r>
  <r>
    <x v="1"/>
    <x v="1"/>
    <s v="De Bonte Raaf"/>
    <x v="12"/>
    <x v="38"/>
    <n v="39.25"/>
    <x v="2"/>
    <x v="1"/>
    <x v="0"/>
    <x v="0"/>
    <x v="0"/>
    <x v="1"/>
  </r>
  <r>
    <x v="1"/>
    <x v="1"/>
    <s v="De Bonte Raaf"/>
    <x v="12"/>
    <x v="93"/>
    <n v="50.4"/>
    <x v="2"/>
    <x v="1"/>
    <x v="0"/>
    <x v="0"/>
    <x v="0"/>
    <x v="1"/>
  </r>
  <r>
    <x v="1"/>
    <x v="1"/>
    <s v="De Bonte Raaf"/>
    <x v="12"/>
    <x v="40"/>
    <n v="89.65"/>
    <x v="2"/>
    <x v="1"/>
    <x v="0"/>
    <x v="0"/>
    <x v="0"/>
    <x v="1"/>
  </r>
  <r>
    <x v="1"/>
    <x v="1"/>
    <s v="De Bonte Raaf"/>
    <x v="12"/>
    <x v="94"/>
    <n v="50.4"/>
    <x v="2"/>
    <x v="1"/>
    <x v="0"/>
    <x v="0"/>
    <x v="0"/>
    <x v="1"/>
  </r>
  <r>
    <x v="1"/>
    <x v="1"/>
    <s v="De Bonte Raaf"/>
    <x v="12"/>
    <x v="92"/>
    <n v="1050"/>
    <x v="2"/>
    <x v="1"/>
    <x v="0"/>
    <x v="0"/>
    <x v="0"/>
    <x v="1"/>
  </r>
  <r>
    <x v="1"/>
    <x v="1"/>
    <s v="De Bonte Raaf"/>
    <x v="12"/>
    <x v="107"/>
    <n v="0"/>
    <x v="2"/>
    <x v="1"/>
    <x v="0"/>
    <x v="1"/>
    <x v="0"/>
    <x v="1"/>
  </r>
  <r>
    <x v="1"/>
    <x v="1"/>
    <s v="De Bonte Raaf"/>
    <x v="12"/>
    <x v="43"/>
    <n v="0"/>
    <x v="2"/>
    <x v="1"/>
    <x v="0"/>
    <x v="1"/>
    <x v="0"/>
    <x v="1"/>
  </r>
  <r>
    <x v="1"/>
    <x v="1"/>
    <s v="De Bonte Raaf"/>
    <x v="12"/>
    <x v="108"/>
    <n v="0"/>
    <x v="2"/>
    <x v="1"/>
    <x v="0"/>
    <x v="1"/>
    <x v="0"/>
    <x v="1"/>
  </r>
  <r>
    <x v="1"/>
    <x v="1"/>
    <s v="De Bonte Raaf"/>
    <x v="12"/>
    <x v="109"/>
    <n v="0"/>
    <x v="2"/>
    <x v="1"/>
    <x v="0"/>
    <x v="1"/>
    <x v="0"/>
    <x v="1"/>
  </r>
  <r>
    <x v="1"/>
    <x v="1"/>
    <s v="De Bonte Raaf"/>
    <x v="12"/>
    <x v="110"/>
    <n v="0"/>
    <x v="2"/>
    <x v="1"/>
    <x v="0"/>
    <x v="1"/>
    <x v="0"/>
    <x v="1"/>
  </r>
  <r>
    <x v="1"/>
    <x v="1"/>
    <s v="De Bonte Raaf"/>
    <x v="12"/>
    <x v="44"/>
    <n v="17.5"/>
    <x v="2"/>
    <x v="1"/>
    <x v="0"/>
    <x v="2"/>
    <x v="0"/>
    <x v="1"/>
  </r>
  <r>
    <x v="1"/>
    <x v="1"/>
    <s v="De Bonte Raaf"/>
    <x v="12"/>
    <x v="111"/>
    <n v="0"/>
    <x v="2"/>
    <x v="1"/>
    <x v="0"/>
    <x v="2"/>
    <x v="0"/>
    <x v="1"/>
  </r>
  <r>
    <x v="1"/>
    <x v="1"/>
    <s v="De Bonte Raaf"/>
    <x v="12"/>
    <x v="46"/>
    <n v="5"/>
    <x v="2"/>
    <x v="1"/>
    <x v="0"/>
    <x v="2"/>
    <x v="0"/>
    <x v="1"/>
  </r>
  <r>
    <x v="1"/>
    <x v="1"/>
    <s v="De Bonte Raaf"/>
    <x v="12"/>
    <x v="112"/>
    <n v="0"/>
    <x v="2"/>
    <x v="1"/>
    <x v="0"/>
    <x v="2"/>
    <x v="0"/>
    <x v="1"/>
  </r>
  <r>
    <x v="1"/>
    <x v="1"/>
    <s v="De Bonte Raaf"/>
    <x v="12"/>
    <x v="113"/>
    <n v="0"/>
    <x v="2"/>
    <x v="1"/>
    <x v="0"/>
    <x v="2"/>
    <x v="0"/>
    <x v="1"/>
  </r>
  <r>
    <x v="1"/>
    <x v="1"/>
    <s v="De Bonte Raaf"/>
    <x v="12"/>
    <x v="114"/>
    <n v="0"/>
    <x v="2"/>
    <x v="1"/>
    <x v="0"/>
    <x v="2"/>
    <x v="0"/>
    <x v="1"/>
  </r>
  <r>
    <x v="1"/>
    <x v="1"/>
    <s v="De Bonte Raaf"/>
    <x v="12"/>
    <x v="115"/>
    <n v="0"/>
    <x v="2"/>
    <x v="1"/>
    <x v="0"/>
    <x v="2"/>
    <x v="0"/>
    <x v="1"/>
  </r>
  <r>
    <x v="1"/>
    <x v="1"/>
    <s v="De Bonte Raaf"/>
    <x v="12"/>
    <x v="116"/>
    <n v="0"/>
    <x v="2"/>
    <x v="1"/>
    <x v="0"/>
    <x v="1"/>
    <x v="0"/>
    <x v="1"/>
  </r>
  <r>
    <x v="1"/>
    <x v="1"/>
    <s v="De Bonte Raaf"/>
    <x v="12"/>
    <x v="117"/>
    <n v="0"/>
    <x v="2"/>
    <x v="1"/>
    <x v="0"/>
    <x v="2"/>
    <x v="0"/>
    <x v="1"/>
  </r>
  <r>
    <x v="1"/>
    <x v="1"/>
    <s v="De Bonte Raaf"/>
    <x v="12"/>
    <x v="118"/>
    <n v="0"/>
    <x v="2"/>
    <x v="1"/>
    <x v="0"/>
    <x v="1"/>
    <x v="0"/>
    <x v="1"/>
  </r>
  <r>
    <x v="1"/>
    <x v="1"/>
    <s v="De Bonte Raaf"/>
    <x v="12"/>
    <x v="119"/>
    <n v="0"/>
    <x v="2"/>
    <x v="1"/>
    <x v="0"/>
    <x v="10"/>
    <x v="0"/>
    <x v="1"/>
  </r>
  <r>
    <x v="1"/>
    <x v="1"/>
    <s v="De Bonte Raaf"/>
    <x v="12"/>
    <x v="120"/>
    <n v="0"/>
    <x v="2"/>
    <x v="1"/>
    <x v="0"/>
    <x v="10"/>
    <x v="0"/>
    <x v="1"/>
  </r>
  <r>
    <x v="1"/>
    <x v="1"/>
    <s v="De Bonte Raaf"/>
    <x v="12"/>
    <x v="121"/>
    <n v="0"/>
    <x v="2"/>
    <x v="1"/>
    <x v="0"/>
    <x v="10"/>
    <x v="0"/>
    <x v="1"/>
  </r>
  <r>
    <x v="1"/>
    <x v="1"/>
    <s v="De Bonte Raaf"/>
    <x v="12"/>
    <x v="122"/>
    <n v="0"/>
    <x v="2"/>
    <x v="1"/>
    <x v="0"/>
    <x v="10"/>
    <x v="0"/>
    <x v="1"/>
  </r>
  <r>
    <x v="1"/>
    <x v="1"/>
    <s v="De Bonte Raaf"/>
    <x v="12"/>
    <x v="123"/>
    <n v="0"/>
    <x v="2"/>
    <x v="1"/>
    <x v="0"/>
    <x v="10"/>
    <x v="0"/>
    <x v="1"/>
  </r>
  <r>
    <x v="1"/>
    <x v="1"/>
    <s v="De Bonte Raaf"/>
    <x v="12"/>
    <x v="124"/>
    <n v="0"/>
    <x v="2"/>
    <x v="1"/>
    <x v="0"/>
    <x v="10"/>
    <x v="0"/>
    <x v="1"/>
  </r>
  <r>
    <x v="1"/>
    <x v="1"/>
    <s v="De Bonte Raaf"/>
    <x v="12"/>
    <x v="48"/>
    <n v="0"/>
    <x v="2"/>
    <x v="1"/>
    <x v="0"/>
    <x v="1"/>
    <x v="0"/>
    <x v="1"/>
  </r>
  <r>
    <x v="1"/>
    <x v="1"/>
    <s v="De Bonte Raaf"/>
    <x v="12"/>
    <x v="49"/>
    <n v="84"/>
    <x v="2"/>
    <x v="1"/>
    <x v="0"/>
    <x v="3"/>
    <x v="0"/>
    <x v="1"/>
  </r>
  <r>
    <x v="1"/>
    <x v="1"/>
    <s v="De Bonte Raaf"/>
    <x v="12"/>
    <x v="50"/>
    <n v="12.6"/>
    <x v="2"/>
    <x v="1"/>
    <x v="0"/>
    <x v="4"/>
    <x v="0"/>
    <x v="1"/>
  </r>
  <r>
    <x v="1"/>
    <x v="1"/>
    <s v="De Bonte Raaf"/>
    <x v="12"/>
    <x v="51"/>
    <n v="16.8"/>
    <x v="2"/>
    <x v="1"/>
    <x v="0"/>
    <x v="4"/>
    <x v="0"/>
    <x v="1"/>
  </r>
  <r>
    <x v="1"/>
    <x v="1"/>
    <s v="De Bonte Raaf"/>
    <x v="12"/>
    <x v="52"/>
    <n v="0"/>
    <x v="2"/>
    <x v="1"/>
    <x v="0"/>
    <x v="1"/>
    <x v="0"/>
    <x v="1"/>
  </r>
  <r>
    <x v="1"/>
    <x v="1"/>
    <s v="De Bonte Raaf"/>
    <x v="12"/>
    <x v="53"/>
    <n v="15.75"/>
    <x v="2"/>
    <x v="1"/>
    <x v="0"/>
    <x v="3"/>
    <x v="0"/>
    <x v="1"/>
  </r>
  <r>
    <x v="1"/>
    <x v="1"/>
    <s v="De Bonte Raaf"/>
    <x v="12"/>
    <x v="54"/>
    <n v="2.36"/>
    <x v="2"/>
    <x v="1"/>
    <x v="0"/>
    <x v="4"/>
    <x v="0"/>
    <x v="1"/>
  </r>
  <r>
    <x v="1"/>
    <x v="1"/>
    <s v="De Bonte Raaf"/>
    <x v="12"/>
    <x v="55"/>
    <n v="3.15"/>
    <x v="2"/>
    <x v="1"/>
    <x v="0"/>
    <x v="4"/>
    <x v="0"/>
    <x v="1"/>
  </r>
  <r>
    <x v="1"/>
    <x v="1"/>
    <s v="De Bonte Raaf"/>
    <x v="12"/>
    <x v="56"/>
    <n v="0"/>
    <x v="2"/>
    <x v="1"/>
    <x v="0"/>
    <x v="4"/>
    <x v="0"/>
    <x v="1"/>
  </r>
  <r>
    <x v="1"/>
    <x v="1"/>
    <s v="De Bonte Raaf"/>
    <x v="12"/>
    <x v="57"/>
    <n v="0"/>
    <x v="2"/>
    <x v="1"/>
    <x v="0"/>
    <x v="4"/>
    <x v="0"/>
    <x v="1"/>
  </r>
  <r>
    <x v="1"/>
    <x v="1"/>
    <s v="De Bonte Raaf"/>
    <x v="12"/>
    <x v="58"/>
    <n v="0"/>
    <x v="2"/>
    <x v="1"/>
    <x v="0"/>
    <x v="4"/>
    <x v="0"/>
    <x v="1"/>
  </r>
  <r>
    <x v="1"/>
    <x v="1"/>
    <s v="De Bonte Raaf"/>
    <x v="12"/>
    <x v="59"/>
    <n v="0"/>
    <x v="2"/>
    <x v="1"/>
    <x v="0"/>
    <x v="4"/>
    <x v="0"/>
    <x v="1"/>
  </r>
  <r>
    <x v="1"/>
    <x v="1"/>
    <s v="De Bonte Raaf"/>
    <x v="12"/>
    <x v="60"/>
    <n v="79.06"/>
    <x v="2"/>
    <x v="1"/>
    <x v="0"/>
    <x v="5"/>
    <x v="0"/>
    <x v="1"/>
  </r>
  <r>
    <x v="1"/>
    <x v="1"/>
    <s v="De Bonte Raaf"/>
    <x v="12"/>
    <x v="61"/>
    <n v="0"/>
    <x v="2"/>
    <x v="1"/>
    <x v="0"/>
    <x v="5"/>
    <x v="0"/>
    <x v="1"/>
  </r>
  <r>
    <x v="1"/>
    <x v="1"/>
    <s v="De Bonte Raaf"/>
    <x v="12"/>
    <x v="62"/>
    <n v="0"/>
    <x v="2"/>
    <x v="1"/>
    <x v="0"/>
    <x v="5"/>
    <x v="0"/>
    <x v="1"/>
  </r>
  <r>
    <x v="1"/>
    <x v="1"/>
    <s v="De Bonte Raaf"/>
    <x v="12"/>
    <x v="63"/>
    <n v="0"/>
    <x v="2"/>
    <x v="1"/>
    <x v="0"/>
    <x v="5"/>
    <x v="0"/>
    <x v="1"/>
  </r>
  <r>
    <x v="1"/>
    <x v="1"/>
    <s v="De Bonte Raaf"/>
    <x v="12"/>
    <x v="64"/>
    <n v="5.67"/>
    <x v="2"/>
    <x v="1"/>
    <x v="0"/>
    <x v="5"/>
    <x v="0"/>
    <x v="1"/>
  </r>
  <r>
    <x v="1"/>
    <x v="1"/>
    <s v="De Bonte Raaf"/>
    <x v="12"/>
    <x v="65"/>
    <n v="0"/>
    <x v="2"/>
    <x v="1"/>
    <x v="0"/>
    <x v="5"/>
    <x v="0"/>
    <x v="1"/>
  </r>
  <r>
    <x v="1"/>
    <x v="1"/>
    <s v="De Bonte Raaf"/>
    <x v="12"/>
    <x v="66"/>
    <n v="28.35"/>
    <x v="2"/>
    <x v="1"/>
    <x v="0"/>
    <x v="5"/>
    <x v="0"/>
    <x v="1"/>
  </r>
  <r>
    <x v="1"/>
    <x v="1"/>
    <s v="De Bonte Raaf"/>
    <x v="12"/>
    <x v="67"/>
    <n v="0"/>
    <x v="2"/>
    <x v="1"/>
    <x v="0"/>
    <x v="5"/>
    <x v="0"/>
    <x v="1"/>
  </r>
  <r>
    <x v="1"/>
    <x v="1"/>
    <s v="De Bonte Raaf"/>
    <x v="12"/>
    <x v="68"/>
    <n v="0"/>
    <x v="2"/>
    <x v="1"/>
    <x v="0"/>
    <x v="5"/>
    <x v="0"/>
    <x v="1"/>
  </r>
  <r>
    <x v="1"/>
    <x v="1"/>
    <s v="De Bonte Raaf"/>
    <x v="12"/>
    <x v="69"/>
    <n v="0"/>
    <x v="2"/>
    <x v="1"/>
    <x v="0"/>
    <x v="5"/>
    <x v="0"/>
    <x v="1"/>
  </r>
  <r>
    <x v="1"/>
    <x v="1"/>
    <s v="De Bonte Raaf"/>
    <x v="12"/>
    <x v="70"/>
    <n v="3.88"/>
    <x v="2"/>
    <x v="1"/>
    <x v="0"/>
    <x v="5"/>
    <x v="0"/>
    <x v="1"/>
  </r>
  <r>
    <x v="1"/>
    <x v="1"/>
    <s v="De Bonte Raaf"/>
    <x v="12"/>
    <x v="71"/>
    <n v="0"/>
    <x v="2"/>
    <x v="1"/>
    <x v="0"/>
    <x v="5"/>
    <x v="0"/>
    <x v="1"/>
  </r>
  <r>
    <x v="1"/>
    <x v="1"/>
    <s v="De Bonte Raaf"/>
    <x v="12"/>
    <x v="72"/>
    <n v="0"/>
    <x v="2"/>
    <x v="1"/>
    <x v="0"/>
    <x v="4"/>
    <x v="0"/>
    <x v="1"/>
  </r>
  <r>
    <x v="1"/>
    <x v="1"/>
    <s v="De Bonte Raaf"/>
    <x v="12"/>
    <x v="73"/>
    <n v="0"/>
    <x v="2"/>
    <x v="1"/>
    <x v="0"/>
    <x v="4"/>
    <x v="0"/>
    <x v="1"/>
  </r>
  <r>
    <x v="1"/>
    <x v="1"/>
    <s v="De Bonte Raaf"/>
    <x v="12"/>
    <x v="74"/>
    <n v="0"/>
    <x v="2"/>
    <x v="1"/>
    <x v="0"/>
    <x v="4"/>
    <x v="0"/>
    <x v="1"/>
  </r>
  <r>
    <x v="1"/>
    <x v="1"/>
    <s v="De Bonte Raaf"/>
    <x v="12"/>
    <x v="75"/>
    <n v="0"/>
    <x v="2"/>
    <x v="1"/>
    <x v="0"/>
    <x v="4"/>
    <x v="0"/>
    <x v="1"/>
  </r>
  <r>
    <x v="1"/>
    <x v="1"/>
    <s v="De Bonte Raaf"/>
    <x v="12"/>
    <x v="76"/>
    <n v="73.5"/>
    <x v="2"/>
    <x v="1"/>
    <x v="0"/>
    <x v="6"/>
    <x v="0"/>
    <x v="1"/>
  </r>
  <r>
    <x v="1"/>
    <x v="1"/>
    <s v="De Bonte Raaf"/>
    <x v="12"/>
    <x v="125"/>
    <n v="0"/>
    <x v="2"/>
    <x v="1"/>
    <x v="0"/>
    <x v="6"/>
    <x v="0"/>
    <x v="1"/>
  </r>
  <r>
    <x v="1"/>
    <x v="1"/>
    <s v="De Bonte Raaf"/>
    <x v="12"/>
    <x v="77"/>
    <n v="-54.58"/>
    <x v="2"/>
    <x v="1"/>
    <x v="0"/>
    <x v="7"/>
    <x v="0"/>
    <x v="1"/>
  </r>
  <r>
    <x v="1"/>
    <x v="1"/>
    <s v="De Bonte Raaf"/>
    <x v="12"/>
    <x v="78"/>
    <n v="0"/>
    <x v="2"/>
    <x v="1"/>
    <x v="0"/>
    <x v="7"/>
    <x v="0"/>
    <x v="1"/>
  </r>
  <r>
    <x v="1"/>
    <x v="1"/>
    <s v="De Bonte Raaf"/>
    <x v="12"/>
    <x v="79"/>
    <n v="0"/>
    <x v="2"/>
    <x v="1"/>
    <x v="0"/>
    <x v="7"/>
    <x v="0"/>
    <x v="1"/>
  </r>
  <r>
    <x v="1"/>
    <x v="1"/>
    <s v="De Bonte Raaf"/>
    <x v="12"/>
    <x v="80"/>
    <n v="0"/>
    <x v="2"/>
    <x v="1"/>
    <x v="0"/>
    <x v="8"/>
    <x v="0"/>
    <x v="1"/>
  </r>
  <r>
    <x v="1"/>
    <x v="1"/>
    <s v="De Bonte Raaf"/>
    <x v="12"/>
    <x v="126"/>
    <n v="0"/>
    <x v="2"/>
    <x v="1"/>
    <x v="0"/>
    <x v="8"/>
    <x v="0"/>
    <x v="1"/>
  </r>
  <r>
    <x v="1"/>
    <x v="1"/>
    <s v="De Bonte Raaf"/>
    <x v="12"/>
    <x v="81"/>
    <n v="1017.92"/>
    <x v="2"/>
    <x v="1"/>
    <x v="0"/>
    <x v="8"/>
    <x v="0"/>
    <x v="1"/>
  </r>
  <r>
    <x v="1"/>
    <x v="1"/>
    <s v="De Bonte Raaf"/>
    <x v="12"/>
    <x v="82"/>
    <n v="0"/>
    <x v="2"/>
    <x v="1"/>
    <x v="0"/>
    <x v="8"/>
    <x v="0"/>
    <x v="1"/>
  </r>
  <r>
    <x v="1"/>
    <x v="1"/>
    <s v="De Bonte Raaf"/>
    <x v="12"/>
    <x v="83"/>
    <n v="1017.92"/>
    <x v="2"/>
    <x v="1"/>
    <x v="0"/>
    <x v="9"/>
    <x v="0"/>
    <x v="1"/>
  </r>
  <r>
    <x v="1"/>
    <x v="1"/>
    <s v="De Bonte Raaf"/>
    <x v="12"/>
    <x v="84"/>
    <n v="0"/>
    <x v="2"/>
    <x v="1"/>
    <x v="0"/>
    <x v="3"/>
    <x v="0"/>
    <x v="1"/>
  </r>
  <r>
    <x v="1"/>
    <x v="1"/>
    <s v="De Bonte Raaf"/>
    <x v="13"/>
    <x v="0"/>
    <n v="4732.1400000000003"/>
    <x v="3"/>
    <x v="1"/>
    <x v="1"/>
    <x v="0"/>
    <x v="0"/>
    <x v="0"/>
  </r>
  <r>
    <x v="1"/>
    <x v="1"/>
    <s v="De Bonte Raaf"/>
    <x v="13"/>
    <x v="85"/>
    <n v="1684.8"/>
    <x v="3"/>
    <x v="1"/>
    <x v="1"/>
    <x v="0"/>
    <x v="0"/>
    <x v="0"/>
  </r>
  <r>
    <x v="1"/>
    <x v="1"/>
    <s v="De Bonte Raaf"/>
    <x v="13"/>
    <x v="2"/>
    <n v="0"/>
    <x v="3"/>
    <x v="1"/>
    <x v="1"/>
    <x v="0"/>
    <x v="0"/>
    <x v="0"/>
  </r>
  <r>
    <x v="1"/>
    <x v="1"/>
    <s v="De Bonte Raaf"/>
    <x v="13"/>
    <x v="86"/>
    <n v="1684.8"/>
    <x v="3"/>
    <x v="1"/>
    <x v="1"/>
    <x v="0"/>
    <x v="0"/>
    <x v="0"/>
  </r>
  <r>
    <x v="1"/>
    <x v="1"/>
    <s v="De Bonte Raaf"/>
    <x v="13"/>
    <x v="4"/>
    <n v="1684.8"/>
    <x v="3"/>
    <x v="1"/>
    <x v="1"/>
    <x v="1"/>
    <x v="0"/>
    <x v="0"/>
  </r>
  <r>
    <x v="1"/>
    <x v="1"/>
    <s v="De Bonte Raaf"/>
    <x v="13"/>
    <x v="5"/>
    <n v="0"/>
    <x v="3"/>
    <x v="1"/>
    <x v="1"/>
    <x v="0"/>
    <x v="0"/>
    <x v="0"/>
  </r>
  <r>
    <x v="1"/>
    <x v="1"/>
    <s v="De Bonte Raaf"/>
    <x v="13"/>
    <x v="6"/>
    <n v="2234.7199999999998"/>
    <x v="3"/>
    <x v="1"/>
    <x v="1"/>
    <x v="0"/>
    <x v="0"/>
    <x v="0"/>
  </r>
  <r>
    <x v="1"/>
    <x v="1"/>
    <s v="De Bonte Raaf"/>
    <x v="13"/>
    <x v="101"/>
    <n v="0"/>
    <x v="3"/>
    <x v="1"/>
    <x v="1"/>
    <x v="1"/>
    <x v="0"/>
    <x v="0"/>
  </r>
  <r>
    <x v="1"/>
    <x v="1"/>
    <s v="De Bonte Raaf"/>
    <x v="13"/>
    <x v="7"/>
    <n v="0"/>
    <x v="3"/>
    <x v="1"/>
    <x v="1"/>
    <x v="0"/>
    <x v="0"/>
    <x v="0"/>
  </r>
  <r>
    <x v="1"/>
    <x v="1"/>
    <s v="De Bonte Raaf"/>
    <x v="13"/>
    <x v="9"/>
    <n v="0"/>
    <x v="3"/>
    <x v="1"/>
    <x v="1"/>
    <x v="0"/>
    <x v="0"/>
    <x v="0"/>
  </r>
  <r>
    <x v="1"/>
    <x v="1"/>
    <s v="De Bonte Raaf"/>
    <x v="13"/>
    <x v="102"/>
    <n v="0"/>
    <x v="3"/>
    <x v="1"/>
    <x v="1"/>
    <x v="0"/>
    <x v="0"/>
    <x v="0"/>
  </r>
  <r>
    <x v="1"/>
    <x v="1"/>
    <s v="De Bonte Raaf"/>
    <x v="13"/>
    <x v="87"/>
    <n v="1684.8"/>
    <x v="3"/>
    <x v="1"/>
    <x v="1"/>
    <x v="0"/>
    <x v="0"/>
    <x v="0"/>
  </r>
  <r>
    <x v="1"/>
    <x v="1"/>
    <s v="De Bonte Raaf"/>
    <x v="13"/>
    <x v="88"/>
    <n v="1684.8"/>
    <x v="3"/>
    <x v="1"/>
    <x v="1"/>
    <x v="0"/>
    <x v="0"/>
    <x v="0"/>
  </r>
  <r>
    <x v="1"/>
    <x v="1"/>
    <s v="De Bonte Raaf"/>
    <x v="13"/>
    <x v="89"/>
    <n v="1684.8"/>
    <x v="3"/>
    <x v="1"/>
    <x v="1"/>
    <x v="0"/>
    <x v="0"/>
    <x v="0"/>
  </r>
  <r>
    <x v="1"/>
    <x v="1"/>
    <s v="De Bonte Raaf"/>
    <x v="13"/>
    <x v="90"/>
    <n v="1684.8"/>
    <x v="3"/>
    <x v="1"/>
    <x v="1"/>
    <x v="0"/>
    <x v="0"/>
    <x v="0"/>
  </r>
  <r>
    <x v="1"/>
    <x v="1"/>
    <s v="De Bonte Raaf"/>
    <x v="13"/>
    <x v="91"/>
    <n v="1684.8"/>
    <x v="3"/>
    <x v="1"/>
    <x v="1"/>
    <x v="0"/>
    <x v="0"/>
    <x v="0"/>
  </r>
  <r>
    <x v="1"/>
    <x v="1"/>
    <s v="De Bonte Raaf"/>
    <x v="13"/>
    <x v="103"/>
    <n v="0"/>
    <x v="3"/>
    <x v="1"/>
    <x v="1"/>
    <x v="1"/>
    <x v="0"/>
    <x v="0"/>
  </r>
  <r>
    <x v="1"/>
    <x v="1"/>
    <s v="De Bonte Raaf"/>
    <x v="13"/>
    <x v="15"/>
    <n v="0"/>
    <x v="3"/>
    <x v="1"/>
    <x v="1"/>
    <x v="0"/>
    <x v="0"/>
    <x v="0"/>
  </r>
  <r>
    <x v="1"/>
    <x v="1"/>
    <s v="De Bonte Raaf"/>
    <x v="13"/>
    <x v="16"/>
    <n v="0"/>
    <x v="3"/>
    <x v="1"/>
    <x v="1"/>
    <x v="0"/>
    <x v="0"/>
    <x v="0"/>
  </r>
  <r>
    <x v="1"/>
    <x v="1"/>
    <s v="De Bonte Raaf"/>
    <x v="13"/>
    <x v="17"/>
    <n v="1684.8"/>
    <x v="3"/>
    <x v="1"/>
    <x v="1"/>
    <x v="0"/>
    <x v="0"/>
    <x v="0"/>
  </r>
  <r>
    <x v="1"/>
    <x v="1"/>
    <s v="De Bonte Raaf"/>
    <x v="13"/>
    <x v="18"/>
    <n v="1684.8"/>
    <x v="3"/>
    <x v="1"/>
    <x v="1"/>
    <x v="0"/>
    <x v="0"/>
    <x v="0"/>
  </r>
  <r>
    <x v="1"/>
    <x v="1"/>
    <s v="De Bonte Raaf"/>
    <x v="13"/>
    <x v="19"/>
    <n v="20"/>
    <x v="3"/>
    <x v="1"/>
    <x v="1"/>
    <x v="0"/>
    <x v="0"/>
    <x v="0"/>
  </r>
  <r>
    <x v="1"/>
    <x v="1"/>
    <s v="De Bonte Raaf"/>
    <x v="13"/>
    <x v="20"/>
    <n v="1684.8"/>
    <x v="3"/>
    <x v="1"/>
    <x v="1"/>
    <x v="0"/>
    <x v="0"/>
    <x v="0"/>
  </r>
  <r>
    <x v="1"/>
    <x v="1"/>
    <s v="De Bonte Raaf"/>
    <x v="13"/>
    <x v="21"/>
    <n v="-107.42"/>
    <x v="3"/>
    <x v="1"/>
    <x v="1"/>
    <x v="0"/>
    <x v="0"/>
    <x v="0"/>
  </r>
  <r>
    <x v="1"/>
    <x v="1"/>
    <s v="De Bonte Raaf"/>
    <x v="13"/>
    <x v="22"/>
    <n v="1684.8"/>
    <x v="3"/>
    <x v="1"/>
    <x v="1"/>
    <x v="0"/>
    <x v="0"/>
    <x v="0"/>
  </r>
  <r>
    <x v="1"/>
    <x v="1"/>
    <s v="De Bonte Raaf"/>
    <x v="13"/>
    <x v="23"/>
    <n v="1684.8"/>
    <x v="3"/>
    <x v="1"/>
    <x v="1"/>
    <x v="0"/>
    <x v="0"/>
    <x v="0"/>
  </r>
  <r>
    <x v="1"/>
    <x v="1"/>
    <s v="De Bonte Raaf"/>
    <x v="13"/>
    <x v="24"/>
    <n v="1684.8"/>
    <x v="3"/>
    <x v="1"/>
    <x v="1"/>
    <x v="0"/>
    <x v="0"/>
    <x v="0"/>
  </r>
  <r>
    <x v="1"/>
    <x v="1"/>
    <s v="De Bonte Raaf"/>
    <x v="13"/>
    <x v="25"/>
    <n v="21.67"/>
    <x v="3"/>
    <x v="1"/>
    <x v="1"/>
    <x v="0"/>
    <x v="0"/>
    <x v="0"/>
  </r>
  <r>
    <x v="1"/>
    <x v="1"/>
    <s v="De Bonte Raaf"/>
    <x v="13"/>
    <x v="26"/>
    <n v="144"/>
    <x v="3"/>
    <x v="1"/>
    <x v="1"/>
    <x v="0"/>
    <x v="0"/>
    <x v="0"/>
  </r>
  <r>
    <x v="1"/>
    <x v="1"/>
    <s v="De Bonte Raaf"/>
    <x v="13"/>
    <x v="27"/>
    <n v="280.5"/>
    <x v="3"/>
    <x v="1"/>
    <x v="1"/>
    <x v="0"/>
    <x v="0"/>
    <x v="0"/>
  </r>
  <r>
    <x v="1"/>
    <x v="1"/>
    <s v="De Bonte Raaf"/>
    <x v="13"/>
    <x v="28"/>
    <n v="1684.8"/>
    <x v="3"/>
    <x v="1"/>
    <x v="1"/>
    <x v="0"/>
    <x v="0"/>
    <x v="0"/>
  </r>
  <r>
    <x v="1"/>
    <x v="1"/>
    <s v="De Bonte Raaf"/>
    <x v="13"/>
    <x v="29"/>
    <n v="0"/>
    <x v="3"/>
    <x v="1"/>
    <x v="1"/>
    <x v="0"/>
    <x v="0"/>
    <x v="0"/>
  </r>
  <r>
    <x v="1"/>
    <x v="1"/>
    <s v="De Bonte Raaf"/>
    <x v="13"/>
    <x v="30"/>
    <n v="1684.8"/>
    <x v="3"/>
    <x v="1"/>
    <x v="1"/>
    <x v="0"/>
    <x v="0"/>
    <x v="0"/>
  </r>
  <r>
    <x v="1"/>
    <x v="1"/>
    <s v="De Bonte Raaf"/>
    <x v="13"/>
    <x v="31"/>
    <n v="10.8"/>
    <x v="3"/>
    <x v="1"/>
    <x v="1"/>
    <x v="0"/>
    <x v="0"/>
    <x v="0"/>
  </r>
  <r>
    <x v="1"/>
    <x v="1"/>
    <s v="De Bonte Raaf"/>
    <x v="13"/>
    <x v="32"/>
    <n v="156"/>
    <x v="3"/>
    <x v="1"/>
    <x v="1"/>
    <x v="0"/>
    <x v="0"/>
    <x v="0"/>
  </r>
  <r>
    <x v="1"/>
    <x v="1"/>
    <s v="De Bonte Raaf"/>
    <x v="13"/>
    <x v="33"/>
    <n v="100"/>
    <x v="3"/>
    <x v="1"/>
    <x v="1"/>
    <x v="0"/>
    <x v="0"/>
    <x v="0"/>
  </r>
  <r>
    <x v="1"/>
    <x v="1"/>
    <s v="De Bonte Raaf"/>
    <x v="13"/>
    <x v="34"/>
    <n v="100"/>
    <x v="3"/>
    <x v="1"/>
    <x v="1"/>
    <x v="0"/>
    <x v="0"/>
    <x v="0"/>
  </r>
  <r>
    <x v="1"/>
    <x v="1"/>
    <s v="De Bonte Raaf"/>
    <x v="13"/>
    <x v="35"/>
    <n v="100"/>
    <x v="3"/>
    <x v="1"/>
    <x v="1"/>
    <x v="0"/>
    <x v="0"/>
    <x v="0"/>
  </r>
  <r>
    <x v="1"/>
    <x v="1"/>
    <s v="De Bonte Raaf"/>
    <x v="13"/>
    <x v="36"/>
    <n v="156"/>
    <x v="3"/>
    <x v="1"/>
    <x v="1"/>
    <x v="0"/>
    <x v="0"/>
    <x v="0"/>
  </r>
  <r>
    <x v="1"/>
    <x v="1"/>
    <s v="De Bonte Raaf"/>
    <x v="13"/>
    <x v="37"/>
    <n v="117.94"/>
    <x v="3"/>
    <x v="1"/>
    <x v="1"/>
    <x v="0"/>
    <x v="0"/>
    <x v="0"/>
  </r>
  <r>
    <x v="1"/>
    <x v="1"/>
    <s v="De Bonte Raaf"/>
    <x v="13"/>
    <x v="104"/>
    <n v="0"/>
    <x v="3"/>
    <x v="1"/>
    <x v="1"/>
    <x v="0"/>
    <x v="0"/>
    <x v="0"/>
  </r>
  <r>
    <x v="1"/>
    <x v="1"/>
    <s v="De Bonte Raaf"/>
    <x v="13"/>
    <x v="105"/>
    <n v="0"/>
    <x v="3"/>
    <x v="1"/>
    <x v="1"/>
    <x v="0"/>
    <x v="0"/>
    <x v="0"/>
  </r>
  <r>
    <x v="1"/>
    <x v="1"/>
    <s v="De Bonte Raaf"/>
    <x v="13"/>
    <x v="106"/>
    <n v="0"/>
    <x v="3"/>
    <x v="1"/>
    <x v="1"/>
    <x v="0"/>
    <x v="0"/>
    <x v="0"/>
  </r>
  <r>
    <x v="1"/>
    <x v="1"/>
    <s v="De Bonte Raaf"/>
    <x v="13"/>
    <x v="38"/>
    <n v="137.93"/>
    <x v="3"/>
    <x v="1"/>
    <x v="1"/>
    <x v="0"/>
    <x v="0"/>
    <x v="0"/>
  </r>
  <r>
    <x v="1"/>
    <x v="1"/>
    <s v="De Bonte Raaf"/>
    <x v="13"/>
    <x v="39"/>
    <n v="0"/>
    <x v="3"/>
    <x v="1"/>
    <x v="1"/>
    <x v="0"/>
    <x v="0"/>
    <x v="0"/>
  </r>
  <r>
    <x v="1"/>
    <x v="1"/>
    <s v="De Bonte Raaf"/>
    <x v="13"/>
    <x v="40"/>
    <n v="137.93"/>
    <x v="3"/>
    <x v="1"/>
    <x v="1"/>
    <x v="0"/>
    <x v="0"/>
    <x v="0"/>
  </r>
  <r>
    <x v="1"/>
    <x v="1"/>
    <s v="De Bonte Raaf"/>
    <x v="13"/>
    <x v="41"/>
    <n v="0"/>
    <x v="3"/>
    <x v="1"/>
    <x v="1"/>
    <x v="0"/>
    <x v="0"/>
    <x v="0"/>
  </r>
  <r>
    <x v="1"/>
    <x v="1"/>
    <s v="De Bonte Raaf"/>
    <x v="13"/>
    <x v="92"/>
    <n v="1684.8"/>
    <x v="3"/>
    <x v="1"/>
    <x v="1"/>
    <x v="0"/>
    <x v="0"/>
    <x v="0"/>
  </r>
  <r>
    <x v="1"/>
    <x v="1"/>
    <s v="De Bonte Raaf"/>
    <x v="13"/>
    <x v="107"/>
    <n v="0"/>
    <x v="3"/>
    <x v="1"/>
    <x v="1"/>
    <x v="1"/>
    <x v="0"/>
    <x v="0"/>
  </r>
  <r>
    <x v="1"/>
    <x v="1"/>
    <s v="De Bonte Raaf"/>
    <x v="13"/>
    <x v="43"/>
    <n v="0"/>
    <x v="3"/>
    <x v="1"/>
    <x v="1"/>
    <x v="1"/>
    <x v="0"/>
    <x v="0"/>
  </r>
  <r>
    <x v="1"/>
    <x v="1"/>
    <s v="De Bonte Raaf"/>
    <x v="13"/>
    <x v="108"/>
    <n v="0"/>
    <x v="3"/>
    <x v="1"/>
    <x v="1"/>
    <x v="1"/>
    <x v="0"/>
    <x v="0"/>
  </r>
  <r>
    <x v="1"/>
    <x v="1"/>
    <s v="De Bonte Raaf"/>
    <x v="13"/>
    <x v="109"/>
    <n v="0"/>
    <x v="3"/>
    <x v="1"/>
    <x v="1"/>
    <x v="1"/>
    <x v="0"/>
    <x v="0"/>
  </r>
  <r>
    <x v="1"/>
    <x v="1"/>
    <s v="De Bonte Raaf"/>
    <x v="13"/>
    <x v="110"/>
    <n v="0"/>
    <x v="3"/>
    <x v="1"/>
    <x v="1"/>
    <x v="1"/>
    <x v="0"/>
    <x v="0"/>
  </r>
  <r>
    <x v="1"/>
    <x v="1"/>
    <s v="De Bonte Raaf"/>
    <x v="13"/>
    <x v="44"/>
    <n v="0"/>
    <x v="3"/>
    <x v="1"/>
    <x v="1"/>
    <x v="2"/>
    <x v="0"/>
    <x v="0"/>
  </r>
  <r>
    <x v="1"/>
    <x v="1"/>
    <s v="De Bonte Raaf"/>
    <x v="13"/>
    <x v="111"/>
    <n v="0"/>
    <x v="3"/>
    <x v="1"/>
    <x v="1"/>
    <x v="2"/>
    <x v="0"/>
    <x v="0"/>
  </r>
  <r>
    <x v="1"/>
    <x v="1"/>
    <s v="De Bonte Raaf"/>
    <x v="13"/>
    <x v="46"/>
    <n v="0"/>
    <x v="3"/>
    <x v="1"/>
    <x v="1"/>
    <x v="2"/>
    <x v="0"/>
    <x v="0"/>
  </r>
  <r>
    <x v="1"/>
    <x v="1"/>
    <s v="De Bonte Raaf"/>
    <x v="13"/>
    <x v="112"/>
    <n v="0"/>
    <x v="3"/>
    <x v="1"/>
    <x v="1"/>
    <x v="2"/>
    <x v="0"/>
    <x v="0"/>
  </r>
  <r>
    <x v="1"/>
    <x v="1"/>
    <s v="De Bonte Raaf"/>
    <x v="13"/>
    <x v="113"/>
    <n v="0"/>
    <x v="3"/>
    <x v="1"/>
    <x v="1"/>
    <x v="2"/>
    <x v="0"/>
    <x v="0"/>
  </r>
  <r>
    <x v="1"/>
    <x v="1"/>
    <s v="De Bonte Raaf"/>
    <x v="13"/>
    <x v="114"/>
    <n v="0"/>
    <x v="3"/>
    <x v="1"/>
    <x v="1"/>
    <x v="2"/>
    <x v="0"/>
    <x v="0"/>
  </r>
  <r>
    <x v="1"/>
    <x v="1"/>
    <s v="De Bonte Raaf"/>
    <x v="13"/>
    <x v="115"/>
    <n v="0"/>
    <x v="3"/>
    <x v="1"/>
    <x v="1"/>
    <x v="2"/>
    <x v="0"/>
    <x v="0"/>
  </r>
  <r>
    <x v="1"/>
    <x v="1"/>
    <s v="De Bonte Raaf"/>
    <x v="13"/>
    <x v="116"/>
    <n v="0"/>
    <x v="3"/>
    <x v="1"/>
    <x v="1"/>
    <x v="1"/>
    <x v="0"/>
    <x v="0"/>
  </r>
  <r>
    <x v="1"/>
    <x v="1"/>
    <s v="De Bonte Raaf"/>
    <x v="13"/>
    <x v="117"/>
    <n v="0"/>
    <x v="3"/>
    <x v="1"/>
    <x v="1"/>
    <x v="2"/>
    <x v="0"/>
    <x v="0"/>
  </r>
  <r>
    <x v="1"/>
    <x v="1"/>
    <s v="De Bonte Raaf"/>
    <x v="13"/>
    <x v="118"/>
    <n v="0"/>
    <x v="3"/>
    <x v="1"/>
    <x v="1"/>
    <x v="1"/>
    <x v="0"/>
    <x v="0"/>
  </r>
  <r>
    <x v="1"/>
    <x v="1"/>
    <s v="De Bonte Raaf"/>
    <x v="13"/>
    <x v="119"/>
    <n v="0"/>
    <x v="3"/>
    <x v="1"/>
    <x v="1"/>
    <x v="10"/>
    <x v="0"/>
    <x v="0"/>
  </r>
  <r>
    <x v="1"/>
    <x v="1"/>
    <s v="De Bonte Raaf"/>
    <x v="13"/>
    <x v="120"/>
    <n v="0"/>
    <x v="3"/>
    <x v="1"/>
    <x v="1"/>
    <x v="10"/>
    <x v="0"/>
    <x v="0"/>
  </r>
  <r>
    <x v="1"/>
    <x v="1"/>
    <s v="De Bonte Raaf"/>
    <x v="13"/>
    <x v="121"/>
    <n v="0"/>
    <x v="3"/>
    <x v="1"/>
    <x v="1"/>
    <x v="10"/>
    <x v="0"/>
    <x v="0"/>
  </r>
  <r>
    <x v="1"/>
    <x v="1"/>
    <s v="De Bonte Raaf"/>
    <x v="13"/>
    <x v="122"/>
    <n v="0"/>
    <x v="3"/>
    <x v="1"/>
    <x v="1"/>
    <x v="10"/>
    <x v="0"/>
    <x v="0"/>
  </r>
  <r>
    <x v="1"/>
    <x v="1"/>
    <s v="De Bonte Raaf"/>
    <x v="13"/>
    <x v="123"/>
    <n v="0"/>
    <x v="3"/>
    <x v="1"/>
    <x v="1"/>
    <x v="10"/>
    <x v="0"/>
    <x v="0"/>
  </r>
  <r>
    <x v="1"/>
    <x v="1"/>
    <s v="De Bonte Raaf"/>
    <x v="13"/>
    <x v="124"/>
    <n v="0"/>
    <x v="3"/>
    <x v="1"/>
    <x v="1"/>
    <x v="10"/>
    <x v="0"/>
    <x v="0"/>
  </r>
  <r>
    <x v="1"/>
    <x v="1"/>
    <s v="De Bonte Raaf"/>
    <x v="13"/>
    <x v="48"/>
    <n v="0"/>
    <x v="3"/>
    <x v="1"/>
    <x v="1"/>
    <x v="1"/>
    <x v="0"/>
    <x v="0"/>
  </r>
  <r>
    <x v="1"/>
    <x v="1"/>
    <s v="De Bonte Raaf"/>
    <x v="13"/>
    <x v="49"/>
    <n v="134.78"/>
    <x v="3"/>
    <x v="1"/>
    <x v="1"/>
    <x v="3"/>
    <x v="0"/>
    <x v="0"/>
  </r>
  <r>
    <x v="1"/>
    <x v="1"/>
    <s v="De Bonte Raaf"/>
    <x v="13"/>
    <x v="50"/>
    <n v="20.22"/>
    <x v="3"/>
    <x v="1"/>
    <x v="1"/>
    <x v="4"/>
    <x v="0"/>
    <x v="0"/>
  </r>
  <r>
    <x v="1"/>
    <x v="1"/>
    <s v="De Bonte Raaf"/>
    <x v="13"/>
    <x v="51"/>
    <n v="26.96"/>
    <x v="3"/>
    <x v="1"/>
    <x v="1"/>
    <x v="4"/>
    <x v="0"/>
    <x v="0"/>
  </r>
  <r>
    <x v="1"/>
    <x v="1"/>
    <s v="De Bonte Raaf"/>
    <x v="13"/>
    <x v="52"/>
    <n v="0"/>
    <x v="3"/>
    <x v="1"/>
    <x v="1"/>
    <x v="1"/>
    <x v="0"/>
    <x v="0"/>
  </r>
  <r>
    <x v="1"/>
    <x v="1"/>
    <s v="De Bonte Raaf"/>
    <x v="13"/>
    <x v="53"/>
    <n v="25.27"/>
    <x v="3"/>
    <x v="1"/>
    <x v="1"/>
    <x v="3"/>
    <x v="0"/>
    <x v="0"/>
  </r>
  <r>
    <x v="1"/>
    <x v="1"/>
    <s v="De Bonte Raaf"/>
    <x v="13"/>
    <x v="54"/>
    <n v="3.79"/>
    <x v="3"/>
    <x v="1"/>
    <x v="1"/>
    <x v="4"/>
    <x v="0"/>
    <x v="0"/>
  </r>
  <r>
    <x v="1"/>
    <x v="1"/>
    <s v="De Bonte Raaf"/>
    <x v="13"/>
    <x v="55"/>
    <n v="5.05"/>
    <x v="3"/>
    <x v="1"/>
    <x v="1"/>
    <x v="4"/>
    <x v="0"/>
    <x v="0"/>
  </r>
  <r>
    <x v="1"/>
    <x v="1"/>
    <s v="De Bonte Raaf"/>
    <x v="13"/>
    <x v="56"/>
    <n v="0"/>
    <x v="3"/>
    <x v="1"/>
    <x v="1"/>
    <x v="4"/>
    <x v="0"/>
    <x v="0"/>
  </r>
  <r>
    <x v="1"/>
    <x v="1"/>
    <s v="De Bonte Raaf"/>
    <x v="13"/>
    <x v="57"/>
    <n v="0"/>
    <x v="3"/>
    <x v="1"/>
    <x v="1"/>
    <x v="4"/>
    <x v="0"/>
    <x v="0"/>
  </r>
  <r>
    <x v="1"/>
    <x v="1"/>
    <s v="De Bonte Raaf"/>
    <x v="13"/>
    <x v="58"/>
    <n v="0"/>
    <x v="3"/>
    <x v="1"/>
    <x v="1"/>
    <x v="4"/>
    <x v="0"/>
    <x v="0"/>
  </r>
  <r>
    <x v="1"/>
    <x v="1"/>
    <s v="De Bonte Raaf"/>
    <x v="13"/>
    <x v="59"/>
    <n v="0"/>
    <x v="3"/>
    <x v="1"/>
    <x v="1"/>
    <x v="4"/>
    <x v="0"/>
    <x v="0"/>
  </r>
  <r>
    <x v="1"/>
    <x v="1"/>
    <s v="De Bonte Raaf"/>
    <x v="13"/>
    <x v="60"/>
    <n v="126.87"/>
    <x v="3"/>
    <x v="1"/>
    <x v="1"/>
    <x v="5"/>
    <x v="0"/>
    <x v="0"/>
  </r>
  <r>
    <x v="1"/>
    <x v="1"/>
    <s v="De Bonte Raaf"/>
    <x v="13"/>
    <x v="61"/>
    <n v="0"/>
    <x v="3"/>
    <x v="1"/>
    <x v="1"/>
    <x v="5"/>
    <x v="0"/>
    <x v="0"/>
  </r>
  <r>
    <x v="1"/>
    <x v="1"/>
    <s v="De Bonte Raaf"/>
    <x v="13"/>
    <x v="62"/>
    <n v="0"/>
    <x v="3"/>
    <x v="1"/>
    <x v="1"/>
    <x v="5"/>
    <x v="0"/>
    <x v="0"/>
  </r>
  <r>
    <x v="1"/>
    <x v="1"/>
    <s v="De Bonte Raaf"/>
    <x v="13"/>
    <x v="63"/>
    <n v="0"/>
    <x v="3"/>
    <x v="1"/>
    <x v="1"/>
    <x v="5"/>
    <x v="0"/>
    <x v="0"/>
  </r>
  <r>
    <x v="1"/>
    <x v="1"/>
    <s v="De Bonte Raaf"/>
    <x v="13"/>
    <x v="64"/>
    <n v="9.1"/>
    <x v="3"/>
    <x v="1"/>
    <x v="1"/>
    <x v="5"/>
    <x v="0"/>
    <x v="0"/>
  </r>
  <r>
    <x v="1"/>
    <x v="1"/>
    <s v="De Bonte Raaf"/>
    <x v="13"/>
    <x v="65"/>
    <n v="0"/>
    <x v="3"/>
    <x v="1"/>
    <x v="1"/>
    <x v="5"/>
    <x v="0"/>
    <x v="0"/>
  </r>
  <r>
    <x v="1"/>
    <x v="1"/>
    <s v="De Bonte Raaf"/>
    <x v="13"/>
    <x v="66"/>
    <n v="0"/>
    <x v="3"/>
    <x v="1"/>
    <x v="1"/>
    <x v="5"/>
    <x v="0"/>
    <x v="0"/>
  </r>
  <r>
    <x v="1"/>
    <x v="1"/>
    <s v="De Bonte Raaf"/>
    <x v="13"/>
    <x v="67"/>
    <n v="129.72999999999999"/>
    <x v="3"/>
    <x v="1"/>
    <x v="1"/>
    <x v="5"/>
    <x v="0"/>
    <x v="0"/>
  </r>
  <r>
    <x v="1"/>
    <x v="1"/>
    <s v="De Bonte Raaf"/>
    <x v="13"/>
    <x v="68"/>
    <n v="0"/>
    <x v="3"/>
    <x v="1"/>
    <x v="1"/>
    <x v="5"/>
    <x v="0"/>
    <x v="0"/>
  </r>
  <r>
    <x v="1"/>
    <x v="1"/>
    <s v="De Bonte Raaf"/>
    <x v="13"/>
    <x v="69"/>
    <n v="0"/>
    <x v="3"/>
    <x v="1"/>
    <x v="1"/>
    <x v="5"/>
    <x v="0"/>
    <x v="0"/>
  </r>
  <r>
    <x v="1"/>
    <x v="1"/>
    <s v="De Bonte Raaf"/>
    <x v="13"/>
    <x v="70"/>
    <n v="6.23"/>
    <x v="3"/>
    <x v="1"/>
    <x v="1"/>
    <x v="5"/>
    <x v="0"/>
    <x v="0"/>
  </r>
  <r>
    <x v="1"/>
    <x v="1"/>
    <s v="De Bonte Raaf"/>
    <x v="13"/>
    <x v="71"/>
    <n v="0"/>
    <x v="3"/>
    <x v="1"/>
    <x v="1"/>
    <x v="5"/>
    <x v="0"/>
    <x v="0"/>
  </r>
  <r>
    <x v="1"/>
    <x v="1"/>
    <s v="De Bonte Raaf"/>
    <x v="13"/>
    <x v="72"/>
    <n v="0"/>
    <x v="3"/>
    <x v="1"/>
    <x v="1"/>
    <x v="4"/>
    <x v="0"/>
    <x v="0"/>
  </r>
  <r>
    <x v="1"/>
    <x v="1"/>
    <s v="De Bonte Raaf"/>
    <x v="13"/>
    <x v="73"/>
    <n v="0"/>
    <x v="3"/>
    <x v="1"/>
    <x v="1"/>
    <x v="4"/>
    <x v="0"/>
    <x v="0"/>
  </r>
  <r>
    <x v="1"/>
    <x v="1"/>
    <s v="De Bonte Raaf"/>
    <x v="13"/>
    <x v="74"/>
    <n v="0"/>
    <x v="3"/>
    <x v="1"/>
    <x v="1"/>
    <x v="4"/>
    <x v="0"/>
    <x v="0"/>
  </r>
  <r>
    <x v="1"/>
    <x v="1"/>
    <s v="De Bonte Raaf"/>
    <x v="13"/>
    <x v="75"/>
    <n v="0"/>
    <x v="3"/>
    <x v="1"/>
    <x v="1"/>
    <x v="4"/>
    <x v="0"/>
    <x v="0"/>
  </r>
  <r>
    <x v="1"/>
    <x v="1"/>
    <s v="De Bonte Raaf"/>
    <x v="13"/>
    <x v="76"/>
    <n v="117.94"/>
    <x v="3"/>
    <x v="1"/>
    <x v="1"/>
    <x v="6"/>
    <x v="0"/>
    <x v="0"/>
  </r>
  <r>
    <x v="1"/>
    <x v="1"/>
    <s v="De Bonte Raaf"/>
    <x v="13"/>
    <x v="125"/>
    <n v="0"/>
    <x v="3"/>
    <x v="1"/>
    <x v="1"/>
    <x v="6"/>
    <x v="0"/>
    <x v="0"/>
  </r>
  <r>
    <x v="1"/>
    <x v="1"/>
    <s v="De Bonte Raaf"/>
    <x v="13"/>
    <x v="77"/>
    <n v="-107.42"/>
    <x v="3"/>
    <x v="1"/>
    <x v="1"/>
    <x v="7"/>
    <x v="0"/>
    <x v="0"/>
  </r>
  <r>
    <x v="1"/>
    <x v="1"/>
    <s v="De Bonte Raaf"/>
    <x v="13"/>
    <x v="78"/>
    <n v="0"/>
    <x v="3"/>
    <x v="1"/>
    <x v="1"/>
    <x v="7"/>
    <x v="0"/>
    <x v="0"/>
  </r>
  <r>
    <x v="1"/>
    <x v="1"/>
    <s v="De Bonte Raaf"/>
    <x v="13"/>
    <x v="79"/>
    <n v="0"/>
    <x v="3"/>
    <x v="1"/>
    <x v="1"/>
    <x v="7"/>
    <x v="0"/>
    <x v="0"/>
  </r>
  <r>
    <x v="1"/>
    <x v="1"/>
    <s v="De Bonte Raaf"/>
    <x v="13"/>
    <x v="80"/>
    <n v="0"/>
    <x v="3"/>
    <x v="1"/>
    <x v="1"/>
    <x v="8"/>
    <x v="0"/>
    <x v="0"/>
  </r>
  <r>
    <x v="1"/>
    <x v="1"/>
    <s v="De Bonte Raaf"/>
    <x v="13"/>
    <x v="126"/>
    <n v="0"/>
    <x v="3"/>
    <x v="1"/>
    <x v="1"/>
    <x v="8"/>
    <x v="0"/>
    <x v="0"/>
  </r>
  <r>
    <x v="1"/>
    <x v="1"/>
    <s v="De Bonte Raaf"/>
    <x v="13"/>
    <x v="81"/>
    <n v="1577.38"/>
    <x v="3"/>
    <x v="1"/>
    <x v="1"/>
    <x v="8"/>
    <x v="0"/>
    <x v="0"/>
  </r>
  <r>
    <x v="1"/>
    <x v="1"/>
    <s v="De Bonte Raaf"/>
    <x v="13"/>
    <x v="82"/>
    <n v="0"/>
    <x v="3"/>
    <x v="1"/>
    <x v="1"/>
    <x v="8"/>
    <x v="0"/>
    <x v="0"/>
  </r>
  <r>
    <x v="1"/>
    <x v="1"/>
    <s v="De Bonte Raaf"/>
    <x v="13"/>
    <x v="83"/>
    <n v="1577.38"/>
    <x v="3"/>
    <x v="1"/>
    <x v="1"/>
    <x v="9"/>
    <x v="0"/>
    <x v="0"/>
  </r>
  <r>
    <x v="1"/>
    <x v="1"/>
    <s v="De Bonte Raaf"/>
    <x v="13"/>
    <x v="84"/>
    <n v="0"/>
    <x v="3"/>
    <x v="1"/>
    <x v="1"/>
    <x v="3"/>
    <x v="0"/>
    <x v="0"/>
  </r>
  <r>
    <x v="1"/>
    <x v="1"/>
    <s v="De Bonte Raaf"/>
    <x v="14"/>
    <x v="0"/>
    <n v="1038.0899999999999"/>
    <x v="0"/>
    <x v="1"/>
    <x v="2"/>
    <x v="0"/>
    <x v="0"/>
    <x v="1"/>
  </r>
  <r>
    <x v="1"/>
    <x v="1"/>
    <s v="De Bonte Raaf"/>
    <x v="14"/>
    <x v="85"/>
    <n v="351.03"/>
    <x v="0"/>
    <x v="1"/>
    <x v="2"/>
    <x v="0"/>
    <x v="0"/>
    <x v="1"/>
  </r>
  <r>
    <x v="1"/>
    <x v="1"/>
    <s v="De Bonte Raaf"/>
    <x v="14"/>
    <x v="2"/>
    <n v="0"/>
    <x v="0"/>
    <x v="1"/>
    <x v="2"/>
    <x v="0"/>
    <x v="0"/>
    <x v="1"/>
  </r>
  <r>
    <x v="1"/>
    <x v="1"/>
    <s v="De Bonte Raaf"/>
    <x v="14"/>
    <x v="86"/>
    <n v="351.03"/>
    <x v="0"/>
    <x v="1"/>
    <x v="2"/>
    <x v="0"/>
    <x v="0"/>
    <x v="1"/>
  </r>
  <r>
    <x v="1"/>
    <x v="1"/>
    <s v="De Bonte Raaf"/>
    <x v="14"/>
    <x v="4"/>
    <n v="351.03"/>
    <x v="0"/>
    <x v="1"/>
    <x v="2"/>
    <x v="1"/>
    <x v="0"/>
    <x v="1"/>
  </r>
  <r>
    <x v="1"/>
    <x v="1"/>
    <s v="De Bonte Raaf"/>
    <x v="14"/>
    <x v="5"/>
    <n v="0"/>
    <x v="0"/>
    <x v="1"/>
    <x v="2"/>
    <x v="0"/>
    <x v="0"/>
    <x v="1"/>
  </r>
  <r>
    <x v="1"/>
    <x v="1"/>
    <s v="De Bonte Raaf"/>
    <x v="14"/>
    <x v="6"/>
    <n v="465.61"/>
    <x v="0"/>
    <x v="1"/>
    <x v="2"/>
    <x v="0"/>
    <x v="0"/>
    <x v="1"/>
  </r>
  <r>
    <x v="1"/>
    <x v="1"/>
    <s v="De Bonte Raaf"/>
    <x v="14"/>
    <x v="101"/>
    <n v="0"/>
    <x v="0"/>
    <x v="1"/>
    <x v="2"/>
    <x v="1"/>
    <x v="0"/>
    <x v="1"/>
  </r>
  <r>
    <x v="1"/>
    <x v="1"/>
    <s v="De Bonte Raaf"/>
    <x v="14"/>
    <x v="7"/>
    <n v="0"/>
    <x v="0"/>
    <x v="1"/>
    <x v="2"/>
    <x v="0"/>
    <x v="0"/>
    <x v="1"/>
  </r>
  <r>
    <x v="1"/>
    <x v="1"/>
    <s v="De Bonte Raaf"/>
    <x v="14"/>
    <x v="9"/>
    <n v="0"/>
    <x v="0"/>
    <x v="1"/>
    <x v="2"/>
    <x v="0"/>
    <x v="0"/>
    <x v="1"/>
  </r>
  <r>
    <x v="1"/>
    <x v="1"/>
    <s v="De Bonte Raaf"/>
    <x v="14"/>
    <x v="102"/>
    <n v="0"/>
    <x v="0"/>
    <x v="1"/>
    <x v="2"/>
    <x v="0"/>
    <x v="0"/>
    <x v="1"/>
  </r>
  <r>
    <x v="1"/>
    <x v="1"/>
    <s v="De Bonte Raaf"/>
    <x v="14"/>
    <x v="87"/>
    <n v="351.03"/>
    <x v="0"/>
    <x v="1"/>
    <x v="2"/>
    <x v="0"/>
    <x v="0"/>
    <x v="1"/>
  </r>
  <r>
    <x v="1"/>
    <x v="1"/>
    <s v="De Bonte Raaf"/>
    <x v="14"/>
    <x v="88"/>
    <n v="351.03"/>
    <x v="0"/>
    <x v="1"/>
    <x v="2"/>
    <x v="0"/>
    <x v="0"/>
    <x v="1"/>
  </r>
  <r>
    <x v="1"/>
    <x v="1"/>
    <s v="De Bonte Raaf"/>
    <x v="14"/>
    <x v="89"/>
    <n v="351.03"/>
    <x v="0"/>
    <x v="1"/>
    <x v="2"/>
    <x v="0"/>
    <x v="0"/>
    <x v="1"/>
  </r>
  <r>
    <x v="1"/>
    <x v="1"/>
    <s v="De Bonte Raaf"/>
    <x v="14"/>
    <x v="90"/>
    <n v="351.03"/>
    <x v="0"/>
    <x v="1"/>
    <x v="2"/>
    <x v="0"/>
    <x v="0"/>
    <x v="1"/>
  </r>
  <r>
    <x v="1"/>
    <x v="1"/>
    <s v="De Bonte Raaf"/>
    <x v="14"/>
    <x v="91"/>
    <n v="351.03"/>
    <x v="0"/>
    <x v="1"/>
    <x v="2"/>
    <x v="0"/>
    <x v="0"/>
    <x v="1"/>
  </r>
  <r>
    <x v="1"/>
    <x v="1"/>
    <s v="De Bonte Raaf"/>
    <x v="14"/>
    <x v="103"/>
    <n v="0"/>
    <x v="0"/>
    <x v="1"/>
    <x v="2"/>
    <x v="1"/>
    <x v="0"/>
    <x v="1"/>
  </r>
  <r>
    <x v="1"/>
    <x v="1"/>
    <s v="De Bonte Raaf"/>
    <x v="14"/>
    <x v="15"/>
    <n v="0"/>
    <x v="0"/>
    <x v="1"/>
    <x v="2"/>
    <x v="0"/>
    <x v="0"/>
    <x v="1"/>
  </r>
  <r>
    <x v="1"/>
    <x v="1"/>
    <s v="De Bonte Raaf"/>
    <x v="14"/>
    <x v="16"/>
    <n v="0"/>
    <x v="0"/>
    <x v="1"/>
    <x v="2"/>
    <x v="0"/>
    <x v="0"/>
    <x v="1"/>
  </r>
  <r>
    <x v="1"/>
    <x v="1"/>
    <s v="De Bonte Raaf"/>
    <x v="14"/>
    <x v="17"/>
    <n v="351.03"/>
    <x v="0"/>
    <x v="1"/>
    <x v="2"/>
    <x v="0"/>
    <x v="0"/>
    <x v="1"/>
  </r>
  <r>
    <x v="1"/>
    <x v="1"/>
    <s v="De Bonte Raaf"/>
    <x v="14"/>
    <x v="18"/>
    <n v="351.03"/>
    <x v="0"/>
    <x v="1"/>
    <x v="2"/>
    <x v="0"/>
    <x v="0"/>
    <x v="1"/>
  </r>
  <r>
    <x v="1"/>
    <x v="1"/>
    <s v="De Bonte Raaf"/>
    <x v="14"/>
    <x v="19"/>
    <n v="10"/>
    <x v="0"/>
    <x v="1"/>
    <x v="2"/>
    <x v="0"/>
    <x v="0"/>
    <x v="1"/>
  </r>
  <r>
    <x v="1"/>
    <x v="1"/>
    <s v="De Bonte Raaf"/>
    <x v="14"/>
    <x v="20"/>
    <n v="351.03"/>
    <x v="0"/>
    <x v="1"/>
    <x v="2"/>
    <x v="0"/>
    <x v="0"/>
    <x v="1"/>
  </r>
  <r>
    <x v="1"/>
    <x v="1"/>
    <s v="De Bonte Raaf"/>
    <x v="14"/>
    <x v="21"/>
    <n v="-5"/>
    <x v="0"/>
    <x v="1"/>
    <x v="2"/>
    <x v="0"/>
    <x v="0"/>
    <x v="1"/>
  </r>
  <r>
    <x v="1"/>
    <x v="1"/>
    <s v="De Bonte Raaf"/>
    <x v="14"/>
    <x v="22"/>
    <n v="351.03"/>
    <x v="0"/>
    <x v="1"/>
    <x v="2"/>
    <x v="0"/>
    <x v="0"/>
    <x v="1"/>
  </r>
  <r>
    <x v="1"/>
    <x v="1"/>
    <s v="De Bonte Raaf"/>
    <x v="14"/>
    <x v="23"/>
    <n v="351.03"/>
    <x v="0"/>
    <x v="1"/>
    <x v="2"/>
    <x v="0"/>
    <x v="0"/>
    <x v="1"/>
  </r>
  <r>
    <x v="1"/>
    <x v="1"/>
    <s v="De Bonte Raaf"/>
    <x v="14"/>
    <x v="24"/>
    <n v="351.03"/>
    <x v="0"/>
    <x v="1"/>
    <x v="2"/>
    <x v="0"/>
    <x v="0"/>
    <x v="1"/>
  </r>
  <r>
    <x v="1"/>
    <x v="1"/>
    <s v="De Bonte Raaf"/>
    <x v="14"/>
    <x v="25"/>
    <n v="10"/>
    <x v="0"/>
    <x v="1"/>
    <x v="2"/>
    <x v="0"/>
    <x v="0"/>
    <x v="1"/>
  </r>
  <r>
    <x v="1"/>
    <x v="1"/>
    <s v="De Bonte Raaf"/>
    <x v="14"/>
    <x v="26"/>
    <n v="30"/>
    <x v="0"/>
    <x v="1"/>
    <x v="2"/>
    <x v="0"/>
    <x v="0"/>
    <x v="1"/>
  </r>
  <r>
    <x v="1"/>
    <x v="1"/>
    <s v="De Bonte Raaf"/>
    <x v="14"/>
    <x v="27"/>
    <n v="16.100000000000001"/>
    <x v="0"/>
    <x v="1"/>
    <x v="2"/>
    <x v="0"/>
    <x v="0"/>
    <x v="1"/>
  </r>
  <r>
    <x v="1"/>
    <x v="1"/>
    <s v="De Bonte Raaf"/>
    <x v="14"/>
    <x v="28"/>
    <n v="351.03"/>
    <x v="0"/>
    <x v="1"/>
    <x v="2"/>
    <x v="0"/>
    <x v="0"/>
    <x v="1"/>
  </r>
  <r>
    <x v="1"/>
    <x v="1"/>
    <s v="De Bonte Raaf"/>
    <x v="14"/>
    <x v="29"/>
    <n v="0"/>
    <x v="0"/>
    <x v="1"/>
    <x v="2"/>
    <x v="0"/>
    <x v="0"/>
    <x v="1"/>
  </r>
  <r>
    <x v="1"/>
    <x v="1"/>
    <s v="De Bonte Raaf"/>
    <x v="14"/>
    <x v="30"/>
    <n v="1684.8"/>
    <x v="0"/>
    <x v="1"/>
    <x v="2"/>
    <x v="0"/>
    <x v="0"/>
    <x v="1"/>
  </r>
  <r>
    <x v="1"/>
    <x v="1"/>
    <s v="De Bonte Raaf"/>
    <x v="14"/>
    <x v="31"/>
    <n v="10.8"/>
    <x v="0"/>
    <x v="1"/>
    <x v="2"/>
    <x v="0"/>
    <x v="0"/>
    <x v="1"/>
  </r>
  <r>
    <x v="1"/>
    <x v="1"/>
    <s v="De Bonte Raaf"/>
    <x v="14"/>
    <x v="32"/>
    <n v="32.5"/>
    <x v="0"/>
    <x v="1"/>
    <x v="2"/>
    <x v="0"/>
    <x v="0"/>
    <x v="1"/>
  </r>
  <r>
    <x v="1"/>
    <x v="1"/>
    <s v="De Bonte Raaf"/>
    <x v="14"/>
    <x v="33"/>
    <n v="41.67"/>
    <x v="0"/>
    <x v="1"/>
    <x v="2"/>
    <x v="0"/>
    <x v="0"/>
    <x v="1"/>
  </r>
  <r>
    <x v="1"/>
    <x v="1"/>
    <s v="De Bonte Raaf"/>
    <x v="14"/>
    <x v="34"/>
    <n v="41.67"/>
    <x v="0"/>
    <x v="1"/>
    <x v="2"/>
    <x v="0"/>
    <x v="0"/>
    <x v="1"/>
  </r>
  <r>
    <x v="1"/>
    <x v="1"/>
    <s v="De Bonte Raaf"/>
    <x v="14"/>
    <x v="35"/>
    <n v="100"/>
    <x v="0"/>
    <x v="1"/>
    <x v="2"/>
    <x v="0"/>
    <x v="0"/>
    <x v="1"/>
  </r>
  <r>
    <x v="1"/>
    <x v="1"/>
    <s v="De Bonte Raaf"/>
    <x v="14"/>
    <x v="36"/>
    <n v="33"/>
    <x v="0"/>
    <x v="1"/>
    <x v="2"/>
    <x v="0"/>
    <x v="0"/>
    <x v="1"/>
  </r>
  <r>
    <x v="1"/>
    <x v="1"/>
    <s v="De Bonte Raaf"/>
    <x v="14"/>
    <x v="37"/>
    <n v="24.57"/>
    <x v="0"/>
    <x v="1"/>
    <x v="2"/>
    <x v="0"/>
    <x v="0"/>
    <x v="1"/>
  </r>
  <r>
    <x v="1"/>
    <x v="1"/>
    <s v="De Bonte Raaf"/>
    <x v="14"/>
    <x v="104"/>
    <n v="0"/>
    <x v="0"/>
    <x v="1"/>
    <x v="2"/>
    <x v="0"/>
    <x v="0"/>
    <x v="1"/>
  </r>
  <r>
    <x v="1"/>
    <x v="1"/>
    <s v="De Bonte Raaf"/>
    <x v="14"/>
    <x v="105"/>
    <n v="0"/>
    <x v="0"/>
    <x v="1"/>
    <x v="2"/>
    <x v="0"/>
    <x v="0"/>
    <x v="1"/>
  </r>
  <r>
    <x v="1"/>
    <x v="1"/>
    <s v="De Bonte Raaf"/>
    <x v="14"/>
    <x v="106"/>
    <n v="0"/>
    <x v="0"/>
    <x v="1"/>
    <x v="2"/>
    <x v="0"/>
    <x v="0"/>
    <x v="1"/>
  </r>
  <r>
    <x v="1"/>
    <x v="1"/>
    <s v="De Bonte Raaf"/>
    <x v="14"/>
    <x v="38"/>
    <n v="55.07"/>
    <x v="0"/>
    <x v="1"/>
    <x v="2"/>
    <x v="0"/>
    <x v="0"/>
    <x v="1"/>
  </r>
  <r>
    <x v="1"/>
    <x v="1"/>
    <s v="De Bonte Raaf"/>
    <x v="14"/>
    <x v="39"/>
    <n v="0"/>
    <x v="0"/>
    <x v="1"/>
    <x v="2"/>
    <x v="0"/>
    <x v="0"/>
    <x v="1"/>
  </r>
  <r>
    <x v="1"/>
    <x v="1"/>
    <s v="De Bonte Raaf"/>
    <x v="14"/>
    <x v="40"/>
    <n v="55.07"/>
    <x v="0"/>
    <x v="1"/>
    <x v="2"/>
    <x v="0"/>
    <x v="0"/>
    <x v="1"/>
  </r>
  <r>
    <x v="1"/>
    <x v="1"/>
    <s v="De Bonte Raaf"/>
    <x v="14"/>
    <x v="41"/>
    <n v="0"/>
    <x v="0"/>
    <x v="1"/>
    <x v="2"/>
    <x v="0"/>
    <x v="0"/>
    <x v="1"/>
  </r>
  <r>
    <x v="1"/>
    <x v="1"/>
    <s v="De Bonte Raaf"/>
    <x v="14"/>
    <x v="92"/>
    <n v="351.03"/>
    <x v="0"/>
    <x v="1"/>
    <x v="2"/>
    <x v="0"/>
    <x v="0"/>
    <x v="1"/>
  </r>
  <r>
    <x v="1"/>
    <x v="1"/>
    <s v="De Bonte Raaf"/>
    <x v="14"/>
    <x v="107"/>
    <n v="0"/>
    <x v="0"/>
    <x v="1"/>
    <x v="2"/>
    <x v="1"/>
    <x v="0"/>
    <x v="1"/>
  </r>
  <r>
    <x v="1"/>
    <x v="1"/>
    <s v="De Bonte Raaf"/>
    <x v="14"/>
    <x v="43"/>
    <n v="0"/>
    <x v="0"/>
    <x v="1"/>
    <x v="2"/>
    <x v="1"/>
    <x v="0"/>
    <x v="1"/>
  </r>
  <r>
    <x v="1"/>
    <x v="1"/>
    <s v="De Bonte Raaf"/>
    <x v="14"/>
    <x v="108"/>
    <n v="0"/>
    <x v="0"/>
    <x v="1"/>
    <x v="2"/>
    <x v="1"/>
    <x v="0"/>
    <x v="1"/>
  </r>
  <r>
    <x v="1"/>
    <x v="1"/>
    <s v="De Bonte Raaf"/>
    <x v="14"/>
    <x v="109"/>
    <n v="0"/>
    <x v="0"/>
    <x v="1"/>
    <x v="2"/>
    <x v="1"/>
    <x v="0"/>
    <x v="1"/>
  </r>
  <r>
    <x v="1"/>
    <x v="1"/>
    <s v="De Bonte Raaf"/>
    <x v="14"/>
    <x v="110"/>
    <n v="0"/>
    <x v="0"/>
    <x v="1"/>
    <x v="2"/>
    <x v="1"/>
    <x v="0"/>
    <x v="1"/>
  </r>
  <r>
    <x v="1"/>
    <x v="1"/>
    <s v="De Bonte Raaf"/>
    <x v="14"/>
    <x v="44"/>
    <n v="0"/>
    <x v="0"/>
    <x v="1"/>
    <x v="2"/>
    <x v="2"/>
    <x v="0"/>
    <x v="1"/>
  </r>
  <r>
    <x v="1"/>
    <x v="1"/>
    <s v="De Bonte Raaf"/>
    <x v="14"/>
    <x v="111"/>
    <n v="0"/>
    <x v="0"/>
    <x v="1"/>
    <x v="2"/>
    <x v="2"/>
    <x v="0"/>
    <x v="1"/>
  </r>
  <r>
    <x v="1"/>
    <x v="1"/>
    <s v="De Bonte Raaf"/>
    <x v="14"/>
    <x v="46"/>
    <n v="0"/>
    <x v="0"/>
    <x v="1"/>
    <x v="2"/>
    <x v="2"/>
    <x v="0"/>
    <x v="1"/>
  </r>
  <r>
    <x v="1"/>
    <x v="1"/>
    <s v="De Bonte Raaf"/>
    <x v="14"/>
    <x v="112"/>
    <n v="0"/>
    <x v="0"/>
    <x v="1"/>
    <x v="2"/>
    <x v="2"/>
    <x v="0"/>
    <x v="1"/>
  </r>
  <r>
    <x v="1"/>
    <x v="1"/>
    <s v="De Bonte Raaf"/>
    <x v="14"/>
    <x v="113"/>
    <n v="0"/>
    <x v="0"/>
    <x v="1"/>
    <x v="2"/>
    <x v="2"/>
    <x v="0"/>
    <x v="1"/>
  </r>
  <r>
    <x v="1"/>
    <x v="1"/>
    <s v="De Bonte Raaf"/>
    <x v="14"/>
    <x v="114"/>
    <n v="0"/>
    <x v="0"/>
    <x v="1"/>
    <x v="2"/>
    <x v="2"/>
    <x v="0"/>
    <x v="1"/>
  </r>
  <r>
    <x v="1"/>
    <x v="1"/>
    <s v="De Bonte Raaf"/>
    <x v="14"/>
    <x v="115"/>
    <n v="0"/>
    <x v="0"/>
    <x v="1"/>
    <x v="2"/>
    <x v="2"/>
    <x v="0"/>
    <x v="1"/>
  </r>
  <r>
    <x v="1"/>
    <x v="1"/>
    <s v="De Bonte Raaf"/>
    <x v="14"/>
    <x v="116"/>
    <n v="0"/>
    <x v="0"/>
    <x v="1"/>
    <x v="2"/>
    <x v="1"/>
    <x v="0"/>
    <x v="1"/>
  </r>
  <r>
    <x v="1"/>
    <x v="1"/>
    <s v="De Bonte Raaf"/>
    <x v="14"/>
    <x v="117"/>
    <n v="0"/>
    <x v="0"/>
    <x v="1"/>
    <x v="2"/>
    <x v="2"/>
    <x v="0"/>
    <x v="1"/>
  </r>
  <r>
    <x v="1"/>
    <x v="1"/>
    <s v="De Bonte Raaf"/>
    <x v="14"/>
    <x v="118"/>
    <n v="0"/>
    <x v="0"/>
    <x v="1"/>
    <x v="2"/>
    <x v="1"/>
    <x v="0"/>
    <x v="1"/>
  </r>
  <r>
    <x v="1"/>
    <x v="1"/>
    <s v="De Bonte Raaf"/>
    <x v="14"/>
    <x v="119"/>
    <n v="0"/>
    <x v="0"/>
    <x v="1"/>
    <x v="2"/>
    <x v="10"/>
    <x v="0"/>
    <x v="1"/>
  </r>
  <r>
    <x v="1"/>
    <x v="1"/>
    <s v="De Bonte Raaf"/>
    <x v="14"/>
    <x v="120"/>
    <n v="0"/>
    <x v="0"/>
    <x v="1"/>
    <x v="2"/>
    <x v="10"/>
    <x v="0"/>
    <x v="1"/>
  </r>
  <r>
    <x v="1"/>
    <x v="1"/>
    <s v="De Bonte Raaf"/>
    <x v="14"/>
    <x v="121"/>
    <n v="0"/>
    <x v="0"/>
    <x v="1"/>
    <x v="2"/>
    <x v="10"/>
    <x v="0"/>
    <x v="1"/>
  </r>
  <r>
    <x v="1"/>
    <x v="1"/>
    <s v="De Bonte Raaf"/>
    <x v="14"/>
    <x v="122"/>
    <n v="0"/>
    <x v="0"/>
    <x v="1"/>
    <x v="2"/>
    <x v="10"/>
    <x v="0"/>
    <x v="1"/>
  </r>
  <r>
    <x v="1"/>
    <x v="1"/>
    <s v="De Bonte Raaf"/>
    <x v="14"/>
    <x v="123"/>
    <n v="0"/>
    <x v="0"/>
    <x v="1"/>
    <x v="2"/>
    <x v="10"/>
    <x v="0"/>
    <x v="1"/>
  </r>
  <r>
    <x v="1"/>
    <x v="1"/>
    <s v="De Bonte Raaf"/>
    <x v="14"/>
    <x v="124"/>
    <n v="0"/>
    <x v="0"/>
    <x v="1"/>
    <x v="2"/>
    <x v="10"/>
    <x v="0"/>
    <x v="1"/>
  </r>
  <r>
    <x v="1"/>
    <x v="1"/>
    <s v="De Bonte Raaf"/>
    <x v="14"/>
    <x v="48"/>
    <n v="0"/>
    <x v="0"/>
    <x v="1"/>
    <x v="2"/>
    <x v="1"/>
    <x v="0"/>
    <x v="1"/>
  </r>
  <r>
    <x v="1"/>
    <x v="1"/>
    <s v="De Bonte Raaf"/>
    <x v="14"/>
    <x v="49"/>
    <n v="28.08"/>
    <x v="0"/>
    <x v="1"/>
    <x v="2"/>
    <x v="3"/>
    <x v="0"/>
    <x v="1"/>
  </r>
  <r>
    <x v="1"/>
    <x v="1"/>
    <s v="De Bonte Raaf"/>
    <x v="14"/>
    <x v="50"/>
    <n v="4.21"/>
    <x v="0"/>
    <x v="1"/>
    <x v="2"/>
    <x v="4"/>
    <x v="0"/>
    <x v="1"/>
  </r>
  <r>
    <x v="1"/>
    <x v="1"/>
    <s v="De Bonte Raaf"/>
    <x v="14"/>
    <x v="51"/>
    <n v="5.62"/>
    <x v="0"/>
    <x v="1"/>
    <x v="2"/>
    <x v="4"/>
    <x v="0"/>
    <x v="1"/>
  </r>
  <r>
    <x v="1"/>
    <x v="1"/>
    <s v="De Bonte Raaf"/>
    <x v="14"/>
    <x v="52"/>
    <n v="0"/>
    <x v="0"/>
    <x v="1"/>
    <x v="2"/>
    <x v="1"/>
    <x v="0"/>
    <x v="1"/>
  </r>
  <r>
    <x v="1"/>
    <x v="1"/>
    <s v="De Bonte Raaf"/>
    <x v="14"/>
    <x v="53"/>
    <n v="5.27"/>
    <x v="0"/>
    <x v="1"/>
    <x v="2"/>
    <x v="3"/>
    <x v="0"/>
    <x v="1"/>
  </r>
  <r>
    <x v="1"/>
    <x v="1"/>
    <s v="De Bonte Raaf"/>
    <x v="14"/>
    <x v="54"/>
    <n v="0.79"/>
    <x v="0"/>
    <x v="1"/>
    <x v="2"/>
    <x v="4"/>
    <x v="0"/>
    <x v="1"/>
  </r>
  <r>
    <x v="1"/>
    <x v="1"/>
    <s v="De Bonte Raaf"/>
    <x v="14"/>
    <x v="55"/>
    <n v="1.05"/>
    <x v="0"/>
    <x v="1"/>
    <x v="2"/>
    <x v="4"/>
    <x v="0"/>
    <x v="1"/>
  </r>
  <r>
    <x v="1"/>
    <x v="1"/>
    <s v="De Bonte Raaf"/>
    <x v="14"/>
    <x v="56"/>
    <n v="0"/>
    <x v="0"/>
    <x v="1"/>
    <x v="2"/>
    <x v="4"/>
    <x v="0"/>
    <x v="1"/>
  </r>
  <r>
    <x v="1"/>
    <x v="1"/>
    <s v="De Bonte Raaf"/>
    <x v="14"/>
    <x v="57"/>
    <n v="0"/>
    <x v="0"/>
    <x v="1"/>
    <x v="2"/>
    <x v="4"/>
    <x v="0"/>
    <x v="1"/>
  </r>
  <r>
    <x v="1"/>
    <x v="1"/>
    <s v="De Bonte Raaf"/>
    <x v="14"/>
    <x v="58"/>
    <n v="0"/>
    <x v="0"/>
    <x v="1"/>
    <x v="2"/>
    <x v="4"/>
    <x v="0"/>
    <x v="1"/>
  </r>
  <r>
    <x v="1"/>
    <x v="1"/>
    <s v="De Bonte Raaf"/>
    <x v="14"/>
    <x v="59"/>
    <n v="0"/>
    <x v="0"/>
    <x v="1"/>
    <x v="2"/>
    <x v="4"/>
    <x v="0"/>
    <x v="1"/>
  </r>
  <r>
    <x v="1"/>
    <x v="1"/>
    <s v="De Bonte Raaf"/>
    <x v="14"/>
    <x v="60"/>
    <n v="26.43"/>
    <x v="0"/>
    <x v="1"/>
    <x v="2"/>
    <x v="5"/>
    <x v="0"/>
    <x v="1"/>
  </r>
  <r>
    <x v="1"/>
    <x v="1"/>
    <s v="De Bonte Raaf"/>
    <x v="14"/>
    <x v="61"/>
    <n v="0"/>
    <x v="0"/>
    <x v="1"/>
    <x v="2"/>
    <x v="5"/>
    <x v="0"/>
    <x v="1"/>
  </r>
  <r>
    <x v="1"/>
    <x v="1"/>
    <s v="De Bonte Raaf"/>
    <x v="14"/>
    <x v="62"/>
    <n v="0"/>
    <x v="0"/>
    <x v="1"/>
    <x v="2"/>
    <x v="5"/>
    <x v="0"/>
    <x v="1"/>
  </r>
  <r>
    <x v="1"/>
    <x v="1"/>
    <s v="De Bonte Raaf"/>
    <x v="14"/>
    <x v="63"/>
    <n v="0"/>
    <x v="0"/>
    <x v="1"/>
    <x v="2"/>
    <x v="5"/>
    <x v="0"/>
    <x v="1"/>
  </r>
  <r>
    <x v="1"/>
    <x v="1"/>
    <s v="De Bonte Raaf"/>
    <x v="14"/>
    <x v="64"/>
    <n v="1.9"/>
    <x v="0"/>
    <x v="1"/>
    <x v="2"/>
    <x v="5"/>
    <x v="0"/>
    <x v="1"/>
  </r>
  <r>
    <x v="1"/>
    <x v="1"/>
    <s v="De Bonte Raaf"/>
    <x v="14"/>
    <x v="65"/>
    <n v="0"/>
    <x v="0"/>
    <x v="1"/>
    <x v="2"/>
    <x v="5"/>
    <x v="0"/>
    <x v="1"/>
  </r>
  <r>
    <x v="1"/>
    <x v="1"/>
    <s v="De Bonte Raaf"/>
    <x v="14"/>
    <x v="66"/>
    <n v="0"/>
    <x v="0"/>
    <x v="1"/>
    <x v="2"/>
    <x v="5"/>
    <x v="0"/>
    <x v="1"/>
  </r>
  <r>
    <x v="1"/>
    <x v="1"/>
    <s v="De Bonte Raaf"/>
    <x v="14"/>
    <x v="67"/>
    <n v="27.03"/>
    <x v="0"/>
    <x v="1"/>
    <x v="2"/>
    <x v="5"/>
    <x v="0"/>
    <x v="1"/>
  </r>
  <r>
    <x v="1"/>
    <x v="1"/>
    <s v="De Bonte Raaf"/>
    <x v="14"/>
    <x v="68"/>
    <n v="0"/>
    <x v="0"/>
    <x v="1"/>
    <x v="2"/>
    <x v="5"/>
    <x v="0"/>
    <x v="1"/>
  </r>
  <r>
    <x v="1"/>
    <x v="1"/>
    <s v="De Bonte Raaf"/>
    <x v="14"/>
    <x v="69"/>
    <n v="0"/>
    <x v="0"/>
    <x v="1"/>
    <x v="2"/>
    <x v="5"/>
    <x v="0"/>
    <x v="1"/>
  </r>
  <r>
    <x v="1"/>
    <x v="1"/>
    <s v="De Bonte Raaf"/>
    <x v="14"/>
    <x v="70"/>
    <n v="1.3"/>
    <x v="0"/>
    <x v="1"/>
    <x v="2"/>
    <x v="5"/>
    <x v="0"/>
    <x v="1"/>
  </r>
  <r>
    <x v="1"/>
    <x v="1"/>
    <s v="De Bonte Raaf"/>
    <x v="14"/>
    <x v="71"/>
    <n v="0"/>
    <x v="0"/>
    <x v="1"/>
    <x v="2"/>
    <x v="5"/>
    <x v="0"/>
    <x v="1"/>
  </r>
  <r>
    <x v="1"/>
    <x v="1"/>
    <s v="De Bonte Raaf"/>
    <x v="14"/>
    <x v="72"/>
    <n v="0"/>
    <x v="0"/>
    <x v="1"/>
    <x v="2"/>
    <x v="4"/>
    <x v="0"/>
    <x v="1"/>
  </r>
  <r>
    <x v="1"/>
    <x v="1"/>
    <s v="De Bonte Raaf"/>
    <x v="14"/>
    <x v="73"/>
    <n v="0"/>
    <x v="0"/>
    <x v="1"/>
    <x v="2"/>
    <x v="4"/>
    <x v="0"/>
    <x v="1"/>
  </r>
  <r>
    <x v="1"/>
    <x v="1"/>
    <s v="De Bonte Raaf"/>
    <x v="14"/>
    <x v="74"/>
    <n v="0"/>
    <x v="0"/>
    <x v="1"/>
    <x v="2"/>
    <x v="4"/>
    <x v="0"/>
    <x v="1"/>
  </r>
  <r>
    <x v="1"/>
    <x v="1"/>
    <s v="De Bonte Raaf"/>
    <x v="14"/>
    <x v="75"/>
    <n v="0"/>
    <x v="0"/>
    <x v="1"/>
    <x v="2"/>
    <x v="4"/>
    <x v="0"/>
    <x v="1"/>
  </r>
  <r>
    <x v="1"/>
    <x v="1"/>
    <s v="De Bonte Raaf"/>
    <x v="14"/>
    <x v="76"/>
    <n v="24.57"/>
    <x v="0"/>
    <x v="1"/>
    <x v="2"/>
    <x v="6"/>
    <x v="0"/>
    <x v="1"/>
  </r>
  <r>
    <x v="1"/>
    <x v="1"/>
    <s v="De Bonte Raaf"/>
    <x v="14"/>
    <x v="125"/>
    <n v="0"/>
    <x v="0"/>
    <x v="1"/>
    <x v="2"/>
    <x v="6"/>
    <x v="0"/>
    <x v="1"/>
  </r>
  <r>
    <x v="1"/>
    <x v="1"/>
    <s v="De Bonte Raaf"/>
    <x v="14"/>
    <x v="77"/>
    <n v="-5"/>
    <x v="0"/>
    <x v="1"/>
    <x v="2"/>
    <x v="7"/>
    <x v="0"/>
    <x v="1"/>
  </r>
  <r>
    <x v="1"/>
    <x v="1"/>
    <s v="De Bonte Raaf"/>
    <x v="14"/>
    <x v="78"/>
    <n v="0"/>
    <x v="0"/>
    <x v="1"/>
    <x v="2"/>
    <x v="7"/>
    <x v="0"/>
    <x v="1"/>
  </r>
  <r>
    <x v="1"/>
    <x v="1"/>
    <s v="De Bonte Raaf"/>
    <x v="14"/>
    <x v="79"/>
    <n v="0"/>
    <x v="0"/>
    <x v="1"/>
    <x v="2"/>
    <x v="7"/>
    <x v="0"/>
    <x v="1"/>
  </r>
  <r>
    <x v="1"/>
    <x v="1"/>
    <s v="De Bonte Raaf"/>
    <x v="14"/>
    <x v="80"/>
    <n v="0"/>
    <x v="0"/>
    <x v="1"/>
    <x v="2"/>
    <x v="8"/>
    <x v="0"/>
    <x v="1"/>
  </r>
  <r>
    <x v="1"/>
    <x v="1"/>
    <s v="De Bonte Raaf"/>
    <x v="14"/>
    <x v="126"/>
    <n v="0"/>
    <x v="0"/>
    <x v="1"/>
    <x v="2"/>
    <x v="8"/>
    <x v="0"/>
    <x v="1"/>
  </r>
  <r>
    <x v="1"/>
    <x v="1"/>
    <s v="De Bonte Raaf"/>
    <x v="14"/>
    <x v="81"/>
    <n v="346.03"/>
    <x v="0"/>
    <x v="1"/>
    <x v="2"/>
    <x v="8"/>
    <x v="0"/>
    <x v="1"/>
  </r>
  <r>
    <x v="1"/>
    <x v="1"/>
    <s v="De Bonte Raaf"/>
    <x v="14"/>
    <x v="82"/>
    <n v="0"/>
    <x v="0"/>
    <x v="1"/>
    <x v="2"/>
    <x v="8"/>
    <x v="0"/>
    <x v="1"/>
  </r>
  <r>
    <x v="1"/>
    <x v="1"/>
    <s v="De Bonte Raaf"/>
    <x v="14"/>
    <x v="83"/>
    <n v="346.03"/>
    <x v="0"/>
    <x v="1"/>
    <x v="2"/>
    <x v="9"/>
    <x v="0"/>
    <x v="1"/>
  </r>
  <r>
    <x v="1"/>
    <x v="1"/>
    <s v="De Bonte Raaf"/>
    <x v="14"/>
    <x v="84"/>
    <n v="0"/>
    <x v="0"/>
    <x v="1"/>
    <x v="2"/>
    <x v="3"/>
    <x v="0"/>
    <x v="1"/>
  </r>
  <r>
    <x v="1"/>
    <x v="1"/>
    <s v="De Bonte Raaf"/>
    <x v="2"/>
    <x v="0"/>
    <n v="3151.5"/>
    <x v="0"/>
    <x v="1"/>
    <x v="0"/>
    <x v="0"/>
    <x v="1"/>
    <x v="1"/>
  </r>
  <r>
    <x v="1"/>
    <x v="1"/>
    <s v="De Bonte Raaf"/>
    <x v="2"/>
    <x v="85"/>
    <n v="1110"/>
    <x v="0"/>
    <x v="1"/>
    <x v="0"/>
    <x v="0"/>
    <x v="1"/>
    <x v="1"/>
  </r>
  <r>
    <x v="1"/>
    <x v="1"/>
    <s v="De Bonte Raaf"/>
    <x v="2"/>
    <x v="2"/>
    <n v="0"/>
    <x v="0"/>
    <x v="1"/>
    <x v="0"/>
    <x v="0"/>
    <x v="1"/>
    <x v="1"/>
  </r>
  <r>
    <x v="1"/>
    <x v="1"/>
    <s v="De Bonte Raaf"/>
    <x v="2"/>
    <x v="86"/>
    <n v="1110"/>
    <x v="0"/>
    <x v="1"/>
    <x v="0"/>
    <x v="0"/>
    <x v="1"/>
    <x v="1"/>
  </r>
  <r>
    <x v="1"/>
    <x v="1"/>
    <s v="De Bonte Raaf"/>
    <x v="2"/>
    <x v="4"/>
    <n v="1110"/>
    <x v="0"/>
    <x v="1"/>
    <x v="0"/>
    <x v="1"/>
    <x v="1"/>
    <x v="1"/>
  </r>
  <r>
    <x v="1"/>
    <x v="1"/>
    <s v="De Bonte Raaf"/>
    <x v="2"/>
    <x v="5"/>
    <n v="0"/>
    <x v="0"/>
    <x v="1"/>
    <x v="0"/>
    <x v="0"/>
    <x v="1"/>
    <x v="1"/>
  </r>
  <r>
    <x v="1"/>
    <x v="1"/>
    <s v="De Bonte Raaf"/>
    <x v="2"/>
    <x v="6"/>
    <n v="1472.3"/>
    <x v="0"/>
    <x v="1"/>
    <x v="0"/>
    <x v="0"/>
    <x v="1"/>
    <x v="1"/>
  </r>
  <r>
    <x v="1"/>
    <x v="1"/>
    <s v="De Bonte Raaf"/>
    <x v="2"/>
    <x v="101"/>
    <n v="0"/>
    <x v="0"/>
    <x v="1"/>
    <x v="0"/>
    <x v="1"/>
    <x v="1"/>
    <x v="1"/>
  </r>
  <r>
    <x v="1"/>
    <x v="1"/>
    <s v="De Bonte Raaf"/>
    <x v="2"/>
    <x v="7"/>
    <n v="0"/>
    <x v="0"/>
    <x v="1"/>
    <x v="0"/>
    <x v="0"/>
    <x v="1"/>
    <x v="1"/>
  </r>
  <r>
    <x v="1"/>
    <x v="1"/>
    <s v="De Bonte Raaf"/>
    <x v="2"/>
    <x v="9"/>
    <n v="0"/>
    <x v="0"/>
    <x v="1"/>
    <x v="0"/>
    <x v="0"/>
    <x v="1"/>
    <x v="1"/>
  </r>
  <r>
    <x v="1"/>
    <x v="1"/>
    <s v="De Bonte Raaf"/>
    <x v="2"/>
    <x v="102"/>
    <n v="0"/>
    <x v="0"/>
    <x v="1"/>
    <x v="0"/>
    <x v="0"/>
    <x v="1"/>
    <x v="1"/>
  </r>
  <r>
    <x v="1"/>
    <x v="1"/>
    <s v="De Bonte Raaf"/>
    <x v="2"/>
    <x v="87"/>
    <n v="1110"/>
    <x v="0"/>
    <x v="1"/>
    <x v="0"/>
    <x v="0"/>
    <x v="1"/>
    <x v="1"/>
  </r>
  <r>
    <x v="1"/>
    <x v="1"/>
    <s v="De Bonte Raaf"/>
    <x v="2"/>
    <x v="88"/>
    <n v="1110"/>
    <x v="0"/>
    <x v="1"/>
    <x v="0"/>
    <x v="0"/>
    <x v="1"/>
    <x v="1"/>
  </r>
  <r>
    <x v="1"/>
    <x v="1"/>
    <s v="De Bonte Raaf"/>
    <x v="2"/>
    <x v="89"/>
    <n v="1110"/>
    <x v="0"/>
    <x v="1"/>
    <x v="0"/>
    <x v="0"/>
    <x v="1"/>
    <x v="1"/>
  </r>
  <r>
    <x v="1"/>
    <x v="1"/>
    <s v="De Bonte Raaf"/>
    <x v="2"/>
    <x v="90"/>
    <n v="1110"/>
    <x v="0"/>
    <x v="1"/>
    <x v="0"/>
    <x v="0"/>
    <x v="1"/>
    <x v="1"/>
  </r>
  <r>
    <x v="1"/>
    <x v="1"/>
    <s v="De Bonte Raaf"/>
    <x v="2"/>
    <x v="91"/>
    <n v="1110"/>
    <x v="0"/>
    <x v="1"/>
    <x v="0"/>
    <x v="0"/>
    <x v="1"/>
    <x v="1"/>
  </r>
  <r>
    <x v="1"/>
    <x v="1"/>
    <s v="De Bonte Raaf"/>
    <x v="2"/>
    <x v="103"/>
    <n v="0"/>
    <x v="0"/>
    <x v="1"/>
    <x v="0"/>
    <x v="1"/>
    <x v="1"/>
    <x v="1"/>
  </r>
  <r>
    <x v="1"/>
    <x v="1"/>
    <s v="De Bonte Raaf"/>
    <x v="2"/>
    <x v="15"/>
    <n v="0"/>
    <x v="0"/>
    <x v="1"/>
    <x v="0"/>
    <x v="0"/>
    <x v="1"/>
    <x v="1"/>
  </r>
  <r>
    <x v="1"/>
    <x v="1"/>
    <s v="De Bonte Raaf"/>
    <x v="2"/>
    <x v="16"/>
    <n v="0"/>
    <x v="0"/>
    <x v="1"/>
    <x v="0"/>
    <x v="0"/>
    <x v="1"/>
    <x v="1"/>
  </r>
  <r>
    <x v="1"/>
    <x v="1"/>
    <s v="De Bonte Raaf"/>
    <x v="2"/>
    <x v="17"/>
    <n v="1110"/>
    <x v="0"/>
    <x v="1"/>
    <x v="0"/>
    <x v="0"/>
    <x v="1"/>
    <x v="1"/>
  </r>
  <r>
    <x v="1"/>
    <x v="1"/>
    <s v="De Bonte Raaf"/>
    <x v="2"/>
    <x v="18"/>
    <n v="1110"/>
    <x v="0"/>
    <x v="1"/>
    <x v="0"/>
    <x v="0"/>
    <x v="1"/>
    <x v="1"/>
  </r>
  <r>
    <x v="1"/>
    <x v="1"/>
    <s v="De Bonte Raaf"/>
    <x v="2"/>
    <x v="19"/>
    <n v="12"/>
    <x v="0"/>
    <x v="1"/>
    <x v="0"/>
    <x v="0"/>
    <x v="1"/>
    <x v="1"/>
  </r>
  <r>
    <x v="1"/>
    <x v="1"/>
    <s v="De Bonte Raaf"/>
    <x v="2"/>
    <x v="20"/>
    <n v="1110"/>
    <x v="0"/>
    <x v="1"/>
    <x v="0"/>
    <x v="0"/>
    <x v="1"/>
    <x v="1"/>
  </r>
  <r>
    <x v="1"/>
    <x v="1"/>
    <s v="De Bonte Raaf"/>
    <x v="2"/>
    <x v="21"/>
    <n v="-59.5"/>
    <x v="0"/>
    <x v="1"/>
    <x v="0"/>
    <x v="0"/>
    <x v="1"/>
    <x v="1"/>
  </r>
  <r>
    <x v="1"/>
    <x v="1"/>
    <s v="De Bonte Raaf"/>
    <x v="2"/>
    <x v="22"/>
    <n v="1110"/>
    <x v="0"/>
    <x v="1"/>
    <x v="0"/>
    <x v="0"/>
    <x v="1"/>
    <x v="1"/>
  </r>
  <r>
    <x v="1"/>
    <x v="1"/>
    <s v="De Bonte Raaf"/>
    <x v="2"/>
    <x v="23"/>
    <n v="1110"/>
    <x v="0"/>
    <x v="1"/>
    <x v="0"/>
    <x v="0"/>
    <x v="1"/>
    <x v="1"/>
  </r>
  <r>
    <x v="1"/>
    <x v="1"/>
    <s v="De Bonte Raaf"/>
    <x v="2"/>
    <x v="24"/>
    <n v="1110"/>
    <x v="0"/>
    <x v="1"/>
    <x v="0"/>
    <x v="0"/>
    <x v="1"/>
    <x v="1"/>
  </r>
  <r>
    <x v="1"/>
    <x v="1"/>
    <s v="De Bonte Raaf"/>
    <x v="2"/>
    <x v="25"/>
    <n v="21.67"/>
    <x v="0"/>
    <x v="1"/>
    <x v="0"/>
    <x v="0"/>
    <x v="1"/>
    <x v="1"/>
  </r>
  <r>
    <x v="1"/>
    <x v="1"/>
    <s v="De Bonte Raaf"/>
    <x v="2"/>
    <x v="26"/>
    <n v="86.4"/>
    <x v="0"/>
    <x v="1"/>
    <x v="0"/>
    <x v="0"/>
    <x v="1"/>
    <x v="1"/>
  </r>
  <r>
    <x v="1"/>
    <x v="1"/>
    <s v="De Bonte Raaf"/>
    <x v="2"/>
    <x v="27"/>
    <n v="114.75"/>
    <x v="0"/>
    <x v="1"/>
    <x v="0"/>
    <x v="0"/>
    <x v="1"/>
    <x v="1"/>
  </r>
  <r>
    <x v="1"/>
    <x v="1"/>
    <s v="De Bonte Raaf"/>
    <x v="2"/>
    <x v="28"/>
    <n v="1110"/>
    <x v="0"/>
    <x v="1"/>
    <x v="0"/>
    <x v="0"/>
    <x v="1"/>
    <x v="1"/>
  </r>
  <r>
    <x v="1"/>
    <x v="1"/>
    <s v="De Bonte Raaf"/>
    <x v="2"/>
    <x v="29"/>
    <n v="0"/>
    <x v="0"/>
    <x v="1"/>
    <x v="0"/>
    <x v="0"/>
    <x v="1"/>
    <x v="1"/>
  </r>
  <r>
    <x v="1"/>
    <x v="1"/>
    <s v="De Bonte Raaf"/>
    <x v="2"/>
    <x v="30"/>
    <n v="1850"/>
    <x v="0"/>
    <x v="1"/>
    <x v="0"/>
    <x v="0"/>
    <x v="1"/>
    <x v="1"/>
  </r>
  <r>
    <x v="1"/>
    <x v="1"/>
    <s v="De Bonte Raaf"/>
    <x v="2"/>
    <x v="31"/>
    <n v="11.86"/>
    <x v="0"/>
    <x v="1"/>
    <x v="0"/>
    <x v="0"/>
    <x v="1"/>
    <x v="1"/>
  </r>
  <r>
    <x v="1"/>
    <x v="1"/>
    <s v="De Bonte Raaf"/>
    <x v="2"/>
    <x v="32"/>
    <n v="93.6"/>
    <x v="0"/>
    <x v="1"/>
    <x v="0"/>
    <x v="0"/>
    <x v="1"/>
    <x v="1"/>
  </r>
  <r>
    <x v="1"/>
    <x v="1"/>
    <s v="De Bonte Raaf"/>
    <x v="2"/>
    <x v="33"/>
    <n v="60"/>
    <x v="0"/>
    <x v="1"/>
    <x v="0"/>
    <x v="0"/>
    <x v="1"/>
    <x v="1"/>
  </r>
  <r>
    <x v="1"/>
    <x v="1"/>
    <s v="De Bonte Raaf"/>
    <x v="2"/>
    <x v="34"/>
    <n v="60"/>
    <x v="0"/>
    <x v="1"/>
    <x v="0"/>
    <x v="0"/>
    <x v="1"/>
    <x v="1"/>
  </r>
  <r>
    <x v="1"/>
    <x v="1"/>
    <s v="De Bonte Raaf"/>
    <x v="2"/>
    <x v="35"/>
    <n v="60"/>
    <x v="0"/>
    <x v="1"/>
    <x v="0"/>
    <x v="0"/>
    <x v="1"/>
    <x v="1"/>
  </r>
  <r>
    <x v="1"/>
    <x v="1"/>
    <s v="De Bonte Raaf"/>
    <x v="2"/>
    <x v="36"/>
    <n v="94"/>
    <x v="0"/>
    <x v="1"/>
    <x v="0"/>
    <x v="0"/>
    <x v="1"/>
    <x v="1"/>
  </r>
  <r>
    <x v="1"/>
    <x v="1"/>
    <s v="De Bonte Raaf"/>
    <x v="2"/>
    <x v="37"/>
    <n v="77.7"/>
    <x v="0"/>
    <x v="1"/>
    <x v="0"/>
    <x v="0"/>
    <x v="1"/>
    <x v="1"/>
  </r>
  <r>
    <x v="1"/>
    <x v="1"/>
    <s v="De Bonte Raaf"/>
    <x v="2"/>
    <x v="104"/>
    <n v="0"/>
    <x v="0"/>
    <x v="1"/>
    <x v="0"/>
    <x v="0"/>
    <x v="1"/>
    <x v="1"/>
  </r>
  <r>
    <x v="1"/>
    <x v="1"/>
    <s v="De Bonte Raaf"/>
    <x v="2"/>
    <x v="105"/>
    <n v="0"/>
    <x v="0"/>
    <x v="1"/>
    <x v="0"/>
    <x v="0"/>
    <x v="1"/>
    <x v="1"/>
  </r>
  <r>
    <x v="1"/>
    <x v="1"/>
    <s v="De Bonte Raaf"/>
    <x v="2"/>
    <x v="106"/>
    <n v="0"/>
    <x v="0"/>
    <x v="1"/>
    <x v="0"/>
    <x v="0"/>
    <x v="1"/>
    <x v="1"/>
  </r>
  <r>
    <x v="1"/>
    <x v="1"/>
    <s v="De Bonte Raaf"/>
    <x v="2"/>
    <x v="38"/>
    <n v="89.65"/>
    <x v="0"/>
    <x v="1"/>
    <x v="0"/>
    <x v="0"/>
    <x v="1"/>
    <x v="1"/>
  </r>
  <r>
    <x v="1"/>
    <x v="1"/>
    <s v="De Bonte Raaf"/>
    <x v="2"/>
    <x v="39"/>
    <n v="0"/>
    <x v="0"/>
    <x v="1"/>
    <x v="0"/>
    <x v="0"/>
    <x v="1"/>
    <x v="1"/>
  </r>
  <r>
    <x v="1"/>
    <x v="1"/>
    <s v="De Bonte Raaf"/>
    <x v="2"/>
    <x v="40"/>
    <n v="89.65"/>
    <x v="0"/>
    <x v="1"/>
    <x v="0"/>
    <x v="0"/>
    <x v="1"/>
    <x v="1"/>
  </r>
  <r>
    <x v="1"/>
    <x v="1"/>
    <s v="De Bonte Raaf"/>
    <x v="2"/>
    <x v="41"/>
    <n v="0"/>
    <x v="0"/>
    <x v="1"/>
    <x v="0"/>
    <x v="0"/>
    <x v="1"/>
    <x v="1"/>
  </r>
  <r>
    <x v="1"/>
    <x v="1"/>
    <s v="De Bonte Raaf"/>
    <x v="2"/>
    <x v="92"/>
    <n v="1110"/>
    <x v="0"/>
    <x v="1"/>
    <x v="0"/>
    <x v="0"/>
    <x v="1"/>
    <x v="1"/>
  </r>
  <r>
    <x v="1"/>
    <x v="1"/>
    <s v="De Bonte Raaf"/>
    <x v="2"/>
    <x v="107"/>
    <n v="0"/>
    <x v="0"/>
    <x v="1"/>
    <x v="0"/>
    <x v="1"/>
    <x v="1"/>
    <x v="1"/>
  </r>
  <r>
    <x v="1"/>
    <x v="1"/>
    <s v="De Bonte Raaf"/>
    <x v="2"/>
    <x v="43"/>
    <n v="0"/>
    <x v="0"/>
    <x v="1"/>
    <x v="0"/>
    <x v="1"/>
    <x v="1"/>
    <x v="1"/>
  </r>
  <r>
    <x v="1"/>
    <x v="1"/>
    <s v="De Bonte Raaf"/>
    <x v="2"/>
    <x v="108"/>
    <n v="0"/>
    <x v="0"/>
    <x v="1"/>
    <x v="0"/>
    <x v="1"/>
    <x v="1"/>
    <x v="1"/>
  </r>
  <r>
    <x v="1"/>
    <x v="1"/>
    <s v="De Bonte Raaf"/>
    <x v="2"/>
    <x v="109"/>
    <n v="0"/>
    <x v="0"/>
    <x v="1"/>
    <x v="0"/>
    <x v="1"/>
    <x v="1"/>
    <x v="1"/>
  </r>
  <r>
    <x v="1"/>
    <x v="1"/>
    <s v="De Bonte Raaf"/>
    <x v="2"/>
    <x v="110"/>
    <n v="0"/>
    <x v="0"/>
    <x v="1"/>
    <x v="0"/>
    <x v="1"/>
    <x v="1"/>
    <x v="1"/>
  </r>
  <r>
    <x v="1"/>
    <x v="1"/>
    <s v="De Bonte Raaf"/>
    <x v="2"/>
    <x v="44"/>
    <n v="0"/>
    <x v="0"/>
    <x v="1"/>
    <x v="0"/>
    <x v="2"/>
    <x v="1"/>
    <x v="1"/>
  </r>
  <r>
    <x v="1"/>
    <x v="1"/>
    <s v="De Bonte Raaf"/>
    <x v="2"/>
    <x v="111"/>
    <n v="0"/>
    <x v="0"/>
    <x v="1"/>
    <x v="0"/>
    <x v="2"/>
    <x v="1"/>
    <x v="1"/>
  </r>
  <r>
    <x v="1"/>
    <x v="1"/>
    <s v="De Bonte Raaf"/>
    <x v="2"/>
    <x v="46"/>
    <n v="0"/>
    <x v="0"/>
    <x v="1"/>
    <x v="0"/>
    <x v="2"/>
    <x v="1"/>
    <x v="1"/>
  </r>
  <r>
    <x v="1"/>
    <x v="1"/>
    <s v="De Bonte Raaf"/>
    <x v="2"/>
    <x v="112"/>
    <n v="0"/>
    <x v="0"/>
    <x v="1"/>
    <x v="0"/>
    <x v="2"/>
    <x v="1"/>
    <x v="1"/>
  </r>
  <r>
    <x v="1"/>
    <x v="1"/>
    <s v="De Bonte Raaf"/>
    <x v="2"/>
    <x v="113"/>
    <n v="0"/>
    <x v="0"/>
    <x v="1"/>
    <x v="0"/>
    <x v="2"/>
    <x v="1"/>
    <x v="1"/>
  </r>
  <r>
    <x v="1"/>
    <x v="1"/>
    <s v="De Bonte Raaf"/>
    <x v="2"/>
    <x v="114"/>
    <n v="0"/>
    <x v="0"/>
    <x v="1"/>
    <x v="0"/>
    <x v="2"/>
    <x v="1"/>
    <x v="1"/>
  </r>
  <r>
    <x v="1"/>
    <x v="1"/>
    <s v="De Bonte Raaf"/>
    <x v="2"/>
    <x v="115"/>
    <n v="0"/>
    <x v="0"/>
    <x v="1"/>
    <x v="0"/>
    <x v="2"/>
    <x v="1"/>
    <x v="1"/>
  </r>
  <r>
    <x v="1"/>
    <x v="1"/>
    <s v="De Bonte Raaf"/>
    <x v="2"/>
    <x v="116"/>
    <n v="0"/>
    <x v="0"/>
    <x v="1"/>
    <x v="0"/>
    <x v="1"/>
    <x v="1"/>
    <x v="1"/>
  </r>
  <r>
    <x v="1"/>
    <x v="1"/>
    <s v="De Bonte Raaf"/>
    <x v="2"/>
    <x v="117"/>
    <n v="0"/>
    <x v="0"/>
    <x v="1"/>
    <x v="0"/>
    <x v="2"/>
    <x v="1"/>
    <x v="1"/>
  </r>
  <r>
    <x v="1"/>
    <x v="1"/>
    <s v="De Bonte Raaf"/>
    <x v="2"/>
    <x v="118"/>
    <n v="0"/>
    <x v="0"/>
    <x v="1"/>
    <x v="0"/>
    <x v="1"/>
    <x v="1"/>
    <x v="1"/>
  </r>
  <r>
    <x v="1"/>
    <x v="1"/>
    <s v="De Bonte Raaf"/>
    <x v="2"/>
    <x v="119"/>
    <n v="0"/>
    <x v="0"/>
    <x v="1"/>
    <x v="0"/>
    <x v="10"/>
    <x v="1"/>
    <x v="1"/>
  </r>
  <r>
    <x v="1"/>
    <x v="1"/>
    <s v="De Bonte Raaf"/>
    <x v="2"/>
    <x v="120"/>
    <n v="0"/>
    <x v="0"/>
    <x v="1"/>
    <x v="0"/>
    <x v="10"/>
    <x v="1"/>
    <x v="1"/>
  </r>
  <r>
    <x v="1"/>
    <x v="1"/>
    <s v="De Bonte Raaf"/>
    <x v="2"/>
    <x v="121"/>
    <n v="0"/>
    <x v="0"/>
    <x v="1"/>
    <x v="0"/>
    <x v="10"/>
    <x v="1"/>
    <x v="1"/>
  </r>
  <r>
    <x v="1"/>
    <x v="1"/>
    <s v="De Bonte Raaf"/>
    <x v="2"/>
    <x v="122"/>
    <n v="0"/>
    <x v="0"/>
    <x v="1"/>
    <x v="0"/>
    <x v="10"/>
    <x v="1"/>
    <x v="1"/>
  </r>
  <r>
    <x v="1"/>
    <x v="1"/>
    <s v="De Bonte Raaf"/>
    <x v="2"/>
    <x v="123"/>
    <n v="0"/>
    <x v="0"/>
    <x v="1"/>
    <x v="0"/>
    <x v="10"/>
    <x v="1"/>
    <x v="1"/>
  </r>
  <r>
    <x v="1"/>
    <x v="1"/>
    <s v="De Bonte Raaf"/>
    <x v="2"/>
    <x v="124"/>
    <n v="0"/>
    <x v="0"/>
    <x v="1"/>
    <x v="0"/>
    <x v="10"/>
    <x v="1"/>
    <x v="1"/>
  </r>
  <r>
    <x v="1"/>
    <x v="1"/>
    <s v="De Bonte Raaf"/>
    <x v="2"/>
    <x v="48"/>
    <n v="0"/>
    <x v="0"/>
    <x v="1"/>
    <x v="0"/>
    <x v="1"/>
    <x v="1"/>
    <x v="1"/>
  </r>
  <r>
    <x v="1"/>
    <x v="1"/>
    <s v="De Bonte Raaf"/>
    <x v="2"/>
    <x v="49"/>
    <n v="88.8"/>
    <x v="0"/>
    <x v="1"/>
    <x v="0"/>
    <x v="3"/>
    <x v="1"/>
    <x v="1"/>
  </r>
  <r>
    <x v="1"/>
    <x v="1"/>
    <s v="De Bonte Raaf"/>
    <x v="2"/>
    <x v="50"/>
    <n v="13.32"/>
    <x v="0"/>
    <x v="1"/>
    <x v="0"/>
    <x v="4"/>
    <x v="1"/>
    <x v="1"/>
  </r>
  <r>
    <x v="1"/>
    <x v="1"/>
    <s v="De Bonte Raaf"/>
    <x v="2"/>
    <x v="51"/>
    <n v="17.760000000000002"/>
    <x v="0"/>
    <x v="1"/>
    <x v="0"/>
    <x v="4"/>
    <x v="1"/>
    <x v="1"/>
  </r>
  <r>
    <x v="1"/>
    <x v="1"/>
    <s v="De Bonte Raaf"/>
    <x v="2"/>
    <x v="52"/>
    <n v="0"/>
    <x v="0"/>
    <x v="1"/>
    <x v="0"/>
    <x v="1"/>
    <x v="1"/>
    <x v="1"/>
  </r>
  <r>
    <x v="1"/>
    <x v="1"/>
    <s v="De Bonte Raaf"/>
    <x v="2"/>
    <x v="53"/>
    <n v="16.649999999999999"/>
    <x v="0"/>
    <x v="1"/>
    <x v="0"/>
    <x v="3"/>
    <x v="1"/>
    <x v="1"/>
  </r>
  <r>
    <x v="1"/>
    <x v="1"/>
    <s v="De Bonte Raaf"/>
    <x v="2"/>
    <x v="54"/>
    <n v="2.5"/>
    <x v="0"/>
    <x v="1"/>
    <x v="0"/>
    <x v="4"/>
    <x v="1"/>
    <x v="1"/>
  </r>
  <r>
    <x v="1"/>
    <x v="1"/>
    <s v="De Bonte Raaf"/>
    <x v="2"/>
    <x v="55"/>
    <n v="3.33"/>
    <x v="0"/>
    <x v="1"/>
    <x v="0"/>
    <x v="4"/>
    <x v="1"/>
    <x v="1"/>
  </r>
  <r>
    <x v="1"/>
    <x v="1"/>
    <s v="De Bonte Raaf"/>
    <x v="2"/>
    <x v="56"/>
    <n v="0"/>
    <x v="0"/>
    <x v="1"/>
    <x v="0"/>
    <x v="4"/>
    <x v="1"/>
    <x v="1"/>
  </r>
  <r>
    <x v="1"/>
    <x v="1"/>
    <s v="De Bonte Raaf"/>
    <x v="2"/>
    <x v="57"/>
    <n v="0"/>
    <x v="0"/>
    <x v="1"/>
    <x v="0"/>
    <x v="4"/>
    <x v="1"/>
    <x v="1"/>
  </r>
  <r>
    <x v="1"/>
    <x v="1"/>
    <s v="De Bonte Raaf"/>
    <x v="2"/>
    <x v="58"/>
    <n v="0"/>
    <x v="0"/>
    <x v="1"/>
    <x v="0"/>
    <x v="4"/>
    <x v="1"/>
    <x v="1"/>
  </r>
  <r>
    <x v="1"/>
    <x v="1"/>
    <s v="De Bonte Raaf"/>
    <x v="2"/>
    <x v="59"/>
    <n v="0"/>
    <x v="0"/>
    <x v="1"/>
    <x v="0"/>
    <x v="4"/>
    <x v="1"/>
    <x v="1"/>
  </r>
  <r>
    <x v="1"/>
    <x v="1"/>
    <s v="De Bonte Raaf"/>
    <x v="2"/>
    <x v="60"/>
    <n v="83.58"/>
    <x v="0"/>
    <x v="1"/>
    <x v="0"/>
    <x v="5"/>
    <x v="1"/>
    <x v="1"/>
  </r>
  <r>
    <x v="1"/>
    <x v="1"/>
    <s v="De Bonte Raaf"/>
    <x v="2"/>
    <x v="61"/>
    <n v="0"/>
    <x v="0"/>
    <x v="1"/>
    <x v="0"/>
    <x v="5"/>
    <x v="1"/>
    <x v="1"/>
  </r>
  <r>
    <x v="1"/>
    <x v="1"/>
    <s v="De Bonte Raaf"/>
    <x v="2"/>
    <x v="62"/>
    <n v="0"/>
    <x v="0"/>
    <x v="1"/>
    <x v="0"/>
    <x v="5"/>
    <x v="1"/>
    <x v="1"/>
  </r>
  <r>
    <x v="1"/>
    <x v="1"/>
    <s v="De Bonte Raaf"/>
    <x v="2"/>
    <x v="63"/>
    <n v="0"/>
    <x v="0"/>
    <x v="1"/>
    <x v="0"/>
    <x v="5"/>
    <x v="1"/>
    <x v="1"/>
  </r>
  <r>
    <x v="1"/>
    <x v="1"/>
    <s v="De Bonte Raaf"/>
    <x v="2"/>
    <x v="64"/>
    <n v="5.99"/>
    <x v="0"/>
    <x v="1"/>
    <x v="0"/>
    <x v="5"/>
    <x v="1"/>
    <x v="1"/>
  </r>
  <r>
    <x v="1"/>
    <x v="1"/>
    <s v="De Bonte Raaf"/>
    <x v="2"/>
    <x v="65"/>
    <n v="0"/>
    <x v="0"/>
    <x v="1"/>
    <x v="0"/>
    <x v="5"/>
    <x v="1"/>
    <x v="1"/>
  </r>
  <r>
    <x v="1"/>
    <x v="1"/>
    <s v="De Bonte Raaf"/>
    <x v="2"/>
    <x v="66"/>
    <n v="0"/>
    <x v="0"/>
    <x v="1"/>
    <x v="0"/>
    <x v="5"/>
    <x v="1"/>
    <x v="1"/>
  </r>
  <r>
    <x v="1"/>
    <x v="1"/>
    <s v="De Bonte Raaf"/>
    <x v="2"/>
    <x v="67"/>
    <n v="85.47"/>
    <x v="0"/>
    <x v="1"/>
    <x v="0"/>
    <x v="5"/>
    <x v="1"/>
    <x v="1"/>
  </r>
  <r>
    <x v="1"/>
    <x v="1"/>
    <s v="De Bonte Raaf"/>
    <x v="2"/>
    <x v="68"/>
    <n v="0"/>
    <x v="0"/>
    <x v="1"/>
    <x v="0"/>
    <x v="5"/>
    <x v="1"/>
    <x v="1"/>
  </r>
  <r>
    <x v="1"/>
    <x v="1"/>
    <s v="De Bonte Raaf"/>
    <x v="2"/>
    <x v="69"/>
    <n v="0"/>
    <x v="0"/>
    <x v="1"/>
    <x v="0"/>
    <x v="5"/>
    <x v="1"/>
    <x v="1"/>
  </r>
  <r>
    <x v="1"/>
    <x v="1"/>
    <s v="De Bonte Raaf"/>
    <x v="2"/>
    <x v="70"/>
    <n v="4.1100000000000003"/>
    <x v="0"/>
    <x v="1"/>
    <x v="0"/>
    <x v="5"/>
    <x v="1"/>
    <x v="1"/>
  </r>
  <r>
    <x v="1"/>
    <x v="1"/>
    <s v="De Bonte Raaf"/>
    <x v="2"/>
    <x v="71"/>
    <n v="0"/>
    <x v="0"/>
    <x v="1"/>
    <x v="0"/>
    <x v="5"/>
    <x v="1"/>
    <x v="1"/>
  </r>
  <r>
    <x v="1"/>
    <x v="1"/>
    <s v="De Bonte Raaf"/>
    <x v="2"/>
    <x v="72"/>
    <n v="0"/>
    <x v="0"/>
    <x v="1"/>
    <x v="0"/>
    <x v="4"/>
    <x v="1"/>
    <x v="1"/>
  </r>
  <r>
    <x v="1"/>
    <x v="1"/>
    <s v="De Bonte Raaf"/>
    <x v="2"/>
    <x v="73"/>
    <n v="0"/>
    <x v="0"/>
    <x v="1"/>
    <x v="0"/>
    <x v="4"/>
    <x v="1"/>
    <x v="1"/>
  </r>
  <r>
    <x v="1"/>
    <x v="1"/>
    <s v="De Bonte Raaf"/>
    <x v="2"/>
    <x v="74"/>
    <n v="0"/>
    <x v="0"/>
    <x v="1"/>
    <x v="0"/>
    <x v="4"/>
    <x v="1"/>
    <x v="1"/>
  </r>
  <r>
    <x v="1"/>
    <x v="1"/>
    <s v="De Bonte Raaf"/>
    <x v="2"/>
    <x v="75"/>
    <n v="0"/>
    <x v="0"/>
    <x v="1"/>
    <x v="0"/>
    <x v="4"/>
    <x v="1"/>
    <x v="1"/>
  </r>
  <r>
    <x v="1"/>
    <x v="1"/>
    <s v="De Bonte Raaf"/>
    <x v="2"/>
    <x v="76"/>
    <n v="77.7"/>
    <x v="0"/>
    <x v="1"/>
    <x v="0"/>
    <x v="6"/>
    <x v="1"/>
    <x v="1"/>
  </r>
  <r>
    <x v="1"/>
    <x v="1"/>
    <s v="De Bonte Raaf"/>
    <x v="2"/>
    <x v="125"/>
    <n v="0"/>
    <x v="0"/>
    <x v="1"/>
    <x v="0"/>
    <x v="6"/>
    <x v="1"/>
    <x v="1"/>
  </r>
  <r>
    <x v="1"/>
    <x v="1"/>
    <s v="De Bonte Raaf"/>
    <x v="2"/>
    <x v="77"/>
    <n v="-59.5"/>
    <x v="0"/>
    <x v="1"/>
    <x v="0"/>
    <x v="7"/>
    <x v="1"/>
    <x v="1"/>
  </r>
  <r>
    <x v="1"/>
    <x v="1"/>
    <s v="De Bonte Raaf"/>
    <x v="2"/>
    <x v="78"/>
    <n v="0"/>
    <x v="0"/>
    <x v="1"/>
    <x v="0"/>
    <x v="7"/>
    <x v="1"/>
    <x v="1"/>
  </r>
  <r>
    <x v="1"/>
    <x v="1"/>
    <s v="De Bonte Raaf"/>
    <x v="2"/>
    <x v="79"/>
    <n v="0"/>
    <x v="0"/>
    <x v="1"/>
    <x v="0"/>
    <x v="7"/>
    <x v="1"/>
    <x v="1"/>
  </r>
  <r>
    <x v="1"/>
    <x v="1"/>
    <s v="De Bonte Raaf"/>
    <x v="2"/>
    <x v="80"/>
    <n v="0"/>
    <x v="0"/>
    <x v="1"/>
    <x v="0"/>
    <x v="8"/>
    <x v="1"/>
    <x v="1"/>
  </r>
  <r>
    <x v="1"/>
    <x v="1"/>
    <s v="De Bonte Raaf"/>
    <x v="2"/>
    <x v="126"/>
    <n v="0"/>
    <x v="0"/>
    <x v="1"/>
    <x v="0"/>
    <x v="8"/>
    <x v="1"/>
    <x v="1"/>
  </r>
  <r>
    <x v="1"/>
    <x v="1"/>
    <s v="De Bonte Raaf"/>
    <x v="2"/>
    <x v="81"/>
    <n v="1050.5"/>
    <x v="0"/>
    <x v="1"/>
    <x v="0"/>
    <x v="8"/>
    <x v="1"/>
    <x v="1"/>
  </r>
  <r>
    <x v="1"/>
    <x v="1"/>
    <s v="De Bonte Raaf"/>
    <x v="2"/>
    <x v="82"/>
    <n v="0"/>
    <x v="0"/>
    <x v="1"/>
    <x v="0"/>
    <x v="8"/>
    <x v="1"/>
    <x v="1"/>
  </r>
  <r>
    <x v="1"/>
    <x v="1"/>
    <s v="De Bonte Raaf"/>
    <x v="2"/>
    <x v="83"/>
    <n v="1050.5"/>
    <x v="0"/>
    <x v="1"/>
    <x v="0"/>
    <x v="9"/>
    <x v="1"/>
    <x v="1"/>
  </r>
  <r>
    <x v="1"/>
    <x v="1"/>
    <s v="De Bonte Raaf"/>
    <x v="2"/>
    <x v="84"/>
    <n v="0"/>
    <x v="0"/>
    <x v="1"/>
    <x v="0"/>
    <x v="3"/>
    <x v="1"/>
    <x v="1"/>
  </r>
  <r>
    <x v="1"/>
    <x v="1"/>
    <s v="De Bonte Raaf"/>
    <x v="3"/>
    <x v="0"/>
    <n v="11455.5"/>
    <x v="0"/>
    <x v="2"/>
    <x v="0"/>
    <x v="0"/>
    <x v="1"/>
    <x v="1"/>
  </r>
  <r>
    <x v="1"/>
    <x v="1"/>
    <s v="De Bonte Raaf"/>
    <x v="3"/>
    <x v="85"/>
    <n v="5848.5"/>
    <x v="0"/>
    <x v="2"/>
    <x v="0"/>
    <x v="0"/>
    <x v="1"/>
    <x v="1"/>
  </r>
  <r>
    <x v="1"/>
    <x v="1"/>
    <s v="De Bonte Raaf"/>
    <x v="3"/>
    <x v="2"/>
    <n v="0"/>
    <x v="0"/>
    <x v="2"/>
    <x v="0"/>
    <x v="0"/>
    <x v="1"/>
    <x v="1"/>
  </r>
  <r>
    <x v="1"/>
    <x v="1"/>
    <s v="De Bonte Raaf"/>
    <x v="3"/>
    <x v="86"/>
    <n v="5848.5"/>
    <x v="0"/>
    <x v="2"/>
    <x v="0"/>
    <x v="0"/>
    <x v="1"/>
    <x v="1"/>
  </r>
  <r>
    <x v="1"/>
    <x v="1"/>
    <s v="De Bonte Raaf"/>
    <x v="3"/>
    <x v="4"/>
    <n v="5826"/>
    <x v="0"/>
    <x v="2"/>
    <x v="0"/>
    <x v="1"/>
    <x v="1"/>
    <x v="1"/>
  </r>
  <r>
    <x v="1"/>
    <x v="1"/>
    <s v="De Bonte Raaf"/>
    <x v="3"/>
    <x v="5"/>
    <n v="0"/>
    <x v="0"/>
    <x v="2"/>
    <x v="0"/>
    <x v="0"/>
    <x v="1"/>
    <x v="1"/>
  </r>
  <r>
    <x v="1"/>
    <x v="1"/>
    <s v="De Bonte Raaf"/>
    <x v="3"/>
    <x v="6"/>
    <n v="7260.94"/>
    <x v="0"/>
    <x v="2"/>
    <x v="0"/>
    <x v="0"/>
    <x v="1"/>
    <x v="1"/>
  </r>
  <r>
    <x v="1"/>
    <x v="1"/>
    <s v="De Bonte Raaf"/>
    <x v="3"/>
    <x v="101"/>
    <n v="0"/>
    <x v="0"/>
    <x v="2"/>
    <x v="0"/>
    <x v="1"/>
    <x v="1"/>
    <x v="1"/>
  </r>
  <r>
    <x v="1"/>
    <x v="1"/>
    <s v="De Bonte Raaf"/>
    <x v="3"/>
    <x v="7"/>
    <n v="0"/>
    <x v="0"/>
    <x v="2"/>
    <x v="0"/>
    <x v="0"/>
    <x v="1"/>
    <x v="1"/>
  </r>
  <r>
    <x v="1"/>
    <x v="1"/>
    <s v="De Bonte Raaf"/>
    <x v="3"/>
    <x v="9"/>
    <n v="0"/>
    <x v="0"/>
    <x v="2"/>
    <x v="0"/>
    <x v="0"/>
    <x v="1"/>
    <x v="1"/>
  </r>
  <r>
    <x v="1"/>
    <x v="1"/>
    <s v="De Bonte Raaf"/>
    <x v="3"/>
    <x v="102"/>
    <n v="0"/>
    <x v="0"/>
    <x v="2"/>
    <x v="0"/>
    <x v="0"/>
    <x v="1"/>
    <x v="1"/>
  </r>
  <r>
    <x v="1"/>
    <x v="1"/>
    <s v="De Bonte Raaf"/>
    <x v="3"/>
    <x v="87"/>
    <n v="5826"/>
    <x v="0"/>
    <x v="2"/>
    <x v="0"/>
    <x v="0"/>
    <x v="1"/>
    <x v="1"/>
  </r>
  <r>
    <x v="1"/>
    <x v="1"/>
    <s v="De Bonte Raaf"/>
    <x v="3"/>
    <x v="88"/>
    <n v="5826"/>
    <x v="0"/>
    <x v="2"/>
    <x v="0"/>
    <x v="0"/>
    <x v="1"/>
    <x v="1"/>
  </r>
  <r>
    <x v="1"/>
    <x v="1"/>
    <s v="De Bonte Raaf"/>
    <x v="3"/>
    <x v="89"/>
    <n v="5826"/>
    <x v="0"/>
    <x v="2"/>
    <x v="0"/>
    <x v="0"/>
    <x v="1"/>
    <x v="1"/>
  </r>
  <r>
    <x v="1"/>
    <x v="1"/>
    <s v="De Bonte Raaf"/>
    <x v="3"/>
    <x v="90"/>
    <n v="5826"/>
    <x v="0"/>
    <x v="2"/>
    <x v="0"/>
    <x v="0"/>
    <x v="1"/>
    <x v="1"/>
  </r>
  <r>
    <x v="1"/>
    <x v="1"/>
    <s v="De Bonte Raaf"/>
    <x v="3"/>
    <x v="91"/>
    <n v="5826"/>
    <x v="0"/>
    <x v="2"/>
    <x v="0"/>
    <x v="0"/>
    <x v="1"/>
    <x v="1"/>
  </r>
  <r>
    <x v="1"/>
    <x v="1"/>
    <s v="De Bonte Raaf"/>
    <x v="3"/>
    <x v="103"/>
    <n v="0"/>
    <x v="0"/>
    <x v="2"/>
    <x v="0"/>
    <x v="1"/>
    <x v="1"/>
    <x v="1"/>
  </r>
  <r>
    <x v="1"/>
    <x v="1"/>
    <s v="De Bonte Raaf"/>
    <x v="3"/>
    <x v="15"/>
    <n v="0"/>
    <x v="0"/>
    <x v="2"/>
    <x v="0"/>
    <x v="0"/>
    <x v="1"/>
    <x v="1"/>
  </r>
  <r>
    <x v="1"/>
    <x v="1"/>
    <s v="De Bonte Raaf"/>
    <x v="3"/>
    <x v="16"/>
    <n v="4859.25"/>
    <x v="0"/>
    <x v="2"/>
    <x v="0"/>
    <x v="0"/>
    <x v="1"/>
    <x v="1"/>
  </r>
  <r>
    <x v="1"/>
    <x v="1"/>
    <s v="De Bonte Raaf"/>
    <x v="3"/>
    <x v="17"/>
    <n v="0"/>
    <x v="0"/>
    <x v="2"/>
    <x v="0"/>
    <x v="0"/>
    <x v="1"/>
    <x v="1"/>
  </r>
  <r>
    <x v="1"/>
    <x v="1"/>
    <s v="De Bonte Raaf"/>
    <x v="3"/>
    <x v="18"/>
    <n v="5848.5"/>
    <x v="0"/>
    <x v="2"/>
    <x v="0"/>
    <x v="0"/>
    <x v="1"/>
    <x v="1"/>
  </r>
  <r>
    <x v="1"/>
    <x v="1"/>
    <s v="De Bonte Raaf"/>
    <x v="3"/>
    <x v="19"/>
    <n v="20"/>
    <x v="0"/>
    <x v="2"/>
    <x v="0"/>
    <x v="0"/>
    <x v="1"/>
    <x v="1"/>
  </r>
  <r>
    <x v="1"/>
    <x v="1"/>
    <s v="De Bonte Raaf"/>
    <x v="3"/>
    <x v="20"/>
    <n v="5848.5"/>
    <x v="0"/>
    <x v="2"/>
    <x v="0"/>
    <x v="0"/>
    <x v="1"/>
    <x v="1"/>
  </r>
  <r>
    <x v="1"/>
    <x v="1"/>
    <s v="De Bonte Raaf"/>
    <x v="3"/>
    <x v="21"/>
    <n v="-2007.5"/>
    <x v="0"/>
    <x v="2"/>
    <x v="0"/>
    <x v="0"/>
    <x v="1"/>
    <x v="1"/>
  </r>
  <r>
    <x v="1"/>
    <x v="1"/>
    <s v="De Bonte Raaf"/>
    <x v="3"/>
    <x v="22"/>
    <n v="4859.25"/>
    <x v="0"/>
    <x v="2"/>
    <x v="0"/>
    <x v="0"/>
    <x v="1"/>
    <x v="1"/>
  </r>
  <r>
    <x v="1"/>
    <x v="1"/>
    <s v="De Bonte Raaf"/>
    <x v="3"/>
    <x v="23"/>
    <n v="4859.25"/>
    <x v="0"/>
    <x v="2"/>
    <x v="0"/>
    <x v="0"/>
    <x v="1"/>
    <x v="1"/>
  </r>
  <r>
    <x v="1"/>
    <x v="1"/>
    <s v="De Bonte Raaf"/>
    <x v="3"/>
    <x v="24"/>
    <n v="4859.25"/>
    <x v="0"/>
    <x v="2"/>
    <x v="0"/>
    <x v="0"/>
    <x v="1"/>
    <x v="1"/>
  </r>
  <r>
    <x v="1"/>
    <x v="1"/>
    <s v="De Bonte Raaf"/>
    <x v="3"/>
    <x v="25"/>
    <n v="21.67"/>
    <x v="0"/>
    <x v="2"/>
    <x v="0"/>
    <x v="0"/>
    <x v="1"/>
    <x v="1"/>
  </r>
  <r>
    <x v="1"/>
    <x v="1"/>
    <s v="De Bonte Raaf"/>
    <x v="3"/>
    <x v="26"/>
    <n v="144"/>
    <x v="0"/>
    <x v="2"/>
    <x v="0"/>
    <x v="0"/>
    <x v="1"/>
    <x v="1"/>
  </r>
  <r>
    <x v="1"/>
    <x v="1"/>
    <s v="De Bonte Raaf"/>
    <x v="3"/>
    <x v="27"/>
    <n v="178"/>
    <x v="0"/>
    <x v="2"/>
    <x v="0"/>
    <x v="0"/>
    <x v="1"/>
    <x v="1"/>
  </r>
  <r>
    <x v="1"/>
    <x v="1"/>
    <s v="De Bonte Raaf"/>
    <x v="3"/>
    <x v="28"/>
    <n v="5848.5"/>
    <x v="0"/>
    <x v="2"/>
    <x v="0"/>
    <x v="0"/>
    <x v="1"/>
    <x v="1"/>
  </r>
  <r>
    <x v="1"/>
    <x v="1"/>
    <s v="De Bonte Raaf"/>
    <x v="3"/>
    <x v="29"/>
    <n v="0"/>
    <x v="0"/>
    <x v="2"/>
    <x v="0"/>
    <x v="0"/>
    <x v="1"/>
    <x v="1"/>
  </r>
  <r>
    <x v="1"/>
    <x v="1"/>
    <s v="De Bonte Raaf"/>
    <x v="3"/>
    <x v="30"/>
    <n v="5826"/>
    <x v="0"/>
    <x v="2"/>
    <x v="0"/>
    <x v="0"/>
    <x v="1"/>
    <x v="1"/>
  </r>
  <r>
    <x v="1"/>
    <x v="1"/>
    <s v="De Bonte Raaf"/>
    <x v="3"/>
    <x v="31"/>
    <n v="37.35"/>
    <x v="0"/>
    <x v="2"/>
    <x v="0"/>
    <x v="0"/>
    <x v="1"/>
    <x v="1"/>
  </r>
  <r>
    <x v="1"/>
    <x v="1"/>
    <s v="De Bonte Raaf"/>
    <x v="3"/>
    <x v="32"/>
    <n v="156"/>
    <x v="0"/>
    <x v="2"/>
    <x v="0"/>
    <x v="0"/>
    <x v="1"/>
    <x v="1"/>
  </r>
  <r>
    <x v="1"/>
    <x v="1"/>
    <s v="De Bonte Raaf"/>
    <x v="3"/>
    <x v="33"/>
    <n v="100"/>
    <x v="0"/>
    <x v="2"/>
    <x v="0"/>
    <x v="0"/>
    <x v="1"/>
    <x v="1"/>
  </r>
  <r>
    <x v="1"/>
    <x v="1"/>
    <s v="De Bonte Raaf"/>
    <x v="3"/>
    <x v="34"/>
    <n v="100"/>
    <x v="0"/>
    <x v="2"/>
    <x v="0"/>
    <x v="0"/>
    <x v="1"/>
    <x v="1"/>
  </r>
  <r>
    <x v="1"/>
    <x v="1"/>
    <s v="De Bonte Raaf"/>
    <x v="3"/>
    <x v="35"/>
    <n v="100"/>
    <x v="0"/>
    <x v="2"/>
    <x v="0"/>
    <x v="0"/>
    <x v="1"/>
    <x v="1"/>
  </r>
  <r>
    <x v="1"/>
    <x v="1"/>
    <s v="De Bonte Raaf"/>
    <x v="3"/>
    <x v="36"/>
    <n v="156"/>
    <x v="0"/>
    <x v="2"/>
    <x v="0"/>
    <x v="0"/>
    <x v="1"/>
    <x v="1"/>
  </r>
  <r>
    <x v="1"/>
    <x v="1"/>
    <s v="De Bonte Raaf"/>
    <x v="3"/>
    <x v="37"/>
    <n v="340.15"/>
    <x v="0"/>
    <x v="2"/>
    <x v="0"/>
    <x v="0"/>
    <x v="1"/>
    <x v="1"/>
  </r>
  <r>
    <x v="1"/>
    <x v="1"/>
    <s v="De Bonte Raaf"/>
    <x v="3"/>
    <x v="104"/>
    <n v="0"/>
    <x v="0"/>
    <x v="2"/>
    <x v="0"/>
    <x v="0"/>
    <x v="1"/>
    <x v="1"/>
  </r>
  <r>
    <x v="1"/>
    <x v="1"/>
    <s v="De Bonte Raaf"/>
    <x v="3"/>
    <x v="105"/>
    <n v="0"/>
    <x v="0"/>
    <x v="2"/>
    <x v="0"/>
    <x v="0"/>
    <x v="1"/>
    <x v="1"/>
  </r>
  <r>
    <x v="1"/>
    <x v="1"/>
    <s v="De Bonte Raaf"/>
    <x v="3"/>
    <x v="106"/>
    <n v="0"/>
    <x v="0"/>
    <x v="2"/>
    <x v="0"/>
    <x v="0"/>
    <x v="1"/>
    <x v="1"/>
  </r>
  <r>
    <x v="1"/>
    <x v="1"/>
    <s v="De Bonte Raaf"/>
    <x v="3"/>
    <x v="38"/>
    <n v="42"/>
    <x v="0"/>
    <x v="2"/>
    <x v="0"/>
    <x v="0"/>
    <x v="1"/>
    <x v="1"/>
  </r>
  <r>
    <x v="1"/>
    <x v="1"/>
    <s v="De Bonte Raaf"/>
    <x v="3"/>
    <x v="93"/>
    <n v="108"/>
    <x v="0"/>
    <x v="2"/>
    <x v="0"/>
    <x v="0"/>
    <x v="1"/>
    <x v="1"/>
  </r>
  <r>
    <x v="1"/>
    <x v="1"/>
    <s v="De Bonte Raaf"/>
    <x v="3"/>
    <x v="40"/>
    <n v="150"/>
    <x v="0"/>
    <x v="2"/>
    <x v="0"/>
    <x v="0"/>
    <x v="1"/>
    <x v="1"/>
  </r>
  <r>
    <x v="1"/>
    <x v="1"/>
    <s v="De Bonte Raaf"/>
    <x v="3"/>
    <x v="41"/>
    <n v="0"/>
    <x v="0"/>
    <x v="2"/>
    <x v="0"/>
    <x v="0"/>
    <x v="1"/>
    <x v="1"/>
  </r>
  <r>
    <x v="1"/>
    <x v="1"/>
    <s v="De Bonte Raaf"/>
    <x v="3"/>
    <x v="92"/>
    <n v="5826"/>
    <x v="0"/>
    <x v="2"/>
    <x v="0"/>
    <x v="0"/>
    <x v="1"/>
    <x v="1"/>
  </r>
  <r>
    <x v="1"/>
    <x v="1"/>
    <s v="De Bonte Raaf"/>
    <x v="3"/>
    <x v="107"/>
    <n v="0"/>
    <x v="0"/>
    <x v="2"/>
    <x v="0"/>
    <x v="1"/>
    <x v="1"/>
    <x v="1"/>
  </r>
  <r>
    <x v="1"/>
    <x v="1"/>
    <s v="De Bonte Raaf"/>
    <x v="3"/>
    <x v="43"/>
    <n v="0"/>
    <x v="0"/>
    <x v="2"/>
    <x v="0"/>
    <x v="1"/>
    <x v="1"/>
    <x v="1"/>
  </r>
  <r>
    <x v="1"/>
    <x v="1"/>
    <s v="De Bonte Raaf"/>
    <x v="3"/>
    <x v="108"/>
    <n v="0"/>
    <x v="0"/>
    <x v="2"/>
    <x v="0"/>
    <x v="1"/>
    <x v="1"/>
    <x v="1"/>
  </r>
  <r>
    <x v="1"/>
    <x v="1"/>
    <s v="De Bonte Raaf"/>
    <x v="3"/>
    <x v="109"/>
    <n v="0"/>
    <x v="0"/>
    <x v="2"/>
    <x v="0"/>
    <x v="1"/>
    <x v="1"/>
    <x v="1"/>
  </r>
  <r>
    <x v="1"/>
    <x v="1"/>
    <s v="De Bonte Raaf"/>
    <x v="3"/>
    <x v="110"/>
    <n v="22.5"/>
    <x v="0"/>
    <x v="2"/>
    <x v="0"/>
    <x v="1"/>
    <x v="1"/>
    <x v="1"/>
  </r>
  <r>
    <x v="1"/>
    <x v="1"/>
    <s v="De Bonte Raaf"/>
    <x v="3"/>
    <x v="44"/>
    <n v="0"/>
    <x v="0"/>
    <x v="2"/>
    <x v="0"/>
    <x v="2"/>
    <x v="1"/>
    <x v="1"/>
  </r>
  <r>
    <x v="1"/>
    <x v="1"/>
    <s v="De Bonte Raaf"/>
    <x v="3"/>
    <x v="111"/>
    <n v="0"/>
    <x v="0"/>
    <x v="2"/>
    <x v="0"/>
    <x v="2"/>
    <x v="1"/>
    <x v="1"/>
  </r>
  <r>
    <x v="1"/>
    <x v="1"/>
    <s v="De Bonte Raaf"/>
    <x v="3"/>
    <x v="46"/>
    <n v="0"/>
    <x v="0"/>
    <x v="2"/>
    <x v="0"/>
    <x v="2"/>
    <x v="1"/>
    <x v="1"/>
  </r>
  <r>
    <x v="1"/>
    <x v="1"/>
    <s v="De Bonte Raaf"/>
    <x v="3"/>
    <x v="112"/>
    <n v="0"/>
    <x v="0"/>
    <x v="2"/>
    <x v="0"/>
    <x v="2"/>
    <x v="1"/>
    <x v="1"/>
  </r>
  <r>
    <x v="1"/>
    <x v="1"/>
    <s v="De Bonte Raaf"/>
    <x v="3"/>
    <x v="113"/>
    <n v="0"/>
    <x v="0"/>
    <x v="2"/>
    <x v="0"/>
    <x v="2"/>
    <x v="1"/>
    <x v="1"/>
  </r>
  <r>
    <x v="1"/>
    <x v="1"/>
    <s v="De Bonte Raaf"/>
    <x v="3"/>
    <x v="114"/>
    <n v="0"/>
    <x v="0"/>
    <x v="2"/>
    <x v="0"/>
    <x v="2"/>
    <x v="1"/>
    <x v="1"/>
  </r>
  <r>
    <x v="1"/>
    <x v="1"/>
    <s v="De Bonte Raaf"/>
    <x v="3"/>
    <x v="115"/>
    <n v="0"/>
    <x v="0"/>
    <x v="2"/>
    <x v="0"/>
    <x v="2"/>
    <x v="1"/>
    <x v="1"/>
  </r>
  <r>
    <x v="1"/>
    <x v="1"/>
    <s v="De Bonte Raaf"/>
    <x v="3"/>
    <x v="116"/>
    <n v="0"/>
    <x v="0"/>
    <x v="2"/>
    <x v="0"/>
    <x v="1"/>
    <x v="1"/>
    <x v="1"/>
  </r>
  <r>
    <x v="1"/>
    <x v="1"/>
    <s v="De Bonte Raaf"/>
    <x v="3"/>
    <x v="117"/>
    <n v="0"/>
    <x v="0"/>
    <x v="2"/>
    <x v="0"/>
    <x v="2"/>
    <x v="1"/>
    <x v="1"/>
  </r>
  <r>
    <x v="1"/>
    <x v="1"/>
    <s v="De Bonte Raaf"/>
    <x v="3"/>
    <x v="118"/>
    <n v="0"/>
    <x v="0"/>
    <x v="2"/>
    <x v="0"/>
    <x v="1"/>
    <x v="1"/>
    <x v="1"/>
  </r>
  <r>
    <x v="1"/>
    <x v="1"/>
    <s v="De Bonte Raaf"/>
    <x v="3"/>
    <x v="119"/>
    <n v="0"/>
    <x v="0"/>
    <x v="2"/>
    <x v="0"/>
    <x v="10"/>
    <x v="1"/>
    <x v="1"/>
  </r>
  <r>
    <x v="1"/>
    <x v="1"/>
    <s v="De Bonte Raaf"/>
    <x v="3"/>
    <x v="120"/>
    <n v="0"/>
    <x v="0"/>
    <x v="2"/>
    <x v="0"/>
    <x v="10"/>
    <x v="1"/>
    <x v="1"/>
  </r>
  <r>
    <x v="1"/>
    <x v="1"/>
    <s v="De Bonte Raaf"/>
    <x v="3"/>
    <x v="121"/>
    <n v="0"/>
    <x v="0"/>
    <x v="2"/>
    <x v="0"/>
    <x v="10"/>
    <x v="1"/>
    <x v="1"/>
  </r>
  <r>
    <x v="1"/>
    <x v="1"/>
    <s v="De Bonte Raaf"/>
    <x v="3"/>
    <x v="122"/>
    <n v="0"/>
    <x v="0"/>
    <x v="2"/>
    <x v="0"/>
    <x v="10"/>
    <x v="1"/>
    <x v="1"/>
  </r>
  <r>
    <x v="1"/>
    <x v="1"/>
    <s v="De Bonte Raaf"/>
    <x v="3"/>
    <x v="123"/>
    <n v="0"/>
    <x v="0"/>
    <x v="2"/>
    <x v="0"/>
    <x v="10"/>
    <x v="1"/>
    <x v="1"/>
  </r>
  <r>
    <x v="1"/>
    <x v="1"/>
    <s v="De Bonte Raaf"/>
    <x v="3"/>
    <x v="124"/>
    <n v="0"/>
    <x v="0"/>
    <x v="2"/>
    <x v="0"/>
    <x v="10"/>
    <x v="1"/>
    <x v="1"/>
  </r>
  <r>
    <x v="1"/>
    <x v="1"/>
    <s v="De Bonte Raaf"/>
    <x v="3"/>
    <x v="48"/>
    <n v="0"/>
    <x v="0"/>
    <x v="2"/>
    <x v="0"/>
    <x v="1"/>
    <x v="1"/>
    <x v="1"/>
  </r>
  <r>
    <x v="1"/>
    <x v="1"/>
    <s v="De Bonte Raaf"/>
    <x v="3"/>
    <x v="49"/>
    <n v="466.08"/>
    <x v="0"/>
    <x v="2"/>
    <x v="0"/>
    <x v="3"/>
    <x v="1"/>
    <x v="1"/>
  </r>
  <r>
    <x v="1"/>
    <x v="1"/>
    <s v="De Bonte Raaf"/>
    <x v="3"/>
    <x v="50"/>
    <n v="69.91"/>
    <x v="0"/>
    <x v="2"/>
    <x v="0"/>
    <x v="4"/>
    <x v="1"/>
    <x v="1"/>
  </r>
  <r>
    <x v="1"/>
    <x v="1"/>
    <s v="De Bonte Raaf"/>
    <x v="3"/>
    <x v="51"/>
    <n v="93.22"/>
    <x v="0"/>
    <x v="2"/>
    <x v="0"/>
    <x v="4"/>
    <x v="1"/>
    <x v="1"/>
  </r>
  <r>
    <x v="1"/>
    <x v="1"/>
    <s v="De Bonte Raaf"/>
    <x v="3"/>
    <x v="52"/>
    <n v="0"/>
    <x v="0"/>
    <x v="2"/>
    <x v="0"/>
    <x v="1"/>
    <x v="1"/>
    <x v="1"/>
  </r>
  <r>
    <x v="1"/>
    <x v="1"/>
    <s v="De Bonte Raaf"/>
    <x v="3"/>
    <x v="53"/>
    <n v="87.39"/>
    <x v="0"/>
    <x v="2"/>
    <x v="0"/>
    <x v="3"/>
    <x v="1"/>
    <x v="1"/>
  </r>
  <r>
    <x v="1"/>
    <x v="1"/>
    <s v="De Bonte Raaf"/>
    <x v="3"/>
    <x v="54"/>
    <n v="13.11"/>
    <x v="0"/>
    <x v="2"/>
    <x v="0"/>
    <x v="4"/>
    <x v="1"/>
    <x v="1"/>
  </r>
  <r>
    <x v="1"/>
    <x v="1"/>
    <s v="De Bonte Raaf"/>
    <x v="3"/>
    <x v="55"/>
    <n v="17.48"/>
    <x v="0"/>
    <x v="2"/>
    <x v="0"/>
    <x v="4"/>
    <x v="1"/>
    <x v="1"/>
  </r>
  <r>
    <x v="1"/>
    <x v="1"/>
    <s v="De Bonte Raaf"/>
    <x v="3"/>
    <x v="56"/>
    <n v="0"/>
    <x v="0"/>
    <x v="2"/>
    <x v="0"/>
    <x v="4"/>
    <x v="1"/>
    <x v="1"/>
  </r>
  <r>
    <x v="1"/>
    <x v="1"/>
    <s v="De Bonte Raaf"/>
    <x v="3"/>
    <x v="57"/>
    <n v="0"/>
    <x v="0"/>
    <x v="2"/>
    <x v="0"/>
    <x v="4"/>
    <x v="1"/>
    <x v="1"/>
  </r>
  <r>
    <x v="1"/>
    <x v="1"/>
    <s v="De Bonte Raaf"/>
    <x v="3"/>
    <x v="58"/>
    <n v="0"/>
    <x v="0"/>
    <x v="2"/>
    <x v="0"/>
    <x v="4"/>
    <x v="1"/>
    <x v="1"/>
  </r>
  <r>
    <x v="1"/>
    <x v="1"/>
    <s v="De Bonte Raaf"/>
    <x v="3"/>
    <x v="59"/>
    <n v="0"/>
    <x v="0"/>
    <x v="2"/>
    <x v="0"/>
    <x v="4"/>
    <x v="1"/>
    <x v="1"/>
  </r>
  <r>
    <x v="1"/>
    <x v="1"/>
    <s v="De Bonte Raaf"/>
    <x v="3"/>
    <x v="60"/>
    <n v="365.9"/>
    <x v="0"/>
    <x v="2"/>
    <x v="0"/>
    <x v="5"/>
    <x v="1"/>
    <x v="1"/>
  </r>
  <r>
    <x v="1"/>
    <x v="1"/>
    <s v="De Bonte Raaf"/>
    <x v="3"/>
    <x v="61"/>
    <n v="0"/>
    <x v="0"/>
    <x v="2"/>
    <x v="0"/>
    <x v="5"/>
    <x v="1"/>
    <x v="1"/>
  </r>
  <r>
    <x v="1"/>
    <x v="1"/>
    <s v="De Bonte Raaf"/>
    <x v="3"/>
    <x v="62"/>
    <n v="0"/>
    <x v="0"/>
    <x v="2"/>
    <x v="0"/>
    <x v="5"/>
    <x v="1"/>
    <x v="1"/>
  </r>
  <r>
    <x v="1"/>
    <x v="1"/>
    <s v="De Bonte Raaf"/>
    <x v="3"/>
    <x v="63"/>
    <n v="0"/>
    <x v="0"/>
    <x v="2"/>
    <x v="0"/>
    <x v="5"/>
    <x v="1"/>
    <x v="1"/>
  </r>
  <r>
    <x v="1"/>
    <x v="1"/>
    <s v="De Bonte Raaf"/>
    <x v="3"/>
    <x v="64"/>
    <n v="26.24"/>
    <x v="0"/>
    <x v="2"/>
    <x v="0"/>
    <x v="5"/>
    <x v="1"/>
    <x v="1"/>
  </r>
  <r>
    <x v="1"/>
    <x v="1"/>
    <s v="De Bonte Raaf"/>
    <x v="3"/>
    <x v="65"/>
    <n v="0"/>
    <x v="0"/>
    <x v="2"/>
    <x v="0"/>
    <x v="5"/>
    <x v="1"/>
    <x v="1"/>
  </r>
  <r>
    <x v="1"/>
    <x v="1"/>
    <s v="De Bonte Raaf"/>
    <x v="3"/>
    <x v="66"/>
    <n v="131.19999999999999"/>
    <x v="0"/>
    <x v="2"/>
    <x v="0"/>
    <x v="5"/>
    <x v="1"/>
    <x v="1"/>
  </r>
  <r>
    <x v="1"/>
    <x v="1"/>
    <s v="De Bonte Raaf"/>
    <x v="3"/>
    <x v="67"/>
    <n v="0"/>
    <x v="0"/>
    <x v="2"/>
    <x v="0"/>
    <x v="5"/>
    <x v="1"/>
    <x v="1"/>
  </r>
  <r>
    <x v="1"/>
    <x v="1"/>
    <s v="De Bonte Raaf"/>
    <x v="3"/>
    <x v="68"/>
    <n v="0"/>
    <x v="0"/>
    <x v="2"/>
    <x v="0"/>
    <x v="5"/>
    <x v="1"/>
    <x v="1"/>
  </r>
  <r>
    <x v="1"/>
    <x v="1"/>
    <s v="De Bonte Raaf"/>
    <x v="3"/>
    <x v="69"/>
    <n v="0"/>
    <x v="0"/>
    <x v="2"/>
    <x v="0"/>
    <x v="5"/>
    <x v="1"/>
    <x v="1"/>
  </r>
  <r>
    <x v="1"/>
    <x v="1"/>
    <s v="De Bonte Raaf"/>
    <x v="3"/>
    <x v="70"/>
    <n v="17.98"/>
    <x v="0"/>
    <x v="2"/>
    <x v="0"/>
    <x v="5"/>
    <x v="1"/>
    <x v="1"/>
  </r>
  <r>
    <x v="1"/>
    <x v="1"/>
    <s v="De Bonte Raaf"/>
    <x v="3"/>
    <x v="71"/>
    <n v="0"/>
    <x v="0"/>
    <x v="2"/>
    <x v="0"/>
    <x v="5"/>
    <x v="1"/>
    <x v="1"/>
  </r>
  <r>
    <x v="1"/>
    <x v="1"/>
    <s v="De Bonte Raaf"/>
    <x v="3"/>
    <x v="72"/>
    <n v="0"/>
    <x v="0"/>
    <x v="2"/>
    <x v="0"/>
    <x v="4"/>
    <x v="1"/>
    <x v="1"/>
  </r>
  <r>
    <x v="1"/>
    <x v="1"/>
    <s v="De Bonte Raaf"/>
    <x v="3"/>
    <x v="73"/>
    <n v="0"/>
    <x v="0"/>
    <x v="2"/>
    <x v="0"/>
    <x v="4"/>
    <x v="1"/>
    <x v="1"/>
  </r>
  <r>
    <x v="1"/>
    <x v="1"/>
    <s v="De Bonte Raaf"/>
    <x v="3"/>
    <x v="74"/>
    <n v="0"/>
    <x v="0"/>
    <x v="2"/>
    <x v="0"/>
    <x v="4"/>
    <x v="1"/>
    <x v="1"/>
  </r>
  <r>
    <x v="1"/>
    <x v="1"/>
    <s v="De Bonte Raaf"/>
    <x v="3"/>
    <x v="75"/>
    <n v="0"/>
    <x v="0"/>
    <x v="2"/>
    <x v="0"/>
    <x v="4"/>
    <x v="1"/>
    <x v="1"/>
  </r>
  <r>
    <x v="1"/>
    <x v="1"/>
    <s v="De Bonte Raaf"/>
    <x v="3"/>
    <x v="76"/>
    <n v="340.15"/>
    <x v="0"/>
    <x v="2"/>
    <x v="0"/>
    <x v="6"/>
    <x v="1"/>
    <x v="1"/>
  </r>
  <r>
    <x v="1"/>
    <x v="1"/>
    <s v="De Bonte Raaf"/>
    <x v="3"/>
    <x v="125"/>
    <n v="0"/>
    <x v="0"/>
    <x v="2"/>
    <x v="0"/>
    <x v="6"/>
    <x v="1"/>
    <x v="1"/>
  </r>
  <r>
    <x v="1"/>
    <x v="1"/>
    <s v="De Bonte Raaf"/>
    <x v="3"/>
    <x v="77"/>
    <n v="-2007.5"/>
    <x v="0"/>
    <x v="2"/>
    <x v="0"/>
    <x v="7"/>
    <x v="1"/>
    <x v="1"/>
  </r>
  <r>
    <x v="1"/>
    <x v="1"/>
    <s v="De Bonte Raaf"/>
    <x v="3"/>
    <x v="78"/>
    <n v="0"/>
    <x v="0"/>
    <x v="2"/>
    <x v="0"/>
    <x v="7"/>
    <x v="1"/>
    <x v="1"/>
  </r>
  <r>
    <x v="1"/>
    <x v="1"/>
    <s v="De Bonte Raaf"/>
    <x v="3"/>
    <x v="79"/>
    <n v="0"/>
    <x v="0"/>
    <x v="2"/>
    <x v="0"/>
    <x v="7"/>
    <x v="1"/>
    <x v="1"/>
  </r>
  <r>
    <x v="1"/>
    <x v="1"/>
    <s v="De Bonte Raaf"/>
    <x v="3"/>
    <x v="80"/>
    <n v="0"/>
    <x v="0"/>
    <x v="2"/>
    <x v="0"/>
    <x v="8"/>
    <x v="1"/>
    <x v="1"/>
  </r>
  <r>
    <x v="1"/>
    <x v="1"/>
    <s v="De Bonte Raaf"/>
    <x v="3"/>
    <x v="126"/>
    <n v="0"/>
    <x v="0"/>
    <x v="2"/>
    <x v="0"/>
    <x v="8"/>
    <x v="1"/>
    <x v="1"/>
  </r>
  <r>
    <x v="1"/>
    <x v="1"/>
    <s v="De Bonte Raaf"/>
    <x v="3"/>
    <x v="81"/>
    <n v="3818.5"/>
    <x v="0"/>
    <x v="2"/>
    <x v="0"/>
    <x v="8"/>
    <x v="1"/>
    <x v="1"/>
  </r>
  <r>
    <x v="1"/>
    <x v="1"/>
    <s v="De Bonte Raaf"/>
    <x v="3"/>
    <x v="82"/>
    <n v="0"/>
    <x v="0"/>
    <x v="2"/>
    <x v="0"/>
    <x v="8"/>
    <x v="1"/>
    <x v="1"/>
  </r>
  <r>
    <x v="1"/>
    <x v="1"/>
    <s v="De Bonte Raaf"/>
    <x v="3"/>
    <x v="83"/>
    <n v="3818.5"/>
    <x v="0"/>
    <x v="2"/>
    <x v="0"/>
    <x v="9"/>
    <x v="1"/>
    <x v="1"/>
  </r>
  <r>
    <x v="1"/>
    <x v="1"/>
    <s v="De Bonte Raaf"/>
    <x v="3"/>
    <x v="84"/>
    <n v="0"/>
    <x v="0"/>
    <x v="2"/>
    <x v="0"/>
    <x v="3"/>
    <x v="1"/>
    <x v="1"/>
  </r>
  <r>
    <x v="1"/>
    <x v="1"/>
    <s v="De Bonte Raaf"/>
    <x v="4"/>
    <x v="0"/>
    <n v="3614.31"/>
    <x v="2"/>
    <x v="0"/>
    <x v="0"/>
    <x v="0"/>
    <x v="0"/>
    <x v="1"/>
  </r>
  <r>
    <x v="1"/>
    <x v="1"/>
    <s v="De Bonte Raaf"/>
    <x v="4"/>
    <x v="85"/>
    <n v="1278.44"/>
    <x v="2"/>
    <x v="0"/>
    <x v="0"/>
    <x v="0"/>
    <x v="0"/>
    <x v="1"/>
  </r>
  <r>
    <x v="1"/>
    <x v="1"/>
    <s v="De Bonte Raaf"/>
    <x v="4"/>
    <x v="2"/>
    <n v="0"/>
    <x v="2"/>
    <x v="0"/>
    <x v="0"/>
    <x v="0"/>
    <x v="0"/>
    <x v="1"/>
  </r>
  <r>
    <x v="1"/>
    <x v="1"/>
    <s v="De Bonte Raaf"/>
    <x v="4"/>
    <x v="86"/>
    <n v="1278.44"/>
    <x v="2"/>
    <x v="0"/>
    <x v="0"/>
    <x v="0"/>
    <x v="0"/>
    <x v="1"/>
  </r>
  <r>
    <x v="1"/>
    <x v="1"/>
    <s v="De Bonte Raaf"/>
    <x v="4"/>
    <x v="4"/>
    <n v="1278.44"/>
    <x v="2"/>
    <x v="0"/>
    <x v="0"/>
    <x v="1"/>
    <x v="0"/>
    <x v="1"/>
  </r>
  <r>
    <x v="1"/>
    <x v="1"/>
    <s v="De Bonte Raaf"/>
    <x v="4"/>
    <x v="5"/>
    <n v="0"/>
    <x v="2"/>
    <x v="0"/>
    <x v="0"/>
    <x v="0"/>
    <x v="0"/>
    <x v="1"/>
  </r>
  <r>
    <x v="1"/>
    <x v="1"/>
    <s v="De Bonte Raaf"/>
    <x v="4"/>
    <x v="6"/>
    <n v="1631.81"/>
    <x v="2"/>
    <x v="0"/>
    <x v="0"/>
    <x v="0"/>
    <x v="0"/>
    <x v="1"/>
  </r>
  <r>
    <x v="1"/>
    <x v="1"/>
    <s v="De Bonte Raaf"/>
    <x v="4"/>
    <x v="101"/>
    <n v="0"/>
    <x v="2"/>
    <x v="0"/>
    <x v="0"/>
    <x v="1"/>
    <x v="0"/>
    <x v="1"/>
  </r>
  <r>
    <x v="1"/>
    <x v="1"/>
    <s v="De Bonte Raaf"/>
    <x v="4"/>
    <x v="7"/>
    <n v="0"/>
    <x v="2"/>
    <x v="0"/>
    <x v="0"/>
    <x v="0"/>
    <x v="0"/>
    <x v="1"/>
  </r>
  <r>
    <x v="1"/>
    <x v="1"/>
    <s v="De Bonte Raaf"/>
    <x v="4"/>
    <x v="9"/>
    <n v="0"/>
    <x v="2"/>
    <x v="0"/>
    <x v="0"/>
    <x v="0"/>
    <x v="0"/>
    <x v="1"/>
  </r>
  <r>
    <x v="1"/>
    <x v="1"/>
    <s v="De Bonte Raaf"/>
    <x v="4"/>
    <x v="102"/>
    <n v="0"/>
    <x v="2"/>
    <x v="0"/>
    <x v="0"/>
    <x v="0"/>
    <x v="0"/>
    <x v="1"/>
  </r>
  <r>
    <x v="1"/>
    <x v="1"/>
    <s v="De Bonte Raaf"/>
    <x v="4"/>
    <x v="87"/>
    <n v="1278.44"/>
    <x v="2"/>
    <x v="0"/>
    <x v="0"/>
    <x v="0"/>
    <x v="0"/>
    <x v="1"/>
  </r>
  <r>
    <x v="1"/>
    <x v="1"/>
    <s v="De Bonte Raaf"/>
    <x v="4"/>
    <x v="88"/>
    <n v="1278.44"/>
    <x v="2"/>
    <x v="0"/>
    <x v="0"/>
    <x v="0"/>
    <x v="0"/>
    <x v="1"/>
  </r>
  <r>
    <x v="1"/>
    <x v="1"/>
    <s v="De Bonte Raaf"/>
    <x v="4"/>
    <x v="89"/>
    <n v="1278.44"/>
    <x v="2"/>
    <x v="0"/>
    <x v="0"/>
    <x v="0"/>
    <x v="0"/>
    <x v="1"/>
  </r>
  <r>
    <x v="1"/>
    <x v="1"/>
    <s v="De Bonte Raaf"/>
    <x v="4"/>
    <x v="90"/>
    <n v="1278.44"/>
    <x v="2"/>
    <x v="0"/>
    <x v="0"/>
    <x v="0"/>
    <x v="0"/>
    <x v="1"/>
  </r>
  <r>
    <x v="1"/>
    <x v="1"/>
    <s v="De Bonte Raaf"/>
    <x v="4"/>
    <x v="91"/>
    <n v="1278.44"/>
    <x v="2"/>
    <x v="0"/>
    <x v="0"/>
    <x v="0"/>
    <x v="0"/>
    <x v="1"/>
  </r>
  <r>
    <x v="1"/>
    <x v="1"/>
    <s v="De Bonte Raaf"/>
    <x v="4"/>
    <x v="103"/>
    <n v="0"/>
    <x v="2"/>
    <x v="0"/>
    <x v="0"/>
    <x v="1"/>
    <x v="0"/>
    <x v="1"/>
  </r>
  <r>
    <x v="1"/>
    <x v="1"/>
    <s v="De Bonte Raaf"/>
    <x v="4"/>
    <x v="15"/>
    <n v="0"/>
    <x v="2"/>
    <x v="0"/>
    <x v="0"/>
    <x v="0"/>
    <x v="0"/>
    <x v="1"/>
  </r>
  <r>
    <x v="1"/>
    <x v="1"/>
    <s v="De Bonte Raaf"/>
    <x v="4"/>
    <x v="16"/>
    <n v="1278.44"/>
    <x v="2"/>
    <x v="0"/>
    <x v="0"/>
    <x v="0"/>
    <x v="0"/>
    <x v="1"/>
  </r>
  <r>
    <x v="1"/>
    <x v="1"/>
    <s v="De Bonte Raaf"/>
    <x v="4"/>
    <x v="17"/>
    <n v="0"/>
    <x v="2"/>
    <x v="0"/>
    <x v="0"/>
    <x v="0"/>
    <x v="0"/>
    <x v="1"/>
  </r>
  <r>
    <x v="1"/>
    <x v="1"/>
    <s v="De Bonte Raaf"/>
    <x v="4"/>
    <x v="18"/>
    <n v="1278.44"/>
    <x v="2"/>
    <x v="0"/>
    <x v="0"/>
    <x v="0"/>
    <x v="0"/>
    <x v="1"/>
  </r>
  <r>
    <x v="1"/>
    <x v="1"/>
    <s v="De Bonte Raaf"/>
    <x v="4"/>
    <x v="19"/>
    <n v="20"/>
    <x v="2"/>
    <x v="0"/>
    <x v="0"/>
    <x v="0"/>
    <x v="0"/>
    <x v="1"/>
  </r>
  <r>
    <x v="1"/>
    <x v="1"/>
    <s v="De Bonte Raaf"/>
    <x v="4"/>
    <x v="20"/>
    <n v="1278.44"/>
    <x v="2"/>
    <x v="0"/>
    <x v="0"/>
    <x v="0"/>
    <x v="0"/>
    <x v="1"/>
  </r>
  <r>
    <x v="1"/>
    <x v="1"/>
    <s v="De Bonte Raaf"/>
    <x v="4"/>
    <x v="21"/>
    <n v="-73.67"/>
    <x v="2"/>
    <x v="0"/>
    <x v="0"/>
    <x v="0"/>
    <x v="0"/>
    <x v="1"/>
  </r>
  <r>
    <x v="1"/>
    <x v="1"/>
    <s v="De Bonte Raaf"/>
    <x v="4"/>
    <x v="22"/>
    <n v="1278.44"/>
    <x v="2"/>
    <x v="0"/>
    <x v="0"/>
    <x v="0"/>
    <x v="0"/>
    <x v="1"/>
  </r>
  <r>
    <x v="1"/>
    <x v="1"/>
    <s v="De Bonte Raaf"/>
    <x v="4"/>
    <x v="23"/>
    <n v="1278.44"/>
    <x v="2"/>
    <x v="0"/>
    <x v="0"/>
    <x v="0"/>
    <x v="0"/>
    <x v="1"/>
  </r>
  <r>
    <x v="1"/>
    <x v="1"/>
    <s v="De Bonte Raaf"/>
    <x v="4"/>
    <x v="24"/>
    <n v="1278.44"/>
    <x v="2"/>
    <x v="0"/>
    <x v="0"/>
    <x v="0"/>
    <x v="0"/>
    <x v="1"/>
  </r>
  <r>
    <x v="1"/>
    <x v="1"/>
    <s v="De Bonte Raaf"/>
    <x v="4"/>
    <x v="25"/>
    <n v="21.67"/>
    <x v="2"/>
    <x v="0"/>
    <x v="0"/>
    <x v="0"/>
    <x v="0"/>
    <x v="1"/>
  </r>
  <r>
    <x v="1"/>
    <x v="1"/>
    <s v="De Bonte Raaf"/>
    <x v="4"/>
    <x v="26"/>
    <n v="80"/>
    <x v="2"/>
    <x v="0"/>
    <x v="0"/>
    <x v="0"/>
    <x v="0"/>
    <x v="1"/>
  </r>
  <r>
    <x v="1"/>
    <x v="1"/>
    <s v="De Bonte Raaf"/>
    <x v="4"/>
    <x v="27"/>
    <n v="164"/>
    <x v="2"/>
    <x v="0"/>
    <x v="0"/>
    <x v="0"/>
    <x v="0"/>
    <x v="1"/>
  </r>
  <r>
    <x v="1"/>
    <x v="1"/>
    <s v="De Bonte Raaf"/>
    <x v="4"/>
    <x v="28"/>
    <n v="1278.44"/>
    <x v="2"/>
    <x v="0"/>
    <x v="0"/>
    <x v="0"/>
    <x v="0"/>
    <x v="1"/>
  </r>
  <r>
    <x v="1"/>
    <x v="1"/>
    <s v="De Bonte Raaf"/>
    <x v="4"/>
    <x v="29"/>
    <n v="0"/>
    <x v="2"/>
    <x v="0"/>
    <x v="0"/>
    <x v="0"/>
    <x v="0"/>
    <x v="1"/>
  </r>
  <r>
    <x v="1"/>
    <x v="1"/>
    <s v="De Bonte Raaf"/>
    <x v="4"/>
    <x v="30"/>
    <n v="2301"/>
    <x v="2"/>
    <x v="0"/>
    <x v="0"/>
    <x v="0"/>
    <x v="0"/>
    <x v="1"/>
  </r>
  <r>
    <x v="1"/>
    <x v="1"/>
    <s v="De Bonte Raaf"/>
    <x v="4"/>
    <x v="31"/>
    <n v="14.75"/>
    <x v="2"/>
    <x v="0"/>
    <x v="0"/>
    <x v="0"/>
    <x v="0"/>
    <x v="1"/>
  </r>
  <r>
    <x v="1"/>
    <x v="1"/>
    <s v="De Bonte Raaf"/>
    <x v="4"/>
    <x v="32"/>
    <n v="86.67"/>
    <x v="2"/>
    <x v="0"/>
    <x v="0"/>
    <x v="0"/>
    <x v="0"/>
    <x v="1"/>
  </r>
  <r>
    <x v="1"/>
    <x v="1"/>
    <s v="De Bonte Raaf"/>
    <x v="4"/>
    <x v="33"/>
    <n v="55.56"/>
    <x v="2"/>
    <x v="0"/>
    <x v="0"/>
    <x v="0"/>
    <x v="0"/>
    <x v="1"/>
  </r>
  <r>
    <x v="1"/>
    <x v="1"/>
    <s v="De Bonte Raaf"/>
    <x v="4"/>
    <x v="34"/>
    <n v="55.56"/>
    <x v="2"/>
    <x v="0"/>
    <x v="0"/>
    <x v="0"/>
    <x v="0"/>
    <x v="1"/>
  </r>
  <r>
    <x v="1"/>
    <x v="1"/>
    <s v="De Bonte Raaf"/>
    <x v="4"/>
    <x v="35"/>
    <n v="100"/>
    <x v="2"/>
    <x v="0"/>
    <x v="0"/>
    <x v="0"/>
    <x v="0"/>
    <x v="1"/>
  </r>
  <r>
    <x v="1"/>
    <x v="1"/>
    <s v="De Bonte Raaf"/>
    <x v="4"/>
    <x v="36"/>
    <n v="87"/>
    <x v="2"/>
    <x v="0"/>
    <x v="0"/>
    <x v="0"/>
    <x v="0"/>
    <x v="1"/>
  </r>
  <r>
    <x v="1"/>
    <x v="1"/>
    <s v="De Bonte Raaf"/>
    <x v="4"/>
    <x v="37"/>
    <n v="89.49"/>
    <x v="2"/>
    <x v="0"/>
    <x v="0"/>
    <x v="0"/>
    <x v="0"/>
    <x v="1"/>
  </r>
  <r>
    <x v="1"/>
    <x v="1"/>
    <s v="De Bonte Raaf"/>
    <x v="4"/>
    <x v="104"/>
    <n v="0"/>
    <x v="2"/>
    <x v="0"/>
    <x v="0"/>
    <x v="0"/>
    <x v="0"/>
    <x v="1"/>
  </r>
  <r>
    <x v="1"/>
    <x v="1"/>
    <s v="De Bonte Raaf"/>
    <x v="4"/>
    <x v="105"/>
    <n v="0"/>
    <x v="2"/>
    <x v="0"/>
    <x v="0"/>
    <x v="0"/>
    <x v="0"/>
    <x v="1"/>
  </r>
  <r>
    <x v="1"/>
    <x v="1"/>
    <s v="De Bonte Raaf"/>
    <x v="4"/>
    <x v="106"/>
    <n v="0"/>
    <x v="2"/>
    <x v="0"/>
    <x v="0"/>
    <x v="0"/>
    <x v="0"/>
    <x v="1"/>
  </r>
  <r>
    <x v="1"/>
    <x v="1"/>
    <s v="De Bonte Raaf"/>
    <x v="4"/>
    <x v="38"/>
    <n v="83.33"/>
    <x v="2"/>
    <x v="0"/>
    <x v="0"/>
    <x v="0"/>
    <x v="0"/>
    <x v="1"/>
  </r>
  <r>
    <x v="1"/>
    <x v="1"/>
    <s v="De Bonte Raaf"/>
    <x v="4"/>
    <x v="39"/>
    <n v="0"/>
    <x v="2"/>
    <x v="0"/>
    <x v="0"/>
    <x v="0"/>
    <x v="0"/>
    <x v="1"/>
  </r>
  <r>
    <x v="1"/>
    <x v="1"/>
    <s v="De Bonte Raaf"/>
    <x v="4"/>
    <x v="40"/>
    <n v="83.33"/>
    <x v="2"/>
    <x v="0"/>
    <x v="0"/>
    <x v="0"/>
    <x v="0"/>
    <x v="1"/>
  </r>
  <r>
    <x v="1"/>
    <x v="1"/>
    <s v="De Bonte Raaf"/>
    <x v="4"/>
    <x v="41"/>
    <n v="0"/>
    <x v="2"/>
    <x v="0"/>
    <x v="0"/>
    <x v="0"/>
    <x v="0"/>
    <x v="1"/>
  </r>
  <r>
    <x v="1"/>
    <x v="1"/>
    <s v="De Bonte Raaf"/>
    <x v="4"/>
    <x v="92"/>
    <n v="1278.44"/>
    <x v="2"/>
    <x v="0"/>
    <x v="0"/>
    <x v="0"/>
    <x v="0"/>
    <x v="1"/>
  </r>
  <r>
    <x v="1"/>
    <x v="1"/>
    <s v="De Bonte Raaf"/>
    <x v="4"/>
    <x v="107"/>
    <n v="0"/>
    <x v="2"/>
    <x v="0"/>
    <x v="0"/>
    <x v="1"/>
    <x v="0"/>
    <x v="1"/>
  </r>
  <r>
    <x v="1"/>
    <x v="1"/>
    <s v="De Bonte Raaf"/>
    <x v="4"/>
    <x v="43"/>
    <n v="0"/>
    <x v="2"/>
    <x v="0"/>
    <x v="0"/>
    <x v="1"/>
    <x v="0"/>
    <x v="1"/>
  </r>
  <r>
    <x v="1"/>
    <x v="1"/>
    <s v="De Bonte Raaf"/>
    <x v="4"/>
    <x v="108"/>
    <n v="0"/>
    <x v="2"/>
    <x v="0"/>
    <x v="0"/>
    <x v="1"/>
    <x v="0"/>
    <x v="1"/>
  </r>
  <r>
    <x v="1"/>
    <x v="1"/>
    <s v="De Bonte Raaf"/>
    <x v="4"/>
    <x v="109"/>
    <n v="0"/>
    <x v="2"/>
    <x v="0"/>
    <x v="0"/>
    <x v="1"/>
    <x v="0"/>
    <x v="1"/>
  </r>
  <r>
    <x v="1"/>
    <x v="1"/>
    <s v="De Bonte Raaf"/>
    <x v="4"/>
    <x v="110"/>
    <n v="0"/>
    <x v="2"/>
    <x v="0"/>
    <x v="0"/>
    <x v="1"/>
    <x v="0"/>
    <x v="1"/>
  </r>
  <r>
    <x v="1"/>
    <x v="1"/>
    <s v="De Bonte Raaf"/>
    <x v="4"/>
    <x v="44"/>
    <n v="0"/>
    <x v="2"/>
    <x v="0"/>
    <x v="0"/>
    <x v="2"/>
    <x v="0"/>
    <x v="1"/>
  </r>
  <r>
    <x v="1"/>
    <x v="1"/>
    <s v="De Bonte Raaf"/>
    <x v="4"/>
    <x v="111"/>
    <n v="0"/>
    <x v="2"/>
    <x v="0"/>
    <x v="0"/>
    <x v="2"/>
    <x v="0"/>
    <x v="1"/>
  </r>
  <r>
    <x v="1"/>
    <x v="1"/>
    <s v="De Bonte Raaf"/>
    <x v="4"/>
    <x v="46"/>
    <n v="0"/>
    <x v="2"/>
    <x v="0"/>
    <x v="0"/>
    <x v="2"/>
    <x v="0"/>
    <x v="1"/>
  </r>
  <r>
    <x v="1"/>
    <x v="1"/>
    <s v="De Bonte Raaf"/>
    <x v="4"/>
    <x v="112"/>
    <n v="0"/>
    <x v="2"/>
    <x v="0"/>
    <x v="0"/>
    <x v="2"/>
    <x v="0"/>
    <x v="1"/>
  </r>
  <r>
    <x v="1"/>
    <x v="1"/>
    <s v="De Bonte Raaf"/>
    <x v="4"/>
    <x v="113"/>
    <n v="0"/>
    <x v="2"/>
    <x v="0"/>
    <x v="0"/>
    <x v="2"/>
    <x v="0"/>
    <x v="1"/>
  </r>
  <r>
    <x v="1"/>
    <x v="1"/>
    <s v="De Bonte Raaf"/>
    <x v="4"/>
    <x v="114"/>
    <n v="0"/>
    <x v="2"/>
    <x v="0"/>
    <x v="0"/>
    <x v="2"/>
    <x v="0"/>
    <x v="1"/>
  </r>
  <r>
    <x v="1"/>
    <x v="1"/>
    <s v="De Bonte Raaf"/>
    <x v="4"/>
    <x v="115"/>
    <n v="0"/>
    <x v="2"/>
    <x v="0"/>
    <x v="0"/>
    <x v="2"/>
    <x v="0"/>
    <x v="1"/>
  </r>
  <r>
    <x v="1"/>
    <x v="1"/>
    <s v="De Bonte Raaf"/>
    <x v="4"/>
    <x v="116"/>
    <n v="0"/>
    <x v="2"/>
    <x v="0"/>
    <x v="0"/>
    <x v="1"/>
    <x v="0"/>
    <x v="1"/>
  </r>
  <r>
    <x v="1"/>
    <x v="1"/>
    <s v="De Bonte Raaf"/>
    <x v="4"/>
    <x v="117"/>
    <n v="0"/>
    <x v="2"/>
    <x v="0"/>
    <x v="0"/>
    <x v="2"/>
    <x v="0"/>
    <x v="1"/>
  </r>
  <r>
    <x v="1"/>
    <x v="1"/>
    <s v="De Bonte Raaf"/>
    <x v="4"/>
    <x v="118"/>
    <n v="0"/>
    <x v="2"/>
    <x v="0"/>
    <x v="0"/>
    <x v="1"/>
    <x v="0"/>
    <x v="1"/>
  </r>
  <r>
    <x v="1"/>
    <x v="1"/>
    <s v="De Bonte Raaf"/>
    <x v="4"/>
    <x v="119"/>
    <n v="0"/>
    <x v="2"/>
    <x v="0"/>
    <x v="0"/>
    <x v="10"/>
    <x v="0"/>
    <x v="1"/>
  </r>
  <r>
    <x v="1"/>
    <x v="1"/>
    <s v="De Bonte Raaf"/>
    <x v="4"/>
    <x v="120"/>
    <n v="0"/>
    <x v="2"/>
    <x v="0"/>
    <x v="0"/>
    <x v="10"/>
    <x v="0"/>
    <x v="1"/>
  </r>
  <r>
    <x v="1"/>
    <x v="1"/>
    <s v="De Bonte Raaf"/>
    <x v="4"/>
    <x v="121"/>
    <n v="0"/>
    <x v="2"/>
    <x v="0"/>
    <x v="0"/>
    <x v="10"/>
    <x v="0"/>
    <x v="1"/>
  </r>
  <r>
    <x v="1"/>
    <x v="1"/>
    <s v="De Bonte Raaf"/>
    <x v="4"/>
    <x v="122"/>
    <n v="0"/>
    <x v="2"/>
    <x v="0"/>
    <x v="0"/>
    <x v="10"/>
    <x v="0"/>
    <x v="1"/>
  </r>
  <r>
    <x v="1"/>
    <x v="1"/>
    <s v="De Bonte Raaf"/>
    <x v="4"/>
    <x v="123"/>
    <n v="0"/>
    <x v="2"/>
    <x v="0"/>
    <x v="0"/>
    <x v="10"/>
    <x v="0"/>
    <x v="1"/>
  </r>
  <r>
    <x v="1"/>
    <x v="1"/>
    <s v="De Bonte Raaf"/>
    <x v="4"/>
    <x v="124"/>
    <n v="0"/>
    <x v="2"/>
    <x v="0"/>
    <x v="0"/>
    <x v="10"/>
    <x v="0"/>
    <x v="1"/>
  </r>
  <r>
    <x v="1"/>
    <x v="1"/>
    <s v="De Bonte Raaf"/>
    <x v="4"/>
    <x v="48"/>
    <n v="0"/>
    <x v="2"/>
    <x v="0"/>
    <x v="0"/>
    <x v="1"/>
    <x v="0"/>
    <x v="1"/>
  </r>
  <r>
    <x v="1"/>
    <x v="1"/>
    <s v="De Bonte Raaf"/>
    <x v="4"/>
    <x v="49"/>
    <n v="102.28"/>
    <x v="2"/>
    <x v="0"/>
    <x v="0"/>
    <x v="3"/>
    <x v="0"/>
    <x v="1"/>
  </r>
  <r>
    <x v="1"/>
    <x v="1"/>
    <s v="De Bonte Raaf"/>
    <x v="4"/>
    <x v="50"/>
    <n v="15.34"/>
    <x v="2"/>
    <x v="0"/>
    <x v="0"/>
    <x v="4"/>
    <x v="0"/>
    <x v="1"/>
  </r>
  <r>
    <x v="1"/>
    <x v="1"/>
    <s v="De Bonte Raaf"/>
    <x v="4"/>
    <x v="51"/>
    <n v="20.46"/>
    <x v="2"/>
    <x v="0"/>
    <x v="0"/>
    <x v="4"/>
    <x v="0"/>
    <x v="1"/>
  </r>
  <r>
    <x v="1"/>
    <x v="1"/>
    <s v="De Bonte Raaf"/>
    <x v="4"/>
    <x v="52"/>
    <n v="0"/>
    <x v="2"/>
    <x v="0"/>
    <x v="0"/>
    <x v="1"/>
    <x v="0"/>
    <x v="1"/>
  </r>
  <r>
    <x v="1"/>
    <x v="1"/>
    <s v="De Bonte Raaf"/>
    <x v="4"/>
    <x v="53"/>
    <n v="19.18"/>
    <x v="2"/>
    <x v="0"/>
    <x v="0"/>
    <x v="3"/>
    <x v="0"/>
    <x v="1"/>
  </r>
  <r>
    <x v="1"/>
    <x v="1"/>
    <s v="De Bonte Raaf"/>
    <x v="4"/>
    <x v="54"/>
    <n v="2.88"/>
    <x v="2"/>
    <x v="0"/>
    <x v="0"/>
    <x v="4"/>
    <x v="0"/>
    <x v="1"/>
  </r>
  <r>
    <x v="1"/>
    <x v="1"/>
    <s v="De Bonte Raaf"/>
    <x v="4"/>
    <x v="55"/>
    <n v="3.84"/>
    <x v="2"/>
    <x v="0"/>
    <x v="0"/>
    <x v="4"/>
    <x v="0"/>
    <x v="1"/>
  </r>
  <r>
    <x v="1"/>
    <x v="1"/>
    <s v="De Bonte Raaf"/>
    <x v="4"/>
    <x v="56"/>
    <n v="0"/>
    <x v="2"/>
    <x v="0"/>
    <x v="0"/>
    <x v="4"/>
    <x v="0"/>
    <x v="1"/>
  </r>
  <r>
    <x v="1"/>
    <x v="1"/>
    <s v="De Bonte Raaf"/>
    <x v="4"/>
    <x v="57"/>
    <n v="0"/>
    <x v="2"/>
    <x v="0"/>
    <x v="0"/>
    <x v="4"/>
    <x v="0"/>
    <x v="1"/>
  </r>
  <r>
    <x v="1"/>
    <x v="1"/>
    <s v="De Bonte Raaf"/>
    <x v="4"/>
    <x v="58"/>
    <n v="0"/>
    <x v="2"/>
    <x v="0"/>
    <x v="0"/>
    <x v="4"/>
    <x v="0"/>
    <x v="1"/>
  </r>
  <r>
    <x v="1"/>
    <x v="1"/>
    <s v="De Bonte Raaf"/>
    <x v="4"/>
    <x v="59"/>
    <n v="0"/>
    <x v="2"/>
    <x v="0"/>
    <x v="0"/>
    <x v="4"/>
    <x v="0"/>
    <x v="1"/>
  </r>
  <r>
    <x v="1"/>
    <x v="1"/>
    <s v="De Bonte Raaf"/>
    <x v="4"/>
    <x v="60"/>
    <n v="96.27"/>
    <x v="2"/>
    <x v="0"/>
    <x v="0"/>
    <x v="5"/>
    <x v="0"/>
    <x v="1"/>
  </r>
  <r>
    <x v="1"/>
    <x v="1"/>
    <s v="De Bonte Raaf"/>
    <x v="4"/>
    <x v="61"/>
    <n v="0"/>
    <x v="2"/>
    <x v="0"/>
    <x v="0"/>
    <x v="5"/>
    <x v="0"/>
    <x v="1"/>
  </r>
  <r>
    <x v="1"/>
    <x v="1"/>
    <s v="De Bonte Raaf"/>
    <x v="4"/>
    <x v="62"/>
    <n v="0"/>
    <x v="2"/>
    <x v="0"/>
    <x v="0"/>
    <x v="5"/>
    <x v="0"/>
    <x v="1"/>
  </r>
  <r>
    <x v="1"/>
    <x v="1"/>
    <s v="De Bonte Raaf"/>
    <x v="4"/>
    <x v="63"/>
    <n v="0"/>
    <x v="2"/>
    <x v="0"/>
    <x v="0"/>
    <x v="5"/>
    <x v="0"/>
    <x v="1"/>
  </r>
  <r>
    <x v="1"/>
    <x v="1"/>
    <s v="De Bonte Raaf"/>
    <x v="4"/>
    <x v="64"/>
    <n v="6.9"/>
    <x v="2"/>
    <x v="0"/>
    <x v="0"/>
    <x v="5"/>
    <x v="0"/>
    <x v="1"/>
  </r>
  <r>
    <x v="1"/>
    <x v="1"/>
    <s v="De Bonte Raaf"/>
    <x v="4"/>
    <x v="65"/>
    <n v="0"/>
    <x v="2"/>
    <x v="0"/>
    <x v="0"/>
    <x v="5"/>
    <x v="0"/>
    <x v="1"/>
  </r>
  <r>
    <x v="1"/>
    <x v="1"/>
    <s v="De Bonte Raaf"/>
    <x v="4"/>
    <x v="66"/>
    <n v="34.520000000000003"/>
    <x v="2"/>
    <x v="0"/>
    <x v="0"/>
    <x v="5"/>
    <x v="0"/>
    <x v="1"/>
  </r>
  <r>
    <x v="1"/>
    <x v="1"/>
    <s v="De Bonte Raaf"/>
    <x v="4"/>
    <x v="67"/>
    <n v="0"/>
    <x v="2"/>
    <x v="0"/>
    <x v="0"/>
    <x v="5"/>
    <x v="0"/>
    <x v="1"/>
  </r>
  <r>
    <x v="1"/>
    <x v="1"/>
    <s v="De Bonte Raaf"/>
    <x v="4"/>
    <x v="68"/>
    <n v="0"/>
    <x v="2"/>
    <x v="0"/>
    <x v="0"/>
    <x v="5"/>
    <x v="0"/>
    <x v="1"/>
  </r>
  <r>
    <x v="1"/>
    <x v="1"/>
    <s v="De Bonte Raaf"/>
    <x v="4"/>
    <x v="69"/>
    <n v="0"/>
    <x v="2"/>
    <x v="0"/>
    <x v="0"/>
    <x v="5"/>
    <x v="0"/>
    <x v="1"/>
  </r>
  <r>
    <x v="1"/>
    <x v="1"/>
    <s v="De Bonte Raaf"/>
    <x v="4"/>
    <x v="70"/>
    <n v="4.7300000000000004"/>
    <x v="2"/>
    <x v="0"/>
    <x v="0"/>
    <x v="5"/>
    <x v="0"/>
    <x v="1"/>
  </r>
  <r>
    <x v="1"/>
    <x v="1"/>
    <s v="De Bonte Raaf"/>
    <x v="4"/>
    <x v="71"/>
    <n v="0"/>
    <x v="2"/>
    <x v="0"/>
    <x v="0"/>
    <x v="5"/>
    <x v="0"/>
    <x v="1"/>
  </r>
  <r>
    <x v="1"/>
    <x v="1"/>
    <s v="De Bonte Raaf"/>
    <x v="4"/>
    <x v="72"/>
    <n v="0"/>
    <x v="2"/>
    <x v="0"/>
    <x v="0"/>
    <x v="4"/>
    <x v="0"/>
    <x v="1"/>
  </r>
  <r>
    <x v="1"/>
    <x v="1"/>
    <s v="De Bonte Raaf"/>
    <x v="4"/>
    <x v="73"/>
    <n v="0"/>
    <x v="2"/>
    <x v="0"/>
    <x v="0"/>
    <x v="4"/>
    <x v="0"/>
    <x v="1"/>
  </r>
  <r>
    <x v="1"/>
    <x v="1"/>
    <s v="De Bonte Raaf"/>
    <x v="4"/>
    <x v="74"/>
    <n v="0"/>
    <x v="2"/>
    <x v="0"/>
    <x v="0"/>
    <x v="4"/>
    <x v="0"/>
    <x v="1"/>
  </r>
  <r>
    <x v="1"/>
    <x v="1"/>
    <s v="De Bonte Raaf"/>
    <x v="4"/>
    <x v="75"/>
    <n v="0"/>
    <x v="2"/>
    <x v="0"/>
    <x v="0"/>
    <x v="4"/>
    <x v="0"/>
    <x v="1"/>
  </r>
  <r>
    <x v="1"/>
    <x v="1"/>
    <s v="De Bonte Raaf"/>
    <x v="4"/>
    <x v="76"/>
    <n v="89.49"/>
    <x v="2"/>
    <x v="0"/>
    <x v="0"/>
    <x v="6"/>
    <x v="0"/>
    <x v="1"/>
  </r>
  <r>
    <x v="1"/>
    <x v="1"/>
    <s v="De Bonte Raaf"/>
    <x v="4"/>
    <x v="125"/>
    <n v="0"/>
    <x v="2"/>
    <x v="0"/>
    <x v="0"/>
    <x v="6"/>
    <x v="0"/>
    <x v="1"/>
  </r>
  <r>
    <x v="1"/>
    <x v="1"/>
    <s v="De Bonte Raaf"/>
    <x v="4"/>
    <x v="77"/>
    <n v="-73.67"/>
    <x v="2"/>
    <x v="0"/>
    <x v="0"/>
    <x v="7"/>
    <x v="0"/>
    <x v="1"/>
  </r>
  <r>
    <x v="1"/>
    <x v="1"/>
    <s v="De Bonte Raaf"/>
    <x v="4"/>
    <x v="78"/>
    <n v="0"/>
    <x v="2"/>
    <x v="0"/>
    <x v="0"/>
    <x v="7"/>
    <x v="0"/>
    <x v="1"/>
  </r>
  <r>
    <x v="1"/>
    <x v="1"/>
    <s v="De Bonte Raaf"/>
    <x v="4"/>
    <x v="79"/>
    <n v="0"/>
    <x v="2"/>
    <x v="0"/>
    <x v="0"/>
    <x v="7"/>
    <x v="0"/>
    <x v="1"/>
  </r>
  <r>
    <x v="1"/>
    <x v="1"/>
    <s v="De Bonte Raaf"/>
    <x v="4"/>
    <x v="80"/>
    <n v="0"/>
    <x v="2"/>
    <x v="0"/>
    <x v="0"/>
    <x v="8"/>
    <x v="0"/>
    <x v="1"/>
  </r>
  <r>
    <x v="1"/>
    <x v="1"/>
    <s v="De Bonte Raaf"/>
    <x v="4"/>
    <x v="126"/>
    <n v="0"/>
    <x v="2"/>
    <x v="0"/>
    <x v="0"/>
    <x v="8"/>
    <x v="0"/>
    <x v="1"/>
  </r>
  <r>
    <x v="1"/>
    <x v="1"/>
    <s v="De Bonte Raaf"/>
    <x v="4"/>
    <x v="81"/>
    <n v="1204.77"/>
    <x v="2"/>
    <x v="0"/>
    <x v="0"/>
    <x v="8"/>
    <x v="0"/>
    <x v="1"/>
  </r>
  <r>
    <x v="1"/>
    <x v="1"/>
    <s v="De Bonte Raaf"/>
    <x v="4"/>
    <x v="82"/>
    <n v="0"/>
    <x v="2"/>
    <x v="0"/>
    <x v="0"/>
    <x v="8"/>
    <x v="0"/>
    <x v="1"/>
  </r>
  <r>
    <x v="1"/>
    <x v="1"/>
    <s v="De Bonte Raaf"/>
    <x v="4"/>
    <x v="83"/>
    <n v="1204.77"/>
    <x v="2"/>
    <x v="0"/>
    <x v="0"/>
    <x v="9"/>
    <x v="0"/>
    <x v="1"/>
  </r>
  <r>
    <x v="1"/>
    <x v="1"/>
    <s v="De Bonte Raaf"/>
    <x v="4"/>
    <x v="84"/>
    <n v="0"/>
    <x v="2"/>
    <x v="0"/>
    <x v="0"/>
    <x v="3"/>
    <x v="0"/>
    <x v="1"/>
  </r>
  <r>
    <x v="1"/>
    <x v="1"/>
    <s v="De Bonte Raaf"/>
    <x v="5"/>
    <x v="0"/>
    <n v="5355.57"/>
    <x v="3"/>
    <x v="4"/>
    <x v="0"/>
    <x v="0"/>
    <x v="1"/>
    <x v="1"/>
  </r>
  <r>
    <x v="1"/>
    <x v="1"/>
    <s v="De Bonte Raaf"/>
    <x v="5"/>
    <x v="85"/>
    <n v="1949.94"/>
    <x v="3"/>
    <x v="4"/>
    <x v="0"/>
    <x v="0"/>
    <x v="1"/>
    <x v="1"/>
  </r>
  <r>
    <x v="1"/>
    <x v="1"/>
    <s v="De Bonte Raaf"/>
    <x v="5"/>
    <x v="2"/>
    <n v="0"/>
    <x v="3"/>
    <x v="4"/>
    <x v="0"/>
    <x v="0"/>
    <x v="1"/>
    <x v="1"/>
  </r>
  <r>
    <x v="1"/>
    <x v="1"/>
    <s v="De Bonte Raaf"/>
    <x v="5"/>
    <x v="86"/>
    <n v="1949.94"/>
    <x v="3"/>
    <x v="4"/>
    <x v="0"/>
    <x v="0"/>
    <x v="1"/>
    <x v="1"/>
  </r>
  <r>
    <x v="1"/>
    <x v="1"/>
    <s v="De Bonte Raaf"/>
    <x v="5"/>
    <x v="4"/>
    <n v="1949.94"/>
    <x v="3"/>
    <x v="4"/>
    <x v="0"/>
    <x v="1"/>
    <x v="1"/>
    <x v="1"/>
  </r>
  <r>
    <x v="1"/>
    <x v="1"/>
    <s v="De Bonte Raaf"/>
    <x v="5"/>
    <x v="5"/>
    <n v="0"/>
    <x v="3"/>
    <x v="4"/>
    <x v="0"/>
    <x v="0"/>
    <x v="1"/>
    <x v="1"/>
  </r>
  <r>
    <x v="1"/>
    <x v="1"/>
    <s v="De Bonte Raaf"/>
    <x v="5"/>
    <x v="6"/>
    <n v="2498.91"/>
    <x v="3"/>
    <x v="4"/>
    <x v="0"/>
    <x v="0"/>
    <x v="1"/>
    <x v="1"/>
  </r>
  <r>
    <x v="1"/>
    <x v="1"/>
    <s v="De Bonte Raaf"/>
    <x v="5"/>
    <x v="101"/>
    <n v="0"/>
    <x v="3"/>
    <x v="4"/>
    <x v="0"/>
    <x v="1"/>
    <x v="1"/>
    <x v="1"/>
  </r>
  <r>
    <x v="1"/>
    <x v="1"/>
    <s v="De Bonte Raaf"/>
    <x v="5"/>
    <x v="7"/>
    <n v="0"/>
    <x v="3"/>
    <x v="4"/>
    <x v="0"/>
    <x v="0"/>
    <x v="1"/>
    <x v="1"/>
  </r>
  <r>
    <x v="1"/>
    <x v="1"/>
    <s v="De Bonte Raaf"/>
    <x v="5"/>
    <x v="96"/>
    <n v="10"/>
    <x v="3"/>
    <x v="4"/>
    <x v="0"/>
    <x v="0"/>
    <x v="1"/>
    <x v="1"/>
  </r>
  <r>
    <x v="1"/>
    <x v="1"/>
    <s v="De Bonte Raaf"/>
    <x v="5"/>
    <x v="102"/>
    <n v="0"/>
    <x v="3"/>
    <x v="4"/>
    <x v="0"/>
    <x v="0"/>
    <x v="1"/>
    <x v="1"/>
  </r>
  <r>
    <x v="1"/>
    <x v="1"/>
    <s v="De Bonte Raaf"/>
    <x v="5"/>
    <x v="87"/>
    <n v="1949.94"/>
    <x v="3"/>
    <x v="4"/>
    <x v="0"/>
    <x v="0"/>
    <x v="1"/>
    <x v="1"/>
  </r>
  <r>
    <x v="1"/>
    <x v="1"/>
    <s v="De Bonte Raaf"/>
    <x v="5"/>
    <x v="88"/>
    <n v="1949.94"/>
    <x v="3"/>
    <x v="4"/>
    <x v="0"/>
    <x v="0"/>
    <x v="1"/>
    <x v="1"/>
  </r>
  <r>
    <x v="1"/>
    <x v="1"/>
    <s v="De Bonte Raaf"/>
    <x v="5"/>
    <x v="89"/>
    <n v="1949.94"/>
    <x v="3"/>
    <x v="4"/>
    <x v="0"/>
    <x v="0"/>
    <x v="1"/>
    <x v="1"/>
  </r>
  <r>
    <x v="1"/>
    <x v="1"/>
    <s v="De Bonte Raaf"/>
    <x v="5"/>
    <x v="90"/>
    <n v="1949.94"/>
    <x v="3"/>
    <x v="4"/>
    <x v="0"/>
    <x v="0"/>
    <x v="1"/>
    <x v="1"/>
  </r>
  <r>
    <x v="1"/>
    <x v="1"/>
    <s v="De Bonte Raaf"/>
    <x v="5"/>
    <x v="91"/>
    <n v="1949.94"/>
    <x v="3"/>
    <x v="4"/>
    <x v="0"/>
    <x v="0"/>
    <x v="1"/>
    <x v="1"/>
  </r>
  <r>
    <x v="1"/>
    <x v="1"/>
    <s v="De Bonte Raaf"/>
    <x v="5"/>
    <x v="103"/>
    <n v="0"/>
    <x v="3"/>
    <x v="4"/>
    <x v="0"/>
    <x v="1"/>
    <x v="1"/>
    <x v="1"/>
  </r>
  <r>
    <x v="1"/>
    <x v="1"/>
    <s v="De Bonte Raaf"/>
    <x v="5"/>
    <x v="15"/>
    <n v="0"/>
    <x v="3"/>
    <x v="4"/>
    <x v="0"/>
    <x v="0"/>
    <x v="1"/>
    <x v="1"/>
  </r>
  <r>
    <x v="1"/>
    <x v="1"/>
    <s v="De Bonte Raaf"/>
    <x v="5"/>
    <x v="16"/>
    <n v="1949.94"/>
    <x v="3"/>
    <x v="4"/>
    <x v="0"/>
    <x v="0"/>
    <x v="1"/>
    <x v="1"/>
  </r>
  <r>
    <x v="1"/>
    <x v="1"/>
    <s v="De Bonte Raaf"/>
    <x v="5"/>
    <x v="17"/>
    <n v="0"/>
    <x v="3"/>
    <x v="4"/>
    <x v="0"/>
    <x v="0"/>
    <x v="1"/>
    <x v="1"/>
  </r>
  <r>
    <x v="1"/>
    <x v="1"/>
    <s v="De Bonte Raaf"/>
    <x v="5"/>
    <x v="18"/>
    <n v="1949.94"/>
    <x v="3"/>
    <x v="4"/>
    <x v="0"/>
    <x v="0"/>
    <x v="1"/>
    <x v="1"/>
  </r>
  <r>
    <x v="1"/>
    <x v="1"/>
    <s v="De Bonte Raaf"/>
    <x v="5"/>
    <x v="19"/>
    <n v="16"/>
    <x v="3"/>
    <x v="4"/>
    <x v="0"/>
    <x v="0"/>
    <x v="1"/>
    <x v="1"/>
  </r>
  <r>
    <x v="1"/>
    <x v="1"/>
    <s v="De Bonte Raaf"/>
    <x v="5"/>
    <x v="20"/>
    <n v="1949.94"/>
    <x v="3"/>
    <x v="4"/>
    <x v="0"/>
    <x v="0"/>
    <x v="1"/>
    <x v="1"/>
  </r>
  <r>
    <x v="1"/>
    <x v="1"/>
    <s v="De Bonte Raaf"/>
    <x v="5"/>
    <x v="21"/>
    <n v="-174.75"/>
    <x v="3"/>
    <x v="4"/>
    <x v="0"/>
    <x v="0"/>
    <x v="1"/>
    <x v="1"/>
  </r>
  <r>
    <x v="1"/>
    <x v="1"/>
    <s v="De Bonte Raaf"/>
    <x v="5"/>
    <x v="22"/>
    <n v="1949.94"/>
    <x v="3"/>
    <x v="4"/>
    <x v="0"/>
    <x v="0"/>
    <x v="1"/>
    <x v="1"/>
  </r>
  <r>
    <x v="1"/>
    <x v="1"/>
    <s v="De Bonte Raaf"/>
    <x v="5"/>
    <x v="23"/>
    <n v="1949.94"/>
    <x v="3"/>
    <x v="4"/>
    <x v="0"/>
    <x v="0"/>
    <x v="1"/>
    <x v="1"/>
  </r>
  <r>
    <x v="1"/>
    <x v="1"/>
    <s v="De Bonte Raaf"/>
    <x v="5"/>
    <x v="24"/>
    <n v="1949.94"/>
    <x v="3"/>
    <x v="4"/>
    <x v="0"/>
    <x v="0"/>
    <x v="1"/>
    <x v="1"/>
  </r>
  <r>
    <x v="1"/>
    <x v="1"/>
    <s v="De Bonte Raaf"/>
    <x v="5"/>
    <x v="25"/>
    <n v="21.67"/>
    <x v="3"/>
    <x v="4"/>
    <x v="0"/>
    <x v="0"/>
    <x v="1"/>
    <x v="1"/>
  </r>
  <r>
    <x v="1"/>
    <x v="1"/>
    <s v="De Bonte Raaf"/>
    <x v="5"/>
    <x v="26"/>
    <n v="104"/>
    <x v="3"/>
    <x v="4"/>
    <x v="0"/>
    <x v="0"/>
    <x v="1"/>
    <x v="1"/>
  </r>
  <r>
    <x v="1"/>
    <x v="1"/>
    <s v="De Bonte Raaf"/>
    <x v="5"/>
    <x v="27"/>
    <n v="323.25"/>
    <x v="3"/>
    <x v="4"/>
    <x v="0"/>
    <x v="0"/>
    <x v="1"/>
    <x v="1"/>
  </r>
  <r>
    <x v="1"/>
    <x v="1"/>
    <s v="De Bonte Raaf"/>
    <x v="5"/>
    <x v="28"/>
    <n v="1949.94"/>
    <x v="3"/>
    <x v="4"/>
    <x v="0"/>
    <x v="0"/>
    <x v="1"/>
    <x v="1"/>
  </r>
  <r>
    <x v="1"/>
    <x v="1"/>
    <s v="De Bonte Raaf"/>
    <x v="5"/>
    <x v="29"/>
    <n v="0"/>
    <x v="3"/>
    <x v="4"/>
    <x v="0"/>
    <x v="0"/>
    <x v="1"/>
    <x v="1"/>
  </r>
  <r>
    <x v="1"/>
    <x v="1"/>
    <s v="De Bonte Raaf"/>
    <x v="5"/>
    <x v="30"/>
    <n v="2700"/>
    <x v="3"/>
    <x v="4"/>
    <x v="0"/>
    <x v="0"/>
    <x v="1"/>
    <x v="1"/>
  </r>
  <r>
    <x v="1"/>
    <x v="1"/>
    <s v="De Bonte Raaf"/>
    <x v="5"/>
    <x v="31"/>
    <n v="17.309999999999999"/>
    <x v="3"/>
    <x v="4"/>
    <x v="0"/>
    <x v="0"/>
    <x v="1"/>
    <x v="1"/>
  </r>
  <r>
    <x v="1"/>
    <x v="1"/>
    <s v="De Bonte Raaf"/>
    <x v="5"/>
    <x v="32"/>
    <n v="112.66"/>
    <x v="3"/>
    <x v="4"/>
    <x v="0"/>
    <x v="0"/>
    <x v="1"/>
    <x v="1"/>
  </r>
  <r>
    <x v="1"/>
    <x v="1"/>
    <s v="De Bonte Raaf"/>
    <x v="5"/>
    <x v="33"/>
    <n v="72.22"/>
    <x v="3"/>
    <x v="4"/>
    <x v="0"/>
    <x v="0"/>
    <x v="1"/>
    <x v="1"/>
  </r>
  <r>
    <x v="1"/>
    <x v="1"/>
    <s v="De Bonte Raaf"/>
    <x v="5"/>
    <x v="34"/>
    <n v="72.22"/>
    <x v="3"/>
    <x v="4"/>
    <x v="0"/>
    <x v="0"/>
    <x v="1"/>
    <x v="1"/>
  </r>
  <r>
    <x v="1"/>
    <x v="1"/>
    <s v="De Bonte Raaf"/>
    <x v="5"/>
    <x v="35"/>
    <n v="80"/>
    <x v="3"/>
    <x v="4"/>
    <x v="0"/>
    <x v="0"/>
    <x v="1"/>
    <x v="1"/>
  </r>
  <r>
    <x v="1"/>
    <x v="1"/>
    <s v="De Bonte Raaf"/>
    <x v="5"/>
    <x v="36"/>
    <n v="113"/>
    <x v="3"/>
    <x v="4"/>
    <x v="0"/>
    <x v="0"/>
    <x v="1"/>
    <x v="1"/>
  </r>
  <r>
    <x v="1"/>
    <x v="1"/>
    <s v="De Bonte Raaf"/>
    <x v="5"/>
    <x v="37"/>
    <n v="136.5"/>
    <x v="3"/>
    <x v="4"/>
    <x v="0"/>
    <x v="0"/>
    <x v="1"/>
    <x v="1"/>
  </r>
  <r>
    <x v="1"/>
    <x v="1"/>
    <s v="De Bonte Raaf"/>
    <x v="5"/>
    <x v="104"/>
    <n v="0"/>
    <x v="3"/>
    <x v="4"/>
    <x v="0"/>
    <x v="0"/>
    <x v="1"/>
    <x v="1"/>
  </r>
  <r>
    <x v="1"/>
    <x v="1"/>
    <s v="De Bonte Raaf"/>
    <x v="5"/>
    <x v="105"/>
    <n v="0"/>
    <x v="3"/>
    <x v="4"/>
    <x v="0"/>
    <x v="0"/>
    <x v="1"/>
    <x v="1"/>
  </r>
  <r>
    <x v="1"/>
    <x v="1"/>
    <s v="De Bonte Raaf"/>
    <x v="5"/>
    <x v="106"/>
    <n v="0"/>
    <x v="3"/>
    <x v="4"/>
    <x v="0"/>
    <x v="0"/>
    <x v="1"/>
    <x v="1"/>
  </r>
  <r>
    <x v="1"/>
    <x v="1"/>
    <s v="De Bonte Raaf"/>
    <x v="5"/>
    <x v="38"/>
    <n v="5.75"/>
    <x v="3"/>
    <x v="4"/>
    <x v="0"/>
    <x v="0"/>
    <x v="1"/>
    <x v="1"/>
  </r>
  <r>
    <x v="1"/>
    <x v="1"/>
    <s v="De Bonte Raaf"/>
    <x v="5"/>
    <x v="93"/>
    <n v="102"/>
    <x v="3"/>
    <x v="4"/>
    <x v="0"/>
    <x v="0"/>
    <x v="1"/>
    <x v="1"/>
  </r>
  <r>
    <x v="1"/>
    <x v="1"/>
    <s v="De Bonte Raaf"/>
    <x v="5"/>
    <x v="40"/>
    <n v="107.75"/>
    <x v="3"/>
    <x v="4"/>
    <x v="0"/>
    <x v="0"/>
    <x v="1"/>
    <x v="1"/>
  </r>
  <r>
    <x v="1"/>
    <x v="1"/>
    <s v="De Bonte Raaf"/>
    <x v="5"/>
    <x v="41"/>
    <n v="0"/>
    <x v="3"/>
    <x v="4"/>
    <x v="0"/>
    <x v="0"/>
    <x v="1"/>
    <x v="1"/>
  </r>
  <r>
    <x v="1"/>
    <x v="1"/>
    <s v="De Bonte Raaf"/>
    <x v="5"/>
    <x v="92"/>
    <n v="1949.94"/>
    <x v="3"/>
    <x v="4"/>
    <x v="0"/>
    <x v="0"/>
    <x v="1"/>
    <x v="1"/>
  </r>
  <r>
    <x v="1"/>
    <x v="1"/>
    <s v="De Bonte Raaf"/>
    <x v="5"/>
    <x v="107"/>
    <n v="0"/>
    <x v="3"/>
    <x v="4"/>
    <x v="0"/>
    <x v="1"/>
    <x v="1"/>
    <x v="1"/>
  </r>
  <r>
    <x v="1"/>
    <x v="1"/>
    <s v="De Bonte Raaf"/>
    <x v="5"/>
    <x v="43"/>
    <n v="0"/>
    <x v="3"/>
    <x v="4"/>
    <x v="0"/>
    <x v="1"/>
    <x v="1"/>
    <x v="1"/>
  </r>
  <r>
    <x v="1"/>
    <x v="1"/>
    <s v="De Bonte Raaf"/>
    <x v="5"/>
    <x v="108"/>
    <n v="0"/>
    <x v="3"/>
    <x v="4"/>
    <x v="0"/>
    <x v="1"/>
    <x v="1"/>
    <x v="1"/>
  </r>
  <r>
    <x v="1"/>
    <x v="1"/>
    <s v="De Bonte Raaf"/>
    <x v="5"/>
    <x v="109"/>
    <n v="0"/>
    <x v="3"/>
    <x v="4"/>
    <x v="0"/>
    <x v="1"/>
    <x v="1"/>
    <x v="1"/>
  </r>
  <r>
    <x v="1"/>
    <x v="1"/>
    <s v="De Bonte Raaf"/>
    <x v="5"/>
    <x v="110"/>
    <n v="0"/>
    <x v="3"/>
    <x v="4"/>
    <x v="0"/>
    <x v="1"/>
    <x v="1"/>
    <x v="1"/>
  </r>
  <r>
    <x v="1"/>
    <x v="1"/>
    <s v="De Bonte Raaf"/>
    <x v="5"/>
    <x v="44"/>
    <n v="10"/>
    <x v="3"/>
    <x v="4"/>
    <x v="0"/>
    <x v="2"/>
    <x v="1"/>
    <x v="1"/>
  </r>
  <r>
    <x v="1"/>
    <x v="1"/>
    <s v="De Bonte Raaf"/>
    <x v="5"/>
    <x v="111"/>
    <n v="0"/>
    <x v="3"/>
    <x v="4"/>
    <x v="0"/>
    <x v="2"/>
    <x v="1"/>
    <x v="1"/>
  </r>
  <r>
    <x v="1"/>
    <x v="1"/>
    <s v="De Bonte Raaf"/>
    <x v="5"/>
    <x v="46"/>
    <n v="0"/>
    <x v="3"/>
    <x v="4"/>
    <x v="0"/>
    <x v="2"/>
    <x v="1"/>
    <x v="1"/>
  </r>
  <r>
    <x v="1"/>
    <x v="1"/>
    <s v="De Bonte Raaf"/>
    <x v="5"/>
    <x v="112"/>
    <n v="0"/>
    <x v="3"/>
    <x v="4"/>
    <x v="0"/>
    <x v="2"/>
    <x v="1"/>
    <x v="1"/>
  </r>
  <r>
    <x v="1"/>
    <x v="1"/>
    <s v="De Bonte Raaf"/>
    <x v="5"/>
    <x v="113"/>
    <n v="0"/>
    <x v="3"/>
    <x v="4"/>
    <x v="0"/>
    <x v="2"/>
    <x v="1"/>
    <x v="1"/>
  </r>
  <r>
    <x v="1"/>
    <x v="1"/>
    <s v="De Bonte Raaf"/>
    <x v="5"/>
    <x v="114"/>
    <n v="0"/>
    <x v="3"/>
    <x v="4"/>
    <x v="0"/>
    <x v="2"/>
    <x v="1"/>
    <x v="1"/>
  </r>
  <r>
    <x v="1"/>
    <x v="1"/>
    <s v="De Bonte Raaf"/>
    <x v="5"/>
    <x v="115"/>
    <n v="0"/>
    <x v="3"/>
    <x v="4"/>
    <x v="0"/>
    <x v="2"/>
    <x v="1"/>
    <x v="1"/>
  </r>
  <r>
    <x v="1"/>
    <x v="1"/>
    <s v="De Bonte Raaf"/>
    <x v="5"/>
    <x v="116"/>
    <n v="0"/>
    <x v="3"/>
    <x v="4"/>
    <x v="0"/>
    <x v="1"/>
    <x v="1"/>
    <x v="1"/>
  </r>
  <r>
    <x v="1"/>
    <x v="1"/>
    <s v="De Bonte Raaf"/>
    <x v="5"/>
    <x v="117"/>
    <n v="0"/>
    <x v="3"/>
    <x v="4"/>
    <x v="0"/>
    <x v="2"/>
    <x v="1"/>
    <x v="1"/>
  </r>
  <r>
    <x v="1"/>
    <x v="1"/>
    <s v="De Bonte Raaf"/>
    <x v="5"/>
    <x v="118"/>
    <n v="0"/>
    <x v="3"/>
    <x v="4"/>
    <x v="0"/>
    <x v="1"/>
    <x v="1"/>
    <x v="1"/>
  </r>
  <r>
    <x v="1"/>
    <x v="1"/>
    <s v="De Bonte Raaf"/>
    <x v="5"/>
    <x v="119"/>
    <n v="0"/>
    <x v="3"/>
    <x v="4"/>
    <x v="0"/>
    <x v="10"/>
    <x v="1"/>
    <x v="1"/>
  </r>
  <r>
    <x v="1"/>
    <x v="1"/>
    <s v="De Bonte Raaf"/>
    <x v="5"/>
    <x v="120"/>
    <n v="0"/>
    <x v="3"/>
    <x v="4"/>
    <x v="0"/>
    <x v="10"/>
    <x v="1"/>
    <x v="1"/>
  </r>
  <r>
    <x v="1"/>
    <x v="1"/>
    <s v="De Bonte Raaf"/>
    <x v="5"/>
    <x v="121"/>
    <n v="0"/>
    <x v="3"/>
    <x v="4"/>
    <x v="0"/>
    <x v="10"/>
    <x v="1"/>
    <x v="1"/>
  </r>
  <r>
    <x v="1"/>
    <x v="1"/>
    <s v="De Bonte Raaf"/>
    <x v="5"/>
    <x v="122"/>
    <n v="0"/>
    <x v="3"/>
    <x v="4"/>
    <x v="0"/>
    <x v="10"/>
    <x v="1"/>
    <x v="1"/>
  </r>
  <r>
    <x v="1"/>
    <x v="1"/>
    <s v="De Bonte Raaf"/>
    <x v="5"/>
    <x v="123"/>
    <n v="0"/>
    <x v="3"/>
    <x v="4"/>
    <x v="0"/>
    <x v="10"/>
    <x v="1"/>
    <x v="1"/>
  </r>
  <r>
    <x v="1"/>
    <x v="1"/>
    <s v="De Bonte Raaf"/>
    <x v="5"/>
    <x v="124"/>
    <n v="0"/>
    <x v="3"/>
    <x v="4"/>
    <x v="0"/>
    <x v="10"/>
    <x v="1"/>
    <x v="1"/>
  </r>
  <r>
    <x v="1"/>
    <x v="1"/>
    <s v="De Bonte Raaf"/>
    <x v="5"/>
    <x v="48"/>
    <n v="0"/>
    <x v="3"/>
    <x v="4"/>
    <x v="0"/>
    <x v="1"/>
    <x v="1"/>
    <x v="1"/>
  </r>
  <r>
    <x v="1"/>
    <x v="1"/>
    <s v="De Bonte Raaf"/>
    <x v="5"/>
    <x v="49"/>
    <n v="156"/>
    <x v="3"/>
    <x v="4"/>
    <x v="0"/>
    <x v="3"/>
    <x v="1"/>
    <x v="1"/>
  </r>
  <r>
    <x v="1"/>
    <x v="1"/>
    <s v="De Bonte Raaf"/>
    <x v="5"/>
    <x v="50"/>
    <n v="23.4"/>
    <x v="3"/>
    <x v="4"/>
    <x v="0"/>
    <x v="4"/>
    <x v="1"/>
    <x v="1"/>
  </r>
  <r>
    <x v="1"/>
    <x v="1"/>
    <s v="De Bonte Raaf"/>
    <x v="5"/>
    <x v="51"/>
    <n v="31.2"/>
    <x v="3"/>
    <x v="4"/>
    <x v="0"/>
    <x v="4"/>
    <x v="1"/>
    <x v="1"/>
  </r>
  <r>
    <x v="1"/>
    <x v="1"/>
    <s v="De Bonte Raaf"/>
    <x v="5"/>
    <x v="52"/>
    <n v="0"/>
    <x v="3"/>
    <x v="4"/>
    <x v="0"/>
    <x v="1"/>
    <x v="1"/>
    <x v="1"/>
  </r>
  <r>
    <x v="1"/>
    <x v="1"/>
    <s v="De Bonte Raaf"/>
    <x v="5"/>
    <x v="53"/>
    <n v="29.25"/>
    <x v="3"/>
    <x v="4"/>
    <x v="0"/>
    <x v="3"/>
    <x v="1"/>
    <x v="1"/>
  </r>
  <r>
    <x v="1"/>
    <x v="1"/>
    <s v="De Bonte Raaf"/>
    <x v="5"/>
    <x v="54"/>
    <n v="4.3899999999999997"/>
    <x v="3"/>
    <x v="4"/>
    <x v="0"/>
    <x v="4"/>
    <x v="1"/>
    <x v="1"/>
  </r>
  <r>
    <x v="1"/>
    <x v="1"/>
    <s v="De Bonte Raaf"/>
    <x v="5"/>
    <x v="55"/>
    <n v="5.85"/>
    <x v="3"/>
    <x v="4"/>
    <x v="0"/>
    <x v="4"/>
    <x v="1"/>
    <x v="1"/>
  </r>
  <r>
    <x v="1"/>
    <x v="1"/>
    <s v="De Bonte Raaf"/>
    <x v="5"/>
    <x v="56"/>
    <n v="0"/>
    <x v="3"/>
    <x v="4"/>
    <x v="0"/>
    <x v="4"/>
    <x v="1"/>
    <x v="1"/>
  </r>
  <r>
    <x v="1"/>
    <x v="1"/>
    <s v="De Bonte Raaf"/>
    <x v="5"/>
    <x v="57"/>
    <n v="0"/>
    <x v="3"/>
    <x v="4"/>
    <x v="0"/>
    <x v="4"/>
    <x v="1"/>
    <x v="1"/>
  </r>
  <r>
    <x v="1"/>
    <x v="1"/>
    <s v="De Bonte Raaf"/>
    <x v="5"/>
    <x v="58"/>
    <n v="0"/>
    <x v="3"/>
    <x v="4"/>
    <x v="0"/>
    <x v="4"/>
    <x v="1"/>
    <x v="1"/>
  </r>
  <r>
    <x v="1"/>
    <x v="1"/>
    <s v="De Bonte Raaf"/>
    <x v="5"/>
    <x v="59"/>
    <n v="0"/>
    <x v="3"/>
    <x v="4"/>
    <x v="0"/>
    <x v="4"/>
    <x v="1"/>
    <x v="1"/>
  </r>
  <r>
    <x v="1"/>
    <x v="1"/>
    <s v="De Bonte Raaf"/>
    <x v="5"/>
    <x v="60"/>
    <n v="146.83000000000001"/>
    <x v="3"/>
    <x v="4"/>
    <x v="0"/>
    <x v="5"/>
    <x v="1"/>
    <x v="1"/>
  </r>
  <r>
    <x v="1"/>
    <x v="1"/>
    <s v="De Bonte Raaf"/>
    <x v="5"/>
    <x v="61"/>
    <n v="0"/>
    <x v="3"/>
    <x v="4"/>
    <x v="0"/>
    <x v="5"/>
    <x v="1"/>
    <x v="1"/>
  </r>
  <r>
    <x v="1"/>
    <x v="1"/>
    <s v="De Bonte Raaf"/>
    <x v="5"/>
    <x v="62"/>
    <n v="0"/>
    <x v="3"/>
    <x v="4"/>
    <x v="0"/>
    <x v="5"/>
    <x v="1"/>
    <x v="1"/>
  </r>
  <r>
    <x v="1"/>
    <x v="1"/>
    <s v="De Bonte Raaf"/>
    <x v="5"/>
    <x v="63"/>
    <n v="0"/>
    <x v="3"/>
    <x v="4"/>
    <x v="0"/>
    <x v="5"/>
    <x v="1"/>
    <x v="1"/>
  </r>
  <r>
    <x v="1"/>
    <x v="1"/>
    <s v="De Bonte Raaf"/>
    <x v="5"/>
    <x v="64"/>
    <n v="10.53"/>
    <x v="3"/>
    <x v="4"/>
    <x v="0"/>
    <x v="5"/>
    <x v="1"/>
    <x v="1"/>
  </r>
  <r>
    <x v="1"/>
    <x v="1"/>
    <s v="De Bonte Raaf"/>
    <x v="5"/>
    <x v="65"/>
    <n v="0"/>
    <x v="3"/>
    <x v="4"/>
    <x v="0"/>
    <x v="5"/>
    <x v="1"/>
    <x v="1"/>
  </r>
  <r>
    <x v="1"/>
    <x v="1"/>
    <s v="De Bonte Raaf"/>
    <x v="5"/>
    <x v="66"/>
    <n v="52.65"/>
    <x v="3"/>
    <x v="4"/>
    <x v="0"/>
    <x v="5"/>
    <x v="1"/>
    <x v="1"/>
  </r>
  <r>
    <x v="1"/>
    <x v="1"/>
    <s v="De Bonte Raaf"/>
    <x v="5"/>
    <x v="67"/>
    <n v="0"/>
    <x v="3"/>
    <x v="4"/>
    <x v="0"/>
    <x v="5"/>
    <x v="1"/>
    <x v="1"/>
  </r>
  <r>
    <x v="1"/>
    <x v="1"/>
    <s v="De Bonte Raaf"/>
    <x v="5"/>
    <x v="68"/>
    <n v="0"/>
    <x v="3"/>
    <x v="4"/>
    <x v="0"/>
    <x v="5"/>
    <x v="1"/>
    <x v="1"/>
  </r>
  <r>
    <x v="1"/>
    <x v="1"/>
    <s v="De Bonte Raaf"/>
    <x v="5"/>
    <x v="69"/>
    <n v="0"/>
    <x v="3"/>
    <x v="4"/>
    <x v="0"/>
    <x v="5"/>
    <x v="1"/>
    <x v="1"/>
  </r>
  <r>
    <x v="1"/>
    <x v="1"/>
    <s v="De Bonte Raaf"/>
    <x v="5"/>
    <x v="70"/>
    <n v="7.21"/>
    <x v="3"/>
    <x v="4"/>
    <x v="0"/>
    <x v="5"/>
    <x v="1"/>
    <x v="1"/>
  </r>
  <r>
    <x v="1"/>
    <x v="1"/>
    <s v="De Bonte Raaf"/>
    <x v="5"/>
    <x v="71"/>
    <n v="0"/>
    <x v="3"/>
    <x v="4"/>
    <x v="0"/>
    <x v="5"/>
    <x v="1"/>
    <x v="1"/>
  </r>
  <r>
    <x v="1"/>
    <x v="1"/>
    <s v="De Bonte Raaf"/>
    <x v="5"/>
    <x v="72"/>
    <n v="0"/>
    <x v="3"/>
    <x v="4"/>
    <x v="0"/>
    <x v="4"/>
    <x v="1"/>
    <x v="1"/>
  </r>
  <r>
    <x v="1"/>
    <x v="1"/>
    <s v="De Bonte Raaf"/>
    <x v="5"/>
    <x v="73"/>
    <n v="0"/>
    <x v="3"/>
    <x v="4"/>
    <x v="0"/>
    <x v="4"/>
    <x v="1"/>
    <x v="1"/>
  </r>
  <r>
    <x v="1"/>
    <x v="1"/>
    <s v="De Bonte Raaf"/>
    <x v="5"/>
    <x v="74"/>
    <n v="0"/>
    <x v="3"/>
    <x v="4"/>
    <x v="0"/>
    <x v="4"/>
    <x v="1"/>
    <x v="1"/>
  </r>
  <r>
    <x v="1"/>
    <x v="1"/>
    <s v="De Bonte Raaf"/>
    <x v="5"/>
    <x v="75"/>
    <n v="0"/>
    <x v="3"/>
    <x v="4"/>
    <x v="0"/>
    <x v="4"/>
    <x v="1"/>
    <x v="1"/>
  </r>
  <r>
    <x v="1"/>
    <x v="1"/>
    <s v="De Bonte Raaf"/>
    <x v="5"/>
    <x v="76"/>
    <n v="136.5"/>
    <x v="3"/>
    <x v="4"/>
    <x v="0"/>
    <x v="6"/>
    <x v="1"/>
    <x v="1"/>
  </r>
  <r>
    <x v="1"/>
    <x v="1"/>
    <s v="De Bonte Raaf"/>
    <x v="5"/>
    <x v="125"/>
    <n v="0"/>
    <x v="3"/>
    <x v="4"/>
    <x v="0"/>
    <x v="6"/>
    <x v="1"/>
    <x v="1"/>
  </r>
  <r>
    <x v="1"/>
    <x v="1"/>
    <s v="De Bonte Raaf"/>
    <x v="5"/>
    <x v="77"/>
    <n v="-174.75"/>
    <x v="3"/>
    <x v="4"/>
    <x v="0"/>
    <x v="7"/>
    <x v="1"/>
    <x v="1"/>
  </r>
  <r>
    <x v="1"/>
    <x v="1"/>
    <s v="De Bonte Raaf"/>
    <x v="5"/>
    <x v="78"/>
    <n v="0"/>
    <x v="3"/>
    <x v="4"/>
    <x v="0"/>
    <x v="7"/>
    <x v="1"/>
    <x v="1"/>
  </r>
  <r>
    <x v="1"/>
    <x v="1"/>
    <s v="De Bonte Raaf"/>
    <x v="5"/>
    <x v="79"/>
    <n v="0"/>
    <x v="3"/>
    <x v="4"/>
    <x v="0"/>
    <x v="7"/>
    <x v="1"/>
    <x v="1"/>
  </r>
  <r>
    <x v="1"/>
    <x v="1"/>
    <s v="De Bonte Raaf"/>
    <x v="5"/>
    <x v="80"/>
    <n v="0"/>
    <x v="3"/>
    <x v="4"/>
    <x v="0"/>
    <x v="8"/>
    <x v="1"/>
    <x v="1"/>
  </r>
  <r>
    <x v="1"/>
    <x v="1"/>
    <s v="De Bonte Raaf"/>
    <x v="5"/>
    <x v="126"/>
    <n v="0"/>
    <x v="3"/>
    <x v="4"/>
    <x v="0"/>
    <x v="8"/>
    <x v="1"/>
    <x v="1"/>
  </r>
  <r>
    <x v="1"/>
    <x v="1"/>
    <s v="De Bonte Raaf"/>
    <x v="5"/>
    <x v="81"/>
    <n v="1785.19"/>
    <x v="3"/>
    <x v="4"/>
    <x v="0"/>
    <x v="8"/>
    <x v="1"/>
    <x v="1"/>
  </r>
  <r>
    <x v="1"/>
    <x v="1"/>
    <s v="De Bonte Raaf"/>
    <x v="5"/>
    <x v="82"/>
    <n v="0"/>
    <x v="3"/>
    <x v="4"/>
    <x v="0"/>
    <x v="8"/>
    <x v="1"/>
    <x v="1"/>
  </r>
  <r>
    <x v="1"/>
    <x v="1"/>
    <s v="De Bonte Raaf"/>
    <x v="5"/>
    <x v="83"/>
    <n v="1785.19"/>
    <x v="3"/>
    <x v="4"/>
    <x v="0"/>
    <x v="9"/>
    <x v="1"/>
    <x v="1"/>
  </r>
  <r>
    <x v="1"/>
    <x v="1"/>
    <s v="De Bonte Raaf"/>
    <x v="5"/>
    <x v="84"/>
    <n v="0"/>
    <x v="3"/>
    <x v="4"/>
    <x v="0"/>
    <x v="3"/>
    <x v="1"/>
    <x v="1"/>
  </r>
  <r>
    <x v="1"/>
    <x v="1"/>
    <s v="De Bonte Raaf"/>
    <x v="6"/>
    <x v="0"/>
    <n v="3094.2"/>
    <x v="2"/>
    <x v="0"/>
    <x v="0"/>
    <x v="0"/>
    <x v="2"/>
    <x v="1"/>
  </r>
  <r>
    <x v="1"/>
    <x v="1"/>
    <s v="De Bonte Raaf"/>
    <x v="6"/>
    <x v="85"/>
    <n v="1637.4"/>
    <x v="2"/>
    <x v="0"/>
    <x v="0"/>
    <x v="0"/>
    <x v="2"/>
    <x v="1"/>
  </r>
  <r>
    <x v="1"/>
    <x v="1"/>
    <s v="De Bonte Raaf"/>
    <x v="6"/>
    <x v="2"/>
    <n v="0"/>
    <x v="2"/>
    <x v="0"/>
    <x v="0"/>
    <x v="0"/>
    <x v="2"/>
    <x v="1"/>
  </r>
  <r>
    <x v="1"/>
    <x v="1"/>
    <s v="De Bonte Raaf"/>
    <x v="6"/>
    <x v="86"/>
    <n v="1637.4"/>
    <x v="2"/>
    <x v="0"/>
    <x v="0"/>
    <x v="0"/>
    <x v="2"/>
    <x v="1"/>
  </r>
  <r>
    <x v="1"/>
    <x v="1"/>
    <s v="De Bonte Raaf"/>
    <x v="6"/>
    <x v="4"/>
    <n v="1637.4"/>
    <x v="2"/>
    <x v="0"/>
    <x v="0"/>
    <x v="1"/>
    <x v="2"/>
    <x v="1"/>
  </r>
  <r>
    <x v="1"/>
    <x v="1"/>
    <s v="De Bonte Raaf"/>
    <x v="6"/>
    <x v="5"/>
    <n v="0"/>
    <x v="2"/>
    <x v="0"/>
    <x v="0"/>
    <x v="0"/>
    <x v="2"/>
    <x v="1"/>
  </r>
  <r>
    <x v="1"/>
    <x v="1"/>
    <s v="De Bonte Raaf"/>
    <x v="6"/>
    <x v="6"/>
    <n v="2171.85"/>
    <x v="2"/>
    <x v="0"/>
    <x v="0"/>
    <x v="0"/>
    <x v="2"/>
    <x v="1"/>
  </r>
  <r>
    <x v="1"/>
    <x v="1"/>
    <s v="De Bonte Raaf"/>
    <x v="6"/>
    <x v="101"/>
    <n v="0"/>
    <x v="2"/>
    <x v="0"/>
    <x v="0"/>
    <x v="1"/>
    <x v="2"/>
    <x v="1"/>
  </r>
  <r>
    <x v="1"/>
    <x v="1"/>
    <s v="De Bonte Raaf"/>
    <x v="6"/>
    <x v="7"/>
    <n v="0"/>
    <x v="2"/>
    <x v="0"/>
    <x v="0"/>
    <x v="0"/>
    <x v="2"/>
    <x v="1"/>
  </r>
  <r>
    <x v="1"/>
    <x v="1"/>
    <s v="De Bonte Raaf"/>
    <x v="6"/>
    <x v="9"/>
    <n v="0"/>
    <x v="2"/>
    <x v="0"/>
    <x v="0"/>
    <x v="0"/>
    <x v="2"/>
    <x v="1"/>
  </r>
  <r>
    <x v="1"/>
    <x v="1"/>
    <s v="De Bonte Raaf"/>
    <x v="6"/>
    <x v="102"/>
    <n v="0"/>
    <x v="2"/>
    <x v="0"/>
    <x v="0"/>
    <x v="0"/>
    <x v="2"/>
    <x v="1"/>
  </r>
  <r>
    <x v="1"/>
    <x v="1"/>
    <s v="De Bonte Raaf"/>
    <x v="6"/>
    <x v="87"/>
    <n v="1637.4"/>
    <x v="2"/>
    <x v="0"/>
    <x v="0"/>
    <x v="0"/>
    <x v="2"/>
    <x v="1"/>
  </r>
  <r>
    <x v="1"/>
    <x v="1"/>
    <s v="De Bonte Raaf"/>
    <x v="6"/>
    <x v="88"/>
    <n v="1637.4"/>
    <x v="2"/>
    <x v="0"/>
    <x v="0"/>
    <x v="0"/>
    <x v="2"/>
    <x v="1"/>
  </r>
  <r>
    <x v="1"/>
    <x v="1"/>
    <s v="De Bonte Raaf"/>
    <x v="6"/>
    <x v="89"/>
    <n v="1637.4"/>
    <x v="2"/>
    <x v="0"/>
    <x v="0"/>
    <x v="0"/>
    <x v="2"/>
    <x v="1"/>
  </r>
  <r>
    <x v="1"/>
    <x v="1"/>
    <s v="De Bonte Raaf"/>
    <x v="6"/>
    <x v="90"/>
    <n v="1637.4"/>
    <x v="2"/>
    <x v="0"/>
    <x v="0"/>
    <x v="0"/>
    <x v="2"/>
    <x v="1"/>
  </r>
  <r>
    <x v="1"/>
    <x v="1"/>
    <s v="De Bonte Raaf"/>
    <x v="6"/>
    <x v="91"/>
    <n v="1637.4"/>
    <x v="2"/>
    <x v="0"/>
    <x v="0"/>
    <x v="0"/>
    <x v="2"/>
    <x v="1"/>
  </r>
  <r>
    <x v="1"/>
    <x v="1"/>
    <s v="De Bonte Raaf"/>
    <x v="6"/>
    <x v="103"/>
    <n v="0"/>
    <x v="2"/>
    <x v="0"/>
    <x v="0"/>
    <x v="1"/>
    <x v="2"/>
    <x v="1"/>
  </r>
  <r>
    <x v="1"/>
    <x v="1"/>
    <s v="De Bonte Raaf"/>
    <x v="6"/>
    <x v="15"/>
    <n v="0"/>
    <x v="2"/>
    <x v="0"/>
    <x v="0"/>
    <x v="0"/>
    <x v="2"/>
    <x v="1"/>
  </r>
  <r>
    <x v="1"/>
    <x v="1"/>
    <s v="De Bonte Raaf"/>
    <x v="6"/>
    <x v="16"/>
    <n v="0"/>
    <x v="2"/>
    <x v="0"/>
    <x v="0"/>
    <x v="0"/>
    <x v="2"/>
    <x v="1"/>
  </r>
  <r>
    <x v="1"/>
    <x v="1"/>
    <s v="De Bonte Raaf"/>
    <x v="6"/>
    <x v="17"/>
    <n v="1637.4"/>
    <x v="2"/>
    <x v="0"/>
    <x v="0"/>
    <x v="0"/>
    <x v="2"/>
    <x v="1"/>
  </r>
  <r>
    <x v="1"/>
    <x v="1"/>
    <s v="De Bonte Raaf"/>
    <x v="6"/>
    <x v="18"/>
    <n v="1637.4"/>
    <x v="2"/>
    <x v="0"/>
    <x v="0"/>
    <x v="0"/>
    <x v="2"/>
    <x v="1"/>
  </r>
  <r>
    <x v="1"/>
    <x v="1"/>
    <s v="De Bonte Raaf"/>
    <x v="6"/>
    <x v="19"/>
    <n v="12"/>
    <x v="2"/>
    <x v="0"/>
    <x v="0"/>
    <x v="0"/>
    <x v="2"/>
    <x v="1"/>
  </r>
  <r>
    <x v="1"/>
    <x v="1"/>
    <s v="De Bonte Raaf"/>
    <x v="6"/>
    <x v="20"/>
    <n v="1637.4"/>
    <x v="2"/>
    <x v="0"/>
    <x v="0"/>
    <x v="0"/>
    <x v="2"/>
    <x v="1"/>
  </r>
  <r>
    <x v="1"/>
    <x v="1"/>
    <s v="De Bonte Raaf"/>
    <x v="6"/>
    <x v="21"/>
    <n v="-606"/>
    <x v="2"/>
    <x v="0"/>
    <x v="0"/>
    <x v="0"/>
    <x v="2"/>
    <x v="1"/>
  </r>
  <r>
    <x v="1"/>
    <x v="1"/>
    <s v="De Bonte Raaf"/>
    <x v="6"/>
    <x v="22"/>
    <n v="1637.4"/>
    <x v="2"/>
    <x v="0"/>
    <x v="0"/>
    <x v="0"/>
    <x v="2"/>
    <x v="1"/>
  </r>
  <r>
    <x v="1"/>
    <x v="1"/>
    <s v="De Bonte Raaf"/>
    <x v="6"/>
    <x v="23"/>
    <n v="1637.4"/>
    <x v="2"/>
    <x v="0"/>
    <x v="0"/>
    <x v="0"/>
    <x v="2"/>
    <x v="1"/>
  </r>
  <r>
    <x v="1"/>
    <x v="1"/>
    <s v="De Bonte Raaf"/>
    <x v="6"/>
    <x v="24"/>
    <n v="1637.4"/>
    <x v="2"/>
    <x v="0"/>
    <x v="0"/>
    <x v="0"/>
    <x v="2"/>
    <x v="1"/>
  </r>
  <r>
    <x v="1"/>
    <x v="1"/>
    <s v="De Bonte Raaf"/>
    <x v="6"/>
    <x v="25"/>
    <n v="21.67"/>
    <x v="2"/>
    <x v="0"/>
    <x v="0"/>
    <x v="0"/>
    <x v="2"/>
    <x v="1"/>
  </r>
  <r>
    <x v="1"/>
    <x v="1"/>
    <s v="De Bonte Raaf"/>
    <x v="6"/>
    <x v="26"/>
    <n v="86.4"/>
    <x v="2"/>
    <x v="0"/>
    <x v="0"/>
    <x v="0"/>
    <x v="2"/>
    <x v="1"/>
  </r>
  <r>
    <x v="1"/>
    <x v="1"/>
    <s v="De Bonte Raaf"/>
    <x v="6"/>
    <x v="27"/>
    <n v="0"/>
    <x v="2"/>
    <x v="0"/>
    <x v="0"/>
    <x v="0"/>
    <x v="2"/>
    <x v="1"/>
  </r>
  <r>
    <x v="1"/>
    <x v="1"/>
    <s v="De Bonte Raaf"/>
    <x v="6"/>
    <x v="28"/>
    <n v="1637.4"/>
    <x v="2"/>
    <x v="0"/>
    <x v="0"/>
    <x v="0"/>
    <x v="2"/>
    <x v="1"/>
  </r>
  <r>
    <x v="1"/>
    <x v="1"/>
    <s v="De Bonte Raaf"/>
    <x v="6"/>
    <x v="29"/>
    <n v="0"/>
    <x v="2"/>
    <x v="0"/>
    <x v="0"/>
    <x v="0"/>
    <x v="2"/>
    <x v="1"/>
  </r>
  <r>
    <x v="1"/>
    <x v="1"/>
    <s v="De Bonte Raaf"/>
    <x v="6"/>
    <x v="30"/>
    <n v="2729"/>
    <x v="2"/>
    <x v="0"/>
    <x v="0"/>
    <x v="0"/>
    <x v="2"/>
    <x v="1"/>
  </r>
  <r>
    <x v="1"/>
    <x v="1"/>
    <s v="De Bonte Raaf"/>
    <x v="6"/>
    <x v="31"/>
    <n v="17.489999999999998"/>
    <x v="2"/>
    <x v="0"/>
    <x v="0"/>
    <x v="0"/>
    <x v="2"/>
    <x v="1"/>
  </r>
  <r>
    <x v="1"/>
    <x v="1"/>
    <s v="De Bonte Raaf"/>
    <x v="6"/>
    <x v="32"/>
    <n v="93.6"/>
    <x v="2"/>
    <x v="0"/>
    <x v="0"/>
    <x v="0"/>
    <x v="2"/>
    <x v="1"/>
  </r>
  <r>
    <x v="1"/>
    <x v="1"/>
    <s v="De Bonte Raaf"/>
    <x v="6"/>
    <x v="33"/>
    <n v="60"/>
    <x v="2"/>
    <x v="0"/>
    <x v="0"/>
    <x v="0"/>
    <x v="2"/>
    <x v="1"/>
  </r>
  <r>
    <x v="1"/>
    <x v="1"/>
    <s v="De Bonte Raaf"/>
    <x v="6"/>
    <x v="34"/>
    <n v="60"/>
    <x v="2"/>
    <x v="0"/>
    <x v="0"/>
    <x v="0"/>
    <x v="2"/>
    <x v="1"/>
  </r>
  <r>
    <x v="1"/>
    <x v="1"/>
    <s v="De Bonte Raaf"/>
    <x v="6"/>
    <x v="35"/>
    <n v="60"/>
    <x v="2"/>
    <x v="0"/>
    <x v="0"/>
    <x v="0"/>
    <x v="2"/>
    <x v="1"/>
  </r>
  <r>
    <x v="1"/>
    <x v="1"/>
    <s v="De Bonte Raaf"/>
    <x v="6"/>
    <x v="36"/>
    <n v="94"/>
    <x v="2"/>
    <x v="0"/>
    <x v="0"/>
    <x v="0"/>
    <x v="2"/>
    <x v="1"/>
  </r>
  <r>
    <x v="1"/>
    <x v="1"/>
    <s v="De Bonte Raaf"/>
    <x v="6"/>
    <x v="37"/>
    <n v="114.62"/>
    <x v="2"/>
    <x v="0"/>
    <x v="0"/>
    <x v="0"/>
    <x v="2"/>
    <x v="1"/>
  </r>
  <r>
    <x v="1"/>
    <x v="1"/>
    <s v="De Bonte Raaf"/>
    <x v="6"/>
    <x v="104"/>
    <n v="0"/>
    <x v="2"/>
    <x v="0"/>
    <x v="0"/>
    <x v="0"/>
    <x v="2"/>
    <x v="1"/>
  </r>
  <r>
    <x v="1"/>
    <x v="1"/>
    <s v="De Bonte Raaf"/>
    <x v="6"/>
    <x v="105"/>
    <n v="0"/>
    <x v="2"/>
    <x v="0"/>
    <x v="0"/>
    <x v="0"/>
    <x v="2"/>
    <x v="1"/>
  </r>
  <r>
    <x v="1"/>
    <x v="1"/>
    <s v="De Bonte Raaf"/>
    <x v="6"/>
    <x v="106"/>
    <n v="0"/>
    <x v="2"/>
    <x v="0"/>
    <x v="0"/>
    <x v="0"/>
    <x v="2"/>
    <x v="1"/>
  </r>
  <r>
    <x v="1"/>
    <x v="1"/>
    <s v="De Bonte Raaf"/>
    <x v="6"/>
    <x v="38"/>
    <n v="90.22"/>
    <x v="2"/>
    <x v="0"/>
    <x v="0"/>
    <x v="0"/>
    <x v="2"/>
    <x v="1"/>
  </r>
  <r>
    <x v="1"/>
    <x v="1"/>
    <s v="De Bonte Raaf"/>
    <x v="6"/>
    <x v="39"/>
    <n v="0"/>
    <x v="2"/>
    <x v="0"/>
    <x v="0"/>
    <x v="0"/>
    <x v="2"/>
    <x v="1"/>
  </r>
  <r>
    <x v="1"/>
    <x v="1"/>
    <s v="De Bonte Raaf"/>
    <x v="6"/>
    <x v="40"/>
    <n v="90.22"/>
    <x v="2"/>
    <x v="0"/>
    <x v="0"/>
    <x v="0"/>
    <x v="2"/>
    <x v="1"/>
  </r>
  <r>
    <x v="1"/>
    <x v="1"/>
    <s v="De Bonte Raaf"/>
    <x v="6"/>
    <x v="41"/>
    <n v="0"/>
    <x v="2"/>
    <x v="0"/>
    <x v="0"/>
    <x v="0"/>
    <x v="2"/>
    <x v="1"/>
  </r>
  <r>
    <x v="1"/>
    <x v="1"/>
    <s v="De Bonte Raaf"/>
    <x v="6"/>
    <x v="92"/>
    <n v="1637.4"/>
    <x v="2"/>
    <x v="0"/>
    <x v="0"/>
    <x v="0"/>
    <x v="2"/>
    <x v="1"/>
  </r>
  <r>
    <x v="1"/>
    <x v="1"/>
    <s v="De Bonte Raaf"/>
    <x v="6"/>
    <x v="107"/>
    <n v="0"/>
    <x v="2"/>
    <x v="0"/>
    <x v="0"/>
    <x v="1"/>
    <x v="2"/>
    <x v="1"/>
  </r>
  <r>
    <x v="1"/>
    <x v="1"/>
    <s v="De Bonte Raaf"/>
    <x v="6"/>
    <x v="43"/>
    <n v="0"/>
    <x v="2"/>
    <x v="0"/>
    <x v="0"/>
    <x v="1"/>
    <x v="2"/>
    <x v="1"/>
  </r>
  <r>
    <x v="1"/>
    <x v="1"/>
    <s v="De Bonte Raaf"/>
    <x v="6"/>
    <x v="108"/>
    <n v="0"/>
    <x v="2"/>
    <x v="0"/>
    <x v="0"/>
    <x v="1"/>
    <x v="2"/>
    <x v="1"/>
  </r>
  <r>
    <x v="1"/>
    <x v="1"/>
    <s v="De Bonte Raaf"/>
    <x v="6"/>
    <x v="109"/>
    <n v="0"/>
    <x v="2"/>
    <x v="0"/>
    <x v="0"/>
    <x v="1"/>
    <x v="2"/>
    <x v="1"/>
  </r>
  <r>
    <x v="1"/>
    <x v="1"/>
    <s v="De Bonte Raaf"/>
    <x v="6"/>
    <x v="110"/>
    <n v="0"/>
    <x v="2"/>
    <x v="0"/>
    <x v="0"/>
    <x v="1"/>
    <x v="2"/>
    <x v="1"/>
  </r>
  <r>
    <x v="1"/>
    <x v="1"/>
    <s v="De Bonte Raaf"/>
    <x v="6"/>
    <x v="44"/>
    <n v="0"/>
    <x v="2"/>
    <x v="0"/>
    <x v="0"/>
    <x v="2"/>
    <x v="2"/>
    <x v="1"/>
  </r>
  <r>
    <x v="1"/>
    <x v="1"/>
    <s v="De Bonte Raaf"/>
    <x v="6"/>
    <x v="111"/>
    <n v="0"/>
    <x v="2"/>
    <x v="0"/>
    <x v="0"/>
    <x v="2"/>
    <x v="2"/>
    <x v="1"/>
  </r>
  <r>
    <x v="1"/>
    <x v="1"/>
    <s v="De Bonte Raaf"/>
    <x v="6"/>
    <x v="46"/>
    <n v="0"/>
    <x v="2"/>
    <x v="0"/>
    <x v="0"/>
    <x v="2"/>
    <x v="2"/>
    <x v="1"/>
  </r>
  <r>
    <x v="1"/>
    <x v="1"/>
    <s v="De Bonte Raaf"/>
    <x v="6"/>
    <x v="112"/>
    <n v="0"/>
    <x v="2"/>
    <x v="0"/>
    <x v="0"/>
    <x v="2"/>
    <x v="2"/>
    <x v="1"/>
  </r>
  <r>
    <x v="1"/>
    <x v="1"/>
    <s v="De Bonte Raaf"/>
    <x v="6"/>
    <x v="113"/>
    <n v="0"/>
    <x v="2"/>
    <x v="0"/>
    <x v="0"/>
    <x v="2"/>
    <x v="2"/>
    <x v="1"/>
  </r>
  <r>
    <x v="1"/>
    <x v="1"/>
    <s v="De Bonte Raaf"/>
    <x v="6"/>
    <x v="114"/>
    <n v="0"/>
    <x v="2"/>
    <x v="0"/>
    <x v="0"/>
    <x v="2"/>
    <x v="2"/>
    <x v="1"/>
  </r>
  <r>
    <x v="1"/>
    <x v="1"/>
    <s v="De Bonte Raaf"/>
    <x v="6"/>
    <x v="115"/>
    <n v="0"/>
    <x v="2"/>
    <x v="0"/>
    <x v="0"/>
    <x v="2"/>
    <x v="2"/>
    <x v="1"/>
  </r>
  <r>
    <x v="1"/>
    <x v="1"/>
    <s v="De Bonte Raaf"/>
    <x v="6"/>
    <x v="116"/>
    <n v="0"/>
    <x v="2"/>
    <x v="0"/>
    <x v="0"/>
    <x v="1"/>
    <x v="2"/>
    <x v="1"/>
  </r>
  <r>
    <x v="1"/>
    <x v="1"/>
    <s v="De Bonte Raaf"/>
    <x v="6"/>
    <x v="117"/>
    <n v="0"/>
    <x v="2"/>
    <x v="0"/>
    <x v="0"/>
    <x v="2"/>
    <x v="2"/>
    <x v="1"/>
  </r>
  <r>
    <x v="1"/>
    <x v="1"/>
    <s v="De Bonte Raaf"/>
    <x v="6"/>
    <x v="118"/>
    <n v="0"/>
    <x v="2"/>
    <x v="0"/>
    <x v="0"/>
    <x v="1"/>
    <x v="2"/>
    <x v="1"/>
  </r>
  <r>
    <x v="1"/>
    <x v="1"/>
    <s v="De Bonte Raaf"/>
    <x v="6"/>
    <x v="119"/>
    <n v="0"/>
    <x v="2"/>
    <x v="0"/>
    <x v="0"/>
    <x v="10"/>
    <x v="2"/>
    <x v="1"/>
  </r>
  <r>
    <x v="1"/>
    <x v="1"/>
    <s v="De Bonte Raaf"/>
    <x v="6"/>
    <x v="120"/>
    <n v="0"/>
    <x v="2"/>
    <x v="0"/>
    <x v="0"/>
    <x v="10"/>
    <x v="2"/>
    <x v="1"/>
  </r>
  <r>
    <x v="1"/>
    <x v="1"/>
    <s v="De Bonte Raaf"/>
    <x v="6"/>
    <x v="121"/>
    <n v="0"/>
    <x v="2"/>
    <x v="0"/>
    <x v="0"/>
    <x v="10"/>
    <x v="2"/>
    <x v="1"/>
  </r>
  <r>
    <x v="1"/>
    <x v="1"/>
    <s v="De Bonte Raaf"/>
    <x v="6"/>
    <x v="122"/>
    <n v="0"/>
    <x v="2"/>
    <x v="0"/>
    <x v="0"/>
    <x v="10"/>
    <x v="2"/>
    <x v="1"/>
  </r>
  <r>
    <x v="1"/>
    <x v="1"/>
    <s v="De Bonte Raaf"/>
    <x v="6"/>
    <x v="123"/>
    <n v="0"/>
    <x v="2"/>
    <x v="0"/>
    <x v="0"/>
    <x v="10"/>
    <x v="2"/>
    <x v="1"/>
  </r>
  <r>
    <x v="1"/>
    <x v="1"/>
    <s v="De Bonte Raaf"/>
    <x v="6"/>
    <x v="124"/>
    <n v="0"/>
    <x v="2"/>
    <x v="0"/>
    <x v="0"/>
    <x v="10"/>
    <x v="2"/>
    <x v="1"/>
  </r>
  <r>
    <x v="1"/>
    <x v="1"/>
    <s v="De Bonte Raaf"/>
    <x v="6"/>
    <x v="48"/>
    <n v="0"/>
    <x v="2"/>
    <x v="0"/>
    <x v="0"/>
    <x v="1"/>
    <x v="2"/>
    <x v="1"/>
  </r>
  <r>
    <x v="1"/>
    <x v="1"/>
    <s v="De Bonte Raaf"/>
    <x v="6"/>
    <x v="49"/>
    <n v="130.99"/>
    <x v="2"/>
    <x v="0"/>
    <x v="0"/>
    <x v="3"/>
    <x v="2"/>
    <x v="1"/>
  </r>
  <r>
    <x v="1"/>
    <x v="1"/>
    <s v="De Bonte Raaf"/>
    <x v="6"/>
    <x v="50"/>
    <n v="19.649999999999999"/>
    <x v="2"/>
    <x v="0"/>
    <x v="0"/>
    <x v="4"/>
    <x v="2"/>
    <x v="1"/>
  </r>
  <r>
    <x v="1"/>
    <x v="1"/>
    <s v="De Bonte Raaf"/>
    <x v="6"/>
    <x v="51"/>
    <n v="26.2"/>
    <x v="2"/>
    <x v="0"/>
    <x v="0"/>
    <x v="4"/>
    <x v="2"/>
    <x v="1"/>
  </r>
  <r>
    <x v="1"/>
    <x v="1"/>
    <s v="De Bonte Raaf"/>
    <x v="6"/>
    <x v="52"/>
    <n v="0"/>
    <x v="2"/>
    <x v="0"/>
    <x v="0"/>
    <x v="1"/>
    <x v="2"/>
    <x v="1"/>
  </r>
  <r>
    <x v="1"/>
    <x v="1"/>
    <s v="De Bonte Raaf"/>
    <x v="6"/>
    <x v="53"/>
    <n v="24.56"/>
    <x v="2"/>
    <x v="0"/>
    <x v="0"/>
    <x v="3"/>
    <x v="2"/>
    <x v="1"/>
  </r>
  <r>
    <x v="1"/>
    <x v="1"/>
    <s v="De Bonte Raaf"/>
    <x v="6"/>
    <x v="54"/>
    <n v="3.68"/>
    <x v="2"/>
    <x v="0"/>
    <x v="0"/>
    <x v="4"/>
    <x v="2"/>
    <x v="1"/>
  </r>
  <r>
    <x v="1"/>
    <x v="1"/>
    <s v="De Bonte Raaf"/>
    <x v="6"/>
    <x v="55"/>
    <n v="4.91"/>
    <x v="2"/>
    <x v="0"/>
    <x v="0"/>
    <x v="4"/>
    <x v="2"/>
    <x v="1"/>
  </r>
  <r>
    <x v="1"/>
    <x v="1"/>
    <s v="De Bonte Raaf"/>
    <x v="6"/>
    <x v="56"/>
    <n v="0"/>
    <x v="2"/>
    <x v="0"/>
    <x v="0"/>
    <x v="4"/>
    <x v="2"/>
    <x v="1"/>
  </r>
  <r>
    <x v="1"/>
    <x v="1"/>
    <s v="De Bonte Raaf"/>
    <x v="6"/>
    <x v="57"/>
    <n v="0"/>
    <x v="2"/>
    <x v="0"/>
    <x v="0"/>
    <x v="4"/>
    <x v="2"/>
    <x v="1"/>
  </r>
  <r>
    <x v="1"/>
    <x v="1"/>
    <s v="De Bonte Raaf"/>
    <x v="6"/>
    <x v="58"/>
    <n v="0"/>
    <x v="2"/>
    <x v="0"/>
    <x v="0"/>
    <x v="4"/>
    <x v="2"/>
    <x v="1"/>
  </r>
  <r>
    <x v="1"/>
    <x v="1"/>
    <s v="De Bonte Raaf"/>
    <x v="6"/>
    <x v="59"/>
    <n v="0"/>
    <x v="2"/>
    <x v="0"/>
    <x v="0"/>
    <x v="4"/>
    <x v="2"/>
    <x v="1"/>
  </r>
  <r>
    <x v="1"/>
    <x v="1"/>
    <s v="De Bonte Raaf"/>
    <x v="6"/>
    <x v="60"/>
    <n v="123.3"/>
    <x v="2"/>
    <x v="0"/>
    <x v="0"/>
    <x v="5"/>
    <x v="2"/>
    <x v="1"/>
  </r>
  <r>
    <x v="1"/>
    <x v="1"/>
    <s v="De Bonte Raaf"/>
    <x v="6"/>
    <x v="61"/>
    <n v="0"/>
    <x v="2"/>
    <x v="0"/>
    <x v="0"/>
    <x v="5"/>
    <x v="2"/>
    <x v="1"/>
  </r>
  <r>
    <x v="1"/>
    <x v="1"/>
    <s v="De Bonte Raaf"/>
    <x v="6"/>
    <x v="62"/>
    <n v="0"/>
    <x v="2"/>
    <x v="0"/>
    <x v="0"/>
    <x v="5"/>
    <x v="2"/>
    <x v="1"/>
  </r>
  <r>
    <x v="1"/>
    <x v="1"/>
    <s v="De Bonte Raaf"/>
    <x v="6"/>
    <x v="63"/>
    <n v="0"/>
    <x v="2"/>
    <x v="0"/>
    <x v="0"/>
    <x v="5"/>
    <x v="2"/>
    <x v="1"/>
  </r>
  <r>
    <x v="1"/>
    <x v="1"/>
    <s v="De Bonte Raaf"/>
    <x v="6"/>
    <x v="64"/>
    <n v="8.84"/>
    <x v="2"/>
    <x v="0"/>
    <x v="0"/>
    <x v="5"/>
    <x v="2"/>
    <x v="1"/>
  </r>
  <r>
    <x v="1"/>
    <x v="1"/>
    <s v="De Bonte Raaf"/>
    <x v="6"/>
    <x v="65"/>
    <n v="0"/>
    <x v="2"/>
    <x v="0"/>
    <x v="0"/>
    <x v="5"/>
    <x v="2"/>
    <x v="1"/>
  </r>
  <r>
    <x v="1"/>
    <x v="1"/>
    <s v="De Bonte Raaf"/>
    <x v="6"/>
    <x v="66"/>
    <n v="0"/>
    <x v="2"/>
    <x v="0"/>
    <x v="0"/>
    <x v="5"/>
    <x v="2"/>
    <x v="1"/>
  </r>
  <r>
    <x v="1"/>
    <x v="1"/>
    <s v="De Bonte Raaf"/>
    <x v="6"/>
    <x v="67"/>
    <n v="126.08"/>
    <x v="2"/>
    <x v="0"/>
    <x v="0"/>
    <x v="5"/>
    <x v="2"/>
    <x v="1"/>
  </r>
  <r>
    <x v="1"/>
    <x v="1"/>
    <s v="De Bonte Raaf"/>
    <x v="6"/>
    <x v="68"/>
    <n v="0"/>
    <x v="2"/>
    <x v="0"/>
    <x v="0"/>
    <x v="5"/>
    <x v="2"/>
    <x v="1"/>
  </r>
  <r>
    <x v="1"/>
    <x v="1"/>
    <s v="De Bonte Raaf"/>
    <x v="6"/>
    <x v="69"/>
    <n v="0"/>
    <x v="2"/>
    <x v="0"/>
    <x v="0"/>
    <x v="5"/>
    <x v="2"/>
    <x v="1"/>
  </r>
  <r>
    <x v="1"/>
    <x v="1"/>
    <s v="De Bonte Raaf"/>
    <x v="6"/>
    <x v="70"/>
    <n v="6.06"/>
    <x v="2"/>
    <x v="0"/>
    <x v="0"/>
    <x v="5"/>
    <x v="2"/>
    <x v="1"/>
  </r>
  <r>
    <x v="1"/>
    <x v="1"/>
    <s v="De Bonte Raaf"/>
    <x v="6"/>
    <x v="71"/>
    <n v="0"/>
    <x v="2"/>
    <x v="0"/>
    <x v="0"/>
    <x v="5"/>
    <x v="2"/>
    <x v="1"/>
  </r>
  <r>
    <x v="1"/>
    <x v="1"/>
    <s v="De Bonte Raaf"/>
    <x v="6"/>
    <x v="72"/>
    <n v="0"/>
    <x v="2"/>
    <x v="0"/>
    <x v="0"/>
    <x v="4"/>
    <x v="2"/>
    <x v="1"/>
  </r>
  <r>
    <x v="1"/>
    <x v="1"/>
    <s v="De Bonte Raaf"/>
    <x v="6"/>
    <x v="73"/>
    <n v="0"/>
    <x v="2"/>
    <x v="0"/>
    <x v="0"/>
    <x v="4"/>
    <x v="2"/>
    <x v="1"/>
  </r>
  <r>
    <x v="1"/>
    <x v="1"/>
    <s v="De Bonte Raaf"/>
    <x v="6"/>
    <x v="74"/>
    <n v="0"/>
    <x v="2"/>
    <x v="0"/>
    <x v="0"/>
    <x v="4"/>
    <x v="2"/>
    <x v="1"/>
  </r>
  <r>
    <x v="1"/>
    <x v="1"/>
    <s v="De Bonte Raaf"/>
    <x v="6"/>
    <x v="75"/>
    <n v="0"/>
    <x v="2"/>
    <x v="0"/>
    <x v="0"/>
    <x v="4"/>
    <x v="2"/>
    <x v="1"/>
  </r>
  <r>
    <x v="1"/>
    <x v="1"/>
    <s v="De Bonte Raaf"/>
    <x v="6"/>
    <x v="76"/>
    <n v="114.62"/>
    <x v="2"/>
    <x v="0"/>
    <x v="0"/>
    <x v="6"/>
    <x v="2"/>
    <x v="1"/>
  </r>
  <r>
    <x v="1"/>
    <x v="1"/>
    <s v="De Bonte Raaf"/>
    <x v="6"/>
    <x v="125"/>
    <n v="0"/>
    <x v="2"/>
    <x v="0"/>
    <x v="0"/>
    <x v="6"/>
    <x v="2"/>
    <x v="1"/>
  </r>
  <r>
    <x v="1"/>
    <x v="1"/>
    <s v="De Bonte Raaf"/>
    <x v="6"/>
    <x v="77"/>
    <n v="-606"/>
    <x v="2"/>
    <x v="0"/>
    <x v="0"/>
    <x v="7"/>
    <x v="2"/>
    <x v="1"/>
  </r>
  <r>
    <x v="1"/>
    <x v="1"/>
    <s v="De Bonte Raaf"/>
    <x v="6"/>
    <x v="78"/>
    <n v="0"/>
    <x v="2"/>
    <x v="0"/>
    <x v="0"/>
    <x v="7"/>
    <x v="2"/>
    <x v="1"/>
  </r>
  <r>
    <x v="1"/>
    <x v="1"/>
    <s v="De Bonte Raaf"/>
    <x v="6"/>
    <x v="79"/>
    <n v="0"/>
    <x v="2"/>
    <x v="0"/>
    <x v="0"/>
    <x v="7"/>
    <x v="2"/>
    <x v="1"/>
  </r>
  <r>
    <x v="1"/>
    <x v="1"/>
    <s v="De Bonte Raaf"/>
    <x v="6"/>
    <x v="80"/>
    <n v="0"/>
    <x v="2"/>
    <x v="0"/>
    <x v="0"/>
    <x v="8"/>
    <x v="2"/>
    <x v="1"/>
  </r>
  <r>
    <x v="1"/>
    <x v="1"/>
    <s v="De Bonte Raaf"/>
    <x v="6"/>
    <x v="126"/>
    <n v="0"/>
    <x v="2"/>
    <x v="0"/>
    <x v="0"/>
    <x v="8"/>
    <x v="2"/>
    <x v="1"/>
  </r>
  <r>
    <x v="1"/>
    <x v="1"/>
    <s v="De Bonte Raaf"/>
    <x v="6"/>
    <x v="81"/>
    <n v="1031.4000000000001"/>
    <x v="2"/>
    <x v="0"/>
    <x v="0"/>
    <x v="8"/>
    <x v="2"/>
    <x v="1"/>
  </r>
  <r>
    <x v="1"/>
    <x v="1"/>
    <s v="De Bonte Raaf"/>
    <x v="6"/>
    <x v="82"/>
    <n v="0"/>
    <x v="2"/>
    <x v="0"/>
    <x v="0"/>
    <x v="8"/>
    <x v="2"/>
    <x v="1"/>
  </r>
  <r>
    <x v="1"/>
    <x v="1"/>
    <s v="De Bonte Raaf"/>
    <x v="6"/>
    <x v="83"/>
    <n v="1031.4000000000001"/>
    <x v="2"/>
    <x v="0"/>
    <x v="0"/>
    <x v="9"/>
    <x v="2"/>
    <x v="1"/>
  </r>
  <r>
    <x v="1"/>
    <x v="1"/>
    <s v="De Bonte Raaf"/>
    <x v="6"/>
    <x v="84"/>
    <n v="0"/>
    <x v="2"/>
    <x v="0"/>
    <x v="0"/>
    <x v="3"/>
    <x v="2"/>
    <x v="1"/>
  </r>
  <r>
    <x v="1"/>
    <x v="1"/>
    <s v="De Bonte Raaf"/>
    <x v="7"/>
    <x v="0"/>
    <n v="6918.99"/>
    <x v="2"/>
    <x v="0"/>
    <x v="0"/>
    <x v="0"/>
    <x v="0"/>
    <x v="0"/>
  </r>
  <r>
    <x v="1"/>
    <x v="1"/>
    <s v="De Bonte Raaf"/>
    <x v="7"/>
    <x v="85"/>
    <n v="2976"/>
    <x v="2"/>
    <x v="0"/>
    <x v="0"/>
    <x v="0"/>
    <x v="0"/>
    <x v="0"/>
  </r>
  <r>
    <x v="1"/>
    <x v="1"/>
    <s v="De Bonte Raaf"/>
    <x v="7"/>
    <x v="2"/>
    <n v="0"/>
    <x v="2"/>
    <x v="0"/>
    <x v="0"/>
    <x v="0"/>
    <x v="0"/>
    <x v="0"/>
  </r>
  <r>
    <x v="1"/>
    <x v="1"/>
    <s v="De Bonte Raaf"/>
    <x v="7"/>
    <x v="86"/>
    <n v="2976"/>
    <x v="2"/>
    <x v="0"/>
    <x v="0"/>
    <x v="0"/>
    <x v="0"/>
    <x v="0"/>
  </r>
  <r>
    <x v="1"/>
    <x v="1"/>
    <s v="De Bonte Raaf"/>
    <x v="7"/>
    <x v="4"/>
    <n v="2951"/>
    <x v="2"/>
    <x v="0"/>
    <x v="0"/>
    <x v="1"/>
    <x v="0"/>
    <x v="0"/>
  </r>
  <r>
    <x v="1"/>
    <x v="1"/>
    <s v="De Bonte Raaf"/>
    <x v="7"/>
    <x v="5"/>
    <n v="0"/>
    <x v="2"/>
    <x v="0"/>
    <x v="0"/>
    <x v="0"/>
    <x v="0"/>
    <x v="0"/>
  </r>
  <r>
    <x v="1"/>
    <x v="1"/>
    <s v="De Bonte Raaf"/>
    <x v="7"/>
    <x v="6"/>
    <n v="3771.18"/>
    <x v="2"/>
    <x v="0"/>
    <x v="0"/>
    <x v="0"/>
    <x v="0"/>
    <x v="0"/>
  </r>
  <r>
    <x v="1"/>
    <x v="1"/>
    <s v="De Bonte Raaf"/>
    <x v="7"/>
    <x v="101"/>
    <n v="0"/>
    <x v="2"/>
    <x v="0"/>
    <x v="0"/>
    <x v="1"/>
    <x v="0"/>
    <x v="0"/>
  </r>
  <r>
    <x v="1"/>
    <x v="1"/>
    <s v="De Bonte Raaf"/>
    <x v="7"/>
    <x v="7"/>
    <n v="0"/>
    <x v="2"/>
    <x v="0"/>
    <x v="0"/>
    <x v="0"/>
    <x v="0"/>
    <x v="0"/>
  </r>
  <r>
    <x v="1"/>
    <x v="1"/>
    <s v="De Bonte Raaf"/>
    <x v="7"/>
    <x v="9"/>
    <n v="0"/>
    <x v="2"/>
    <x v="0"/>
    <x v="0"/>
    <x v="0"/>
    <x v="0"/>
    <x v="0"/>
  </r>
  <r>
    <x v="1"/>
    <x v="1"/>
    <s v="De Bonte Raaf"/>
    <x v="7"/>
    <x v="102"/>
    <n v="0"/>
    <x v="2"/>
    <x v="0"/>
    <x v="0"/>
    <x v="0"/>
    <x v="0"/>
    <x v="0"/>
  </r>
  <r>
    <x v="1"/>
    <x v="1"/>
    <s v="De Bonte Raaf"/>
    <x v="7"/>
    <x v="87"/>
    <n v="2951"/>
    <x v="2"/>
    <x v="0"/>
    <x v="0"/>
    <x v="0"/>
    <x v="0"/>
    <x v="0"/>
  </r>
  <r>
    <x v="1"/>
    <x v="1"/>
    <s v="De Bonte Raaf"/>
    <x v="7"/>
    <x v="88"/>
    <n v="2951"/>
    <x v="2"/>
    <x v="0"/>
    <x v="0"/>
    <x v="0"/>
    <x v="0"/>
    <x v="0"/>
  </r>
  <r>
    <x v="1"/>
    <x v="1"/>
    <s v="De Bonte Raaf"/>
    <x v="7"/>
    <x v="89"/>
    <n v="2951"/>
    <x v="2"/>
    <x v="0"/>
    <x v="0"/>
    <x v="0"/>
    <x v="0"/>
    <x v="0"/>
  </r>
  <r>
    <x v="1"/>
    <x v="1"/>
    <s v="De Bonte Raaf"/>
    <x v="7"/>
    <x v="90"/>
    <n v="2951"/>
    <x v="2"/>
    <x v="0"/>
    <x v="0"/>
    <x v="0"/>
    <x v="0"/>
    <x v="0"/>
  </r>
  <r>
    <x v="1"/>
    <x v="1"/>
    <s v="De Bonte Raaf"/>
    <x v="7"/>
    <x v="91"/>
    <n v="2951"/>
    <x v="2"/>
    <x v="0"/>
    <x v="0"/>
    <x v="0"/>
    <x v="0"/>
    <x v="0"/>
  </r>
  <r>
    <x v="1"/>
    <x v="1"/>
    <s v="De Bonte Raaf"/>
    <x v="7"/>
    <x v="103"/>
    <n v="0"/>
    <x v="2"/>
    <x v="0"/>
    <x v="0"/>
    <x v="1"/>
    <x v="0"/>
    <x v="0"/>
  </r>
  <r>
    <x v="1"/>
    <x v="1"/>
    <s v="De Bonte Raaf"/>
    <x v="7"/>
    <x v="95"/>
    <n v="-55"/>
    <x v="2"/>
    <x v="0"/>
    <x v="0"/>
    <x v="0"/>
    <x v="0"/>
    <x v="0"/>
  </r>
  <r>
    <x v="1"/>
    <x v="1"/>
    <s v="De Bonte Raaf"/>
    <x v="7"/>
    <x v="16"/>
    <n v="2976"/>
    <x v="2"/>
    <x v="0"/>
    <x v="0"/>
    <x v="0"/>
    <x v="0"/>
    <x v="0"/>
  </r>
  <r>
    <x v="1"/>
    <x v="1"/>
    <s v="De Bonte Raaf"/>
    <x v="7"/>
    <x v="17"/>
    <n v="0"/>
    <x v="2"/>
    <x v="0"/>
    <x v="0"/>
    <x v="0"/>
    <x v="0"/>
    <x v="0"/>
  </r>
  <r>
    <x v="1"/>
    <x v="1"/>
    <s v="De Bonte Raaf"/>
    <x v="7"/>
    <x v="18"/>
    <n v="2976"/>
    <x v="2"/>
    <x v="0"/>
    <x v="0"/>
    <x v="0"/>
    <x v="0"/>
    <x v="0"/>
  </r>
  <r>
    <x v="1"/>
    <x v="1"/>
    <s v="De Bonte Raaf"/>
    <x v="7"/>
    <x v="19"/>
    <n v="20"/>
    <x v="2"/>
    <x v="0"/>
    <x v="0"/>
    <x v="0"/>
    <x v="0"/>
    <x v="0"/>
  </r>
  <r>
    <x v="1"/>
    <x v="1"/>
    <s v="De Bonte Raaf"/>
    <x v="7"/>
    <x v="20"/>
    <n v="2976"/>
    <x v="2"/>
    <x v="0"/>
    <x v="0"/>
    <x v="0"/>
    <x v="0"/>
    <x v="0"/>
  </r>
  <r>
    <x v="1"/>
    <x v="1"/>
    <s v="De Bonte Raaf"/>
    <x v="7"/>
    <x v="21"/>
    <n v="-589.66999999999996"/>
    <x v="2"/>
    <x v="0"/>
    <x v="0"/>
    <x v="0"/>
    <x v="0"/>
    <x v="0"/>
  </r>
  <r>
    <x v="1"/>
    <x v="1"/>
    <s v="De Bonte Raaf"/>
    <x v="7"/>
    <x v="22"/>
    <n v="2976"/>
    <x v="2"/>
    <x v="0"/>
    <x v="0"/>
    <x v="0"/>
    <x v="0"/>
    <x v="0"/>
  </r>
  <r>
    <x v="1"/>
    <x v="1"/>
    <s v="De Bonte Raaf"/>
    <x v="7"/>
    <x v="23"/>
    <n v="2976"/>
    <x v="2"/>
    <x v="0"/>
    <x v="0"/>
    <x v="0"/>
    <x v="0"/>
    <x v="0"/>
  </r>
  <r>
    <x v="1"/>
    <x v="1"/>
    <s v="De Bonte Raaf"/>
    <x v="7"/>
    <x v="24"/>
    <n v="2976"/>
    <x v="2"/>
    <x v="0"/>
    <x v="0"/>
    <x v="0"/>
    <x v="0"/>
    <x v="0"/>
  </r>
  <r>
    <x v="1"/>
    <x v="1"/>
    <s v="De Bonte Raaf"/>
    <x v="7"/>
    <x v="25"/>
    <n v="21.67"/>
    <x v="2"/>
    <x v="0"/>
    <x v="0"/>
    <x v="0"/>
    <x v="0"/>
    <x v="0"/>
  </r>
  <r>
    <x v="1"/>
    <x v="1"/>
    <s v="De Bonte Raaf"/>
    <x v="7"/>
    <x v="26"/>
    <n v="144"/>
    <x v="2"/>
    <x v="0"/>
    <x v="0"/>
    <x v="0"/>
    <x v="0"/>
    <x v="0"/>
  </r>
  <r>
    <x v="1"/>
    <x v="1"/>
    <s v="De Bonte Raaf"/>
    <x v="7"/>
    <x v="27"/>
    <n v="350.25"/>
    <x v="2"/>
    <x v="0"/>
    <x v="0"/>
    <x v="0"/>
    <x v="0"/>
    <x v="0"/>
  </r>
  <r>
    <x v="1"/>
    <x v="1"/>
    <s v="De Bonte Raaf"/>
    <x v="7"/>
    <x v="28"/>
    <n v="2976"/>
    <x v="2"/>
    <x v="0"/>
    <x v="0"/>
    <x v="0"/>
    <x v="0"/>
    <x v="0"/>
  </r>
  <r>
    <x v="1"/>
    <x v="1"/>
    <s v="De Bonte Raaf"/>
    <x v="7"/>
    <x v="29"/>
    <n v="0"/>
    <x v="2"/>
    <x v="0"/>
    <x v="0"/>
    <x v="0"/>
    <x v="0"/>
    <x v="0"/>
  </r>
  <r>
    <x v="1"/>
    <x v="1"/>
    <s v="De Bonte Raaf"/>
    <x v="7"/>
    <x v="30"/>
    <n v="2951"/>
    <x v="2"/>
    <x v="0"/>
    <x v="0"/>
    <x v="0"/>
    <x v="0"/>
    <x v="0"/>
  </r>
  <r>
    <x v="1"/>
    <x v="1"/>
    <s v="De Bonte Raaf"/>
    <x v="7"/>
    <x v="31"/>
    <n v="18.920000000000002"/>
    <x v="2"/>
    <x v="0"/>
    <x v="0"/>
    <x v="0"/>
    <x v="0"/>
    <x v="0"/>
  </r>
  <r>
    <x v="1"/>
    <x v="1"/>
    <s v="De Bonte Raaf"/>
    <x v="7"/>
    <x v="32"/>
    <n v="156"/>
    <x v="2"/>
    <x v="0"/>
    <x v="0"/>
    <x v="0"/>
    <x v="0"/>
    <x v="0"/>
  </r>
  <r>
    <x v="1"/>
    <x v="1"/>
    <s v="De Bonte Raaf"/>
    <x v="7"/>
    <x v="33"/>
    <n v="100"/>
    <x v="2"/>
    <x v="0"/>
    <x v="0"/>
    <x v="0"/>
    <x v="0"/>
    <x v="0"/>
  </r>
  <r>
    <x v="1"/>
    <x v="1"/>
    <s v="De Bonte Raaf"/>
    <x v="7"/>
    <x v="34"/>
    <n v="100"/>
    <x v="2"/>
    <x v="0"/>
    <x v="0"/>
    <x v="0"/>
    <x v="0"/>
    <x v="0"/>
  </r>
  <r>
    <x v="1"/>
    <x v="1"/>
    <s v="De Bonte Raaf"/>
    <x v="7"/>
    <x v="35"/>
    <n v="100"/>
    <x v="2"/>
    <x v="0"/>
    <x v="0"/>
    <x v="0"/>
    <x v="0"/>
    <x v="0"/>
  </r>
  <r>
    <x v="1"/>
    <x v="1"/>
    <s v="De Bonte Raaf"/>
    <x v="7"/>
    <x v="36"/>
    <n v="156"/>
    <x v="2"/>
    <x v="0"/>
    <x v="0"/>
    <x v="0"/>
    <x v="0"/>
    <x v="0"/>
  </r>
  <r>
    <x v="1"/>
    <x v="1"/>
    <s v="De Bonte Raaf"/>
    <x v="7"/>
    <x v="37"/>
    <n v="208.32"/>
    <x v="2"/>
    <x v="0"/>
    <x v="0"/>
    <x v="0"/>
    <x v="0"/>
    <x v="0"/>
  </r>
  <r>
    <x v="1"/>
    <x v="1"/>
    <s v="De Bonte Raaf"/>
    <x v="7"/>
    <x v="104"/>
    <n v="0"/>
    <x v="2"/>
    <x v="0"/>
    <x v="0"/>
    <x v="0"/>
    <x v="0"/>
    <x v="0"/>
  </r>
  <r>
    <x v="1"/>
    <x v="1"/>
    <s v="De Bonte Raaf"/>
    <x v="7"/>
    <x v="105"/>
    <n v="0"/>
    <x v="2"/>
    <x v="0"/>
    <x v="0"/>
    <x v="0"/>
    <x v="0"/>
    <x v="0"/>
  </r>
  <r>
    <x v="1"/>
    <x v="1"/>
    <s v="De Bonte Raaf"/>
    <x v="7"/>
    <x v="106"/>
    <n v="0"/>
    <x v="2"/>
    <x v="0"/>
    <x v="0"/>
    <x v="0"/>
    <x v="0"/>
    <x v="0"/>
  </r>
  <r>
    <x v="1"/>
    <x v="1"/>
    <s v="De Bonte Raaf"/>
    <x v="7"/>
    <x v="38"/>
    <n v="150"/>
    <x v="2"/>
    <x v="0"/>
    <x v="0"/>
    <x v="0"/>
    <x v="0"/>
    <x v="0"/>
  </r>
  <r>
    <x v="1"/>
    <x v="1"/>
    <s v="De Bonte Raaf"/>
    <x v="7"/>
    <x v="39"/>
    <n v="0"/>
    <x v="2"/>
    <x v="0"/>
    <x v="0"/>
    <x v="0"/>
    <x v="0"/>
    <x v="0"/>
  </r>
  <r>
    <x v="1"/>
    <x v="1"/>
    <s v="De Bonte Raaf"/>
    <x v="7"/>
    <x v="40"/>
    <n v="150"/>
    <x v="2"/>
    <x v="0"/>
    <x v="0"/>
    <x v="0"/>
    <x v="0"/>
    <x v="0"/>
  </r>
  <r>
    <x v="1"/>
    <x v="1"/>
    <s v="De Bonte Raaf"/>
    <x v="7"/>
    <x v="41"/>
    <n v="0"/>
    <x v="2"/>
    <x v="0"/>
    <x v="0"/>
    <x v="0"/>
    <x v="0"/>
    <x v="0"/>
  </r>
  <r>
    <x v="1"/>
    <x v="1"/>
    <s v="De Bonte Raaf"/>
    <x v="7"/>
    <x v="92"/>
    <n v="2951"/>
    <x v="2"/>
    <x v="0"/>
    <x v="0"/>
    <x v="0"/>
    <x v="0"/>
    <x v="0"/>
  </r>
  <r>
    <x v="1"/>
    <x v="1"/>
    <s v="De Bonte Raaf"/>
    <x v="7"/>
    <x v="107"/>
    <n v="0"/>
    <x v="2"/>
    <x v="0"/>
    <x v="0"/>
    <x v="1"/>
    <x v="0"/>
    <x v="0"/>
  </r>
  <r>
    <x v="1"/>
    <x v="1"/>
    <s v="De Bonte Raaf"/>
    <x v="7"/>
    <x v="43"/>
    <n v="0"/>
    <x v="2"/>
    <x v="0"/>
    <x v="0"/>
    <x v="1"/>
    <x v="0"/>
    <x v="0"/>
  </r>
  <r>
    <x v="1"/>
    <x v="1"/>
    <s v="De Bonte Raaf"/>
    <x v="7"/>
    <x v="108"/>
    <n v="0"/>
    <x v="2"/>
    <x v="0"/>
    <x v="0"/>
    <x v="1"/>
    <x v="0"/>
    <x v="0"/>
  </r>
  <r>
    <x v="1"/>
    <x v="1"/>
    <s v="De Bonte Raaf"/>
    <x v="7"/>
    <x v="109"/>
    <n v="0"/>
    <x v="2"/>
    <x v="0"/>
    <x v="0"/>
    <x v="1"/>
    <x v="0"/>
    <x v="0"/>
  </r>
  <r>
    <x v="1"/>
    <x v="1"/>
    <s v="De Bonte Raaf"/>
    <x v="7"/>
    <x v="110"/>
    <n v="25"/>
    <x v="2"/>
    <x v="0"/>
    <x v="0"/>
    <x v="1"/>
    <x v="0"/>
    <x v="0"/>
  </r>
  <r>
    <x v="1"/>
    <x v="1"/>
    <s v="De Bonte Raaf"/>
    <x v="7"/>
    <x v="44"/>
    <n v="0"/>
    <x v="2"/>
    <x v="0"/>
    <x v="0"/>
    <x v="2"/>
    <x v="0"/>
    <x v="0"/>
  </r>
  <r>
    <x v="1"/>
    <x v="1"/>
    <s v="De Bonte Raaf"/>
    <x v="7"/>
    <x v="111"/>
    <n v="0"/>
    <x v="2"/>
    <x v="0"/>
    <x v="0"/>
    <x v="2"/>
    <x v="0"/>
    <x v="0"/>
  </r>
  <r>
    <x v="1"/>
    <x v="1"/>
    <s v="De Bonte Raaf"/>
    <x v="7"/>
    <x v="46"/>
    <n v="0"/>
    <x v="2"/>
    <x v="0"/>
    <x v="0"/>
    <x v="2"/>
    <x v="0"/>
    <x v="0"/>
  </r>
  <r>
    <x v="1"/>
    <x v="1"/>
    <s v="De Bonte Raaf"/>
    <x v="7"/>
    <x v="112"/>
    <n v="0"/>
    <x v="2"/>
    <x v="0"/>
    <x v="0"/>
    <x v="2"/>
    <x v="0"/>
    <x v="0"/>
  </r>
  <r>
    <x v="1"/>
    <x v="1"/>
    <s v="De Bonte Raaf"/>
    <x v="7"/>
    <x v="113"/>
    <n v="-55"/>
    <x v="2"/>
    <x v="0"/>
    <x v="0"/>
    <x v="2"/>
    <x v="0"/>
    <x v="0"/>
  </r>
  <r>
    <x v="1"/>
    <x v="1"/>
    <s v="De Bonte Raaf"/>
    <x v="7"/>
    <x v="114"/>
    <n v="0"/>
    <x v="2"/>
    <x v="0"/>
    <x v="0"/>
    <x v="2"/>
    <x v="0"/>
    <x v="0"/>
  </r>
  <r>
    <x v="1"/>
    <x v="1"/>
    <s v="De Bonte Raaf"/>
    <x v="7"/>
    <x v="115"/>
    <n v="0"/>
    <x v="2"/>
    <x v="0"/>
    <x v="0"/>
    <x v="2"/>
    <x v="0"/>
    <x v="0"/>
  </r>
  <r>
    <x v="1"/>
    <x v="1"/>
    <s v="De Bonte Raaf"/>
    <x v="7"/>
    <x v="116"/>
    <n v="0"/>
    <x v="2"/>
    <x v="0"/>
    <x v="0"/>
    <x v="1"/>
    <x v="0"/>
    <x v="0"/>
  </r>
  <r>
    <x v="1"/>
    <x v="1"/>
    <s v="De Bonte Raaf"/>
    <x v="7"/>
    <x v="117"/>
    <n v="0"/>
    <x v="2"/>
    <x v="0"/>
    <x v="0"/>
    <x v="2"/>
    <x v="0"/>
    <x v="0"/>
  </r>
  <r>
    <x v="1"/>
    <x v="1"/>
    <s v="De Bonte Raaf"/>
    <x v="7"/>
    <x v="118"/>
    <n v="0"/>
    <x v="2"/>
    <x v="0"/>
    <x v="0"/>
    <x v="1"/>
    <x v="0"/>
    <x v="0"/>
  </r>
  <r>
    <x v="1"/>
    <x v="1"/>
    <s v="De Bonte Raaf"/>
    <x v="7"/>
    <x v="119"/>
    <n v="0"/>
    <x v="2"/>
    <x v="0"/>
    <x v="0"/>
    <x v="10"/>
    <x v="0"/>
    <x v="0"/>
  </r>
  <r>
    <x v="1"/>
    <x v="1"/>
    <s v="De Bonte Raaf"/>
    <x v="7"/>
    <x v="120"/>
    <n v="0"/>
    <x v="2"/>
    <x v="0"/>
    <x v="0"/>
    <x v="10"/>
    <x v="0"/>
    <x v="0"/>
  </r>
  <r>
    <x v="1"/>
    <x v="1"/>
    <s v="De Bonte Raaf"/>
    <x v="7"/>
    <x v="121"/>
    <n v="0"/>
    <x v="2"/>
    <x v="0"/>
    <x v="0"/>
    <x v="10"/>
    <x v="0"/>
    <x v="0"/>
  </r>
  <r>
    <x v="1"/>
    <x v="1"/>
    <s v="De Bonte Raaf"/>
    <x v="7"/>
    <x v="122"/>
    <n v="0"/>
    <x v="2"/>
    <x v="0"/>
    <x v="0"/>
    <x v="10"/>
    <x v="0"/>
    <x v="0"/>
  </r>
  <r>
    <x v="1"/>
    <x v="1"/>
    <s v="De Bonte Raaf"/>
    <x v="7"/>
    <x v="123"/>
    <n v="0"/>
    <x v="2"/>
    <x v="0"/>
    <x v="0"/>
    <x v="10"/>
    <x v="0"/>
    <x v="0"/>
  </r>
  <r>
    <x v="1"/>
    <x v="1"/>
    <s v="De Bonte Raaf"/>
    <x v="7"/>
    <x v="124"/>
    <n v="0"/>
    <x v="2"/>
    <x v="0"/>
    <x v="0"/>
    <x v="10"/>
    <x v="0"/>
    <x v="0"/>
  </r>
  <r>
    <x v="1"/>
    <x v="1"/>
    <s v="De Bonte Raaf"/>
    <x v="7"/>
    <x v="48"/>
    <n v="0"/>
    <x v="2"/>
    <x v="0"/>
    <x v="0"/>
    <x v="1"/>
    <x v="0"/>
    <x v="0"/>
  </r>
  <r>
    <x v="1"/>
    <x v="1"/>
    <s v="De Bonte Raaf"/>
    <x v="7"/>
    <x v="49"/>
    <n v="236.08"/>
    <x v="2"/>
    <x v="0"/>
    <x v="0"/>
    <x v="3"/>
    <x v="0"/>
    <x v="0"/>
  </r>
  <r>
    <x v="1"/>
    <x v="1"/>
    <s v="De Bonte Raaf"/>
    <x v="7"/>
    <x v="50"/>
    <n v="35.409999999999997"/>
    <x v="2"/>
    <x v="0"/>
    <x v="0"/>
    <x v="4"/>
    <x v="0"/>
    <x v="0"/>
  </r>
  <r>
    <x v="1"/>
    <x v="1"/>
    <s v="De Bonte Raaf"/>
    <x v="7"/>
    <x v="51"/>
    <n v="47.22"/>
    <x v="2"/>
    <x v="0"/>
    <x v="0"/>
    <x v="4"/>
    <x v="0"/>
    <x v="0"/>
  </r>
  <r>
    <x v="1"/>
    <x v="1"/>
    <s v="De Bonte Raaf"/>
    <x v="7"/>
    <x v="52"/>
    <n v="0"/>
    <x v="2"/>
    <x v="0"/>
    <x v="0"/>
    <x v="1"/>
    <x v="0"/>
    <x v="0"/>
  </r>
  <r>
    <x v="1"/>
    <x v="1"/>
    <s v="De Bonte Raaf"/>
    <x v="7"/>
    <x v="53"/>
    <n v="44.26"/>
    <x v="2"/>
    <x v="0"/>
    <x v="0"/>
    <x v="3"/>
    <x v="0"/>
    <x v="0"/>
  </r>
  <r>
    <x v="1"/>
    <x v="1"/>
    <s v="De Bonte Raaf"/>
    <x v="7"/>
    <x v="54"/>
    <n v="6.64"/>
    <x v="2"/>
    <x v="0"/>
    <x v="0"/>
    <x v="4"/>
    <x v="0"/>
    <x v="0"/>
  </r>
  <r>
    <x v="1"/>
    <x v="1"/>
    <s v="De Bonte Raaf"/>
    <x v="7"/>
    <x v="55"/>
    <n v="8.85"/>
    <x v="2"/>
    <x v="0"/>
    <x v="0"/>
    <x v="4"/>
    <x v="0"/>
    <x v="0"/>
  </r>
  <r>
    <x v="1"/>
    <x v="1"/>
    <s v="De Bonte Raaf"/>
    <x v="7"/>
    <x v="56"/>
    <n v="0"/>
    <x v="2"/>
    <x v="0"/>
    <x v="0"/>
    <x v="4"/>
    <x v="0"/>
    <x v="0"/>
  </r>
  <r>
    <x v="1"/>
    <x v="1"/>
    <s v="De Bonte Raaf"/>
    <x v="7"/>
    <x v="57"/>
    <n v="0"/>
    <x v="2"/>
    <x v="0"/>
    <x v="0"/>
    <x v="4"/>
    <x v="0"/>
    <x v="0"/>
  </r>
  <r>
    <x v="1"/>
    <x v="1"/>
    <s v="De Bonte Raaf"/>
    <x v="7"/>
    <x v="58"/>
    <n v="0"/>
    <x v="2"/>
    <x v="0"/>
    <x v="0"/>
    <x v="4"/>
    <x v="0"/>
    <x v="0"/>
  </r>
  <r>
    <x v="1"/>
    <x v="1"/>
    <s v="De Bonte Raaf"/>
    <x v="7"/>
    <x v="59"/>
    <n v="0"/>
    <x v="2"/>
    <x v="0"/>
    <x v="0"/>
    <x v="4"/>
    <x v="0"/>
    <x v="0"/>
  </r>
  <r>
    <x v="1"/>
    <x v="1"/>
    <s v="De Bonte Raaf"/>
    <x v="7"/>
    <x v="60"/>
    <n v="224.09"/>
    <x v="2"/>
    <x v="0"/>
    <x v="0"/>
    <x v="5"/>
    <x v="0"/>
    <x v="0"/>
  </r>
  <r>
    <x v="1"/>
    <x v="1"/>
    <s v="De Bonte Raaf"/>
    <x v="7"/>
    <x v="61"/>
    <n v="0"/>
    <x v="2"/>
    <x v="0"/>
    <x v="0"/>
    <x v="5"/>
    <x v="0"/>
    <x v="0"/>
  </r>
  <r>
    <x v="1"/>
    <x v="1"/>
    <s v="De Bonte Raaf"/>
    <x v="7"/>
    <x v="62"/>
    <n v="0"/>
    <x v="2"/>
    <x v="0"/>
    <x v="0"/>
    <x v="5"/>
    <x v="0"/>
    <x v="0"/>
  </r>
  <r>
    <x v="1"/>
    <x v="1"/>
    <s v="De Bonte Raaf"/>
    <x v="7"/>
    <x v="63"/>
    <n v="0"/>
    <x v="2"/>
    <x v="0"/>
    <x v="0"/>
    <x v="5"/>
    <x v="0"/>
    <x v="0"/>
  </r>
  <r>
    <x v="1"/>
    <x v="1"/>
    <s v="De Bonte Raaf"/>
    <x v="7"/>
    <x v="64"/>
    <n v="16.07"/>
    <x v="2"/>
    <x v="0"/>
    <x v="0"/>
    <x v="5"/>
    <x v="0"/>
    <x v="0"/>
  </r>
  <r>
    <x v="1"/>
    <x v="1"/>
    <s v="De Bonte Raaf"/>
    <x v="7"/>
    <x v="65"/>
    <n v="0"/>
    <x v="2"/>
    <x v="0"/>
    <x v="0"/>
    <x v="5"/>
    <x v="0"/>
    <x v="0"/>
  </r>
  <r>
    <x v="1"/>
    <x v="1"/>
    <s v="De Bonte Raaf"/>
    <x v="7"/>
    <x v="66"/>
    <n v="80.349999999999994"/>
    <x v="2"/>
    <x v="0"/>
    <x v="0"/>
    <x v="5"/>
    <x v="0"/>
    <x v="0"/>
  </r>
  <r>
    <x v="1"/>
    <x v="1"/>
    <s v="De Bonte Raaf"/>
    <x v="7"/>
    <x v="67"/>
    <n v="0"/>
    <x v="2"/>
    <x v="0"/>
    <x v="0"/>
    <x v="5"/>
    <x v="0"/>
    <x v="0"/>
  </r>
  <r>
    <x v="1"/>
    <x v="1"/>
    <s v="De Bonte Raaf"/>
    <x v="7"/>
    <x v="68"/>
    <n v="0"/>
    <x v="2"/>
    <x v="0"/>
    <x v="0"/>
    <x v="5"/>
    <x v="0"/>
    <x v="0"/>
  </r>
  <r>
    <x v="1"/>
    <x v="1"/>
    <s v="De Bonte Raaf"/>
    <x v="7"/>
    <x v="69"/>
    <n v="0"/>
    <x v="2"/>
    <x v="0"/>
    <x v="0"/>
    <x v="5"/>
    <x v="0"/>
    <x v="0"/>
  </r>
  <r>
    <x v="1"/>
    <x v="1"/>
    <s v="De Bonte Raaf"/>
    <x v="7"/>
    <x v="70"/>
    <n v="11.01"/>
    <x v="2"/>
    <x v="0"/>
    <x v="0"/>
    <x v="5"/>
    <x v="0"/>
    <x v="0"/>
  </r>
  <r>
    <x v="1"/>
    <x v="1"/>
    <s v="De Bonte Raaf"/>
    <x v="7"/>
    <x v="71"/>
    <n v="0"/>
    <x v="2"/>
    <x v="0"/>
    <x v="0"/>
    <x v="5"/>
    <x v="0"/>
    <x v="0"/>
  </r>
  <r>
    <x v="1"/>
    <x v="1"/>
    <s v="De Bonte Raaf"/>
    <x v="7"/>
    <x v="72"/>
    <n v="0"/>
    <x v="2"/>
    <x v="0"/>
    <x v="0"/>
    <x v="4"/>
    <x v="0"/>
    <x v="0"/>
  </r>
  <r>
    <x v="1"/>
    <x v="1"/>
    <s v="De Bonte Raaf"/>
    <x v="7"/>
    <x v="73"/>
    <n v="0"/>
    <x v="2"/>
    <x v="0"/>
    <x v="0"/>
    <x v="4"/>
    <x v="0"/>
    <x v="0"/>
  </r>
  <r>
    <x v="1"/>
    <x v="1"/>
    <s v="De Bonte Raaf"/>
    <x v="7"/>
    <x v="74"/>
    <n v="0"/>
    <x v="2"/>
    <x v="0"/>
    <x v="0"/>
    <x v="4"/>
    <x v="0"/>
    <x v="0"/>
  </r>
  <r>
    <x v="1"/>
    <x v="1"/>
    <s v="De Bonte Raaf"/>
    <x v="7"/>
    <x v="75"/>
    <n v="0"/>
    <x v="2"/>
    <x v="0"/>
    <x v="0"/>
    <x v="4"/>
    <x v="0"/>
    <x v="0"/>
  </r>
  <r>
    <x v="1"/>
    <x v="1"/>
    <s v="De Bonte Raaf"/>
    <x v="7"/>
    <x v="76"/>
    <n v="208.32"/>
    <x v="2"/>
    <x v="0"/>
    <x v="0"/>
    <x v="6"/>
    <x v="0"/>
    <x v="0"/>
  </r>
  <r>
    <x v="1"/>
    <x v="1"/>
    <s v="De Bonte Raaf"/>
    <x v="7"/>
    <x v="125"/>
    <n v="0"/>
    <x v="2"/>
    <x v="0"/>
    <x v="0"/>
    <x v="6"/>
    <x v="0"/>
    <x v="0"/>
  </r>
  <r>
    <x v="1"/>
    <x v="1"/>
    <s v="De Bonte Raaf"/>
    <x v="7"/>
    <x v="77"/>
    <n v="-589.66999999999996"/>
    <x v="2"/>
    <x v="0"/>
    <x v="0"/>
    <x v="7"/>
    <x v="0"/>
    <x v="0"/>
  </r>
  <r>
    <x v="1"/>
    <x v="1"/>
    <s v="De Bonte Raaf"/>
    <x v="7"/>
    <x v="78"/>
    <n v="0"/>
    <x v="2"/>
    <x v="0"/>
    <x v="0"/>
    <x v="7"/>
    <x v="0"/>
    <x v="0"/>
  </r>
  <r>
    <x v="1"/>
    <x v="1"/>
    <s v="De Bonte Raaf"/>
    <x v="7"/>
    <x v="79"/>
    <n v="0"/>
    <x v="2"/>
    <x v="0"/>
    <x v="0"/>
    <x v="7"/>
    <x v="0"/>
    <x v="0"/>
  </r>
  <r>
    <x v="1"/>
    <x v="1"/>
    <s v="De Bonte Raaf"/>
    <x v="7"/>
    <x v="80"/>
    <n v="0"/>
    <x v="2"/>
    <x v="0"/>
    <x v="0"/>
    <x v="8"/>
    <x v="0"/>
    <x v="0"/>
  </r>
  <r>
    <x v="1"/>
    <x v="1"/>
    <s v="De Bonte Raaf"/>
    <x v="7"/>
    <x v="126"/>
    <n v="0"/>
    <x v="2"/>
    <x v="0"/>
    <x v="0"/>
    <x v="8"/>
    <x v="0"/>
    <x v="0"/>
  </r>
  <r>
    <x v="1"/>
    <x v="1"/>
    <s v="De Bonte Raaf"/>
    <x v="7"/>
    <x v="81"/>
    <n v="2306.33"/>
    <x v="2"/>
    <x v="0"/>
    <x v="0"/>
    <x v="8"/>
    <x v="0"/>
    <x v="0"/>
  </r>
  <r>
    <x v="1"/>
    <x v="1"/>
    <s v="De Bonte Raaf"/>
    <x v="7"/>
    <x v="82"/>
    <n v="0"/>
    <x v="2"/>
    <x v="0"/>
    <x v="0"/>
    <x v="8"/>
    <x v="0"/>
    <x v="0"/>
  </r>
  <r>
    <x v="1"/>
    <x v="1"/>
    <s v="De Bonte Raaf"/>
    <x v="7"/>
    <x v="83"/>
    <n v="2306.33"/>
    <x v="2"/>
    <x v="0"/>
    <x v="0"/>
    <x v="9"/>
    <x v="0"/>
    <x v="0"/>
  </r>
  <r>
    <x v="1"/>
    <x v="1"/>
    <s v="De Bonte Raaf"/>
    <x v="7"/>
    <x v="84"/>
    <n v="0"/>
    <x v="2"/>
    <x v="0"/>
    <x v="0"/>
    <x v="3"/>
    <x v="0"/>
    <x v="0"/>
  </r>
  <r>
    <x v="1"/>
    <x v="1"/>
    <s v="De Bonte Raaf"/>
    <x v="8"/>
    <x v="0"/>
    <n v="5557.26"/>
    <x v="2"/>
    <x v="4"/>
    <x v="0"/>
    <x v="0"/>
    <x v="2"/>
    <x v="0"/>
  </r>
  <r>
    <x v="1"/>
    <x v="1"/>
    <s v="De Bonte Raaf"/>
    <x v="8"/>
    <x v="85"/>
    <n v="2080"/>
    <x v="2"/>
    <x v="4"/>
    <x v="0"/>
    <x v="0"/>
    <x v="2"/>
    <x v="0"/>
  </r>
  <r>
    <x v="1"/>
    <x v="1"/>
    <s v="De Bonte Raaf"/>
    <x v="8"/>
    <x v="2"/>
    <n v="0"/>
    <x v="2"/>
    <x v="4"/>
    <x v="0"/>
    <x v="0"/>
    <x v="2"/>
    <x v="0"/>
  </r>
  <r>
    <x v="1"/>
    <x v="1"/>
    <s v="De Bonte Raaf"/>
    <x v="8"/>
    <x v="86"/>
    <n v="2080"/>
    <x v="2"/>
    <x v="4"/>
    <x v="0"/>
    <x v="0"/>
    <x v="2"/>
    <x v="0"/>
  </r>
  <r>
    <x v="1"/>
    <x v="1"/>
    <s v="De Bonte Raaf"/>
    <x v="8"/>
    <x v="4"/>
    <n v="2080"/>
    <x v="2"/>
    <x v="4"/>
    <x v="0"/>
    <x v="1"/>
    <x v="2"/>
    <x v="0"/>
  </r>
  <r>
    <x v="1"/>
    <x v="1"/>
    <s v="De Bonte Raaf"/>
    <x v="8"/>
    <x v="5"/>
    <n v="0"/>
    <x v="2"/>
    <x v="4"/>
    <x v="0"/>
    <x v="0"/>
    <x v="2"/>
    <x v="0"/>
  </r>
  <r>
    <x v="1"/>
    <x v="1"/>
    <s v="De Bonte Raaf"/>
    <x v="8"/>
    <x v="6"/>
    <n v="2654.91"/>
    <x v="2"/>
    <x v="4"/>
    <x v="0"/>
    <x v="0"/>
    <x v="2"/>
    <x v="0"/>
  </r>
  <r>
    <x v="1"/>
    <x v="1"/>
    <s v="De Bonte Raaf"/>
    <x v="8"/>
    <x v="101"/>
    <n v="0"/>
    <x v="2"/>
    <x v="4"/>
    <x v="0"/>
    <x v="1"/>
    <x v="2"/>
    <x v="0"/>
  </r>
  <r>
    <x v="1"/>
    <x v="1"/>
    <s v="De Bonte Raaf"/>
    <x v="8"/>
    <x v="7"/>
    <n v="0"/>
    <x v="2"/>
    <x v="4"/>
    <x v="0"/>
    <x v="0"/>
    <x v="2"/>
    <x v="0"/>
  </r>
  <r>
    <x v="1"/>
    <x v="1"/>
    <s v="De Bonte Raaf"/>
    <x v="8"/>
    <x v="9"/>
    <n v="0"/>
    <x v="2"/>
    <x v="4"/>
    <x v="0"/>
    <x v="0"/>
    <x v="2"/>
    <x v="0"/>
  </r>
  <r>
    <x v="1"/>
    <x v="1"/>
    <s v="De Bonte Raaf"/>
    <x v="8"/>
    <x v="102"/>
    <n v="0"/>
    <x v="2"/>
    <x v="4"/>
    <x v="0"/>
    <x v="0"/>
    <x v="2"/>
    <x v="0"/>
  </r>
  <r>
    <x v="1"/>
    <x v="1"/>
    <s v="De Bonte Raaf"/>
    <x v="8"/>
    <x v="87"/>
    <n v="2080"/>
    <x v="2"/>
    <x v="4"/>
    <x v="0"/>
    <x v="0"/>
    <x v="2"/>
    <x v="0"/>
  </r>
  <r>
    <x v="1"/>
    <x v="1"/>
    <s v="De Bonte Raaf"/>
    <x v="8"/>
    <x v="88"/>
    <n v="2080"/>
    <x v="2"/>
    <x v="4"/>
    <x v="0"/>
    <x v="0"/>
    <x v="2"/>
    <x v="0"/>
  </r>
  <r>
    <x v="1"/>
    <x v="1"/>
    <s v="De Bonte Raaf"/>
    <x v="8"/>
    <x v="89"/>
    <n v="2080"/>
    <x v="2"/>
    <x v="4"/>
    <x v="0"/>
    <x v="0"/>
    <x v="2"/>
    <x v="0"/>
  </r>
  <r>
    <x v="1"/>
    <x v="1"/>
    <s v="De Bonte Raaf"/>
    <x v="8"/>
    <x v="90"/>
    <n v="2080"/>
    <x v="2"/>
    <x v="4"/>
    <x v="0"/>
    <x v="0"/>
    <x v="2"/>
    <x v="0"/>
  </r>
  <r>
    <x v="1"/>
    <x v="1"/>
    <s v="De Bonte Raaf"/>
    <x v="8"/>
    <x v="91"/>
    <n v="2080"/>
    <x v="2"/>
    <x v="4"/>
    <x v="0"/>
    <x v="0"/>
    <x v="2"/>
    <x v="0"/>
  </r>
  <r>
    <x v="1"/>
    <x v="1"/>
    <s v="De Bonte Raaf"/>
    <x v="8"/>
    <x v="103"/>
    <n v="0"/>
    <x v="2"/>
    <x v="4"/>
    <x v="0"/>
    <x v="1"/>
    <x v="2"/>
    <x v="0"/>
  </r>
  <r>
    <x v="1"/>
    <x v="1"/>
    <s v="De Bonte Raaf"/>
    <x v="8"/>
    <x v="15"/>
    <n v="0"/>
    <x v="2"/>
    <x v="4"/>
    <x v="0"/>
    <x v="0"/>
    <x v="2"/>
    <x v="0"/>
  </r>
  <r>
    <x v="1"/>
    <x v="1"/>
    <s v="De Bonte Raaf"/>
    <x v="8"/>
    <x v="16"/>
    <n v="2080"/>
    <x v="2"/>
    <x v="4"/>
    <x v="0"/>
    <x v="0"/>
    <x v="2"/>
    <x v="0"/>
  </r>
  <r>
    <x v="1"/>
    <x v="1"/>
    <s v="De Bonte Raaf"/>
    <x v="8"/>
    <x v="17"/>
    <n v="0"/>
    <x v="2"/>
    <x v="4"/>
    <x v="0"/>
    <x v="0"/>
    <x v="2"/>
    <x v="0"/>
  </r>
  <r>
    <x v="1"/>
    <x v="1"/>
    <s v="De Bonte Raaf"/>
    <x v="8"/>
    <x v="18"/>
    <n v="2080"/>
    <x v="2"/>
    <x v="4"/>
    <x v="0"/>
    <x v="0"/>
    <x v="2"/>
    <x v="0"/>
  </r>
  <r>
    <x v="1"/>
    <x v="1"/>
    <s v="De Bonte Raaf"/>
    <x v="8"/>
    <x v="19"/>
    <n v="16"/>
    <x v="2"/>
    <x v="4"/>
    <x v="0"/>
    <x v="0"/>
    <x v="2"/>
    <x v="0"/>
  </r>
  <r>
    <x v="1"/>
    <x v="1"/>
    <s v="De Bonte Raaf"/>
    <x v="8"/>
    <x v="20"/>
    <n v="2080"/>
    <x v="2"/>
    <x v="4"/>
    <x v="0"/>
    <x v="0"/>
    <x v="2"/>
    <x v="0"/>
  </r>
  <r>
    <x v="1"/>
    <x v="1"/>
    <s v="De Bonte Raaf"/>
    <x v="8"/>
    <x v="21"/>
    <n v="-227.58"/>
    <x v="2"/>
    <x v="4"/>
    <x v="0"/>
    <x v="0"/>
    <x v="2"/>
    <x v="0"/>
  </r>
  <r>
    <x v="1"/>
    <x v="1"/>
    <s v="De Bonte Raaf"/>
    <x v="8"/>
    <x v="22"/>
    <n v="2080"/>
    <x v="2"/>
    <x v="4"/>
    <x v="0"/>
    <x v="0"/>
    <x v="2"/>
    <x v="0"/>
  </r>
  <r>
    <x v="1"/>
    <x v="1"/>
    <s v="De Bonte Raaf"/>
    <x v="8"/>
    <x v="23"/>
    <n v="2080"/>
    <x v="2"/>
    <x v="4"/>
    <x v="0"/>
    <x v="0"/>
    <x v="2"/>
    <x v="0"/>
  </r>
  <r>
    <x v="1"/>
    <x v="1"/>
    <s v="De Bonte Raaf"/>
    <x v="8"/>
    <x v="24"/>
    <n v="2080"/>
    <x v="2"/>
    <x v="4"/>
    <x v="0"/>
    <x v="0"/>
    <x v="2"/>
    <x v="0"/>
  </r>
  <r>
    <x v="1"/>
    <x v="1"/>
    <s v="De Bonte Raaf"/>
    <x v="8"/>
    <x v="25"/>
    <n v="21.67"/>
    <x v="2"/>
    <x v="4"/>
    <x v="0"/>
    <x v="0"/>
    <x v="2"/>
    <x v="0"/>
  </r>
  <r>
    <x v="1"/>
    <x v="1"/>
    <s v="De Bonte Raaf"/>
    <x v="8"/>
    <x v="26"/>
    <n v="115.2"/>
    <x v="2"/>
    <x v="4"/>
    <x v="0"/>
    <x v="0"/>
    <x v="2"/>
    <x v="0"/>
  </r>
  <r>
    <x v="1"/>
    <x v="1"/>
    <s v="De Bonte Raaf"/>
    <x v="8"/>
    <x v="27"/>
    <n v="326.67"/>
    <x v="2"/>
    <x v="4"/>
    <x v="0"/>
    <x v="0"/>
    <x v="2"/>
    <x v="0"/>
  </r>
  <r>
    <x v="1"/>
    <x v="1"/>
    <s v="De Bonte Raaf"/>
    <x v="8"/>
    <x v="28"/>
    <n v="2080"/>
    <x v="2"/>
    <x v="4"/>
    <x v="0"/>
    <x v="0"/>
    <x v="2"/>
    <x v="0"/>
  </r>
  <r>
    <x v="1"/>
    <x v="1"/>
    <s v="De Bonte Raaf"/>
    <x v="8"/>
    <x v="29"/>
    <n v="0"/>
    <x v="2"/>
    <x v="4"/>
    <x v="0"/>
    <x v="0"/>
    <x v="2"/>
    <x v="0"/>
  </r>
  <r>
    <x v="1"/>
    <x v="1"/>
    <s v="De Bonte Raaf"/>
    <x v="8"/>
    <x v="30"/>
    <n v="2600"/>
    <x v="2"/>
    <x v="4"/>
    <x v="0"/>
    <x v="0"/>
    <x v="2"/>
    <x v="0"/>
  </r>
  <r>
    <x v="1"/>
    <x v="1"/>
    <s v="De Bonte Raaf"/>
    <x v="8"/>
    <x v="31"/>
    <n v="16.670000000000002"/>
    <x v="2"/>
    <x v="4"/>
    <x v="0"/>
    <x v="0"/>
    <x v="2"/>
    <x v="0"/>
  </r>
  <r>
    <x v="1"/>
    <x v="1"/>
    <s v="De Bonte Raaf"/>
    <x v="8"/>
    <x v="32"/>
    <n v="124.8"/>
    <x v="2"/>
    <x v="4"/>
    <x v="0"/>
    <x v="0"/>
    <x v="2"/>
    <x v="0"/>
  </r>
  <r>
    <x v="1"/>
    <x v="1"/>
    <s v="De Bonte Raaf"/>
    <x v="8"/>
    <x v="33"/>
    <n v="80"/>
    <x v="2"/>
    <x v="4"/>
    <x v="0"/>
    <x v="0"/>
    <x v="2"/>
    <x v="0"/>
  </r>
  <r>
    <x v="1"/>
    <x v="1"/>
    <s v="De Bonte Raaf"/>
    <x v="8"/>
    <x v="34"/>
    <n v="80"/>
    <x v="2"/>
    <x v="4"/>
    <x v="0"/>
    <x v="0"/>
    <x v="2"/>
    <x v="0"/>
  </r>
  <r>
    <x v="1"/>
    <x v="1"/>
    <s v="De Bonte Raaf"/>
    <x v="8"/>
    <x v="35"/>
    <n v="80"/>
    <x v="2"/>
    <x v="4"/>
    <x v="0"/>
    <x v="0"/>
    <x v="2"/>
    <x v="0"/>
  </r>
  <r>
    <x v="1"/>
    <x v="1"/>
    <s v="De Bonte Raaf"/>
    <x v="8"/>
    <x v="36"/>
    <n v="125"/>
    <x v="2"/>
    <x v="4"/>
    <x v="0"/>
    <x v="0"/>
    <x v="2"/>
    <x v="0"/>
  </r>
  <r>
    <x v="1"/>
    <x v="1"/>
    <s v="De Bonte Raaf"/>
    <x v="8"/>
    <x v="37"/>
    <n v="145.6"/>
    <x v="2"/>
    <x v="4"/>
    <x v="0"/>
    <x v="0"/>
    <x v="2"/>
    <x v="0"/>
  </r>
  <r>
    <x v="1"/>
    <x v="1"/>
    <s v="De Bonte Raaf"/>
    <x v="8"/>
    <x v="104"/>
    <n v="0"/>
    <x v="2"/>
    <x v="4"/>
    <x v="0"/>
    <x v="0"/>
    <x v="2"/>
    <x v="0"/>
  </r>
  <r>
    <x v="1"/>
    <x v="1"/>
    <s v="De Bonte Raaf"/>
    <x v="8"/>
    <x v="127"/>
    <n v="22.5"/>
    <x v="2"/>
    <x v="4"/>
    <x v="0"/>
    <x v="0"/>
    <x v="2"/>
    <x v="0"/>
  </r>
  <r>
    <x v="1"/>
    <x v="1"/>
    <s v="De Bonte Raaf"/>
    <x v="8"/>
    <x v="105"/>
    <n v="0"/>
    <x v="2"/>
    <x v="4"/>
    <x v="0"/>
    <x v="0"/>
    <x v="2"/>
    <x v="0"/>
  </r>
  <r>
    <x v="1"/>
    <x v="1"/>
    <s v="De Bonte Raaf"/>
    <x v="8"/>
    <x v="128"/>
    <n v="22.5"/>
    <x v="2"/>
    <x v="4"/>
    <x v="0"/>
    <x v="0"/>
    <x v="2"/>
    <x v="0"/>
  </r>
  <r>
    <x v="1"/>
    <x v="1"/>
    <s v="De Bonte Raaf"/>
    <x v="8"/>
    <x v="106"/>
    <n v="0"/>
    <x v="2"/>
    <x v="4"/>
    <x v="0"/>
    <x v="0"/>
    <x v="2"/>
    <x v="0"/>
  </r>
  <r>
    <x v="1"/>
    <x v="1"/>
    <s v="De Bonte Raaf"/>
    <x v="8"/>
    <x v="129"/>
    <n v="25010"/>
    <x v="2"/>
    <x v="4"/>
    <x v="0"/>
    <x v="0"/>
    <x v="2"/>
    <x v="0"/>
  </r>
  <r>
    <x v="1"/>
    <x v="1"/>
    <s v="De Bonte Raaf"/>
    <x v="8"/>
    <x v="38"/>
    <n v="18.25"/>
    <x v="2"/>
    <x v="4"/>
    <x v="0"/>
    <x v="0"/>
    <x v="2"/>
    <x v="0"/>
  </r>
  <r>
    <x v="1"/>
    <x v="1"/>
    <s v="De Bonte Raaf"/>
    <x v="8"/>
    <x v="39"/>
    <n v="0"/>
    <x v="2"/>
    <x v="4"/>
    <x v="0"/>
    <x v="0"/>
    <x v="2"/>
    <x v="0"/>
  </r>
  <r>
    <x v="1"/>
    <x v="1"/>
    <s v="De Bonte Raaf"/>
    <x v="8"/>
    <x v="93"/>
    <n v="76"/>
    <x v="2"/>
    <x v="4"/>
    <x v="0"/>
    <x v="0"/>
    <x v="2"/>
    <x v="0"/>
  </r>
  <r>
    <x v="1"/>
    <x v="1"/>
    <s v="De Bonte Raaf"/>
    <x v="8"/>
    <x v="40"/>
    <n v="94.25"/>
    <x v="2"/>
    <x v="4"/>
    <x v="0"/>
    <x v="0"/>
    <x v="2"/>
    <x v="0"/>
  </r>
  <r>
    <x v="1"/>
    <x v="1"/>
    <s v="De Bonte Raaf"/>
    <x v="8"/>
    <x v="41"/>
    <n v="0"/>
    <x v="2"/>
    <x v="4"/>
    <x v="0"/>
    <x v="0"/>
    <x v="2"/>
    <x v="0"/>
  </r>
  <r>
    <x v="1"/>
    <x v="1"/>
    <s v="De Bonte Raaf"/>
    <x v="8"/>
    <x v="92"/>
    <n v="2080"/>
    <x v="2"/>
    <x v="4"/>
    <x v="0"/>
    <x v="0"/>
    <x v="2"/>
    <x v="0"/>
  </r>
  <r>
    <x v="1"/>
    <x v="1"/>
    <s v="De Bonte Raaf"/>
    <x v="8"/>
    <x v="107"/>
    <n v="0"/>
    <x v="2"/>
    <x v="4"/>
    <x v="0"/>
    <x v="1"/>
    <x v="2"/>
    <x v="0"/>
  </r>
  <r>
    <x v="1"/>
    <x v="1"/>
    <s v="De Bonte Raaf"/>
    <x v="8"/>
    <x v="43"/>
    <n v="0"/>
    <x v="2"/>
    <x v="4"/>
    <x v="0"/>
    <x v="1"/>
    <x v="2"/>
    <x v="0"/>
  </r>
  <r>
    <x v="1"/>
    <x v="1"/>
    <s v="De Bonte Raaf"/>
    <x v="8"/>
    <x v="108"/>
    <n v="0"/>
    <x v="2"/>
    <x v="4"/>
    <x v="0"/>
    <x v="1"/>
    <x v="2"/>
    <x v="0"/>
  </r>
  <r>
    <x v="1"/>
    <x v="1"/>
    <s v="De Bonte Raaf"/>
    <x v="8"/>
    <x v="109"/>
    <n v="0"/>
    <x v="2"/>
    <x v="4"/>
    <x v="0"/>
    <x v="1"/>
    <x v="2"/>
    <x v="0"/>
  </r>
  <r>
    <x v="1"/>
    <x v="1"/>
    <s v="De Bonte Raaf"/>
    <x v="8"/>
    <x v="110"/>
    <n v="0"/>
    <x v="2"/>
    <x v="4"/>
    <x v="0"/>
    <x v="1"/>
    <x v="2"/>
    <x v="0"/>
  </r>
  <r>
    <x v="1"/>
    <x v="1"/>
    <s v="De Bonte Raaf"/>
    <x v="8"/>
    <x v="44"/>
    <n v="0"/>
    <x v="2"/>
    <x v="4"/>
    <x v="0"/>
    <x v="2"/>
    <x v="2"/>
    <x v="0"/>
  </r>
  <r>
    <x v="1"/>
    <x v="1"/>
    <s v="De Bonte Raaf"/>
    <x v="8"/>
    <x v="111"/>
    <n v="0"/>
    <x v="2"/>
    <x v="4"/>
    <x v="0"/>
    <x v="2"/>
    <x v="2"/>
    <x v="0"/>
  </r>
  <r>
    <x v="1"/>
    <x v="1"/>
    <s v="De Bonte Raaf"/>
    <x v="8"/>
    <x v="46"/>
    <n v="0"/>
    <x v="2"/>
    <x v="4"/>
    <x v="0"/>
    <x v="2"/>
    <x v="2"/>
    <x v="0"/>
  </r>
  <r>
    <x v="1"/>
    <x v="1"/>
    <s v="De Bonte Raaf"/>
    <x v="8"/>
    <x v="112"/>
    <n v="0"/>
    <x v="2"/>
    <x v="4"/>
    <x v="0"/>
    <x v="2"/>
    <x v="2"/>
    <x v="0"/>
  </r>
  <r>
    <x v="1"/>
    <x v="1"/>
    <s v="De Bonte Raaf"/>
    <x v="8"/>
    <x v="113"/>
    <n v="0"/>
    <x v="2"/>
    <x v="4"/>
    <x v="0"/>
    <x v="2"/>
    <x v="2"/>
    <x v="0"/>
  </r>
  <r>
    <x v="1"/>
    <x v="1"/>
    <s v="De Bonte Raaf"/>
    <x v="8"/>
    <x v="114"/>
    <n v="0"/>
    <x v="2"/>
    <x v="4"/>
    <x v="0"/>
    <x v="2"/>
    <x v="2"/>
    <x v="0"/>
  </r>
  <r>
    <x v="1"/>
    <x v="1"/>
    <s v="De Bonte Raaf"/>
    <x v="8"/>
    <x v="115"/>
    <n v="0"/>
    <x v="2"/>
    <x v="4"/>
    <x v="0"/>
    <x v="2"/>
    <x v="2"/>
    <x v="0"/>
  </r>
  <r>
    <x v="1"/>
    <x v="1"/>
    <s v="De Bonte Raaf"/>
    <x v="8"/>
    <x v="116"/>
    <n v="0"/>
    <x v="2"/>
    <x v="4"/>
    <x v="0"/>
    <x v="1"/>
    <x v="2"/>
    <x v="0"/>
  </r>
  <r>
    <x v="1"/>
    <x v="1"/>
    <s v="De Bonte Raaf"/>
    <x v="8"/>
    <x v="117"/>
    <n v="0"/>
    <x v="2"/>
    <x v="4"/>
    <x v="0"/>
    <x v="2"/>
    <x v="2"/>
    <x v="0"/>
  </r>
  <r>
    <x v="1"/>
    <x v="1"/>
    <s v="De Bonte Raaf"/>
    <x v="8"/>
    <x v="118"/>
    <n v="0"/>
    <x v="2"/>
    <x v="4"/>
    <x v="0"/>
    <x v="1"/>
    <x v="2"/>
    <x v="0"/>
  </r>
  <r>
    <x v="1"/>
    <x v="1"/>
    <s v="De Bonte Raaf"/>
    <x v="8"/>
    <x v="119"/>
    <n v="0"/>
    <x v="2"/>
    <x v="4"/>
    <x v="0"/>
    <x v="10"/>
    <x v="2"/>
    <x v="0"/>
  </r>
  <r>
    <x v="1"/>
    <x v="1"/>
    <s v="De Bonte Raaf"/>
    <x v="8"/>
    <x v="120"/>
    <n v="0"/>
    <x v="2"/>
    <x v="4"/>
    <x v="0"/>
    <x v="10"/>
    <x v="2"/>
    <x v="0"/>
  </r>
  <r>
    <x v="1"/>
    <x v="1"/>
    <s v="De Bonte Raaf"/>
    <x v="8"/>
    <x v="121"/>
    <n v="0"/>
    <x v="2"/>
    <x v="4"/>
    <x v="0"/>
    <x v="10"/>
    <x v="2"/>
    <x v="0"/>
  </r>
  <r>
    <x v="1"/>
    <x v="1"/>
    <s v="De Bonte Raaf"/>
    <x v="8"/>
    <x v="122"/>
    <n v="0"/>
    <x v="2"/>
    <x v="4"/>
    <x v="0"/>
    <x v="10"/>
    <x v="2"/>
    <x v="0"/>
  </r>
  <r>
    <x v="1"/>
    <x v="1"/>
    <s v="De Bonte Raaf"/>
    <x v="8"/>
    <x v="123"/>
    <n v="0"/>
    <x v="2"/>
    <x v="4"/>
    <x v="0"/>
    <x v="10"/>
    <x v="2"/>
    <x v="0"/>
  </r>
  <r>
    <x v="1"/>
    <x v="1"/>
    <s v="De Bonte Raaf"/>
    <x v="8"/>
    <x v="124"/>
    <n v="0"/>
    <x v="2"/>
    <x v="4"/>
    <x v="0"/>
    <x v="10"/>
    <x v="2"/>
    <x v="0"/>
  </r>
  <r>
    <x v="1"/>
    <x v="1"/>
    <s v="De Bonte Raaf"/>
    <x v="8"/>
    <x v="48"/>
    <n v="0"/>
    <x v="2"/>
    <x v="4"/>
    <x v="0"/>
    <x v="1"/>
    <x v="2"/>
    <x v="0"/>
  </r>
  <r>
    <x v="1"/>
    <x v="1"/>
    <s v="De Bonte Raaf"/>
    <x v="8"/>
    <x v="49"/>
    <n v="166.4"/>
    <x v="2"/>
    <x v="4"/>
    <x v="0"/>
    <x v="3"/>
    <x v="2"/>
    <x v="0"/>
  </r>
  <r>
    <x v="1"/>
    <x v="1"/>
    <s v="De Bonte Raaf"/>
    <x v="8"/>
    <x v="50"/>
    <n v="24.96"/>
    <x v="2"/>
    <x v="4"/>
    <x v="0"/>
    <x v="4"/>
    <x v="2"/>
    <x v="0"/>
  </r>
  <r>
    <x v="1"/>
    <x v="1"/>
    <s v="De Bonte Raaf"/>
    <x v="8"/>
    <x v="51"/>
    <n v="33.28"/>
    <x v="2"/>
    <x v="4"/>
    <x v="0"/>
    <x v="4"/>
    <x v="2"/>
    <x v="0"/>
  </r>
  <r>
    <x v="1"/>
    <x v="1"/>
    <s v="De Bonte Raaf"/>
    <x v="8"/>
    <x v="52"/>
    <n v="0"/>
    <x v="2"/>
    <x v="4"/>
    <x v="0"/>
    <x v="1"/>
    <x v="2"/>
    <x v="0"/>
  </r>
  <r>
    <x v="1"/>
    <x v="1"/>
    <s v="De Bonte Raaf"/>
    <x v="8"/>
    <x v="53"/>
    <n v="31.2"/>
    <x v="2"/>
    <x v="4"/>
    <x v="0"/>
    <x v="3"/>
    <x v="2"/>
    <x v="0"/>
  </r>
  <r>
    <x v="1"/>
    <x v="1"/>
    <s v="De Bonte Raaf"/>
    <x v="8"/>
    <x v="54"/>
    <n v="4.68"/>
    <x v="2"/>
    <x v="4"/>
    <x v="0"/>
    <x v="4"/>
    <x v="2"/>
    <x v="0"/>
  </r>
  <r>
    <x v="1"/>
    <x v="1"/>
    <s v="De Bonte Raaf"/>
    <x v="8"/>
    <x v="55"/>
    <n v="6.24"/>
    <x v="2"/>
    <x v="4"/>
    <x v="0"/>
    <x v="4"/>
    <x v="2"/>
    <x v="0"/>
  </r>
  <r>
    <x v="1"/>
    <x v="1"/>
    <s v="De Bonte Raaf"/>
    <x v="8"/>
    <x v="56"/>
    <n v="0"/>
    <x v="2"/>
    <x v="4"/>
    <x v="0"/>
    <x v="4"/>
    <x v="2"/>
    <x v="0"/>
  </r>
  <r>
    <x v="1"/>
    <x v="1"/>
    <s v="De Bonte Raaf"/>
    <x v="8"/>
    <x v="57"/>
    <n v="0"/>
    <x v="2"/>
    <x v="4"/>
    <x v="0"/>
    <x v="4"/>
    <x v="2"/>
    <x v="0"/>
  </r>
  <r>
    <x v="1"/>
    <x v="1"/>
    <s v="De Bonte Raaf"/>
    <x v="8"/>
    <x v="58"/>
    <n v="0"/>
    <x v="2"/>
    <x v="4"/>
    <x v="0"/>
    <x v="4"/>
    <x v="2"/>
    <x v="0"/>
  </r>
  <r>
    <x v="1"/>
    <x v="1"/>
    <s v="De Bonte Raaf"/>
    <x v="8"/>
    <x v="59"/>
    <n v="0"/>
    <x v="2"/>
    <x v="4"/>
    <x v="0"/>
    <x v="4"/>
    <x v="2"/>
    <x v="0"/>
  </r>
  <r>
    <x v="1"/>
    <x v="1"/>
    <s v="De Bonte Raaf"/>
    <x v="8"/>
    <x v="60"/>
    <n v="156.62"/>
    <x v="2"/>
    <x v="4"/>
    <x v="0"/>
    <x v="5"/>
    <x v="2"/>
    <x v="0"/>
  </r>
  <r>
    <x v="1"/>
    <x v="1"/>
    <s v="De Bonte Raaf"/>
    <x v="8"/>
    <x v="61"/>
    <n v="0"/>
    <x v="2"/>
    <x v="4"/>
    <x v="0"/>
    <x v="5"/>
    <x v="2"/>
    <x v="0"/>
  </r>
  <r>
    <x v="1"/>
    <x v="1"/>
    <s v="De Bonte Raaf"/>
    <x v="8"/>
    <x v="62"/>
    <n v="0"/>
    <x v="2"/>
    <x v="4"/>
    <x v="0"/>
    <x v="5"/>
    <x v="2"/>
    <x v="0"/>
  </r>
  <r>
    <x v="1"/>
    <x v="1"/>
    <s v="De Bonte Raaf"/>
    <x v="8"/>
    <x v="63"/>
    <n v="0"/>
    <x v="2"/>
    <x v="4"/>
    <x v="0"/>
    <x v="5"/>
    <x v="2"/>
    <x v="0"/>
  </r>
  <r>
    <x v="1"/>
    <x v="1"/>
    <s v="De Bonte Raaf"/>
    <x v="8"/>
    <x v="64"/>
    <n v="11.23"/>
    <x v="2"/>
    <x v="4"/>
    <x v="0"/>
    <x v="5"/>
    <x v="2"/>
    <x v="0"/>
  </r>
  <r>
    <x v="1"/>
    <x v="1"/>
    <s v="De Bonte Raaf"/>
    <x v="8"/>
    <x v="65"/>
    <n v="0"/>
    <x v="2"/>
    <x v="4"/>
    <x v="0"/>
    <x v="5"/>
    <x v="2"/>
    <x v="0"/>
  </r>
  <r>
    <x v="1"/>
    <x v="1"/>
    <s v="De Bonte Raaf"/>
    <x v="8"/>
    <x v="66"/>
    <n v="56.16"/>
    <x v="2"/>
    <x v="4"/>
    <x v="0"/>
    <x v="5"/>
    <x v="2"/>
    <x v="0"/>
  </r>
  <r>
    <x v="1"/>
    <x v="1"/>
    <s v="De Bonte Raaf"/>
    <x v="8"/>
    <x v="67"/>
    <n v="0"/>
    <x v="2"/>
    <x v="4"/>
    <x v="0"/>
    <x v="5"/>
    <x v="2"/>
    <x v="0"/>
  </r>
  <r>
    <x v="1"/>
    <x v="1"/>
    <s v="De Bonte Raaf"/>
    <x v="8"/>
    <x v="68"/>
    <n v="0"/>
    <x v="2"/>
    <x v="4"/>
    <x v="0"/>
    <x v="5"/>
    <x v="2"/>
    <x v="0"/>
  </r>
  <r>
    <x v="1"/>
    <x v="1"/>
    <s v="De Bonte Raaf"/>
    <x v="8"/>
    <x v="69"/>
    <n v="0"/>
    <x v="2"/>
    <x v="4"/>
    <x v="0"/>
    <x v="5"/>
    <x v="2"/>
    <x v="0"/>
  </r>
  <r>
    <x v="1"/>
    <x v="1"/>
    <s v="De Bonte Raaf"/>
    <x v="8"/>
    <x v="70"/>
    <n v="7.7"/>
    <x v="2"/>
    <x v="4"/>
    <x v="0"/>
    <x v="5"/>
    <x v="2"/>
    <x v="0"/>
  </r>
  <r>
    <x v="1"/>
    <x v="1"/>
    <s v="De Bonte Raaf"/>
    <x v="8"/>
    <x v="71"/>
    <n v="0"/>
    <x v="2"/>
    <x v="4"/>
    <x v="0"/>
    <x v="5"/>
    <x v="2"/>
    <x v="0"/>
  </r>
  <r>
    <x v="1"/>
    <x v="1"/>
    <s v="De Bonte Raaf"/>
    <x v="8"/>
    <x v="72"/>
    <n v="0"/>
    <x v="2"/>
    <x v="4"/>
    <x v="0"/>
    <x v="4"/>
    <x v="2"/>
    <x v="0"/>
  </r>
  <r>
    <x v="1"/>
    <x v="1"/>
    <s v="De Bonte Raaf"/>
    <x v="8"/>
    <x v="73"/>
    <n v="0"/>
    <x v="2"/>
    <x v="4"/>
    <x v="0"/>
    <x v="4"/>
    <x v="2"/>
    <x v="0"/>
  </r>
  <r>
    <x v="1"/>
    <x v="1"/>
    <s v="De Bonte Raaf"/>
    <x v="8"/>
    <x v="74"/>
    <n v="0"/>
    <x v="2"/>
    <x v="4"/>
    <x v="0"/>
    <x v="4"/>
    <x v="2"/>
    <x v="0"/>
  </r>
  <r>
    <x v="1"/>
    <x v="1"/>
    <s v="De Bonte Raaf"/>
    <x v="8"/>
    <x v="75"/>
    <n v="0"/>
    <x v="2"/>
    <x v="4"/>
    <x v="0"/>
    <x v="4"/>
    <x v="2"/>
    <x v="0"/>
  </r>
  <r>
    <x v="1"/>
    <x v="1"/>
    <s v="De Bonte Raaf"/>
    <x v="8"/>
    <x v="76"/>
    <n v="145.6"/>
    <x v="2"/>
    <x v="4"/>
    <x v="0"/>
    <x v="6"/>
    <x v="2"/>
    <x v="0"/>
  </r>
  <r>
    <x v="1"/>
    <x v="1"/>
    <s v="De Bonte Raaf"/>
    <x v="8"/>
    <x v="125"/>
    <n v="0"/>
    <x v="2"/>
    <x v="4"/>
    <x v="0"/>
    <x v="6"/>
    <x v="2"/>
    <x v="0"/>
  </r>
  <r>
    <x v="1"/>
    <x v="1"/>
    <s v="De Bonte Raaf"/>
    <x v="8"/>
    <x v="77"/>
    <n v="-227.58"/>
    <x v="2"/>
    <x v="4"/>
    <x v="0"/>
    <x v="7"/>
    <x v="2"/>
    <x v="0"/>
  </r>
  <r>
    <x v="1"/>
    <x v="1"/>
    <s v="De Bonte Raaf"/>
    <x v="8"/>
    <x v="78"/>
    <n v="0"/>
    <x v="2"/>
    <x v="4"/>
    <x v="0"/>
    <x v="7"/>
    <x v="2"/>
    <x v="0"/>
  </r>
  <r>
    <x v="1"/>
    <x v="1"/>
    <s v="De Bonte Raaf"/>
    <x v="8"/>
    <x v="79"/>
    <n v="0"/>
    <x v="2"/>
    <x v="4"/>
    <x v="0"/>
    <x v="7"/>
    <x v="2"/>
    <x v="0"/>
  </r>
  <r>
    <x v="1"/>
    <x v="1"/>
    <s v="De Bonte Raaf"/>
    <x v="8"/>
    <x v="80"/>
    <n v="0"/>
    <x v="2"/>
    <x v="4"/>
    <x v="0"/>
    <x v="8"/>
    <x v="2"/>
    <x v="0"/>
  </r>
  <r>
    <x v="1"/>
    <x v="1"/>
    <s v="De Bonte Raaf"/>
    <x v="8"/>
    <x v="126"/>
    <n v="0"/>
    <x v="2"/>
    <x v="4"/>
    <x v="0"/>
    <x v="8"/>
    <x v="2"/>
    <x v="0"/>
  </r>
  <r>
    <x v="1"/>
    <x v="1"/>
    <s v="De Bonte Raaf"/>
    <x v="8"/>
    <x v="81"/>
    <n v="1852.42"/>
    <x v="2"/>
    <x v="4"/>
    <x v="0"/>
    <x v="8"/>
    <x v="2"/>
    <x v="0"/>
  </r>
  <r>
    <x v="1"/>
    <x v="1"/>
    <s v="De Bonte Raaf"/>
    <x v="8"/>
    <x v="82"/>
    <n v="0"/>
    <x v="2"/>
    <x v="4"/>
    <x v="0"/>
    <x v="8"/>
    <x v="2"/>
    <x v="0"/>
  </r>
  <r>
    <x v="1"/>
    <x v="1"/>
    <s v="De Bonte Raaf"/>
    <x v="8"/>
    <x v="83"/>
    <n v="1852.42"/>
    <x v="2"/>
    <x v="4"/>
    <x v="0"/>
    <x v="9"/>
    <x v="2"/>
    <x v="0"/>
  </r>
  <r>
    <x v="1"/>
    <x v="1"/>
    <s v="De Bonte Raaf"/>
    <x v="8"/>
    <x v="84"/>
    <n v="0"/>
    <x v="2"/>
    <x v="4"/>
    <x v="0"/>
    <x v="3"/>
    <x v="2"/>
    <x v="0"/>
  </r>
  <r>
    <x v="1"/>
    <x v="1"/>
    <s v="De Bonte Raaf"/>
    <x v="9"/>
    <x v="0"/>
    <n v="3212.01"/>
    <x v="3"/>
    <x v="0"/>
    <x v="0"/>
    <x v="0"/>
    <x v="2"/>
    <x v="0"/>
  </r>
  <r>
    <x v="1"/>
    <x v="1"/>
    <s v="De Bonte Raaf"/>
    <x v="9"/>
    <x v="85"/>
    <n v="1132"/>
    <x v="3"/>
    <x v="0"/>
    <x v="0"/>
    <x v="0"/>
    <x v="2"/>
    <x v="0"/>
  </r>
  <r>
    <x v="1"/>
    <x v="1"/>
    <s v="De Bonte Raaf"/>
    <x v="9"/>
    <x v="2"/>
    <n v="0"/>
    <x v="3"/>
    <x v="0"/>
    <x v="0"/>
    <x v="0"/>
    <x v="2"/>
    <x v="0"/>
  </r>
  <r>
    <x v="1"/>
    <x v="1"/>
    <s v="De Bonte Raaf"/>
    <x v="9"/>
    <x v="86"/>
    <n v="1132"/>
    <x v="3"/>
    <x v="0"/>
    <x v="0"/>
    <x v="0"/>
    <x v="2"/>
    <x v="0"/>
  </r>
  <r>
    <x v="1"/>
    <x v="1"/>
    <s v="De Bonte Raaf"/>
    <x v="9"/>
    <x v="4"/>
    <n v="1132"/>
    <x v="3"/>
    <x v="0"/>
    <x v="0"/>
    <x v="1"/>
    <x v="2"/>
    <x v="0"/>
  </r>
  <r>
    <x v="1"/>
    <x v="1"/>
    <s v="De Bonte Raaf"/>
    <x v="9"/>
    <x v="5"/>
    <n v="0"/>
    <x v="3"/>
    <x v="0"/>
    <x v="0"/>
    <x v="0"/>
    <x v="2"/>
    <x v="0"/>
  </r>
  <r>
    <x v="1"/>
    <x v="1"/>
    <s v="De Bonte Raaf"/>
    <x v="9"/>
    <x v="6"/>
    <n v="1444.88"/>
    <x v="3"/>
    <x v="0"/>
    <x v="0"/>
    <x v="0"/>
    <x v="2"/>
    <x v="0"/>
  </r>
  <r>
    <x v="1"/>
    <x v="1"/>
    <s v="De Bonte Raaf"/>
    <x v="9"/>
    <x v="101"/>
    <n v="0"/>
    <x v="3"/>
    <x v="0"/>
    <x v="0"/>
    <x v="1"/>
    <x v="2"/>
    <x v="0"/>
  </r>
  <r>
    <x v="1"/>
    <x v="1"/>
    <s v="De Bonte Raaf"/>
    <x v="9"/>
    <x v="7"/>
    <n v="0"/>
    <x v="3"/>
    <x v="0"/>
    <x v="0"/>
    <x v="0"/>
    <x v="2"/>
    <x v="0"/>
  </r>
  <r>
    <x v="1"/>
    <x v="1"/>
    <s v="De Bonte Raaf"/>
    <x v="9"/>
    <x v="9"/>
    <n v="0"/>
    <x v="3"/>
    <x v="0"/>
    <x v="0"/>
    <x v="0"/>
    <x v="2"/>
    <x v="0"/>
  </r>
  <r>
    <x v="1"/>
    <x v="1"/>
    <s v="De Bonte Raaf"/>
    <x v="9"/>
    <x v="102"/>
    <n v="0"/>
    <x v="3"/>
    <x v="0"/>
    <x v="0"/>
    <x v="0"/>
    <x v="2"/>
    <x v="0"/>
  </r>
  <r>
    <x v="1"/>
    <x v="1"/>
    <s v="De Bonte Raaf"/>
    <x v="9"/>
    <x v="87"/>
    <n v="1132"/>
    <x v="3"/>
    <x v="0"/>
    <x v="0"/>
    <x v="0"/>
    <x v="2"/>
    <x v="0"/>
  </r>
  <r>
    <x v="1"/>
    <x v="1"/>
    <s v="De Bonte Raaf"/>
    <x v="9"/>
    <x v="88"/>
    <n v="1132"/>
    <x v="3"/>
    <x v="0"/>
    <x v="0"/>
    <x v="0"/>
    <x v="2"/>
    <x v="0"/>
  </r>
  <r>
    <x v="1"/>
    <x v="1"/>
    <s v="De Bonte Raaf"/>
    <x v="9"/>
    <x v="89"/>
    <n v="1132"/>
    <x v="3"/>
    <x v="0"/>
    <x v="0"/>
    <x v="0"/>
    <x v="2"/>
    <x v="0"/>
  </r>
  <r>
    <x v="1"/>
    <x v="1"/>
    <s v="De Bonte Raaf"/>
    <x v="9"/>
    <x v="90"/>
    <n v="1132"/>
    <x v="3"/>
    <x v="0"/>
    <x v="0"/>
    <x v="0"/>
    <x v="2"/>
    <x v="0"/>
  </r>
  <r>
    <x v="1"/>
    <x v="1"/>
    <s v="De Bonte Raaf"/>
    <x v="9"/>
    <x v="91"/>
    <n v="1132"/>
    <x v="3"/>
    <x v="0"/>
    <x v="0"/>
    <x v="0"/>
    <x v="2"/>
    <x v="0"/>
  </r>
  <r>
    <x v="1"/>
    <x v="1"/>
    <s v="De Bonte Raaf"/>
    <x v="9"/>
    <x v="103"/>
    <n v="0"/>
    <x v="3"/>
    <x v="0"/>
    <x v="0"/>
    <x v="1"/>
    <x v="2"/>
    <x v="0"/>
  </r>
  <r>
    <x v="1"/>
    <x v="1"/>
    <s v="De Bonte Raaf"/>
    <x v="9"/>
    <x v="15"/>
    <n v="0"/>
    <x v="3"/>
    <x v="0"/>
    <x v="0"/>
    <x v="0"/>
    <x v="2"/>
    <x v="0"/>
  </r>
  <r>
    <x v="1"/>
    <x v="1"/>
    <s v="De Bonte Raaf"/>
    <x v="9"/>
    <x v="16"/>
    <n v="1132"/>
    <x v="3"/>
    <x v="0"/>
    <x v="0"/>
    <x v="0"/>
    <x v="2"/>
    <x v="0"/>
  </r>
  <r>
    <x v="1"/>
    <x v="1"/>
    <s v="De Bonte Raaf"/>
    <x v="9"/>
    <x v="17"/>
    <n v="0"/>
    <x v="3"/>
    <x v="0"/>
    <x v="0"/>
    <x v="0"/>
    <x v="2"/>
    <x v="0"/>
  </r>
  <r>
    <x v="1"/>
    <x v="1"/>
    <s v="De Bonte Raaf"/>
    <x v="9"/>
    <x v="18"/>
    <n v="1132"/>
    <x v="3"/>
    <x v="0"/>
    <x v="0"/>
    <x v="0"/>
    <x v="2"/>
    <x v="0"/>
  </r>
  <r>
    <x v="1"/>
    <x v="1"/>
    <s v="De Bonte Raaf"/>
    <x v="9"/>
    <x v="19"/>
    <n v="20"/>
    <x v="3"/>
    <x v="0"/>
    <x v="0"/>
    <x v="0"/>
    <x v="2"/>
    <x v="0"/>
  </r>
  <r>
    <x v="1"/>
    <x v="1"/>
    <s v="De Bonte Raaf"/>
    <x v="9"/>
    <x v="20"/>
    <n v="1132"/>
    <x v="3"/>
    <x v="0"/>
    <x v="0"/>
    <x v="0"/>
    <x v="2"/>
    <x v="0"/>
  </r>
  <r>
    <x v="1"/>
    <x v="1"/>
    <s v="De Bonte Raaf"/>
    <x v="9"/>
    <x v="21"/>
    <n v="-61.33"/>
    <x v="3"/>
    <x v="0"/>
    <x v="0"/>
    <x v="0"/>
    <x v="2"/>
    <x v="0"/>
  </r>
  <r>
    <x v="1"/>
    <x v="1"/>
    <s v="De Bonte Raaf"/>
    <x v="9"/>
    <x v="22"/>
    <n v="1132"/>
    <x v="3"/>
    <x v="0"/>
    <x v="0"/>
    <x v="0"/>
    <x v="2"/>
    <x v="0"/>
  </r>
  <r>
    <x v="1"/>
    <x v="1"/>
    <s v="De Bonte Raaf"/>
    <x v="9"/>
    <x v="23"/>
    <n v="1132"/>
    <x v="3"/>
    <x v="0"/>
    <x v="0"/>
    <x v="0"/>
    <x v="2"/>
    <x v="0"/>
  </r>
  <r>
    <x v="1"/>
    <x v="1"/>
    <s v="De Bonte Raaf"/>
    <x v="9"/>
    <x v="24"/>
    <n v="1132"/>
    <x v="3"/>
    <x v="0"/>
    <x v="0"/>
    <x v="0"/>
    <x v="2"/>
    <x v="0"/>
  </r>
  <r>
    <x v="1"/>
    <x v="1"/>
    <s v="De Bonte Raaf"/>
    <x v="9"/>
    <x v="25"/>
    <n v="21.67"/>
    <x v="3"/>
    <x v="0"/>
    <x v="0"/>
    <x v="0"/>
    <x v="2"/>
    <x v="0"/>
  </r>
  <r>
    <x v="1"/>
    <x v="1"/>
    <s v="De Bonte Raaf"/>
    <x v="9"/>
    <x v="26"/>
    <n v="72"/>
    <x v="3"/>
    <x v="0"/>
    <x v="0"/>
    <x v="0"/>
    <x v="2"/>
    <x v="0"/>
  </r>
  <r>
    <x v="1"/>
    <x v="1"/>
    <s v="De Bonte Raaf"/>
    <x v="9"/>
    <x v="27"/>
    <n v="121.25"/>
    <x v="3"/>
    <x v="0"/>
    <x v="0"/>
    <x v="0"/>
    <x v="2"/>
    <x v="0"/>
  </r>
  <r>
    <x v="1"/>
    <x v="1"/>
    <s v="De Bonte Raaf"/>
    <x v="9"/>
    <x v="28"/>
    <n v="1132"/>
    <x v="3"/>
    <x v="0"/>
    <x v="0"/>
    <x v="0"/>
    <x v="2"/>
    <x v="0"/>
  </r>
  <r>
    <x v="1"/>
    <x v="1"/>
    <s v="De Bonte Raaf"/>
    <x v="9"/>
    <x v="29"/>
    <n v="0"/>
    <x v="3"/>
    <x v="0"/>
    <x v="0"/>
    <x v="0"/>
    <x v="2"/>
    <x v="0"/>
  </r>
  <r>
    <x v="1"/>
    <x v="1"/>
    <s v="De Bonte Raaf"/>
    <x v="9"/>
    <x v="30"/>
    <n v="2264"/>
    <x v="3"/>
    <x v="0"/>
    <x v="0"/>
    <x v="0"/>
    <x v="2"/>
    <x v="0"/>
  </r>
  <r>
    <x v="1"/>
    <x v="1"/>
    <s v="De Bonte Raaf"/>
    <x v="9"/>
    <x v="31"/>
    <n v="14.51"/>
    <x v="3"/>
    <x v="0"/>
    <x v="0"/>
    <x v="0"/>
    <x v="2"/>
    <x v="0"/>
  </r>
  <r>
    <x v="1"/>
    <x v="1"/>
    <s v="De Bonte Raaf"/>
    <x v="9"/>
    <x v="32"/>
    <n v="78"/>
    <x v="3"/>
    <x v="0"/>
    <x v="0"/>
    <x v="0"/>
    <x v="2"/>
    <x v="0"/>
  </r>
  <r>
    <x v="1"/>
    <x v="1"/>
    <s v="De Bonte Raaf"/>
    <x v="9"/>
    <x v="33"/>
    <n v="50"/>
    <x v="3"/>
    <x v="0"/>
    <x v="0"/>
    <x v="0"/>
    <x v="2"/>
    <x v="0"/>
  </r>
  <r>
    <x v="1"/>
    <x v="1"/>
    <s v="De Bonte Raaf"/>
    <x v="9"/>
    <x v="34"/>
    <n v="50"/>
    <x v="3"/>
    <x v="0"/>
    <x v="0"/>
    <x v="0"/>
    <x v="2"/>
    <x v="0"/>
  </r>
  <r>
    <x v="1"/>
    <x v="1"/>
    <s v="De Bonte Raaf"/>
    <x v="9"/>
    <x v="35"/>
    <n v="100"/>
    <x v="3"/>
    <x v="0"/>
    <x v="0"/>
    <x v="0"/>
    <x v="2"/>
    <x v="0"/>
  </r>
  <r>
    <x v="1"/>
    <x v="1"/>
    <s v="De Bonte Raaf"/>
    <x v="9"/>
    <x v="36"/>
    <n v="78"/>
    <x v="3"/>
    <x v="0"/>
    <x v="0"/>
    <x v="0"/>
    <x v="2"/>
    <x v="0"/>
  </r>
  <r>
    <x v="1"/>
    <x v="1"/>
    <s v="De Bonte Raaf"/>
    <x v="9"/>
    <x v="37"/>
    <n v="79.239999999999995"/>
    <x v="3"/>
    <x v="0"/>
    <x v="0"/>
    <x v="0"/>
    <x v="2"/>
    <x v="0"/>
  </r>
  <r>
    <x v="1"/>
    <x v="1"/>
    <s v="De Bonte Raaf"/>
    <x v="9"/>
    <x v="104"/>
    <n v="0"/>
    <x v="3"/>
    <x v="0"/>
    <x v="0"/>
    <x v="0"/>
    <x v="2"/>
    <x v="0"/>
  </r>
  <r>
    <x v="1"/>
    <x v="1"/>
    <s v="De Bonte Raaf"/>
    <x v="9"/>
    <x v="105"/>
    <n v="0"/>
    <x v="3"/>
    <x v="0"/>
    <x v="0"/>
    <x v="0"/>
    <x v="2"/>
    <x v="0"/>
  </r>
  <r>
    <x v="1"/>
    <x v="1"/>
    <s v="De Bonte Raaf"/>
    <x v="9"/>
    <x v="106"/>
    <n v="0"/>
    <x v="3"/>
    <x v="0"/>
    <x v="0"/>
    <x v="0"/>
    <x v="2"/>
    <x v="0"/>
  </r>
  <r>
    <x v="1"/>
    <x v="1"/>
    <s v="De Bonte Raaf"/>
    <x v="9"/>
    <x v="38"/>
    <n v="75"/>
    <x v="3"/>
    <x v="0"/>
    <x v="0"/>
    <x v="0"/>
    <x v="2"/>
    <x v="0"/>
  </r>
  <r>
    <x v="1"/>
    <x v="1"/>
    <s v="De Bonte Raaf"/>
    <x v="9"/>
    <x v="39"/>
    <n v="0"/>
    <x v="3"/>
    <x v="0"/>
    <x v="0"/>
    <x v="0"/>
    <x v="2"/>
    <x v="0"/>
  </r>
  <r>
    <x v="1"/>
    <x v="1"/>
    <s v="De Bonte Raaf"/>
    <x v="9"/>
    <x v="40"/>
    <n v="75"/>
    <x v="3"/>
    <x v="0"/>
    <x v="0"/>
    <x v="0"/>
    <x v="2"/>
    <x v="0"/>
  </r>
  <r>
    <x v="1"/>
    <x v="1"/>
    <s v="De Bonte Raaf"/>
    <x v="9"/>
    <x v="41"/>
    <n v="0"/>
    <x v="3"/>
    <x v="0"/>
    <x v="0"/>
    <x v="0"/>
    <x v="2"/>
    <x v="0"/>
  </r>
  <r>
    <x v="1"/>
    <x v="1"/>
    <s v="De Bonte Raaf"/>
    <x v="9"/>
    <x v="92"/>
    <n v="1132"/>
    <x v="3"/>
    <x v="0"/>
    <x v="0"/>
    <x v="0"/>
    <x v="2"/>
    <x v="0"/>
  </r>
  <r>
    <x v="1"/>
    <x v="1"/>
    <s v="De Bonte Raaf"/>
    <x v="9"/>
    <x v="107"/>
    <n v="0"/>
    <x v="3"/>
    <x v="0"/>
    <x v="0"/>
    <x v="1"/>
    <x v="2"/>
    <x v="0"/>
  </r>
  <r>
    <x v="1"/>
    <x v="1"/>
    <s v="De Bonte Raaf"/>
    <x v="9"/>
    <x v="43"/>
    <n v="0"/>
    <x v="3"/>
    <x v="0"/>
    <x v="0"/>
    <x v="1"/>
    <x v="2"/>
    <x v="0"/>
  </r>
  <r>
    <x v="1"/>
    <x v="1"/>
    <s v="De Bonte Raaf"/>
    <x v="9"/>
    <x v="108"/>
    <n v="0"/>
    <x v="3"/>
    <x v="0"/>
    <x v="0"/>
    <x v="1"/>
    <x v="2"/>
    <x v="0"/>
  </r>
  <r>
    <x v="1"/>
    <x v="1"/>
    <s v="De Bonte Raaf"/>
    <x v="9"/>
    <x v="109"/>
    <n v="0"/>
    <x v="3"/>
    <x v="0"/>
    <x v="0"/>
    <x v="1"/>
    <x v="2"/>
    <x v="0"/>
  </r>
  <r>
    <x v="1"/>
    <x v="1"/>
    <s v="De Bonte Raaf"/>
    <x v="9"/>
    <x v="110"/>
    <n v="0"/>
    <x v="3"/>
    <x v="0"/>
    <x v="0"/>
    <x v="1"/>
    <x v="2"/>
    <x v="0"/>
  </r>
  <r>
    <x v="1"/>
    <x v="1"/>
    <s v="De Bonte Raaf"/>
    <x v="9"/>
    <x v="44"/>
    <n v="0"/>
    <x v="3"/>
    <x v="0"/>
    <x v="0"/>
    <x v="2"/>
    <x v="2"/>
    <x v="0"/>
  </r>
  <r>
    <x v="1"/>
    <x v="1"/>
    <s v="De Bonte Raaf"/>
    <x v="9"/>
    <x v="111"/>
    <n v="0"/>
    <x v="3"/>
    <x v="0"/>
    <x v="0"/>
    <x v="2"/>
    <x v="2"/>
    <x v="0"/>
  </r>
  <r>
    <x v="1"/>
    <x v="1"/>
    <s v="De Bonte Raaf"/>
    <x v="9"/>
    <x v="46"/>
    <n v="0"/>
    <x v="3"/>
    <x v="0"/>
    <x v="0"/>
    <x v="2"/>
    <x v="2"/>
    <x v="0"/>
  </r>
  <r>
    <x v="1"/>
    <x v="1"/>
    <s v="De Bonte Raaf"/>
    <x v="9"/>
    <x v="112"/>
    <n v="0"/>
    <x v="3"/>
    <x v="0"/>
    <x v="0"/>
    <x v="2"/>
    <x v="2"/>
    <x v="0"/>
  </r>
  <r>
    <x v="1"/>
    <x v="1"/>
    <s v="De Bonte Raaf"/>
    <x v="9"/>
    <x v="113"/>
    <n v="0"/>
    <x v="3"/>
    <x v="0"/>
    <x v="0"/>
    <x v="2"/>
    <x v="2"/>
    <x v="0"/>
  </r>
  <r>
    <x v="1"/>
    <x v="1"/>
    <s v="De Bonte Raaf"/>
    <x v="9"/>
    <x v="114"/>
    <n v="0"/>
    <x v="3"/>
    <x v="0"/>
    <x v="0"/>
    <x v="2"/>
    <x v="2"/>
    <x v="0"/>
  </r>
  <r>
    <x v="1"/>
    <x v="1"/>
    <s v="De Bonte Raaf"/>
    <x v="9"/>
    <x v="115"/>
    <n v="0"/>
    <x v="3"/>
    <x v="0"/>
    <x v="0"/>
    <x v="2"/>
    <x v="2"/>
    <x v="0"/>
  </r>
  <r>
    <x v="1"/>
    <x v="1"/>
    <s v="De Bonte Raaf"/>
    <x v="9"/>
    <x v="116"/>
    <n v="0"/>
    <x v="3"/>
    <x v="0"/>
    <x v="0"/>
    <x v="1"/>
    <x v="2"/>
    <x v="0"/>
  </r>
  <r>
    <x v="1"/>
    <x v="1"/>
    <s v="De Bonte Raaf"/>
    <x v="9"/>
    <x v="117"/>
    <n v="0"/>
    <x v="3"/>
    <x v="0"/>
    <x v="0"/>
    <x v="2"/>
    <x v="2"/>
    <x v="0"/>
  </r>
  <r>
    <x v="1"/>
    <x v="1"/>
    <s v="De Bonte Raaf"/>
    <x v="9"/>
    <x v="118"/>
    <n v="0"/>
    <x v="3"/>
    <x v="0"/>
    <x v="0"/>
    <x v="1"/>
    <x v="2"/>
    <x v="0"/>
  </r>
  <r>
    <x v="1"/>
    <x v="1"/>
    <s v="De Bonte Raaf"/>
    <x v="9"/>
    <x v="119"/>
    <n v="0"/>
    <x v="3"/>
    <x v="0"/>
    <x v="0"/>
    <x v="10"/>
    <x v="2"/>
    <x v="0"/>
  </r>
  <r>
    <x v="1"/>
    <x v="1"/>
    <s v="De Bonte Raaf"/>
    <x v="9"/>
    <x v="120"/>
    <n v="0"/>
    <x v="3"/>
    <x v="0"/>
    <x v="0"/>
    <x v="10"/>
    <x v="2"/>
    <x v="0"/>
  </r>
  <r>
    <x v="1"/>
    <x v="1"/>
    <s v="De Bonte Raaf"/>
    <x v="9"/>
    <x v="121"/>
    <n v="0"/>
    <x v="3"/>
    <x v="0"/>
    <x v="0"/>
    <x v="10"/>
    <x v="2"/>
    <x v="0"/>
  </r>
  <r>
    <x v="1"/>
    <x v="1"/>
    <s v="De Bonte Raaf"/>
    <x v="9"/>
    <x v="122"/>
    <n v="0"/>
    <x v="3"/>
    <x v="0"/>
    <x v="0"/>
    <x v="10"/>
    <x v="2"/>
    <x v="0"/>
  </r>
  <r>
    <x v="1"/>
    <x v="1"/>
    <s v="De Bonte Raaf"/>
    <x v="9"/>
    <x v="123"/>
    <n v="0"/>
    <x v="3"/>
    <x v="0"/>
    <x v="0"/>
    <x v="10"/>
    <x v="2"/>
    <x v="0"/>
  </r>
  <r>
    <x v="1"/>
    <x v="1"/>
    <s v="De Bonte Raaf"/>
    <x v="9"/>
    <x v="124"/>
    <n v="0"/>
    <x v="3"/>
    <x v="0"/>
    <x v="0"/>
    <x v="10"/>
    <x v="2"/>
    <x v="0"/>
  </r>
  <r>
    <x v="1"/>
    <x v="1"/>
    <s v="De Bonte Raaf"/>
    <x v="9"/>
    <x v="48"/>
    <n v="0"/>
    <x v="3"/>
    <x v="0"/>
    <x v="0"/>
    <x v="1"/>
    <x v="2"/>
    <x v="0"/>
  </r>
  <r>
    <x v="1"/>
    <x v="1"/>
    <s v="De Bonte Raaf"/>
    <x v="9"/>
    <x v="49"/>
    <n v="90.56"/>
    <x v="3"/>
    <x v="0"/>
    <x v="0"/>
    <x v="3"/>
    <x v="2"/>
    <x v="0"/>
  </r>
  <r>
    <x v="1"/>
    <x v="1"/>
    <s v="De Bonte Raaf"/>
    <x v="9"/>
    <x v="50"/>
    <n v="13.58"/>
    <x v="3"/>
    <x v="0"/>
    <x v="0"/>
    <x v="4"/>
    <x v="2"/>
    <x v="0"/>
  </r>
  <r>
    <x v="1"/>
    <x v="1"/>
    <s v="De Bonte Raaf"/>
    <x v="9"/>
    <x v="51"/>
    <n v="18.11"/>
    <x v="3"/>
    <x v="0"/>
    <x v="0"/>
    <x v="4"/>
    <x v="2"/>
    <x v="0"/>
  </r>
  <r>
    <x v="1"/>
    <x v="1"/>
    <s v="De Bonte Raaf"/>
    <x v="9"/>
    <x v="52"/>
    <n v="0"/>
    <x v="3"/>
    <x v="0"/>
    <x v="0"/>
    <x v="1"/>
    <x v="2"/>
    <x v="0"/>
  </r>
  <r>
    <x v="1"/>
    <x v="1"/>
    <s v="De Bonte Raaf"/>
    <x v="9"/>
    <x v="53"/>
    <n v="16.98"/>
    <x v="3"/>
    <x v="0"/>
    <x v="0"/>
    <x v="3"/>
    <x v="2"/>
    <x v="0"/>
  </r>
  <r>
    <x v="1"/>
    <x v="1"/>
    <s v="De Bonte Raaf"/>
    <x v="9"/>
    <x v="54"/>
    <n v="2.5499999999999998"/>
    <x v="3"/>
    <x v="0"/>
    <x v="0"/>
    <x v="4"/>
    <x v="2"/>
    <x v="0"/>
  </r>
  <r>
    <x v="1"/>
    <x v="1"/>
    <s v="De Bonte Raaf"/>
    <x v="9"/>
    <x v="55"/>
    <n v="3.4"/>
    <x v="3"/>
    <x v="0"/>
    <x v="0"/>
    <x v="4"/>
    <x v="2"/>
    <x v="0"/>
  </r>
  <r>
    <x v="1"/>
    <x v="1"/>
    <s v="De Bonte Raaf"/>
    <x v="9"/>
    <x v="56"/>
    <n v="0"/>
    <x v="3"/>
    <x v="0"/>
    <x v="0"/>
    <x v="4"/>
    <x v="2"/>
    <x v="0"/>
  </r>
  <r>
    <x v="1"/>
    <x v="1"/>
    <s v="De Bonte Raaf"/>
    <x v="9"/>
    <x v="57"/>
    <n v="0"/>
    <x v="3"/>
    <x v="0"/>
    <x v="0"/>
    <x v="4"/>
    <x v="2"/>
    <x v="0"/>
  </r>
  <r>
    <x v="1"/>
    <x v="1"/>
    <s v="De Bonte Raaf"/>
    <x v="9"/>
    <x v="58"/>
    <n v="0"/>
    <x v="3"/>
    <x v="0"/>
    <x v="0"/>
    <x v="4"/>
    <x v="2"/>
    <x v="0"/>
  </r>
  <r>
    <x v="1"/>
    <x v="1"/>
    <s v="De Bonte Raaf"/>
    <x v="9"/>
    <x v="59"/>
    <n v="0"/>
    <x v="3"/>
    <x v="0"/>
    <x v="0"/>
    <x v="4"/>
    <x v="2"/>
    <x v="0"/>
  </r>
  <r>
    <x v="1"/>
    <x v="1"/>
    <s v="De Bonte Raaf"/>
    <x v="9"/>
    <x v="60"/>
    <n v="85.24"/>
    <x v="3"/>
    <x v="0"/>
    <x v="0"/>
    <x v="5"/>
    <x v="2"/>
    <x v="0"/>
  </r>
  <r>
    <x v="1"/>
    <x v="1"/>
    <s v="De Bonte Raaf"/>
    <x v="9"/>
    <x v="61"/>
    <n v="0"/>
    <x v="3"/>
    <x v="0"/>
    <x v="0"/>
    <x v="5"/>
    <x v="2"/>
    <x v="0"/>
  </r>
  <r>
    <x v="1"/>
    <x v="1"/>
    <s v="De Bonte Raaf"/>
    <x v="9"/>
    <x v="62"/>
    <n v="0"/>
    <x v="3"/>
    <x v="0"/>
    <x v="0"/>
    <x v="5"/>
    <x v="2"/>
    <x v="0"/>
  </r>
  <r>
    <x v="1"/>
    <x v="1"/>
    <s v="De Bonte Raaf"/>
    <x v="9"/>
    <x v="63"/>
    <n v="0"/>
    <x v="3"/>
    <x v="0"/>
    <x v="0"/>
    <x v="5"/>
    <x v="2"/>
    <x v="0"/>
  </r>
  <r>
    <x v="1"/>
    <x v="1"/>
    <s v="De Bonte Raaf"/>
    <x v="9"/>
    <x v="64"/>
    <n v="6.11"/>
    <x v="3"/>
    <x v="0"/>
    <x v="0"/>
    <x v="5"/>
    <x v="2"/>
    <x v="0"/>
  </r>
  <r>
    <x v="1"/>
    <x v="1"/>
    <s v="De Bonte Raaf"/>
    <x v="9"/>
    <x v="65"/>
    <n v="0"/>
    <x v="3"/>
    <x v="0"/>
    <x v="0"/>
    <x v="5"/>
    <x v="2"/>
    <x v="0"/>
  </r>
  <r>
    <x v="1"/>
    <x v="1"/>
    <s v="De Bonte Raaf"/>
    <x v="9"/>
    <x v="66"/>
    <n v="30.56"/>
    <x v="3"/>
    <x v="0"/>
    <x v="0"/>
    <x v="5"/>
    <x v="2"/>
    <x v="0"/>
  </r>
  <r>
    <x v="1"/>
    <x v="1"/>
    <s v="De Bonte Raaf"/>
    <x v="9"/>
    <x v="67"/>
    <n v="0"/>
    <x v="3"/>
    <x v="0"/>
    <x v="0"/>
    <x v="5"/>
    <x v="2"/>
    <x v="0"/>
  </r>
  <r>
    <x v="1"/>
    <x v="1"/>
    <s v="De Bonte Raaf"/>
    <x v="9"/>
    <x v="68"/>
    <n v="0"/>
    <x v="3"/>
    <x v="0"/>
    <x v="0"/>
    <x v="5"/>
    <x v="2"/>
    <x v="0"/>
  </r>
  <r>
    <x v="1"/>
    <x v="1"/>
    <s v="De Bonte Raaf"/>
    <x v="9"/>
    <x v="69"/>
    <n v="0"/>
    <x v="3"/>
    <x v="0"/>
    <x v="0"/>
    <x v="5"/>
    <x v="2"/>
    <x v="0"/>
  </r>
  <r>
    <x v="1"/>
    <x v="1"/>
    <s v="De Bonte Raaf"/>
    <x v="9"/>
    <x v="70"/>
    <n v="4.1900000000000004"/>
    <x v="3"/>
    <x v="0"/>
    <x v="0"/>
    <x v="5"/>
    <x v="2"/>
    <x v="0"/>
  </r>
  <r>
    <x v="1"/>
    <x v="1"/>
    <s v="De Bonte Raaf"/>
    <x v="9"/>
    <x v="71"/>
    <n v="0"/>
    <x v="3"/>
    <x v="0"/>
    <x v="0"/>
    <x v="5"/>
    <x v="2"/>
    <x v="0"/>
  </r>
  <r>
    <x v="1"/>
    <x v="1"/>
    <s v="De Bonte Raaf"/>
    <x v="9"/>
    <x v="72"/>
    <n v="0"/>
    <x v="3"/>
    <x v="0"/>
    <x v="0"/>
    <x v="4"/>
    <x v="2"/>
    <x v="0"/>
  </r>
  <r>
    <x v="1"/>
    <x v="1"/>
    <s v="De Bonte Raaf"/>
    <x v="9"/>
    <x v="73"/>
    <n v="0"/>
    <x v="3"/>
    <x v="0"/>
    <x v="0"/>
    <x v="4"/>
    <x v="2"/>
    <x v="0"/>
  </r>
  <r>
    <x v="1"/>
    <x v="1"/>
    <s v="De Bonte Raaf"/>
    <x v="9"/>
    <x v="74"/>
    <n v="0"/>
    <x v="3"/>
    <x v="0"/>
    <x v="0"/>
    <x v="4"/>
    <x v="2"/>
    <x v="0"/>
  </r>
  <r>
    <x v="1"/>
    <x v="1"/>
    <s v="De Bonte Raaf"/>
    <x v="9"/>
    <x v="75"/>
    <n v="0"/>
    <x v="3"/>
    <x v="0"/>
    <x v="0"/>
    <x v="4"/>
    <x v="2"/>
    <x v="0"/>
  </r>
  <r>
    <x v="1"/>
    <x v="1"/>
    <s v="De Bonte Raaf"/>
    <x v="9"/>
    <x v="76"/>
    <n v="79.239999999999995"/>
    <x v="3"/>
    <x v="0"/>
    <x v="0"/>
    <x v="6"/>
    <x v="2"/>
    <x v="0"/>
  </r>
  <r>
    <x v="1"/>
    <x v="1"/>
    <s v="De Bonte Raaf"/>
    <x v="9"/>
    <x v="125"/>
    <n v="0"/>
    <x v="3"/>
    <x v="0"/>
    <x v="0"/>
    <x v="6"/>
    <x v="2"/>
    <x v="0"/>
  </r>
  <r>
    <x v="1"/>
    <x v="1"/>
    <s v="De Bonte Raaf"/>
    <x v="9"/>
    <x v="77"/>
    <n v="-61.33"/>
    <x v="3"/>
    <x v="0"/>
    <x v="0"/>
    <x v="7"/>
    <x v="2"/>
    <x v="0"/>
  </r>
  <r>
    <x v="1"/>
    <x v="1"/>
    <s v="De Bonte Raaf"/>
    <x v="9"/>
    <x v="78"/>
    <n v="0"/>
    <x v="3"/>
    <x v="0"/>
    <x v="0"/>
    <x v="7"/>
    <x v="2"/>
    <x v="0"/>
  </r>
  <r>
    <x v="1"/>
    <x v="1"/>
    <s v="De Bonte Raaf"/>
    <x v="9"/>
    <x v="79"/>
    <n v="0"/>
    <x v="3"/>
    <x v="0"/>
    <x v="0"/>
    <x v="7"/>
    <x v="2"/>
    <x v="0"/>
  </r>
  <r>
    <x v="1"/>
    <x v="1"/>
    <s v="De Bonte Raaf"/>
    <x v="9"/>
    <x v="80"/>
    <n v="0"/>
    <x v="3"/>
    <x v="0"/>
    <x v="0"/>
    <x v="8"/>
    <x v="2"/>
    <x v="0"/>
  </r>
  <r>
    <x v="1"/>
    <x v="1"/>
    <s v="De Bonte Raaf"/>
    <x v="9"/>
    <x v="126"/>
    <n v="0"/>
    <x v="3"/>
    <x v="0"/>
    <x v="0"/>
    <x v="8"/>
    <x v="2"/>
    <x v="0"/>
  </r>
  <r>
    <x v="1"/>
    <x v="1"/>
    <s v="De Bonte Raaf"/>
    <x v="9"/>
    <x v="81"/>
    <n v="1070.67"/>
    <x v="3"/>
    <x v="0"/>
    <x v="0"/>
    <x v="8"/>
    <x v="2"/>
    <x v="0"/>
  </r>
  <r>
    <x v="1"/>
    <x v="1"/>
    <s v="De Bonte Raaf"/>
    <x v="9"/>
    <x v="82"/>
    <n v="0"/>
    <x v="3"/>
    <x v="0"/>
    <x v="0"/>
    <x v="8"/>
    <x v="2"/>
    <x v="0"/>
  </r>
  <r>
    <x v="1"/>
    <x v="1"/>
    <s v="De Bonte Raaf"/>
    <x v="9"/>
    <x v="83"/>
    <n v="1070.67"/>
    <x v="3"/>
    <x v="0"/>
    <x v="0"/>
    <x v="9"/>
    <x v="2"/>
    <x v="0"/>
  </r>
  <r>
    <x v="1"/>
    <x v="1"/>
    <s v="De Bonte Raaf"/>
    <x v="9"/>
    <x v="84"/>
    <n v="0"/>
    <x v="3"/>
    <x v="0"/>
    <x v="0"/>
    <x v="3"/>
    <x v="2"/>
    <x v="0"/>
  </r>
  <r>
    <x v="1"/>
    <x v="1"/>
    <s v="De Bonte Raaf"/>
    <x v="10"/>
    <x v="0"/>
    <n v="0"/>
    <x v="3"/>
    <x v="0"/>
    <x v="0"/>
    <x v="0"/>
    <x v="2"/>
    <x v="0"/>
  </r>
  <r>
    <x v="1"/>
    <x v="1"/>
    <s v="De Bonte Raaf"/>
    <x v="10"/>
    <x v="1"/>
    <n v="0"/>
    <x v="3"/>
    <x v="0"/>
    <x v="0"/>
    <x v="0"/>
    <x v="2"/>
    <x v="0"/>
  </r>
  <r>
    <x v="1"/>
    <x v="1"/>
    <s v="De Bonte Raaf"/>
    <x v="10"/>
    <x v="97"/>
    <n v="0"/>
    <x v="3"/>
    <x v="0"/>
    <x v="0"/>
    <x v="0"/>
    <x v="2"/>
    <x v="0"/>
  </r>
  <r>
    <x v="1"/>
    <x v="1"/>
    <s v="De Bonte Raaf"/>
    <x v="10"/>
    <x v="86"/>
    <n v="0"/>
    <x v="3"/>
    <x v="0"/>
    <x v="0"/>
    <x v="0"/>
    <x v="2"/>
    <x v="0"/>
  </r>
  <r>
    <x v="1"/>
    <x v="1"/>
    <s v="De Bonte Raaf"/>
    <x v="10"/>
    <x v="4"/>
    <n v="0"/>
    <x v="3"/>
    <x v="0"/>
    <x v="0"/>
    <x v="1"/>
    <x v="2"/>
    <x v="0"/>
  </r>
  <r>
    <x v="1"/>
    <x v="1"/>
    <s v="De Bonte Raaf"/>
    <x v="10"/>
    <x v="5"/>
    <n v="0"/>
    <x v="3"/>
    <x v="0"/>
    <x v="0"/>
    <x v="0"/>
    <x v="2"/>
    <x v="0"/>
  </r>
  <r>
    <x v="1"/>
    <x v="1"/>
    <s v="De Bonte Raaf"/>
    <x v="10"/>
    <x v="6"/>
    <n v="0"/>
    <x v="3"/>
    <x v="0"/>
    <x v="0"/>
    <x v="0"/>
    <x v="2"/>
    <x v="0"/>
  </r>
  <r>
    <x v="1"/>
    <x v="1"/>
    <s v="De Bonte Raaf"/>
    <x v="10"/>
    <x v="101"/>
    <n v="0"/>
    <x v="3"/>
    <x v="0"/>
    <x v="0"/>
    <x v="1"/>
    <x v="2"/>
    <x v="0"/>
  </r>
  <r>
    <x v="1"/>
    <x v="1"/>
    <s v="De Bonte Raaf"/>
    <x v="10"/>
    <x v="7"/>
    <n v="0"/>
    <x v="3"/>
    <x v="0"/>
    <x v="0"/>
    <x v="0"/>
    <x v="2"/>
    <x v="0"/>
  </r>
  <r>
    <x v="1"/>
    <x v="1"/>
    <s v="De Bonte Raaf"/>
    <x v="10"/>
    <x v="9"/>
    <n v="0"/>
    <x v="3"/>
    <x v="0"/>
    <x v="0"/>
    <x v="0"/>
    <x v="2"/>
    <x v="0"/>
  </r>
  <r>
    <x v="1"/>
    <x v="1"/>
    <s v="De Bonte Raaf"/>
    <x v="10"/>
    <x v="102"/>
    <n v="0"/>
    <x v="3"/>
    <x v="0"/>
    <x v="0"/>
    <x v="0"/>
    <x v="2"/>
    <x v="0"/>
  </r>
  <r>
    <x v="1"/>
    <x v="1"/>
    <s v="De Bonte Raaf"/>
    <x v="10"/>
    <x v="10"/>
    <n v="0"/>
    <x v="3"/>
    <x v="0"/>
    <x v="0"/>
    <x v="0"/>
    <x v="2"/>
    <x v="0"/>
  </r>
  <r>
    <x v="1"/>
    <x v="1"/>
    <s v="De Bonte Raaf"/>
    <x v="10"/>
    <x v="11"/>
    <n v="0"/>
    <x v="3"/>
    <x v="0"/>
    <x v="0"/>
    <x v="0"/>
    <x v="2"/>
    <x v="0"/>
  </r>
  <r>
    <x v="1"/>
    <x v="1"/>
    <s v="De Bonte Raaf"/>
    <x v="10"/>
    <x v="12"/>
    <n v="0"/>
    <x v="3"/>
    <x v="0"/>
    <x v="0"/>
    <x v="0"/>
    <x v="2"/>
    <x v="0"/>
  </r>
  <r>
    <x v="1"/>
    <x v="1"/>
    <s v="De Bonte Raaf"/>
    <x v="10"/>
    <x v="13"/>
    <n v="0"/>
    <x v="3"/>
    <x v="0"/>
    <x v="0"/>
    <x v="0"/>
    <x v="2"/>
    <x v="0"/>
  </r>
  <r>
    <x v="1"/>
    <x v="1"/>
    <s v="De Bonte Raaf"/>
    <x v="10"/>
    <x v="14"/>
    <n v="0"/>
    <x v="3"/>
    <x v="0"/>
    <x v="0"/>
    <x v="0"/>
    <x v="2"/>
    <x v="0"/>
  </r>
  <r>
    <x v="1"/>
    <x v="1"/>
    <s v="De Bonte Raaf"/>
    <x v="10"/>
    <x v="103"/>
    <n v="0"/>
    <x v="3"/>
    <x v="0"/>
    <x v="0"/>
    <x v="1"/>
    <x v="2"/>
    <x v="0"/>
  </r>
  <r>
    <x v="1"/>
    <x v="1"/>
    <s v="De Bonte Raaf"/>
    <x v="10"/>
    <x v="15"/>
    <n v="0"/>
    <x v="3"/>
    <x v="0"/>
    <x v="0"/>
    <x v="0"/>
    <x v="2"/>
    <x v="0"/>
  </r>
  <r>
    <x v="1"/>
    <x v="1"/>
    <s v="De Bonte Raaf"/>
    <x v="10"/>
    <x v="16"/>
    <n v="0"/>
    <x v="3"/>
    <x v="0"/>
    <x v="0"/>
    <x v="0"/>
    <x v="2"/>
    <x v="0"/>
  </r>
  <r>
    <x v="1"/>
    <x v="1"/>
    <s v="De Bonte Raaf"/>
    <x v="10"/>
    <x v="17"/>
    <n v="0"/>
    <x v="3"/>
    <x v="0"/>
    <x v="0"/>
    <x v="0"/>
    <x v="2"/>
    <x v="0"/>
  </r>
  <r>
    <x v="1"/>
    <x v="1"/>
    <s v="De Bonte Raaf"/>
    <x v="10"/>
    <x v="18"/>
    <n v="0"/>
    <x v="3"/>
    <x v="0"/>
    <x v="0"/>
    <x v="0"/>
    <x v="2"/>
    <x v="0"/>
  </r>
  <r>
    <x v="1"/>
    <x v="1"/>
    <s v="De Bonte Raaf"/>
    <x v="10"/>
    <x v="19"/>
    <n v="0"/>
    <x v="3"/>
    <x v="0"/>
    <x v="0"/>
    <x v="0"/>
    <x v="2"/>
    <x v="0"/>
  </r>
  <r>
    <x v="1"/>
    <x v="1"/>
    <s v="De Bonte Raaf"/>
    <x v="10"/>
    <x v="20"/>
    <n v="0"/>
    <x v="3"/>
    <x v="0"/>
    <x v="0"/>
    <x v="0"/>
    <x v="2"/>
    <x v="0"/>
  </r>
  <r>
    <x v="1"/>
    <x v="1"/>
    <s v="De Bonte Raaf"/>
    <x v="10"/>
    <x v="21"/>
    <n v="0"/>
    <x v="3"/>
    <x v="0"/>
    <x v="0"/>
    <x v="0"/>
    <x v="2"/>
    <x v="0"/>
  </r>
  <r>
    <x v="1"/>
    <x v="1"/>
    <s v="De Bonte Raaf"/>
    <x v="10"/>
    <x v="22"/>
    <n v="0"/>
    <x v="3"/>
    <x v="0"/>
    <x v="0"/>
    <x v="0"/>
    <x v="2"/>
    <x v="0"/>
  </r>
  <r>
    <x v="1"/>
    <x v="1"/>
    <s v="De Bonte Raaf"/>
    <x v="10"/>
    <x v="23"/>
    <n v="0"/>
    <x v="3"/>
    <x v="0"/>
    <x v="0"/>
    <x v="0"/>
    <x v="2"/>
    <x v="0"/>
  </r>
  <r>
    <x v="1"/>
    <x v="1"/>
    <s v="De Bonte Raaf"/>
    <x v="10"/>
    <x v="24"/>
    <n v="0"/>
    <x v="3"/>
    <x v="0"/>
    <x v="0"/>
    <x v="0"/>
    <x v="2"/>
    <x v="0"/>
  </r>
  <r>
    <x v="1"/>
    <x v="1"/>
    <s v="De Bonte Raaf"/>
    <x v="10"/>
    <x v="25"/>
    <n v="0"/>
    <x v="3"/>
    <x v="0"/>
    <x v="0"/>
    <x v="0"/>
    <x v="2"/>
    <x v="0"/>
  </r>
  <r>
    <x v="1"/>
    <x v="1"/>
    <s v="De Bonte Raaf"/>
    <x v="10"/>
    <x v="26"/>
    <n v="0"/>
    <x v="3"/>
    <x v="0"/>
    <x v="0"/>
    <x v="0"/>
    <x v="2"/>
    <x v="0"/>
  </r>
  <r>
    <x v="1"/>
    <x v="1"/>
    <s v="De Bonte Raaf"/>
    <x v="10"/>
    <x v="27"/>
    <n v="0"/>
    <x v="3"/>
    <x v="0"/>
    <x v="0"/>
    <x v="0"/>
    <x v="2"/>
    <x v="0"/>
  </r>
  <r>
    <x v="1"/>
    <x v="1"/>
    <s v="De Bonte Raaf"/>
    <x v="10"/>
    <x v="28"/>
    <n v="0"/>
    <x v="3"/>
    <x v="0"/>
    <x v="0"/>
    <x v="0"/>
    <x v="2"/>
    <x v="0"/>
  </r>
  <r>
    <x v="1"/>
    <x v="1"/>
    <s v="De Bonte Raaf"/>
    <x v="10"/>
    <x v="29"/>
    <n v="0"/>
    <x v="3"/>
    <x v="0"/>
    <x v="0"/>
    <x v="0"/>
    <x v="2"/>
    <x v="0"/>
  </r>
  <r>
    <x v="1"/>
    <x v="1"/>
    <s v="De Bonte Raaf"/>
    <x v="10"/>
    <x v="30"/>
    <n v="2264"/>
    <x v="3"/>
    <x v="0"/>
    <x v="0"/>
    <x v="0"/>
    <x v="2"/>
    <x v="0"/>
  </r>
  <r>
    <x v="1"/>
    <x v="1"/>
    <s v="De Bonte Raaf"/>
    <x v="10"/>
    <x v="31"/>
    <n v="14.51"/>
    <x v="3"/>
    <x v="0"/>
    <x v="0"/>
    <x v="0"/>
    <x v="2"/>
    <x v="0"/>
  </r>
  <r>
    <x v="1"/>
    <x v="1"/>
    <s v="De Bonte Raaf"/>
    <x v="10"/>
    <x v="32"/>
    <n v="0"/>
    <x v="3"/>
    <x v="0"/>
    <x v="0"/>
    <x v="0"/>
    <x v="2"/>
    <x v="0"/>
  </r>
  <r>
    <x v="1"/>
    <x v="1"/>
    <s v="De Bonte Raaf"/>
    <x v="10"/>
    <x v="33"/>
    <n v="0"/>
    <x v="3"/>
    <x v="0"/>
    <x v="0"/>
    <x v="0"/>
    <x v="2"/>
    <x v="0"/>
  </r>
  <r>
    <x v="1"/>
    <x v="1"/>
    <s v="De Bonte Raaf"/>
    <x v="10"/>
    <x v="34"/>
    <n v="0"/>
    <x v="3"/>
    <x v="0"/>
    <x v="0"/>
    <x v="0"/>
    <x v="2"/>
    <x v="0"/>
  </r>
  <r>
    <x v="1"/>
    <x v="1"/>
    <s v="De Bonte Raaf"/>
    <x v="10"/>
    <x v="35"/>
    <n v="0"/>
    <x v="3"/>
    <x v="0"/>
    <x v="0"/>
    <x v="0"/>
    <x v="2"/>
    <x v="0"/>
  </r>
  <r>
    <x v="1"/>
    <x v="1"/>
    <s v="De Bonte Raaf"/>
    <x v="10"/>
    <x v="36"/>
    <n v="0"/>
    <x v="3"/>
    <x v="0"/>
    <x v="0"/>
    <x v="0"/>
    <x v="2"/>
    <x v="0"/>
  </r>
  <r>
    <x v="1"/>
    <x v="1"/>
    <s v="De Bonte Raaf"/>
    <x v="10"/>
    <x v="37"/>
    <n v="0"/>
    <x v="3"/>
    <x v="0"/>
    <x v="0"/>
    <x v="0"/>
    <x v="2"/>
    <x v="0"/>
  </r>
  <r>
    <x v="1"/>
    <x v="1"/>
    <s v="De Bonte Raaf"/>
    <x v="10"/>
    <x v="104"/>
    <n v="0"/>
    <x v="3"/>
    <x v="0"/>
    <x v="0"/>
    <x v="0"/>
    <x v="2"/>
    <x v="0"/>
  </r>
  <r>
    <x v="1"/>
    <x v="1"/>
    <s v="De Bonte Raaf"/>
    <x v="10"/>
    <x v="105"/>
    <n v="0"/>
    <x v="3"/>
    <x v="0"/>
    <x v="0"/>
    <x v="0"/>
    <x v="2"/>
    <x v="0"/>
  </r>
  <r>
    <x v="1"/>
    <x v="1"/>
    <s v="De Bonte Raaf"/>
    <x v="10"/>
    <x v="106"/>
    <n v="0"/>
    <x v="3"/>
    <x v="0"/>
    <x v="0"/>
    <x v="0"/>
    <x v="2"/>
    <x v="0"/>
  </r>
  <r>
    <x v="1"/>
    <x v="1"/>
    <s v="De Bonte Raaf"/>
    <x v="10"/>
    <x v="38"/>
    <n v="7.34"/>
    <x v="3"/>
    <x v="0"/>
    <x v="0"/>
    <x v="0"/>
    <x v="2"/>
    <x v="0"/>
  </r>
  <r>
    <x v="1"/>
    <x v="1"/>
    <s v="De Bonte Raaf"/>
    <x v="10"/>
    <x v="39"/>
    <n v="0"/>
    <x v="3"/>
    <x v="0"/>
    <x v="0"/>
    <x v="0"/>
    <x v="2"/>
    <x v="0"/>
  </r>
  <r>
    <x v="1"/>
    <x v="1"/>
    <s v="De Bonte Raaf"/>
    <x v="10"/>
    <x v="40"/>
    <n v="7.34"/>
    <x v="3"/>
    <x v="0"/>
    <x v="0"/>
    <x v="0"/>
    <x v="2"/>
    <x v="0"/>
  </r>
  <r>
    <x v="1"/>
    <x v="1"/>
    <s v="De Bonte Raaf"/>
    <x v="10"/>
    <x v="41"/>
    <n v="0"/>
    <x v="3"/>
    <x v="0"/>
    <x v="0"/>
    <x v="0"/>
    <x v="2"/>
    <x v="0"/>
  </r>
  <r>
    <x v="1"/>
    <x v="1"/>
    <s v="De Bonte Raaf"/>
    <x v="10"/>
    <x v="42"/>
    <n v="0"/>
    <x v="3"/>
    <x v="0"/>
    <x v="0"/>
    <x v="0"/>
    <x v="2"/>
    <x v="0"/>
  </r>
  <r>
    <x v="1"/>
    <x v="1"/>
    <s v="De Bonte Raaf"/>
    <x v="10"/>
    <x v="107"/>
    <n v="0"/>
    <x v="3"/>
    <x v="0"/>
    <x v="0"/>
    <x v="1"/>
    <x v="2"/>
    <x v="0"/>
  </r>
  <r>
    <x v="1"/>
    <x v="1"/>
    <s v="De Bonte Raaf"/>
    <x v="10"/>
    <x v="43"/>
    <n v="0"/>
    <x v="3"/>
    <x v="0"/>
    <x v="0"/>
    <x v="1"/>
    <x v="2"/>
    <x v="0"/>
  </r>
  <r>
    <x v="1"/>
    <x v="1"/>
    <s v="De Bonte Raaf"/>
    <x v="10"/>
    <x v="108"/>
    <n v="0"/>
    <x v="3"/>
    <x v="0"/>
    <x v="0"/>
    <x v="1"/>
    <x v="2"/>
    <x v="0"/>
  </r>
  <r>
    <x v="1"/>
    <x v="1"/>
    <s v="De Bonte Raaf"/>
    <x v="10"/>
    <x v="109"/>
    <n v="0"/>
    <x v="3"/>
    <x v="0"/>
    <x v="0"/>
    <x v="1"/>
    <x v="2"/>
    <x v="0"/>
  </r>
  <r>
    <x v="1"/>
    <x v="1"/>
    <s v="De Bonte Raaf"/>
    <x v="10"/>
    <x v="110"/>
    <n v="0"/>
    <x v="3"/>
    <x v="0"/>
    <x v="0"/>
    <x v="1"/>
    <x v="2"/>
    <x v="0"/>
  </r>
  <r>
    <x v="1"/>
    <x v="1"/>
    <s v="De Bonte Raaf"/>
    <x v="10"/>
    <x v="44"/>
    <n v="0"/>
    <x v="3"/>
    <x v="0"/>
    <x v="0"/>
    <x v="2"/>
    <x v="2"/>
    <x v="0"/>
  </r>
  <r>
    <x v="1"/>
    <x v="1"/>
    <s v="De Bonte Raaf"/>
    <x v="10"/>
    <x v="111"/>
    <n v="0"/>
    <x v="3"/>
    <x v="0"/>
    <x v="0"/>
    <x v="2"/>
    <x v="2"/>
    <x v="0"/>
  </r>
  <r>
    <x v="1"/>
    <x v="1"/>
    <s v="De Bonte Raaf"/>
    <x v="10"/>
    <x v="46"/>
    <n v="0"/>
    <x v="3"/>
    <x v="0"/>
    <x v="0"/>
    <x v="2"/>
    <x v="2"/>
    <x v="0"/>
  </r>
  <r>
    <x v="1"/>
    <x v="1"/>
    <s v="De Bonte Raaf"/>
    <x v="10"/>
    <x v="112"/>
    <n v="0"/>
    <x v="3"/>
    <x v="0"/>
    <x v="0"/>
    <x v="2"/>
    <x v="2"/>
    <x v="0"/>
  </r>
  <r>
    <x v="1"/>
    <x v="1"/>
    <s v="De Bonte Raaf"/>
    <x v="10"/>
    <x v="113"/>
    <n v="0"/>
    <x v="3"/>
    <x v="0"/>
    <x v="0"/>
    <x v="2"/>
    <x v="2"/>
    <x v="0"/>
  </r>
  <r>
    <x v="1"/>
    <x v="1"/>
    <s v="De Bonte Raaf"/>
    <x v="10"/>
    <x v="114"/>
    <n v="0"/>
    <x v="3"/>
    <x v="0"/>
    <x v="0"/>
    <x v="2"/>
    <x v="2"/>
    <x v="0"/>
  </r>
  <r>
    <x v="1"/>
    <x v="1"/>
    <s v="De Bonte Raaf"/>
    <x v="10"/>
    <x v="115"/>
    <n v="0"/>
    <x v="3"/>
    <x v="0"/>
    <x v="0"/>
    <x v="2"/>
    <x v="2"/>
    <x v="0"/>
  </r>
  <r>
    <x v="1"/>
    <x v="1"/>
    <s v="De Bonte Raaf"/>
    <x v="10"/>
    <x v="116"/>
    <n v="0"/>
    <x v="3"/>
    <x v="0"/>
    <x v="0"/>
    <x v="1"/>
    <x v="2"/>
    <x v="0"/>
  </r>
  <r>
    <x v="1"/>
    <x v="1"/>
    <s v="De Bonte Raaf"/>
    <x v="10"/>
    <x v="117"/>
    <n v="0"/>
    <x v="3"/>
    <x v="0"/>
    <x v="0"/>
    <x v="2"/>
    <x v="2"/>
    <x v="0"/>
  </r>
  <r>
    <x v="1"/>
    <x v="1"/>
    <s v="De Bonte Raaf"/>
    <x v="10"/>
    <x v="118"/>
    <n v="0"/>
    <x v="3"/>
    <x v="0"/>
    <x v="0"/>
    <x v="1"/>
    <x v="2"/>
    <x v="0"/>
  </r>
  <r>
    <x v="1"/>
    <x v="1"/>
    <s v="De Bonte Raaf"/>
    <x v="10"/>
    <x v="119"/>
    <n v="0"/>
    <x v="3"/>
    <x v="0"/>
    <x v="0"/>
    <x v="10"/>
    <x v="2"/>
    <x v="0"/>
  </r>
  <r>
    <x v="1"/>
    <x v="1"/>
    <s v="De Bonte Raaf"/>
    <x v="10"/>
    <x v="120"/>
    <n v="0"/>
    <x v="3"/>
    <x v="0"/>
    <x v="0"/>
    <x v="10"/>
    <x v="2"/>
    <x v="0"/>
  </r>
  <r>
    <x v="1"/>
    <x v="1"/>
    <s v="De Bonte Raaf"/>
    <x v="10"/>
    <x v="121"/>
    <n v="0"/>
    <x v="3"/>
    <x v="0"/>
    <x v="0"/>
    <x v="10"/>
    <x v="2"/>
    <x v="0"/>
  </r>
  <r>
    <x v="1"/>
    <x v="1"/>
    <s v="De Bonte Raaf"/>
    <x v="10"/>
    <x v="122"/>
    <n v="0"/>
    <x v="3"/>
    <x v="0"/>
    <x v="0"/>
    <x v="10"/>
    <x v="2"/>
    <x v="0"/>
  </r>
  <r>
    <x v="1"/>
    <x v="1"/>
    <s v="De Bonte Raaf"/>
    <x v="10"/>
    <x v="123"/>
    <n v="0"/>
    <x v="3"/>
    <x v="0"/>
    <x v="0"/>
    <x v="10"/>
    <x v="2"/>
    <x v="0"/>
  </r>
  <r>
    <x v="1"/>
    <x v="1"/>
    <s v="De Bonte Raaf"/>
    <x v="10"/>
    <x v="124"/>
    <n v="0"/>
    <x v="3"/>
    <x v="0"/>
    <x v="0"/>
    <x v="10"/>
    <x v="2"/>
    <x v="0"/>
  </r>
  <r>
    <x v="1"/>
    <x v="1"/>
    <s v="De Bonte Raaf"/>
    <x v="10"/>
    <x v="48"/>
    <n v="0"/>
    <x v="3"/>
    <x v="0"/>
    <x v="0"/>
    <x v="1"/>
    <x v="2"/>
    <x v="0"/>
  </r>
  <r>
    <x v="1"/>
    <x v="1"/>
    <s v="De Bonte Raaf"/>
    <x v="10"/>
    <x v="49"/>
    <n v="0"/>
    <x v="3"/>
    <x v="0"/>
    <x v="0"/>
    <x v="3"/>
    <x v="2"/>
    <x v="0"/>
  </r>
  <r>
    <x v="1"/>
    <x v="1"/>
    <s v="De Bonte Raaf"/>
    <x v="10"/>
    <x v="50"/>
    <n v="0"/>
    <x v="3"/>
    <x v="0"/>
    <x v="0"/>
    <x v="4"/>
    <x v="2"/>
    <x v="0"/>
  </r>
  <r>
    <x v="1"/>
    <x v="1"/>
    <s v="De Bonte Raaf"/>
    <x v="10"/>
    <x v="51"/>
    <n v="0"/>
    <x v="3"/>
    <x v="0"/>
    <x v="0"/>
    <x v="4"/>
    <x v="2"/>
    <x v="0"/>
  </r>
  <r>
    <x v="1"/>
    <x v="1"/>
    <s v="De Bonte Raaf"/>
    <x v="10"/>
    <x v="52"/>
    <n v="0"/>
    <x v="3"/>
    <x v="0"/>
    <x v="0"/>
    <x v="1"/>
    <x v="2"/>
    <x v="0"/>
  </r>
  <r>
    <x v="1"/>
    <x v="1"/>
    <s v="De Bonte Raaf"/>
    <x v="10"/>
    <x v="53"/>
    <n v="0"/>
    <x v="3"/>
    <x v="0"/>
    <x v="0"/>
    <x v="3"/>
    <x v="2"/>
    <x v="0"/>
  </r>
  <r>
    <x v="1"/>
    <x v="1"/>
    <s v="De Bonte Raaf"/>
    <x v="10"/>
    <x v="54"/>
    <n v="0"/>
    <x v="3"/>
    <x v="0"/>
    <x v="0"/>
    <x v="4"/>
    <x v="2"/>
    <x v="0"/>
  </r>
  <r>
    <x v="1"/>
    <x v="1"/>
    <s v="De Bonte Raaf"/>
    <x v="10"/>
    <x v="55"/>
    <n v="0"/>
    <x v="3"/>
    <x v="0"/>
    <x v="0"/>
    <x v="4"/>
    <x v="2"/>
    <x v="0"/>
  </r>
  <r>
    <x v="1"/>
    <x v="1"/>
    <s v="De Bonte Raaf"/>
    <x v="10"/>
    <x v="56"/>
    <n v="0"/>
    <x v="3"/>
    <x v="0"/>
    <x v="0"/>
    <x v="4"/>
    <x v="2"/>
    <x v="0"/>
  </r>
  <r>
    <x v="1"/>
    <x v="1"/>
    <s v="De Bonte Raaf"/>
    <x v="10"/>
    <x v="57"/>
    <n v="0"/>
    <x v="3"/>
    <x v="0"/>
    <x v="0"/>
    <x v="4"/>
    <x v="2"/>
    <x v="0"/>
  </r>
  <r>
    <x v="1"/>
    <x v="1"/>
    <s v="De Bonte Raaf"/>
    <x v="10"/>
    <x v="58"/>
    <n v="0"/>
    <x v="3"/>
    <x v="0"/>
    <x v="0"/>
    <x v="4"/>
    <x v="2"/>
    <x v="0"/>
  </r>
  <r>
    <x v="1"/>
    <x v="1"/>
    <s v="De Bonte Raaf"/>
    <x v="10"/>
    <x v="59"/>
    <n v="0"/>
    <x v="3"/>
    <x v="0"/>
    <x v="0"/>
    <x v="4"/>
    <x v="2"/>
    <x v="0"/>
  </r>
  <r>
    <x v="1"/>
    <x v="1"/>
    <s v="De Bonte Raaf"/>
    <x v="10"/>
    <x v="60"/>
    <n v="0"/>
    <x v="3"/>
    <x v="0"/>
    <x v="0"/>
    <x v="5"/>
    <x v="2"/>
    <x v="0"/>
  </r>
  <r>
    <x v="1"/>
    <x v="1"/>
    <s v="De Bonte Raaf"/>
    <x v="10"/>
    <x v="61"/>
    <n v="0"/>
    <x v="3"/>
    <x v="0"/>
    <x v="0"/>
    <x v="5"/>
    <x v="2"/>
    <x v="0"/>
  </r>
  <r>
    <x v="1"/>
    <x v="1"/>
    <s v="De Bonte Raaf"/>
    <x v="10"/>
    <x v="62"/>
    <n v="0"/>
    <x v="3"/>
    <x v="0"/>
    <x v="0"/>
    <x v="5"/>
    <x v="2"/>
    <x v="0"/>
  </r>
  <r>
    <x v="1"/>
    <x v="1"/>
    <s v="De Bonte Raaf"/>
    <x v="10"/>
    <x v="63"/>
    <n v="0"/>
    <x v="3"/>
    <x v="0"/>
    <x v="0"/>
    <x v="5"/>
    <x v="2"/>
    <x v="0"/>
  </r>
  <r>
    <x v="1"/>
    <x v="1"/>
    <s v="De Bonte Raaf"/>
    <x v="10"/>
    <x v="64"/>
    <n v="0"/>
    <x v="3"/>
    <x v="0"/>
    <x v="0"/>
    <x v="5"/>
    <x v="2"/>
    <x v="0"/>
  </r>
  <r>
    <x v="1"/>
    <x v="1"/>
    <s v="De Bonte Raaf"/>
    <x v="10"/>
    <x v="65"/>
    <n v="0"/>
    <x v="3"/>
    <x v="0"/>
    <x v="0"/>
    <x v="5"/>
    <x v="2"/>
    <x v="0"/>
  </r>
  <r>
    <x v="1"/>
    <x v="1"/>
    <s v="De Bonte Raaf"/>
    <x v="10"/>
    <x v="66"/>
    <n v="0"/>
    <x v="3"/>
    <x v="0"/>
    <x v="0"/>
    <x v="5"/>
    <x v="2"/>
    <x v="0"/>
  </r>
  <r>
    <x v="1"/>
    <x v="1"/>
    <s v="De Bonte Raaf"/>
    <x v="10"/>
    <x v="67"/>
    <n v="0"/>
    <x v="3"/>
    <x v="0"/>
    <x v="0"/>
    <x v="5"/>
    <x v="2"/>
    <x v="0"/>
  </r>
  <r>
    <x v="1"/>
    <x v="1"/>
    <s v="De Bonte Raaf"/>
    <x v="10"/>
    <x v="68"/>
    <n v="0"/>
    <x v="3"/>
    <x v="0"/>
    <x v="0"/>
    <x v="5"/>
    <x v="2"/>
    <x v="0"/>
  </r>
  <r>
    <x v="1"/>
    <x v="1"/>
    <s v="De Bonte Raaf"/>
    <x v="10"/>
    <x v="69"/>
    <n v="0"/>
    <x v="3"/>
    <x v="0"/>
    <x v="0"/>
    <x v="5"/>
    <x v="2"/>
    <x v="0"/>
  </r>
  <r>
    <x v="1"/>
    <x v="1"/>
    <s v="De Bonte Raaf"/>
    <x v="10"/>
    <x v="70"/>
    <n v="0"/>
    <x v="3"/>
    <x v="0"/>
    <x v="0"/>
    <x v="5"/>
    <x v="2"/>
    <x v="0"/>
  </r>
  <r>
    <x v="1"/>
    <x v="1"/>
    <s v="De Bonte Raaf"/>
    <x v="10"/>
    <x v="71"/>
    <n v="0"/>
    <x v="3"/>
    <x v="0"/>
    <x v="0"/>
    <x v="5"/>
    <x v="2"/>
    <x v="0"/>
  </r>
  <r>
    <x v="1"/>
    <x v="1"/>
    <s v="De Bonte Raaf"/>
    <x v="10"/>
    <x v="72"/>
    <n v="0"/>
    <x v="3"/>
    <x v="0"/>
    <x v="0"/>
    <x v="4"/>
    <x v="2"/>
    <x v="0"/>
  </r>
  <r>
    <x v="1"/>
    <x v="1"/>
    <s v="De Bonte Raaf"/>
    <x v="10"/>
    <x v="73"/>
    <n v="0"/>
    <x v="3"/>
    <x v="0"/>
    <x v="0"/>
    <x v="4"/>
    <x v="2"/>
    <x v="0"/>
  </r>
  <r>
    <x v="1"/>
    <x v="1"/>
    <s v="De Bonte Raaf"/>
    <x v="10"/>
    <x v="74"/>
    <n v="0"/>
    <x v="3"/>
    <x v="0"/>
    <x v="0"/>
    <x v="4"/>
    <x v="2"/>
    <x v="0"/>
  </r>
  <r>
    <x v="1"/>
    <x v="1"/>
    <s v="De Bonte Raaf"/>
    <x v="10"/>
    <x v="75"/>
    <n v="0"/>
    <x v="3"/>
    <x v="0"/>
    <x v="0"/>
    <x v="4"/>
    <x v="2"/>
    <x v="0"/>
  </r>
  <r>
    <x v="1"/>
    <x v="1"/>
    <s v="De Bonte Raaf"/>
    <x v="10"/>
    <x v="76"/>
    <n v="0"/>
    <x v="3"/>
    <x v="0"/>
    <x v="0"/>
    <x v="6"/>
    <x v="2"/>
    <x v="0"/>
  </r>
  <r>
    <x v="1"/>
    <x v="1"/>
    <s v="De Bonte Raaf"/>
    <x v="10"/>
    <x v="125"/>
    <n v="0"/>
    <x v="3"/>
    <x v="0"/>
    <x v="0"/>
    <x v="6"/>
    <x v="2"/>
    <x v="0"/>
  </r>
  <r>
    <x v="1"/>
    <x v="1"/>
    <s v="De Bonte Raaf"/>
    <x v="10"/>
    <x v="77"/>
    <n v="0"/>
    <x v="3"/>
    <x v="0"/>
    <x v="0"/>
    <x v="7"/>
    <x v="2"/>
    <x v="0"/>
  </r>
  <r>
    <x v="1"/>
    <x v="1"/>
    <s v="De Bonte Raaf"/>
    <x v="10"/>
    <x v="78"/>
    <n v="0"/>
    <x v="3"/>
    <x v="0"/>
    <x v="0"/>
    <x v="7"/>
    <x v="2"/>
    <x v="0"/>
  </r>
  <r>
    <x v="1"/>
    <x v="1"/>
    <s v="De Bonte Raaf"/>
    <x v="10"/>
    <x v="79"/>
    <n v="0"/>
    <x v="3"/>
    <x v="0"/>
    <x v="0"/>
    <x v="7"/>
    <x v="2"/>
    <x v="0"/>
  </r>
  <r>
    <x v="1"/>
    <x v="1"/>
    <s v="De Bonte Raaf"/>
    <x v="10"/>
    <x v="80"/>
    <n v="0"/>
    <x v="3"/>
    <x v="0"/>
    <x v="0"/>
    <x v="8"/>
    <x v="2"/>
    <x v="0"/>
  </r>
  <r>
    <x v="1"/>
    <x v="1"/>
    <s v="De Bonte Raaf"/>
    <x v="10"/>
    <x v="126"/>
    <n v="0"/>
    <x v="3"/>
    <x v="0"/>
    <x v="0"/>
    <x v="8"/>
    <x v="2"/>
    <x v="0"/>
  </r>
  <r>
    <x v="1"/>
    <x v="1"/>
    <s v="De Bonte Raaf"/>
    <x v="10"/>
    <x v="81"/>
    <n v="0"/>
    <x v="3"/>
    <x v="0"/>
    <x v="0"/>
    <x v="8"/>
    <x v="2"/>
    <x v="0"/>
  </r>
  <r>
    <x v="1"/>
    <x v="1"/>
    <s v="De Bonte Raaf"/>
    <x v="10"/>
    <x v="82"/>
    <n v="0"/>
    <x v="3"/>
    <x v="0"/>
    <x v="0"/>
    <x v="8"/>
    <x v="2"/>
    <x v="0"/>
  </r>
  <r>
    <x v="1"/>
    <x v="1"/>
    <s v="De Bonte Raaf"/>
    <x v="10"/>
    <x v="83"/>
    <n v="0"/>
    <x v="3"/>
    <x v="0"/>
    <x v="0"/>
    <x v="9"/>
    <x v="2"/>
    <x v="0"/>
  </r>
  <r>
    <x v="1"/>
    <x v="1"/>
    <s v="De Bonte Raaf"/>
    <x v="10"/>
    <x v="84"/>
    <n v="0"/>
    <x v="3"/>
    <x v="0"/>
    <x v="0"/>
    <x v="3"/>
    <x v="2"/>
    <x v="0"/>
  </r>
  <r>
    <x v="1"/>
    <x v="2"/>
    <s v="De Bonte Raaf"/>
    <x v="0"/>
    <x v="0"/>
    <n v="3488.34"/>
    <x v="0"/>
    <x v="3"/>
    <x v="0"/>
    <x v="0"/>
    <x v="0"/>
    <x v="0"/>
  </r>
  <r>
    <x v="1"/>
    <x v="2"/>
    <s v="De Bonte Raaf"/>
    <x v="0"/>
    <x v="85"/>
    <n v="1807.2"/>
    <x v="0"/>
    <x v="3"/>
    <x v="0"/>
    <x v="0"/>
    <x v="0"/>
    <x v="0"/>
  </r>
  <r>
    <x v="1"/>
    <x v="2"/>
    <s v="De Bonte Raaf"/>
    <x v="0"/>
    <x v="2"/>
    <n v="0"/>
    <x v="0"/>
    <x v="3"/>
    <x v="0"/>
    <x v="0"/>
    <x v="0"/>
    <x v="0"/>
  </r>
  <r>
    <x v="1"/>
    <x v="2"/>
    <s v="De Bonte Raaf"/>
    <x v="0"/>
    <x v="86"/>
    <n v="1807.2"/>
    <x v="0"/>
    <x v="3"/>
    <x v="0"/>
    <x v="0"/>
    <x v="0"/>
    <x v="0"/>
  </r>
  <r>
    <x v="1"/>
    <x v="2"/>
    <s v="De Bonte Raaf"/>
    <x v="0"/>
    <x v="4"/>
    <n v="1807.2"/>
    <x v="0"/>
    <x v="3"/>
    <x v="0"/>
    <x v="1"/>
    <x v="0"/>
    <x v="0"/>
  </r>
  <r>
    <x v="1"/>
    <x v="2"/>
    <s v="De Bonte Raaf"/>
    <x v="0"/>
    <x v="5"/>
    <n v="0"/>
    <x v="0"/>
    <x v="3"/>
    <x v="0"/>
    <x v="0"/>
    <x v="0"/>
    <x v="0"/>
  </r>
  <r>
    <x v="1"/>
    <x v="2"/>
    <s v="De Bonte Raaf"/>
    <x v="0"/>
    <x v="6"/>
    <n v="2422.0700000000002"/>
    <x v="0"/>
    <x v="3"/>
    <x v="0"/>
    <x v="0"/>
    <x v="0"/>
    <x v="0"/>
  </r>
  <r>
    <x v="1"/>
    <x v="2"/>
    <s v="De Bonte Raaf"/>
    <x v="0"/>
    <x v="101"/>
    <n v="0"/>
    <x v="0"/>
    <x v="3"/>
    <x v="0"/>
    <x v="1"/>
    <x v="0"/>
    <x v="0"/>
  </r>
  <r>
    <x v="1"/>
    <x v="2"/>
    <s v="De Bonte Raaf"/>
    <x v="0"/>
    <x v="7"/>
    <n v="0"/>
    <x v="0"/>
    <x v="3"/>
    <x v="0"/>
    <x v="0"/>
    <x v="0"/>
    <x v="0"/>
  </r>
  <r>
    <x v="1"/>
    <x v="2"/>
    <s v="De Bonte Raaf"/>
    <x v="0"/>
    <x v="9"/>
    <n v="0"/>
    <x v="0"/>
    <x v="3"/>
    <x v="0"/>
    <x v="0"/>
    <x v="0"/>
    <x v="0"/>
  </r>
  <r>
    <x v="1"/>
    <x v="2"/>
    <s v="De Bonte Raaf"/>
    <x v="0"/>
    <x v="102"/>
    <n v="0"/>
    <x v="0"/>
    <x v="3"/>
    <x v="0"/>
    <x v="0"/>
    <x v="0"/>
    <x v="0"/>
  </r>
  <r>
    <x v="1"/>
    <x v="2"/>
    <s v="De Bonte Raaf"/>
    <x v="0"/>
    <x v="87"/>
    <n v="1807.2"/>
    <x v="0"/>
    <x v="3"/>
    <x v="0"/>
    <x v="0"/>
    <x v="0"/>
    <x v="0"/>
  </r>
  <r>
    <x v="1"/>
    <x v="2"/>
    <s v="De Bonte Raaf"/>
    <x v="0"/>
    <x v="88"/>
    <n v="1807.2"/>
    <x v="0"/>
    <x v="3"/>
    <x v="0"/>
    <x v="0"/>
    <x v="0"/>
    <x v="0"/>
  </r>
  <r>
    <x v="1"/>
    <x v="2"/>
    <s v="De Bonte Raaf"/>
    <x v="0"/>
    <x v="89"/>
    <n v="1807.2"/>
    <x v="0"/>
    <x v="3"/>
    <x v="0"/>
    <x v="0"/>
    <x v="0"/>
    <x v="0"/>
  </r>
  <r>
    <x v="1"/>
    <x v="2"/>
    <s v="De Bonte Raaf"/>
    <x v="0"/>
    <x v="90"/>
    <n v="1807.2"/>
    <x v="0"/>
    <x v="3"/>
    <x v="0"/>
    <x v="0"/>
    <x v="0"/>
    <x v="0"/>
  </r>
  <r>
    <x v="1"/>
    <x v="2"/>
    <s v="De Bonte Raaf"/>
    <x v="0"/>
    <x v="91"/>
    <n v="1807.2"/>
    <x v="0"/>
    <x v="3"/>
    <x v="0"/>
    <x v="0"/>
    <x v="0"/>
    <x v="0"/>
  </r>
  <r>
    <x v="1"/>
    <x v="2"/>
    <s v="De Bonte Raaf"/>
    <x v="0"/>
    <x v="103"/>
    <n v="0"/>
    <x v="0"/>
    <x v="3"/>
    <x v="0"/>
    <x v="1"/>
    <x v="0"/>
    <x v="0"/>
  </r>
  <r>
    <x v="1"/>
    <x v="2"/>
    <s v="De Bonte Raaf"/>
    <x v="0"/>
    <x v="15"/>
    <n v="0"/>
    <x v="0"/>
    <x v="3"/>
    <x v="0"/>
    <x v="0"/>
    <x v="0"/>
    <x v="0"/>
  </r>
  <r>
    <x v="1"/>
    <x v="2"/>
    <s v="De Bonte Raaf"/>
    <x v="0"/>
    <x v="16"/>
    <n v="0"/>
    <x v="0"/>
    <x v="3"/>
    <x v="0"/>
    <x v="0"/>
    <x v="0"/>
    <x v="0"/>
  </r>
  <r>
    <x v="1"/>
    <x v="2"/>
    <s v="De Bonte Raaf"/>
    <x v="0"/>
    <x v="17"/>
    <n v="1807.2"/>
    <x v="0"/>
    <x v="3"/>
    <x v="0"/>
    <x v="0"/>
    <x v="0"/>
    <x v="0"/>
  </r>
  <r>
    <x v="1"/>
    <x v="2"/>
    <s v="De Bonte Raaf"/>
    <x v="0"/>
    <x v="18"/>
    <n v="1807.2"/>
    <x v="0"/>
    <x v="3"/>
    <x v="0"/>
    <x v="0"/>
    <x v="0"/>
    <x v="0"/>
  </r>
  <r>
    <x v="1"/>
    <x v="2"/>
    <s v="De Bonte Raaf"/>
    <x v="0"/>
    <x v="19"/>
    <n v="15"/>
    <x v="0"/>
    <x v="3"/>
    <x v="0"/>
    <x v="0"/>
    <x v="0"/>
    <x v="0"/>
  </r>
  <r>
    <x v="1"/>
    <x v="2"/>
    <s v="De Bonte Raaf"/>
    <x v="0"/>
    <x v="20"/>
    <n v="1807.2"/>
    <x v="0"/>
    <x v="3"/>
    <x v="0"/>
    <x v="0"/>
    <x v="0"/>
    <x v="0"/>
  </r>
  <r>
    <x v="1"/>
    <x v="2"/>
    <s v="De Bonte Raaf"/>
    <x v="0"/>
    <x v="21"/>
    <n v="-669.42"/>
    <x v="0"/>
    <x v="3"/>
    <x v="0"/>
    <x v="0"/>
    <x v="0"/>
    <x v="0"/>
  </r>
  <r>
    <x v="1"/>
    <x v="2"/>
    <s v="De Bonte Raaf"/>
    <x v="0"/>
    <x v="22"/>
    <n v="1807.2"/>
    <x v="0"/>
    <x v="3"/>
    <x v="0"/>
    <x v="0"/>
    <x v="0"/>
    <x v="0"/>
  </r>
  <r>
    <x v="1"/>
    <x v="2"/>
    <s v="De Bonte Raaf"/>
    <x v="0"/>
    <x v="23"/>
    <n v="1807.2"/>
    <x v="0"/>
    <x v="3"/>
    <x v="0"/>
    <x v="0"/>
    <x v="0"/>
    <x v="0"/>
  </r>
  <r>
    <x v="1"/>
    <x v="2"/>
    <s v="De Bonte Raaf"/>
    <x v="0"/>
    <x v="24"/>
    <n v="1807.2"/>
    <x v="0"/>
    <x v="3"/>
    <x v="0"/>
    <x v="0"/>
    <x v="0"/>
    <x v="0"/>
  </r>
  <r>
    <x v="1"/>
    <x v="2"/>
    <s v="De Bonte Raaf"/>
    <x v="0"/>
    <x v="25"/>
    <n v="21.67"/>
    <x v="0"/>
    <x v="3"/>
    <x v="0"/>
    <x v="0"/>
    <x v="0"/>
    <x v="0"/>
  </r>
  <r>
    <x v="1"/>
    <x v="2"/>
    <s v="De Bonte Raaf"/>
    <x v="0"/>
    <x v="26"/>
    <n v="120"/>
    <x v="0"/>
    <x v="3"/>
    <x v="0"/>
    <x v="0"/>
    <x v="0"/>
    <x v="0"/>
  </r>
  <r>
    <x v="1"/>
    <x v="2"/>
    <s v="De Bonte Raaf"/>
    <x v="0"/>
    <x v="27"/>
    <n v="0"/>
    <x v="0"/>
    <x v="3"/>
    <x v="0"/>
    <x v="0"/>
    <x v="0"/>
    <x v="0"/>
  </r>
  <r>
    <x v="1"/>
    <x v="2"/>
    <s v="De Bonte Raaf"/>
    <x v="0"/>
    <x v="28"/>
    <n v="1807.2"/>
    <x v="0"/>
    <x v="3"/>
    <x v="0"/>
    <x v="0"/>
    <x v="0"/>
    <x v="0"/>
  </r>
  <r>
    <x v="1"/>
    <x v="2"/>
    <s v="De Bonte Raaf"/>
    <x v="0"/>
    <x v="29"/>
    <n v="0"/>
    <x v="0"/>
    <x v="3"/>
    <x v="0"/>
    <x v="0"/>
    <x v="0"/>
    <x v="0"/>
  </r>
  <r>
    <x v="1"/>
    <x v="2"/>
    <s v="De Bonte Raaf"/>
    <x v="0"/>
    <x v="30"/>
    <n v="2350"/>
    <x v="0"/>
    <x v="3"/>
    <x v="0"/>
    <x v="0"/>
    <x v="0"/>
    <x v="0"/>
  </r>
  <r>
    <x v="1"/>
    <x v="2"/>
    <s v="De Bonte Raaf"/>
    <x v="0"/>
    <x v="31"/>
    <n v="15.06"/>
    <x v="0"/>
    <x v="3"/>
    <x v="0"/>
    <x v="0"/>
    <x v="0"/>
    <x v="0"/>
  </r>
  <r>
    <x v="1"/>
    <x v="2"/>
    <s v="De Bonte Raaf"/>
    <x v="0"/>
    <x v="32"/>
    <n v="120"/>
    <x v="0"/>
    <x v="3"/>
    <x v="0"/>
    <x v="0"/>
    <x v="0"/>
    <x v="0"/>
  </r>
  <r>
    <x v="1"/>
    <x v="2"/>
    <s v="De Bonte Raaf"/>
    <x v="0"/>
    <x v="33"/>
    <n v="76.92"/>
    <x v="0"/>
    <x v="3"/>
    <x v="0"/>
    <x v="0"/>
    <x v="0"/>
    <x v="0"/>
  </r>
  <r>
    <x v="1"/>
    <x v="2"/>
    <s v="De Bonte Raaf"/>
    <x v="0"/>
    <x v="34"/>
    <n v="0"/>
    <x v="0"/>
    <x v="3"/>
    <x v="0"/>
    <x v="0"/>
    <x v="0"/>
    <x v="0"/>
  </r>
  <r>
    <x v="1"/>
    <x v="2"/>
    <s v="De Bonte Raaf"/>
    <x v="0"/>
    <x v="35"/>
    <n v="0"/>
    <x v="0"/>
    <x v="3"/>
    <x v="0"/>
    <x v="0"/>
    <x v="0"/>
    <x v="0"/>
  </r>
  <r>
    <x v="1"/>
    <x v="2"/>
    <s v="De Bonte Raaf"/>
    <x v="0"/>
    <x v="36"/>
    <n v="120"/>
    <x v="0"/>
    <x v="3"/>
    <x v="0"/>
    <x v="0"/>
    <x v="0"/>
    <x v="0"/>
  </r>
  <r>
    <x v="1"/>
    <x v="2"/>
    <s v="De Bonte Raaf"/>
    <x v="0"/>
    <x v="37"/>
    <n v="126.5"/>
    <x v="0"/>
    <x v="3"/>
    <x v="0"/>
    <x v="0"/>
    <x v="0"/>
    <x v="0"/>
  </r>
  <r>
    <x v="1"/>
    <x v="2"/>
    <s v="De Bonte Raaf"/>
    <x v="0"/>
    <x v="104"/>
    <n v="0"/>
    <x v="0"/>
    <x v="3"/>
    <x v="0"/>
    <x v="0"/>
    <x v="0"/>
    <x v="0"/>
  </r>
  <r>
    <x v="1"/>
    <x v="2"/>
    <s v="De Bonte Raaf"/>
    <x v="0"/>
    <x v="105"/>
    <n v="0"/>
    <x v="0"/>
    <x v="3"/>
    <x v="0"/>
    <x v="0"/>
    <x v="0"/>
    <x v="0"/>
  </r>
  <r>
    <x v="1"/>
    <x v="2"/>
    <s v="De Bonte Raaf"/>
    <x v="0"/>
    <x v="106"/>
    <n v="0"/>
    <x v="0"/>
    <x v="3"/>
    <x v="0"/>
    <x v="0"/>
    <x v="0"/>
    <x v="0"/>
  </r>
  <r>
    <x v="1"/>
    <x v="2"/>
    <s v="De Bonte Raaf"/>
    <x v="0"/>
    <x v="38"/>
    <n v="18.43"/>
    <x v="0"/>
    <x v="3"/>
    <x v="0"/>
    <x v="0"/>
    <x v="0"/>
    <x v="0"/>
  </r>
  <r>
    <x v="1"/>
    <x v="2"/>
    <s v="De Bonte Raaf"/>
    <x v="0"/>
    <x v="39"/>
    <n v="0"/>
    <x v="0"/>
    <x v="3"/>
    <x v="0"/>
    <x v="0"/>
    <x v="0"/>
    <x v="0"/>
  </r>
  <r>
    <x v="1"/>
    <x v="2"/>
    <s v="De Bonte Raaf"/>
    <x v="0"/>
    <x v="40"/>
    <n v="18.43"/>
    <x v="0"/>
    <x v="3"/>
    <x v="0"/>
    <x v="0"/>
    <x v="0"/>
    <x v="0"/>
  </r>
  <r>
    <x v="1"/>
    <x v="2"/>
    <s v="De Bonte Raaf"/>
    <x v="0"/>
    <x v="41"/>
    <n v="0"/>
    <x v="0"/>
    <x v="3"/>
    <x v="0"/>
    <x v="0"/>
    <x v="0"/>
    <x v="0"/>
  </r>
  <r>
    <x v="1"/>
    <x v="2"/>
    <s v="De Bonte Raaf"/>
    <x v="0"/>
    <x v="92"/>
    <n v="1807.2"/>
    <x v="0"/>
    <x v="3"/>
    <x v="0"/>
    <x v="0"/>
    <x v="0"/>
    <x v="0"/>
  </r>
  <r>
    <x v="1"/>
    <x v="2"/>
    <s v="De Bonte Raaf"/>
    <x v="0"/>
    <x v="107"/>
    <n v="0"/>
    <x v="0"/>
    <x v="3"/>
    <x v="0"/>
    <x v="1"/>
    <x v="0"/>
    <x v="0"/>
  </r>
  <r>
    <x v="1"/>
    <x v="2"/>
    <s v="De Bonte Raaf"/>
    <x v="0"/>
    <x v="43"/>
    <n v="0"/>
    <x v="0"/>
    <x v="3"/>
    <x v="0"/>
    <x v="1"/>
    <x v="0"/>
    <x v="0"/>
  </r>
  <r>
    <x v="1"/>
    <x v="2"/>
    <s v="De Bonte Raaf"/>
    <x v="0"/>
    <x v="108"/>
    <n v="0"/>
    <x v="0"/>
    <x v="3"/>
    <x v="0"/>
    <x v="1"/>
    <x v="0"/>
    <x v="0"/>
  </r>
  <r>
    <x v="1"/>
    <x v="2"/>
    <s v="De Bonte Raaf"/>
    <x v="0"/>
    <x v="109"/>
    <n v="0"/>
    <x v="0"/>
    <x v="3"/>
    <x v="0"/>
    <x v="1"/>
    <x v="0"/>
    <x v="0"/>
  </r>
  <r>
    <x v="1"/>
    <x v="2"/>
    <s v="De Bonte Raaf"/>
    <x v="0"/>
    <x v="110"/>
    <n v="0"/>
    <x v="0"/>
    <x v="3"/>
    <x v="0"/>
    <x v="1"/>
    <x v="0"/>
    <x v="0"/>
  </r>
  <r>
    <x v="1"/>
    <x v="2"/>
    <s v="De Bonte Raaf"/>
    <x v="0"/>
    <x v="44"/>
    <n v="0"/>
    <x v="0"/>
    <x v="3"/>
    <x v="0"/>
    <x v="2"/>
    <x v="0"/>
    <x v="0"/>
  </r>
  <r>
    <x v="1"/>
    <x v="2"/>
    <s v="De Bonte Raaf"/>
    <x v="0"/>
    <x v="111"/>
    <n v="0"/>
    <x v="0"/>
    <x v="3"/>
    <x v="0"/>
    <x v="2"/>
    <x v="0"/>
    <x v="0"/>
  </r>
  <r>
    <x v="1"/>
    <x v="2"/>
    <s v="De Bonte Raaf"/>
    <x v="0"/>
    <x v="46"/>
    <n v="0"/>
    <x v="0"/>
    <x v="3"/>
    <x v="0"/>
    <x v="2"/>
    <x v="0"/>
    <x v="0"/>
  </r>
  <r>
    <x v="1"/>
    <x v="2"/>
    <s v="De Bonte Raaf"/>
    <x v="0"/>
    <x v="112"/>
    <n v="25"/>
    <x v="0"/>
    <x v="3"/>
    <x v="0"/>
    <x v="2"/>
    <x v="0"/>
    <x v="0"/>
  </r>
  <r>
    <x v="1"/>
    <x v="2"/>
    <s v="De Bonte Raaf"/>
    <x v="0"/>
    <x v="113"/>
    <n v="0"/>
    <x v="0"/>
    <x v="3"/>
    <x v="0"/>
    <x v="2"/>
    <x v="0"/>
    <x v="0"/>
  </r>
  <r>
    <x v="1"/>
    <x v="2"/>
    <s v="De Bonte Raaf"/>
    <x v="0"/>
    <x v="114"/>
    <n v="0"/>
    <x v="0"/>
    <x v="3"/>
    <x v="0"/>
    <x v="2"/>
    <x v="0"/>
    <x v="0"/>
  </r>
  <r>
    <x v="1"/>
    <x v="2"/>
    <s v="De Bonte Raaf"/>
    <x v="0"/>
    <x v="115"/>
    <n v="0"/>
    <x v="0"/>
    <x v="3"/>
    <x v="0"/>
    <x v="2"/>
    <x v="0"/>
    <x v="0"/>
  </r>
  <r>
    <x v="1"/>
    <x v="2"/>
    <s v="De Bonte Raaf"/>
    <x v="0"/>
    <x v="116"/>
    <n v="0"/>
    <x v="0"/>
    <x v="3"/>
    <x v="0"/>
    <x v="1"/>
    <x v="0"/>
    <x v="0"/>
  </r>
  <r>
    <x v="1"/>
    <x v="2"/>
    <s v="De Bonte Raaf"/>
    <x v="0"/>
    <x v="117"/>
    <n v="0"/>
    <x v="0"/>
    <x v="3"/>
    <x v="0"/>
    <x v="2"/>
    <x v="0"/>
    <x v="0"/>
  </r>
  <r>
    <x v="1"/>
    <x v="2"/>
    <s v="De Bonte Raaf"/>
    <x v="0"/>
    <x v="118"/>
    <n v="0"/>
    <x v="0"/>
    <x v="3"/>
    <x v="0"/>
    <x v="1"/>
    <x v="0"/>
    <x v="0"/>
  </r>
  <r>
    <x v="1"/>
    <x v="2"/>
    <s v="De Bonte Raaf"/>
    <x v="0"/>
    <x v="119"/>
    <n v="0"/>
    <x v="0"/>
    <x v="3"/>
    <x v="0"/>
    <x v="10"/>
    <x v="0"/>
    <x v="0"/>
  </r>
  <r>
    <x v="1"/>
    <x v="2"/>
    <s v="De Bonte Raaf"/>
    <x v="0"/>
    <x v="120"/>
    <n v="0"/>
    <x v="0"/>
    <x v="3"/>
    <x v="0"/>
    <x v="10"/>
    <x v="0"/>
    <x v="0"/>
  </r>
  <r>
    <x v="1"/>
    <x v="2"/>
    <s v="De Bonte Raaf"/>
    <x v="0"/>
    <x v="121"/>
    <n v="0"/>
    <x v="0"/>
    <x v="3"/>
    <x v="0"/>
    <x v="10"/>
    <x v="0"/>
    <x v="0"/>
  </r>
  <r>
    <x v="1"/>
    <x v="2"/>
    <s v="De Bonte Raaf"/>
    <x v="0"/>
    <x v="122"/>
    <n v="0"/>
    <x v="0"/>
    <x v="3"/>
    <x v="0"/>
    <x v="10"/>
    <x v="0"/>
    <x v="0"/>
  </r>
  <r>
    <x v="1"/>
    <x v="2"/>
    <s v="De Bonte Raaf"/>
    <x v="0"/>
    <x v="123"/>
    <n v="0"/>
    <x v="0"/>
    <x v="3"/>
    <x v="0"/>
    <x v="10"/>
    <x v="0"/>
    <x v="0"/>
  </r>
  <r>
    <x v="1"/>
    <x v="2"/>
    <s v="De Bonte Raaf"/>
    <x v="0"/>
    <x v="124"/>
    <n v="0"/>
    <x v="0"/>
    <x v="3"/>
    <x v="0"/>
    <x v="10"/>
    <x v="0"/>
    <x v="0"/>
  </r>
  <r>
    <x v="1"/>
    <x v="2"/>
    <s v="De Bonte Raaf"/>
    <x v="0"/>
    <x v="48"/>
    <n v="0"/>
    <x v="0"/>
    <x v="3"/>
    <x v="0"/>
    <x v="1"/>
    <x v="0"/>
    <x v="0"/>
  </r>
  <r>
    <x v="1"/>
    <x v="2"/>
    <s v="De Bonte Raaf"/>
    <x v="0"/>
    <x v="49"/>
    <n v="144.58000000000001"/>
    <x v="0"/>
    <x v="3"/>
    <x v="0"/>
    <x v="3"/>
    <x v="0"/>
    <x v="0"/>
  </r>
  <r>
    <x v="1"/>
    <x v="2"/>
    <s v="De Bonte Raaf"/>
    <x v="0"/>
    <x v="50"/>
    <n v="21.69"/>
    <x v="0"/>
    <x v="3"/>
    <x v="0"/>
    <x v="4"/>
    <x v="0"/>
    <x v="0"/>
  </r>
  <r>
    <x v="1"/>
    <x v="2"/>
    <s v="De Bonte Raaf"/>
    <x v="0"/>
    <x v="51"/>
    <n v="28.92"/>
    <x v="0"/>
    <x v="3"/>
    <x v="0"/>
    <x v="4"/>
    <x v="0"/>
    <x v="0"/>
  </r>
  <r>
    <x v="1"/>
    <x v="2"/>
    <s v="De Bonte Raaf"/>
    <x v="0"/>
    <x v="52"/>
    <n v="0"/>
    <x v="0"/>
    <x v="3"/>
    <x v="0"/>
    <x v="1"/>
    <x v="0"/>
    <x v="0"/>
  </r>
  <r>
    <x v="1"/>
    <x v="2"/>
    <s v="De Bonte Raaf"/>
    <x v="0"/>
    <x v="53"/>
    <n v="27.11"/>
    <x v="0"/>
    <x v="3"/>
    <x v="0"/>
    <x v="3"/>
    <x v="0"/>
    <x v="0"/>
  </r>
  <r>
    <x v="1"/>
    <x v="2"/>
    <s v="De Bonte Raaf"/>
    <x v="0"/>
    <x v="54"/>
    <n v="4.07"/>
    <x v="0"/>
    <x v="3"/>
    <x v="0"/>
    <x v="4"/>
    <x v="0"/>
    <x v="0"/>
  </r>
  <r>
    <x v="1"/>
    <x v="2"/>
    <s v="De Bonte Raaf"/>
    <x v="0"/>
    <x v="55"/>
    <n v="5.42"/>
    <x v="0"/>
    <x v="3"/>
    <x v="0"/>
    <x v="4"/>
    <x v="0"/>
    <x v="0"/>
  </r>
  <r>
    <x v="1"/>
    <x v="2"/>
    <s v="De Bonte Raaf"/>
    <x v="0"/>
    <x v="56"/>
    <n v="0"/>
    <x v="0"/>
    <x v="3"/>
    <x v="0"/>
    <x v="4"/>
    <x v="0"/>
    <x v="0"/>
  </r>
  <r>
    <x v="1"/>
    <x v="2"/>
    <s v="De Bonte Raaf"/>
    <x v="0"/>
    <x v="57"/>
    <n v="0"/>
    <x v="0"/>
    <x v="3"/>
    <x v="0"/>
    <x v="4"/>
    <x v="0"/>
    <x v="0"/>
  </r>
  <r>
    <x v="1"/>
    <x v="2"/>
    <s v="De Bonte Raaf"/>
    <x v="0"/>
    <x v="58"/>
    <n v="0"/>
    <x v="0"/>
    <x v="3"/>
    <x v="0"/>
    <x v="4"/>
    <x v="0"/>
    <x v="0"/>
  </r>
  <r>
    <x v="1"/>
    <x v="2"/>
    <s v="De Bonte Raaf"/>
    <x v="0"/>
    <x v="59"/>
    <n v="0"/>
    <x v="0"/>
    <x v="3"/>
    <x v="0"/>
    <x v="4"/>
    <x v="0"/>
    <x v="0"/>
  </r>
  <r>
    <x v="1"/>
    <x v="2"/>
    <s v="De Bonte Raaf"/>
    <x v="0"/>
    <x v="60"/>
    <n v="136.08000000000001"/>
    <x v="0"/>
    <x v="3"/>
    <x v="0"/>
    <x v="5"/>
    <x v="0"/>
    <x v="0"/>
  </r>
  <r>
    <x v="1"/>
    <x v="2"/>
    <s v="De Bonte Raaf"/>
    <x v="0"/>
    <x v="61"/>
    <n v="0"/>
    <x v="0"/>
    <x v="3"/>
    <x v="0"/>
    <x v="5"/>
    <x v="0"/>
    <x v="0"/>
  </r>
  <r>
    <x v="1"/>
    <x v="2"/>
    <s v="De Bonte Raaf"/>
    <x v="0"/>
    <x v="62"/>
    <n v="0"/>
    <x v="0"/>
    <x v="3"/>
    <x v="0"/>
    <x v="5"/>
    <x v="0"/>
    <x v="0"/>
  </r>
  <r>
    <x v="1"/>
    <x v="2"/>
    <s v="De Bonte Raaf"/>
    <x v="0"/>
    <x v="63"/>
    <n v="0"/>
    <x v="0"/>
    <x v="3"/>
    <x v="0"/>
    <x v="5"/>
    <x v="0"/>
    <x v="0"/>
  </r>
  <r>
    <x v="1"/>
    <x v="2"/>
    <s v="De Bonte Raaf"/>
    <x v="0"/>
    <x v="64"/>
    <n v="9.76"/>
    <x v="0"/>
    <x v="3"/>
    <x v="0"/>
    <x v="5"/>
    <x v="0"/>
    <x v="0"/>
  </r>
  <r>
    <x v="1"/>
    <x v="2"/>
    <s v="De Bonte Raaf"/>
    <x v="0"/>
    <x v="65"/>
    <n v="0"/>
    <x v="0"/>
    <x v="3"/>
    <x v="0"/>
    <x v="5"/>
    <x v="0"/>
    <x v="0"/>
  </r>
  <r>
    <x v="1"/>
    <x v="2"/>
    <s v="De Bonte Raaf"/>
    <x v="0"/>
    <x v="66"/>
    <n v="0"/>
    <x v="0"/>
    <x v="3"/>
    <x v="0"/>
    <x v="5"/>
    <x v="0"/>
    <x v="0"/>
  </r>
  <r>
    <x v="1"/>
    <x v="2"/>
    <s v="De Bonte Raaf"/>
    <x v="0"/>
    <x v="67"/>
    <n v="139.15"/>
    <x v="0"/>
    <x v="3"/>
    <x v="0"/>
    <x v="5"/>
    <x v="0"/>
    <x v="0"/>
  </r>
  <r>
    <x v="1"/>
    <x v="2"/>
    <s v="De Bonte Raaf"/>
    <x v="0"/>
    <x v="68"/>
    <n v="0"/>
    <x v="0"/>
    <x v="3"/>
    <x v="0"/>
    <x v="5"/>
    <x v="0"/>
    <x v="0"/>
  </r>
  <r>
    <x v="1"/>
    <x v="2"/>
    <s v="De Bonte Raaf"/>
    <x v="0"/>
    <x v="69"/>
    <n v="0"/>
    <x v="0"/>
    <x v="3"/>
    <x v="0"/>
    <x v="5"/>
    <x v="0"/>
    <x v="0"/>
  </r>
  <r>
    <x v="1"/>
    <x v="2"/>
    <s v="De Bonte Raaf"/>
    <x v="0"/>
    <x v="70"/>
    <n v="6.69"/>
    <x v="0"/>
    <x v="3"/>
    <x v="0"/>
    <x v="5"/>
    <x v="0"/>
    <x v="0"/>
  </r>
  <r>
    <x v="1"/>
    <x v="2"/>
    <s v="De Bonte Raaf"/>
    <x v="0"/>
    <x v="71"/>
    <n v="0"/>
    <x v="0"/>
    <x v="3"/>
    <x v="0"/>
    <x v="5"/>
    <x v="0"/>
    <x v="0"/>
  </r>
  <r>
    <x v="1"/>
    <x v="2"/>
    <s v="De Bonte Raaf"/>
    <x v="0"/>
    <x v="72"/>
    <n v="0"/>
    <x v="0"/>
    <x v="3"/>
    <x v="0"/>
    <x v="4"/>
    <x v="0"/>
    <x v="0"/>
  </r>
  <r>
    <x v="1"/>
    <x v="2"/>
    <s v="De Bonte Raaf"/>
    <x v="0"/>
    <x v="73"/>
    <n v="0"/>
    <x v="0"/>
    <x v="3"/>
    <x v="0"/>
    <x v="4"/>
    <x v="0"/>
    <x v="0"/>
  </r>
  <r>
    <x v="1"/>
    <x v="2"/>
    <s v="De Bonte Raaf"/>
    <x v="0"/>
    <x v="74"/>
    <n v="0"/>
    <x v="0"/>
    <x v="3"/>
    <x v="0"/>
    <x v="4"/>
    <x v="0"/>
    <x v="0"/>
  </r>
  <r>
    <x v="1"/>
    <x v="2"/>
    <s v="De Bonte Raaf"/>
    <x v="0"/>
    <x v="75"/>
    <n v="0"/>
    <x v="0"/>
    <x v="3"/>
    <x v="0"/>
    <x v="4"/>
    <x v="0"/>
    <x v="0"/>
  </r>
  <r>
    <x v="1"/>
    <x v="2"/>
    <s v="De Bonte Raaf"/>
    <x v="0"/>
    <x v="76"/>
    <n v="126.5"/>
    <x v="0"/>
    <x v="3"/>
    <x v="0"/>
    <x v="6"/>
    <x v="0"/>
    <x v="0"/>
  </r>
  <r>
    <x v="1"/>
    <x v="2"/>
    <s v="De Bonte Raaf"/>
    <x v="0"/>
    <x v="125"/>
    <n v="0"/>
    <x v="0"/>
    <x v="3"/>
    <x v="0"/>
    <x v="6"/>
    <x v="0"/>
    <x v="0"/>
  </r>
  <r>
    <x v="1"/>
    <x v="2"/>
    <s v="De Bonte Raaf"/>
    <x v="0"/>
    <x v="77"/>
    <n v="-669.42"/>
    <x v="0"/>
    <x v="3"/>
    <x v="0"/>
    <x v="7"/>
    <x v="0"/>
    <x v="0"/>
  </r>
  <r>
    <x v="1"/>
    <x v="2"/>
    <s v="De Bonte Raaf"/>
    <x v="0"/>
    <x v="78"/>
    <n v="0"/>
    <x v="0"/>
    <x v="3"/>
    <x v="0"/>
    <x v="7"/>
    <x v="0"/>
    <x v="0"/>
  </r>
  <r>
    <x v="1"/>
    <x v="2"/>
    <s v="De Bonte Raaf"/>
    <x v="0"/>
    <x v="79"/>
    <n v="0"/>
    <x v="0"/>
    <x v="3"/>
    <x v="0"/>
    <x v="7"/>
    <x v="0"/>
    <x v="0"/>
  </r>
  <r>
    <x v="1"/>
    <x v="2"/>
    <s v="De Bonte Raaf"/>
    <x v="0"/>
    <x v="80"/>
    <n v="0"/>
    <x v="0"/>
    <x v="3"/>
    <x v="0"/>
    <x v="8"/>
    <x v="0"/>
    <x v="0"/>
  </r>
  <r>
    <x v="1"/>
    <x v="2"/>
    <s v="De Bonte Raaf"/>
    <x v="0"/>
    <x v="126"/>
    <n v="0"/>
    <x v="0"/>
    <x v="3"/>
    <x v="0"/>
    <x v="8"/>
    <x v="0"/>
    <x v="0"/>
  </r>
  <r>
    <x v="1"/>
    <x v="2"/>
    <s v="De Bonte Raaf"/>
    <x v="0"/>
    <x v="81"/>
    <n v="1162.78"/>
    <x v="0"/>
    <x v="3"/>
    <x v="0"/>
    <x v="8"/>
    <x v="0"/>
    <x v="0"/>
  </r>
  <r>
    <x v="1"/>
    <x v="2"/>
    <s v="De Bonte Raaf"/>
    <x v="0"/>
    <x v="82"/>
    <n v="0"/>
    <x v="0"/>
    <x v="3"/>
    <x v="0"/>
    <x v="8"/>
    <x v="0"/>
    <x v="0"/>
  </r>
  <r>
    <x v="1"/>
    <x v="2"/>
    <s v="De Bonte Raaf"/>
    <x v="0"/>
    <x v="83"/>
    <n v="1162.78"/>
    <x v="0"/>
    <x v="3"/>
    <x v="0"/>
    <x v="9"/>
    <x v="0"/>
    <x v="0"/>
  </r>
  <r>
    <x v="1"/>
    <x v="2"/>
    <s v="De Bonte Raaf"/>
    <x v="0"/>
    <x v="84"/>
    <n v="0"/>
    <x v="0"/>
    <x v="3"/>
    <x v="0"/>
    <x v="3"/>
    <x v="0"/>
    <x v="0"/>
  </r>
  <r>
    <x v="1"/>
    <x v="2"/>
    <s v="De Bonte Raaf"/>
    <x v="1"/>
    <x v="0"/>
    <n v="5827.5"/>
    <x v="1"/>
    <x v="0"/>
    <x v="0"/>
    <x v="0"/>
    <x v="0"/>
    <x v="0"/>
  </r>
  <r>
    <x v="1"/>
    <x v="2"/>
    <s v="De Bonte Raaf"/>
    <x v="1"/>
    <x v="85"/>
    <n v="2230"/>
    <x v="1"/>
    <x v="0"/>
    <x v="0"/>
    <x v="0"/>
    <x v="0"/>
    <x v="0"/>
  </r>
  <r>
    <x v="1"/>
    <x v="2"/>
    <s v="De Bonte Raaf"/>
    <x v="1"/>
    <x v="2"/>
    <n v="0"/>
    <x v="1"/>
    <x v="0"/>
    <x v="0"/>
    <x v="0"/>
    <x v="0"/>
    <x v="0"/>
  </r>
  <r>
    <x v="1"/>
    <x v="2"/>
    <s v="De Bonte Raaf"/>
    <x v="1"/>
    <x v="86"/>
    <n v="2230"/>
    <x v="1"/>
    <x v="0"/>
    <x v="0"/>
    <x v="0"/>
    <x v="0"/>
    <x v="0"/>
  </r>
  <r>
    <x v="1"/>
    <x v="2"/>
    <s v="De Bonte Raaf"/>
    <x v="1"/>
    <x v="4"/>
    <n v="2230"/>
    <x v="1"/>
    <x v="0"/>
    <x v="0"/>
    <x v="1"/>
    <x v="0"/>
    <x v="0"/>
  </r>
  <r>
    <x v="1"/>
    <x v="2"/>
    <s v="De Bonte Raaf"/>
    <x v="1"/>
    <x v="5"/>
    <n v="0"/>
    <x v="1"/>
    <x v="0"/>
    <x v="0"/>
    <x v="0"/>
    <x v="0"/>
    <x v="0"/>
  </r>
  <r>
    <x v="1"/>
    <x v="2"/>
    <s v="De Bonte Raaf"/>
    <x v="1"/>
    <x v="6"/>
    <n v="2846.37"/>
    <x v="1"/>
    <x v="0"/>
    <x v="0"/>
    <x v="0"/>
    <x v="0"/>
    <x v="0"/>
  </r>
  <r>
    <x v="1"/>
    <x v="2"/>
    <s v="De Bonte Raaf"/>
    <x v="1"/>
    <x v="101"/>
    <n v="0"/>
    <x v="1"/>
    <x v="0"/>
    <x v="0"/>
    <x v="1"/>
    <x v="0"/>
    <x v="0"/>
  </r>
  <r>
    <x v="1"/>
    <x v="2"/>
    <s v="De Bonte Raaf"/>
    <x v="1"/>
    <x v="7"/>
    <n v="0"/>
    <x v="1"/>
    <x v="0"/>
    <x v="0"/>
    <x v="0"/>
    <x v="0"/>
    <x v="0"/>
  </r>
  <r>
    <x v="1"/>
    <x v="2"/>
    <s v="De Bonte Raaf"/>
    <x v="1"/>
    <x v="9"/>
    <n v="0"/>
    <x v="1"/>
    <x v="0"/>
    <x v="0"/>
    <x v="0"/>
    <x v="0"/>
    <x v="0"/>
  </r>
  <r>
    <x v="1"/>
    <x v="2"/>
    <s v="De Bonte Raaf"/>
    <x v="1"/>
    <x v="102"/>
    <n v="0"/>
    <x v="1"/>
    <x v="0"/>
    <x v="0"/>
    <x v="0"/>
    <x v="0"/>
    <x v="0"/>
  </r>
  <r>
    <x v="1"/>
    <x v="2"/>
    <s v="De Bonte Raaf"/>
    <x v="1"/>
    <x v="87"/>
    <n v="2230"/>
    <x v="1"/>
    <x v="0"/>
    <x v="0"/>
    <x v="0"/>
    <x v="0"/>
    <x v="0"/>
  </r>
  <r>
    <x v="1"/>
    <x v="2"/>
    <s v="De Bonte Raaf"/>
    <x v="1"/>
    <x v="88"/>
    <n v="2230"/>
    <x v="1"/>
    <x v="0"/>
    <x v="0"/>
    <x v="0"/>
    <x v="0"/>
    <x v="0"/>
  </r>
  <r>
    <x v="1"/>
    <x v="2"/>
    <s v="De Bonte Raaf"/>
    <x v="1"/>
    <x v="89"/>
    <n v="2230"/>
    <x v="1"/>
    <x v="0"/>
    <x v="0"/>
    <x v="0"/>
    <x v="0"/>
    <x v="0"/>
  </r>
  <r>
    <x v="1"/>
    <x v="2"/>
    <s v="De Bonte Raaf"/>
    <x v="1"/>
    <x v="90"/>
    <n v="2230"/>
    <x v="1"/>
    <x v="0"/>
    <x v="0"/>
    <x v="0"/>
    <x v="0"/>
    <x v="0"/>
  </r>
  <r>
    <x v="1"/>
    <x v="2"/>
    <s v="De Bonte Raaf"/>
    <x v="1"/>
    <x v="91"/>
    <n v="2230"/>
    <x v="1"/>
    <x v="0"/>
    <x v="0"/>
    <x v="0"/>
    <x v="0"/>
    <x v="0"/>
  </r>
  <r>
    <x v="1"/>
    <x v="2"/>
    <s v="De Bonte Raaf"/>
    <x v="1"/>
    <x v="103"/>
    <n v="0"/>
    <x v="1"/>
    <x v="0"/>
    <x v="0"/>
    <x v="1"/>
    <x v="0"/>
    <x v="0"/>
  </r>
  <r>
    <x v="1"/>
    <x v="2"/>
    <s v="De Bonte Raaf"/>
    <x v="1"/>
    <x v="15"/>
    <n v="0"/>
    <x v="1"/>
    <x v="0"/>
    <x v="0"/>
    <x v="0"/>
    <x v="0"/>
    <x v="0"/>
  </r>
  <r>
    <x v="1"/>
    <x v="2"/>
    <s v="De Bonte Raaf"/>
    <x v="1"/>
    <x v="16"/>
    <n v="2230"/>
    <x v="1"/>
    <x v="0"/>
    <x v="0"/>
    <x v="0"/>
    <x v="0"/>
    <x v="0"/>
  </r>
  <r>
    <x v="1"/>
    <x v="2"/>
    <s v="De Bonte Raaf"/>
    <x v="1"/>
    <x v="17"/>
    <n v="0"/>
    <x v="1"/>
    <x v="0"/>
    <x v="0"/>
    <x v="0"/>
    <x v="0"/>
    <x v="0"/>
  </r>
  <r>
    <x v="1"/>
    <x v="2"/>
    <s v="De Bonte Raaf"/>
    <x v="1"/>
    <x v="18"/>
    <n v="2230"/>
    <x v="1"/>
    <x v="0"/>
    <x v="0"/>
    <x v="0"/>
    <x v="0"/>
    <x v="0"/>
  </r>
  <r>
    <x v="1"/>
    <x v="2"/>
    <s v="De Bonte Raaf"/>
    <x v="1"/>
    <x v="19"/>
    <n v="23"/>
    <x v="1"/>
    <x v="0"/>
    <x v="0"/>
    <x v="0"/>
    <x v="0"/>
    <x v="0"/>
  </r>
  <r>
    <x v="1"/>
    <x v="2"/>
    <s v="De Bonte Raaf"/>
    <x v="1"/>
    <x v="20"/>
    <n v="2230"/>
    <x v="1"/>
    <x v="0"/>
    <x v="0"/>
    <x v="0"/>
    <x v="0"/>
    <x v="0"/>
  </r>
  <r>
    <x v="1"/>
    <x v="2"/>
    <s v="De Bonte Raaf"/>
    <x v="1"/>
    <x v="21"/>
    <n v="-287.5"/>
    <x v="1"/>
    <x v="0"/>
    <x v="0"/>
    <x v="0"/>
    <x v="0"/>
    <x v="0"/>
  </r>
  <r>
    <x v="1"/>
    <x v="2"/>
    <s v="De Bonte Raaf"/>
    <x v="1"/>
    <x v="22"/>
    <n v="2230"/>
    <x v="1"/>
    <x v="0"/>
    <x v="0"/>
    <x v="0"/>
    <x v="0"/>
    <x v="0"/>
  </r>
  <r>
    <x v="1"/>
    <x v="2"/>
    <s v="De Bonte Raaf"/>
    <x v="1"/>
    <x v="23"/>
    <n v="2230"/>
    <x v="1"/>
    <x v="0"/>
    <x v="0"/>
    <x v="0"/>
    <x v="0"/>
    <x v="0"/>
  </r>
  <r>
    <x v="1"/>
    <x v="2"/>
    <s v="De Bonte Raaf"/>
    <x v="1"/>
    <x v="24"/>
    <n v="2230"/>
    <x v="1"/>
    <x v="0"/>
    <x v="0"/>
    <x v="0"/>
    <x v="0"/>
    <x v="0"/>
  </r>
  <r>
    <x v="1"/>
    <x v="2"/>
    <s v="De Bonte Raaf"/>
    <x v="1"/>
    <x v="25"/>
    <n v="21.67"/>
    <x v="1"/>
    <x v="0"/>
    <x v="0"/>
    <x v="0"/>
    <x v="0"/>
    <x v="0"/>
  </r>
  <r>
    <x v="1"/>
    <x v="2"/>
    <s v="De Bonte Raaf"/>
    <x v="1"/>
    <x v="26"/>
    <n v="165.6"/>
    <x v="1"/>
    <x v="0"/>
    <x v="0"/>
    <x v="0"/>
    <x v="0"/>
    <x v="0"/>
  </r>
  <r>
    <x v="1"/>
    <x v="2"/>
    <s v="De Bonte Raaf"/>
    <x v="1"/>
    <x v="27"/>
    <n v="330.67"/>
    <x v="1"/>
    <x v="0"/>
    <x v="0"/>
    <x v="0"/>
    <x v="0"/>
    <x v="0"/>
  </r>
  <r>
    <x v="1"/>
    <x v="2"/>
    <s v="De Bonte Raaf"/>
    <x v="1"/>
    <x v="28"/>
    <n v="2230"/>
    <x v="1"/>
    <x v="0"/>
    <x v="0"/>
    <x v="0"/>
    <x v="0"/>
    <x v="0"/>
  </r>
  <r>
    <x v="1"/>
    <x v="2"/>
    <s v="De Bonte Raaf"/>
    <x v="1"/>
    <x v="29"/>
    <n v="0"/>
    <x v="1"/>
    <x v="0"/>
    <x v="0"/>
    <x v="0"/>
    <x v="0"/>
    <x v="0"/>
  </r>
  <r>
    <x v="1"/>
    <x v="2"/>
    <s v="De Bonte Raaf"/>
    <x v="1"/>
    <x v="30"/>
    <n v="2230"/>
    <x v="1"/>
    <x v="0"/>
    <x v="0"/>
    <x v="0"/>
    <x v="0"/>
    <x v="0"/>
  </r>
  <r>
    <x v="1"/>
    <x v="2"/>
    <s v="De Bonte Raaf"/>
    <x v="1"/>
    <x v="31"/>
    <n v="14.29"/>
    <x v="1"/>
    <x v="0"/>
    <x v="0"/>
    <x v="0"/>
    <x v="0"/>
    <x v="0"/>
  </r>
  <r>
    <x v="1"/>
    <x v="2"/>
    <s v="De Bonte Raaf"/>
    <x v="1"/>
    <x v="32"/>
    <n v="156"/>
    <x v="1"/>
    <x v="0"/>
    <x v="0"/>
    <x v="0"/>
    <x v="0"/>
    <x v="0"/>
  </r>
  <r>
    <x v="1"/>
    <x v="2"/>
    <s v="De Bonte Raaf"/>
    <x v="1"/>
    <x v="33"/>
    <n v="100"/>
    <x v="1"/>
    <x v="0"/>
    <x v="0"/>
    <x v="0"/>
    <x v="0"/>
    <x v="0"/>
  </r>
  <r>
    <x v="1"/>
    <x v="2"/>
    <s v="De Bonte Raaf"/>
    <x v="1"/>
    <x v="34"/>
    <n v="100"/>
    <x v="1"/>
    <x v="0"/>
    <x v="0"/>
    <x v="0"/>
    <x v="0"/>
    <x v="0"/>
  </r>
  <r>
    <x v="1"/>
    <x v="2"/>
    <s v="De Bonte Raaf"/>
    <x v="1"/>
    <x v="35"/>
    <n v="100"/>
    <x v="1"/>
    <x v="0"/>
    <x v="0"/>
    <x v="0"/>
    <x v="0"/>
    <x v="0"/>
  </r>
  <r>
    <x v="1"/>
    <x v="2"/>
    <s v="De Bonte Raaf"/>
    <x v="1"/>
    <x v="36"/>
    <n v="156"/>
    <x v="1"/>
    <x v="0"/>
    <x v="0"/>
    <x v="0"/>
    <x v="0"/>
    <x v="0"/>
  </r>
  <r>
    <x v="1"/>
    <x v="2"/>
    <s v="De Bonte Raaf"/>
    <x v="1"/>
    <x v="37"/>
    <n v="156.1"/>
    <x v="1"/>
    <x v="0"/>
    <x v="0"/>
    <x v="0"/>
    <x v="0"/>
    <x v="0"/>
  </r>
  <r>
    <x v="1"/>
    <x v="2"/>
    <s v="De Bonte Raaf"/>
    <x v="1"/>
    <x v="104"/>
    <n v="0"/>
    <x v="1"/>
    <x v="0"/>
    <x v="0"/>
    <x v="0"/>
    <x v="0"/>
    <x v="0"/>
  </r>
  <r>
    <x v="1"/>
    <x v="2"/>
    <s v="De Bonte Raaf"/>
    <x v="1"/>
    <x v="105"/>
    <n v="0"/>
    <x v="1"/>
    <x v="0"/>
    <x v="0"/>
    <x v="0"/>
    <x v="0"/>
    <x v="0"/>
  </r>
  <r>
    <x v="1"/>
    <x v="2"/>
    <s v="De Bonte Raaf"/>
    <x v="1"/>
    <x v="106"/>
    <n v="0"/>
    <x v="1"/>
    <x v="0"/>
    <x v="0"/>
    <x v="0"/>
    <x v="0"/>
    <x v="0"/>
  </r>
  <r>
    <x v="1"/>
    <x v="2"/>
    <s v="De Bonte Raaf"/>
    <x v="1"/>
    <x v="38"/>
    <n v="150"/>
    <x v="1"/>
    <x v="0"/>
    <x v="0"/>
    <x v="0"/>
    <x v="0"/>
    <x v="0"/>
  </r>
  <r>
    <x v="1"/>
    <x v="2"/>
    <s v="De Bonte Raaf"/>
    <x v="1"/>
    <x v="39"/>
    <n v="0"/>
    <x v="1"/>
    <x v="0"/>
    <x v="0"/>
    <x v="0"/>
    <x v="0"/>
    <x v="0"/>
  </r>
  <r>
    <x v="1"/>
    <x v="2"/>
    <s v="De Bonte Raaf"/>
    <x v="1"/>
    <x v="40"/>
    <n v="150"/>
    <x v="1"/>
    <x v="0"/>
    <x v="0"/>
    <x v="0"/>
    <x v="0"/>
    <x v="0"/>
  </r>
  <r>
    <x v="1"/>
    <x v="2"/>
    <s v="De Bonte Raaf"/>
    <x v="1"/>
    <x v="41"/>
    <n v="0"/>
    <x v="1"/>
    <x v="0"/>
    <x v="0"/>
    <x v="0"/>
    <x v="0"/>
    <x v="0"/>
  </r>
  <r>
    <x v="1"/>
    <x v="2"/>
    <s v="De Bonte Raaf"/>
    <x v="1"/>
    <x v="92"/>
    <n v="2230"/>
    <x v="1"/>
    <x v="0"/>
    <x v="0"/>
    <x v="0"/>
    <x v="0"/>
    <x v="0"/>
  </r>
  <r>
    <x v="1"/>
    <x v="2"/>
    <s v="De Bonte Raaf"/>
    <x v="1"/>
    <x v="107"/>
    <n v="0"/>
    <x v="1"/>
    <x v="0"/>
    <x v="0"/>
    <x v="1"/>
    <x v="0"/>
    <x v="0"/>
  </r>
  <r>
    <x v="1"/>
    <x v="2"/>
    <s v="De Bonte Raaf"/>
    <x v="1"/>
    <x v="43"/>
    <n v="0"/>
    <x v="1"/>
    <x v="0"/>
    <x v="0"/>
    <x v="1"/>
    <x v="0"/>
    <x v="0"/>
  </r>
  <r>
    <x v="1"/>
    <x v="2"/>
    <s v="De Bonte Raaf"/>
    <x v="1"/>
    <x v="108"/>
    <n v="0"/>
    <x v="1"/>
    <x v="0"/>
    <x v="0"/>
    <x v="1"/>
    <x v="0"/>
    <x v="0"/>
  </r>
  <r>
    <x v="1"/>
    <x v="2"/>
    <s v="De Bonte Raaf"/>
    <x v="1"/>
    <x v="109"/>
    <n v="0"/>
    <x v="1"/>
    <x v="0"/>
    <x v="0"/>
    <x v="1"/>
    <x v="0"/>
    <x v="0"/>
  </r>
  <r>
    <x v="1"/>
    <x v="2"/>
    <s v="De Bonte Raaf"/>
    <x v="1"/>
    <x v="110"/>
    <n v="0"/>
    <x v="1"/>
    <x v="0"/>
    <x v="0"/>
    <x v="1"/>
    <x v="0"/>
    <x v="0"/>
  </r>
  <r>
    <x v="1"/>
    <x v="2"/>
    <s v="De Bonte Raaf"/>
    <x v="1"/>
    <x v="44"/>
    <n v="0"/>
    <x v="1"/>
    <x v="0"/>
    <x v="0"/>
    <x v="2"/>
    <x v="0"/>
    <x v="0"/>
  </r>
  <r>
    <x v="1"/>
    <x v="2"/>
    <s v="De Bonte Raaf"/>
    <x v="1"/>
    <x v="111"/>
    <n v="0"/>
    <x v="1"/>
    <x v="0"/>
    <x v="0"/>
    <x v="2"/>
    <x v="0"/>
    <x v="0"/>
  </r>
  <r>
    <x v="1"/>
    <x v="2"/>
    <s v="De Bonte Raaf"/>
    <x v="1"/>
    <x v="46"/>
    <n v="0"/>
    <x v="1"/>
    <x v="0"/>
    <x v="0"/>
    <x v="2"/>
    <x v="0"/>
    <x v="0"/>
  </r>
  <r>
    <x v="1"/>
    <x v="2"/>
    <s v="De Bonte Raaf"/>
    <x v="1"/>
    <x v="112"/>
    <n v="0"/>
    <x v="1"/>
    <x v="0"/>
    <x v="0"/>
    <x v="2"/>
    <x v="0"/>
    <x v="0"/>
  </r>
  <r>
    <x v="1"/>
    <x v="2"/>
    <s v="De Bonte Raaf"/>
    <x v="1"/>
    <x v="113"/>
    <n v="0"/>
    <x v="1"/>
    <x v="0"/>
    <x v="0"/>
    <x v="2"/>
    <x v="0"/>
    <x v="0"/>
  </r>
  <r>
    <x v="1"/>
    <x v="2"/>
    <s v="De Bonte Raaf"/>
    <x v="1"/>
    <x v="114"/>
    <n v="0"/>
    <x v="1"/>
    <x v="0"/>
    <x v="0"/>
    <x v="2"/>
    <x v="0"/>
    <x v="0"/>
  </r>
  <r>
    <x v="1"/>
    <x v="2"/>
    <s v="De Bonte Raaf"/>
    <x v="1"/>
    <x v="115"/>
    <n v="0"/>
    <x v="1"/>
    <x v="0"/>
    <x v="0"/>
    <x v="2"/>
    <x v="0"/>
    <x v="0"/>
  </r>
  <r>
    <x v="1"/>
    <x v="2"/>
    <s v="De Bonte Raaf"/>
    <x v="1"/>
    <x v="116"/>
    <n v="0"/>
    <x v="1"/>
    <x v="0"/>
    <x v="0"/>
    <x v="1"/>
    <x v="0"/>
    <x v="0"/>
  </r>
  <r>
    <x v="1"/>
    <x v="2"/>
    <s v="De Bonte Raaf"/>
    <x v="1"/>
    <x v="117"/>
    <n v="0"/>
    <x v="1"/>
    <x v="0"/>
    <x v="0"/>
    <x v="2"/>
    <x v="0"/>
    <x v="0"/>
  </r>
  <r>
    <x v="1"/>
    <x v="2"/>
    <s v="De Bonte Raaf"/>
    <x v="1"/>
    <x v="118"/>
    <n v="0"/>
    <x v="1"/>
    <x v="0"/>
    <x v="0"/>
    <x v="1"/>
    <x v="0"/>
    <x v="0"/>
  </r>
  <r>
    <x v="1"/>
    <x v="2"/>
    <s v="De Bonte Raaf"/>
    <x v="1"/>
    <x v="119"/>
    <n v="0"/>
    <x v="1"/>
    <x v="0"/>
    <x v="0"/>
    <x v="10"/>
    <x v="0"/>
    <x v="0"/>
  </r>
  <r>
    <x v="1"/>
    <x v="2"/>
    <s v="De Bonte Raaf"/>
    <x v="1"/>
    <x v="120"/>
    <n v="0"/>
    <x v="1"/>
    <x v="0"/>
    <x v="0"/>
    <x v="10"/>
    <x v="0"/>
    <x v="0"/>
  </r>
  <r>
    <x v="1"/>
    <x v="2"/>
    <s v="De Bonte Raaf"/>
    <x v="1"/>
    <x v="121"/>
    <n v="0"/>
    <x v="1"/>
    <x v="0"/>
    <x v="0"/>
    <x v="10"/>
    <x v="0"/>
    <x v="0"/>
  </r>
  <r>
    <x v="1"/>
    <x v="2"/>
    <s v="De Bonte Raaf"/>
    <x v="1"/>
    <x v="122"/>
    <n v="0"/>
    <x v="1"/>
    <x v="0"/>
    <x v="0"/>
    <x v="10"/>
    <x v="0"/>
    <x v="0"/>
  </r>
  <r>
    <x v="1"/>
    <x v="2"/>
    <s v="De Bonte Raaf"/>
    <x v="1"/>
    <x v="123"/>
    <n v="0"/>
    <x v="1"/>
    <x v="0"/>
    <x v="0"/>
    <x v="10"/>
    <x v="0"/>
    <x v="0"/>
  </r>
  <r>
    <x v="1"/>
    <x v="2"/>
    <s v="De Bonte Raaf"/>
    <x v="1"/>
    <x v="124"/>
    <n v="0"/>
    <x v="1"/>
    <x v="0"/>
    <x v="0"/>
    <x v="10"/>
    <x v="0"/>
    <x v="0"/>
  </r>
  <r>
    <x v="1"/>
    <x v="2"/>
    <s v="De Bonte Raaf"/>
    <x v="1"/>
    <x v="48"/>
    <n v="0"/>
    <x v="1"/>
    <x v="0"/>
    <x v="0"/>
    <x v="1"/>
    <x v="0"/>
    <x v="0"/>
  </r>
  <r>
    <x v="1"/>
    <x v="2"/>
    <s v="De Bonte Raaf"/>
    <x v="1"/>
    <x v="49"/>
    <n v="178.4"/>
    <x v="1"/>
    <x v="0"/>
    <x v="0"/>
    <x v="3"/>
    <x v="0"/>
    <x v="0"/>
  </r>
  <r>
    <x v="1"/>
    <x v="2"/>
    <s v="De Bonte Raaf"/>
    <x v="1"/>
    <x v="50"/>
    <n v="26.76"/>
    <x v="1"/>
    <x v="0"/>
    <x v="0"/>
    <x v="4"/>
    <x v="0"/>
    <x v="0"/>
  </r>
  <r>
    <x v="1"/>
    <x v="2"/>
    <s v="De Bonte Raaf"/>
    <x v="1"/>
    <x v="51"/>
    <n v="35.68"/>
    <x v="1"/>
    <x v="0"/>
    <x v="0"/>
    <x v="4"/>
    <x v="0"/>
    <x v="0"/>
  </r>
  <r>
    <x v="1"/>
    <x v="2"/>
    <s v="De Bonte Raaf"/>
    <x v="1"/>
    <x v="52"/>
    <n v="0"/>
    <x v="1"/>
    <x v="0"/>
    <x v="0"/>
    <x v="1"/>
    <x v="0"/>
    <x v="0"/>
  </r>
  <r>
    <x v="1"/>
    <x v="2"/>
    <s v="De Bonte Raaf"/>
    <x v="1"/>
    <x v="53"/>
    <n v="33.450000000000003"/>
    <x v="1"/>
    <x v="0"/>
    <x v="0"/>
    <x v="3"/>
    <x v="0"/>
    <x v="0"/>
  </r>
  <r>
    <x v="1"/>
    <x v="2"/>
    <s v="De Bonte Raaf"/>
    <x v="1"/>
    <x v="54"/>
    <n v="5.0199999999999996"/>
    <x v="1"/>
    <x v="0"/>
    <x v="0"/>
    <x v="4"/>
    <x v="0"/>
    <x v="0"/>
  </r>
  <r>
    <x v="1"/>
    <x v="2"/>
    <s v="De Bonte Raaf"/>
    <x v="1"/>
    <x v="55"/>
    <n v="6.69"/>
    <x v="1"/>
    <x v="0"/>
    <x v="0"/>
    <x v="4"/>
    <x v="0"/>
    <x v="0"/>
  </r>
  <r>
    <x v="1"/>
    <x v="2"/>
    <s v="De Bonte Raaf"/>
    <x v="1"/>
    <x v="56"/>
    <n v="0"/>
    <x v="1"/>
    <x v="0"/>
    <x v="0"/>
    <x v="4"/>
    <x v="0"/>
    <x v="0"/>
  </r>
  <r>
    <x v="1"/>
    <x v="2"/>
    <s v="De Bonte Raaf"/>
    <x v="1"/>
    <x v="57"/>
    <n v="0"/>
    <x v="1"/>
    <x v="0"/>
    <x v="0"/>
    <x v="4"/>
    <x v="0"/>
    <x v="0"/>
  </r>
  <r>
    <x v="1"/>
    <x v="2"/>
    <s v="De Bonte Raaf"/>
    <x v="1"/>
    <x v="58"/>
    <n v="0"/>
    <x v="1"/>
    <x v="0"/>
    <x v="0"/>
    <x v="4"/>
    <x v="0"/>
    <x v="0"/>
  </r>
  <r>
    <x v="1"/>
    <x v="2"/>
    <s v="De Bonte Raaf"/>
    <x v="1"/>
    <x v="59"/>
    <n v="0"/>
    <x v="1"/>
    <x v="0"/>
    <x v="0"/>
    <x v="4"/>
    <x v="0"/>
    <x v="0"/>
  </r>
  <r>
    <x v="1"/>
    <x v="2"/>
    <s v="De Bonte Raaf"/>
    <x v="1"/>
    <x v="60"/>
    <n v="167.92"/>
    <x v="1"/>
    <x v="0"/>
    <x v="0"/>
    <x v="5"/>
    <x v="0"/>
    <x v="0"/>
  </r>
  <r>
    <x v="1"/>
    <x v="2"/>
    <s v="De Bonte Raaf"/>
    <x v="1"/>
    <x v="61"/>
    <n v="0"/>
    <x v="1"/>
    <x v="0"/>
    <x v="0"/>
    <x v="5"/>
    <x v="0"/>
    <x v="0"/>
  </r>
  <r>
    <x v="1"/>
    <x v="2"/>
    <s v="De Bonte Raaf"/>
    <x v="1"/>
    <x v="62"/>
    <n v="0"/>
    <x v="1"/>
    <x v="0"/>
    <x v="0"/>
    <x v="5"/>
    <x v="0"/>
    <x v="0"/>
  </r>
  <r>
    <x v="1"/>
    <x v="2"/>
    <s v="De Bonte Raaf"/>
    <x v="1"/>
    <x v="63"/>
    <n v="0"/>
    <x v="1"/>
    <x v="0"/>
    <x v="0"/>
    <x v="5"/>
    <x v="0"/>
    <x v="0"/>
  </r>
  <r>
    <x v="1"/>
    <x v="2"/>
    <s v="De Bonte Raaf"/>
    <x v="1"/>
    <x v="64"/>
    <n v="12.04"/>
    <x v="1"/>
    <x v="0"/>
    <x v="0"/>
    <x v="5"/>
    <x v="0"/>
    <x v="0"/>
  </r>
  <r>
    <x v="1"/>
    <x v="2"/>
    <s v="De Bonte Raaf"/>
    <x v="1"/>
    <x v="65"/>
    <n v="0"/>
    <x v="1"/>
    <x v="0"/>
    <x v="0"/>
    <x v="5"/>
    <x v="0"/>
    <x v="0"/>
  </r>
  <r>
    <x v="1"/>
    <x v="2"/>
    <s v="De Bonte Raaf"/>
    <x v="1"/>
    <x v="66"/>
    <n v="60.21"/>
    <x v="1"/>
    <x v="0"/>
    <x v="0"/>
    <x v="5"/>
    <x v="0"/>
    <x v="0"/>
  </r>
  <r>
    <x v="1"/>
    <x v="2"/>
    <s v="De Bonte Raaf"/>
    <x v="1"/>
    <x v="67"/>
    <n v="0"/>
    <x v="1"/>
    <x v="0"/>
    <x v="0"/>
    <x v="5"/>
    <x v="0"/>
    <x v="0"/>
  </r>
  <r>
    <x v="1"/>
    <x v="2"/>
    <s v="De Bonte Raaf"/>
    <x v="1"/>
    <x v="68"/>
    <n v="0"/>
    <x v="1"/>
    <x v="0"/>
    <x v="0"/>
    <x v="5"/>
    <x v="0"/>
    <x v="0"/>
  </r>
  <r>
    <x v="1"/>
    <x v="2"/>
    <s v="De Bonte Raaf"/>
    <x v="1"/>
    <x v="69"/>
    <n v="0"/>
    <x v="1"/>
    <x v="0"/>
    <x v="0"/>
    <x v="5"/>
    <x v="0"/>
    <x v="0"/>
  </r>
  <r>
    <x v="1"/>
    <x v="2"/>
    <s v="De Bonte Raaf"/>
    <x v="1"/>
    <x v="70"/>
    <n v="8.25"/>
    <x v="1"/>
    <x v="0"/>
    <x v="0"/>
    <x v="5"/>
    <x v="0"/>
    <x v="0"/>
  </r>
  <r>
    <x v="1"/>
    <x v="2"/>
    <s v="De Bonte Raaf"/>
    <x v="1"/>
    <x v="71"/>
    <n v="0"/>
    <x v="1"/>
    <x v="0"/>
    <x v="0"/>
    <x v="5"/>
    <x v="0"/>
    <x v="0"/>
  </r>
  <r>
    <x v="1"/>
    <x v="2"/>
    <s v="De Bonte Raaf"/>
    <x v="1"/>
    <x v="72"/>
    <n v="0"/>
    <x v="1"/>
    <x v="0"/>
    <x v="0"/>
    <x v="4"/>
    <x v="0"/>
    <x v="0"/>
  </r>
  <r>
    <x v="1"/>
    <x v="2"/>
    <s v="De Bonte Raaf"/>
    <x v="1"/>
    <x v="73"/>
    <n v="0"/>
    <x v="1"/>
    <x v="0"/>
    <x v="0"/>
    <x v="4"/>
    <x v="0"/>
    <x v="0"/>
  </r>
  <r>
    <x v="1"/>
    <x v="2"/>
    <s v="De Bonte Raaf"/>
    <x v="1"/>
    <x v="74"/>
    <n v="0"/>
    <x v="1"/>
    <x v="0"/>
    <x v="0"/>
    <x v="4"/>
    <x v="0"/>
    <x v="0"/>
  </r>
  <r>
    <x v="1"/>
    <x v="2"/>
    <s v="De Bonte Raaf"/>
    <x v="1"/>
    <x v="75"/>
    <n v="0"/>
    <x v="1"/>
    <x v="0"/>
    <x v="0"/>
    <x v="4"/>
    <x v="0"/>
    <x v="0"/>
  </r>
  <r>
    <x v="1"/>
    <x v="2"/>
    <s v="De Bonte Raaf"/>
    <x v="1"/>
    <x v="76"/>
    <n v="156.1"/>
    <x v="1"/>
    <x v="0"/>
    <x v="0"/>
    <x v="6"/>
    <x v="0"/>
    <x v="0"/>
  </r>
  <r>
    <x v="1"/>
    <x v="2"/>
    <s v="De Bonte Raaf"/>
    <x v="1"/>
    <x v="125"/>
    <n v="0"/>
    <x v="1"/>
    <x v="0"/>
    <x v="0"/>
    <x v="6"/>
    <x v="0"/>
    <x v="0"/>
  </r>
  <r>
    <x v="1"/>
    <x v="2"/>
    <s v="De Bonte Raaf"/>
    <x v="1"/>
    <x v="77"/>
    <n v="-287.5"/>
    <x v="1"/>
    <x v="0"/>
    <x v="0"/>
    <x v="7"/>
    <x v="0"/>
    <x v="0"/>
  </r>
  <r>
    <x v="1"/>
    <x v="2"/>
    <s v="De Bonte Raaf"/>
    <x v="1"/>
    <x v="78"/>
    <n v="0"/>
    <x v="1"/>
    <x v="0"/>
    <x v="0"/>
    <x v="7"/>
    <x v="0"/>
    <x v="0"/>
  </r>
  <r>
    <x v="1"/>
    <x v="2"/>
    <s v="De Bonte Raaf"/>
    <x v="1"/>
    <x v="79"/>
    <n v="0"/>
    <x v="1"/>
    <x v="0"/>
    <x v="0"/>
    <x v="7"/>
    <x v="0"/>
    <x v="0"/>
  </r>
  <r>
    <x v="1"/>
    <x v="2"/>
    <s v="De Bonte Raaf"/>
    <x v="1"/>
    <x v="80"/>
    <n v="0"/>
    <x v="1"/>
    <x v="0"/>
    <x v="0"/>
    <x v="8"/>
    <x v="0"/>
    <x v="0"/>
  </r>
  <r>
    <x v="1"/>
    <x v="2"/>
    <s v="De Bonte Raaf"/>
    <x v="1"/>
    <x v="126"/>
    <n v="0"/>
    <x v="1"/>
    <x v="0"/>
    <x v="0"/>
    <x v="8"/>
    <x v="0"/>
    <x v="0"/>
  </r>
  <r>
    <x v="1"/>
    <x v="2"/>
    <s v="De Bonte Raaf"/>
    <x v="1"/>
    <x v="81"/>
    <n v="1942.5"/>
    <x v="1"/>
    <x v="0"/>
    <x v="0"/>
    <x v="8"/>
    <x v="0"/>
    <x v="0"/>
  </r>
  <r>
    <x v="1"/>
    <x v="2"/>
    <s v="De Bonte Raaf"/>
    <x v="1"/>
    <x v="82"/>
    <n v="0"/>
    <x v="1"/>
    <x v="0"/>
    <x v="0"/>
    <x v="8"/>
    <x v="0"/>
    <x v="0"/>
  </r>
  <r>
    <x v="1"/>
    <x v="2"/>
    <s v="De Bonte Raaf"/>
    <x v="1"/>
    <x v="83"/>
    <n v="1942.5"/>
    <x v="1"/>
    <x v="0"/>
    <x v="0"/>
    <x v="9"/>
    <x v="0"/>
    <x v="0"/>
  </r>
  <r>
    <x v="1"/>
    <x v="2"/>
    <s v="De Bonte Raaf"/>
    <x v="1"/>
    <x v="84"/>
    <n v="0"/>
    <x v="1"/>
    <x v="0"/>
    <x v="0"/>
    <x v="3"/>
    <x v="0"/>
    <x v="0"/>
  </r>
  <r>
    <x v="1"/>
    <x v="2"/>
    <s v="De Bonte Raaf"/>
    <x v="12"/>
    <x v="0"/>
    <n v="3421.41"/>
    <x v="3"/>
    <x v="3"/>
    <x v="0"/>
    <x v="0"/>
    <x v="0"/>
    <x v="1"/>
  </r>
  <r>
    <x v="1"/>
    <x v="2"/>
    <s v="De Bonte Raaf"/>
    <x v="12"/>
    <x v="85"/>
    <n v="1183.3900000000001"/>
    <x v="3"/>
    <x v="3"/>
    <x v="0"/>
    <x v="0"/>
    <x v="0"/>
    <x v="1"/>
  </r>
  <r>
    <x v="1"/>
    <x v="2"/>
    <s v="De Bonte Raaf"/>
    <x v="12"/>
    <x v="2"/>
    <n v="0"/>
    <x v="3"/>
    <x v="3"/>
    <x v="0"/>
    <x v="0"/>
    <x v="0"/>
    <x v="1"/>
  </r>
  <r>
    <x v="1"/>
    <x v="2"/>
    <s v="De Bonte Raaf"/>
    <x v="12"/>
    <x v="86"/>
    <n v="1183.3900000000001"/>
    <x v="3"/>
    <x v="3"/>
    <x v="0"/>
    <x v="0"/>
    <x v="0"/>
    <x v="1"/>
  </r>
  <r>
    <x v="1"/>
    <x v="2"/>
    <s v="De Bonte Raaf"/>
    <x v="12"/>
    <x v="4"/>
    <n v="1183.3900000000001"/>
    <x v="3"/>
    <x v="3"/>
    <x v="0"/>
    <x v="1"/>
    <x v="0"/>
    <x v="1"/>
  </r>
  <r>
    <x v="1"/>
    <x v="2"/>
    <s v="De Bonte Raaf"/>
    <x v="12"/>
    <x v="5"/>
    <n v="0"/>
    <x v="3"/>
    <x v="3"/>
    <x v="0"/>
    <x v="0"/>
    <x v="0"/>
    <x v="1"/>
  </r>
  <r>
    <x v="1"/>
    <x v="2"/>
    <s v="De Bonte Raaf"/>
    <x v="12"/>
    <x v="6"/>
    <n v="1532.98"/>
    <x v="3"/>
    <x v="3"/>
    <x v="0"/>
    <x v="0"/>
    <x v="0"/>
    <x v="1"/>
  </r>
  <r>
    <x v="1"/>
    <x v="2"/>
    <s v="De Bonte Raaf"/>
    <x v="12"/>
    <x v="101"/>
    <n v="0"/>
    <x v="3"/>
    <x v="3"/>
    <x v="0"/>
    <x v="1"/>
    <x v="0"/>
    <x v="1"/>
  </r>
  <r>
    <x v="1"/>
    <x v="2"/>
    <s v="De Bonte Raaf"/>
    <x v="12"/>
    <x v="7"/>
    <n v="0"/>
    <x v="3"/>
    <x v="3"/>
    <x v="0"/>
    <x v="0"/>
    <x v="0"/>
    <x v="1"/>
  </r>
  <r>
    <x v="1"/>
    <x v="2"/>
    <s v="De Bonte Raaf"/>
    <x v="12"/>
    <x v="96"/>
    <n v="22.5"/>
    <x v="3"/>
    <x v="3"/>
    <x v="0"/>
    <x v="0"/>
    <x v="0"/>
    <x v="1"/>
  </r>
  <r>
    <x v="1"/>
    <x v="2"/>
    <s v="De Bonte Raaf"/>
    <x v="12"/>
    <x v="102"/>
    <n v="0"/>
    <x v="3"/>
    <x v="3"/>
    <x v="0"/>
    <x v="0"/>
    <x v="0"/>
    <x v="1"/>
  </r>
  <r>
    <x v="1"/>
    <x v="2"/>
    <s v="De Bonte Raaf"/>
    <x v="12"/>
    <x v="87"/>
    <n v="1183.3900000000001"/>
    <x v="3"/>
    <x v="3"/>
    <x v="0"/>
    <x v="0"/>
    <x v="0"/>
    <x v="1"/>
  </r>
  <r>
    <x v="1"/>
    <x v="2"/>
    <s v="De Bonte Raaf"/>
    <x v="12"/>
    <x v="88"/>
    <n v="1183.3900000000001"/>
    <x v="3"/>
    <x v="3"/>
    <x v="0"/>
    <x v="0"/>
    <x v="0"/>
    <x v="1"/>
  </r>
  <r>
    <x v="1"/>
    <x v="2"/>
    <s v="De Bonte Raaf"/>
    <x v="12"/>
    <x v="89"/>
    <n v="1183.3900000000001"/>
    <x v="3"/>
    <x v="3"/>
    <x v="0"/>
    <x v="0"/>
    <x v="0"/>
    <x v="1"/>
  </r>
  <r>
    <x v="1"/>
    <x v="2"/>
    <s v="De Bonte Raaf"/>
    <x v="12"/>
    <x v="90"/>
    <n v="1183.3900000000001"/>
    <x v="3"/>
    <x v="3"/>
    <x v="0"/>
    <x v="0"/>
    <x v="0"/>
    <x v="1"/>
  </r>
  <r>
    <x v="1"/>
    <x v="2"/>
    <s v="De Bonte Raaf"/>
    <x v="12"/>
    <x v="91"/>
    <n v="1183.3900000000001"/>
    <x v="3"/>
    <x v="3"/>
    <x v="0"/>
    <x v="0"/>
    <x v="0"/>
    <x v="1"/>
  </r>
  <r>
    <x v="1"/>
    <x v="2"/>
    <s v="De Bonte Raaf"/>
    <x v="12"/>
    <x v="103"/>
    <n v="0"/>
    <x v="3"/>
    <x v="3"/>
    <x v="0"/>
    <x v="1"/>
    <x v="0"/>
    <x v="1"/>
  </r>
  <r>
    <x v="1"/>
    <x v="2"/>
    <s v="De Bonte Raaf"/>
    <x v="12"/>
    <x v="15"/>
    <n v="0"/>
    <x v="3"/>
    <x v="3"/>
    <x v="0"/>
    <x v="0"/>
    <x v="0"/>
    <x v="1"/>
  </r>
  <r>
    <x v="1"/>
    <x v="2"/>
    <s v="De Bonte Raaf"/>
    <x v="12"/>
    <x v="16"/>
    <n v="1183.3900000000001"/>
    <x v="3"/>
    <x v="3"/>
    <x v="0"/>
    <x v="0"/>
    <x v="0"/>
    <x v="1"/>
  </r>
  <r>
    <x v="1"/>
    <x v="2"/>
    <s v="De Bonte Raaf"/>
    <x v="12"/>
    <x v="17"/>
    <n v="0"/>
    <x v="3"/>
    <x v="3"/>
    <x v="0"/>
    <x v="0"/>
    <x v="0"/>
    <x v="1"/>
  </r>
  <r>
    <x v="1"/>
    <x v="2"/>
    <s v="De Bonte Raaf"/>
    <x v="12"/>
    <x v="18"/>
    <n v="1183.3900000000001"/>
    <x v="3"/>
    <x v="3"/>
    <x v="0"/>
    <x v="0"/>
    <x v="0"/>
    <x v="1"/>
  </r>
  <r>
    <x v="1"/>
    <x v="2"/>
    <s v="De Bonte Raaf"/>
    <x v="12"/>
    <x v="19"/>
    <n v="14"/>
    <x v="3"/>
    <x v="3"/>
    <x v="0"/>
    <x v="0"/>
    <x v="0"/>
    <x v="1"/>
  </r>
  <r>
    <x v="1"/>
    <x v="2"/>
    <s v="De Bonte Raaf"/>
    <x v="12"/>
    <x v="20"/>
    <n v="1183.3900000000001"/>
    <x v="3"/>
    <x v="3"/>
    <x v="0"/>
    <x v="0"/>
    <x v="0"/>
    <x v="1"/>
  </r>
  <r>
    <x v="1"/>
    <x v="2"/>
    <s v="De Bonte Raaf"/>
    <x v="12"/>
    <x v="21"/>
    <n v="-65.42"/>
    <x v="3"/>
    <x v="3"/>
    <x v="0"/>
    <x v="0"/>
    <x v="0"/>
    <x v="1"/>
  </r>
  <r>
    <x v="1"/>
    <x v="2"/>
    <s v="De Bonte Raaf"/>
    <x v="12"/>
    <x v="22"/>
    <n v="1183.3900000000001"/>
    <x v="3"/>
    <x v="3"/>
    <x v="0"/>
    <x v="0"/>
    <x v="0"/>
    <x v="1"/>
  </r>
  <r>
    <x v="1"/>
    <x v="2"/>
    <s v="De Bonte Raaf"/>
    <x v="12"/>
    <x v="23"/>
    <n v="1183.3900000000001"/>
    <x v="3"/>
    <x v="3"/>
    <x v="0"/>
    <x v="0"/>
    <x v="0"/>
    <x v="1"/>
  </r>
  <r>
    <x v="1"/>
    <x v="2"/>
    <s v="De Bonte Raaf"/>
    <x v="12"/>
    <x v="24"/>
    <n v="1183.3900000000001"/>
    <x v="3"/>
    <x v="3"/>
    <x v="0"/>
    <x v="0"/>
    <x v="0"/>
    <x v="1"/>
  </r>
  <r>
    <x v="1"/>
    <x v="2"/>
    <s v="De Bonte Raaf"/>
    <x v="12"/>
    <x v="25"/>
    <n v="21.67"/>
    <x v="3"/>
    <x v="3"/>
    <x v="0"/>
    <x v="0"/>
    <x v="0"/>
    <x v="1"/>
  </r>
  <r>
    <x v="1"/>
    <x v="2"/>
    <s v="De Bonte Raaf"/>
    <x v="12"/>
    <x v="26"/>
    <n v="112"/>
    <x v="3"/>
    <x v="3"/>
    <x v="0"/>
    <x v="0"/>
    <x v="0"/>
    <x v="1"/>
  </r>
  <r>
    <x v="1"/>
    <x v="2"/>
    <s v="De Bonte Raaf"/>
    <x v="12"/>
    <x v="27"/>
    <n v="135.5"/>
    <x v="3"/>
    <x v="3"/>
    <x v="0"/>
    <x v="0"/>
    <x v="0"/>
    <x v="1"/>
  </r>
  <r>
    <x v="1"/>
    <x v="2"/>
    <s v="De Bonte Raaf"/>
    <x v="12"/>
    <x v="28"/>
    <n v="1183.3900000000001"/>
    <x v="3"/>
    <x v="3"/>
    <x v="0"/>
    <x v="0"/>
    <x v="0"/>
    <x v="1"/>
  </r>
  <r>
    <x v="1"/>
    <x v="2"/>
    <s v="De Bonte Raaf"/>
    <x v="12"/>
    <x v="29"/>
    <n v="0"/>
    <x v="3"/>
    <x v="3"/>
    <x v="0"/>
    <x v="0"/>
    <x v="0"/>
    <x v="1"/>
  </r>
  <r>
    <x v="1"/>
    <x v="2"/>
    <s v="De Bonte Raaf"/>
    <x v="12"/>
    <x v="30"/>
    <n v="1775"/>
    <x v="3"/>
    <x v="3"/>
    <x v="0"/>
    <x v="0"/>
    <x v="0"/>
    <x v="1"/>
  </r>
  <r>
    <x v="1"/>
    <x v="2"/>
    <s v="De Bonte Raaf"/>
    <x v="12"/>
    <x v="31"/>
    <n v="11.38"/>
    <x v="3"/>
    <x v="3"/>
    <x v="0"/>
    <x v="0"/>
    <x v="0"/>
    <x v="1"/>
  </r>
  <r>
    <x v="1"/>
    <x v="2"/>
    <s v="De Bonte Raaf"/>
    <x v="12"/>
    <x v="32"/>
    <n v="104.01"/>
    <x v="3"/>
    <x v="3"/>
    <x v="0"/>
    <x v="0"/>
    <x v="0"/>
    <x v="1"/>
  </r>
  <r>
    <x v="1"/>
    <x v="2"/>
    <s v="De Bonte Raaf"/>
    <x v="12"/>
    <x v="33"/>
    <n v="66.67"/>
    <x v="3"/>
    <x v="3"/>
    <x v="0"/>
    <x v="0"/>
    <x v="0"/>
    <x v="1"/>
  </r>
  <r>
    <x v="1"/>
    <x v="2"/>
    <s v="De Bonte Raaf"/>
    <x v="12"/>
    <x v="34"/>
    <n v="66.67"/>
    <x v="3"/>
    <x v="3"/>
    <x v="0"/>
    <x v="0"/>
    <x v="0"/>
    <x v="1"/>
  </r>
  <r>
    <x v="1"/>
    <x v="2"/>
    <s v="De Bonte Raaf"/>
    <x v="12"/>
    <x v="35"/>
    <n v="60"/>
    <x v="3"/>
    <x v="3"/>
    <x v="0"/>
    <x v="0"/>
    <x v="0"/>
    <x v="1"/>
  </r>
  <r>
    <x v="1"/>
    <x v="2"/>
    <s v="De Bonte Raaf"/>
    <x v="12"/>
    <x v="36"/>
    <n v="104"/>
    <x v="3"/>
    <x v="3"/>
    <x v="0"/>
    <x v="0"/>
    <x v="0"/>
    <x v="1"/>
  </r>
  <r>
    <x v="1"/>
    <x v="2"/>
    <s v="De Bonte Raaf"/>
    <x v="12"/>
    <x v="37"/>
    <n v="82.84"/>
    <x v="3"/>
    <x v="3"/>
    <x v="0"/>
    <x v="0"/>
    <x v="0"/>
    <x v="1"/>
  </r>
  <r>
    <x v="1"/>
    <x v="2"/>
    <s v="De Bonte Raaf"/>
    <x v="12"/>
    <x v="104"/>
    <n v="0"/>
    <x v="3"/>
    <x v="3"/>
    <x v="0"/>
    <x v="0"/>
    <x v="0"/>
    <x v="1"/>
  </r>
  <r>
    <x v="1"/>
    <x v="2"/>
    <s v="De Bonte Raaf"/>
    <x v="12"/>
    <x v="105"/>
    <n v="0"/>
    <x v="3"/>
    <x v="3"/>
    <x v="0"/>
    <x v="0"/>
    <x v="0"/>
    <x v="1"/>
  </r>
  <r>
    <x v="1"/>
    <x v="2"/>
    <s v="De Bonte Raaf"/>
    <x v="12"/>
    <x v="106"/>
    <n v="0"/>
    <x v="3"/>
    <x v="3"/>
    <x v="0"/>
    <x v="0"/>
    <x v="0"/>
    <x v="1"/>
  </r>
  <r>
    <x v="1"/>
    <x v="2"/>
    <s v="De Bonte Raaf"/>
    <x v="12"/>
    <x v="38"/>
    <n v="47.68"/>
    <x v="3"/>
    <x v="3"/>
    <x v="0"/>
    <x v="0"/>
    <x v="0"/>
    <x v="1"/>
  </r>
  <r>
    <x v="1"/>
    <x v="2"/>
    <s v="De Bonte Raaf"/>
    <x v="12"/>
    <x v="93"/>
    <n v="50.4"/>
    <x v="3"/>
    <x v="3"/>
    <x v="0"/>
    <x v="0"/>
    <x v="0"/>
    <x v="1"/>
  </r>
  <r>
    <x v="1"/>
    <x v="2"/>
    <s v="De Bonte Raaf"/>
    <x v="12"/>
    <x v="40"/>
    <n v="98.08"/>
    <x v="3"/>
    <x v="3"/>
    <x v="0"/>
    <x v="0"/>
    <x v="0"/>
    <x v="1"/>
  </r>
  <r>
    <x v="1"/>
    <x v="2"/>
    <s v="De Bonte Raaf"/>
    <x v="12"/>
    <x v="41"/>
    <n v="0"/>
    <x v="3"/>
    <x v="3"/>
    <x v="0"/>
    <x v="0"/>
    <x v="0"/>
    <x v="1"/>
  </r>
  <r>
    <x v="1"/>
    <x v="2"/>
    <s v="De Bonte Raaf"/>
    <x v="12"/>
    <x v="92"/>
    <n v="1183.3900000000001"/>
    <x v="3"/>
    <x v="3"/>
    <x v="0"/>
    <x v="0"/>
    <x v="0"/>
    <x v="1"/>
  </r>
  <r>
    <x v="1"/>
    <x v="2"/>
    <s v="De Bonte Raaf"/>
    <x v="12"/>
    <x v="107"/>
    <n v="0"/>
    <x v="3"/>
    <x v="3"/>
    <x v="0"/>
    <x v="1"/>
    <x v="0"/>
    <x v="1"/>
  </r>
  <r>
    <x v="1"/>
    <x v="2"/>
    <s v="De Bonte Raaf"/>
    <x v="12"/>
    <x v="43"/>
    <n v="0"/>
    <x v="3"/>
    <x v="3"/>
    <x v="0"/>
    <x v="1"/>
    <x v="0"/>
    <x v="1"/>
  </r>
  <r>
    <x v="1"/>
    <x v="2"/>
    <s v="De Bonte Raaf"/>
    <x v="12"/>
    <x v="108"/>
    <n v="0"/>
    <x v="3"/>
    <x v="3"/>
    <x v="0"/>
    <x v="1"/>
    <x v="0"/>
    <x v="1"/>
  </r>
  <r>
    <x v="1"/>
    <x v="2"/>
    <s v="De Bonte Raaf"/>
    <x v="12"/>
    <x v="109"/>
    <n v="0"/>
    <x v="3"/>
    <x v="3"/>
    <x v="0"/>
    <x v="1"/>
    <x v="0"/>
    <x v="1"/>
  </r>
  <r>
    <x v="1"/>
    <x v="2"/>
    <s v="De Bonte Raaf"/>
    <x v="12"/>
    <x v="110"/>
    <n v="0"/>
    <x v="3"/>
    <x v="3"/>
    <x v="0"/>
    <x v="1"/>
    <x v="0"/>
    <x v="1"/>
  </r>
  <r>
    <x v="1"/>
    <x v="2"/>
    <s v="De Bonte Raaf"/>
    <x v="12"/>
    <x v="44"/>
    <n v="17.5"/>
    <x v="3"/>
    <x v="3"/>
    <x v="0"/>
    <x v="2"/>
    <x v="0"/>
    <x v="1"/>
  </r>
  <r>
    <x v="1"/>
    <x v="2"/>
    <s v="De Bonte Raaf"/>
    <x v="12"/>
    <x v="111"/>
    <n v="0"/>
    <x v="3"/>
    <x v="3"/>
    <x v="0"/>
    <x v="2"/>
    <x v="0"/>
    <x v="1"/>
  </r>
  <r>
    <x v="1"/>
    <x v="2"/>
    <s v="De Bonte Raaf"/>
    <x v="12"/>
    <x v="46"/>
    <n v="5"/>
    <x v="3"/>
    <x v="3"/>
    <x v="0"/>
    <x v="2"/>
    <x v="0"/>
    <x v="1"/>
  </r>
  <r>
    <x v="1"/>
    <x v="2"/>
    <s v="De Bonte Raaf"/>
    <x v="12"/>
    <x v="112"/>
    <n v="0"/>
    <x v="3"/>
    <x v="3"/>
    <x v="0"/>
    <x v="2"/>
    <x v="0"/>
    <x v="1"/>
  </r>
  <r>
    <x v="1"/>
    <x v="2"/>
    <s v="De Bonte Raaf"/>
    <x v="12"/>
    <x v="113"/>
    <n v="0"/>
    <x v="3"/>
    <x v="3"/>
    <x v="0"/>
    <x v="2"/>
    <x v="0"/>
    <x v="1"/>
  </r>
  <r>
    <x v="1"/>
    <x v="2"/>
    <s v="De Bonte Raaf"/>
    <x v="12"/>
    <x v="114"/>
    <n v="0"/>
    <x v="3"/>
    <x v="3"/>
    <x v="0"/>
    <x v="2"/>
    <x v="0"/>
    <x v="1"/>
  </r>
  <r>
    <x v="1"/>
    <x v="2"/>
    <s v="De Bonte Raaf"/>
    <x v="12"/>
    <x v="115"/>
    <n v="0"/>
    <x v="3"/>
    <x v="3"/>
    <x v="0"/>
    <x v="2"/>
    <x v="0"/>
    <x v="1"/>
  </r>
  <r>
    <x v="1"/>
    <x v="2"/>
    <s v="De Bonte Raaf"/>
    <x v="12"/>
    <x v="116"/>
    <n v="0"/>
    <x v="3"/>
    <x v="3"/>
    <x v="0"/>
    <x v="1"/>
    <x v="0"/>
    <x v="1"/>
  </r>
  <r>
    <x v="1"/>
    <x v="2"/>
    <s v="De Bonte Raaf"/>
    <x v="12"/>
    <x v="117"/>
    <n v="0"/>
    <x v="3"/>
    <x v="3"/>
    <x v="0"/>
    <x v="2"/>
    <x v="0"/>
    <x v="1"/>
  </r>
  <r>
    <x v="1"/>
    <x v="2"/>
    <s v="De Bonte Raaf"/>
    <x v="12"/>
    <x v="118"/>
    <n v="0"/>
    <x v="3"/>
    <x v="3"/>
    <x v="0"/>
    <x v="1"/>
    <x v="0"/>
    <x v="1"/>
  </r>
  <r>
    <x v="1"/>
    <x v="2"/>
    <s v="De Bonte Raaf"/>
    <x v="12"/>
    <x v="119"/>
    <n v="0"/>
    <x v="3"/>
    <x v="3"/>
    <x v="0"/>
    <x v="10"/>
    <x v="0"/>
    <x v="1"/>
  </r>
  <r>
    <x v="1"/>
    <x v="2"/>
    <s v="De Bonte Raaf"/>
    <x v="12"/>
    <x v="120"/>
    <n v="0"/>
    <x v="3"/>
    <x v="3"/>
    <x v="0"/>
    <x v="10"/>
    <x v="0"/>
    <x v="1"/>
  </r>
  <r>
    <x v="1"/>
    <x v="2"/>
    <s v="De Bonte Raaf"/>
    <x v="12"/>
    <x v="121"/>
    <n v="0"/>
    <x v="3"/>
    <x v="3"/>
    <x v="0"/>
    <x v="10"/>
    <x v="0"/>
    <x v="1"/>
  </r>
  <r>
    <x v="1"/>
    <x v="2"/>
    <s v="De Bonte Raaf"/>
    <x v="12"/>
    <x v="122"/>
    <n v="0"/>
    <x v="3"/>
    <x v="3"/>
    <x v="0"/>
    <x v="10"/>
    <x v="0"/>
    <x v="1"/>
  </r>
  <r>
    <x v="1"/>
    <x v="2"/>
    <s v="De Bonte Raaf"/>
    <x v="12"/>
    <x v="123"/>
    <n v="0"/>
    <x v="3"/>
    <x v="3"/>
    <x v="0"/>
    <x v="10"/>
    <x v="0"/>
    <x v="1"/>
  </r>
  <r>
    <x v="1"/>
    <x v="2"/>
    <s v="De Bonte Raaf"/>
    <x v="12"/>
    <x v="124"/>
    <n v="0"/>
    <x v="3"/>
    <x v="3"/>
    <x v="0"/>
    <x v="10"/>
    <x v="0"/>
    <x v="1"/>
  </r>
  <r>
    <x v="1"/>
    <x v="2"/>
    <s v="De Bonte Raaf"/>
    <x v="12"/>
    <x v="48"/>
    <n v="0"/>
    <x v="3"/>
    <x v="3"/>
    <x v="0"/>
    <x v="1"/>
    <x v="0"/>
    <x v="1"/>
  </r>
  <r>
    <x v="1"/>
    <x v="2"/>
    <s v="De Bonte Raaf"/>
    <x v="12"/>
    <x v="49"/>
    <n v="94.67"/>
    <x v="3"/>
    <x v="3"/>
    <x v="0"/>
    <x v="3"/>
    <x v="0"/>
    <x v="1"/>
  </r>
  <r>
    <x v="1"/>
    <x v="2"/>
    <s v="De Bonte Raaf"/>
    <x v="12"/>
    <x v="50"/>
    <n v="14.2"/>
    <x v="3"/>
    <x v="3"/>
    <x v="0"/>
    <x v="4"/>
    <x v="0"/>
    <x v="1"/>
  </r>
  <r>
    <x v="1"/>
    <x v="2"/>
    <s v="De Bonte Raaf"/>
    <x v="12"/>
    <x v="51"/>
    <n v="18.93"/>
    <x v="3"/>
    <x v="3"/>
    <x v="0"/>
    <x v="4"/>
    <x v="0"/>
    <x v="1"/>
  </r>
  <r>
    <x v="1"/>
    <x v="2"/>
    <s v="De Bonte Raaf"/>
    <x v="12"/>
    <x v="52"/>
    <n v="0"/>
    <x v="3"/>
    <x v="3"/>
    <x v="0"/>
    <x v="1"/>
    <x v="0"/>
    <x v="1"/>
  </r>
  <r>
    <x v="1"/>
    <x v="2"/>
    <s v="De Bonte Raaf"/>
    <x v="12"/>
    <x v="53"/>
    <n v="17.75"/>
    <x v="3"/>
    <x v="3"/>
    <x v="0"/>
    <x v="3"/>
    <x v="0"/>
    <x v="1"/>
  </r>
  <r>
    <x v="1"/>
    <x v="2"/>
    <s v="De Bonte Raaf"/>
    <x v="12"/>
    <x v="54"/>
    <n v="2.66"/>
    <x v="3"/>
    <x v="3"/>
    <x v="0"/>
    <x v="4"/>
    <x v="0"/>
    <x v="1"/>
  </r>
  <r>
    <x v="1"/>
    <x v="2"/>
    <s v="De Bonte Raaf"/>
    <x v="12"/>
    <x v="55"/>
    <n v="3.55"/>
    <x v="3"/>
    <x v="3"/>
    <x v="0"/>
    <x v="4"/>
    <x v="0"/>
    <x v="1"/>
  </r>
  <r>
    <x v="1"/>
    <x v="2"/>
    <s v="De Bonte Raaf"/>
    <x v="12"/>
    <x v="56"/>
    <n v="0"/>
    <x v="3"/>
    <x v="3"/>
    <x v="0"/>
    <x v="4"/>
    <x v="0"/>
    <x v="1"/>
  </r>
  <r>
    <x v="1"/>
    <x v="2"/>
    <s v="De Bonte Raaf"/>
    <x v="12"/>
    <x v="57"/>
    <n v="0"/>
    <x v="3"/>
    <x v="3"/>
    <x v="0"/>
    <x v="4"/>
    <x v="0"/>
    <x v="1"/>
  </r>
  <r>
    <x v="1"/>
    <x v="2"/>
    <s v="De Bonte Raaf"/>
    <x v="12"/>
    <x v="58"/>
    <n v="0"/>
    <x v="3"/>
    <x v="3"/>
    <x v="0"/>
    <x v="4"/>
    <x v="0"/>
    <x v="1"/>
  </r>
  <r>
    <x v="1"/>
    <x v="2"/>
    <s v="De Bonte Raaf"/>
    <x v="12"/>
    <x v="59"/>
    <n v="0"/>
    <x v="3"/>
    <x v="3"/>
    <x v="0"/>
    <x v="4"/>
    <x v="0"/>
    <x v="1"/>
  </r>
  <r>
    <x v="1"/>
    <x v="2"/>
    <s v="De Bonte Raaf"/>
    <x v="12"/>
    <x v="60"/>
    <n v="89.11"/>
    <x v="3"/>
    <x v="3"/>
    <x v="0"/>
    <x v="5"/>
    <x v="0"/>
    <x v="1"/>
  </r>
  <r>
    <x v="1"/>
    <x v="2"/>
    <s v="De Bonte Raaf"/>
    <x v="12"/>
    <x v="61"/>
    <n v="0"/>
    <x v="3"/>
    <x v="3"/>
    <x v="0"/>
    <x v="5"/>
    <x v="0"/>
    <x v="1"/>
  </r>
  <r>
    <x v="1"/>
    <x v="2"/>
    <s v="De Bonte Raaf"/>
    <x v="12"/>
    <x v="62"/>
    <n v="0"/>
    <x v="3"/>
    <x v="3"/>
    <x v="0"/>
    <x v="5"/>
    <x v="0"/>
    <x v="1"/>
  </r>
  <r>
    <x v="1"/>
    <x v="2"/>
    <s v="De Bonte Raaf"/>
    <x v="12"/>
    <x v="63"/>
    <n v="0"/>
    <x v="3"/>
    <x v="3"/>
    <x v="0"/>
    <x v="5"/>
    <x v="0"/>
    <x v="1"/>
  </r>
  <r>
    <x v="1"/>
    <x v="2"/>
    <s v="De Bonte Raaf"/>
    <x v="12"/>
    <x v="64"/>
    <n v="6.39"/>
    <x v="3"/>
    <x v="3"/>
    <x v="0"/>
    <x v="5"/>
    <x v="0"/>
    <x v="1"/>
  </r>
  <r>
    <x v="1"/>
    <x v="2"/>
    <s v="De Bonte Raaf"/>
    <x v="12"/>
    <x v="65"/>
    <n v="0"/>
    <x v="3"/>
    <x v="3"/>
    <x v="0"/>
    <x v="5"/>
    <x v="0"/>
    <x v="1"/>
  </r>
  <r>
    <x v="1"/>
    <x v="2"/>
    <s v="De Bonte Raaf"/>
    <x v="12"/>
    <x v="66"/>
    <n v="31.95"/>
    <x v="3"/>
    <x v="3"/>
    <x v="0"/>
    <x v="5"/>
    <x v="0"/>
    <x v="1"/>
  </r>
  <r>
    <x v="1"/>
    <x v="2"/>
    <s v="De Bonte Raaf"/>
    <x v="12"/>
    <x v="67"/>
    <n v="0"/>
    <x v="3"/>
    <x v="3"/>
    <x v="0"/>
    <x v="5"/>
    <x v="0"/>
    <x v="1"/>
  </r>
  <r>
    <x v="1"/>
    <x v="2"/>
    <s v="De Bonte Raaf"/>
    <x v="12"/>
    <x v="68"/>
    <n v="0"/>
    <x v="3"/>
    <x v="3"/>
    <x v="0"/>
    <x v="5"/>
    <x v="0"/>
    <x v="1"/>
  </r>
  <r>
    <x v="1"/>
    <x v="2"/>
    <s v="De Bonte Raaf"/>
    <x v="12"/>
    <x v="69"/>
    <n v="0"/>
    <x v="3"/>
    <x v="3"/>
    <x v="0"/>
    <x v="5"/>
    <x v="0"/>
    <x v="1"/>
  </r>
  <r>
    <x v="1"/>
    <x v="2"/>
    <s v="De Bonte Raaf"/>
    <x v="12"/>
    <x v="70"/>
    <n v="4.38"/>
    <x v="3"/>
    <x v="3"/>
    <x v="0"/>
    <x v="5"/>
    <x v="0"/>
    <x v="1"/>
  </r>
  <r>
    <x v="1"/>
    <x v="2"/>
    <s v="De Bonte Raaf"/>
    <x v="12"/>
    <x v="71"/>
    <n v="0"/>
    <x v="3"/>
    <x v="3"/>
    <x v="0"/>
    <x v="5"/>
    <x v="0"/>
    <x v="1"/>
  </r>
  <r>
    <x v="1"/>
    <x v="2"/>
    <s v="De Bonte Raaf"/>
    <x v="12"/>
    <x v="72"/>
    <n v="0"/>
    <x v="3"/>
    <x v="3"/>
    <x v="0"/>
    <x v="4"/>
    <x v="0"/>
    <x v="1"/>
  </r>
  <r>
    <x v="1"/>
    <x v="2"/>
    <s v="De Bonte Raaf"/>
    <x v="12"/>
    <x v="73"/>
    <n v="0"/>
    <x v="3"/>
    <x v="3"/>
    <x v="0"/>
    <x v="4"/>
    <x v="0"/>
    <x v="1"/>
  </r>
  <r>
    <x v="1"/>
    <x v="2"/>
    <s v="De Bonte Raaf"/>
    <x v="12"/>
    <x v="74"/>
    <n v="0"/>
    <x v="3"/>
    <x v="3"/>
    <x v="0"/>
    <x v="4"/>
    <x v="0"/>
    <x v="1"/>
  </r>
  <r>
    <x v="1"/>
    <x v="2"/>
    <s v="De Bonte Raaf"/>
    <x v="12"/>
    <x v="75"/>
    <n v="0"/>
    <x v="3"/>
    <x v="3"/>
    <x v="0"/>
    <x v="4"/>
    <x v="0"/>
    <x v="1"/>
  </r>
  <r>
    <x v="1"/>
    <x v="2"/>
    <s v="De Bonte Raaf"/>
    <x v="12"/>
    <x v="76"/>
    <n v="82.84"/>
    <x v="3"/>
    <x v="3"/>
    <x v="0"/>
    <x v="6"/>
    <x v="0"/>
    <x v="1"/>
  </r>
  <r>
    <x v="1"/>
    <x v="2"/>
    <s v="De Bonte Raaf"/>
    <x v="12"/>
    <x v="125"/>
    <n v="0"/>
    <x v="3"/>
    <x v="3"/>
    <x v="0"/>
    <x v="6"/>
    <x v="0"/>
    <x v="1"/>
  </r>
  <r>
    <x v="1"/>
    <x v="2"/>
    <s v="De Bonte Raaf"/>
    <x v="12"/>
    <x v="77"/>
    <n v="-65.42"/>
    <x v="3"/>
    <x v="3"/>
    <x v="0"/>
    <x v="7"/>
    <x v="0"/>
    <x v="1"/>
  </r>
  <r>
    <x v="1"/>
    <x v="2"/>
    <s v="De Bonte Raaf"/>
    <x v="12"/>
    <x v="78"/>
    <n v="0"/>
    <x v="3"/>
    <x v="3"/>
    <x v="0"/>
    <x v="7"/>
    <x v="0"/>
    <x v="1"/>
  </r>
  <r>
    <x v="1"/>
    <x v="2"/>
    <s v="De Bonte Raaf"/>
    <x v="12"/>
    <x v="79"/>
    <n v="0"/>
    <x v="3"/>
    <x v="3"/>
    <x v="0"/>
    <x v="7"/>
    <x v="0"/>
    <x v="1"/>
  </r>
  <r>
    <x v="1"/>
    <x v="2"/>
    <s v="De Bonte Raaf"/>
    <x v="12"/>
    <x v="80"/>
    <n v="0"/>
    <x v="3"/>
    <x v="3"/>
    <x v="0"/>
    <x v="8"/>
    <x v="0"/>
    <x v="1"/>
  </r>
  <r>
    <x v="1"/>
    <x v="2"/>
    <s v="De Bonte Raaf"/>
    <x v="12"/>
    <x v="126"/>
    <n v="0"/>
    <x v="3"/>
    <x v="3"/>
    <x v="0"/>
    <x v="8"/>
    <x v="0"/>
    <x v="1"/>
  </r>
  <r>
    <x v="1"/>
    <x v="2"/>
    <s v="De Bonte Raaf"/>
    <x v="12"/>
    <x v="81"/>
    <n v="1140.47"/>
    <x v="3"/>
    <x v="3"/>
    <x v="0"/>
    <x v="8"/>
    <x v="0"/>
    <x v="1"/>
  </r>
  <r>
    <x v="1"/>
    <x v="2"/>
    <s v="De Bonte Raaf"/>
    <x v="12"/>
    <x v="82"/>
    <n v="0"/>
    <x v="3"/>
    <x v="3"/>
    <x v="0"/>
    <x v="8"/>
    <x v="0"/>
    <x v="1"/>
  </r>
  <r>
    <x v="1"/>
    <x v="2"/>
    <s v="De Bonte Raaf"/>
    <x v="12"/>
    <x v="83"/>
    <n v="1140.47"/>
    <x v="3"/>
    <x v="3"/>
    <x v="0"/>
    <x v="9"/>
    <x v="0"/>
    <x v="1"/>
  </r>
  <r>
    <x v="1"/>
    <x v="2"/>
    <s v="De Bonte Raaf"/>
    <x v="12"/>
    <x v="84"/>
    <n v="0"/>
    <x v="3"/>
    <x v="3"/>
    <x v="0"/>
    <x v="3"/>
    <x v="0"/>
    <x v="1"/>
  </r>
  <r>
    <x v="1"/>
    <x v="2"/>
    <s v="De Bonte Raaf"/>
    <x v="13"/>
    <x v="0"/>
    <n v="4732.1400000000003"/>
    <x v="3"/>
    <x v="1"/>
    <x v="1"/>
    <x v="0"/>
    <x v="0"/>
    <x v="0"/>
  </r>
  <r>
    <x v="1"/>
    <x v="2"/>
    <s v="De Bonte Raaf"/>
    <x v="13"/>
    <x v="85"/>
    <n v="1684.8"/>
    <x v="3"/>
    <x v="1"/>
    <x v="1"/>
    <x v="0"/>
    <x v="0"/>
    <x v="0"/>
  </r>
  <r>
    <x v="1"/>
    <x v="2"/>
    <s v="De Bonte Raaf"/>
    <x v="13"/>
    <x v="2"/>
    <n v="0"/>
    <x v="3"/>
    <x v="1"/>
    <x v="1"/>
    <x v="0"/>
    <x v="0"/>
    <x v="0"/>
  </r>
  <r>
    <x v="1"/>
    <x v="2"/>
    <s v="De Bonte Raaf"/>
    <x v="13"/>
    <x v="86"/>
    <n v="1684.8"/>
    <x v="3"/>
    <x v="1"/>
    <x v="1"/>
    <x v="0"/>
    <x v="0"/>
    <x v="0"/>
  </r>
  <r>
    <x v="1"/>
    <x v="2"/>
    <s v="De Bonte Raaf"/>
    <x v="13"/>
    <x v="4"/>
    <n v="1684.8"/>
    <x v="3"/>
    <x v="1"/>
    <x v="1"/>
    <x v="1"/>
    <x v="0"/>
    <x v="0"/>
  </r>
  <r>
    <x v="1"/>
    <x v="2"/>
    <s v="De Bonte Raaf"/>
    <x v="13"/>
    <x v="5"/>
    <n v="0"/>
    <x v="3"/>
    <x v="1"/>
    <x v="1"/>
    <x v="0"/>
    <x v="0"/>
    <x v="0"/>
  </r>
  <r>
    <x v="1"/>
    <x v="2"/>
    <s v="De Bonte Raaf"/>
    <x v="13"/>
    <x v="6"/>
    <n v="2234.7199999999998"/>
    <x v="3"/>
    <x v="1"/>
    <x v="1"/>
    <x v="0"/>
    <x v="0"/>
    <x v="0"/>
  </r>
  <r>
    <x v="1"/>
    <x v="2"/>
    <s v="De Bonte Raaf"/>
    <x v="13"/>
    <x v="101"/>
    <n v="0"/>
    <x v="3"/>
    <x v="1"/>
    <x v="1"/>
    <x v="1"/>
    <x v="0"/>
    <x v="0"/>
  </r>
  <r>
    <x v="1"/>
    <x v="2"/>
    <s v="De Bonte Raaf"/>
    <x v="13"/>
    <x v="7"/>
    <n v="0"/>
    <x v="3"/>
    <x v="1"/>
    <x v="1"/>
    <x v="0"/>
    <x v="0"/>
    <x v="0"/>
  </r>
  <r>
    <x v="1"/>
    <x v="2"/>
    <s v="De Bonte Raaf"/>
    <x v="13"/>
    <x v="9"/>
    <n v="0"/>
    <x v="3"/>
    <x v="1"/>
    <x v="1"/>
    <x v="0"/>
    <x v="0"/>
    <x v="0"/>
  </r>
  <r>
    <x v="1"/>
    <x v="2"/>
    <s v="De Bonte Raaf"/>
    <x v="13"/>
    <x v="102"/>
    <n v="0"/>
    <x v="3"/>
    <x v="1"/>
    <x v="1"/>
    <x v="0"/>
    <x v="0"/>
    <x v="0"/>
  </r>
  <r>
    <x v="1"/>
    <x v="2"/>
    <s v="De Bonte Raaf"/>
    <x v="13"/>
    <x v="87"/>
    <n v="1684.8"/>
    <x v="3"/>
    <x v="1"/>
    <x v="1"/>
    <x v="0"/>
    <x v="0"/>
    <x v="0"/>
  </r>
  <r>
    <x v="1"/>
    <x v="2"/>
    <s v="De Bonte Raaf"/>
    <x v="13"/>
    <x v="88"/>
    <n v="1684.8"/>
    <x v="3"/>
    <x v="1"/>
    <x v="1"/>
    <x v="0"/>
    <x v="0"/>
    <x v="0"/>
  </r>
  <r>
    <x v="1"/>
    <x v="2"/>
    <s v="De Bonte Raaf"/>
    <x v="13"/>
    <x v="89"/>
    <n v="1684.8"/>
    <x v="3"/>
    <x v="1"/>
    <x v="1"/>
    <x v="0"/>
    <x v="0"/>
    <x v="0"/>
  </r>
  <r>
    <x v="1"/>
    <x v="2"/>
    <s v="De Bonte Raaf"/>
    <x v="13"/>
    <x v="90"/>
    <n v="1684.8"/>
    <x v="3"/>
    <x v="1"/>
    <x v="1"/>
    <x v="0"/>
    <x v="0"/>
    <x v="0"/>
  </r>
  <r>
    <x v="1"/>
    <x v="2"/>
    <s v="De Bonte Raaf"/>
    <x v="13"/>
    <x v="91"/>
    <n v="1684.8"/>
    <x v="3"/>
    <x v="1"/>
    <x v="1"/>
    <x v="0"/>
    <x v="0"/>
    <x v="0"/>
  </r>
  <r>
    <x v="1"/>
    <x v="2"/>
    <s v="De Bonte Raaf"/>
    <x v="13"/>
    <x v="103"/>
    <n v="0"/>
    <x v="3"/>
    <x v="1"/>
    <x v="1"/>
    <x v="1"/>
    <x v="0"/>
    <x v="0"/>
  </r>
  <r>
    <x v="1"/>
    <x v="2"/>
    <s v="De Bonte Raaf"/>
    <x v="13"/>
    <x v="15"/>
    <n v="0"/>
    <x v="3"/>
    <x v="1"/>
    <x v="1"/>
    <x v="0"/>
    <x v="0"/>
    <x v="0"/>
  </r>
  <r>
    <x v="1"/>
    <x v="2"/>
    <s v="De Bonte Raaf"/>
    <x v="13"/>
    <x v="16"/>
    <n v="0"/>
    <x v="3"/>
    <x v="1"/>
    <x v="1"/>
    <x v="0"/>
    <x v="0"/>
    <x v="0"/>
  </r>
  <r>
    <x v="1"/>
    <x v="2"/>
    <s v="De Bonte Raaf"/>
    <x v="13"/>
    <x v="17"/>
    <n v="1684.8"/>
    <x v="3"/>
    <x v="1"/>
    <x v="1"/>
    <x v="0"/>
    <x v="0"/>
    <x v="0"/>
  </r>
  <r>
    <x v="1"/>
    <x v="2"/>
    <s v="De Bonte Raaf"/>
    <x v="13"/>
    <x v="18"/>
    <n v="1684.8"/>
    <x v="3"/>
    <x v="1"/>
    <x v="1"/>
    <x v="0"/>
    <x v="0"/>
    <x v="0"/>
  </r>
  <r>
    <x v="1"/>
    <x v="2"/>
    <s v="De Bonte Raaf"/>
    <x v="13"/>
    <x v="19"/>
    <n v="23"/>
    <x v="3"/>
    <x v="1"/>
    <x v="1"/>
    <x v="0"/>
    <x v="0"/>
    <x v="0"/>
  </r>
  <r>
    <x v="1"/>
    <x v="2"/>
    <s v="De Bonte Raaf"/>
    <x v="13"/>
    <x v="20"/>
    <n v="1684.8"/>
    <x v="3"/>
    <x v="1"/>
    <x v="1"/>
    <x v="0"/>
    <x v="0"/>
    <x v="0"/>
  </r>
  <r>
    <x v="1"/>
    <x v="2"/>
    <s v="De Bonte Raaf"/>
    <x v="13"/>
    <x v="21"/>
    <n v="-107.42"/>
    <x v="3"/>
    <x v="1"/>
    <x v="1"/>
    <x v="0"/>
    <x v="0"/>
    <x v="0"/>
  </r>
  <r>
    <x v="1"/>
    <x v="2"/>
    <s v="De Bonte Raaf"/>
    <x v="13"/>
    <x v="22"/>
    <n v="1684.8"/>
    <x v="3"/>
    <x v="1"/>
    <x v="1"/>
    <x v="0"/>
    <x v="0"/>
    <x v="0"/>
  </r>
  <r>
    <x v="1"/>
    <x v="2"/>
    <s v="De Bonte Raaf"/>
    <x v="13"/>
    <x v="23"/>
    <n v="1684.8"/>
    <x v="3"/>
    <x v="1"/>
    <x v="1"/>
    <x v="0"/>
    <x v="0"/>
    <x v="0"/>
  </r>
  <r>
    <x v="1"/>
    <x v="2"/>
    <s v="De Bonte Raaf"/>
    <x v="13"/>
    <x v="24"/>
    <n v="1684.8"/>
    <x v="3"/>
    <x v="1"/>
    <x v="1"/>
    <x v="0"/>
    <x v="0"/>
    <x v="0"/>
  </r>
  <r>
    <x v="1"/>
    <x v="2"/>
    <s v="De Bonte Raaf"/>
    <x v="13"/>
    <x v="25"/>
    <n v="21.67"/>
    <x v="3"/>
    <x v="1"/>
    <x v="1"/>
    <x v="0"/>
    <x v="0"/>
    <x v="0"/>
  </r>
  <r>
    <x v="1"/>
    <x v="2"/>
    <s v="De Bonte Raaf"/>
    <x v="13"/>
    <x v="26"/>
    <n v="165.6"/>
    <x v="3"/>
    <x v="1"/>
    <x v="1"/>
    <x v="0"/>
    <x v="0"/>
    <x v="0"/>
  </r>
  <r>
    <x v="1"/>
    <x v="2"/>
    <s v="De Bonte Raaf"/>
    <x v="13"/>
    <x v="27"/>
    <n v="280.5"/>
    <x v="3"/>
    <x v="1"/>
    <x v="1"/>
    <x v="0"/>
    <x v="0"/>
    <x v="0"/>
  </r>
  <r>
    <x v="1"/>
    <x v="2"/>
    <s v="De Bonte Raaf"/>
    <x v="13"/>
    <x v="28"/>
    <n v="1684.8"/>
    <x v="3"/>
    <x v="1"/>
    <x v="1"/>
    <x v="0"/>
    <x v="0"/>
    <x v="0"/>
  </r>
  <r>
    <x v="1"/>
    <x v="2"/>
    <s v="De Bonte Raaf"/>
    <x v="13"/>
    <x v="29"/>
    <n v="0"/>
    <x v="3"/>
    <x v="1"/>
    <x v="1"/>
    <x v="0"/>
    <x v="0"/>
    <x v="0"/>
  </r>
  <r>
    <x v="1"/>
    <x v="2"/>
    <s v="De Bonte Raaf"/>
    <x v="13"/>
    <x v="30"/>
    <n v="1684.8"/>
    <x v="3"/>
    <x v="1"/>
    <x v="1"/>
    <x v="0"/>
    <x v="0"/>
    <x v="0"/>
  </r>
  <r>
    <x v="1"/>
    <x v="2"/>
    <s v="De Bonte Raaf"/>
    <x v="13"/>
    <x v="31"/>
    <n v="10.8"/>
    <x v="3"/>
    <x v="1"/>
    <x v="1"/>
    <x v="0"/>
    <x v="0"/>
    <x v="0"/>
  </r>
  <r>
    <x v="1"/>
    <x v="2"/>
    <s v="De Bonte Raaf"/>
    <x v="13"/>
    <x v="32"/>
    <n v="156"/>
    <x v="3"/>
    <x v="1"/>
    <x v="1"/>
    <x v="0"/>
    <x v="0"/>
    <x v="0"/>
  </r>
  <r>
    <x v="1"/>
    <x v="2"/>
    <s v="De Bonte Raaf"/>
    <x v="13"/>
    <x v="33"/>
    <n v="100"/>
    <x v="3"/>
    <x v="1"/>
    <x v="1"/>
    <x v="0"/>
    <x v="0"/>
    <x v="0"/>
  </r>
  <r>
    <x v="1"/>
    <x v="2"/>
    <s v="De Bonte Raaf"/>
    <x v="13"/>
    <x v="34"/>
    <n v="100"/>
    <x v="3"/>
    <x v="1"/>
    <x v="1"/>
    <x v="0"/>
    <x v="0"/>
    <x v="0"/>
  </r>
  <r>
    <x v="1"/>
    <x v="2"/>
    <s v="De Bonte Raaf"/>
    <x v="13"/>
    <x v="35"/>
    <n v="100"/>
    <x v="3"/>
    <x v="1"/>
    <x v="1"/>
    <x v="0"/>
    <x v="0"/>
    <x v="0"/>
  </r>
  <r>
    <x v="1"/>
    <x v="2"/>
    <s v="De Bonte Raaf"/>
    <x v="13"/>
    <x v="36"/>
    <n v="156"/>
    <x v="3"/>
    <x v="1"/>
    <x v="1"/>
    <x v="0"/>
    <x v="0"/>
    <x v="0"/>
  </r>
  <r>
    <x v="1"/>
    <x v="2"/>
    <s v="De Bonte Raaf"/>
    <x v="13"/>
    <x v="37"/>
    <n v="117.94"/>
    <x v="3"/>
    <x v="1"/>
    <x v="1"/>
    <x v="0"/>
    <x v="0"/>
    <x v="0"/>
  </r>
  <r>
    <x v="1"/>
    <x v="2"/>
    <s v="De Bonte Raaf"/>
    <x v="13"/>
    <x v="104"/>
    <n v="0"/>
    <x v="3"/>
    <x v="1"/>
    <x v="1"/>
    <x v="0"/>
    <x v="0"/>
    <x v="0"/>
  </r>
  <r>
    <x v="1"/>
    <x v="2"/>
    <s v="De Bonte Raaf"/>
    <x v="13"/>
    <x v="105"/>
    <n v="0"/>
    <x v="3"/>
    <x v="1"/>
    <x v="1"/>
    <x v="0"/>
    <x v="0"/>
    <x v="0"/>
  </r>
  <r>
    <x v="1"/>
    <x v="2"/>
    <s v="De Bonte Raaf"/>
    <x v="13"/>
    <x v="106"/>
    <n v="0"/>
    <x v="3"/>
    <x v="1"/>
    <x v="1"/>
    <x v="0"/>
    <x v="0"/>
    <x v="0"/>
  </r>
  <r>
    <x v="1"/>
    <x v="2"/>
    <s v="De Bonte Raaf"/>
    <x v="13"/>
    <x v="38"/>
    <n v="137.93"/>
    <x v="3"/>
    <x v="1"/>
    <x v="1"/>
    <x v="0"/>
    <x v="0"/>
    <x v="0"/>
  </r>
  <r>
    <x v="1"/>
    <x v="2"/>
    <s v="De Bonte Raaf"/>
    <x v="13"/>
    <x v="39"/>
    <n v="0"/>
    <x v="3"/>
    <x v="1"/>
    <x v="1"/>
    <x v="0"/>
    <x v="0"/>
    <x v="0"/>
  </r>
  <r>
    <x v="1"/>
    <x v="2"/>
    <s v="De Bonte Raaf"/>
    <x v="13"/>
    <x v="40"/>
    <n v="137.93"/>
    <x v="3"/>
    <x v="1"/>
    <x v="1"/>
    <x v="0"/>
    <x v="0"/>
    <x v="0"/>
  </r>
  <r>
    <x v="1"/>
    <x v="2"/>
    <s v="De Bonte Raaf"/>
    <x v="13"/>
    <x v="41"/>
    <n v="0"/>
    <x v="3"/>
    <x v="1"/>
    <x v="1"/>
    <x v="0"/>
    <x v="0"/>
    <x v="0"/>
  </r>
  <r>
    <x v="1"/>
    <x v="2"/>
    <s v="De Bonte Raaf"/>
    <x v="13"/>
    <x v="92"/>
    <n v="1684.8"/>
    <x v="3"/>
    <x v="1"/>
    <x v="1"/>
    <x v="0"/>
    <x v="0"/>
    <x v="0"/>
  </r>
  <r>
    <x v="1"/>
    <x v="2"/>
    <s v="De Bonte Raaf"/>
    <x v="13"/>
    <x v="107"/>
    <n v="0"/>
    <x v="3"/>
    <x v="1"/>
    <x v="1"/>
    <x v="1"/>
    <x v="0"/>
    <x v="0"/>
  </r>
  <r>
    <x v="1"/>
    <x v="2"/>
    <s v="De Bonte Raaf"/>
    <x v="13"/>
    <x v="43"/>
    <n v="0"/>
    <x v="3"/>
    <x v="1"/>
    <x v="1"/>
    <x v="1"/>
    <x v="0"/>
    <x v="0"/>
  </r>
  <r>
    <x v="1"/>
    <x v="2"/>
    <s v="De Bonte Raaf"/>
    <x v="13"/>
    <x v="108"/>
    <n v="0"/>
    <x v="3"/>
    <x v="1"/>
    <x v="1"/>
    <x v="1"/>
    <x v="0"/>
    <x v="0"/>
  </r>
  <r>
    <x v="1"/>
    <x v="2"/>
    <s v="De Bonte Raaf"/>
    <x v="13"/>
    <x v="109"/>
    <n v="0"/>
    <x v="3"/>
    <x v="1"/>
    <x v="1"/>
    <x v="1"/>
    <x v="0"/>
    <x v="0"/>
  </r>
  <r>
    <x v="1"/>
    <x v="2"/>
    <s v="De Bonte Raaf"/>
    <x v="13"/>
    <x v="110"/>
    <n v="0"/>
    <x v="3"/>
    <x v="1"/>
    <x v="1"/>
    <x v="1"/>
    <x v="0"/>
    <x v="0"/>
  </r>
  <r>
    <x v="1"/>
    <x v="2"/>
    <s v="De Bonte Raaf"/>
    <x v="13"/>
    <x v="44"/>
    <n v="0"/>
    <x v="3"/>
    <x v="1"/>
    <x v="1"/>
    <x v="2"/>
    <x v="0"/>
    <x v="0"/>
  </r>
  <r>
    <x v="1"/>
    <x v="2"/>
    <s v="De Bonte Raaf"/>
    <x v="13"/>
    <x v="111"/>
    <n v="0"/>
    <x v="3"/>
    <x v="1"/>
    <x v="1"/>
    <x v="2"/>
    <x v="0"/>
    <x v="0"/>
  </r>
  <r>
    <x v="1"/>
    <x v="2"/>
    <s v="De Bonte Raaf"/>
    <x v="13"/>
    <x v="46"/>
    <n v="0"/>
    <x v="3"/>
    <x v="1"/>
    <x v="1"/>
    <x v="2"/>
    <x v="0"/>
    <x v="0"/>
  </r>
  <r>
    <x v="1"/>
    <x v="2"/>
    <s v="De Bonte Raaf"/>
    <x v="13"/>
    <x v="112"/>
    <n v="0"/>
    <x v="3"/>
    <x v="1"/>
    <x v="1"/>
    <x v="2"/>
    <x v="0"/>
    <x v="0"/>
  </r>
  <r>
    <x v="1"/>
    <x v="2"/>
    <s v="De Bonte Raaf"/>
    <x v="13"/>
    <x v="113"/>
    <n v="0"/>
    <x v="3"/>
    <x v="1"/>
    <x v="1"/>
    <x v="2"/>
    <x v="0"/>
    <x v="0"/>
  </r>
  <r>
    <x v="1"/>
    <x v="2"/>
    <s v="De Bonte Raaf"/>
    <x v="13"/>
    <x v="114"/>
    <n v="0"/>
    <x v="3"/>
    <x v="1"/>
    <x v="1"/>
    <x v="2"/>
    <x v="0"/>
    <x v="0"/>
  </r>
  <r>
    <x v="1"/>
    <x v="2"/>
    <s v="De Bonte Raaf"/>
    <x v="13"/>
    <x v="115"/>
    <n v="0"/>
    <x v="3"/>
    <x v="1"/>
    <x v="1"/>
    <x v="2"/>
    <x v="0"/>
    <x v="0"/>
  </r>
  <r>
    <x v="1"/>
    <x v="2"/>
    <s v="De Bonte Raaf"/>
    <x v="13"/>
    <x v="116"/>
    <n v="0"/>
    <x v="3"/>
    <x v="1"/>
    <x v="1"/>
    <x v="1"/>
    <x v="0"/>
    <x v="0"/>
  </r>
  <r>
    <x v="1"/>
    <x v="2"/>
    <s v="De Bonte Raaf"/>
    <x v="13"/>
    <x v="117"/>
    <n v="0"/>
    <x v="3"/>
    <x v="1"/>
    <x v="1"/>
    <x v="2"/>
    <x v="0"/>
    <x v="0"/>
  </r>
  <r>
    <x v="1"/>
    <x v="2"/>
    <s v="De Bonte Raaf"/>
    <x v="13"/>
    <x v="118"/>
    <n v="0"/>
    <x v="3"/>
    <x v="1"/>
    <x v="1"/>
    <x v="1"/>
    <x v="0"/>
    <x v="0"/>
  </r>
  <r>
    <x v="1"/>
    <x v="2"/>
    <s v="De Bonte Raaf"/>
    <x v="13"/>
    <x v="119"/>
    <n v="0"/>
    <x v="3"/>
    <x v="1"/>
    <x v="1"/>
    <x v="10"/>
    <x v="0"/>
    <x v="0"/>
  </r>
  <r>
    <x v="1"/>
    <x v="2"/>
    <s v="De Bonte Raaf"/>
    <x v="13"/>
    <x v="120"/>
    <n v="0"/>
    <x v="3"/>
    <x v="1"/>
    <x v="1"/>
    <x v="10"/>
    <x v="0"/>
    <x v="0"/>
  </r>
  <r>
    <x v="1"/>
    <x v="2"/>
    <s v="De Bonte Raaf"/>
    <x v="13"/>
    <x v="121"/>
    <n v="0"/>
    <x v="3"/>
    <x v="1"/>
    <x v="1"/>
    <x v="10"/>
    <x v="0"/>
    <x v="0"/>
  </r>
  <r>
    <x v="1"/>
    <x v="2"/>
    <s v="De Bonte Raaf"/>
    <x v="13"/>
    <x v="122"/>
    <n v="0"/>
    <x v="3"/>
    <x v="1"/>
    <x v="1"/>
    <x v="10"/>
    <x v="0"/>
    <x v="0"/>
  </r>
  <r>
    <x v="1"/>
    <x v="2"/>
    <s v="De Bonte Raaf"/>
    <x v="13"/>
    <x v="123"/>
    <n v="0"/>
    <x v="3"/>
    <x v="1"/>
    <x v="1"/>
    <x v="10"/>
    <x v="0"/>
    <x v="0"/>
  </r>
  <r>
    <x v="1"/>
    <x v="2"/>
    <s v="De Bonte Raaf"/>
    <x v="13"/>
    <x v="124"/>
    <n v="0"/>
    <x v="3"/>
    <x v="1"/>
    <x v="1"/>
    <x v="10"/>
    <x v="0"/>
    <x v="0"/>
  </r>
  <r>
    <x v="1"/>
    <x v="2"/>
    <s v="De Bonte Raaf"/>
    <x v="13"/>
    <x v="48"/>
    <n v="0"/>
    <x v="3"/>
    <x v="1"/>
    <x v="1"/>
    <x v="1"/>
    <x v="0"/>
    <x v="0"/>
  </r>
  <r>
    <x v="1"/>
    <x v="2"/>
    <s v="De Bonte Raaf"/>
    <x v="13"/>
    <x v="49"/>
    <n v="134.78"/>
    <x v="3"/>
    <x v="1"/>
    <x v="1"/>
    <x v="3"/>
    <x v="0"/>
    <x v="0"/>
  </r>
  <r>
    <x v="1"/>
    <x v="2"/>
    <s v="De Bonte Raaf"/>
    <x v="13"/>
    <x v="50"/>
    <n v="20.22"/>
    <x v="3"/>
    <x v="1"/>
    <x v="1"/>
    <x v="4"/>
    <x v="0"/>
    <x v="0"/>
  </r>
  <r>
    <x v="1"/>
    <x v="2"/>
    <s v="De Bonte Raaf"/>
    <x v="13"/>
    <x v="51"/>
    <n v="26.96"/>
    <x v="3"/>
    <x v="1"/>
    <x v="1"/>
    <x v="4"/>
    <x v="0"/>
    <x v="0"/>
  </r>
  <r>
    <x v="1"/>
    <x v="2"/>
    <s v="De Bonte Raaf"/>
    <x v="13"/>
    <x v="52"/>
    <n v="0"/>
    <x v="3"/>
    <x v="1"/>
    <x v="1"/>
    <x v="1"/>
    <x v="0"/>
    <x v="0"/>
  </r>
  <r>
    <x v="1"/>
    <x v="2"/>
    <s v="De Bonte Raaf"/>
    <x v="13"/>
    <x v="53"/>
    <n v="25.27"/>
    <x v="3"/>
    <x v="1"/>
    <x v="1"/>
    <x v="3"/>
    <x v="0"/>
    <x v="0"/>
  </r>
  <r>
    <x v="1"/>
    <x v="2"/>
    <s v="De Bonte Raaf"/>
    <x v="13"/>
    <x v="54"/>
    <n v="3.79"/>
    <x v="3"/>
    <x v="1"/>
    <x v="1"/>
    <x v="4"/>
    <x v="0"/>
    <x v="0"/>
  </r>
  <r>
    <x v="1"/>
    <x v="2"/>
    <s v="De Bonte Raaf"/>
    <x v="13"/>
    <x v="55"/>
    <n v="5.05"/>
    <x v="3"/>
    <x v="1"/>
    <x v="1"/>
    <x v="4"/>
    <x v="0"/>
    <x v="0"/>
  </r>
  <r>
    <x v="1"/>
    <x v="2"/>
    <s v="De Bonte Raaf"/>
    <x v="13"/>
    <x v="56"/>
    <n v="0"/>
    <x v="3"/>
    <x v="1"/>
    <x v="1"/>
    <x v="4"/>
    <x v="0"/>
    <x v="0"/>
  </r>
  <r>
    <x v="1"/>
    <x v="2"/>
    <s v="De Bonte Raaf"/>
    <x v="13"/>
    <x v="57"/>
    <n v="0"/>
    <x v="3"/>
    <x v="1"/>
    <x v="1"/>
    <x v="4"/>
    <x v="0"/>
    <x v="0"/>
  </r>
  <r>
    <x v="1"/>
    <x v="2"/>
    <s v="De Bonte Raaf"/>
    <x v="13"/>
    <x v="58"/>
    <n v="0"/>
    <x v="3"/>
    <x v="1"/>
    <x v="1"/>
    <x v="4"/>
    <x v="0"/>
    <x v="0"/>
  </r>
  <r>
    <x v="1"/>
    <x v="2"/>
    <s v="De Bonte Raaf"/>
    <x v="13"/>
    <x v="59"/>
    <n v="0"/>
    <x v="3"/>
    <x v="1"/>
    <x v="1"/>
    <x v="4"/>
    <x v="0"/>
    <x v="0"/>
  </r>
  <r>
    <x v="1"/>
    <x v="2"/>
    <s v="De Bonte Raaf"/>
    <x v="13"/>
    <x v="60"/>
    <n v="126.87"/>
    <x v="3"/>
    <x v="1"/>
    <x v="1"/>
    <x v="5"/>
    <x v="0"/>
    <x v="0"/>
  </r>
  <r>
    <x v="1"/>
    <x v="2"/>
    <s v="De Bonte Raaf"/>
    <x v="13"/>
    <x v="61"/>
    <n v="0"/>
    <x v="3"/>
    <x v="1"/>
    <x v="1"/>
    <x v="5"/>
    <x v="0"/>
    <x v="0"/>
  </r>
  <r>
    <x v="1"/>
    <x v="2"/>
    <s v="De Bonte Raaf"/>
    <x v="13"/>
    <x v="62"/>
    <n v="0"/>
    <x v="3"/>
    <x v="1"/>
    <x v="1"/>
    <x v="5"/>
    <x v="0"/>
    <x v="0"/>
  </r>
  <r>
    <x v="1"/>
    <x v="2"/>
    <s v="De Bonte Raaf"/>
    <x v="13"/>
    <x v="63"/>
    <n v="0"/>
    <x v="3"/>
    <x v="1"/>
    <x v="1"/>
    <x v="5"/>
    <x v="0"/>
    <x v="0"/>
  </r>
  <r>
    <x v="1"/>
    <x v="2"/>
    <s v="De Bonte Raaf"/>
    <x v="13"/>
    <x v="64"/>
    <n v="9.1"/>
    <x v="3"/>
    <x v="1"/>
    <x v="1"/>
    <x v="5"/>
    <x v="0"/>
    <x v="0"/>
  </r>
  <r>
    <x v="1"/>
    <x v="2"/>
    <s v="De Bonte Raaf"/>
    <x v="13"/>
    <x v="65"/>
    <n v="0"/>
    <x v="3"/>
    <x v="1"/>
    <x v="1"/>
    <x v="5"/>
    <x v="0"/>
    <x v="0"/>
  </r>
  <r>
    <x v="1"/>
    <x v="2"/>
    <s v="De Bonte Raaf"/>
    <x v="13"/>
    <x v="66"/>
    <n v="0"/>
    <x v="3"/>
    <x v="1"/>
    <x v="1"/>
    <x v="5"/>
    <x v="0"/>
    <x v="0"/>
  </r>
  <r>
    <x v="1"/>
    <x v="2"/>
    <s v="De Bonte Raaf"/>
    <x v="13"/>
    <x v="67"/>
    <n v="129.72999999999999"/>
    <x v="3"/>
    <x v="1"/>
    <x v="1"/>
    <x v="5"/>
    <x v="0"/>
    <x v="0"/>
  </r>
  <r>
    <x v="1"/>
    <x v="2"/>
    <s v="De Bonte Raaf"/>
    <x v="13"/>
    <x v="68"/>
    <n v="0"/>
    <x v="3"/>
    <x v="1"/>
    <x v="1"/>
    <x v="5"/>
    <x v="0"/>
    <x v="0"/>
  </r>
  <r>
    <x v="1"/>
    <x v="2"/>
    <s v="De Bonte Raaf"/>
    <x v="13"/>
    <x v="69"/>
    <n v="0"/>
    <x v="3"/>
    <x v="1"/>
    <x v="1"/>
    <x v="5"/>
    <x v="0"/>
    <x v="0"/>
  </r>
  <r>
    <x v="1"/>
    <x v="2"/>
    <s v="De Bonte Raaf"/>
    <x v="13"/>
    <x v="70"/>
    <n v="6.23"/>
    <x v="3"/>
    <x v="1"/>
    <x v="1"/>
    <x v="5"/>
    <x v="0"/>
    <x v="0"/>
  </r>
  <r>
    <x v="1"/>
    <x v="2"/>
    <s v="De Bonte Raaf"/>
    <x v="13"/>
    <x v="71"/>
    <n v="0"/>
    <x v="3"/>
    <x v="1"/>
    <x v="1"/>
    <x v="5"/>
    <x v="0"/>
    <x v="0"/>
  </r>
  <r>
    <x v="1"/>
    <x v="2"/>
    <s v="De Bonte Raaf"/>
    <x v="13"/>
    <x v="72"/>
    <n v="0"/>
    <x v="3"/>
    <x v="1"/>
    <x v="1"/>
    <x v="4"/>
    <x v="0"/>
    <x v="0"/>
  </r>
  <r>
    <x v="1"/>
    <x v="2"/>
    <s v="De Bonte Raaf"/>
    <x v="13"/>
    <x v="73"/>
    <n v="0"/>
    <x v="3"/>
    <x v="1"/>
    <x v="1"/>
    <x v="4"/>
    <x v="0"/>
    <x v="0"/>
  </r>
  <r>
    <x v="1"/>
    <x v="2"/>
    <s v="De Bonte Raaf"/>
    <x v="13"/>
    <x v="74"/>
    <n v="0"/>
    <x v="3"/>
    <x v="1"/>
    <x v="1"/>
    <x v="4"/>
    <x v="0"/>
    <x v="0"/>
  </r>
  <r>
    <x v="1"/>
    <x v="2"/>
    <s v="De Bonte Raaf"/>
    <x v="13"/>
    <x v="75"/>
    <n v="0"/>
    <x v="3"/>
    <x v="1"/>
    <x v="1"/>
    <x v="4"/>
    <x v="0"/>
    <x v="0"/>
  </r>
  <r>
    <x v="1"/>
    <x v="2"/>
    <s v="De Bonte Raaf"/>
    <x v="13"/>
    <x v="76"/>
    <n v="117.94"/>
    <x v="3"/>
    <x v="1"/>
    <x v="1"/>
    <x v="6"/>
    <x v="0"/>
    <x v="0"/>
  </r>
  <r>
    <x v="1"/>
    <x v="2"/>
    <s v="De Bonte Raaf"/>
    <x v="13"/>
    <x v="125"/>
    <n v="0"/>
    <x v="3"/>
    <x v="1"/>
    <x v="1"/>
    <x v="6"/>
    <x v="0"/>
    <x v="0"/>
  </r>
  <r>
    <x v="1"/>
    <x v="2"/>
    <s v="De Bonte Raaf"/>
    <x v="13"/>
    <x v="77"/>
    <n v="-107.42"/>
    <x v="3"/>
    <x v="1"/>
    <x v="1"/>
    <x v="7"/>
    <x v="0"/>
    <x v="0"/>
  </r>
  <r>
    <x v="1"/>
    <x v="2"/>
    <s v="De Bonte Raaf"/>
    <x v="13"/>
    <x v="78"/>
    <n v="0"/>
    <x v="3"/>
    <x v="1"/>
    <x v="1"/>
    <x v="7"/>
    <x v="0"/>
    <x v="0"/>
  </r>
  <r>
    <x v="1"/>
    <x v="2"/>
    <s v="De Bonte Raaf"/>
    <x v="13"/>
    <x v="79"/>
    <n v="0"/>
    <x v="3"/>
    <x v="1"/>
    <x v="1"/>
    <x v="7"/>
    <x v="0"/>
    <x v="0"/>
  </r>
  <r>
    <x v="1"/>
    <x v="2"/>
    <s v="De Bonte Raaf"/>
    <x v="13"/>
    <x v="80"/>
    <n v="0"/>
    <x v="3"/>
    <x v="1"/>
    <x v="1"/>
    <x v="8"/>
    <x v="0"/>
    <x v="0"/>
  </r>
  <r>
    <x v="1"/>
    <x v="2"/>
    <s v="De Bonte Raaf"/>
    <x v="13"/>
    <x v="126"/>
    <n v="0"/>
    <x v="3"/>
    <x v="1"/>
    <x v="1"/>
    <x v="8"/>
    <x v="0"/>
    <x v="0"/>
  </r>
  <r>
    <x v="1"/>
    <x v="2"/>
    <s v="De Bonte Raaf"/>
    <x v="13"/>
    <x v="81"/>
    <n v="1577.38"/>
    <x v="3"/>
    <x v="1"/>
    <x v="1"/>
    <x v="8"/>
    <x v="0"/>
    <x v="0"/>
  </r>
  <r>
    <x v="1"/>
    <x v="2"/>
    <s v="De Bonte Raaf"/>
    <x v="13"/>
    <x v="82"/>
    <n v="0"/>
    <x v="3"/>
    <x v="1"/>
    <x v="1"/>
    <x v="8"/>
    <x v="0"/>
    <x v="0"/>
  </r>
  <r>
    <x v="1"/>
    <x v="2"/>
    <s v="De Bonte Raaf"/>
    <x v="13"/>
    <x v="83"/>
    <n v="1577.38"/>
    <x v="3"/>
    <x v="1"/>
    <x v="1"/>
    <x v="9"/>
    <x v="0"/>
    <x v="0"/>
  </r>
  <r>
    <x v="1"/>
    <x v="2"/>
    <s v="De Bonte Raaf"/>
    <x v="13"/>
    <x v="84"/>
    <n v="0"/>
    <x v="3"/>
    <x v="1"/>
    <x v="1"/>
    <x v="3"/>
    <x v="0"/>
    <x v="0"/>
  </r>
  <r>
    <x v="1"/>
    <x v="2"/>
    <s v="De Bonte Raaf"/>
    <x v="14"/>
    <x v="0"/>
    <n v="2257.44"/>
    <x v="0"/>
    <x v="1"/>
    <x v="2"/>
    <x v="0"/>
    <x v="0"/>
    <x v="1"/>
  </r>
  <r>
    <x v="1"/>
    <x v="2"/>
    <s v="De Bonte Raaf"/>
    <x v="14"/>
    <x v="85"/>
    <n v="702.06"/>
    <x v="0"/>
    <x v="1"/>
    <x v="2"/>
    <x v="0"/>
    <x v="0"/>
    <x v="1"/>
  </r>
  <r>
    <x v="1"/>
    <x v="2"/>
    <s v="De Bonte Raaf"/>
    <x v="14"/>
    <x v="97"/>
    <n v="55"/>
    <x v="0"/>
    <x v="1"/>
    <x v="2"/>
    <x v="0"/>
    <x v="0"/>
    <x v="1"/>
  </r>
  <r>
    <x v="1"/>
    <x v="2"/>
    <s v="De Bonte Raaf"/>
    <x v="14"/>
    <x v="86"/>
    <n v="702.06"/>
    <x v="0"/>
    <x v="1"/>
    <x v="2"/>
    <x v="0"/>
    <x v="0"/>
    <x v="1"/>
  </r>
  <r>
    <x v="1"/>
    <x v="2"/>
    <s v="De Bonte Raaf"/>
    <x v="14"/>
    <x v="4"/>
    <n v="702.06"/>
    <x v="0"/>
    <x v="1"/>
    <x v="2"/>
    <x v="1"/>
    <x v="0"/>
    <x v="1"/>
  </r>
  <r>
    <x v="1"/>
    <x v="2"/>
    <s v="De Bonte Raaf"/>
    <x v="14"/>
    <x v="98"/>
    <n v="55"/>
    <x v="0"/>
    <x v="1"/>
    <x v="2"/>
    <x v="0"/>
    <x v="0"/>
    <x v="1"/>
  </r>
  <r>
    <x v="1"/>
    <x v="2"/>
    <s v="De Bonte Raaf"/>
    <x v="14"/>
    <x v="6"/>
    <n v="998.93"/>
    <x v="0"/>
    <x v="1"/>
    <x v="2"/>
    <x v="0"/>
    <x v="0"/>
    <x v="1"/>
  </r>
  <r>
    <x v="1"/>
    <x v="2"/>
    <s v="De Bonte Raaf"/>
    <x v="14"/>
    <x v="101"/>
    <n v="0"/>
    <x v="0"/>
    <x v="1"/>
    <x v="2"/>
    <x v="1"/>
    <x v="0"/>
    <x v="1"/>
  </r>
  <r>
    <x v="1"/>
    <x v="2"/>
    <s v="De Bonte Raaf"/>
    <x v="14"/>
    <x v="99"/>
    <n v="55"/>
    <x v="0"/>
    <x v="1"/>
    <x v="2"/>
    <x v="0"/>
    <x v="0"/>
    <x v="1"/>
  </r>
  <r>
    <x v="1"/>
    <x v="2"/>
    <s v="De Bonte Raaf"/>
    <x v="14"/>
    <x v="9"/>
    <n v="0"/>
    <x v="0"/>
    <x v="1"/>
    <x v="2"/>
    <x v="0"/>
    <x v="0"/>
    <x v="1"/>
  </r>
  <r>
    <x v="1"/>
    <x v="2"/>
    <s v="De Bonte Raaf"/>
    <x v="14"/>
    <x v="102"/>
    <n v="0"/>
    <x v="0"/>
    <x v="1"/>
    <x v="2"/>
    <x v="0"/>
    <x v="0"/>
    <x v="1"/>
  </r>
  <r>
    <x v="1"/>
    <x v="2"/>
    <s v="De Bonte Raaf"/>
    <x v="14"/>
    <x v="87"/>
    <n v="702.06"/>
    <x v="0"/>
    <x v="1"/>
    <x v="2"/>
    <x v="0"/>
    <x v="0"/>
    <x v="1"/>
  </r>
  <r>
    <x v="1"/>
    <x v="2"/>
    <s v="De Bonte Raaf"/>
    <x v="14"/>
    <x v="88"/>
    <n v="702.06"/>
    <x v="0"/>
    <x v="1"/>
    <x v="2"/>
    <x v="0"/>
    <x v="0"/>
    <x v="1"/>
  </r>
  <r>
    <x v="1"/>
    <x v="2"/>
    <s v="De Bonte Raaf"/>
    <x v="14"/>
    <x v="89"/>
    <n v="702.06"/>
    <x v="0"/>
    <x v="1"/>
    <x v="2"/>
    <x v="0"/>
    <x v="0"/>
    <x v="1"/>
  </r>
  <r>
    <x v="1"/>
    <x v="2"/>
    <s v="De Bonte Raaf"/>
    <x v="14"/>
    <x v="90"/>
    <n v="702.06"/>
    <x v="0"/>
    <x v="1"/>
    <x v="2"/>
    <x v="0"/>
    <x v="0"/>
    <x v="1"/>
  </r>
  <r>
    <x v="1"/>
    <x v="2"/>
    <s v="De Bonte Raaf"/>
    <x v="14"/>
    <x v="91"/>
    <n v="702.06"/>
    <x v="0"/>
    <x v="1"/>
    <x v="2"/>
    <x v="0"/>
    <x v="0"/>
    <x v="1"/>
  </r>
  <r>
    <x v="1"/>
    <x v="2"/>
    <s v="De Bonte Raaf"/>
    <x v="14"/>
    <x v="103"/>
    <n v="0"/>
    <x v="0"/>
    <x v="1"/>
    <x v="2"/>
    <x v="1"/>
    <x v="0"/>
    <x v="1"/>
  </r>
  <r>
    <x v="1"/>
    <x v="2"/>
    <s v="De Bonte Raaf"/>
    <x v="14"/>
    <x v="15"/>
    <n v="0"/>
    <x v="0"/>
    <x v="1"/>
    <x v="2"/>
    <x v="0"/>
    <x v="0"/>
    <x v="1"/>
  </r>
  <r>
    <x v="1"/>
    <x v="2"/>
    <s v="De Bonte Raaf"/>
    <x v="14"/>
    <x v="16"/>
    <n v="0"/>
    <x v="0"/>
    <x v="1"/>
    <x v="2"/>
    <x v="0"/>
    <x v="0"/>
    <x v="1"/>
  </r>
  <r>
    <x v="1"/>
    <x v="2"/>
    <s v="De Bonte Raaf"/>
    <x v="14"/>
    <x v="17"/>
    <n v="757.06"/>
    <x v="0"/>
    <x v="1"/>
    <x v="2"/>
    <x v="0"/>
    <x v="0"/>
    <x v="1"/>
  </r>
  <r>
    <x v="1"/>
    <x v="2"/>
    <s v="De Bonte Raaf"/>
    <x v="14"/>
    <x v="18"/>
    <n v="757.06"/>
    <x v="0"/>
    <x v="1"/>
    <x v="2"/>
    <x v="0"/>
    <x v="0"/>
    <x v="1"/>
  </r>
  <r>
    <x v="1"/>
    <x v="2"/>
    <s v="De Bonte Raaf"/>
    <x v="14"/>
    <x v="19"/>
    <n v="23"/>
    <x v="0"/>
    <x v="1"/>
    <x v="2"/>
    <x v="0"/>
    <x v="0"/>
    <x v="1"/>
  </r>
  <r>
    <x v="1"/>
    <x v="2"/>
    <s v="De Bonte Raaf"/>
    <x v="14"/>
    <x v="20"/>
    <n v="757.06"/>
    <x v="0"/>
    <x v="1"/>
    <x v="2"/>
    <x v="0"/>
    <x v="0"/>
    <x v="1"/>
  </r>
  <r>
    <x v="1"/>
    <x v="2"/>
    <s v="De Bonte Raaf"/>
    <x v="14"/>
    <x v="21"/>
    <n v="-4.58"/>
    <x v="0"/>
    <x v="1"/>
    <x v="2"/>
    <x v="0"/>
    <x v="0"/>
    <x v="1"/>
  </r>
  <r>
    <x v="1"/>
    <x v="2"/>
    <s v="De Bonte Raaf"/>
    <x v="14"/>
    <x v="22"/>
    <n v="757.06"/>
    <x v="0"/>
    <x v="1"/>
    <x v="2"/>
    <x v="0"/>
    <x v="0"/>
    <x v="1"/>
  </r>
  <r>
    <x v="1"/>
    <x v="2"/>
    <s v="De Bonte Raaf"/>
    <x v="14"/>
    <x v="23"/>
    <n v="757.06"/>
    <x v="0"/>
    <x v="1"/>
    <x v="2"/>
    <x v="0"/>
    <x v="0"/>
    <x v="1"/>
  </r>
  <r>
    <x v="1"/>
    <x v="2"/>
    <s v="De Bonte Raaf"/>
    <x v="14"/>
    <x v="24"/>
    <n v="757.06"/>
    <x v="0"/>
    <x v="1"/>
    <x v="2"/>
    <x v="0"/>
    <x v="0"/>
    <x v="1"/>
  </r>
  <r>
    <x v="1"/>
    <x v="2"/>
    <s v="De Bonte Raaf"/>
    <x v="14"/>
    <x v="25"/>
    <n v="21.67"/>
    <x v="0"/>
    <x v="1"/>
    <x v="2"/>
    <x v="0"/>
    <x v="0"/>
    <x v="1"/>
  </r>
  <r>
    <x v="1"/>
    <x v="2"/>
    <s v="De Bonte Raaf"/>
    <x v="14"/>
    <x v="26"/>
    <n v="69"/>
    <x v="0"/>
    <x v="1"/>
    <x v="2"/>
    <x v="0"/>
    <x v="0"/>
    <x v="1"/>
  </r>
  <r>
    <x v="1"/>
    <x v="2"/>
    <s v="De Bonte Raaf"/>
    <x v="14"/>
    <x v="27"/>
    <n v="24"/>
    <x v="0"/>
    <x v="1"/>
    <x v="2"/>
    <x v="0"/>
    <x v="0"/>
    <x v="1"/>
  </r>
  <r>
    <x v="1"/>
    <x v="2"/>
    <s v="De Bonte Raaf"/>
    <x v="14"/>
    <x v="28"/>
    <n v="702.06"/>
    <x v="0"/>
    <x v="1"/>
    <x v="2"/>
    <x v="0"/>
    <x v="0"/>
    <x v="1"/>
  </r>
  <r>
    <x v="1"/>
    <x v="2"/>
    <s v="De Bonte Raaf"/>
    <x v="14"/>
    <x v="29"/>
    <n v="55"/>
    <x v="0"/>
    <x v="1"/>
    <x v="2"/>
    <x v="0"/>
    <x v="0"/>
    <x v="1"/>
  </r>
  <r>
    <x v="1"/>
    <x v="2"/>
    <s v="De Bonte Raaf"/>
    <x v="14"/>
    <x v="30"/>
    <n v="1684.8"/>
    <x v="0"/>
    <x v="1"/>
    <x v="2"/>
    <x v="0"/>
    <x v="0"/>
    <x v="1"/>
  </r>
  <r>
    <x v="1"/>
    <x v="2"/>
    <s v="De Bonte Raaf"/>
    <x v="14"/>
    <x v="31"/>
    <n v="10.8"/>
    <x v="0"/>
    <x v="1"/>
    <x v="2"/>
    <x v="0"/>
    <x v="0"/>
    <x v="1"/>
  </r>
  <r>
    <x v="1"/>
    <x v="2"/>
    <s v="De Bonte Raaf"/>
    <x v="14"/>
    <x v="32"/>
    <n v="65.010000000000005"/>
    <x v="0"/>
    <x v="1"/>
    <x v="2"/>
    <x v="0"/>
    <x v="0"/>
    <x v="1"/>
  </r>
  <r>
    <x v="1"/>
    <x v="2"/>
    <s v="De Bonte Raaf"/>
    <x v="14"/>
    <x v="33"/>
    <n v="41.67"/>
    <x v="0"/>
    <x v="1"/>
    <x v="2"/>
    <x v="0"/>
    <x v="0"/>
    <x v="1"/>
  </r>
  <r>
    <x v="1"/>
    <x v="2"/>
    <s v="De Bonte Raaf"/>
    <x v="14"/>
    <x v="34"/>
    <n v="41.67"/>
    <x v="0"/>
    <x v="1"/>
    <x v="2"/>
    <x v="0"/>
    <x v="0"/>
    <x v="1"/>
  </r>
  <r>
    <x v="1"/>
    <x v="2"/>
    <s v="De Bonte Raaf"/>
    <x v="14"/>
    <x v="35"/>
    <n v="100"/>
    <x v="0"/>
    <x v="1"/>
    <x v="2"/>
    <x v="0"/>
    <x v="0"/>
    <x v="1"/>
  </r>
  <r>
    <x v="1"/>
    <x v="2"/>
    <s v="De Bonte Raaf"/>
    <x v="14"/>
    <x v="36"/>
    <n v="65"/>
    <x v="0"/>
    <x v="1"/>
    <x v="2"/>
    <x v="0"/>
    <x v="0"/>
    <x v="1"/>
  </r>
  <r>
    <x v="1"/>
    <x v="2"/>
    <s v="De Bonte Raaf"/>
    <x v="14"/>
    <x v="37"/>
    <n v="52.99"/>
    <x v="0"/>
    <x v="1"/>
    <x v="2"/>
    <x v="0"/>
    <x v="0"/>
    <x v="1"/>
  </r>
  <r>
    <x v="1"/>
    <x v="2"/>
    <s v="De Bonte Raaf"/>
    <x v="14"/>
    <x v="104"/>
    <n v="0"/>
    <x v="0"/>
    <x v="1"/>
    <x v="2"/>
    <x v="0"/>
    <x v="0"/>
    <x v="1"/>
  </r>
  <r>
    <x v="1"/>
    <x v="2"/>
    <s v="De Bonte Raaf"/>
    <x v="14"/>
    <x v="105"/>
    <n v="0"/>
    <x v="0"/>
    <x v="1"/>
    <x v="2"/>
    <x v="0"/>
    <x v="0"/>
    <x v="1"/>
  </r>
  <r>
    <x v="1"/>
    <x v="2"/>
    <s v="De Bonte Raaf"/>
    <x v="14"/>
    <x v="106"/>
    <n v="0"/>
    <x v="0"/>
    <x v="1"/>
    <x v="2"/>
    <x v="0"/>
    <x v="0"/>
    <x v="1"/>
  </r>
  <r>
    <x v="1"/>
    <x v="2"/>
    <s v="De Bonte Raaf"/>
    <x v="14"/>
    <x v="38"/>
    <n v="55.07"/>
    <x v="0"/>
    <x v="1"/>
    <x v="2"/>
    <x v="0"/>
    <x v="0"/>
    <x v="1"/>
  </r>
  <r>
    <x v="1"/>
    <x v="2"/>
    <s v="De Bonte Raaf"/>
    <x v="14"/>
    <x v="39"/>
    <n v="0"/>
    <x v="0"/>
    <x v="1"/>
    <x v="2"/>
    <x v="0"/>
    <x v="0"/>
    <x v="1"/>
  </r>
  <r>
    <x v="1"/>
    <x v="2"/>
    <s v="De Bonte Raaf"/>
    <x v="14"/>
    <x v="40"/>
    <n v="55.07"/>
    <x v="0"/>
    <x v="1"/>
    <x v="2"/>
    <x v="0"/>
    <x v="0"/>
    <x v="1"/>
  </r>
  <r>
    <x v="1"/>
    <x v="2"/>
    <s v="De Bonte Raaf"/>
    <x v="14"/>
    <x v="41"/>
    <n v="0"/>
    <x v="0"/>
    <x v="1"/>
    <x v="2"/>
    <x v="0"/>
    <x v="0"/>
    <x v="1"/>
  </r>
  <r>
    <x v="1"/>
    <x v="2"/>
    <s v="De Bonte Raaf"/>
    <x v="14"/>
    <x v="92"/>
    <n v="702.06"/>
    <x v="0"/>
    <x v="1"/>
    <x v="2"/>
    <x v="0"/>
    <x v="0"/>
    <x v="1"/>
  </r>
  <r>
    <x v="1"/>
    <x v="2"/>
    <s v="De Bonte Raaf"/>
    <x v="14"/>
    <x v="107"/>
    <n v="55"/>
    <x v="0"/>
    <x v="1"/>
    <x v="2"/>
    <x v="1"/>
    <x v="0"/>
    <x v="1"/>
  </r>
  <r>
    <x v="1"/>
    <x v="2"/>
    <s v="De Bonte Raaf"/>
    <x v="14"/>
    <x v="43"/>
    <n v="0"/>
    <x v="0"/>
    <x v="1"/>
    <x v="2"/>
    <x v="1"/>
    <x v="0"/>
    <x v="1"/>
  </r>
  <r>
    <x v="1"/>
    <x v="2"/>
    <s v="De Bonte Raaf"/>
    <x v="14"/>
    <x v="108"/>
    <n v="0"/>
    <x v="0"/>
    <x v="1"/>
    <x v="2"/>
    <x v="1"/>
    <x v="0"/>
    <x v="1"/>
  </r>
  <r>
    <x v="1"/>
    <x v="2"/>
    <s v="De Bonte Raaf"/>
    <x v="14"/>
    <x v="109"/>
    <n v="0"/>
    <x v="0"/>
    <x v="1"/>
    <x v="2"/>
    <x v="1"/>
    <x v="0"/>
    <x v="1"/>
  </r>
  <r>
    <x v="1"/>
    <x v="2"/>
    <s v="De Bonte Raaf"/>
    <x v="14"/>
    <x v="110"/>
    <n v="0"/>
    <x v="0"/>
    <x v="1"/>
    <x v="2"/>
    <x v="1"/>
    <x v="0"/>
    <x v="1"/>
  </r>
  <r>
    <x v="1"/>
    <x v="2"/>
    <s v="De Bonte Raaf"/>
    <x v="14"/>
    <x v="44"/>
    <n v="0"/>
    <x v="0"/>
    <x v="1"/>
    <x v="2"/>
    <x v="2"/>
    <x v="0"/>
    <x v="1"/>
  </r>
  <r>
    <x v="1"/>
    <x v="2"/>
    <s v="De Bonte Raaf"/>
    <x v="14"/>
    <x v="111"/>
    <n v="0"/>
    <x v="0"/>
    <x v="1"/>
    <x v="2"/>
    <x v="2"/>
    <x v="0"/>
    <x v="1"/>
  </r>
  <r>
    <x v="1"/>
    <x v="2"/>
    <s v="De Bonte Raaf"/>
    <x v="14"/>
    <x v="46"/>
    <n v="0"/>
    <x v="0"/>
    <x v="1"/>
    <x v="2"/>
    <x v="2"/>
    <x v="0"/>
    <x v="1"/>
  </r>
  <r>
    <x v="1"/>
    <x v="2"/>
    <s v="De Bonte Raaf"/>
    <x v="14"/>
    <x v="112"/>
    <n v="0"/>
    <x v="0"/>
    <x v="1"/>
    <x v="2"/>
    <x v="2"/>
    <x v="0"/>
    <x v="1"/>
  </r>
  <r>
    <x v="1"/>
    <x v="2"/>
    <s v="De Bonte Raaf"/>
    <x v="14"/>
    <x v="113"/>
    <n v="0"/>
    <x v="0"/>
    <x v="1"/>
    <x v="2"/>
    <x v="2"/>
    <x v="0"/>
    <x v="1"/>
  </r>
  <r>
    <x v="1"/>
    <x v="2"/>
    <s v="De Bonte Raaf"/>
    <x v="14"/>
    <x v="114"/>
    <n v="0"/>
    <x v="0"/>
    <x v="1"/>
    <x v="2"/>
    <x v="2"/>
    <x v="0"/>
    <x v="1"/>
  </r>
  <r>
    <x v="1"/>
    <x v="2"/>
    <s v="De Bonte Raaf"/>
    <x v="14"/>
    <x v="115"/>
    <n v="0"/>
    <x v="0"/>
    <x v="1"/>
    <x v="2"/>
    <x v="2"/>
    <x v="0"/>
    <x v="1"/>
  </r>
  <r>
    <x v="1"/>
    <x v="2"/>
    <s v="De Bonte Raaf"/>
    <x v="14"/>
    <x v="116"/>
    <n v="0"/>
    <x v="0"/>
    <x v="1"/>
    <x v="2"/>
    <x v="1"/>
    <x v="0"/>
    <x v="1"/>
  </r>
  <r>
    <x v="1"/>
    <x v="2"/>
    <s v="De Bonte Raaf"/>
    <x v="14"/>
    <x v="117"/>
    <n v="0"/>
    <x v="0"/>
    <x v="1"/>
    <x v="2"/>
    <x v="2"/>
    <x v="0"/>
    <x v="1"/>
  </r>
  <r>
    <x v="1"/>
    <x v="2"/>
    <s v="De Bonte Raaf"/>
    <x v="14"/>
    <x v="118"/>
    <n v="0"/>
    <x v="0"/>
    <x v="1"/>
    <x v="2"/>
    <x v="1"/>
    <x v="0"/>
    <x v="1"/>
  </r>
  <r>
    <x v="1"/>
    <x v="2"/>
    <s v="De Bonte Raaf"/>
    <x v="14"/>
    <x v="119"/>
    <n v="0"/>
    <x v="0"/>
    <x v="1"/>
    <x v="2"/>
    <x v="10"/>
    <x v="0"/>
    <x v="1"/>
  </r>
  <r>
    <x v="1"/>
    <x v="2"/>
    <s v="De Bonte Raaf"/>
    <x v="14"/>
    <x v="120"/>
    <n v="0"/>
    <x v="0"/>
    <x v="1"/>
    <x v="2"/>
    <x v="10"/>
    <x v="0"/>
    <x v="1"/>
  </r>
  <r>
    <x v="1"/>
    <x v="2"/>
    <s v="De Bonte Raaf"/>
    <x v="14"/>
    <x v="121"/>
    <n v="0"/>
    <x v="0"/>
    <x v="1"/>
    <x v="2"/>
    <x v="10"/>
    <x v="0"/>
    <x v="1"/>
  </r>
  <r>
    <x v="1"/>
    <x v="2"/>
    <s v="De Bonte Raaf"/>
    <x v="14"/>
    <x v="122"/>
    <n v="0"/>
    <x v="0"/>
    <x v="1"/>
    <x v="2"/>
    <x v="10"/>
    <x v="0"/>
    <x v="1"/>
  </r>
  <r>
    <x v="1"/>
    <x v="2"/>
    <s v="De Bonte Raaf"/>
    <x v="14"/>
    <x v="123"/>
    <n v="0"/>
    <x v="0"/>
    <x v="1"/>
    <x v="2"/>
    <x v="10"/>
    <x v="0"/>
    <x v="1"/>
  </r>
  <r>
    <x v="1"/>
    <x v="2"/>
    <s v="De Bonte Raaf"/>
    <x v="14"/>
    <x v="124"/>
    <n v="0"/>
    <x v="0"/>
    <x v="1"/>
    <x v="2"/>
    <x v="10"/>
    <x v="0"/>
    <x v="1"/>
  </r>
  <r>
    <x v="1"/>
    <x v="2"/>
    <s v="De Bonte Raaf"/>
    <x v="14"/>
    <x v="48"/>
    <n v="0"/>
    <x v="0"/>
    <x v="1"/>
    <x v="2"/>
    <x v="1"/>
    <x v="0"/>
    <x v="1"/>
  </r>
  <r>
    <x v="1"/>
    <x v="2"/>
    <s v="De Bonte Raaf"/>
    <x v="14"/>
    <x v="49"/>
    <n v="56.16"/>
    <x v="0"/>
    <x v="1"/>
    <x v="2"/>
    <x v="3"/>
    <x v="0"/>
    <x v="1"/>
  </r>
  <r>
    <x v="1"/>
    <x v="2"/>
    <s v="De Bonte Raaf"/>
    <x v="14"/>
    <x v="50"/>
    <n v="8.42"/>
    <x v="0"/>
    <x v="1"/>
    <x v="2"/>
    <x v="4"/>
    <x v="0"/>
    <x v="1"/>
  </r>
  <r>
    <x v="1"/>
    <x v="2"/>
    <s v="De Bonte Raaf"/>
    <x v="14"/>
    <x v="51"/>
    <n v="11.23"/>
    <x v="0"/>
    <x v="1"/>
    <x v="2"/>
    <x v="4"/>
    <x v="0"/>
    <x v="1"/>
  </r>
  <r>
    <x v="1"/>
    <x v="2"/>
    <s v="De Bonte Raaf"/>
    <x v="14"/>
    <x v="52"/>
    <n v="0"/>
    <x v="0"/>
    <x v="1"/>
    <x v="2"/>
    <x v="1"/>
    <x v="0"/>
    <x v="1"/>
  </r>
  <r>
    <x v="1"/>
    <x v="2"/>
    <s v="De Bonte Raaf"/>
    <x v="14"/>
    <x v="53"/>
    <n v="10.53"/>
    <x v="0"/>
    <x v="1"/>
    <x v="2"/>
    <x v="3"/>
    <x v="0"/>
    <x v="1"/>
  </r>
  <r>
    <x v="1"/>
    <x v="2"/>
    <s v="De Bonte Raaf"/>
    <x v="14"/>
    <x v="54"/>
    <n v="1.58"/>
    <x v="0"/>
    <x v="1"/>
    <x v="2"/>
    <x v="4"/>
    <x v="0"/>
    <x v="1"/>
  </r>
  <r>
    <x v="1"/>
    <x v="2"/>
    <s v="De Bonte Raaf"/>
    <x v="14"/>
    <x v="55"/>
    <n v="2.11"/>
    <x v="0"/>
    <x v="1"/>
    <x v="2"/>
    <x v="4"/>
    <x v="0"/>
    <x v="1"/>
  </r>
  <r>
    <x v="1"/>
    <x v="2"/>
    <s v="De Bonte Raaf"/>
    <x v="14"/>
    <x v="56"/>
    <n v="0"/>
    <x v="0"/>
    <x v="1"/>
    <x v="2"/>
    <x v="4"/>
    <x v="0"/>
    <x v="1"/>
  </r>
  <r>
    <x v="1"/>
    <x v="2"/>
    <s v="De Bonte Raaf"/>
    <x v="14"/>
    <x v="57"/>
    <n v="0"/>
    <x v="0"/>
    <x v="1"/>
    <x v="2"/>
    <x v="4"/>
    <x v="0"/>
    <x v="1"/>
  </r>
  <r>
    <x v="1"/>
    <x v="2"/>
    <s v="De Bonte Raaf"/>
    <x v="14"/>
    <x v="58"/>
    <n v="0"/>
    <x v="0"/>
    <x v="1"/>
    <x v="2"/>
    <x v="4"/>
    <x v="0"/>
    <x v="1"/>
  </r>
  <r>
    <x v="1"/>
    <x v="2"/>
    <s v="De Bonte Raaf"/>
    <x v="14"/>
    <x v="59"/>
    <n v="0"/>
    <x v="0"/>
    <x v="1"/>
    <x v="2"/>
    <x v="4"/>
    <x v="0"/>
    <x v="1"/>
  </r>
  <r>
    <x v="1"/>
    <x v="2"/>
    <s v="De Bonte Raaf"/>
    <x v="14"/>
    <x v="60"/>
    <n v="57.01"/>
    <x v="0"/>
    <x v="1"/>
    <x v="2"/>
    <x v="5"/>
    <x v="0"/>
    <x v="1"/>
  </r>
  <r>
    <x v="1"/>
    <x v="2"/>
    <s v="De Bonte Raaf"/>
    <x v="14"/>
    <x v="61"/>
    <n v="0"/>
    <x v="0"/>
    <x v="1"/>
    <x v="2"/>
    <x v="5"/>
    <x v="0"/>
    <x v="1"/>
  </r>
  <r>
    <x v="1"/>
    <x v="2"/>
    <s v="De Bonte Raaf"/>
    <x v="14"/>
    <x v="62"/>
    <n v="0"/>
    <x v="0"/>
    <x v="1"/>
    <x v="2"/>
    <x v="5"/>
    <x v="0"/>
    <x v="1"/>
  </r>
  <r>
    <x v="1"/>
    <x v="2"/>
    <s v="De Bonte Raaf"/>
    <x v="14"/>
    <x v="63"/>
    <n v="0"/>
    <x v="0"/>
    <x v="1"/>
    <x v="2"/>
    <x v="5"/>
    <x v="0"/>
    <x v="1"/>
  </r>
  <r>
    <x v="1"/>
    <x v="2"/>
    <s v="De Bonte Raaf"/>
    <x v="14"/>
    <x v="64"/>
    <n v="4.09"/>
    <x v="0"/>
    <x v="1"/>
    <x v="2"/>
    <x v="5"/>
    <x v="0"/>
    <x v="1"/>
  </r>
  <r>
    <x v="1"/>
    <x v="2"/>
    <s v="De Bonte Raaf"/>
    <x v="14"/>
    <x v="65"/>
    <n v="0"/>
    <x v="0"/>
    <x v="1"/>
    <x v="2"/>
    <x v="5"/>
    <x v="0"/>
    <x v="1"/>
  </r>
  <r>
    <x v="1"/>
    <x v="2"/>
    <s v="De Bonte Raaf"/>
    <x v="14"/>
    <x v="66"/>
    <n v="0"/>
    <x v="0"/>
    <x v="1"/>
    <x v="2"/>
    <x v="5"/>
    <x v="0"/>
    <x v="1"/>
  </r>
  <r>
    <x v="1"/>
    <x v="2"/>
    <s v="De Bonte Raaf"/>
    <x v="14"/>
    <x v="67"/>
    <n v="58.29"/>
    <x v="0"/>
    <x v="1"/>
    <x v="2"/>
    <x v="5"/>
    <x v="0"/>
    <x v="1"/>
  </r>
  <r>
    <x v="1"/>
    <x v="2"/>
    <s v="De Bonte Raaf"/>
    <x v="14"/>
    <x v="68"/>
    <n v="0"/>
    <x v="0"/>
    <x v="1"/>
    <x v="2"/>
    <x v="5"/>
    <x v="0"/>
    <x v="1"/>
  </r>
  <r>
    <x v="1"/>
    <x v="2"/>
    <s v="De Bonte Raaf"/>
    <x v="14"/>
    <x v="69"/>
    <n v="0"/>
    <x v="0"/>
    <x v="1"/>
    <x v="2"/>
    <x v="5"/>
    <x v="0"/>
    <x v="1"/>
  </r>
  <r>
    <x v="1"/>
    <x v="2"/>
    <s v="De Bonte Raaf"/>
    <x v="14"/>
    <x v="70"/>
    <n v="2.8"/>
    <x v="0"/>
    <x v="1"/>
    <x v="2"/>
    <x v="5"/>
    <x v="0"/>
    <x v="1"/>
  </r>
  <r>
    <x v="1"/>
    <x v="2"/>
    <s v="De Bonte Raaf"/>
    <x v="14"/>
    <x v="71"/>
    <n v="0"/>
    <x v="0"/>
    <x v="1"/>
    <x v="2"/>
    <x v="5"/>
    <x v="0"/>
    <x v="1"/>
  </r>
  <r>
    <x v="1"/>
    <x v="2"/>
    <s v="De Bonte Raaf"/>
    <x v="14"/>
    <x v="72"/>
    <n v="0"/>
    <x v="0"/>
    <x v="1"/>
    <x v="2"/>
    <x v="4"/>
    <x v="0"/>
    <x v="1"/>
  </r>
  <r>
    <x v="1"/>
    <x v="2"/>
    <s v="De Bonte Raaf"/>
    <x v="14"/>
    <x v="73"/>
    <n v="0"/>
    <x v="0"/>
    <x v="1"/>
    <x v="2"/>
    <x v="4"/>
    <x v="0"/>
    <x v="1"/>
  </r>
  <r>
    <x v="1"/>
    <x v="2"/>
    <s v="De Bonte Raaf"/>
    <x v="14"/>
    <x v="74"/>
    <n v="0"/>
    <x v="0"/>
    <x v="1"/>
    <x v="2"/>
    <x v="4"/>
    <x v="0"/>
    <x v="1"/>
  </r>
  <r>
    <x v="1"/>
    <x v="2"/>
    <s v="De Bonte Raaf"/>
    <x v="14"/>
    <x v="75"/>
    <n v="0"/>
    <x v="0"/>
    <x v="1"/>
    <x v="2"/>
    <x v="4"/>
    <x v="0"/>
    <x v="1"/>
  </r>
  <r>
    <x v="1"/>
    <x v="2"/>
    <s v="De Bonte Raaf"/>
    <x v="14"/>
    <x v="76"/>
    <n v="52.99"/>
    <x v="0"/>
    <x v="1"/>
    <x v="2"/>
    <x v="6"/>
    <x v="0"/>
    <x v="1"/>
  </r>
  <r>
    <x v="1"/>
    <x v="2"/>
    <s v="De Bonte Raaf"/>
    <x v="14"/>
    <x v="125"/>
    <n v="0"/>
    <x v="0"/>
    <x v="1"/>
    <x v="2"/>
    <x v="6"/>
    <x v="0"/>
    <x v="1"/>
  </r>
  <r>
    <x v="1"/>
    <x v="2"/>
    <s v="De Bonte Raaf"/>
    <x v="14"/>
    <x v="77"/>
    <n v="0"/>
    <x v="0"/>
    <x v="1"/>
    <x v="2"/>
    <x v="7"/>
    <x v="0"/>
    <x v="1"/>
  </r>
  <r>
    <x v="1"/>
    <x v="2"/>
    <s v="De Bonte Raaf"/>
    <x v="14"/>
    <x v="78"/>
    <n v="-4.58"/>
    <x v="0"/>
    <x v="1"/>
    <x v="2"/>
    <x v="7"/>
    <x v="0"/>
    <x v="1"/>
  </r>
  <r>
    <x v="1"/>
    <x v="2"/>
    <s v="De Bonte Raaf"/>
    <x v="14"/>
    <x v="79"/>
    <n v="0"/>
    <x v="0"/>
    <x v="1"/>
    <x v="2"/>
    <x v="7"/>
    <x v="0"/>
    <x v="1"/>
  </r>
  <r>
    <x v="1"/>
    <x v="2"/>
    <s v="De Bonte Raaf"/>
    <x v="14"/>
    <x v="80"/>
    <n v="0"/>
    <x v="0"/>
    <x v="1"/>
    <x v="2"/>
    <x v="8"/>
    <x v="0"/>
    <x v="1"/>
  </r>
  <r>
    <x v="1"/>
    <x v="2"/>
    <s v="De Bonte Raaf"/>
    <x v="14"/>
    <x v="126"/>
    <n v="0"/>
    <x v="0"/>
    <x v="1"/>
    <x v="2"/>
    <x v="8"/>
    <x v="0"/>
    <x v="1"/>
  </r>
  <r>
    <x v="1"/>
    <x v="2"/>
    <s v="De Bonte Raaf"/>
    <x v="14"/>
    <x v="81"/>
    <n v="752.48"/>
    <x v="0"/>
    <x v="1"/>
    <x v="2"/>
    <x v="8"/>
    <x v="0"/>
    <x v="1"/>
  </r>
  <r>
    <x v="1"/>
    <x v="2"/>
    <s v="De Bonte Raaf"/>
    <x v="14"/>
    <x v="82"/>
    <n v="0"/>
    <x v="0"/>
    <x v="1"/>
    <x v="2"/>
    <x v="8"/>
    <x v="0"/>
    <x v="1"/>
  </r>
  <r>
    <x v="1"/>
    <x v="2"/>
    <s v="De Bonte Raaf"/>
    <x v="14"/>
    <x v="83"/>
    <n v="752.48"/>
    <x v="0"/>
    <x v="1"/>
    <x v="2"/>
    <x v="9"/>
    <x v="0"/>
    <x v="1"/>
  </r>
  <r>
    <x v="1"/>
    <x v="2"/>
    <s v="De Bonte Raaf"/>
    <x v="14"/>
    <x v="84"/>
    <n v="0"/>
    <x v="0"/>
    <x v="1"/>
    <x v="2"/>
    <x v="3"/>
    <x v="0"/>
    <x v="1"/>
  </r>
  <r>
    <x v="1"/>
    <x v="2"/>
    <s v="De Bonte Raaf"/>
    <x v="15"/>
    <x v="0"/>
    <n v="6743.76"/>
    <x v="3"/>
    <x v="5"/>
    <x v="1"/>
    <x v="0"/>
    <x v="0"/>
    <x v="0"/>
  </r>
  <r>
    <x v="1"/>
    <x v="2"/>
    <s v="De Bonte Raaf"/>
    <x v="15"/>
    <x v="85"/>
    <n v="4559.1099999999997"/>
    <x v="3"/>
    <x v="5"/>
    <x v="1"/>
    <x v="0"/>
    <x v="0"/>
    <x v="0"/>
  </r>
  <r>
    <x v="1"/>
    <x v="2"/>
    <s v="De Bonte Raaf"/>
    <x v="15"/>
    <x v="2"/>
    <n v="0"/>
    <x v="3"/>
    <x v="5"/>
    <x v="1"/>
    <x v="0"/>
    <x v="0"/>
    <x v="0"/>
  </r>
  <r>
    <x v="1"/>
    <x v="2"/>
    <s v="De Bonte Raaf"/>
    <x v="15"/>
    <x v="86"/>
    <n v="4559.1099999999997"/>
    <x v="3"/>
    <x v="5"/>
    <x v="1"/>
    <x v="0"/>
    <x v="0"/>
    <x v="0"/>
  </r>
  <r>
    <x v="1"/>
    <x v="2"/>
    <s v="De Bonte Raaf"/>
    <x v="15"/>
    <x v="4"/>
    <n v="3650"/>
    <x v="3"/>
    <x v="5"/>
    <x v="1"/>
    <x v="1"/>
    <x v="0"/>
    <x v="0"/>
  </r>
  <r>
    <x v="1"/>
    <x v="2"/>
    <s v="De Bonte Raaf"/>
    <x v="15"/>
    <x v="5"/>
    <n v="0"/>
    <x v="3"/>
    <x v="5"/>
    <x v="1"/>
    <x v="0"/>
    <x v="0"/>
    <x v="0"/>
  </r>
  <r>
    <x v="1"/>
    <x v="2"/>
    <s v="De Bonte Raaf"/>
    <x v="15"/>
    <x v="6"/>
    <n v="4838.78"/>
    <x v="3"/>
    <x v="5"/>
    <x v="1"/>
    <x v="0"/>
    <x v="0"/>
    <x v="0"/>
  </r>
  <r>
    <x v="1"/>
    <x v="2"/>
    <s v="De Bonte Raaf"/>
    <x v="15"/>
    <x v="101"/>
    <n v="0"/>
    <x v="3"/>
    <x v="5"/>
    <x v="1"/>
    <x v="1"/>
    <x v="0"/>
    <x v="0"/>
  </r>
  <r>
    <x v="1"/>
    <x v="2"/>
    <s v="De Bonte Raaf"/>
    <x v="15"/>
    <x v="7"/>
    <n v="0"/>
    <x v="3"/>
    <x v="5"/>
    <x v="1"/>
    <x v="0"/>
    <x v="0"/>
    <x v="0"/>
  </r>
  <r>
    <x v="1"/>
    <x v="2"/>
    <s v="De Bonte Raaf"/>
    <x v="15"/>
    <x v="96"/>
    <n v="15"/>
    <x v="3"/>
    <x v="5"/>
    <x v="1"/>
    <x v="0"/>
    <x v="0"/>
    <x v="0"/>
  </r>
  <r>
    <x v="1"/>
    <x v="2"/>
    <s v="De Bonte Raaf"/>
    <x v="15"/>
    <x v="102"/>
    <n v="0"/>
    <x v="3"/>
    <x v="5"/>
    <x v="1"/>
    <x v="0"/>
    <x v="0"/>
    <x v="0"/>
  </r>
  <r>
    <x v="1"/>
    <x v="2"/>
    <s v="De Bonte Raaf"/>
    <x v="15"/>
    <x v="87"/>
    <n v="3650"/>
    <x v="3"/>
    <x v="5"/>
    <x v="1"/>
    <x v="0"/>
    <x v="0"/>
    <x v="0"/>
  </r>
  <r>
    <x v="1"/>
    <x v="2"/>
    <s v="De Bonte Raaf"/>
    <x v="15"/>
    <x v="88"/>
    <n v="3650"/>
    <x v="3"/>
    <x v="5"/>
    <x v="1"/>
    <x v="0"/>
    <x v="0"/>
    <x v="0"/>
  </r>
  <r>
    <x v="1"/>
    <x v="2"/>
    <s v="De Bonte Raaf"/>
    <x v="15"/>
    <x v="89"/>
    <n v="3650"/>
    <x v="3"/>
    <x v="5"/>
    <x v="1"/>
    <x v="0"/>
    <x v="0"/>
    <x v="0"/>
  </r>
  <r>
    <x v="1"/>
    <x v="2"/>
    <s v="De Bonte Raaf"/>
    <x v="15"/>
    <x v="90"/>
    <n v="3650"/>
    <x v="3"/>
    <x v="5"/>
    <x v="1"/>
    <x v="0"/>
    <x v="0"/>
    <x v="0"/>
  </r>
  <r>
    <x v="1"/>
    <x v="2"/>
    <s v="De Bonte Raaf"/>
    <x v="15"/>
    <x v="91"/>
    <n v="3650"/>
    <x v="3"/>
    <x v="5"/>
    <x v="1"/>
    <x v="0"/>
    <x v="0"/>
    <x v="0"/>
  </r>
  <r>
    <x v="1"/>
    <x v="2"/>
    <s v="De Bonte Raaf"/>
    <x v="15"/>
    <x v="103"/>
    <n v="0"/>
    <x v="3"/>
    <x v="5"/>
    <x v="1"/>
    <x v="1"/>
    <x v="0"/>
    <x v="0"/>
  </r>
  <r>
    <x v="1"/>
    <x v="2"/>
    <s v="De Bonte Raaf"/>
    <x v="15"/>
    <x v="15"/>
    <n v="0"/>
    <x v="3"/>
    <x v="5"/>
    <x v="1"/>
    <x v="0"/>
    <x v="0"/>
    <x v="0"/>
  </r>
  <r>
    <x v="1"/>
    <x v="2"/>
    <s v="De Bonte Raaf"/>
    <x v="15"/>
    <x v="16"/>
    <n v="4559.1099999999997"/>
    <x v="3"/>
    <x v="5"/>
    <x v="1"/>
    <x v="0"/>
    <x v="0"/>
    <x v="0"/>
  </r>
  <r>
    <x v="1"/>
    <x v="2"/>
    <s v="De Bonte Raaf"/>
    <x v="15"/>
    <x v="17"/>
    <n v="0"/>
    <x v="3"/>
    <x v="5"/>
    <x v="1"/>
    <x v="0"/>
    <x v="0"/>
    <x v="0"/>
  </r>
  <r>
    <x v="1"/>
    <x v="2"/>
    <s v="De Bonte Raaf"/>
    <x v="15"/>
    <x v="18"/>
    <n v="4559.1099999999997"/>
    <x v="3"/>
    <x v="5"/>
    <x v="1"/>
    <x v="0"/>
    <x v="0"/>
    <x v="0"/>
  </r>
  <r>
    <x v="1"/>
    <x v="2"/>
    <s v="De Bonte Raaf"/>
    <x v="15"/>
    <x v="19"/>
    <n v="23"/>
    <x v="3"/>
    <x v="5"/>
    <x v="1"/>
    <x v="0"/>
    <x v="0"/>
    <x v="0"/>
  </r>
  <r>
    <x v="1"/>
    <x v="2"/>
    <s v="De Bonte Raaf"/>
    <x v="15"/>
    <x v="20"/>
    <n v="4559.1099999999997"/>
    <x v="3"/>
    <x v="5"/>
    <x v="1"/>
    <x v="0"/>
    <x v="0"/>
    <x v="0"/>
  </r>
  <r>
    <x v="1"/>
    <x v="2"/>
    <s v="De Bonte Raaf"/>
    <x v="15"/>
    <x v="21"/>
    <n v="-1367.08"/>
    <x v="3"/>
    <x v="5"/>
    <x v="1"/>
    <x v="0"/>
    <x v="0"/>
    <x v="0"/>
  </r>
  <r>
    <x v="1"/>
    <x v="2"/>
    <s v="De Bonte Raaf"/>
    <x v="15"/>
    <x v="22"/>
    <n v="4559.1099999999997"/>
    <x v="3"/>
    <x v="5"/>
    <x v="1"/>
    <x v="0"/>
    <x v="0"/>
    <x v="0"/>
  </r>
  <r>
    <x v="1"/>
    <x v="2"/>
    <s v="De Bonte Raaf"/>
    <x v="15"/>
    <x v="23"/>
    <n v="4559.1099999999997"/>
    <x v="3"/>
    <x v="5"/>
    <x v="1"/>
    <x v="0"/>
    <x v="0"/>
    <x v="0"/>
  </r>
  <r>
    <x v="1"/>
    <x v="2"/>
    <s v="De Bonte Raaf"/>
    <x v="15"/>
    <x v="24"/>
    <n v="4559.1099999999997"/>
    <x v="3"/>
    <x v="5"/>
    <x v="1"/>
    <x v="0"/>
    <x v="0"/>
    <x v="0"/>
  </r>
  <r>
    <x v="1"/>
    <x v="2"/>
    <s v="De Bonte Raaf"/>
    <x v="15"/>
    <x v="25"/>
    <n v="21.67"/>
    <x v="3"/>
    <x v="5"/>
    <x v="1"/>
    <x v="0"/>
    <x v="0"/>
    <x v="0"/>
  </r>
  <r>
    <x v="1"/>
    <x v="2"/>
    <s v="De Bonte Raaf"/>
    <x v="15"/>
    <x v="26"/>
    <n v="165.6"/>
    <x v="3"/>
    <x v="5"/>
    <x v="1"/>
    <x v="0"/>
    <x v="0"/>
    <x v="0"/>
  </r>
  <r>
    <x v="1"/>
    <x v="2"/>
    <s v="De Bonte Raaf"/>
    <x v="15"/>
    <x v="27"/>
    <n v="255.17"/>
    <x v="3"/>
    <x v="5"/>
    <x v="1"/>
    <x v="0"/>
    <x v="0"/>
    <x v="0"/>
  </r>
  <r>
    <x v="1"/>
    <x v="2"/>
    <s v="De Bonte Raaf"/>
    <x v="15"/>
    <x v="28"/>
    <n v="4559.1099999999997"/>
    <x v="3"/>
    <x v="5"/>
    <x v="1"/>
    <x v="0"/>
    <x v="0"/>
    <x v="0"/>
  </r>
  <r>
    <x v="1"/>
    <x v="2"/>
    <s v="De Bonte Raaf"/>
    <x v="15"/>
    <x v="29"/>
    <n v="0"/>
    <x v="3"/>
    <x v="5"/>
    <x v="1"/>
    <x v="0"/>
    <x v="0"/>
    <x v="0"/>
  </r>
  <r>
    <x v="1"/>
    <x v="2"/>
    <s v="De Bonte Raaf"/>
    <x v="15"/>
    <x v="30"/>
    <n v="3650"/>
    <x v="3"/>
    <x v="5"/>
    <x v="1"/>
    <x v="0"/>
    <x v="0"/>
    <x v="0"/>
  </r>
  <r>
    <x v="1"/>
    <x v="2"/>
    <s v="De Bonte Raaf"/>
    <x v="15"/>
    <x v="31"/>
    <n v="23.4"/>
    <x v="3"/>
    <x v="5"/>
    <x v="1"/>
    <x v="0"/>
    <x v="0"/>
    <x v="0"/>
  </r>
  <r>
    <x v="1"/>
    <x v="2"/>
    <s v="De Bonte Raaf"/>
    <x v="15"/>
    <x v="32"/>
    <n v="156"/>
    <x v="3"/>
    <x v="5"/>
    <x v="1"/>
    <x v="0"/>
    <x v="0"/>
    <x v="0"/>
  </r>
  <r>
    <x v="1"/>
    <x v="2"/>
    <s v="De Bonte Raaf"/>
    <x v="15"/>
    <x v="33"/>
    <n v="100"/>
    <x v="3"/>
    <x v="5"/>
    <x v="1"/>
    <x v="0"/>
    <x v="0"/>
    <x v="0"/>
  </r>
  <r>
    <x v="1"/>
    <x v="2"/>
    <s v="De Bonte Raaf"/>
    <x v="15"/>
    <x v="34"/>
    <n v="100"/>
    <x v="3"/>
    <x v="5"/>
    <x v="1"/>
    <x v="0"/>
    <x v="0"/>
    <x v="0"/>
  </r>
  <r>
    <x v="1"/>
    <x v="2"/>
    <s v="De Bonte Raaf"/>
    <x v="15"/>
    <x v="35"/>
    <n v="100"/>
    <x v="3"/>
    <x v="5"/>
    <x v="1"/>
    <x v="0"/>
    <x v="0"/>
    <x v="0"/>
  </r>
  <r>
    <x v="1"/>
    <x v="2"/>
    <s v="De Bonte Raaf"/>
    <x v="15"/>
    <x v="36"/>
    <n v="156"/>
    <x v="3"/>
    <x v="5"/>
    <x v="1"/>
    <x v="0"/>
    <x v="0"/>
    <x v="0"/>
  </r>
  <r>
    <x v="1"/>
    <x v="2"/>
    <s v="De Bonte Raaf"/>
    <x v="15"/>
    <x v="37"/>
    <n v="319.14"/>
    <x v="3"/>
    <x v="5"/>
    <x v="1"/>
    <x v="0"/>
    <x v="0"/>
    <x v="0"/>
  </r>
  <r>
    <x v="1"/>
    <x v="2"/>
    <s v="De Bonte Raaf"/>
    <x v="15"/>
    <x v="104"/>
    <n v="0"/>
    <x v="3"/>
    <x v="5"/>
    <x v="1"/>
    <x v="0"/>
    <x v="0"/>
    <x v="0"/>
  </r>
  <r>
    <x v="1"/>
    <x v="2"/>
    <s v="De Bonte Raaf"/>
    <x v="15"/>
    <x v="105"/>
    <n v="0"/>
    <x v="3"/>
    <x v="5"/>
    <x v="1"/>
    <x v="0"/>
    <x v="0"/>
    <x v="0"/>
  </r>
  <r>
    <x v="1"/>
    <x v="2"/>
    <s v="De Bonte Raaf"/>
    <x v="15"/>
    <x v="106"/>
    <n v="0"/>
    <x v="3"/>
    <x v="5"/>
    <x v="1"/>
    <x v="0"/>
    <x v="0"/>
    <x v="0"/>
  </r>
  <r>
    <x v="1"/>
    <x v="2"/>
    <s v="De Bonte Raaf"/>
    <x v="15"/>
    <x v="38"/>
    <n v="126.43"/>
    <x v="3"/>
    <x v="5"/>
    <x v="1"/>
    <x v="0"/>
    <x v="0"/>
    <x v="0"/>
  </r>
  <r>
    <x v="1"/>
    <x v="2"/>
    <s v="De Bonte Raaf"/>
    <x v="15"/>
    <x v="39"/>
    <n v="0"/>
    <x v="3"/>
    <x v="5"/>
    <x v="1"/>
    <x v="0"/>
    <x v="0"/>
    <x v="0"/>
  </r>
  <r>
    <x v="1"/>
    <x v="2"/>
    <s v="De Bonte Raaf"/>
    <x v="15"/>
    <x v="40"/>
    <n v="126.43"/>
    <x v="3"/>
    <x v="5"/>
    <x v="1"/>
    <x v="0"/>
    <x v="0"/>
    <x v="0"/>
  </r>
  <r>
    <x v="1"/>
    <x v="2"/>
    <s v="De Bonte Raaf"/>
    <x v="15"/>
    <x v="41"/>
    <n v="0"/>
    <x v="3"/>
    <x v="5"/>
    <x v="1"/>
    <x v="0"/>
    <x v="0"/>
    <x v="0"/>
  </r>
  <r>
    <x v="1"/>
    <x v="2"/>
    <s v="De Bonte Raaf"/>
    <x v="15"/>
    <x v="92"/>
    <n v="3650"/>
    <x v="3"/>
    <x v="5"/>
    <x v="1"/>
    <x v="0"/>
    <x v="0"/>
    <x v="0"/>
  </r>
  <r>
    <x v="1"/>
    <x v="2"/>
    <s v="De Bonte Raaf"/>
    <x v="15"/>
    <x v="107"/>
    <n v="0"/>
    <x v="3"/>
    <x v="5"/>
    <x v="1"/>
    <x v="1"/>
    <x v="0"/>
    <x v="0"/>
  </r>
  <r>
    <x v="1"/>
    <x v="2"/>
    <s v="De Bonte Raaf"/>
    <x v="15"/>
    <x v="43"/>
    <n v="0"/>
    <x v="3"/>
    <x v="5"/>
    <x v="1"/>
    <x v="1"/>
    <x v="0"/>
    <x v="0"/>
  </r>
  <r>
    <x v="1"/>
    <x v="2"/>
    <s v="De Bonte Raaf"/>
    <x v="15"/>
    <x v="108"/>
    <n v="0"/>
    <x v="3"/>
    <x v="5"/>
    <x v="1"/>
    <x v="1"/>
    <x v="0"/>
    <x v="0"/>
  </r>
  <r>
    <x v="1"/>
    <x v="2"/>
    <s v="De Bonte Raaf"/>
    <x v="15"/>
    <x v="109"/>
    <n v="0"/>
    <x v="3"/>
    <x v="5"/>
    <x v="1"/>
    <x v="1"/>
    <x v="0"/>
    <x v="0"/>
  </r>
  <r>
    <x v="1"/>
    <x v="2"/>
    <s v="De Bonte Raaf"/>
    <x v="15"/>
    <x v="110"/>
    <n v="0"/>
    <x v="3"/>
    <x v="5"/>
    <x v="1"/>
    <x v="1"/>
    <x v="0"/>
    <x v="0"/>
  </r>
  <r>
    <x v="1"/>
    <x v="2"/>
    <s v="De Bonte Raaf"/>
    <x v="15"/>
    <x v="44"/>
    <n v="15"/>
    <x v="3"/>
    <x v="5"/>
    <x v="1"/>
    <x v="2"/>
    <x v="0"/>
    <x v="0"/>
  </r>
  <r>
    <x v="1"/>
    <x v="2"/>
    <s v="De Bonte Raaf"/>
    <x v="15"/>
    <x v="111"/>
    <n v="0"/>
    <x v="3"/>
    <x v="5"/>
    <x v="1"/>
    <x v="2"/>
    <x v="0"/>
    <x v="0"/>
  </r>
  <r>
    <x v="1"/>
    <x v="2"/>
    <s v="De Bonte Raaf"/>
    <x v="15"/>
    <x v="46"/>
    <n v="0"/>
    <x v="3"/>
    <x v="5"/>
    <x v="1"/>
    <x v="2"/>
    <x v="0"/>
    <x v="0"/>
  </r>
  <r>
    <x v="1"/>
    <x v="2"/>
    <s v="De Bonte Raaf"/>
    <x v="15"/>
    <x v="112"/>
    <n v="0"/>
    <x v="3"/>
    <x v="5"/>
    <x v="1"/>
    <x v="2"/>
    <x v="0"/>
    <x v="0"/>
  </r>
  <r>
    <x v="1"/>
    <x v="2"/>
    <s v="De Bonte Raaf"/>
    <x v="15"/>
    <x v="113"/>
    <n v="0"/>
    <x v="3"/>
    <x v="5"/>
    <x v="1"/>
    <x v="2"/>
    <x v="0"/>
    <x v="0"/>
  </r>
  <r>
    <x v="1"/>
    <x v="2"/>
    <s v="De Bonte Raaf"/>
    <x v="15"/>
    <x v="114"/>
    <n v="-50"/>
    <x v="3"/>
    <x v="5"/>
    <x v="1"/>
    <x v="2"/>
    <x v="0"/>
    <x v="0"/>
  </r>
  <r>
    <x v="1"/>
    <x v="2"/>
    <s v="De Bonte Raaf"/>
    <x v="15"/>
    <x v="115"/>
    <n v="0"/>
    <x v="3"/>
    <x v="5"/>
    <x v="1"/>
    <x v="2"/>
    <x v="0"/>
    <x v="0"/>
  </r>
  <r>
    <x v="1"/>
    <x v="2"/>
    <s v="De Bonte Raaf"/>
    <x v="15"/>
    <x v="116"/>
    <n v="909.11"/>
    <x v="3"/>
    <x v="5"/>
    <x v="1"/>
    <x v="1"/>
    <x v="0"/>
    <x v="0"/>
  </r>
  <r>
    <x v="1"/>
    <x v="2"/>
    <s v="De Bonte Raaf"/>
    <x v="15"/>
    <x v="117"/>
    <n v="959.11"/>
    <x v="3"/>
    <x v="5"/>
    <x v="1"/>
    <x v="2"/>
    <x v="0"/>
    <x v="0"/>
  </r>
  <r>
    <x v="1"/>
    <x v="2"/>
    <s v="De Bonte Raaf"/>
    <x v="15"/>
    <x v="118"/>
    <n v="0"/>
    <x v="3"/>
    <x v="5"/>
    <x v="1"/>
    <x v="1"/>
    <x v="0"/>
    <x v="0"/>
  </r>
  <r>
    <x v="1"/>
    <x v="2"/>
    <s v="De Bonte Raaf"/>
    <x v="15"/>
    <x v="119"/>
    <n v="0"/>
    <x v="3"/>
    <x v="5"/>
    <x v="1"/>
    <x v="10"/>
    <x v="0"/>
    <x v="0"/>
  </r>
  <r>
    <x v="1"/>
    <x v="2"/>
    <s v="De Bonte Raaf"/>
    <x v="15"/>
    <x v="120"/>
    <n v="0"/>
    <x v="3"/>
    <x v="5"/>
    <x v="1"/>
    <x v="10"/>
    <x v="0"/>
    <x v="0"/>
  </r>
  <r>
    <x v="1"/>
    <x v="2"/>
    <s v="De Bonte Raaf"/>
    <x v="15"/>
    <x v="121"/>
    <n v="0"/>
    <x v="3"/>
    <x v="5"/>
    <x v="1"/>
    <x v="10"/>
    <x v="0"/>
    <x v="0"/>
  </r>
  <r>
    <x v="1"/>
    <x v="2"/>
    <s v="De Bonte Raaf"/>
    <x v="15"/>
    <x v="122"/>
    <n v="0"/>
    <x v="3"/>
    <x v="5"/>
    <x v="1"/>
    <x v="10"/>
    <x v="0"/>
    <x v="0"/>
  </r>
  <r>
    <x v="1"/>
    <x v="2"/>
    <s v="De Bonte Raaf"/>
    <x v="15"/>
    <x v="123"/>
    <n v="0"/>
    <x v="3"/>
    <x v="5"/>
    <x v="1"/>
    <x v="10"/>
    <x v="0"/>
    <x v="0"/>
  </r>
  <r>
    <x v="1"/>
    <x v="2"/>
    <s v="De Bonte Raaf"/>
    <x v="15"/>
    <x v="124"/>
    <n v="0"/>
    <x v="3"/>
    <x v="5"/>
    <x v="1"/>
    <x v="10"/>
    <x v="0"/>
    <x v="0"/>
  </r>
  <r>
    <x v="1"/>
    <x v="2"/>
    <s v="De Bonte Raaf"/>
    <x v="15"/>
    <x v="48"/>
    <n v="0"/>
    <x v="3"/>
    <x v="5"/>
    <x v="1"/>
    <x v="1"/>
    <x v="0"/>
    <x v="0"/>
  </r>
  <r>
    <x v="1"/>
    <x v="2"/>
    <s v="De Bonte Raaf"/>
    <x v="15"/>
    <x v="49"/>
    <n v="292"/>
    <x v="3"/>
    <x v="5"/>
    <x v="1"/>
    <x v="3"/>
    <x v="0"/>
    <x v="0"/>
  </r>
  <r>
    <x v="1"/>
    <x v="2"/>
    <s v="De Bonte Raaf"/>
    <x v="15"/>
    <x v="50"/>
    <n v="43.8"/>
    <x v="3"/>
    <x v="5"/>
    <x v="1"/>
    <x v="4"/>
    <x v="0"/>
    <x v="0"/>
  </r>
  <r>
    <x v="1"/>
    <x v="2"/>
    <s v="De Bonte Raaf"/>
    <x v="15"/>
    <x v="51"/>
    <n v="58.4"/>
    <x v="3"/>
    <x v="5"/>
    <x v="1"/>
    <x v="4"/>
    <x v="0"/>
    <x v="0"/>
  </r>
  <r>
    <x v="1"/>
    <x v="2"/>
    <s v="De Bonte Raaf"/>
    <x v="15"/>
    <x v="52"/>
    <n v="0"/>
    <x v="3"/>
    <x v="5"/>
    <x v="1"/>
    <x v="1"/>
    <x v="0"/>
    <x v="0"/>
  </r>
  <r>
    <x v="1"/>
    <x v="2"/>
    <s v="De Bonte Raaf"/>
    <x v="15"/>
    <x v="53"/>
    <n v="54.75"/>
    <x v="3"/>
    <x v="5"/>
    <x v="1"/>
    <x v="3"/>
    <x v="0"/>
    <x v="0"/>
  </r>
  <r>
    <x v="1"/>
    <x v="2"/>
    <s v="De Bonte Raaf"/>
    <x v="15"/>
    <x v="54"/>
    <n v="8.2100000000000009"/>
    <x v="3"/>
    <x v="5"/>
    <x v="1"/>
    <x v="4"/>
    <x v="0"/>
    <x v="0"/>
  </r>
  <r>
    <x v="1"/>
    <x v="2"/>
    <s v="De Bonte Raaf"/>
    <x v="15"/>
    <x v="55"/>
    <n v="10.95"/>
    <x v="3"/>
    <x v="5"/>
    <x v="1"/>
    <x v="4"/>
    <x v="0"/>
    <x v="0"/>
  </r>
  <r>
    <x v="1"/>
    <x v="2"/>
    <s v="De Bonte Raaf"/>
    <x v="15"/>
    <x v="56"/>
    <n v="0"/>
    <x v="3"/>
    <x v="5"/>
    <x v="1"/>
    <x v="4"/>
    <x v="0"/>
    <x v="0"/>
  </r>
  <r>
    <x v="1"/>
    <x v="2"/>
    <s v="De Bonte Raaf"/>
    <x v="15"/>
    <x v="57"/>
    <n v="0"/>
    <x v="3"/>
    <x v="5"/>
    <x v="1"/>
    <x v="4"/>
    <x v="0"/>
    <x v="0"/>
  </r>
  <r>
    <x v="1"/>
    <x v="2"/>
    <s v="De Bonte Raaf"/>
    <x v="15"/>
    <x v="58"/>
    <n v="0"/>
    <x v="3"/>
    <x v="5"/>
    <x v="1"/>
    <x v="4"/>
    <x v="0"/>
    <x v="0"/>
  </r>
  <r>
    <x v="1"/>
    <x v="2"/>
    <s v="De Bonte Raaf"/>
    <x v="15"/>
    <x v="59"/>
    <n v="0"/>
    <x v="3"/>
    <x v="5"/>
    <x v="1"/>
    <x v="4"/>
    <x v="0"/>
    <x v="0"/>
  </r>
  <r>
    <x v="1"/>
    <x v="2"/>
    <s v="De Bonte Raaf"/>
    <x v="15"/>
    <x v="60"/>
    <n v="343.3"/>
    <x v="3"/>
    <x v="5"/>
    <x v="1"/>
    <x v="5"/>
    <x v="0"/>
    <x v="0"/>
  </r>
  <r>
    <x v="1"/>
    <x v="2"/>
    <s v="De Bonte Raaf"/>
    <x v="15"/>
    <x v="61"/>
    <n v="0"/>
    <x v="3"/>
    <x v="5"/>
    <x v="1"/>
    <x v="5"/>
    <x v="0"/>
    <x v="0"/>
  </r>
  <r>
    <x v="1"/>
    <x v="2"/>
    <s v="De Bonte Raaf"/>
    <x v="15"/>
    <x v="62"/>
    <n v="0"/>
    <x v="3"/>
    <x v="5"/>
    <x v="1"/>
    <x v="5"/>
    <x v="0"/>
    <x v="0"/>
  </r>
  <r>
    <x v="1"/>
    <x v="2"/>
    <s v="De Bonte Raaf"/>
    <x v="15"/>
    <x v="63"/>
    <n v="0"/>
    <x v="3"/>
    <x v="5"/>
    <x v="1"/>
    <x v="5"/>
    <x v="0"/>
    <x v="0"/>
  </r>
  <r>
    <x v="1"/>
    <x v="2"/>
    <s v="De Bonte Raaf"/>
    <x v="15"/>
    <x v="64"/>
    <n v="24.62"/>
    <x v="3"/>
    <x v="5"/>
    <x v="1"/>
    <x v="5"/>
    <x v="0"/>
    <x v="0"/>
  </r>
  <r>
    <x v="1"/>
    <x v="2"/>
    <s v="De Bonte Raaf"/>
    <x v="15"/>
    <x v="65"/>
    <n v="0"/>
    <x v="3"/>
    <x v="5"/>
    <x v="1"/>
    <x v="5"/>
    <x v="0"/>
    <x v="0"/>
  </r>
  <r>
    <x v="1"/>
    <x v="2"/>
    <s v="De Bonte Raaf"/>
    <x v="15"/>
    <x v="66"/>
    <n v="123.1"/>
    <x v="3"/>
    <x v="5"/>
    <x v="1"/>
    <x v="5"/>
    <x v="0"/>
    <x v="0"/>
  </r>
  <r>
    <x v="1"/>
    <x v="2"/>
    <s v="De Bonte Raaf"/>
    <x v="15"/>
    <x v="67"/>
    <n v="0"/>
    <x v="3"/>
    <x v="5"/>
    <x v="1"/>
    <x v="5"/>
    <x v="0"/>
    <x v="0"/>
  </r>
  <r>
    <x v="1"/>
    <x v="2"/>
    <s v="De Bonte Raaf"/>
    <x v="15"/>
    <x v="68"/>
    <n v="0"/>
    <x v="3"/>
    <x v="5"/>
    <x v="1"/>
    <x v="5"/>
    <x v="0"/>
    <x v="0"/>
  </r>
  <r>
    <x v="1"/>
    <x v="2"/>
    <s v="De Bonte Raaf"/>
    <x v="15"/>
    <x v="69"/>
    <n v="0"/>
    <x v="3"/>
    <x v="5"/>
    <x v="1"/>
    <x v="5"/>
    <x v="0"/>
    <x v="0"/>
  </r>
  <r>
    <x v="1"/>
    <x v="2"/>
    <s v="De Bonte Raaf"/>
    <x v="15"/>
    <x v="70"/>
    <n v="16.87"/>
    <x v="3"/>
    <x v="5"/>
    <x v="1"/>
    <x v="5"/>
    <x v="0"/>
    <x v="0"/>
  </r>
  <r>
    <x v="1"/>
    <x v="2"/>
    <s v="De Bonte Raaf"/>
    <x v="15"/>
    <x v="71"/>
    <n v="0"/>
    <x v="3"/>
    <x v="5"/>
    <x v="1"/>
    <x v="5"/>
    <x v="0"/>
    <x v="0"/>
  </r>
  <r>
    <x v="1"/>
    <x v="2"/>
    <s v="De Bonte Raaf"/>
    <x v="15"/>
    <x v="72"/>
    <n v="0"/>
    <x v="3"/>
    <x v="5"/>
    <x v="1"/>
    <x v="4"/>
    <x v="0"/>
    <x v="0"/>
  </r>
  <r>
    <x v="1"/>
    <x v="2"/>
    <s v="De Bonte Raaf"/>
    <x v="15"/>
    <x v="73"/>
    <n v="0"/>
    <x v="3"/>
    <x v="5"/>
    <x v="1"/>
    <x v="4"/>
    <x v="0"/>
    <x v="0"/>
  </r>
  <r>
    <x v="1"/>
    <x v="2"/>
    <s v="De Bonte Raaf"/>
    <x v="15"/>
    <x v="74"/>
    <n v="0"/>
    <x v="3"/>
    <x v="5"/>
    <x v="1"/>
    <x v="4"/>
    <x v="0"/>
    <x v="0"/>
  </r>
  <r>
    <x v="1"/>
    <x v="2"/>
    <s v="De Bonte Raaf"/>
    <x v="15"/>
    <x v="75"/>
    <n v="0"/>
    <x v="3"/>
    <x v="5"/>
    <x v="1"/>
    <x v="4"/>
    <x v="0"/>
    <x v="0"/>
  </r>
  <r>
    <x v="1"/>
    <x v="2"/>
    <s v="De Bonte Raaf"/>
    <x v="15"/>
    <x v="76"/>
    <n v="319.14"/>
    <x v="3"/>
    <x v="5"/>
    <x v="1"/>
    <x v="6"/>
    <x v="0"/>
    <x v="0"/>
  </r>
  <r>
    <x v="1"/>
    <x v="2"/>
    <s v="De Bonte Raaf"/>
    <x v="15"/>
    <x v="125"/>
    <n v="0"/>
    <x v="3"/>
    <x v="5"/>
    <x v="1"/>
    <x v="6"/>
    <x v="0"/>
    <x v="0"/>
  </r>
  <r>
    <x v="1"/>
    <x v="2"/>
    <s v="De Bonte Raaf"/>
    <x v="15"/>
    <x v="77"/>
    <n v="-1367.08"/>
    <x v="3"/>
    <x v="5"/>
    <x v="1"/>
    <x v="7"/>
    <x v="0"/>
    <x v="0"/>
  </r>
  <r>
    <x v="1"/>
    <x v="2"/>
    <s v="De Bonte Raaf"/>
    <x v="15"/>
    <x v="78"/>
    <n v="0"/>
    <x v="3"/>
    <x v="5"/>
    <x v="1"/>
    <x v="7"/>
    <x v="0"/>
    <x v="0"/>
  </r>
  <r>
    <x v="1"/>
    <x v="2"/>
    <s v="De Bonte Raaf"/>
    <x v="15"/>
    <x v="79"/>
    <n v="0"/>
    <x v="3"/>
    <x v="5"/>
    <x v="1"/>
    <x v="7"/>
    <x v="0"/>
    <x v="0"/>
  </r>
  <r>
    <x v="1"/>
    <x v="2"/>
    <s v="De Bonte Raaf"/>
    <x v="15"/>
    <x v="80"/>
    <n v="0"/>
    <x v="3"/>
    <x v="5"/>
    <x v="1"/>
    <x v="8"/>
    <x v="0"/>
    <x v="0"/>
  </r>
  <r>
    <x v="1"/>
    <x v="2"/>
    <s v="De Bonte Raaf"/>
    <x v="15"/>
    <x v="126"/>
    <n v="0"/>
    <x v="3"/>
    <x v="5"/>
    <x v="1"/>
    <x v="8"/>
    <x v="0"/>
    <x v="0"/>
  </r>
  <r>
    <x v="1"/>
    <x v="2"/>
    <s v="De Bonte Raaf"/>
    <x v="15"/>
    <x v="81"/>
    <n v="2247.92"/>
    <x v="3"/>
    <x v="5"/>
    <x v="1"/>
    <x v="8"/>
    <x v="0"/>
    <x v="0"/>
  </r>
  <r>
    <x v="1"/>
    <x v="2"/>
    <s v="De Bonte Raaf"/>
    <x v="15"/>
    <x v="82"/>
    <n v="0"/>
    <x v="3"/>
    <x v="5"/>
    <x v="1"/>
    <x v="8"/>
    <x v="0"/>
    <x v="0"/>
  </r>
  <r>
    <x v="1"/>
    <x v="2"/>
    <s v="De Bonte Raaf"/>
    <x v="15"/>
    <x v="83"/>
    <n v="2247.92"/>
    <x v="3"/>
    <x v="5"/>
    <x v="1"/>
    <x v="9"/>
    <x v="0"/>
    <x v="0"/>
  </r>
  <r>
    <x v="1"/>
    <x v="2"/>
    <s v="De Bonte Raaf"/>
    <x v="15"/>
    <x v="84"/>
    <n v="0"/>
    <x v="3"/>
    <x v="5"/>
    <x v="1"/>
    <x v="3"/>
    <x v="0"/>
    <x v="0"/>
  </r>
  <r>
    <x v="1"/>
    <x v="2"/>
    <s v="De Bonte Raaf"/>
    <x v="16"/>
    <x v="0"/>
    <n v="124.71"/>
    <x v="4"/>
    <x v="6"/>
    <x v="0"/>
    <x v="0"/>
    <x v="0"/>
    <x v="0"/>
  </r>
  <r>
    <x v="1"/>
    <x v="2"/>
    <s v="De Bonte Raaf"/>
    <x v="16"/>
    <x v="85"/>
    <n v="64.900000000000006"/>
    <x v="4"/>
    <x v="6"/>
    <x v="0"/>
    <x v="0"/>
    <x v="0"/>
    <x v="0"/>
  </r>
  <r>
    <x v="1"/>
    <x v="2"/>
    <s v="De Bonte Raaf"/>
    <x v="16"/>
    <x v="2"/>
    <n v="0"/>
    <x v="4"/>
    <x v="6"/>
    <x v="0"/>
    <x v="0"/>
    <x v="0"/>
    <x v="0"/>
  </r>
  <r>
    <x v="1"/>
    <x v="2"/>
    <s v="De Bonte Raaf"/>
    <x v="16"/>
    <x v="86"/>
    <n v="64.900000000000006"/>
    <x v="4"/>
    <x v="6"/>
    <x v="0"/>
    <x v="0"/>
    <x v="0"/>
    <x v="0"/>
  </r>
  <r>
    <x v="1"/>
    <x v="2"/>
    <s v="De Bonte Raaf"/>
    <x v="16"/>
    <x v="4"/>
    <n v="64.900000000000006"/>
    <x v="4"/>
    <x v="6"/>
    <x v="0"/>
    <x v="1"/>
    <x v="0"/>
    <x v="0"/>
  </r>
  <r>
    <x v="1"/>
    <x v="2"/>
    <s v="De Bonte Raaf"/>
    <x v="16"/>
    <x v="5"/>
    <n v="0"/>
    <x v="4"/>
    <x v="6"/>
    <x v="0"/>
    <x v="0"/>
    <x v="0"/>
    <x v="0"/>
  </r>
  <r>
    <x v="1"/>
    <x v="2"/>
    <s v="De Bonte Raaf"/>
    <x v="16"/>
    <x v="6"/>
    <n v="82.83"/>
    <x v="4"/>
    <x v="6"/>
    <x v="0"/>
    <x v="0"/>
    <x v="0"/>
    <x v="0"/>
  </r>
  <r>
    <x v="1"/>
    <x v="2"/>
    <s v="De Bonte Raaf"/>
    <x v="16"/>
    <x v="101"/>
    <n v="0"/>
    <x v="4"/>
    <x v="6"/>
    <x v="0"/>
    <x v="1"/>
    <x v="0"/>
    <x v="0"/>
  </r>
  <r>
    <x v="1"/>
    <x v="2"/>
    <s v="De Bonte Raaf"/>
    <x v="16"/>
    <x v="7"/>
    <n v="0"/>
    <x v="4"/>
    <x v="6"/>
    <x v="0"/>
    <x v="0"/>
    <x v="0"/>
    <x v="0"/>
  </r>
  <r>
    <x v="1"/>
    <x v="2"/>
    <s v="De Bonte Raaf"/>
    <x v="16"/>
    <x v="9"/>
    <n v="0"/>
    <x v="4"/>
    <x v="6"/>
    <x v="0"/>
    <x v="0"/>
    <x v="0"/>
    <x v="0"/>
  </r>
  <r>
    <x v="1"/>
    <x v="2"/>
    <s v="De Bonte Raaf"/>
    <x v="16"/>
    <x v="102"/>
    <n v="0"/>
    <x v="4"/>
    <x v="6"/>
    <x v="0"/>
    <x v="0"/>
    <x v="0"/>
    <x v="0"/>
  </r>
  <r>
    <x v="1"/>
    <x v="2"/>
    <s v="De Bonte Raaf"/>
    <x v="16"/>
    <x v="87"/>
    <n v="64.900000000000006"/>
    <x v="4"/>
    <x v="6"/>
    <x v="0"/>
    <x v="0"/>
    <x v="0"/>
    <x v="0"/>
  </r>
  <r>
    <x v="1"/>
    <x v="2"/>
    <s v="De Bonte Raaf"/>
    <x v="16"/>
    <x v="88"/>
    <n v="64.900000000000006"/>
    <x v="4"/>
    <x v="6"/>
    <x v="0"/>
    <x v="0"/>
    <x v="0"/>
    <x v="0"/>
  </r>
  <r>
    <x v="1"/>
    <x v="2"/>
    <s v="De Bonte Raaf"/>
    <x v="16"/>
    <x v="89"/>
    <n v="64.900000000000006"/>
    <x v="4"/>
    <x v="6"/>
    <x v="0"/>
    <x v="0"/>
    <x v="0"/>
    <x v="0"/>
  </r>
  <r>
    <x v="1"/>
    <x v="2"/>
    <s v="De Bonte Raaf"/>
    <x v="16"/>
    <x v="90"/>
    <n v="64.900000000000006"/>
    <x v="4"/>
    <x v="6"/>
    <x v="0"/>
    <x v="0"/>
    <x v="0"/>
    <x v="0"/>
  </r>
  <r>
    <x v="1"/>
    <x v="2"/>
    <s v="De Bonte Raaf"/>
    <x v="16"/>
    <x v="91"/>
    <n v="64.900000000000006"/>
    <x v="4"/>
    <x v="6"/>
    <x v="0"/>
    <x v="0"/>
    <x v="0"/>
    <x v="0"/>
  </r>
  <r>
    <x v="1"/>
    <x v="2"/>
    <s v="De Bonte Raaf"/>
    <x v="16"/>
    <x v="103"/>
    <n v="0"/>
    <x v="4"/>
    <x v="6"/>
    <x v="0"/>
    <x v="1"/>
    <x v="0"/>
    <x v="0"/>
  </r>
  <r>
    <x v="1"/>
    <x v="2"/>
    <s v="De Bonte Raaf"/>
    <x v="16"/>
    <x v="15"/>
    <n v="0"/>
    <x v="4"/>
    <x v="6"/>
    <x v="0"/>
    <x v="0"/>
    <x v="0"/>
    <x v="0"/>
  </r>
  <r>
    <x v="1"/>
    <x v="2"/>
    <s v="De Bonte Raaf"/>
    <x v="16"/>
    <x v="16"/>
    <n v="64.900000000000006"/>
    <x v="4"/>
    <x v="6"/>
    <x v="0"/>
    <x v="0"/>
    <x v="0"/>
    <x v="0"/>
  </r>
  <r>
    <x v="1"/>
    <x v="2"/>
    <s v="De Bonte Raaf"/>
    <x v="16"/>
    <x v="17"/>
    <n v="0"/>
    <x v="4"/>
    <x v="6"/>
    <x v="0"/>
    <x v="0"/>
    <x v="0"/>
    <x v="0"/>
  </r>
  <r>
    <x v="1"/>
    <x v="2"/>
    <s v="De Bonte Raaf"/>
    <x v="16"/>
    <x v="18"/>
    <n v="64.900000000000006"/>
    <x v="4"/>
    <x v="6"/>
    <x v="0"/>
    <x v="0"/>
    <x v="0"/>
    <x v="0"/>
  </r>
  <r>
    <x v="1"/>
    <x v="2"/>
    <s v="De Bonte Raaf"/>
    <x v="16"/>
    <x v="19"/>
    <n v="2"/>
    <x v="4"/>
    <x v="6"/>
    <x v="0"/>
    <x v="0"/>
    <x v="0"/>
    <x v="0"/>
  </r>
  <r>
    <x v="1"/>
    <x v="2"/>
    <s v="De Bonte Raaf"/>
    <x v="16"/>
    <x v="20"/>
    <n v="64.900000000000006"/>
    <x v="4"/>
    <x v="6"/>
    <x v="0"/>
    <x v="0"/>
    <x v="0"/>
    <x v="0"/>
  </r>
  <r>
    <x v="1"/>
    <x v="2"/>
    <s v="De Bonte Raaf"/>
    <x v="16"/>
    <x v="21"/>
    <n v="-23.33"/>
    <x v="4"/>
    <x v="6"/>
    <x v="0"/>
    <x v="0"/>
    <x v="0"/>
    <x v="0"/>
  </r>
  <r>
    <x v="1"/>
    <x v="2"/>
    <s v="De Bonte Raaf"/>
    <x v="16"/>
    <x v="22"/>
    <n v="64.900000000000006"/>
    <x v="4"/>
    <x v="6"/>
    <x v="0"/>
    <x v="0"/>
    <x v="0"/>
    <x v="0"/>
  </r>
  <r>
    <x v="1"/>
    <x v="2"/>
    <s v="De Bonte Raaf"/>
    <x v="16"/>
    <x v="23"/>
    <n v="64.900000000000006"/>
    <x v="4"/>
    <x v="6"/>
    <x v="0"/>
    <x v="0"/>
    <x v="0"/>
    <x v="0"/>
  </r>
  <r>
    <x v="1"/>
    <x v="2"/>
    <s v="De Bonte Raaf"/>
    <x v="16"/>
    <x v="24"/>
    <n v="64.900000000000006"/>
    <x v="4"/>
    <x v="6"/>
    <x v="0"/>
    <x v="0"/>
    <x v="0"/>
    <x v="0"/>
  </r>
  <r>
    <x v="1"/>
    <x v="2"/>
    <s v="De Bonte Raaf"/>
    <x v="16"/>
    <x v="25"/>
    <n v="21.67"/>
    <x v="4"/>
    <x v="6"/>
    <x v="0"/>
    <x v="0"/>
    <x v="0"/>
    <x v="0"/>
  </r>
  <r>
    <x v="1"/>
    <x v="2"/>
    <s v="De Bonte Raaf"/>
    <x v="16"/>
    <x v="26"/>
    <n v="10"/>
    <x v="4"/>
    <x v="6"/>
    <x v="0"/>
    <x v="0"/>
    <x v="0"/>
    <x v="0"/>
  </r>
  <r>
    <x v="1"/>
    <x v="2"/>
    <s v="De Bonte Raaf"/>
    <x v="16"/>
    <x v="27"/>
    <n v="0"/>
    <x v="4"/>
    <x v="6"/>
    <x v="0"/>
    <x v="0"/>
    <x v="0"/>
    <x v="0"/>
  </r>
  <r>
    <x v="1"/>
    <x v="2"/>
    <s v="De Bonte Raaf"/>
    <x v="16"/>
    <x v="28"/>
    <n v="64.900000000000006"/>
    <x v="4"/>
    <x v="6"/>
    <x v="0"/>
    <x v="0"/>
    <x v="0"/>
    <x v="0"/>
  </r>
  <r>
    <x v="1"/>
    <x v="2"/>
    <s v="De Bonte Raaf"/>
    <x v="16"/>
    <x v="29"/>
    <n v="0"/>
    <x v="4"/>
    <x v="6"/>
    <x v="0"/>
    <x v="0"/>
    <x v="0"/>
    <x v="0"/>
  </r>
  <r>
    <x v="1"/>
    <x v="2"/>
    <s v="De Bonte Raaf"/>
    <x v="16"/>
    <x v="30"/>
    <n v="1010.9"/>
    <x v="4"/>
    <x v="6"/>
    <x v="0"/>
    <x v="0"/>
    <x v="0"/>
    <x v="0"/>
  </r>
  <r>
    <x v="1"/>
    <x v="2"/>
    <s v="De Bonte Raaf"/>
    <x v="16"/>
    <x v="31"/>
    <n v="6.49"/>
    <x v="4"/>
    <x v="6"/>
    <x v="0"/>
    <x v="0"/>
    <x v="0"/>
    <x v="0"/>
  </r>
  <r>
    <x v="1"/>
    <x v="2"/>
    <s v="De Bonte Raaf"/>
    <x v="16"/>
    <x v="32"/>
    <n v="10"/>
    <x v="4"/>
    <x v="6"/>
    <x v="0"/>
    <x v="0"/>
    <x v="0"/>
    <x v="0"/>
  </r>
  <r>
    <x v="1"/>
    <x v="2"/>
    <s v="De Bonte Raaf"/>
    <x v="16"/>
    <x v="33"/>
    <n v="6.41"/>
    <x v="4"/>
    <x v="6"/>
    <x v="0"/>
    <x v="0"/>
    <x v="0"/>
    <x v="0"/>
  </r>
  <r>
    <x v="1"/>
    <x v="2"/>
    <s v="De Bonte Raaf"/>
    <x v="16"/>
    <x v="34"/>
    <n v="0"/>
    <x v="4"/>
    <x v="6"/>
    <x v="0"/>
    <x v="0"/>
    <x v="0"/>
    <x v="0"/>
  </r>
  <r>
    <x v="1"/>
    <x v="2"/>
    <s v="De Bonte Raaf"/>
    <x v="16"/>
    <x v="35"/>
    <n v="0"/>
    <x v="4"/>
    <x v="6"/>
    <x v="0"/>
    <x v="0"/>
    <x v="0"/>
    <x v="0"/>
  </r>
  <r>
    <x v="1"/>
    <x v="2"/>
    <s v="De Bonte Raaf"/>
    <x v="16"/>
    <x v="36"/>
    <n v="10"/>
    <x v="4"/>
    <x v="6"/>
    <x v="0"/>
    <x v="0"/>
    <x v="0"/>
    <x v="0"/>
  </r>
  <r>
    <x v="1"/>
    <x v="2"/>
    <s v="De Bonte Raaf"/>
    <x v="16"/>
    <x v="37"/>
    <n v="4.54"/>
    <x v="4"/>
    <x v="6"/>
    <x v="0"/>
    <x v="0"/>
    <x v="0"/>
    <x v="0"/>
  </r>
  <r>
    <x v="1"/>
    <x v="2"/>
    <s v="De Bonte Raaf"/>
    <x v="16"/>
    <x v="104"/>
    <n v="0"/>
    <x v="4"/>
    <x v="6"/>
    <x v="0"/>
    <x v="0"/>
    <x v="0"/>
    <x v="0"/>
  </r>
  <r>
    <x v="1"/>
    <x v="2"/>
    <s v="De Bonte Raaf"/>
    <x v="16"/>
    <x v="105"/>
    <n v="0"/>
    <x v="4"/>
    <x v="6"/>
    <x v="0"/>
    <x v="0"/>
    <x v="0"/>
    <x v="0"/>
  </r>
  <r>
    <x v="1"/>
    <x v="2"/>
    <s v="De Bonte Raaf"/>
    <x v="16"/>
    <x v="106"/>
    <n v="0"/>
    <x v="4"/>
    <x v="6"/>
    <x v="0"/>
    <x v="0"/>
    <x v="0"/>
    <x v="0"/>
  </r>
  <r>
    <x v="1"/>
    <x v="2"/>
    <s v="De Bonte Raaf"/>
    <x v="16"/>
    <x v="38"/>
    <n v="0.79"/>
    <x v="4"/>
    <x v="6"/>
    <x v="0"/>
    <x v="0"/>
    <x v="0"/>
    <x v="0"/>
  </r>
  <r>
    <x v="1"/>
    <x v="2"/>
    <s v="De Bonte Raaf"/>
    <x v="16"/>
    <x v="39"/>
    <n v="0"/>
    <x v="4"/>
    <x v="6"/>
    <x v="0"/>
    <x v="0"/>
    <x v="0"/>
    <x v="0"/>
  </r>
  <r>
    <x v="1"/>
    <x v="2"/>
    <s v="De Bonte Raaf"/>
    <x v="16"/>
    <x v="40"/>
    <n v="0.79"/>
    <x v="4"/>
    <x v="6"/>
    <x v="0"/>
    <x v="0"/>
    <x v="0"/>
    <x v="0"/>
  </r>
  <r>
    <x v="1"/>
    <x v="2"/>
    <s v="De Bonte Raaf"/>
    <x v="16"/>
    <x v="41"/>
    <n v="0"/>
    <x v="4"/>
    <x v="6"/>
    <x v="0"/>
    <x v="0"/>
    <x v="0"/>
    <x v="0"/>
  </r>
  <r>
    <x v="1"/>
    <x v="2"/>
    <s v="De Bonte Raaf"/>
    <x v="16"/>
    <x v="92"/>
    <n v="64.900000000000006"/>
    <x v="4"/>
    <x v="6"/>
    <x v="0"/>
    <x v="0"/>
    <x v="0"/>
    <x v="0"/>
  </r>
  <r>
    <x v="1"/>
    <x v="2"/>
    <s v="De Bonte Raaf"/>
    <x v="16"/>
    <x v="107"/>
    <n v="0"/>
    <x v="4"/>
    <x v="6"/>
    <x v="0"/>
    <x v="1"/>
    <x v="0"/>
    <x v="0"/>
  </r>
  <r>
    <x v="1"/>
    <x v="2"/>
    <s v="De Bonte Raaf"/>
    <x v="16"/>
    <x v="43"/>
    <n v="0"/>
    <x v="4"/>
    <x v="6"/>
    <x v="0"/>
    <x v="1"/>
    <x v="0"/>
    <x v="0"/>
  </r>
  <r>
    <x v="1"/>
    <x v="2"/>
    <s v="De Bonte Raaf"/>
    <x v="16"/>
    <x v="108"/>
    <n v="0"/>
    <x v="4"/>
    <x v="6"/>
    <x v="0"/>
    <x v="1"/>
    <x v="0"/>
    <x v="0"/>
  </r>
  <r>
    <x v="1"/>
    <x v="2"/>
    <s v="De Bonte Raaf"/>
    <x v="16"/>
    <x v="109"/>
    <n v="0"/>
    <x v="4"/>
    <x v="6"/>
    <x v="0"/>
    <x v="1"/>
    <x v="0"/>
    <x v="0"/>
  </r>
  <r>
    <x v="1"/>
    <x v="2"/>
    <s v="De Bonte Raaf"/>
    <x v="16"/>
    <x v="110"/>
    <n v="0"/>
    <x v="4"/>
    <x v="6"/>
    <x v="0"/>
    <x v="1"/>
    <x v="0"/>
    <x v="0"/>
  </r>
  <r>
    <x v="1"/>
    <x v="2"/>
    <s v="De Bonte Raaf"/>
    <x v="16"/>
    <x v="44"/>
    <n v="0"/>
    <x v="4"/>
    <x v="6"/>
    <x v="0"/>
    <x v="2"/>
    <x v="0"/>
    <x v="0"/>
  </r>
  <r>
    <x v="1"/>
    <x v="2"/>
    <s v="De Bonte Raaf"/>
    <x v="16"/>
    <x v="111"/>
    <n v="0"/>
    <x v="4"/>
    <x v="6"/>
    <x v="0"/>
    <x v="2"/>
    <x v="0"/>
    <x v="0"/>
  </r>
  <r>
    <x v="1"/>
    <x v="2"/>
    <s v="De Bonte Raaf"/>
    <x v="16"/>
    <x v="46"/>
    <n v="0"/>
    <x v="4"/>
    <x v="6"/>
    <x v="0"/>
    <x v="2"/>
    <x v="0"/>
    <x v="0"/>
  </r>
  <r>
    <x v="1"/>
    <x v="2"/>
    <s v="De Bonte Raaf"/>
    <x v="16"/>
    <x v="112"/>
    <n v="0"/>
    <x v="4"/>
    <x v="6"/>
    <x v="0"/>
    <x v="2"/>
    <x v="0"/>
    <x v="0"/>
  </r>
  <r>
    <x v="1"/>
    <x v="2"/>
    <s v="De Bonte Raaf"/>
    <x v="16"/>
    <x v="113"/>
    <n v="0"/>
    <x v="4"/>
    <x v="6"/>
    <x v="0"/>
    <x v="2"/>
    <x v="0"/>
    <x v="0"/>
  </r>
  <r>
    <x v="1"/>
    <x v="2"/>
    <s v="De Bonte Raaf"/>
    <x v="16"/>
    <x v="114"/>
    <n v="0"/>
    <x v="4"/>
    <x v="6"/>
    <x v="0"/>
    <x v="2"/>
    <x v="0"/>
    <x v="0"/>
  </r>
  <r>
    <x v="1"/>
    <x v="2"/>
    <s v="De Bonte Raaf"/>
    <x v="16"/>
    <x v="115"/>
    <n v="0"/>
    <x v="4"/>
    <x v="6"/>
    <x v="0"/>
    <x v="2"/>
    <x v="0"/>
    <x v="0"/>
  </r>
  <r>
    <x v="1"/>
    <x v="2"/>
    <s v="De Bonte Raaf"/>
    <x v="16"/>
    <x v="116"/>
    <n v="0"/>
    <x v="4"/>
    <x v="6"/>
    <x v="0"/>
    <x v="1"/>
    <x v="0"/>
    <x v="0"/>
  </r>
  <r>
    <x v="1"/>
    <x v="2"/>
    <s v="De Bonte Raaf"/>
    <x v="16"/>
    <x v="117"/>
    <n v="0"/>
    <x v="4"/>
    <x v="6"/>
    <x v="0"/>
    <x v="2"/>
    <x v="0"/>
    <x v="0"/>
  </r>
  <r>
    <x v="1"/>
    <x v="2"/>
    <s v="De Bonte Raaf"/>
    <x v="16"/>
    <x v="118"/>
    <n v="0"/>
    <x v="4"/>
    <x v="6"/>
    <x v="0"/>
    <x v="1"/>
    <x v="0"/>
    <x v="0"/>
  </r>
  <r>
    <x v="1"/>
    <x v="2"/>
    <s v="De Bonte Raaf"/>
    <x v="16"/>
    <x v="119"/>
    <n v="0"/>
    <x v="4"/>
    <x v="6"/>
    <x v="0"/>
    <x v="10"/>
    <x v="0"/>
    <x v="0"/>
  </r>
  <r>
    <x v="1"/>
    <x v="2"/>
    <s v="De Bonte Raaf"/>
    <x v="16"/>
    <x v="120"/>
    <n v="0"/>
    <x v="4"/>
    <x v="6"/>
    <x v="0"/>
    <x v="10"/>
    <x v="0"/>
    <x v="0"/>
  </r>
  <r>
    <x v="1"/>
    <x v="2"/>
    <s v="De Bonte Raaf"/>
    <x v="16"/>
    <x v="121"/>
    <n v="0"/>
    <x v="4"/>
    <x v="6"/>
    <x v="0"/>
    <x v="10"/>
    <x v="0"/>
    <x v="0"/>
  </r>
  <r>
    <x v="1"/>
    <x v="2"/>
    <s v="De Bonte Raaf"/>
    <x v="16"/>
    <x v="122"/>
    <n v="0"/>
    <x v="4"/>
    <x v="6"/>
    <x v="0"/>
    <x v="10"/>
    <x v="0"/>
    <x v="0"/>
  </r>
  <r>
    <x v="1"/>
    <x v="2"/>
    <s v="De Bonte Raaf"/>
    <x v="16"/>
    <x v="123"/>
    <n v="0"/>
    <x v="4"/>
    <x v="6"/>
    <x v="0"/>
    <x v="10"/>
    <x v="0"/>
    <x v="0"/>
  </r>
  <r>
    <x v="1"/>
    <x v="2"/>
    <s v="De Bonte Raaf"/>
    <x v="16"/>
    <x v="124"/>
    <n v="0"/>
    <x v="4"/>
    <x v="6"/>
    <x v="0"/>
    <x v="10"/>
    <x v="0"/>
    <x v="0"/>
  </r>
  <r>
    <x v="1"/>
    <x v="2"/>
    <s v="De Bonte Raaf"/>
    <x v="16"/>
    <x v="48"/>
    <n v="0"/>
    <x v="4"/>
    <x v="6"/>
    <x v="0"/>
    <x v="1"/>
    <x v="0"/>
    <x v="0"/>
  </r>
  <r>
    <x v="1"/>
    <x v="2"/>
    <s v="De Bonte Raaf"/>
    <x v="16"/>
    <x v="49"/>
    <n v="5.19"/>
    <x v="4"/>
    <x v="6"/>
    <x v="0"/>
    <x v="3"/>
    <x v="0"/>
    <x v="0"/>
  </r>
  <r>
    <x v="1"/>
    <x v="2"/>
    <s v="De Bonte Raaf"/>
    <x v="16"/>
    <x v="50"/>
    <n v="0.78"/>
    <x v="4"/>
    <x v="6"/>
    <x v="0"/>
    <x v="4"/>
    <x v="0"/>
    <x v="0"/>
  </r>
  <r>
    <x v="1"/>
    <x v="2"/>
    <s v="De Bonte Raaf"/>
    <x v="16"/>
    <x v="51"/>
    <n v="1.04"/>
    <x v="4"/>
    <x v="6"/>
    <x v="0"/>
    <x v="4"/>
    <x v="0"/>
    <x v="0"/>
  </r>
  <r>
    <x v="1"/>
    <x v="2"/>
    <s v="De Bonte Raaf"/>
    <x v="16"/>
    <x v="52"/>
    <n v="0"/>
    <x v="4"/>
    <x v="6"/>
    <x v="0"/>
    <x v="1"/>
    <x v="0"/>
    <x v="0"/>
  </r>
  <r>
    <x v="1"/>
    <x v="2"/>
    <s v="De Bonte Raaf"/>
    <x v="16"/>
    <x v="53"/>
    <n v="0.97"/>
    <x v="4"/>
    <x v="6"/>
    <x v="0"/>
    <x v="3"/>
    <x v="0"/>
    <x v="0"/>
  </r>
  <r>
    <x v="1"/>
    <x v="2"/>
    <s v="De Bonte Raaf"/>
    <x v="16"/>
    <x v="54"/>
    <n v="0.15"/>
    <x v="4"/>
    <x v="6"/>
    <x v="0"/>
    <x v="4"/>
    <x v="0"/>
    <x v="0"/>
  </r>
  <r>
    <x v="1"/>
    <x v="2"/>
    <s v="De Bonte Raaf"/>
    <x v="16"/>
    <x v="55"/>
    <n v="0.19"/>
    <x v="4"/>
    <x v="6"/>
    <x v="0"/>
    <x v="4"/>
    <x v="0"/>
    <x v="0"/>
  </r>
  <r>
    <x v="1"/>
    <x v="2"/>
    <s v="De Bonte Raaf"/>
    <x v="16"/>
    <x v="56"/>
    <n v="0"/>
    <x v="4"/>
    <x v="6"/>
    <x v="0"/>
    <x v="4"/>
    <x v="0"/>
    <x v="0"/>
  </r>
  <r>
    <x v="1"/>
    <x v="2"/>
    <s v="De Bonte Raaf"/>
    <x v="16"/>
    <x v="57"/>
    <n v="0"/>
    <x v="4"/>
    <x v="6"/>
    <x v="0"/>
    <x v="4"/>
    <x v="0"/>
    <x v="0"/>
  </r>
  <r>
    <x v="1"/>
    <x v="2"/>
    <s v="De Bonte Raaf"/>
    <x v="16"/>
    <x v="58"/>
    <n v="0"/>
    <x v="4"/>
    <x v="6"/>
    <x v="0"/>
    <x v="4"/>
    <x v="0"/>
    <x v="0"/>
  </r>
  <r>
    <x v="1"/>
    <x v="2"/>
    <s v="De Bonte Raaf"/>
    <x v="16"/>
    <x v="59"/>
    <n v="0"/>
    <x v="4"/>
    <x v="6"/>
    <x v="0"/>
    <x v="4"/>
    <x v="0"/>
    <x v="0"/>
  </r>
  <r>
    <x v="1"/>
    <x v="2"/>
    <s v="De Bonte Raaf"/>
    <x v="16"/>
    <x v="60"/>
    <n v="4.8899999999999997"/>
    <x v="4"/>
    <x v="6"/>
    <x v="0"/>
    <x v="5"/>
    <x v="0"/>
    <x v="0"/>
  </r>
  <r>
    <x v="1"/>
    <x v="2"/>
    <s v="De Bonte Raaf"/>
    <x v="16"/>
    <x v="61"/>
    <n v="0"/>
    <x v="4"/>
    <x v="6"/>
    <x v="0"/>
    <x v="5"/>
    <x v="0"/>
    <x v="0"/>
  </r>
  <r>
    <x v="1"/>
    <x v="2"/>
    <s v="De Bonte Raaf"/>
    <x v="16"/>
    <x v="62"/>
    <n v="0"/>
    <x v="4"/>
    <x v="6"/>
    <x v="0"/>
    <x v="5"/>
    <x v="0"/>
    <x v="0"/>
  </r>
  <r>
    <x v="1"/>
    <x v="2"/>
    <s v="De Bonte Raaf"/>
    <x v="16"/>
    <x v="63"/>
    <n v="0"/>
    <x v="4"/>
    <x v="6"/>
    <x v="0"/>
    <x v="5"/>
    <x v="0"/>
    <x v="0"/>
  </r>
  <r>
    <x v="1"/>
    <x v="2"/>
    <s v="De Bonte Raaf"/>
    <x v="16"/>
    <x v="64"/>
    <n v="0.35"/>
    <x v="4"/>
    <x v="6"/>
    <x v="0"/>
    <x v="5"/>
    <x v="0"/>
    <x v="0"/>
  </r>
  <r>
    <x v="1"/>
    <x v="2"/>
    <s v="De Bonte Raaf"/>
    <x v="16"/>
    <x v="65"/>
    <n v="0"/>
    <x v="4"/>
    <x v="6"/>
    <x v="0"/>
    <x v="5"/>
    <x v="0"/>
    <x v="0"/>
  </r>
  <r>
    <x v="1"/>
    <x v="2"/>
    <s v="De Bonte Raaf"/>
    <x v="16"/>
    <x v="66"/>
    <n v="1.75"/>
    <x v="4"/>
    <x v="6"/>
    <x v="0"/>
    <x v="5"/>
    <x v="0"/>
    <x v="0"/>
  </r>
  <r>
    <x v="1"/>
    <x v="2"/>
    <s v="De Bonte Raaf"/>
    <x v="16"/>
    <x v="67"/>
    <n v="0"/>
    <x v="4"/>
    <x v="6"/>
    <x v="0"/>
    <x v="5"/>
    <x v="0"/>
    <x v="0"/>
  </r>
  <r>
    <x v="1"/>
    <x v="2"/>
    <s v="De Bonte Raaf"/>
    <x v="16"/>
    <x v="68"/>
    <n v="0"/>
    <x v="4"/>
    <x v="6"/>
    <x v="0"/>
    <x v="5"/>
    <x v="0"/>
    <x v="0"/>
  </r>
  <r>
    <x v="1"/>
    <x v="2"/>
    <s v="De Bonte Raaf"/>
    <x v="16"/>
    <x v="69"/>
    <n v="0"/>
    <x v="4"/>
    <x v="6"/>
    <x v="0"/>
    <x v="5"/>
    <x v="0"/>
    <x v="0"/>
  </r>
  <r>
    <x v="1"/>
    <x v="2"/>
    <s v="De Bonte Raaf"/>
    <x v="16"/>
    <x v="70"/>
    <n v="0.24"/>
    <x v="4"/>
    <x v="6"/>
    <x v="0"/>
    <x v="5"/>
    <x v="0"/>
    <x v="0"/>
  </r>
  <r>
    <x v="1"/>
    <x v="2"/>
    <s v="De Bonte Raaf"/>
    <x v="16"/>
    <x v="71"/>
    <n v="0"/>
    <x v="4"/>
    <x v="6"/>
    <x v="0"/>
    <x v="5"/>
    <x v="0"/>
    <x v="0"/>
  </r>
  <r>
    <x v="1"/>
    <x v="2"/>
    <s v="De Bonte Raaf"/>
    <x v="16"/>
    <x v="72"/>
    <n v="0"/>
    <x v="4"/>
    <x v="6"/>
    <x v="0"/>
    <x v="4"/>
    <x v="0"/>
    <x v="0"/>
  </r>
  <r>
    <x v="1"/>
    <x v="2"/>
    <s v="De Bonte Raaf"/>
    <x v="16"/>
    <x v="73"/>
    <n v="0"/>
    <x v="4"/>
    <x v="6"/>
    <x v="0"/>
    <x v="4"/>
    <x v="0"/>
    <x v="0"/>
  </r>
  <r>
    <x v="1"/>
    <x v="2"/>
    <s v="De Bonte Raaf"/>
    <x v="16"/>
    <x v="74"/>
    <n v="0"/>
    <x v="4"/>
    <x v="6"/>
    <x v="0"/>
    <x v="4"/>
    <x v="0"/>
    <x v="0"/>
  </r>
  <r>
    <x v="1"/>
    <x v="2"/>
    <s v="De Bonte Raaf"/>
    <x v="16"/>
    <x v="75"/>
    <n v="0"/>
    <x v="4"/>
    <x v="6"/>
    <x v="0"/>
    <x v="4"/>
    <x v="0"/>
    <x v="0"/>
  </r>
  <r>
    <x v="1"/>
    <x v="2"/>
    <s v="De Bonte Raaf"/>
    <x v="16"/>
    <x v="76"/>
    <n v="4.54"/>
    <x v="4"/>
    <x v="6"/>
    <x v="0"/>
    <x v="6"/>
    <x v="0"/>
    <x v="0"/>
  </r>
  <r>
    <x v="1"/>
    <x v="2"/>
    <s v="De Bonte Raaf"/>
    <x v="16"/>
    <x v="125"/>
    <n v="0"/>
    <x v="4"/>
    <x v="6"/>
    <x v="0"/>
    <x v="6"/>
    <x v="0"/>
    <x v="0"/>
  </r>
  <r>
    <x v="1"/>
    <x v="2"/>
    <s v="De Bonte Raaf"/>
    <x v="16"/>
    <x v="77"/>
    <n v="-23.33"/>
    <x v="4"/>
    <x v="6"/>
    <x v="0"/>
    <x v="7"/>
    <x v="0"/>
    <x v="0"/>
  </r>
  <r>
    <x v="1"/>
    <x v="2"/>
    <s v="De Bonte Raaf"/>
    <x v="16"/>
    <x v="78"/>
    <n v="0"/>
    <x v="4"/>
    <x v="6"/>
    <x v="0"/>
    <x v="7"/>
    <x v="0"/>
    <x v="0"/>
  </r>
  <r>
    <x v="1"/>
    <x v="2"/>
    <s v="De Bonte Raaf"/>
    <x v="16"/>
    <x v="79"/>
    <n v="0"/>
    <x v="4"/>
    <x v="6"/>
    <x v="0"/>
    <x v="7"/>
    <x v="0"/>
    <x v="0"/>
  </r>
  <r>
    <x v="1"/>
    <x v="2"/>
    <s v="De Bonte Raaf"/>
    <x v="16"/>
    <x v="80"/>
    <n v="0"/>
    <x v="4"/>
    <x v="6"/>
    <x v="0"/>
    <x v="8"/>
    <x v="0"/>
    <x v="0"/>
  </r>
  <r>
    <x v="1"/>
    <x v="2"/>
    <s v="De Bonte Raaf"/>
    <x v="16"/>
    <x v="126"/>
    <n v="0"/>
    <x v="4"/>
    <x v="6"/>
    <x v="0"/>
    <x v="8"/>
    <x v="0"/>
    <x v="0"/>
  </r>
  <r>
    <x v="1"/>
    <x v="2"/>
    <s v="De Bonte Raaf"/>
    <x v="16"/>
    <x v="81"/>
    <n v="41.57"/>
    <x v="4"/>
    <x v="6"/>
    <x v="0"/>
    <x v="8"/>
    <x v="0"/>
    <x v="0"/>
  </r>
  <r>
    <x v="1"/>
    <x v="2"/>
    <s v="De Bonte Raaf"/>
    <x v="16"/>
    <x v="82"/>
    <n v="0"/>
    <x v="4"/>
    <x v="6"/>
    <x v="0"/>
    <x v="8"/>
    <x v="0"/>
    <x v="0"/>
  </r>
  <r>
    <x v="1"/>
    <x v="2"/>
    <s v="De Bonte Raaf"/>
    <x v="16"/>
    <x v="83"/>
    <n v="41.57"/>
    <x v="4"/>
    <x v="6"/>
    <x v="0"/>
    <x v="9"/>
    <x v="0"/>
    <x v="0"/>
  </r>
  <r>
    <x v="1"/>
    <x v="2"/>
    <s v="De Bonte Raaf"/>
    <x v="16"/>
    <x v="84"/>
    <n v="0"/>
    <x v="4"/>
    <x v="6"/>
    <x v="0"/>
    <x v="3"/>
    <x v="0"/>
    <x v="0"/>
  </r>
  <r>
    <x v="1"/>
    <x v="2"/>
    <s v="De Bonte Raaf"/>
    <x v="17"/>
    <x v="0"/>
    <n v="189.99"/>
    <x v="0"/>
    <x v="7"/>
    <x v="0"/>
    <x v="0"/>
    <x v="2"/>
    <x v="1"/>
  </r>
  <r>
    <x v="1"/>
    <x v="2"/>
    <s v="De Bonte Raaf"/>
    <x v="17"/>
    <x v="85"/>
    <n v="100"/>
    <x v="0"/>
    <x v="7"/>
    <x v="0"/>
    <x v="0"/>
    <x v="2"/>
    <x v="1"/>
  </r>
  <r>
    <x v="1"/>
    <x v="2"/>
    <s v="De Bonte Raaf"/>
    <x v="17"/>
    <x v="2"/>
    <n v="0"/>
    <x v="0"/>
    <x v="7"/>
    <x v="0"/>
    <x v="0"/>
    <x v="2"/>
    <x v="1"/>
  </r>
  <r>
    <x v="1"/>
    <x v="2"/>
    <s v="De Bonte Raaf"/>
    <x v="17"/>
    <x v="86"/>
    <n v="100"/>
    <x v="0"/>
    <x v="7"/>
    <x v="0"/>
    <x v="0"/>
    <x v="2"/>
    <x v="1"/>
  </r>
  <r>
    <x v="1"/>
    <x v="2"/>
    <s v="De Bonte Raaf"/>
    <x v="17"/>
    <x v="4"/>
    <n v="0"/>
    <x v="0"/>
    <x v="7"/>
    <x v="0"/>
    <x v="1"/>
    <x v="2"/>
    <x v="1"/>
  </r>
  <r>
    <x v="1"/>
    <x v="2"/>
    <s v="De Bonte Raaf"/>
    <x v="17"/>
    <x v="5"/>
    <n v="0"/>
    <x v="0"/>
    <x v="7"/>
    <x v="0"/>
    <x v="0"/>
    <x v="2"/>
    <x v="1"/>
  </r>
  <r>
    <x v="1"/>
    <x v="2"/>
    <s v="De Bonte Raaf"/>
    <x v="17"/>
    <x v="6"/>
    <n v="107"/>
    <x v="0"/>
    <x v="7"/>
    <x v="0"/>
    <x v="0"/>
    <x v="2"/>
    <x v="1"/>
  </r>
  <r>
    <x v="1"/>
    <x v="2"/>
    <s v="De Bonte Raaf"/>
    <x v="17"/>
    <x v="101"/>
    <n v="0"/>
    <x v="0"/>
    <x v="7"/>
    <x v="0"/>
    <x v="1"/>
    <x v="2"/>
    <x v="1"/>
  </r>
  <r>
    <x v="1"/>
    <x v="2"/>
    <s v="De Bonte Raaf"/>
    <x v="17"/>
    <x v="7"/>
    <n v="0"/>
    <x v="0"/>
    <x v="7"/>
    <x v="0"/>
    <x v="0"/>
    <x v="2"/>
    <x v="1"/>
  </r>
  <r>
    <x v="1"/>
    <x v="2"/>
    <s v="De Bonte Raaf"/>
    <x v="17"/>
    <x v="9"/>
    <n v="0"/>
    <x v="0"/>
    <x v="7"/>
    <x v="0"/>
    <x v="0"/>
    <x v="2"/>
    <x v="1"/>
  </r>
  <r>
    <x v="1"/>
    <x v="2"/>
    <s v="De Bonte Raaf"/>
    <x v="17"/>
    <x v="102"/>
    <n v="0"/>
    <x v="0"/>
    <x v="7"/>
    <x v="0"/>
    <x v="0"/>
    <x v="2"/>
    <x v="1"/>
  </r>
  <r>
    <x v="1"/>
    <x v="2"/>
    <s v="De Bonte Raaf"/>
    <x v="17"/>
    <x v="87"/>
    <n v="0"/>
    <x v="0"/>
    <x v="7"/>
    <x v="0"/>
    <x v="0"/>
    <x v="2"/>
    <x v="1"/>
  </r>
  <r>
    <x v="1"/>
    <x v="2"/>
    <s v="De Bonte Raaf"/>
    <x v="17"/>
    <x v="88"/>
    <n v="0"/>
    <x v="0"/>
    <x v="7"/>
    <x v="0"/>
    <x v="0"/>
    <x v="2"/>
    <x v="1"/>
  </r>
  <r>
    <x v="1"/>
    <x v="2"/>
    <s v="De Bonte Raaf"/>
    <x v="17"/>
    <x v="89"/>
    <n v="0"/>
    <x v="0"/>
    <x v="7"/>
    <x v="0"/>
    <x v="0"/>
    <x v="2"/>
    <x v="1"/>
  </r>
  <r>
    <x v="1"/>
    <x v="2"/>
    <s v="De Bonte Raaf"/>
    <x v="17"/>
    <x v="90"/>
    <n v="0"/>
    <x v="0"/>
    <x v="7"/>
    <x v="0"/>
    <x v="0"/>
    <x v="2"/>
    <x v="1"/>
  </r>
  <r>
    <x v="1"/>
    <x v="2"/>
    <s v="De Bonte Raaf"/>
    <x v="17"/>
    <x v="91"/>
    <n v="0"/>
    <x v="0"/>
    <x v="7"/>
    <x v="0"/>
    <x v="0"/>
    <x v="2"/>
    <x v="1"/>
  </r>
  <r>
    <x v="1"/>
    <x v="2"/>
    <s v="De Bonte Raaf"/>
    <x v="17"/>
    <x v="103"/>
    <n v="100"/>
    <x v="0"/>
    <x v="7"/>
    <x v="0"/>
    <x v="1"/>
    <x v="2"/>
    <x v="1"/>
  </r>
  <r>
    <x v="1"/>
    <x v="2"/>
    <s v="De Bonte Raaf"/>
    <x v="17"/>
    <x v="15"/>
    <n v="0"/>
    <x v="0"/>
    <x v="7"/>
    <x v="0"/>
    <x v="0"/>
    <x v="2"/>
    <x v="1"/>
  </r>
  <r>
    <x v="1"/>
    <x v="2"/>
    <s v="De Bonte Raaf"/>
    <x v="17"/>
    <x v="130"/>
    <n v="0"/>
    <x v="0"/>
    <x v="7"/>
    <x v="0"/>
    <x v="0"/>
    <x v="2"/>
    <x v="1"/>
  </r>
  <r>
    <x v="1"/>
    <x v="2"/>
    <s v="De Bonte Raaf"/>
    <x v="17"/>
    <x v="131"/>
    <n v="0"/>
    <x v="0"/>
    <x v="7"/>
    <x v="0"/>
    <x v="0"/>
    <x v="2"/>
    <x v="1"/>
  </r>
  <r>
    <x v="1"/>
    <x v="2"/>
    <s v="De Bonte Raaf"/>
    <x v="17"/>
    <x v="18"/>
    <n v="100"/>
    <x v="0"/>
    <x v="7"/>
    <x v="0"/>
    <x v="0"/>
    <x v="2"/>
    <x v="1"/>
  </r>
  <r>
    <x v="1"/>
    <x v="2"/>
    <s v="De Bonte Raaf"/>
    <x v="17"/>
    <x v="19"/>
    <n v="23"/>
    <x v="0"/>
    <x v="7"/>
    <x v="0"/>
    <x v="0"/>
    <x v="2"/>
    <x v="1"/>
  </r>
  <r>
    <x v="1"/>
    <x v="2"/>
    <s v="De Bonte Raaf"/>
    <x v="17"/>
    <x v="20"/>
    <n v="100"/>
    <x v="0"/>
    <x v="7"/>
    <x v="0"/>
    <x v="0"/>
    <x v="2"/>
    <x v="1"/>
  </r>
  <r>
    <x v="1"/>
    <x v="2"/>
    <s v="De Bonte Raaf"/>
    <x v="17"/>
    <x v="21"/>
    <n v="-36.67"/>
    <x v="0"/>
    <x v="7"/>
    <x v="0"/>
    <x v="0"/>
    <x v="2"/>
    <x v="1"/>
  </r>
  <r>
    <x v="1"/>
    <x v="2"/>
    <s v="De Bonte Raaf"/>
    <x v="17"/>
    <x v="22"/>
    <n v="100"/>
    <x v="0"/>
    <x v="7"/>
    <x v="0"/>
    <x v="0"/>
    <x v="2"/>
    <x v="1"/>
  </r>
  <r>
    <x v="1"/>
    <x v="2"/>
    <s v="De Bonte Raaf"/>
    <x v="17"/>
    <x v="23"/>
    <n v="0"/>
    <x v="0"/>
    <x v="7"/>
    <x v="0"/>
    <x v="0"/>
    <x v="2"/>
    <x v="1"/>
  </r>
  <r>
    <x v="1"/>
    <x v="2"/>
    <s v="De Bonte Raaf"/>
    <x v="17"/>
    <x v="24"/>
    <n v="0"/>
    <x v="0"/>
    <x v="7"/>
    <x v="0"/>
    <x v="0"/>
    <x v="2"/>
    <x v="1"/>
  </r>
  <r>
    <x v="1"/>
    <x v="2"/>
    <s v="De Bonte Raaf"/>
    <x v="17"/>
    <x v="25"/>
    <n v="21.67"/>
    <x v="0"/>
    <x v="7"/>
    <x v="0"/>
    <x v="0"/>
    <x v="2"/>
    <x v="1"/>
  </r>
  <r>
    <x v="1"/>
    <x v="2"/>
    <s v="De Bonte Raaf"/>
    <x v="17"/>
    <x v="26"/>
    <n v="165.6"/>
    <x v="0"/>
    <x v="7"/>
    <x v="0"/>
    <x v="0"/>
    <x v="2"/>
    <x v="1"/>
  </r>
  <r>
    <x v="1"/>
    <x v="2"/>
    <s v="De Bonte Raaf"/>
    <x v="17"/>
    <x v="27"/>
    <n v="0"/>
    <x v="0"/>
    <x v="7"/>
    <x v="0"/>
    <x v="0"/>
    <x v="2"/>
    <x v="1"/>
  </r>
  <r>
    <x v="1"/>
    <x v="2"/>
    <s v="De Bonte Raaf"/>
    <x v="17"/>
    <x v="28"/>
    <n v="100"/>
    <x v="0"/>
    <x v="7"/>
    <x v="0"/>
    <x v="0"/>
    <x v="2"/>
    <x v="1"/>
  </r>
  <r>
    <x v="1"/>
    <x v="2"/>
    <s v="De Bonte Raaf"/>
    <x v="17"/>
    <x v="29"/>
    <n v="0"/>
    <x v="0"/>
    <x v="7"/>
    <x v="0"/>
    <x v="0"/>
    <x v="2"/>
    <x v="1"/>
  </r>
  <r>
    <x v="1"/>
    <x v="2"/>
    <s v="De Bonte Raaf"/>
    <x v="17"/>
    <x v="30"/>
    <n v="0"/>
    <x v="0"/>
    <x v="7"/>
    <x v="0"/>
    <x v="0"/>
    <x v="2"/>
    <x v="1"/>
  </r>
  <r>
    <x v="1"/>
    <x v="2"/>
    <s v="De Bonte Raaf"/>
    <x v="17"/>
    <x v="31"/>
    <n v="0"/>
    <x v="0"/>
    <x v="7"/>
    <x v="0"/>
    <x v="0"/>
    <x v="2"/>
    <x v="1"/>
  </r>
  <r>
    <x v="1"/>
    <x v="2"/>
    <s v="De Bonte Raaf"/>
    <x v="17"/>
    <x v="32"/>
    <n v="156"/>
    <x v="0"/>
    <x v="7"/>
    <x v="0"/>
    <x v="0"/>
    <x v="2"/>
    <x v="1"/>
  </r>
  <r>
    <x v="1"/>
    <x v="2"/>
    <s v="De Bonte Raaf"/>
    <x v="17"/>
    <x v="33"/>
    <n v="100"/>
    <x v="0"/>
    <x v="7"/>
    <x v="0"/>
    <x v="0"/>
    <x v="2"/>
    <x v="1"/>
  </r>
  <r>
    <x v="1"/>
    <x v="2"/>
    <s v="De Bonte Raaf"/>
    <x v="17"/>
    <x v="34"/>
    <n v="100"/>
    <x v="0"/>
    <x v="7"/>
    <x v="0"/>
    <x v="0"/>
    <x v="2"/>
    <x v="1"/>
  </r>
  <r>
    <x v="1"/>
    <x v="2"/>
    <s v="De Bonte Raaf"/>
    <x v="17"/>
    <x v="35"/>
    <n v="100"/>
    <x v="0"/>
    <x v="7"/>
    <x v="0"/>
    <x v="0"/>
    <x v="2"/>
    <x v="1"/>
  </r>
  <r>
    <x v="1"/>
    <x v="2"/>
    <s v="De Bonte Raaf"/>
    <x v="17"/>
    <x v="36"/>
    <n v="156"/>
    <x v="0"/>
    <x v="7"/>
    <x v="0"/>
    <x v="0"/>
    <x v="2"/>
    <x v="1"/>
  </r>
  <r>
    <x v="1"/>
    <x v="2"/>
    <s v="De Bonte Raaf"/>
    <x v="17"/>
    <x v="37"/>
    <n v="7"/>
    <x v="0"/>
    <x v="7"/>
    <x v="0"/>
    <x v="0"/>
    <x v="2"/>
    <x v="1"/>
  </r>
  <r>
    <x v="1"/>
    <x v="2"/>
    <s v="De Bonte Raaf"/>
    <x v="17"/>
    <x v="104"/>
    <n v="0"/>
    <x v="0"/>
    <x v="7"/>
    <x v="0"/>
    <x v="0"/>
    <x v="2"/>
    <x v="1"/>
  </r>
  <r>
    <x v="1"/>
    <x v="2"/>
    <s v="De Bonte Raaf"/>
    <x v="17"/>
    <x v="105"/>
    <n v="0"/>
    <x v="0"/>
    <x v="7"/>
    <x v="0"/>
    <x v="0"/>
    <x v="2"/>
    <x v="1"/>
  </r>
  <r>
    <x v="1"/>
    <x v="2"/>
    <s v="De Bonte Raaf"/>
    <x v="17"/>
    <x v="106"/>
    <n v="0"/>
    <x v="0"/>
    <x v="7"/>
    <x v="0"/>
    <x v="0"/>
    <x v="2"/>
    <x v="1"/>
  </r>
  <r>
    <x v="1"/>
    <x v="2"/>
    <s v="De Bonte Raaf"/>
    <x v="17"/>
    <x v="38"/>
    <n v="126.43"/>
    <x v="0"/>
    <x v="7"/>
    <x v="0"/>
    <x v="0"/>
    <x v="2"/>
    <x v="1"/>
  </r>
  <r>
    <x v="1"/>
    <x v="2"/>
    <s v="De Bonte Raaf"/>
    <x v="17"/>
    <x v="39"/>
    <n v="0"/>
    <x v="0"/>
    <x v="7"/>
    <x v="0"/>
    <x v="0"/>
    <x v="2"/>
    <x v="1"/>
  </r>
  <r>
    <x v="1"/>
    <x v="2"/>
    <s v="De Bonte Raaf"/>
    <x v="17"/>
    <x v="40"/>
    <n v="126.43"/>
    <x v="0"/>
    <x v="7"/>
    <x v="0"/>
    <x v="0"/>
    <x v="2"/>
    <x v="1"/>
  </r>
  <r>
    <x v="1"/>
    <x v="2"/>
    <s v="De Bonte Raaf"/>
    <x v="17"/>
    <x v="41"/>
    <n v="0"/>
    <x v="0"/>
    <x v="7"/>
    <x v="0"/>
    <x v="0"/>
    <x v="2"/>
    <x v="1"/>
  </r>
  <r>
    <x v="1"/>
    <x v="2"/>
    <s v="De Bonte Raaf"/>
    <x v="17"/>
    <x v="92"/>
    <n v="0"/>
    <x v="0"/>
    <x v="7"/>
    <x v="0"/>
    <x v="0"/>
    <x v="2"/>
    <x v="1"/>
  </r>
  <r>
    <x v="1"/>
    <x v="2"/>
    <s v="De Bonte Raaf"/>
    <x v="17"/>
    <x v="107"/>
    <n v="0"/>
    <x v="0"/>
    <x v="7"/>
    <x v="0"/>
    <x v="1"/>
    <x v="2"/>
    <x v="1"/>
  </r>
  <r>
    <x v="1"/>
    <x v="2"/>
    <s v="De Bonte Raaf"/>
    <x v="17"/>
    <x v="43"/>
    <n v="0"/>
    <x v="0"/>
    <x v="7"/>
    <x v="0"/>
    <x v="1"/>
    <x v="2"/>
    <x v="1"/>
  </r>
  <r>
    <x v="1"/>
    <x v="2"/>
    <s v="De Bonte Raaf"/>
    <x v="17"/>
    <x v="108"/>
    <n v="0"/>
    <x v="0"/>
    <x v="7"/>
    <x v="0"/>
    <x v="1"/>
    <x v="2"/>
    <x v="1"/>
  </r>
  <r>
    <x v="1"/>
    <x v="2"/>
    <s v="De Bonte Raaf"/>
    <x v="17"/>
    <x v="109"/>
    <n v="0"/>
    <x v="0"/>
    <x v="7"/>
    <x v="0"/>
    <x v="1"/>
    <x v="2"/>
    <x v="1"/>
  </r>
  <r>
    <x v="1"/>
    <x v="2"/>
    <s v="De Bonte Raaf"/>
    <x v="17"/>
    <x v="110"/>
    <n v="0"/>
    <x v="0"/>
    <x v="7"/>
    <x v="0"/>
    <x v="1"/>
    <x v="2"/>
    <x v="1"/>
  </r>
  <r>
    <x v="1"/>
    <x v="2"/>
    <s v="De Bonte Raaf"/>
    <x v="17"/>
    <x v="44"/>
    <n v="0"/>
    <x v="0"/>
    <x v="7"/>
    <x v="0"/>
    <x v="2"/>
    <x v="2"/>
    <x v="1"/>
  </r>
  <r>
    <x v="1"/>
    <x v="2"/>
    <s v="De Bonte Raaf"/>
    <x v="17"/>
    <x v="111"/>
    <n v="0"/>
    <x v="0"/>
    <x v="7"/>
    <x v="0"/>
    <x v="2"/>
    <x v="2"/>
    <x v="1"/>
  </r>
  <r>
    <x v="1"/>
    <x v="2"/>
    <s v="De Bonte Raaf"/>
    <x v="17"/>
    <x v="46"/>
    <n v="0"/>
    <x v="0"/>
    <x v="7"/>
    <x v="0"/>
    <x v="2"/>
    <x v="2"/>
    <x v="1"/>
  </r>
  <r>
    <x v="1"/>
    <x v="2"/>
    <s v="De Bonte Raaf"/>
    <x v="17"/>
    <x v="112"/>
    <n v="0"/>
    <x v="0"/>
    <x v="7"/>
    <x v="0"/>
    <x v="2"/>
    <x v="2"/>
    <x v="1"/>
  </r>
  <r>
    <x v="1"/>
    <x v="2"/>
    <s v="De Bonte Raaf"/>
    <x v="17"/>
    <x v="113"/>
    <n v="0"/>
    <x v="0"/>
    <x v="7"/>
    <x v="0"/>
    <x v="2"/>
    <x v="2"/>
    <x v="1"/>
  </r>
  <r>
    <x v="1"/>
    <x v="2"/>
    <s v="De Bonte Raaf"/>
    <x v="17"/>
    <x v="114"/>
    <n v="0"/>
    <x v="0"/>
    <x v="7"/>
    <x v="0"/>
    <x v="2"/>
    <x v="2"/>
    <x v="1"/>
  </r>
  <r>
    <x v="1"/>
    <x v="2"/>
    <s v="De Bonte Raaf"/>
    <x v="17"/>
    <x v="115"/>
    <n v="0"/>
    <x v="0"/>
    <x v="7"/>
    <x v="0"/>
    <x v="2"/>
    <x v="2"/>
    <x v="1"/>
  </r>
  <r>
    <x v="1"/>
    <x v="2"/>
    <s v="De Bonte Raaf"/>
    <x v="17"/>
    <x v="116"/>
    <n v="0"/>
    <x v="0"/>
    <x v="7"/>
    <x v="0"/>
    <x v="1"/>
    <x v="2"/>
    <x v="1"/>
  </r>
  <r>
    <x v="1"/>
    <x v="2"/>
    <s v="De Bonte Raaf"/>
    <x v="17"/>
    <x v="117"/>
    <n v="0"/>
    <x v="0"/>
    <x v="7"/>
    <x v="0"/>
    <x v="2"/>
    <x v="2"/>
    <x v="1"/>
  </r>
  <r>
    <x v="1"/>
    <x v="2"/>
    <s v="De Bonte Raaf"/>
    <x v="17"/>
    <x v="118"/>
    <n v="0"/>
    <x v="0"/>
    <x v="7"/>
    <x v="0"/>
    <x v="1"/>
    <x v="2"/>
    <x v="1"/>
  </r>
  <r>
    <x v="1"/>
    <x v="2"/>
    <s v="De Bonte Raaf"/>
    <x v="17"/>
    <x v="119"/>
    <n v="0"/>
    <x v="0"/>
    <x v="7"/>
    <x v="0"/>
    <x v="10"/>
    <x v="2"/>
    <x v="1"/>
  </r>
  <r>
    <x v="1"/>
    <x v="2"/>
    <s v="De Bonte Raaf"/>
    <x v="17"/>
    <x v="120"/>
    <n v="0"/>
    <x v="0"/>
    <x v="7"/>
    <x v="0"/>
    <x v="10"/>
    <x v="2"/>
    <x v="1"/>
  </r>
  <r>
    <x v="1"/>
    <x v="2"/>
    <s v="De Bonte Raaf"/>
    <x v="17"/>
    <x v="121"/>
    <n v="0"/>
    <x v="0"/>
    <x v="7"/>
    <x v="0"/>
    <x v="10"/>
    <x v="2"/>
    <x v="1"/>
  </r>
  <r>
    <x v="1"/>
    <x v="2"/>
    <s v="De Bonte Raaf"/>
    <x v="17"/>
    <x v="122"/>
    <n v="0"/>
    <x v="0"/>
    <x v="7"/>
    <x v="0"/>
    <x v="10"/>
    <x v="2"/>
    <x v="1"/>
  </r>
  <r>
    <x v="1"/>
    <x v="2"/>
    <s v="De Bonte Raaf"/>
    <x v="17"/>
    <x v="123"/>
    <n v="0"/>
    <x v="0"/>
    <x v="7"/>
    <x v="0"/>
    <x v="10"/>
    <x v="2"/>
    <x v="1"/>
  </r>
  <r>
    <x v="1"/>
    <x v="2"/>
    <s v="De Bonte Raaf"/>
    <x v="17"/>
    <x v="124"/>
    <n v="0"/>
    <x v="0"/>
    <x v="7"/>
    <x v="0"/>
    <x v="10"/>
    <x v="2"/>
    <x v="1"/>
  </r>
  <r>
    <x v="1"/>
    <x v="2"/>
    <s v="De Bonte Raaf"/>
    <x v="17"/>
    <x v="48"/>
    <n v="0"/>
    <x v="0"/>
    <x v="7"/>
    <x v="0"/>
    <x v="1"/>
    <x v="2"/>
    <x v="1"/>
  </r>
  <r>
    <x v="1"/>
    <x v="2"/>
    <s v="De Bonte Raaf"/>
    <x v="17"/>
    <x v="49"/>
    <n v="0"/>
    <x v="0"/>
    <x v="7"/>
    <x v="0"/>
    <x v="3"/>
    <x v="2"/>
    <x v="1"/>
  </r>
  <r>
    <x v="1"/>
    <x v="2"/>
    <s v="De Bonte Raaf"/>
    <x v="17"/>
    <x v="50"/>
    <n v="0"/>
    <x v="0"/>
    <x v="7"/>
    <x v="0"/>
    <x v="4"/>
    <x v="2"/>
    <x v="1"/>
  </r>
  <r>
    <x v="1"/>
    <x v="2"/>
    <s v="De Bonte Raaf"/>
    <x v="17"/>
    <x v="51"/>
    <n v="0"/>
    <x v="0"/>
    <x v="7"/>
    <x v="0"/>
    <x v="4"/>
    <x v="2"/>
    <x v="1"/>
  </r>
  <r>
    <x v="1"/>
    <x v="2"/>
    <s v="De Bonte Raaf"/>
    <x v="17"/>
    <x v="52"/>
    <n v="0"/>
    <x v="0"/>
    <x v="7"/>
    <x v="0"/>
    <x v="1"/>
    <x v="2"/>
    <x v="1"/>
  </r>
  <r>
    <x v="1"/>
    <x v="2"/>
    <s v="De Bonte Raaf"/>
    <x v="17"/>
    <x v="53"/>
    <n v="0"/>
    <x v="0"/>
    <x v="7"/>
    <x v="0"/>
    <x v="3"/>
    <x v="2"/>
    <x v="1"/>
  </r>
  <r>
    <x v="1"/>
    <x v="2"/>
    <s v="De Bonte Raaf"/>
    <x v="17"/>
    <x v="54"/>
    <n v="0"/>
    <x v="0"/>
    <x v="7"/>
    <x v="0"/>
    <x v="4"/>
    <x v="2"/>
    <x v="1"/>
  </r>
  <r>
    <x v="1"/>
    <x v="2"/>
    <s v="De Bonte Raaf"/>
    <x v="17"/>
    <x v="55"/>
    <n v="0"/>
    <x v="0"/>
    <x v="7"/>
    <x v="0"/>
    <x v="4"/>
    <x v="2"/>
    <x v="1"/>
  </r>
  <r>
    <x v="1"/>
    <x v="2"/>
    <s v="De Bonte Raaf"/>
    <x v="17"/>
    <x v="56"/>
    <n v="0"/>
    <x v="0"/>
    <x v="7"/>
    <x v="0"/>
    <x v="4"/>
    <x v="2"/>
    <x v="1"/>
  </r>
  <r>
    <x v="1"/>
    <x v="2"/>
    <s v="De Bonte Raaf"/>
    <x v="17"/>
    <x v="57"/>
    <n v="0"/>
    <x v="0"/>
    <x v="7"/>
    <x v="0"/>
    <x v="4"/>
    <x v="2"/>
    <x v="1"/>
  </r>
  <r>
    <x v="1"/>
    <x v="2"/>
    <s v="De Bonte Raaf"/>
    <x v="17"/>
    <x v="58"/>
    <n v="0"/>
    <x v="0"/>
    <x v="7"/>
    <x v="0"/>
    <x v="4"/>
    <x v="2"/>
    <x v="1"/>
  </r>
  <r>
    <x v="1"/>
    <x v="2"/>
    <s v="De Bonte Raaf"/>
    <x v="17"/>
    <x v="59"/>
    <n v="0"/>
    <x v="0"/>
    <x v="7"/>
    <x v="0"/>
    <x v="4"/>
    <x v="2"/>
    <x v="1"/>
  </r>
  <r>
    <x v="1"/>
    <x v="2"/>
    <s v="De Bonte Raaf"/>
    <x v="17"/>
    <x v="60"/>
    <n v="0"/>
    <x v="0"/>
    <x v="7"/>
    <x v="0"/>
    <x v="5"/>
    <x v="2"/>
    <x v="1"/>
  </r>
  <r>
    <x v="1"/>
    <x v="2"/>
    <s v="De Bonte Raaf"/>
    <x v="17"/>
    <x v="64"/>
    <n v="0"/>
    <x v="0"/>
    <x v="7"/>
    <x v="0"/>
    <x v="5"/>
    <x v="2"/>
    <x v="1"/>
  </r>
  <r>
    <x v="1"/>
    <x v="2"/>
    <s v="De Bonte Raaf"/>
    <x v="17"/>
    <x v="66"/>
    <n v="0"/>
    <x v="0"/>
    <x v="7"/>
    <x v="0"/>
    <x v="5"/>
    <x v="2"/>
    <x v="1"/>
  </r>
  <r>
    <x v="1"/>
    <x v="2"/>
    <s v="De Bonte Raaf"/>
    <x v="17"/>
    <x v="67"/>
    <n v="0"/>
    <x v="0"/>
    <x v="7"/>
    <x v="0"/>
    <x v="5"/>
    <x v="2"/>
    <x v="1"/>
  </r>
  <r>
    <x v="1"/>
    <x v="2"/>
    <s v="De Bonte Raaf"/>
    <x v="17"/>
    <x v="70"/>
    <n v="0"/>
    <x v="0"/>
    <x v="7"/>
    <x v="0"/>
    <x v="5"/>
    <x v="2"/>
    <x v="1"/>
  </r>
  <r>
    <x v="1"/>
    <x v="2"/>
    <s v="De Bonte Raaf"/>
    <x v="17"/>
    <x v="72"/>
    <n v="0"/>
    <x v="0"/>
    <x v="7"/>
    <x v="0"/>
    <x v="4"/>
    <x v="2"/>
    <x v="1"/>
  </r>
  <r>
    <x v="1"/>
    <x v="2"/>
    <s v="De Bonte Raaf"/>
    <x v="17"/>
    <x v="73"/>
    <n v="0"/>
    <x v="0"/>
    <x v="7"/>
    <x v="0"/>
    <x v="4"/>
    <x v="2"/>
    <x v="1"/>
  </r>
  <r>
    <x v="1"/>
    <x v="2"/>
    <s v="De Bonte Raaf"/>
    <x v="17"/>
    <x v="74"/>
    <n v="0"/>
    <x v="0"/>
    <x v="7"/>
    <x v="0"/>
    <x v="4"/>
    <x v="2"/>
    <x v="1"/>
  </r>
  <r>
    <x v="1"/>
    <x v="2"/>
    <s v="De Bonte Raaf"/>
    <x v="17"/>
    <x v="75"/>
    <n v="0"/>
    <x v="0"/>
    <x v="7"/>
    <x v="0"/>
    <x v="4"/>
    <x v="2"/>
    <x v="1"/>
  </r>
  <r>
    <x v="1"/>
    <x v="2"/>
    <s v="De Bonte Raaf"/>
    <x v="17"/>
    <x v="76"/>
    <n v="7"/>
    <x v="0"/>
    <x v="7"/>
    <x v="0"/>
    <x v="6"/>
    <x v="2"/>
    <x v="1"/>
  </r>
  <r>
    <x v="1"/>
    <x v="2"/>
    <s v="De Bonte Raaf"/>
    <x v="17"/>
    <x v="125"/>
    <n v="0"/>
    <x v="0"/>
    <x v="7"/>
    <x v="0"/>
    <x v="6"/>
    <x v="2"/>
    <x v="1"/>
  </r>
  <r>
    <x v="1"/>
    <x v="2"/>
    <s v="De Bonte Raaf"/>
    <x v="17"/>
    <x v="77"/>
    <n v="-36.67"/>
    <x v="0"/>
    <x v="7"/>
    <x v="0"/>
    <x v="7"/>
    <x v="2"/>
    <x v="1"/>
  </r>
  <r>
    <x v="1"/>
    <x v="2"/>
    <s v="De Bonte Raaf"/>
    <x v="17"/>
    <x v="78"/>
    <n v="0"/>
    <x v="0"/>
    <x v="7"/>
    <x v="0"/>
    <x v="7"/>
    <x v="2"/>
    <x v="1"/>
  </r>
  <r>
    <x v="1"/>
    <x v="2"/>
    <s v="De Bonte Raaf"/>
    <x v="17"/>
    <x v="79"/>
    <n v="0"/>
    <x v="0"/>
    <x v="7"/>
    <x v="0"/>
    <x v="7"/>
    <x v="2"/>
    <x v="1"/>
  </r>
  <r>
    <x v="1"/>
    <x v="2"/>
    <s v="De Bonte Raaf"/>
    <x v="17"/>
    <x v="80"/>
    <n v="0"/>
    <x v="0"/>
    <x v="7"/>
    <x v="0"/>
    <x v="8"/>
    <x v="2"/>
    <x v="1"/>
  </r>
  <r>
    <x v="1"/>
    <x v="2"/>
    <s v="De Bonte Raaf"/>
    <x v="17"/>
    <x v="126"/>
    <n v="0"/>
    <x v="0"/>
    <x v="7"/>
    <x v="0"/>
    <x v="8"/>
    <x v="2"/>
    <x v="1"/>
  </r>
  <r>
    <x v="1"/>
    <x v="2"/>
    <s v="De Bonte Raaf"/>
    <x v="17"/>
    <x v="81"/>
    <n v="63.33"/>
    <x v="0"/>
    <x v="7"/>
    <x v="0"/>
    <x v="8"/>
    <x v="2"/>
    <x v="1"/>
  </r>
  <r>
    <x v="1"/>
    <x v="2"/>
    <s v="De Bonte Raaf"/>
    <x v="17"/>
    <x v="82"/>
    <n v="0"/>
    <x v="0"/>
    <x v="7"/>
    <x v="0"/>
    <x v="8"/>
    <x v="2"/>
    <x v="1"/>
  </r>
  <r>
    <x v="1"/>
    <x v="2"/>
    <s v="De Bonte Raaf"/>
    <x v="17"/>
    <x v="83"/>
    <n v="63.33"/>
    <x v="0"/>
    <x v="7"/>
    <x v="0"/>
    <x v="9"/>
    <x v="2"/>
    <x v="1"/>
  </r>
  <r>
    <x v="1"/>
    <x v="2"/>
    <s v="De Bonte Raaf"/>
    <x v="17"/>
    <x v="84"/>
    <n v="0"/>
    <x v="0"/>
    <x v="7"/>
    <x v="0"/>
    <x v="3"/>
    <x v="2"/>
    <x v="1"/>
  </r>
  <r>
    <x v="1"/>
    <x v="2"/>
    <s v="De Bonte Raaf"/>
    <x v="2"/>
    <x v="0"/>
    <n v="7276.65"/>
    <x v="0"/>
    <x v="1"/>
    <x v="0"/>
    <x v="0"/>
    <x v="1"/>
    <x v="1"/>
  </r>
  <r>
    <x v="1"/>
    <x v="2"/>
    <s v="De Bonte Raaf"/>
    <x v="2"/>
    <x v="85"/>
    <n v="1110"/>
    <x v="0"/>
    <x v="1"/>
    <x v="0"/>
    <x v="0"/>
    <x v="1"/>
    <x v="1"/>
  </r>
  <r>
    <x v="1"/>
    <x v="2"/>
    <s v="De Bonte Raaf"/>
    <x v="2"/>
    <x v="97"/>
    <n v="1500"/>
    <x v="0"/>
    <x v="1"/>
    <x v="0"/>
    <x v="0"/>
    <x v="1"/>
    <x v="1"/>
  </r>
  <r>
    <x v="1"/>
    <x v="2"/>
    <s v="De Bonte Raaf"/>
    <x v="2"/>
    <x v="86"/>
    <n v="1110"/>
    <x v="0"/>
    <x v="1"/>
    <x v="0"/>
    <x v="0"/>
    <x v="1"/>
    <x v="1"/>
  </r>
  <r>
    <x v="1"/>
    <x v="2"/>
    <s v="De Bonte Raaf"/>
    <x v="2"/>
    <x v="4"/>
    <n v="1110"/>
    <x v="0"/>
    <x v="1"/>
    <x v="0"/>
    <x v="1"/>
    <x v="1"/>
    <x v="1"/>
  </r>
  <r>
    <x v="1"/>
    <x v="2"/>
    <s v="De Bonte Raaf"/>
    <x v="2"/>
    <x v="98"/>
    <n v="1500"/>
    <x v="0"/>
    <x v="1"/>
    <x v="0"/>
    <x v="0"/>
    <x v="1"/>
    <x v="1"/>
  </r>
  <r>
    <x v="1"/>
    <x v="2"/>
    <s v="De Bonte Raaf"/>
    <x v="2"/>
    <x v="6"/>
    <n v="3319.4"/>
    <x v="0"/>
    <x v="1"/>
    <x v="0"/>
    <x v="0"/>
    <x v="1"/>
    <x v="1"/>
  </r>
  <r>
    <x v="1"/>
    <x v="2"/>
    <s v="De Bonte Raaf"/>
    <x v="2"/>
    <x v="101"/>
    <n v="0"/>
    <x v="0"/>
    <x v="1"/>
    <x v="0"/>
    <x v="1"/>
    <x v="1"/>
    <x v="1"/>
  </r>
  <r>
    <x v="1"/>
    <x v="2"/>
    <s v="De Bonte Raaf"/>
    <x v="2"/>
    <x v="99"/>
    <n v="1500"/>
    <x v="0"/>
    <x v="1"/>
    <x v="0"/>
    <x v="0"/>
    <x v="1"/>
    <x v="1"/>
  </r>
  <r>
    <x v="1"/>
    <x v="2"/>
    <s v="De Bonte Raaf"/>
    <x v="2"/>
    <x v="9"/>
    <n v="0"/>
    <x v="0"/>
    <x v="1"/>
    <x v="0"/>
    <x v="0"/>
    <x v="1"/>
    <x v="1"/>
  </r>
  <r>
    <x v="1"/>
    <x v="2"/>
    <s v="De Bonte Raaf"/>
    <x v="2"/>
    <x v="102"/>
    <n v="0"/>
    <x v="0"/>
    <x v="1"/>
    <x v="0"/>
    <x v="0"/>
    <x v="1"/>
    <x v="1"/>
  </r>
  <r>
    <x v="1"/>
    <x v="2"/>
    <s v="De Bonte Raaf"/>
    <x v="2"/>
    <x v="87"/>
    <n v="1110"/>
    <x v="0"/>
    <x v="1"/>
    <x v="0"/>
    <x v="0"/>
    <x v="1"/>
    <x v="1"/>
  </r>
  <r>
    <x v="1"/>
    <x v="2"/>
    <s v="De Bonte Raaf"/>
    <x v="2"/>
    <x v="88"/>
    <n v="1110"/>
    <x v="0"/>
    <x v="1"/>
    <x v="0"/>
    <x v="0"/>
    <x v="1"/>
    <x v="1"/>
  </r>
  <r>
    <x v="1"/>
    <x v="2"/>
    <s v="De Bonte Raaf"/>
    <x v="2"/>
    <x v="89"/>
    <n v="1110"/>
    <x v="0"/>
    <x v="1"/>
    <x v="0"/>
    <x v="0"/>
    <x v="1"/>
    <x v="1"/>
  </r>
  <r>
    <x v="1"/>
    <x v="2"/>
    <s v="De Bonte Raaf"/>
    <x v="2"/>
    <x v="90"/>
    <n v="1110"/>
    <x v="0"/>
    <x v="1"/>
    <x v="0"/>
    <x v="0"/>
    <x v="1"/>
    <x v="1"/>
  </r>
  <r>
    <x v="1"/>
    <x v="2"/>
    <s v="De Bonte Raaf"/>
    <x v="2"/>
    <x v="91"/>
    <n v="1110"/>
    <x v="0"/>
    <x v="1"/>
    <x v="0"/>
    <x v="0"/>
    <x v="1"/>
    <x v="1"/>
  </r>
  <r>
    <x v="1"/>
    <x v="2"/>
    <s v="De Bonte Raaf"/>
    <x v="2"/>
    <x v="103"/>
    <n v="0"/>
    <x v="0"/>
    <x v="1"/>
    <x v="0"/>
    <x v="1"/>
    <x v="1"/>
    <x v="1"/>
  </r>
  <r>
    <x v="1"/>
    <x v="2"/>
    <s v="De Bonte Raaf"/>
    <x v="2"/>
    <x v="15"/>
    <n v="0"/>
    <x v="0"/>
    <x v="1"/>
    <x v="0"/>
    <x v="0"/>
    <x v="1"/>
    <x v="1"/>
  </r>
  <r>
    <x v="1"/>
    <x v="2"/>
    <s v="De Bonte Raaf"/>
    <x v="2"/>
    <x v="16"/>
    <n v="0"/>
    <x v="0"/>
    <x v="1"/>
    <x v="0"/>
    <x v="0"/>
    <x v="1"/>
    <x v="1"/>
  </r>
  <r>
    <x v="1"/>
    <x v="2"/>
    <s v="De Bonte Raaf"/>
    <x v="2"/>
    <x v="17"/>
    <n v="2610"/>
    <x v="0"/>
    <x v="1"/>
    <x v="0"/>
    <x v="0"/>
    <x v="1"/>
    <x v="1"/>
  </r>
  <r>
    <x v="1"/>
    <x v="2"/>
    <s v="De Bonte Raaf"/>
    <x v="2"/>
    <x v="18"/>
    <n v="2610"/>
    <x v="0"/>
    <x v="1"/>
    <x v="0"/>
    <x v="0"/>
    <x v="1"/>
    <x v="1"/>
  </r>
  <r>
    <x v="1"/>
    <x v="2"/>
    <s v="De Bonte Raaf"/>
    <x v="2"/>
    <x v="19"/>
    <n v="14"/>
    <x v="0"/>
    <x v="1"/>
    <x v="0"/>
    <x v="0"/>
    <x v="1"/>
    <x v="1"/>
  </r>
  <r>
    <x v="1"/>
    <x v="2"/>
    <s v="De Bonte Raaf"/>
    <x v="2"/>
    <x v="20"/>
    <n v="2610"/>
    <x v="0"/>
    <x v="1"/>
    <x v="0"/>
    <x v="0"/>
    <x v="1"/>
    <x v="1"/>
  </r>
  <r>
    <x v="1"/>
    <x v="2"/>
    <s v="De Bonte Raaf"/>
    <x v="2"/>
    <x v="21"/>
    <n v="-184.45"/>
    <x v="0"/>
    <x v="1"/>
    <x v="0"/>
    <x v="0"/>
    <x v="1"/>
    <x v="1"/>
  </r>
  <r>
    <x v="1"/>
    <x v="2"/>
    <s v="De Bonte Raaf"/>
    <x v="2"/>
    <x v="22"/>
    <n v="2610"/>
    <x v="0"/>
    <x v="1"/>
    <x v="0"/>
    <x v="0"/>
    <x v="1"/>
    <x v="1"/>
  </r>
  <r>
    <x v="1"/>
    <x v="2"/>
    <s v="De Bonte Raaf"/>
    <x v="2"/>
    <x v="23"/>
    <n v="2610"/>
    <x v="0"/>
    <x v="1"/>
    <x v="0"/>
    <x v="0"/>
    <x v="1"/>
    <x v="1"/>
  </r>
  <r>
    <x v="1"/>
    <x v="2"/>
    <s v="De Bonte Raaf"/>
    <x v="2"/>
    <x v="24"/>
    <n v="2610"/>
    <x v="0"/>
    <x v="1"/>
    <x v="0"/>
    <x v="0"/>
    <x v="1"/>
    <x v="1"/>
  </r>
  <r>
    <x v="1"/>
    <x v="2"/>
    <s v="De Bonte Raaf"/>
    <x v="2"/>
    <x v="25"/>
    <n v="21.67"/>
    <x v="0"/>
    <x v="1"/>
    <x v="0"/>
    <x v="0"/>
    <x v="1"/>
    <x v="1"/>
  </r>
  <r>
    <x v="1"/>
    <x v="2"/>
    <s v="De Bonte Raaf"/>
    <x v="2"/>
    <x v="26"/>
    <n v="100.8"/>
    <x v="0"/>
    <x v="1"/>
    <x v="0"/>
    <x v="0"/>
    <x v="1"/>
    <x v="1"/>
  </r>
  <r>
    <x v="1"/>
    <x v="2"/>
    <s v="De Bonte Raaf"/>
    <x v="2"/>
    <x v="27"/>
    <n v="114.75"/>
    <x v="0"/>
    <x v="1"/>
    <x v="0"/>
    <x v="0"/>
    <x v="1"/>
    <x v="1"/>
  </r>
  <r>
    <x v="1"/>
    <x v="2"/>
    <s v="De Bonte Raaf"/>
    <x v="2"/>
    <x v="28"/>
    <n v="1110"/>
    <x v="0"/>
    <x v="1"/>
    <x v="0"/>
    <x v="0"/>
    <x v="1"/>
    <x v="1"/>
  </r>
  <r>
    <x v="1"/>
    <x v="2"/>
    <s v="De Bonte Raaf"/>
    <x v="2"/>
    <x v="29"/>
    <n v="1500"/>
    <x v="0"/>
    <x v="1"/>
    <x v="0"/>
    <x v="0"/>
    <x v="1"/>
    <x v="1"/>
  </r>
  <r>
    <x v="1"/>
    <x v="2"/>
    <s v="De Bonte Raaf"/>
    <x v="2"/>
    <x v="30"/>
    <n v="1850"/>
    <x v="0"/>
    <x v="1"/>
    <x v="0"/>
    <x v="0"/>
    <x v="1"/>
    <x v="1"/>
  </r>
  <r>
    <x v="1"/>
    <x v="2"/>
    <s v="De Bonte Raaf"/>
    <x v="2"/>
    <x v="31"/>
    <n v="11.86"/>
    <x v="0"/>
    <x v="1"/>
    <x v="0"/>
    <x v="0"/>
    <x v="1"/>
    <x v="1"/>
  </r>
  <r>
    <x v="1"/>
    <x v="2"/>
    <s v="De Bonte Raaf"/>
    <x v="2"/>
    <x v="32"/>
    <n v="93.6"/>
    <x v="0"/>
    <x v="1"/>
    <x v="0"/>
    <x v="0"/>
    <x v="1"/>
    <x v="1"/>
  </r>
  <r>
    <x v="1"/>
    <x v="2"/>
    <s v="De Bonte Raaf"/>
    <x v="2"/>
    <x v="33"/>
    <n v="60"/>
    <x v="0"/>
    <x v="1"/>
    <x v="0"/>
    <x v="0"/>
    <x v="1"/>
    <x v="1"/>
  </r>
  <r>
    <x v="1"/>
    <x v="2"/>
    <s v="De Bonte Raaf"/>
    <x v="2"/>
    <x v="34"/>
    <n v="60"/>
    <x v="0"/>
    <x v="1"/>
    <x v="0"/>
    <x v="0"/>
    <x v="1"/>
    <x v="1"/>
  </r>
  <r>
    <x v="1"/>
    <x v="2"/>
    <s v="De Bonte Raaf"/>
    <x v="2"/>
    <x v="35"/>
    <n v="60"/>
    <x v="0"/>
    <x v="1"/>
    <x v="0"/>
    <x v="0"/>
    <x v="1"/>
    <x v="1"/>
  </r>
  <r>
    <x v="1"/>
    <x v="2"/>
    <s v="De Bonte Raaf"/>
    <x v="2"/>
    <x v="36"/>
    <n v="94"/>
    <x v="0"/>
    <x v="1"/>
    <x v="0"/>
    <x v="0"/>
    <x v="1"/>
    <x v="1"/>
  </r>
  <r>
    <x v="1"/>
    <x v="2"/>
    <s v="De Bonte Raaf"/>
    <x v="2"/>
    <x v="37"/>
    <n v="182.7"/>
    <x v="0"/>
    <x v="1"/>
    <x v="0"/>
    <x v="0"/>
    <x v="1"/>
    <x v="1"/>
  </r>
  <r>
    <x v="1"/>
    <x v="2"/>
    <s v="De Bonte Raaf"/>
    <x v="2"/>
    <x v="104"/>
    <n v="0"/>
    <x v="0"/>
    <x v="1"/>
    <x v="0"/>
    <x v="0"/>
    <x v="1"/>
    <x v="1"/>
  </r>
  <r>
    <x v="1"/>
    <x v="2"/>
    <s v="De Bonte Raaf"/>
    <x v="2"/>
    <x v="105"/>
    <n v="0"/>
    <x v="0"/>
    <x v="1"/>
    <x v="0"/>
    <x v="0"/>
    <x v="1"/>
    <x v="1"/>
  </r>
  <r>
    <x v="1"/>
    <x v="2"/>
    <s v="De Bonte Raaf"/>
    <x v="2"/>
    <x v="106"/>
    <n v="0"/>
    <x v="0"/>
    <x v="1"/>
    <x v="0"/>
    <x v="0"/>
    <x v="1"/>
    <x v="1"/>
  </r>
  <r>
    <x v="1"/>
    <x v="2"/>
    <s v="De Bonte Raaf"/>
    <x v="2"/>
    <x v="38"/>
    <n v="89.65"/>
    <x v="0"/>
    <x v="1"/>
    <x v="0"/>
    <x v="0"/>
    <x v="1"/>
    <x v="1"/>
  </r>
  <r>
    <x v="1"/>
    <x v="2"/>
    <s v="De Bonte Raaf"/>
    <x v="2"/>
    <x v="39"/>
    <n v="0"/>
    <x v="0"/>
    <x v="1"/>
    <x v="0"/>
    <x v="0"/>
    <x v="1"/>
    <x v="1"/>
  </r>
  <r>
    <x v="1"/>
    <x v="2"/>
    <s v="De Bonte Raaf"/>
    <x v="2"/>
    <x v="40"/>
    <n v="89.65"/>
    <x v="0"/>
    <x v="1"/>
    <x v="0"/>
    <x v="0"/>
    <x v="1"/>
    <x v="1"/>
  </r>
  <r>
    <x v="1"/>
    <x v="2"/>
    <s v="De Bonte Raaf"/>
    <x v="2"/>
    <x v="41"/>
    <n v="0"/>
    <x v="0"/>
    <x v="1"/>
    <x v="0"/>
    <x v="0"/>
    <x v="1"/>
    <x v="1"/>
  </r>
  <r>
    <x v="1"/>
    <x v="2"/>
    <s v="De Bonte Raaf"/>
    <x v="2"/>
    <x v="92"/>
    <n v="1110"/>
    <x v="0"/>
    <x v="1"/>
    <x v="0"/>
    <x v="0"/>
    <x v="1"/>
    <x v="1"/>
  </r>
  <r>
    <x v="1"/>
    <x v="2"/>
    <s v="De Bonte Raaf"/>
    <x v="2"/>
    <x v="107"/>
    <n v="1500"/>
    <x v="0"/>
    <x v="1"/>
    <x v="0"/>
    <x v="1"/>
    <x v="1"/>
    <x v="1"/>
  </r>
  <r>
    <x v="1"/>
    <x v="2"/>
    <s v="De Bonte Raaf"/>
    <x v="2"/>
    <x v="43"/>
    <n v="0"/>
    <x v="0"/>
    <x v="1"/>
    <x v="0"/>
    <x v="1"/>
    <x v="1"/>
    <x v="1"/>
  </r>
  <r>
    <x v="1"/>
    <x v="2"/>
    <s v="De Bonte Raaf"/>
    <x v="2"/>
    <x v="108"/>
    <n v="0"/>
    <x v="0"/>
    <x v="1"/>
    <x v="0"/>
    <x v="1"/>
    <x v="1"/>
    <x v="1"/>
  </r>
  <r>
    <x v="1"/>
    <x v="2"/>
    <s v="De Bonte Raaf"/>
    <x v="2"/>
    <x v="109"/>
    <n v="0"/>
    <x v="0"/>
    <x v="1"/>
    <x v="0"/>
    <x v="1"/>
    <x v="1"/>
    <x v="1"/>
  </r>
  <r>
    <x v="1"/>
    <x v="2"/>
    <s v="De Bonte Raaf"/>
    <x v="2"/>
    <x v="110"/>
    <n v="0"/>
    <x v="0"/>
    <x v="1"/>
    <x v="0"/>
    <x v="1"/>
    <x v="1"/>
    <x v="1"/>
  </r>
  <r>
    <x v="1"/>
    <x v="2"/>
    <s v="De Bonte Raaf"/>
    <x v="2"/>
    <x v="44"/>
    <n v="0"/>
    <x v="0"/>
    <x v="1"/>
    <x v="0"/>
    <x v="2"/>
    <x v="1"/>
    <x v="1"/>
  </r>
  <r>
    <x v="1"/>
    <x v="2"/>
    <s v="De Bonte Raaf"/>
    <x v="2"/>
    <x v="111"/>
    <n v="0"/>
    <x v="0"/>
    <x v="1"/>
    <x v="0"/>
    <x v="2"/>
    <x v="1"/>
    <x v="1"/>
  </r>
  <r>
    <x v="1"/>
    <x v="2"/>
    <s v="De Bonte Raaf"/>
    <x v="2"/>
    <x v="46"/>
    <n v="0"/>
    <x v="0"/>
    <x v="1"/>
    <x v="0"/>
    <x v="2"/>
    <x v="1"/>
    <x v="1"/>
  </r>
  <r>
    <x v="1"/>
    <x v="2"/>
    <s v="De Bonte Raaf"/>
    <x v="2"/>
    <x v="112"/>
    <n v="0"/>
    <x v="0"/>
    <x v="1"/>
    <x v="0"/>
    <x v="2"/>
    <x v="1"/>
    <x v="1"/>
  </r>
  <r>
    <x v="1"/>
    <x v="2"/>
    <s v="De Bonte Raaf"/>
    <x v="2"/>
    <x v="113"/>
    <n v="0"/>
    <x v="0"/>
    <x v="1"/>
    <x v="0"/>
    <x v="2"/>
    <x v="1"/>
    <x v="1"/>
  </r>
  <r>
    <x v="1"/>
    <x v="2"/>
    <s v="De Bonte Raaf"/>
    <x v="2"/>
    <x v="114"/>
    <n v="0"/>
    <x v="0"/>
    <x v="1"/>
    <x v="0"/>
    <x v="2"/>
    <x v="1"/>
    <x v="1"/>
  </r>
  <r>
    <x v="1"/>
    <x v="2"/>
    <s v="De Bonte Raaf"/>
    <x v="2"/>
    <x v="115"/>
    <n v="0"/>
    <x v="0"/>
    <x v="1"/>
    <x v="0"/>
    <x v="2"/>
    <x v="1"/>
    <x v="1"/>
  </r>
  <r>
    <x v="1"/>
    <x v="2"/>
    <s v="De Bonte Raaf"/>
    <x v="2"/>
    <x v="116"/>
    <n v="0"/>
    <x v="0"/>
    <x v="1"/>
    <x v="0"/>
    <x v="1"/>
    <x v="1"/>
    <x v="1"/>
  </r>
  <r>
    <x v="1"/>
    <x v="2"/>
    <s v="De Bonte Raaf"/>
    <x v="2"/>
    <x v="117"/>
    <n v="0"/>
    <x v="0"/>
    <x v="1"/>
    <x v="0"/>
    <x v="2"/>
    <x v="1"/>
    <x v="1"/>
  </r>
  <r>
    <x v="1"/>
    <x v="2"/>
    <s v="De Bonte Raaf"/>
    <x v="2"/>
    <x v="118"/>
    <n v="0"/>
    <x v="0"/>
    <x v="1"/>
    <x v="0"/>
    <x v="1"/>
    <x v="1"/>
    <x v="1"/>
  </r>
  <r>
    <x v="1"/>
    <x v="2"/>
    <s v="De Bonte Raaf"/>
    <x v="2"/>
    <x v="119"/>
    <n v="0"/>
    <x v="0"/>
    <x v="1"/>
    <x v="0"/>
    <x v="10"/>
    <x v="1"/>
    <x v="1"/>
  </r>
  <r>
    <x v="1"/>
    <x v="2"/>
    <s v="De Bonte Raaf"/>
    <x v="2"/>
    <x v="120"/>
    <n v="0"/>
    <x v="0"/>
    <x v="1"/>
    <x v="0"/>
    <x v="10"/>
    <x v="1"/>
    <x v="1"/>
  </r>
  <r>
    <x v="1"/>
    <x v="2"/>
    <s v="De Bonte Raaf"/>
    <x v="2"/>
    <x v="121"/>
    <n v="0"/>
    <x v="0"/>
    <x v="1"/>
    <x v="0"/>
    <x v="10"/>
    <x v="1"/>
    <x v="1"/>
  </r>
  <r>
    <x v="1"/>
    <x v="2"/>
    <s v="De Bonte Raaf"/>
    <x v="2"/>
    <x v="122"/>
    <n v="0"/>
    <x v="0"/>
    <x v="1"/>
    <x v="0"/>
    <x v="10"/>
    <x v="1"/>
    <x v="1"/>
  </r>
  <r>
    <x v="1"/>
    <x v="2"/>
    <s v="De Bonte Raaf"/>
    <x v="2"/>
    <x v="123"/>
    <n v="0"/>
    <x v="0"/>
    <x v="1"/>
    <x v="0"/>
    <x v="10"/>
    <x v="1"/>
    <x v="1"/>
  </r>
  <r>
    <x v="1"/>
    <x v="2"/>
    <s v="De Bonte Raaf"/>
    <x v="2"/>
    <x v="124"/>
    <n v="0"/>
    <x v="0"/>
    <x v="1"/>
    <x v="0"/>
    <x v="10"/>
    <x v="1"/>
    <x v="1"/>
  </r>
  <r>
    <x v="1"/>
    <x v="2"/>
    <s v="De Bonte Raaf"/>
    <x v="2"/>
    <x v="48"/>
    <n v="0"/>
    <x v="0"/>
    <x v="1"/>
    <x v="0"/>
    <x v="1"/>
    <x v="1"/>
    <x v="1"/>
  </r>
  <r>
    <x v="1"/>
    <x v="2"/>
    <s v="De Bonte Raaf"/>
    <x v="2"/>
    <x v="49"/>
    <n v="88.8"/>
    <x v="0"/>
    <x v="1"/>
    <x v="0"/>
    <x v="3"/>
    <x v="1"/>
    <x v="1"/>
  </r>
  <r>
    <x v="1"/>
    <x v="2"/>
    <s v="De Bonte Raaf"/>
    <x v="2"/>
    <x v="50"/>
    <n v="13.32"/>
    <x v="0"/>
    <x v="1"/>
    <x v="0"/>
    <x v="4"/>
    <x v="1"/>
    <x v="1"/>
  </r>
  <r>
    <x v="1"/>
    <x v="2"/>
    <s v="De Bonte Raaf"/>
    <x v="2"/>
    <x v="51"/>
    <n v="17.760000000000002"/>
    <x v="0"/>
    <x v="1"/>
    <x v="0"/>
    <x v="4"/>
    <x v="1"/>
    <x v="1"/>
  </r>
  <r>
    <x v="1"/>
    <x v="2"/>
    <s v="De Bonte Raaf"/>
    <x v="2"/>
    <x v="52"/>
    <n v="0"/>
    <x v="0"/>
    <x v="1"/>
    <x v="0"/>
    <x v="1"/>
    <x v="1"/>
    <x v="1"/>
  </r>
  <r>
    <x v="1"/>
    <x v="2"/>
    <s v="De Bonte Raaf"/>
    <x v="2"/>
    <x v="53"/>
    <n v="16.649999999999999"/>
    <x v="0"/>
    <x v="1"/>
    <x v="0"/>
    <x v="3"/>
    <x v="1"/>
    <x v="1"/>
  </r>
  <r>
    <x v="1"/>
    <x v="2"/>
    <s v="De Bonte Raaf"/>
    <x v="2"/>
    <x v="54"/>
    <n v="2.5"/>
    <x v="0"/>
    <x v="1"/>
    <x v="0"/>
    <x v="4"/>
    <x v="1"/>
    <x v="1"/>
  </r>
  <r>
    <x v="1"/>
    <x v="2"/>
    <s v="De Bonte Raaf"/>
    <x v="2"/>
    <x v="55"/>
    <n v="3.33"/>
    <x v="0"/>
    <x v="1"/>
    <x v="0"/>
    <x v="4"/>
    <x v="1"/>
    <x v="1"/>
  </r>
  <r>
    <x v="1"/>
    <x v="2"/>
    <s v="De Bonte Raaf"/>
    <x v="2"/>
    <x v="56"/>
    <n v="0"/>
    <x v="0"/>
    <x v="1"/>
    <x v="0"/>
    <x v="4"/>
    <x v="1"/>
    <x v="1"/>
  </r>
  <r>
    <x v="1"/>
    <x v="2"/>
    <s v="De Bonte Raaf"/>
    <x v="2"/>
    <x v="57"/>
    <n v="0"/>
    <x v="0"/>
    <x v="1"/>
    <x v="0"/>
    <x v="4"/>
    <x v="1"/>
    <x v="1"/>
  </r>
  <r>
    <x v="1"/>
    <x v="2"/>
    <s v="De Bonte Raaf"/>
    <x v="2"/>
    <x v="58"/>
    <n v="0"/>
    <x v="0"/>
    <x v="1"/>
    <x v="0"/>
    <x v="4"/>
    <x v="1"/>
    <x v="1"/>
  </r>
  <r>
    <x v="1"/>
    <x v="2"/>
    <s v="De Bonte Raaf"/>
    <x v="2"/>
    <x v="59"/>
    <n v="0"/>
    <x v="0"/>
    <x v="1"/>
    <x v="0"/>
    <x v="4"/>
    <x v="1"/>
    <x v="1"/>
  </r>
  <r>
    <x v="1"/>
    <x v="2"/>
    <s v="De Bonte Raaf"/>
    <x v="2"/>
    <x v="60"/>
    <n v="196.53"/>
    <x v="0"/>
    <x v="1"/>
    <x v="0"/>
    <x v="5"/>
    <x v="1"/>
    <x v="1"/>
  </r>
  <r>
    <x v="1"/>
    <x v="2"/>
    <s v="De Bonte Raaf"/>
    <x v="2"/>
    <x v="61"/>
    <n v="0"/>
    <x v="0"/>
    <x v="1"/>
    <x v="0"/>
    <x v="5"/>
    <x v="1"/>
    <x v="1"/>
  </r>
  <r>
    <x v="1"/>
    <x v="2"/>
    <s v="De Bonte Raaf"/>
    <x v="2"/>
    <x v="62"/>
    <n v="0"/>
    <x v="0"/>
    <x v="1"/>
    <x v="0"/>
    <x v="5"/>
    <x v="1"/>
    <x v="1"/>
  </r>
  <r>
    <x v="1"/>
    <x v="2"/>
    <s v="De Bonte Raaf"/>
    <x v="2"/>
    <x v="63"/>
    <n v="0"/>
    <x v="0"/>
    <x v="1"/>
    <x v="0"/>
    <x v="5"/>
    <x v="1"/>
    <x v="1"/>
  </r>
  <r>
    <x v="1"/>
    <x v="2"/>
    <s v="De Bonte Raaf"/>
    <x v="2"/>
    <x v="64"/>
    <n v="14.09"/>
    <x v="0"/>
    <x v="1"/>
    <x v="0"/>
    <x v="5"/>
    <x v="1"/>
    <x v="1"/>
  </r>
  <r>
    <x v="1"/>
    <x v="2"/>
    <s v="De Bonte Raaf"/>
    <x v="2"/>
    <x v="65"/>
    <n v="0"/>
    <x v="0"/>
    <x v="1"/>
    <x v="0"/>
    <x v="5"/>
    <x v="1"/>
    <x v="1"/>
  </r>
  <r>
    <x v="1"/>
    <x v="2"/>
    <s v="De Bonte Raaf"/>
    <x v="2"/>
    <x v="66"/>
    <n v="0"/>
    <x v="0"/>
    <x v="1"/>
    <x v="0"/>
    <x v="5"/>
    <x v="1"/>
    <x v="1"/>
  </r>
  <r>
    <x v="1"/>
    <x v="2"/>
    <s v="De Bonte Raaf"/>
    <x v="2"/>
    <x v="67"/>
    <n v="200.97"/>
    <x v="0"/>
    <x v="1"/>
    <x v="0"/>
    <x v="5"/>
    <x v="1"/>
    <x v="1"/>
  </r>
  <r>
    <x v="1"/>
    <x v="2"/>
    <s v="De Bonte Raaf"/>
    <x v="2"/>
    <x v="68"/>
    <n v="0"/>
    <x v="0"/>
    <x v="1"/>
    <x v="0"/>
    <x v="5"/>
    <x v="1"/>
    <x v="1"/>
  </r>
  <r>
    <x v="1"/>
    <x v="2"/>
    <s v="De Bonte Raaf"/>
    <x v="2"/>
    <x v="69"/>
    <n v="0"/>
    <x v="0"/>
    <x v="1"/>
    <x v="0"/>
    <x v="5"/>
    <x v="1"/>
    <x v="1"/>
  </r>
  <r>
    <x v="1"/>
    <x v="2"/>
    <s v="De Bonte Raaf"/>
    <x v="2"/>
    <x v="70"/>
    <n v="9.66"/>
    <x v="0"/>
    <x v="1"/>
    <x v="0"/>
    <x v="5"/>
    <x v="1"/>
    <x v="1"/>
  </r>
  <r>
    <x v="1"/>
    <x v="2"/>
    <s v="De Bonte Raaf"/>
    <x v="2"/>
    <x v="71"/>
    <n v="0"/>
    <x v="0"/>
    <x v="1"/>
    <x v="0"/>
    <x v="5"/>
    <x v="1"/>
    <x v="1"/>
  </r>
  <r>
    <x v="1"/>
    <x v="2"/>
    <s v="De Bonte Raaf"/>
    <x v="2"/>
    <x v="72"/>
    <n v="0"/>
    <x v="0"/>
    <x v="1"/>
    <x v="0"/>
    <x v="4"/>
    <x v="1"/>
    <x v="1"/>
  </r>
  <r>
    <x v="1"/>
    <x v="2"/>
    <s v="De Bonte Raaf"/>
    <x v="2"/>
    <x v="73"/>
    <n v="0"/>
    <x v="0"/>
    <x v="1"/>
    <x v="0"/>
    <x v="4"/>
    <x v="1"/>
    <x v="1"/>
  </r>
  <r>
    <x v="1"/>
    <x v="2"/>
    <s v="De Bonte Raaf"/>
    <x v="2"/>
    <x v="74"/>
    <n v="0"/>
    <x v="0"/>
    <x v="1"/>
    <x v="0"/>
    <x v="4"/>
    <x v="1"/>
    <x v="1"/>
  </r>
  <r>
    <x v="1"/>
    <x v="2"/>
    <s v="De Bonte Raaf"/>
    <x v="2"/>
    <x v="75"/>
    <n v="0"/>
    <x v="0"/>
    <x v="1"/>
    <x v="0"/>
    <x v="4"/>
    <x v="1"/>
    <x v="1"/>
  </r>
  <r>
    <x v="1"/>
    <x v="2"/>
    <s v="De Bonte Raaf"/>
    <x v="2"/>
    <x v="76"/>
    <n v="182.7"/>
    <x v="0"/>
    <x v="1"/>
    <x v="0"/>
    <x v="6"/>
    <x v="1"/>
    <x v="1"/>
  </r>
  <r>
    <x v="1"/>
    <x v="2"/>
    <s v="De Bonte Raaf"/>
    <x v="2"/>
    <x v="125"/>
    <n v="0"/>
    <x v="0"/>
    <x v="1"/>
    <x v="0"/>
    <x v="6"/>
    <x v="1"/>
    <x v="1"/>
  </r>
  <r>
    <x v="1"/>
    <x v="2"/>
    <s v="De Bonte Raaf"/>
    <x v="2"/>
    <x v="77"/>
    <n v="-59.5"/>
    <x v="0"/>
    <x v="1"/>
    <x v="0"/>
    <x v="7"/>
    <x v="1"/>
    <x v="1"/>
  </r>
  <r>
    <x v="1"/>
    <x v="2"/>
    <s v="De Bonte Raaf"/>
    <x v="2"/>
    <x v="78"/>
    <n v="-124.95"/>
    <x v="0"/>
    <x v="1"/>
    <x v="0"/>
    <x v="7"/>
    <x v="1"/>
    <x v="1"/>
  </r>
  <r>
    <x v="1"/>
    <x v="2"/>
    <s v="De Bonte Raaf"/>
    <x v="2"/>
    <x v="79"/>
    <n v="0"/>
    <x v="0"/>
    <x v="1"/>
    <x v="0"/>
    <x v="7"/>
    <x v="1"/>
    <x v="1"/>
  </r>
  <r>
    <x v="1"/>
    <x v="2"/>
    <s v="De Bonte Raaf"/>
    <x v="2"/>
    <x v="80"/>
    <n v="0"/>
    <x v="0"/>
    <x v="1"/>
    <x v="0"/>
    <x v="8"/>
    <x v="1"/>
    <x v="1"/>
  </r>
  <r>
    <x v="1"/>
    <x v="2"/>
    <s v="De Bonte Raaf"/>
    <x v="2"/>
    <x v="126"/>
    <n v="0"/>
    <x v="0"/>
    <x v="1"/>
    <x v="0"/>
    <x v="8"/>
    <x v="1"/>
    <x v="1"/>
  </r>
  <r>
    <x v="1"/>
    <x v="2"/>
    <s v="De Bonte Raaf"/>
    <x v="2"/>
    <x v="81"/>
    <n v="2425.5500000000002"/>
    <x v="0"/>
    <x v="1"/>
    <x v="0"/>
    <x v="8"/>
    <x v="1"/>
    <x v="1"/>
  </r>
  <r>
    <x v="1"/>
    <x v="2"/>
    <s v="De Bonte Raaf"/>
    <x v="2"/>
    <x v="82"/>
    <n v="0"/>
    <x v="0"/>
    <x v="1"/>
    <x v="0"/>
    <x v="8"/>
    <x v="1"/>
    <x v="1"/>
  </r>
  <r>
    <x v="1"/>
    <x v="2"/>
    <s v="De Bonte Raaf"/>
    <x v="2"/>
    <x v="83"/>
    <n v="2425.5500000000002"/>
    <x v="0"/>
    <x v="1"/>
    <x v="0"/>
    <x v="9"/>
    <x v="1"/>
    <x v="1"/>
  </r>
  <r>
    <x v="1"/>
    <x v="2"/>
    <s v="De Bonte Raaf"/>
    <x v="2"/>
    <x v="84"/>
    <n v="0"/>
    <x v="0"/>
    <x v="1"/>
    <x v="0"/>
    <x v="3"/>
    <x v="1"/>
    <x v="1"/>
  </r>
  <r>
    <x v="1"/>
    <x v="2"/>
    <s v="De Bonte Raaf"/>
    <x v="3"/>
    <x v="0"/>
    <n v="11555.64"/>
    <x v="0"/>
    <x v="2"/>
    <x v="0"/>
    <x v="0"/>
    <x v="1"/>
    <x v="1"/>
  </r>
  <r>
    <x v="1"/>
    <x v="2"/>
    <s v="De Bonte Raaf"/>
    <x v="3"/>
    <x v="85"/>
    <n v="5848.5"/>
    <x v="0"/>
    <x v="2"/>
    <x v="0"/>
    <x v="0"/>
    <x v="1"/>
    <x v="1"/>
  </r>
  <r>
    <x v="1"/>
    <x v="2"/>
    <s v="De Bonte Raaf"/>
    <x v="3"/>
    <x v="97"/>
    <n v="75"/>
    <x v="0"/>
    <x v="2"/>
    <x v="0"/>
    <x v="0"/>
    <x v="1"/>
    <x v="1"/>
  </r>
  <r>
    <x v="1"/>
    <x v="2"/>
    <s v="De Bonte Raaf"/>
    <x v="3"/>
    <x v="86"/>
    <n v="5848.5"/>
    <x v="0"/>
    <x v="2"/>
    <x v="0"/>
    <x v="0"/>
    <x v="1"/>
    <x v="1"/>
  </r>
  <r>
    <x v="1"/>
    <x v="2"/>
    <s v="De Bonte Raaf"/>
    <x v="3"/>
    <x v="4"/>
    <n v="5826"/>
    <x v="0"/>
    <x v="2"/>
    <x v="0"/>
    <x v="1"/>
    <x v="1"/>
    <x v="1"/>
  </r>
  <r>
    <x v="1"/>
    <x v="2"/>
    <s v="De Bonte Raaf"/>
    <x v="3"/>
    <x v="98"/>
    <n v="75"/>
    <x v="0"/>
    <x v="2"/>
    <x v="0"/>
    <x v="0"/>
    <x v="1"/>
    <x v="1"/>
  </r>
  <r>
    <x v="1"/>
    <x v="2"/>
    <s v="De Bonte Raaf"/>
    <x v="3"/>
    <x v="6"/>
    <n v="7335.94"/>
    <x v="0"/>
    <x v="2"/>
    <x v="0"/>
    <x v="0"/>
    <x v="1"/>
    <x v="1"/>
  </r>
  <r>
    <x v="1"/>
    <x v="2"/>
    <s v="De Bonte Raaf"/>
    <x v="3"/>
    <x v="101"/>
    <n v="0"/>
    <x v="0"/>
    <x v="2"/>
    <x v="0"/>
    <x v="1"/>
    <x v="1"/>
    <x v="1"/>
  </r>
  <r>
    <x v="1"/>
    <x v="2"/>
    <s v="De Bonte Raaf"/>
    <x v="3"/>
    <x v="99"/>
    <n v="75"/>
    <x v="0"/>
    <x v="2"/>
    <x v="0"/>
    <x v="0"/>
    <x v="1"/>
    <x v="1"/>
  </r>
  <r>
    <x v="1"/>
    <x v="2"/>
    <s v="De Bonte Raaf"/>
    <x v="3"/>
    <x v="9"/>
    <n v="0"/>
    <x v="0"/>
    <x v="2"/>
    <x v="0"/>
    <x v="0"/>
    <x v="1"/>
    <x v="1"/>
  </r>
  <r>
    <x v="1"/>
    <x v="2"/>
    <s v="De Bonte Raaf"/>
    <x v="3"/>
    <x v="102"/>
    <n v="0"/>
    <x v="0"/>
    <x v="2"/>
    <x v="0"/>
    <x v="0"/>
    <x v="1"/>
    <x v="1"/>
  </r>
  <r>
    <x v="1"/>
    <x v="2"/>
    <s v="De Bonte Raaf"/>
    <x v="3"/>
    <x v="87"/>
    <n v="5826"/>
    <x v="0"/>
    <x v="2"/>
    <x v="0"/>
    <x v="0"/>
    <x v="1"/>
    <x v="1"/>
  </r>
  <r>
    <x v="1"/>
    <x v="2"/>
    <s v="De Bonte Raaf"/>
    <x v="3"/>
    <x v="88"/>
    <n v="5826"/>
    <x v="0"/>
    <x v="2"/>
    <x v="0"/>
    <x v="0"/>
    <x v="1"/>
    <x v="1"/>
  </r>
  <r>
    <x v="1"/>
    <x v="2"/>
    <s v="De Bonte Raaf"/>
    <x v="3"/>
    <x v="89"/>
    <n v="5826"/>
    <x v="0"/>
    <x v="2"/>
    <x v="0"/>
    <x v="0"/>
    <x v="1"/>
    <x v="1"/>
  </r>
  <r>
    <x v="1"/>
    <x v="2"/>
    <s v="De Bonte Raaf"/>
    <x v="3"/>
    <x v="90"/>
    <n v="5826"/>
    <x v="0"/>
    <x v="2"/>
    <x v="0"/>
    <x v="0"/>
    <x v="1"/>
    <x v="1"/>
  </r>
  <r>
    <x v="1"/>
    <x v="2"/>
    <s v="De Bonte Raaf"/>
    <x v="3"/>
    <x v="91"/>
    <n v="5826"/>
    <x v="0"/>
    <x v="2"/>
    <x v="0"/>
    <x v="0"/>
    <x v="1"/>
    <x v="1"/>
  </r>
  <r>
    <x v="1"/>
    <x v="2"/>
    <s v="De Bonte Raaf"/>
    <x v="3"/>
    <x v="103"/>
    <n v="0"/>
    <x v="0"/>
    <x v="2"/>
    <x v="0"/>
    <x v="1"/>
    <x v="1"/>
    <x v="1"/>
  </r>
  <r>
    <x v="1"/>
    <x v="2"/>
    <s v="De Bonte Raaf"/>
    <x v="3"/>
    <x v="15"/>
    <n v="0"/>
    <x v="0"/>
    <x v="2"/>
    <x v="0"/>
    <x v="0"/>
    <x v="1"/>
    <x v="1"/>
  </r>
  <r>
    <x v="1"/>
    <x v="2"/>
    <s v="De Bonte Raaf"/>
    <x v="3"/>
    <x v="16"/>
    <n v="4859.25"/>
    <x v="0"/>
    <x v="2"/>
    <x v="0"/>
    <x v="0"/>
    <x v="1"/>
    <x v="1"/>
  </r>
  <r>
    <x v="1"/>
    <x v="2"/>
    <s v="De Bonte Raaf"/>
    <x v="3"/>
    <x v="17"/>
    <n v="0"/>
    <x v="0"/>
    <x v="2"/>
    <x v="0"/>
    <x v="0"/>
    <x v="1"/>
    <x v="1"/>
  </r>
  <r>
    <x v="1"/>
    <x v="2"/>
    <s v="De Bonte Raaf"/>
    <x v="3"/>
    <x v="18"/>
    <n v="5923.5"/>
    <x v="0"/>
    <x v="2"/>
    <x v="0"/>
    <x v="0"/>
    <x v="1"/>
    <x v="1"/>
  </r>
  <r>
    <x v="1"/>
    <x v="2"/>
    <s v="De Bonte Raaf"/>
    <x v="3"/>
    <x v="19"/>
    <n v="23"/>
    <x v="0"/>
    <x v="2"/>
    <x v="0"/>
    <x v="0"/>
    <x v="1"/>
    <x v="1"/>
  </r>
  <r>
    <x v="1"/>
    <x v="2"/>
    <s v="De Bonte Raaf"/>
    <x v="3"/>
    <x v="20"/>
    <n v="5923.5"/>
    <x v="0"/>
    <x v="2"/>
    <x v="0"/>
    <x v="0"/>
    <x v="1"/>
    <x v="1"/>
  </r>
  <r>
    <x v="1"/>
    <x v="2"/>
    <s v="De Bonte Raaf"/>
    <x v="3"/>
    <x v="21"/>
    <n v="-2049.12"/>
    <x v="0"/>
    <x v="2"/>
    <x v="0"/>
    <x v="0"/>
    <x v="1"/>
    <x v="1"/>
  </r>
  <r>
    <x v="1"/>
    <x v="2"/>
    <s v="De Bonte Raaf"/>
    <x v="3"/>
    <x v="22"/>
    <n v="4859.25"/>
    <x v="0"/>
    <x v="2"/>
    <x v="0"/>
    <x v="0"/>
    <x v="1"/>
    <x v="1"/>
  </r>
  <r>
    <x v="1"/>
    <x v="2"/>
    <s v="De Bonte Raaf"/>
    <x v="3"/>
    <x v="23"/>
    <n v="4859.25"/>
    <x v="0"/>
    <x v="2"/>
    <x v="0"/>
    <x v="0"/>
    <x v="1"/>
    <x v="1"/>
  </r>
  <r>
    <x v="1"/>
    <x v="2"/>
    <s v="De Bonte Raaf"/>
    <x v="3"/>
    <x v="24"/>
    <n v="4859.25"/>
    <x v="0"/>
    <x v="2"/>
    <x v="0"/>
    <x v="0"/>
    <x v="1"/>
    <x v="1"/>
  </r>
  <r>
    <x v="1"/>
    <x v="2"/>
    <s v="De Bonte Raaf"/>
    <x v="3"/>
    <x v="25"/>
    <n v="21.67"/>
    <x v="0"/>
    <x v="2"/>
    <x v="0"/>
    <x v="0"/>
    <x v="1"/>
    <x v="1"/>
  </r>
  <r>
    <x v="1"/>
    <x v="2"/>
    <s v="De Bonte Raaf"/>
    <x v="3"/>
    <x v="26"/>
    <n v="165.6"/>
    <x v="0"/>
    <x v="2"/>
    <x v="0"/>
    <x v="0"/>
    <x v="1"/>
    <x v="1"/>
  </r>
  <r>
    <x v="1"/>
    <x v="2"/>
    <s v="De Bonte Raaf"/>
    <x v="3"/>
    <x v="27"/>
    <n v="178"/>
    <x v="0"/>
    <x v="2"/>
    <x v="0"/>
    <x v="0"/>
    <x v="1"/>
    <x v="1"/>
  </r>
  <r>
    <x v="1"/>
    <x v="2"/>
    <s v="De Bonte Raaf"/>
    <x v="3"/>
    <x v="28"/>
    <n v="5848.5"/>
    <x v="0"/>
    <x v="2"/>
    <x v="0"/>
    <x v="0"/>
    <x v="1"/>
    <x v="1"/>
  </r>
  <r>
    <x v="1"/>
    <x v="2"/>
    <s v="De Bonte Raaf"/>
    <x v="3"/>
    <x v="29"/>
    <n v="75"/>
    <x v="0"/>
    <x v="2"/>
    <x v="0"/>
    <x v="0"/>
    <x v="1"/>
    <x v="1"/>
  </r>
  <r>
    <x v="1"/>
    <x v="2"/>
    <s v="De Bonte Raaf"/>
    <x v="3"/>
    <x v="30"/>
    <n v="5826"/>
    <x v="0"/>
    <x v="2"/>
    <x v="0"/>
    <x v="0"/>
    <x v="1"/>
    <x v="1"/>
  </r>
  <r>
    <x v="1"/>
    <x v="2"/>
    <s v="De Bonte Raaf"/>
    <x v="3"/>
    <x v="31"/>
    <n v="37.35"/>
    <x v="0"/>
    <x v="2"/>
    <x v="0"/>
    <x v="0"/>
    <x v="1"/>
    <x v="1"/>
  </r>
  <r>
    <x v="1"/>
    <x v="2"/>
    <s v="De Bonte Raaf"/>
    <x v="3"/>
    <x v="32"/>
    <n v="156"/>
    <x v="0"/>
    <x v="2"/>
    <x v="0"/>
    <x v="0"/>
    <x v="1"/>
    <x v="1"/>
  </r>
  <r>
    <x v="1"/>
    <x v="2"/>
    <s v="De Bonte Raaf"/>
    <x v="3"/>
    <x v="33"/>
    <n v="100"/>
    <x v="0"/>
    <x v="2"/>
    <x v="0"/>
    <x v="0"/>
    <x v="1"/>
    <x v="1"/>
  </r>
  <r>
    <x v="1"/>
    <x v="2"/>
    <s v="De Bonte Raaf"/>
    <x v="3"/>
    <x v="34"/>
    <n v="100"/>
    <x v="0"/>
    <x v="2"/>
    <x v="0"/>
    <x v="0"/>
    <x v="1"/>
    <x v="1"/>
  </r>
  <r>
    <x v="1"/>
    <x v="2"/>
    <s v="De Bonte Raaf"/>
    <x v="3"/>
    <x v="35"/>
    <n v="100"/>
    <x v="0"/>
    <x v="2"/>
    <x v="0"/>
    <x v="0"/>
    <x v="1"/>
    <x v="1"/>
  </r>
  <r>
    <x v="1"/>
    <x v="2"/>
    <s v="De Bonte Raaf"/>
    <x v="3"/>
    <x v="36"/>
    <n v="156"/>
    <x v="0"/>
    <x v="2"/>
    <x v="0"/>
    <x v="0"/>
    <x v="1"/>
    <x v="1"/>
  </r>
  <r>
    <x v="1"/>
    <x v="2"/>
    <s v="De Bonte Raaf"/>
    <x v="3"/>
    <x v="37"/>
    <n v="340.15"/>
    <x v="0"/>
    <x v="2"/>
    <x v="0"/>
    <x v="0"/>
    <x v="1"/>
    <x v="1"/>
  </r>
  <r>
    <x v="1"/>
    <x v="2"/>
    <s v="De Bonte Raaf"/>
    <x v="3"/>
    <x v="104"/>
    <n v="0"/>
    <x v="0"/>
    <x v="2"/>
    <x v="0"/>
    <x v="0"/>
    <x v="1"/>
    <x v="1"/>
  </r>
  <r>
    <x v="1"/>
    <x v="2"/>
    <s v="De Bonte Raaf"/>
    <x v="3"/>
    <x v="105"/>
    <n v="0"/>
    <x v="0"/>
    <x v="2"/>
    <x v="0"/>
    <x v="0"/>
    <x v="1"/>
    <x v="1"/>
  </r>
  <r>
    <x v="1"/>
    <x v="2"/>
    <s v="De Bonte Raaf"/>
    <x v="3"/>
    <x v="106"/>
    <n v="0"/>
    <x v="0"/>
    <x v="2"/>
    <x v="0"/>
    <x v="0"/>
    <x v="1"/>
    <x v="1"/>
  </r>
  <r>
    <x v="1"/>
    <x v="2"/>
    <s v="De Bonte Raaf"/>
    <x v="3"/>
    <x v="38"/>
    <n v="42"/>
    <x v="0"/>
    <x v="2"/>
    <x v="0"/>
    <x v="0"/>
    <x v="1"/>
    <x v="1"/>
  </r>
  <r>
    <x v="1"/>
    <x v="2"/>
    <s v="De Bonte Raaf"/>
    <x v="3"/>
    <x v="93"/>
    <n v="108"/>
    <x v="0"/>
    <x v="2"/>
    <x v="0"/>
    <x v="0"/>
    <x v="1"/>
    <x v="1"/>
  </r>
  <r>
    <x v="1"/>
    <x v="2"/>
    <s v="De Bonte Raaf"/>
    <x v="3"/>
    <x v="40"/>
    <n v="150"/>
    <x v="0"/>
    <x v="2"/>
    <x v="0"/>
    <x v="0"/>
    <x v="1"/>
    <x v="1"/>
  </r>
  <r>
    <x v="1"/>
    <x v="2"/>
    <s v="De Bonte Raaf"/>
    <x v="3"/>
    <x v="41"/>
    <n v="0"/>
    <x v="0"/>
    <x v="2"/>
    <x v="0"/>
    <x v="0"/>
    <x v="1"/>
    <x v="1"/>
  </r>
  <r>
    <x v="1"/>
    <x v="2"/>
    <s v="De Bonte Raaf"/>
    <x v="3"/>
    <x v="92"/>
    <n v="5826"/>
    <x v="0"/>
    <x v="2"/>
    <x v="0"/>
    <x v="0"/>
    <x v="1"/>
    <x v="1"/>
  </r>
  <r>
    <x v="1"/>
    <x v="2"/>
    <s v="De Bonte Raaf"/>
    <x v="3"/>
    <x v="107"/>
    <n v="75"/>
    <x v="0"/>
    <x v="2"/>
    <x v="0"/>
    <x v="1"/>
    <x v="1"/>
    <x v="1"/>
  </r>
  <r>
    <x v="1"/>
    <x v="2"/>
    <s v="De Bonte Raaf"/>
    <x v="3"/>
    <x v="43"/>
    <n v="0"/>
    <x v="0"/>
    <x v="2"/>
    <x v="0"/>
    <x v="1"/>
    <x v="1"/>
    <x v="1"/>
  </r>
  <r>
    <x v="1"/>
    <x v="2"/>
    <s v="De Bonte Raaf"/>
    <x v="3"/>
    <x v="108"/>
    <n v="0"/>
    <x v="0"/>
    <x v="2"/>
    <x v="0"/>
    <x v="1"/>
    <x v="1"/>
    <x v="1"/>
  </r>
  <r>
    <x v="1"/>
    <x v="2"/>
    <s v="De Bonte Raaf"/>
    <x v="3"/>
    <x v="109"/>
    <n v="0"/>
    <x v="0"/>
    <x v="2"/>
    <x v="0"/>
    <x v="1"/>
    <x v="1"/>
    <x v="1"/>
  </r>
  <r>
    <x v="1"/>
    <x v="2"/>
    <s v="De Bonte Raaf"/>
    <x v="3"/>
    <x v="110"/>
    <n v="22.5"/>
    <x v="0"/>
    <x v="2"/>
    <x v="0"/>
    <x v="1"/>
    <x v="1"/>
    <x v="1"/>
  </r>
  <r>
    <x v="1"/>
    <x v="2"/>
    <s v="De Bonte Raaf"/>
    <x v="3"/>
    <x v="44"/>
    <n v="0"/>
    <x v="0"/>
    <x v="2"/>
    <x v="0"/>
    <x v="2"/>
    <x v="1"/>
    <x v="1"/>
  </r>
  <r>
    <x v="1"/>
    <x v="2"/>
    <s v="De Bonte Raaf"/>
    <x v="3"/>
    <x v="111"/>
    <n v="0"/>
    <x v="0"/>
    <x v="2"/>
    <x v="0"/>
    <x v="2"/>
    <x v="1"/>
    <x v="1"/>
  </r>
  <r>
    <x v="1"/>
    <x v="2"/>
    <s v="De Bonte Raaf"/>
    <x v="3"/>
    <x v="46"/>
    <n v="0"/>
    <x v="0"/>
    <x v="2"/>
    <x v="0"/>
    <x v="2"/>
    <x v="1"/>
    <x v="1"/>
  </r>
  <r>
    <x v="1"/>
    <x v="2"/>
    <s v="De Bonte Raaf"/>
    <x v="3"/>
    <x v="112"/>
    <n v="0"/>
    <x v="0"/>
    <x v="2"/>
    <x v="0"/>
    <x v="2"/>
    <x v="1"/>
    <x v="1"/>
  </r>
  <r>
    <x v="1"/>
    <x v="2"/>
    <s v="De Bonte Raaf"/>
    <x v="3"/>
    <x v="113"/>
    <n v="0"/>
    <x v="0"/>
    <x v="2"/>
    <x v="0"/>
    <x v="2"/>
    <x v="1"/>
    <x v="1"/>
  </r>
  <r>
    <x v="1"/>
    <x v="2"/>
    <s v="De Bonte Raaf"/>
    <x v="3"/>
    <x v="114"/>
    <n v="0"/>
    <x v="0"/>
    <x v="2"/>
    <x v="0"/>
    <x v="2"/>
    <x v="1"/>
    <x v="1"/>
  </r>
  <r>
    <x v="1"/>
    <x v="2"/>
    <s v="De Bonte Raaf"/>
    <x v="3"/>
    <x v="115"/>
    <n v="0"/>
    <x v="0"/>
    <x v="2"/>
    <x v="0"/>
    <x v="2"/>
    <x v="1"/>
    <x v="1"/>
  </r>
  <r>
    <x v="1"/>
    <x v="2"/>
    <s v="De Bonte Raaf"/>
    <x v="3"/>
    <x v="116"/>
    <n v="0"/>
    <x v="0"/>
    <x v="2"/>
    <x v="0"/>
    <x v="1"/>
    <x v="1"/>
    <x v="1"/>
  </r>
  <r>
    <x v="1"/>
    <x v="2"/>
    <s v="De Bonte Raaf"/>
    <x v="3"/>
    <x v="117"/>
    <n v="0"/>
    <x v="0"/>
    <x v="2"/>
    <x v="0"/>
    <x v="2"/>
    <x v="1"/>
    <x v="1"/>
  </r>
  <r>
    <x v="1"/>
    <x v="2"/>
    <s v="De Bonte Raaf"/>
    <x v="3"/>
    <x v="118"/>
    <n v="0"/>
    <x v="0"/>
    <x v="2"/>
    <x v="0"/>
    <x v="1"/>
    <x v="1"/>
    <x v="1"/>
  </r>
  <r>
    <x v="1"/>
    <x v="2"/>
    <s v="De Bonte Raaf"/>
    <x v="3"/>
    <x v="119"/>
    <n v="0"/>
    <x v="0"/>
    <x v="2"/>
    <x v="0"/>
    <x v="10"/>
    <x v="1"/>
    <x v="1"/>
  </r>
  <r>
    <x v="1"/>
    <x v="2"/>
    <s v="De Bonte Raaf"/>
    <x v="3"/>
    <x v="120"/>
    <n v="0"/>
    <x v="0"/>
    <x v="2"/>
    <x v="0"/>
    <x v="10"/>
    <x v="1"/>
    <x v="1"/>
  </r>
  <r>
    <x v="1"/>
    <x v="2"/>
    <s v="De Bonte Raaf"/>
    <x v="3"/>
    <x v="121"/>
    <n v="0"/>
    <x v="0"/>
    <x v="2"/>
    <x v="0"/>
    <x v="10"/>
    <x v="1"/>
    <x v="1"/>
  </r>
  <r>
    <x v="1"/>
    <x v="2"/>
    <s v="De Bonte Raaf"/>
    <x v="3"/>
    <x v="122"/>
    <n v="0"/>
    <x v="0"/>
    <x v="2"/>
    <x v="0"/>
    <x v="10"/>
    <x v="1"/>
    <x v="1"/>
  </r>
  <r>
    <x v="1"/>
    <x v="2"/>
    <s v="De Bonte Raaf"/>
    <x v="3"/>
    <x v="123"/>
    <n v="0"/>
    <x v="0"/>
    <x v="2"/>
    <x v="0"/>
    <x v="10"/>
    <x v="1"/>
    <x v="1"/>
  </r>
  <r>
    <x v="1"/>
    <x v="2"/>
    <s v="De Bonte Raaf"/>
    <x v="3"/>
    <x v="124"/>
    <n v="0"/>
    <x v="0"/>
    <x v="2"/>
    <x v="0"/>
    <x v="10"/>
    <x v="1"/>
    <x v="1"/>
  </r>
  <r>
    <x v="1"/>
    <x v="2"/>
    <s v="De Bonte Raaf"/>
    <x v="3"/>
    <x v="48"/>
    <n v="0"/>
    <x v="0"/>
    <x v="2"/>
    <x v="0"/>
    <x v="1"/>
    <x v="1"/>
    <x v="1"/>
  </r>
  <r>
    <x v="1"/>
    <x v="2"/>
    <s v="De Bonte Raaf"/>
    <x v="3"/>
    <x v="49"/>
    <n v="466.08"/>
    <x v="0"/>
    <x v="2"/>
    <x v="0"/>
    <x v="3"/>
    <x v="1"/>
    <x v="1"/>
  </r>
  <r>
    <x v="1"/>
    <x v="2"/>
    <s v="De Bonte Raaf"/>
    <x v="3"/>
    <x v="50"/>
    <n v="69.91"/>
    <x v="0"/>
    <x v="2"/>
    <x v="0"/>
    <x v="4"/>
    <x v="1"/>
    <x v="1"/>
  </r>
  <r>
    <x v="1"/>
    <x v="2"/>
    <s v="De Bonte Raaf"/>
    <x v="3"/>
    <x v="51"/>
    <n v="93.22"/>
    <x v="0"/>
    <x v="2"/>
    <x v="0"/>
    <x v="4"/>
    <x v="1"/>
    <x v="1"/>
  </r>
  <r>
    <x v="1"/>
    <x v="2"/>
    <s v="De Bonte Raaf"/>
    <x v="3"/>
    <x v="52"/>
    <n v="0"/>
    <x v="0"/>
    <x v="2"/>
    <x v="0"/>
    <x v="1"/>
    <x v="1"/>
    <x v="1"/>
  </r>
  <r>
    <x v="1"/>
    <x v="2"/>
    <s v="De Bonte Raaf"/>
    <x v="3"/>
    <x v="53"/>
    <n v="87.39"/>
    <x v="0"/>
    <x v="2"/>
    <x v="0"/>
    <x v="3"/>
    <x v="1"/>
    <x v="1"/>
  </r>
  <r>
    <x v="1"/>
    <x v="2"/>
    <s v="De Bonte Raaf"/>
    <x v="3"/>
    <x v="54"/>
    <n v="13.11"/>
    <x v="0"/>
    <x v="2"/>
    <x v="0"/>
    <x v="4"/>
    <x v="1"/>
    <x v="1"/>
  </r>
  <r>
    <x v="1"/>
    <x v="2"/>
    <s v="De Bonte Raaf"/>
    <x v="3"/>
    <x v="55"/>
    <n v="17.48"/>
    <x v="0"/>
    <x v="2"/>
    <x v="0"/>
    <x v="4"/>
    <x v="1"/>
    <x v="1"/>
  </r>
  <r>
    <x v="1"/>
    <x v="2"/>
    <s v="De Bonte Raaf"/>
    <x v="3"/>
    <x v="56"/>
    <n v="0"/>
    <x v="0"/>
    <x v="2"/>
    <x v="0"/>
    <x v="4"/>
    <x v="1"/>
    <x v="1"/>
  </r>
  <r>
    <x v="1"/>
    <x v="2"/>
    <s v="De Bonte Raaf"/>
    <x v="3"/>
    <x v="57"/>
    <n v="0"/>
    <x v="0"/>
    <x v="2"/>
    <x v="0"/>
    <x v="4"/>
    <x v="1"/>
    <x v="1"/>
  </r>
  <r>
    <x v="1"/>
    <x v="2"/>
    <s v="De Bonte Raaf"/>
    <x v="3"/>
    <x v="58"/>
    <n v="0"/>
    <x v="0"/>
    <x v="2"/>
    <x v="0"/>
    <x v="4"/>
    <x v="1"/>
    <x v="1"/>
  </r>
  <r>
    <x v="1"/>
    <x v="2"/>
    <s v="De Bonte Raaf"/>
    <x v="3"/>
    <x v="59"/>
    <n v="0"/>
    <x v="0"/>
    <x v="2"/>
    <x v="0"/>
    <x v="4"/>
    <x v="1"/>
    <x v="1"/>
  </r>
  <r>
    <x v="1"/>
    <x v="2"/>
    <s v="De Bonte Raaf"/>
    <x v="3"/>
    <x v="60"/>
    <n v="365.9"/>
    <x v="0"/>
    <x v="2"/>
    <x v="0"/>
    <x v="5"/>
    <x v="1"/>
    <x v="1"/>
  </r>
  <r>
    <x v="1"/>
    <x v="2"/>
    <s v="De Bonte Raaf"/>
    <x v="3"/>
    <x v="61"/>
    <n v="0"/>
    <x v="0"/>
    <x v="2"/>
    <x v="0"/>
    <x v="5"/>
    <x v="1"/>
    <x v="1"/>
  </r>
  <r>
    <x v="1"/>
    <x v="2"/>
    <s v="De Bonte Raaf"/>
    <x v="3"/>
    <x v="62"/>
    <n v="0"/>
    <x v="0"/>
    <x v="2"/>
    <x v="0"/>
    <x v="5"/>
    <x v="1"/>
    <x v="1"/>
  </r>
  <r>
    <x v="1"/>
    <x v="2"/>
    <s v="De Bonte Raaf"/>
    <x v="3"/>
    <x v="63"/>
    <n v="0"/>
    <x v="0"/>
    <x v="2"/>
    <x v="0"/>
    <x v="5"/>
    <x v="1"/>
    <x v="1"/>
  </r>
  <r>
    <x v="1"/>
    <x v="2"/>
    <s v="De Bonte Raaf"/>
    <x v="3"/>
    <x v="64"/>
    <n v="26.24"/>
    <x v="0"/>
    <x v="2"/>
    <x v="0"/>
    <x v="5"/>
    <x v="1"/>
    <x v="1"/>
  </r>
  <r>
    <x v="1"/>
    <x v="2"/>
    <s v="De Bonte Raaf"/>
    <x v="3"/>
    <x v="65"/>
    <n v="0"/>
    <x v="0"/>
    <x v="2"/>
    <x v="0"/>
    <x v="5"/>
    <x v="1"/>
    <x v="1"/>
  </r>
  <r>
    <x v="1"/>
    <x v="2"/>
    <s v="De Bonte Raaf"/>
    <x v="3"/>
    <x v="66"/>
    <n v="131.19999999999999"/>
    <x v="0"/>
    <x v="2"/>
    <x v="0"/>
    <x v="5"/>
    <x v="1"/>
    <x v="1"/>
  </r>
  <r>
    <x v="1"/>
    <x v="2"/>
    <s v="De Bonte Raaf"/>
    <x v="3"/>
    <x v="67"/>
    <n v="0"/>
    <x v="0"/>
    <x v="2"/>
    <x v="0"/>
    <x v="5"/>
    <x v="1"/>
    <x v="1"/>
  </r>
  <r>
    <x v="1"/>
    <x v="2"/>
    <s v="De Bonte Raaf"/>
    <x v="3"/>
    <x v="68"/>
    <n v="0"/>
    <x v="0"/>
    <x v="2"/>
    <x v="0"/>
    <x v="5"/>
    <x v="1"/>
    <x v="1"/>
  </r>
  <r>
    <x v="1"/>
    <x v="2"/>
    <s v="De Bonte Raaf"/>
    <x v="3"/>
    <x v="69"/>
    <n v="0"/>
    <x v="0"/>
    <x v="2"/>
    <x v="0"/>
    <x v="5"/>
    <x v="1"/>
    <x v="1"/>
  </r>
  <r>
    <x v="1"/>
    <x v="2"/>
    <s v="De Bonte Raaf"/>
    <x v="3"/>
    <x v="70"/>
    <n v="17.98"/>
    <x v="0"/>
    <x v="2"/>
    <x v="0"/>
    <x v="5"/>
    <x v="1"/>
    <x v="1"/>
  </r>
  <r>
    <x v="1"/>
    <x v="2"/>
    <s v="De Bonte Raaf"/>
    <x v="3"/>
    <x v="71"/>
    <n v="0"/>
    <x v="0"/>
    <x v="2"/>
    <x v="0"/>
    <x v="5"/>
    <x v="1"/>
    <x v="1"/>
  </r>
  <r>
    <x v="1"/>
    <x v="2"/>
    <s v="De Bonte Raaf"/>
    <x v="3"/>
    <x v="72"/>
    <n v="0"/>
    <x v="0"/>
    <x v="2"/>
    <x v="0"/>
    <x v="4"/>
    <x v="1"/>
    <x v="1"/>
  </r>
  <r>
    <x v="1"/>
    <x v="2"/>
    <s v="De Bonte Raaf"/>
    <x v="3"/>
    <x v="73"/>
    <n v="0"/>
    <x v="0"/>
    <x v="2"/>
    <x v="0"/>
    <x v="4"/>
    <x v="1"/>
    <x v="1"/>
  </r>
  <r>
    <x v="1"/>
    <x v="2"/>
    <s v="De Bonte Raaf"/>
    <x v="3"/>
    <x v="74"/>
    <n v="0"/>
    <x v="0"/>
    <x v="2"/>
    <x v="0"/>
    <x v="4"/>
    <x v="1"/>
    <x v="1"/>
  </r>
  <r>
    <x v="1"/>
    <x v="2"/>
    <s v="De Bonte Raaf"/>
    <x v="3"/>
    <x v="75"/>
    <n v="0"/>
    <x v="0"/>
    <x v="2"/>
    <x v="0"/>
    <x v="4"/>
    <x v="1"/>
    <x v="1"/>
  </r>
  <r>
    <x v="1"/>
    <x v="2"/>
    <s v="De Bonte Raaf"/>
    <x v="3"/>
    <x v="76"/>
    <n v="340.15"/>
    <x v="0"/>
    <x v="2"/>
    <x v="0"/>
    <x v="6"/>
    <x v="1"/>
    <x v="1"/>
  </r>
  <r>
    <x v="1"/>
    <x v="2"/>
    <s v="De Bonte Raaf"/>
    <x v="3"/>
    <x v="125"/>
    <n v="0"/>
    <x v="0"/>
    <x v="2"/>
    <x v="0"/>
    <x v="6"/>
    <x v="1"/>
    <x v="1"/>
  </r>
  <r>
    <x v="1"/>
    <x v="2"/>
    <s v="De Bonte Raaf"/>
    <x v="3"/>
    <x v="77"/>
    <n v="-2007.5"/>
    <x v="0"/>
    <x v="2"/>
    <x v="0"/>
    <x v="7"/>
    <x v="1"/>
    <x v="1"/>
  </r>
  <r>
    <x v="1"/>
    <x v="2"/>
    <s v="De Bonte Raaf"/>
    <x v="3"/>
    <x v="78"/>
    <n v="-41.62"/>
    <x v="0"/>
    <x v="2"/>
    <x v="0"/>
    <x v="7"/>
    <x v="1"/>
    <x v="1"/>
  </r>
  <r>
    <x v="1"/>
    <x v="2"/>
    <s v="De Bonte Raaf"/>
    <x v="3"/>
    <x v="79"/>
    <n v="0"/>
    <x v="0"/>
    <x v="2"/>
    <x v="0"/>
    <x v="7"/>
    <x v="1"/>
    <x v="1"/>
  </r>
  <r>
    <x v="1"/>
    <x v="2"/>
    <s v="De Bonte Raaf"/>
    <x v="3"/>
    <x v="80"/>
    <n v="0"/>
    <x v="0"/>
    <x v="2"/>
    <x v="0"/>
    <x v="8"/>
    <x v="1"/>
    <x v="1"/>
  </r>
  <r>
    <x v="1"/>
    <x v="2"/>
    <s v="De Bonte Raaf"/>
    <x v="3"/>
    <x v="126"/>
    <n v="0"/>
    <x v="0"/>
    <x v="2"/>
    <x v="0"/>
    <x v="8"/>
    <x v="1"/>
    <x v="1"/>
  </r>
  <r>
    <x v="1"/>
    <x v="2"/>
    <s v="De Bonte Raaf"/>
    <x v="3"/>
    <x v="81"/>
    <n v="3851.88"/>
    <x v="0"/>
    <x v="2"/>
    <x v="0"/>
    <x v="8"/>
    <x v="1"/>
    <x v="1"/>
  </r>
  <r>
    <x v="1"/>
    <x v="2"/>
    <s v="De Bonte Raaf"/>
    <x v="3"/>
    <x v="82"/>
    <n v="0"/>
    <x v="0"/>
    <x v="2"/>
    <x v="0"/>
    <x v="8"/>
    <x v="1"/>
    <x v="1"/>
  </r>
  <r>
    <x v="1"/>
    <x v="2"/>
    <s v="De Bonte Raaf"/>
    <x v="3"/>
    <x v="83"/>
    <n v="3851.88"/>
    <x v="0"/>
    <x v="2"/>
    <x v="0"/>
    <x v="9"/>
    <x v="1"/>
    <x v="1"/>
  </r>
  <r>
    <x v="1"/>
    <x v="2"/>
    <s v="De Bonte Raaf"/>
    <x v="3"/>
    <x v="84"/>
    <n v="0"/>
    <x v="0"/>
    <x v="2"/>
    <x v="0"/>
    <x v="3"/>
    <x v="1"/>
    <x v="1"/>
  </r>
  <r>
    <x v="1"/>
    <x v="2"/>
    <s v="De Bonte Raaf"/>
    <x v="4"/>
    <x v="0"/>
    <n v="3614.31"/>
    <x v="2"/>
    <x v="0"/>
    <x v="0"/>
    <x v="0"/>
    <x v="0"/>
    <x v="1"/>
  </r>
  <r>
    <x v="1"/>
    <x v="2"/>
    <s v="De Bonte Raaf"/>
    <x v="4"/>
    <x v="85"/>
    <n v="1278.44"/>
    <x v="2"/>
    <x v="0"/>
    <x v="0"/>
    <x v="0"/>
    <x v="0"/>
    <x v="1"/>
  </r>
  <r>
    <x v="1"/>
    <x v="2"/>
    <s v="De Bonte Raaf"/>
    <x v="4"/>
    <x v="2"/>
    <n v="0"/>
    <x v="2"/>
    <x v="0"/>
    <x v="0"/>
    <x v="0"/>
    <x v="0"/>
    <x v="1"/>
  </r>
  <r>
    <x v="1"/>
    <x v="2"/>
    <s v="De Bonte Raaf"/>
    <x v="4"/>
    <x v="86"/>
    <n v="1278.44"/>
    <x v="2"/>
    <x v="0"/>
    <x v="0"/>
    <x v="0"/>
    <x v="0"/>
    <x v="1"/>
  </r>
  <r>
    <x v="1"/>
    <x v="2"/>
    <s v="De Bonte Raaf"/>
    <x v="4"/>
    <x v="4"/>
    <n v="1278.44"/>
    <x v="2"/>
    <x v="0"/>
    <x v="0"/>
    <x v="1"/>
    <x v="0"/>
    <x v="1"/>
  </r>
  <r>
    <x v="1"/>
    <x v="2"/>
    <s v="De Bonte Raaf"/>
    <x v="4"/>
    <x v="5"/>
    <n v="0"/>
    <x v="2"/>
    <x v="0"/>
    <x v="0"/>
    <x v="0"/>
    <x v="0"/>
    <x v="1"/>
  </r>
  <r>
    <x v="1"/>
    <x v="2"/>
    <s v="De Bonte Raaf"/>
    <x v="4"/>
    <x v="6"/>
    <n v="1631.81"/>
    <x v="2"/>
    <x v="0"/>
    <x v="0"/>
    <x v="0"/>
    <x v="0"/>
    <x v="1"/>
  </r>
  <r>
    <x v="1"/>
    <x v="2"/>
    <s v="De Bonte Raaf"/>
    <x v="4"/>
    <x v="101"/>
    <n v="0"/>
    <x v="2"/>
    <x v="0"/>
    <x v="0"/>
    <x v="1"/>
    <x v="0"/>
    <x v="1"/>
  </r>
  <r>
    <x v="1"/>
    <x v="2"/>
    <s v="De Bonte Raaf"/>
    <x v="4"/>
    <x v="7"/>
    <n v="0"/>
    <x v="2"/>
    <x v="0"/>
    <x v="0"/>
    <x v="0"/>
    <x v="0"/>
    <x v="1"/>
  </r>
  <r>
    <x v="1"/>
    <x v="2"/>
    <s v="De Bonte Raaf"/>
    <x v="4"/>
    <x v="9"/>
    <n v="0"/>
    <x v="2"/>
    <x v="0"/>
    <x v="0"/>
    <x v="0"/>
    <x v="0"/>
    <x v="1"/>
  </r>
  <r>
    <x v="1"/>
    <x v="2"/>
    <s v="De Bonte Raaf"/>
    <x v="4"/>
    <x v="102"/>
    <n v="0"/>
    <x v="2"/>
    <x v="0"/>
    <x v="0"/>
    <x v="0"/>
    <x v="0"/>
    <x v="1"/>
  </r>
  <r>
    <x v="1"/>
    <x v="2"/>
    <s v="De Bonte Raaf"/>
    <x v="4"/>
    <x v="87"/>
    <n v="1278.44"/>
    <x v="2"/>
    <x v="0"/>
    <x v="0"/>
    <x v="0"/>
    <x v="0"/>
    <x v="1"/>
  </r>
  <r>
    <x v="1"/>
    <x v="2"/>
    <s v="De Bonte Raaf"/>
    <x v="4"/>
    <x v="88"/>
    <n v="1278.44"/>
    <x v="2"/>
    <x v="0"/>
    <x v="0"/>
    <x v="0"/>
    <x v="0"/>
    <x v="1"/>
  </r>
  <r>
    <x v="1"/>
    <x v="2"/>
    <s v="De Bonte Raaf"/>
    <x v="4"/>
    <x v="89"/>
    <n v="1278.44"/>
    <x v="2"/>
    <x v="0"/>
    <x v="0"/>
    <x v="0"/>
    <x v="0"/>
    <x v="1"/>
  </r>
  <r>
    <x v="1"/>
    <x v="2"/>
    <s v="De Bonte Raaf"/>
    <x v="4"/>
    <x v="90"/>
    <n v="1278.44"/>
    <x v="2"/>
    <x v="0"/>
    <x v="0"/>
    <x v="0"/>
    <x v="0"/>
    <x v="1"/>
  </r>
  <r>
    <x v="1"/>
    <x v="2"/>
    <s v="De Bonte Raaf"/>
    <x v="4"/>
    <x v="91"/>
    <n v="1278.44"/>
    <x v="2"/>
    <x v="0"/>
    <x v="0"/>
    <x v="0"/>
    <x v="0"/>
    <x v="1"/>
  </r>
  <r>
    <x v="1"/>
    <x v="2"/>
    <s v="De Bonte Raaf"/>
    <x v="4"/>
    <x v="103"/>
    <n v="0"/>
    <x v="2"/>
    <x v="0"/>
    <x v="0"/>
    <x v="1"/>
    <x v="0"/>
    <x v="1"/>
  </r>
  <r>
    <x v="1"/>
    <x v="2"/>
    <s v="De Bonte Raaf"/>
    <x v="4"/>
    <x v="15"/>
    <n v="0"/>
    <x v="2"/>
    <x v="0"/>
    <x v="0"/>
    <x v="0"/>
    <x v="0"/>
    <x v="1"/>
  </r>
  <r>
    <x v="1"/>
    <x v="2"/>
    <s v="De Bonte Raaf"/>
    <x v="4"/>
    <x v="16"/>
    <n v="1278.44"/>
    <x v="2"/>
    <x v="0"/>
    <x v="0"/>
    <x v="0"/>
    <x v="0"/>
    <x v="1"/>
  </r>
  <r>
    <x v="1"/>
    <x v="2"/>
    <s v="De Bonte Raaf"/>
    <x v="4"/>
    <x v="17"/>
    <n v="0"/>
    <x v="2"/>
    <x v="0"/>
    <x v="0"/>
    <x v="0"/>
    <x v="0"/>
    <x v="1"/>
  </r>
  <r>
    <x v="1"/>
    <x v="2"/>
    <s v="De Bonte Raaf"/>
    <x v="4"/>
    <x v="18"/>
    <n v="1278.44"/>
    <x v="2"/>
    <x v="0"/>
    <x v="0"/>
    <x v="0"/>
    <x v="0"/>
    <x v="1"/>
  </r>
  <r>
    <x v="1"/>
    <x v="2"/>
    <s v="De Bonte Raaf"/>
    <x v="4"/>
    <x v="19"/>
    <n v="23"/>
    <x v="2"/>
    <x v="0"/>
    <x v="0"/>
    <x v="0"/>
    <x v="0"/>
    <x v="1"/>
  </r>
  <r>
    <x v="1"/>
    <x v="2"/>
    <s v="De Bonte Raaf"/>
    <x v="4"/>
    <x v="20"/>
    <n v="1278.44"/>
    <x v="2"/>
    <x v="0"/>
    <x v="0"/>
    <x v="0"/>
    <x v="0"/>
    <x v="1"/>
  </r>
  <r>
    <x v="1"/>
    <x v="2"/>
    <s v="De Bonte Raaf"/>
    <x v="4"/>
    <x v="21"/>
    <n v="-73.67"/>
    <x v="2"/>
    <x v="0"/>
    <x v="0"/>
    <x v="0"/>
    <x v="0"/>
    <x v="1"/>
  </r>
  <r>
    <x v="1"/>
    <x v="2"/>
    <s v="De Bonte Raaf"/>
    <x v="4"/>
    <x v="22"/>
    <n v="1278.44"/>
    <x v="2"/>
    <x v="0"/>
    <x v="0"/>
    <x v="0"/>
    <x v="0"/>
    <x v="1"/>
  </r>
  <r>
    <x v="1"/>
    <x v="2"/>
    <s v="De Bonte Raaf"/>
    <x v="4"/>
    <x v="23"/>
    <n v="1278.44"/>
    <x v="2"/>
    <x v="0"/>
    <x v="0"/>
    <x v="0"/>
    <x v="0"/>
    <x v="1"/>
  </r>
  <r>
    <x v="1"/>
    <x v="2"/>
    <s v="De Bonte Raaf"/>
    <x v="4"/>
    <x v="24"/>
    <n v="1278.44"/>
    <x v="2"/>
    <x v="0"/>
    <x v="0"/>
    <x v="0"/>
    <x v="0"/>
    <x v="1"/>
  </r>
  <r>
    <x v="1"/>
    <x v="2"/>
    <s v="De Bonte Raaf"/>
    <x v="4"/>
    <x v="25"/>
    <n v="21.67"/>
    <x v="2"/>
    <x v="0"/>
    <x v="0"/>
    <x v="0"/>
    <x v="0"/>
    <x v="1"/>
  </r>
  <r>
    <x v="1"/>
    <x v="2"/>
    <s v="De Bonte Raaf"/>
    <x v="4"/>
    <x v="26"/>
    <n v="92"/>
    <x v="2"/>
    <x v="0"/>
    <x v="0"/>
    <x v="0"/>
    <x v="0"/>
    <x v="1"/>
  </r>
  <r>
    <x v="1"/>
    <x v="2"/>
    <s v="De Bonte Raaf"/>
    <x v="4"/>
    <x v="27"/>
    <n v="164"/>
    <x v="2"/>
    <x v="0"/>
    <x v="0"/>
    <x v="0"/>
    <x v="0"/>
    <x v="1"/>
  </r>
  <r>
    <x v="1"/>
    <x v="2"/>
    <s v="De Bonte Raaf"/>
    <x v="4"/>
    <x v="28"/>
    <n v="1278.44"/>
    <x v="2"/>
    <x v="0"/>
    <x v="0"/>
    <x v="0"/>
    <x v="0"/>
    <x v="1"/>
  </r>
  <r>
    <x v="1"/>
    <x v="2"/>
    <s v="De Bonte Raaf"/>
    <x v="4"/>
    <x v="29"/>
    <n v="0"/>
    <x v="2"/>
    <x v="0"/>
    <x v="0"/>
    <x v="0"/>
    <x v="0"/>
    <x v="1"/>
  </r>
  <r>
    <x v="1"/>
    <x v="2"/>
    <s v="De Bonte Raaf"/>
    <x v="4"/>
    <x v="30"/>
    <n v="2301"/>
    <x v="2"/>
    <x v="0"/>
    <x v="0"/>
    <x v="0"/>
    <x v="0"/>
    <x v="1"/>
  </r>
  <r>
    <x v="1"/>
    <x v="2"/>
    <s v="De Bonte Raaf"/>
    <x v="4"/>
    <x v="31"/>
    <n v="14.75"/>
    <x v="2"/>
    <x v="0"/>
    <x v="0"/>
    <x v="0"/>
    <x v="0"/>
    <x v="1"/>
  </r>
  <r>
    <x v="1"/>
    <x v="2"/>
    <s v="De Bonte Raaf"/>
    <x v="4"/>
    <x v="32"/>
    <n v="86.67"/>
    <x v="2"/>
    <x v="0"/>
    <x v="0"/>
    <x v="0"/>
    <x v="0"/>
    <x v="1"/>
  </r>
  <r>
    <x v="1"/>
    <x v="2"/>
    <s v="De Bonte Raaf"/>
    <x v="4"/>
    <x v="33"/>
    <n v="55.56"/>
    <x v="2"/>
    <x v="0"/>
    <x v="0"/>
    <x v="0"/>
    <x v="0"/>
    <x v="1"/>
  </r>
  <r>
    <x v="1"/>
    <x v="2"/>
    <s v="De Bonte Raaf"/>
    <x v="4"/>
    <x v="34"/>
    <n v="55.56"/>
    <x v="2"/>
    <x v="0"/>
    <x v="0"/>
    <x v="0"/>
    <x v="0"/>
    <x v="1"/>
  </r>
  <r>
    <x v="1"/>
    <x v="2"/>
    <s v="De Bonte Raaf"/>
    <x v="4"/>
    <x v="35"/>
    <n v="100"/>
    <x v="2"/>
    <x v="0"/>
    <x v="0"/>
    <x v="0"/>
    <x v="0"/>
    <x v="1"/>
  </r>
  <r>
    <x v="1"/>
    <x v="2"/>
    <s v="De Bonte Raaf"/>
    <x v="4"/>
    <x v="36"/>
    <n v="87"/>
    <x v="2"/>
    <x v="0"/>
    <x v="0"/>
    <x v="0"/>
    <x v="0"/>
    <x v="1"/>
  </r>
  <r>
    <x v="1"/>
    <x v="2"/>
    <s v="De Bonte Raaf"/>
    <x v="4"/>
    <x v="37"/>
    <n v="89.49"/>
    <x v="2"/>
    <x v="0"/>
    <x v="0"/>
    <x v="0"/>
    <x v="0"/>
    <x v="1"/>
  </r>
  <r>
    <x v="1"/>
    <x v="2"/>
    <s v="De Bonte Raaf"/>
    <x v="4"/>
    <x v="104"/>
    <n v="0"/>
    <x v="2"/>
    <x v="0"/>
    <x v="0"/>
    <x v="0"/>
    <x v="0"/>
    <x v="1"/>
  </r>
  <r>
    <x v="1"/>
    <x v="2"/>
    <s v="De Bonte Raaf"/>
    <x v="4"/>
    <x v="105"/>
    <n v="0"/>
    <x v="2"/>
    <x v="0"/>
    <x v="0"/>
    <x v="0"/>
    <x v="0"/>
    <x v="1"/>
  </r>
  <r>
    <x v="1"/>
    <x v="2"/>
    <s v="De Bonte Raaf"/>
    <x v="4"/>
    <x v="106"/>
    <n v="0"/>
    <x v="2"/>
    <x v="0"/>
    <x v="0"/>
    <x v="0"/>
    <x v="0"/>
    <x v="1"/>
  </r>
  <r>
    <x v="1"/>
    <x v="2"/>
    <s v="De Bonte Raaf"/>
    <x v="4"/>
    <x v="38"/>
    <n v="83.33"/>
    <x v="2"/>
    <x v="0"/>
    <x v="0"/>
    <x v="0"/>
    <x v="0"/>
    <x v="1"/>
  </r>
  <r>
    <x v="1"/>
    <x v="2"/>
    <s v="De Bonte Raaf"/>
    <x v="4"/>
    <x v="39"/>
    <n v="0"/>
    <x v="2"/>
    <x v="0"/>
    <x v="0"/>
    <x v="0"/>
    <x v="0"/>
    <x v="1"/>
  </r>
  <r>
    <x v="1"/>
    <x v="2"/>
    <s v="De Bonte Raaf"/>
    <x v="4"/>
    <x v="40"/>
    <n v="83.33"/>
    <x v="2"/>
    <x v="0"/>
    <x v="0"/>
    <x v="0"/>
    <x v="0"/>
    <x v="1"/>
  </r>
  <r>
    <x v="1"/>
    <x v="2"/>
    <s v="De Bonte Raaf"/>
    <x v="4"/>
    <x v="41"/>
    <n v="0"/>
    <x v="2"/>
    <x v="0"/>
    <x v="0"/>
    <x v="0"/>
    <x v="0"/>
    <x v="1"/>
  </r>
  <r>
    <x v="1"/>
    <x v="2"/>
    <s v="De Bonte Raaf"/>
    <x v="4"/>
    <x v="92"/>
    <n v="1278.44"/>
    <x v="2"/>
    <x v="0"/>
    <x v="0"/>
    <x v="0"/>
    <x v="0"/>
    <x v="1"/>
  </r>
  <r>
    <x v="1"/>
    <x v="2"/>
    <s v="De Bonte Raaf"/>
    <x v="4"/>
    <x v="107"/>
    <n v="0"/>
    <x v="2"/>
    <x v="0"/>
    <x v="0"/>
    <x v="1"/>
    <x v="0"/>
    <x v="1"/>
  </r>
  <r>
    <x v="1"/>
    <x v="2"/>
    <s v="De Bonte Raaf"/>
    <x v="4"/>
    <x v="43"/>
    <n v="0"/>
    <x v="2"/>
    <x v="0"/>
    <x v="0"/>
    <x v="1"/>
    <x v="0"/>
    <x v="1"/>
  </r>
  <r>
    <x v="1"/>
    <x v="2"/>
    <s v="De Bonte Raaf"/>
    <x v="4"/>
    <x v="108"/>
    <n v="0"/>
    <x v="2"/>
    <x v="0"/>
    <x v="0"/>
    <x v="1"/>
    <x v="0"/>
    <x v="1"/>
  </r>
  <r>
    <x v="1"/>
    <x v="2"/>
    <s v="De Bonte Raaf"/>
    <x v="4"/>
    <x v="109"/>
    <n v="0"/>
    <x v="2"/>
    <x v="0"/>
    <x v="0"/>
    <x v="1"/>
    <x v="0"/>
    <x v="1"/>
  </r>
  <r>
    <x v="1"/>
    <x v="2"/>
    <s v="De Bonte Raaf"/>
    <x v="4"/>
    <x v="110"/>
    <n v="0"/>
    <x v="2"/>
    <x v="0"/>
    <x v="0"/>
    <x v="1"/>
    <x v="0"/>
    <x v="1"/>
  </r>
  <r>
    <x v="1"/>
    <x v="2"/>
    <s v="De Bonte Raaf"/>
    <x v="4"/>
    <x v="44"/>
    <n v="0"/>
    <x v="2"/>
    <x v="0"/>
    <x v="0"/>
    <x v="2"/>
    <x v="0"/>
    <x v="1"/>
  </r>
  <r>
    <x v="1"/>
    <x v="2"/>
    <s v="De Bonte Raaf"/>
    <x v="4"/>
    <x v="111"/>
    <n v="0"/>
    <x v="2"/>
    <x v="0"/>
    <x v="0"/>
    <x v="2"/>
    <x v="0"/>
    <x v="1"/>
  </r>
  <r>
    <x v="1"/>
    <x v="2"/>
    <s v="De Bonte Raaf"/>
    <x v="4"/>
    <x v="46"/>
    <n v="0"/>
    <x v="2"/>
    <x v="0"/>
    <x v="0"/>
    <x v="2"/>
    <x v="0"/>
    <x v="1"/>
  </r>
  <r>
    <x v="1"/>
    <x v="2"/>
    <s v="De Bonte Raaf"/>
    <x v="4"/>
    <x v="112"/>
    <n v="0"/>
    <x v="2"/>
    <x v="0"/>
    <x v="0"/>
    <x v="2"/>
    <x v="0"/>
    <x v="1"/>
  </r>
  <r>
    <x v="1"/>
    <x v="2"/>
    <s v="De Bonte Raaf"/>
    <x v="4"/>
    <x v="113"/>
    <n v="0"/>
    <x v="2"/>
    <x v="0"/>
    <x v="0"/>
    <x v="2"/>
    <x v="0"/>
    <x v="1"/>
  </r>
  <r>
    <x v="1"/>
    <x v="2"/>
    <s v="De Bonte Raaf"/>
    <x v="4"/>
    <x v="114"/>
    <n v="0"/>
    <x v="2"/>
    <x v="0"/>
    <x v="0"/>
    <x v="2"/>
    <x v="0"/>
    <x v="1"/>
  </r>
  <r>
    <x v="1"/>
    <x v="2"/>
    <s v="De Bonte Raaf"/>
    <x v="4"/>
    <x v="115"/>
    <n v="0"/>
    <x v="2"/>
    <x v="0"/>
    <x v="0"/>
    <x v="2"/>
    <x v="0"/>
    <x v="1"/>
  </r>
  <r>
    <x v="1"/>
    <x v="2"/>
    <s v="De Bonte Raaf"/>
    <x v="4"/>
    <x v="116"/>
    <n v="0"/>
    <x v="2"/>
    <x v="0"/>
    <x v="0"/>
    <x v="1"/>
    <x v="0"/>
    <x v="1"/>
  </r>
  <r>
    <x v="1"/>
    <x v="2"/>
    <s v="De Bonte Raaf"/>
    <x v="4"/>
    <x v="117"/>
    <n v="0"/>
    <x v="2"/>
    <x v="0"/>
    <x v="0"/>
    <x v="2"/>
    <x v="0"/>
    <x v="1"/>
  </r>
  <r>
    <x v="1"/>
    <x v="2"/>
    <s v="De Bonte Raaf"/>
    <x v="4"/>
    <x v="118"/>
    <n v="0"/>
    <x v="2"/>
    <x v="0"/>
    <x v="0"/>
    <x v="1"/>
    <x v="0"/>
    <x v="1"/>
  </r>
  <r>
    <x v="1"/>
    <x v="2"/>
    <s v="De Bonte Raaf"/>
    <x v="4"/>
    <x v="119"/>
    <n v="0"/>
    <x v="2"/>
    <x v="0"/>
    <x v="0"/>
    <x v="10"/>
    <x v="0"/>
    <x v="1"/>
  </r>
  <r>
    <x v="1"/>
    <x v="2"/>
    <s v="De Bonte Raaf"/>
    <x v="4"/>
    <x v="120"/>
    <n v="0"/>
    <x v="2"/>
    <x v="0"/>
    <x v="0"/>
    <x v="10"/>
    <x v="0"/>
    <x v="1"/>
  </r>
  <r>
    <x v="1"/>
    <x v="2"/>
    <s v="De Bonte Raaf"/>
    <x v="4"/>
    <x v="121"/>
    <n v="0"/>
    <x v="2"/>
    <x v="0"/>
    <x v="0"/>
    <x v="10"/>
    <x v="0"/>
    <x v="1"/>
  </r>
  <r>
    <x v="1"/>
    <x v="2"/>
    <s v="De Bonte Raaf"/>
    <x v="4"/>
    <x v="122"/>
    <n v="0"/>
    <x v="2"/>
    <x v="0"/>
    <x v="0"/>
    <x v="10"/>
    <x v="0"/>
    <x v="1"/>
  </r>
  <r>
    <x v="1"/>
    <x v="2"/>
    <s v="De Bonte Raaf"/>
    <x v="4"/>
    <x v="123"/>
    <n v="0"/>
    <x v="2"/>
    <x v="0"/>
    <x v="0"/>
    <x v="10"/>
    <x v="0"/>
    <x v="1"/>
  </r>
  <r>
    <x v="1"/>
    <x v="2"/>
    <s v="De Bonte Raaf"/>
    <x v="4"/>
    <x v="124"/>
    <n v="0"/>
    <x v="2"/>
    <x v="0"/>
    <x v="0"/>
    <x v="10"/>
    <x v="0"/>
    <x v="1"/>
  </r>
  <r>
    <x v="1"/>
    <x v="2"/>
    <s v="De Bonte Raaf"/>
    <x v="4"/>
    <x v="48"/>
    <n v="0"/>
    <x v="2"/>
    <x v="0"/>
    <x v="0"/>
    <x v="1"/>
    <x v="0"/>
    <x v="1"/>
  </r>
  <r>
    <x v="1"/>
    <x v="2"/>
    <s v="De Bonte Raaf"/>
    <x v="4"/>
    <x v="49"/>
    <n v="102.28"/>
    <x v="2"/>
    <x v="0"/>
    <x v="0"/>
    <x v="3"/>
    <x v="0"/>
    <x v="1"/>
  </r>
  <r>
    <x v="1"/>
    <x v="2"/>
    <s v="De Bonte Raaf"/>
    <x v="4"/>
    <x v="50"/>
    <n v="15.34"/>
    <x v="2"/>
    <x v="0"/>
    <x v="0"/>
    <x v="4"/>
    <x v="0"/>
    <x v="1"/>
  </r>
  <r>
    <x v="1"/>
    <x v="2"/>
    <s v="De Bonte Raaf"/>
    <x v="4"/>
    <x v="51"/>
    <n v="20.46"/>
    <x v="2"/>
    <x v="0"/>
    <x v="0"/>
    <x v="4"/>
    <x v="0"/>
    <x v="1"/>
  </r>
  <r>
    <x v="1"/>
    <x v="2"/>
    <s v="De Bonte Raaf"/>
    <x v="4"/>
    <x v="52"/>
    <n v="0"/>
    <x v="2"/>
    <x v="0"/>
    <x v="0"/>
    <x v="1"/>
    <x v="0"/>
    <x v="1"/>
  </r>
  <r>
    <x v="1"/>
    <x v="2"/>
    <s v="De Bonte Raaf"/>
    <x v="4"/>
    <x v="53"/>
    <n v="19.18"/>
    <x v="2"/>
    <x v="0"/>
    <x v="0"/>
    <x v="3"/>
    <x v="0"/>
    <x v="1"/>
  </r>
  <r>
    <x v="1"/>
    <x v="2"/>
    <s v="De Bonte Raaf"/>
    <x v="4"/>
    <x v="54"/>
    <n v="2.88"/>
    <x v="2"/>
    <x v="0"/>
    <x v="0"/>
    <x v="4"/>
    <x v="0"/>
    <x v="1"/>
  </r>
  <r>
    <x v="1"/>
    <x v="2"/>
    <s v="De Bonte Raaf"/>
    <x v="4"/>
    <x v="55"/>
    <n v="3.84"/>
    <x v="2"/>
    <x v="0"/>
    <x v="0"/>
    <x v="4"/>
    <x v="0"/>
    <x v="1"/>
  </r>
  <r>
    <x v="1"/>
    <x v="2"/>
    <s v="De Bonte Raaf"/>
    <x v="4"/>
    <x v="56"/>
    <n v="0"/>
    <x v="2"/>
    <x v="0"/>
    <x v="0"/>
    <x v="4"/>
    <x v="0"/>
    <x v="1"/>
  </r>
  <r>
    <x v="1"/>
    <x v="2"/>
    <s v="De Bonte Raaf"/>
    <x v="4"/>
    <x v="57"/>
    <n v="0"/>
    <x v="2"/>
    <x v="0"/>
    <x v="0"/>
    <x v="4"/>
    <x v="0"/>
    <x v="1"/>
  </r>
  <r>
    <x v="1"/>
    <x v="2"/>
    <s v="De Bonte Raaf"/>
    <x v="4"/>
    <x v="58"/>
    <n v="0"/>
    <x v="2"/>
    <x v="0"/>
    <x v="0"/>
    <x v="4"/>
    <x v="0"/>
    <x v="1"/>
  </r>
  <r>
    <x v="1"/>
    <x v="2"/>
    <s v="De Bonte Raaf"/>
    <x v="4"/>
    <x v="59"/>
    <n v="0"/>
    <x v="2"/>
    <x v="0"/>
    <x v="0"/>
    <x v="4"/>
    <x v="0"/>
    <x v="1"/>
  </r>
  <r>
    <x v="1"/>
    <x v="2"/>
    <s v="De Bonte Raaf"/>
    <x v="4"/>
    <x v="60"/>
    <n v="96.27"/>
    <x v="2"/>
    <x v="0"/>
    <x v="0"/>
    <x v="5"/>
    <x v="0"/>
    <x v="1"/>
  </r>
  <r>
    <x v="1"/>
    <x v="2"/>
    <s v="De Bonte Raaf"/>
    <x v="4"/>
    <x v="61"/>
    <n v="0"/>
    <x v="2"/>
    <x v="0"/>
    <x v="0"/>
    <x v="5"/>
    <x v="0"/>
    <x v="1"/>
  </r>
  <r>
    <x v="1"/>
    <x v="2"/>
    <s v="De Bonte Raaf"/>
    <x v="4"/>
    <x v="62"/>
    <n v="0"/>
    <x v="2"/>
    <x v="0"/>
    <x v="0"/>
    <x v="5"/>
    <x v="0"/>
    <x v="1"/>
  </r>
  <r>
    <x v="1"/>
    <x v="2"/>
    <s v="De Bonte Raaf"/>
    <x v="4"/>
    <x v="63"/>
    <n v="0"/>
    <x v="2"/>
    <x v="0"/>
    <x v="0"/>
    <x v="5"/>
    <x v="0"/>
    <x v="1"/>
  </r>
  <r>
    <x v="1"/>
    <x v="2"/>
    <s v="De Bonte Raaf"/>
    <x v="4"/>
    <x v="64"/>
    <n v="6.9"/>
    <x v="2"/>
    <x v="0"/>
    <x v="0"/>
    <x v="5"/>
    <x v="0"/>
    <x v="1"/>
  </r>
  <r>
    <x v="1"/>
    <x v="2"/>
    <s v="De Bonte Raaf"/>
    <x v="4"/>
    <x v="65"/>
    <n v="0"/>
    <x v="2"/>
    <x v="0"/>
    <x v="0"/>
    <x v="5"/>
    <x v="0"/>
    <x v="1"/>
  </r>
  <r>
    <x v="1"/>
    <x v="2"/>
    <s v="De Bonte Raaf"/>
    <x v="4"/>
    <x v="66"/>
    <n v="34.520000000000003"/>
    <x v="2"/>
    <x v="0"/>
    <x v="0"/>
    <x v="5"/>
    <x v="0"/>
    <x v="1"/>
  </r>
  <r>
    <x v="1"/>
    <x v="2"/>
    <s v="De Bonte Raaf"/>
    <x v="4"/>
    <x v="67"/>
    <n v="0"/>
    <x v="2"/>
    <x v="0"/>
    <x v="0"/>
    <x v="5"/>
    <x v="0"/>
    <x v="1"/>
  </r>
  <r>
    <x v="1"/>
    <x v="2"/>
    <s v="De Bonte Raaf"/>
    <x v="4"/>
    <x v="68"/>
    <n v="0"/>
    <x v="2"/>
    <x v="0"/>
    <x v="0"/>
    <x v="5"/>
    <x v="0"/>
    <x v="1"/>
  </r>
  <r>
    <x v="1"/>
    <x v="2"/>
    <s v="De Bonte Raaf"/>
    <x v="4"/>
    <x v="69"/>
    <n v="0"/>
    <x v="2"/>
    <x v="0"/>
    <x v="0"/>
    <x v="5"/>
    <x v="0"/>
    <x v="1"/>
  </r>
  <r>
    <x v="1"/>
    <x v="2"/>
    <s v="De Bonte Raaf"/>
    <x v="4"/>
    <x v="70"/>
    <n v="4.7300000000000004"/>
    <x v="2"/>
    <x v="0"/>
    <x v="0"/>
    <x v="5"/>
    <x v="0"/>
    <x v="1"/>
  </r>
  <r>
    <x v="1"/>
    <x v="2"/>
    <s v="De Bonte Raaf"/>
    <x v="4"/>
    <x v="71"/>
    <n v="0"/>
    <x v="2"/>
    <x v="0"/>
    <x v="0"/>
    <x v="5"/>
    <x v="0"/>
    <x v="1"/>
  </r>
  <r>
    <x v="1"/>
    <x v="2"/>
    <s v="De Bonte Raaf"/>
    <x v="4"/>
    <x v="72"/>
    <n v="0"/>
    <x v="2"/>
    <x v="0"/>
    <x v="0"/>
    <x v="4"/>
    <x v="0"/>
    <x v="1"/>
  </r>
  <r>
    <x v="1"/>
    <x v="2"/>
    <s v="De Bonte Raaf"/>
    <x v="4"/>
    <x v="73"/>
    <n v="0"/>
    <x v="2"/>
    <x v="0"/>
    <x v="0"/>
    <x v="4"/>
    <x v="0"/>
    <x v="1"/>
  </r>
  <r>
    <x v="1"/>
    <x v="2"/>
    <s v="De Bonte Raaf"/>
    <x v="4"/>
    <x v="74"/>
    <n v="0"/>
    <x v="2"/>
    <x v="0"/>
    <x v="0"/>
    <x v="4"/>
    <x v="0"/>
    <x v="1"/>
  </r>
  <r>
    <x v="1"/>
    <x v="2"/>
    <s v="De Bonte Raaf"/>
    <x v="4"/>
    <x v="75"/>
    <n v="0"/>
    <x v="2"/>
    <x v="0"/>
    <x v="0"/>
    <x v="4"/>
    <x v="0"/>
    <x v="1"/>
  </r>
  <r>
    <x v="1"/>
    <x v="2"/>
    <s v="De Bonte Raaf"/>
    <x v="4"/>
    <x v="76"/>
    <n v="89.49"/>
    <x v="2"/>
    <x v="0"/>
    <x v="0"/>
    <x v="6"/>
    <x v="0"/>
    <x v="1"/>
  </r>
  <r>
    <x v="1"/>
    <x v="2"/>
    <s v="De Bonte Raaf"/>
    <x v="4"/>
    <x v="125"/>
    <n v="0"/>
    <x v="2"/>
    <x v="0"/>
    <x v="0"/>
    <x v="6"/>
    <x v="0"/>
    <x v="1"/>
  </r>
  <r>
    <x v="1"/>
    <x v="2"/>
    <s v="De Bonte Raaf"/>
    <x v="4"/>
    <x v="77"/>
    <n v="-73.67"/>
    <x v="2"/>
    <x v="0"/>
    <x v="0"/>
    <x v="7"/>
    <x v="0"/>
    <x v="1"/>
  </r>
  <r>
    <x v="1"/>
    <x v="2"/>
    <s v="De Bonte Raaf"/>
    <x v="4"/>
    <x v="78"/>
    <n v="0"/>
    <x v="2"/>
    <x v="0"/>
    <x v="0"/>
    <x v="7"/>
    <x v="0"/>
    <x v="1"/>
  </r>
  <r>
    <x v="1"/>
    <x v="2"/>
    <s v="De Bonte Raaf"/>
    <x v="4"/>
    <x v="79"/>
    <n v="0"/>
    <x v="2"/>
    <x v="0"/>
    <x v="0"/>
    <x v="7"/>
    <x v="0"/>
    <x v="1"/>
  </r>
  <r>
    <x v="1"/>
    <x v="2"/>
    <s v="De Bonte Raaf"/>
    <x v="4"/>
    <x v="80"/>
    <n v="0"/>
    <x v="2"/>
    <x v="0"/>
    <x v="0"/>
    <x v="8"/>
    <x v="0"/>
    <x v="1"/>
  </r>
  <r>
    <x v="1"/>
    <x v="2"/>
    <s v="De Bonte Raaf"/>
    <x v="4"/>
    <x v="126"/>
    <n v="0"/>
    <x v="2"/>
    <x v="0"/>
    <x v="0"/>
    <x v="8"/>
    <x v="0"/>
    <x v="1"/>
  </r>
  <r>
    <x v="1"/>
    <x v="2"/>
    <s v="De Bonte Raaf"/>
    <x v="4"/>
    <x v="81"/>
    <n v="1204.77"/>
    <x v="2"/>
    <x v="0"/>
    <x v="0"/>
    <x v="8"/>
    <x v="0"/>
    <x v="1"/>
  </r>
  <r>
    <x v="1"/>
    <x v="2"/>
    <s v="De Bonte Raaf"/>
    <x v="4"/>
    <x v="82"/>
    <n v="0"/>
    <x v="2"/>
    <x v="0"/>
    <x v="0"/>
    <x v="8"/>
    <x v="0"/>
    <x v="1"/>
  </r>
  <r>
    <x v="1"/>
    <x v="2"/>
    <s v="De Bonte Raaf"/>
    <x v="4"/>
    <x v="83"/>
    <n v="1204.77"/>
    <x v="2"/>
    <x v="0"/>
    <x v="0"/>
    <x v="9"/>
    <x v="0"/>
    <x v="1"/>
  </r>
  <r>
    <x v="1"/>
    <x v="2"/>
    <s v="De Bonte Raaf"/>
    <x v="4"/>
    <x v="84"/>
    <n v="0"/>
    <x v="2"/>
    <x v="0"/>
    <x v="0"/>
    <x v="3"/>
    <x v="0"/>
    <x v="1"/>
  </r>
  <r>
    <x v="1"/>
    <x v="2"/>
    <s v="De Bonte Raaf"/>
    <x v="5"/>
    <x v="0"/>
    <n v="5355.57"/>
    <x v="3"/>
    <x v="4"/>
    <x v="0"/>
    <x v="0"/>
    <x v="1"/>
    <x v="1"/>
  </r>
  <r>
    <x v="1"/>
    <x v="2"/>
    <s v="De Bonte Raaf"/>
    <x v="5"/>
    <x v="85"/>
    <n v="1949.94"/>
    <x v="3"/>
    <x v="4"/>
    <x v="0"/>
    <x v="0"/>
    <x v="1"/>
    <x v="1"/>
  </r>
  <r>
    <x v="1"/>
    <x v="2"/>
    <s v="De Bonte Raaf"/>
    <x v="5"/>
    <x v="2"/>
    <n v="0"/>
    <x v="3"/>
    <x v="4"/>
    <x v="0"/>
    <x v="0"/>
    <x v="1"/>
    <x v="1"/>
  </r>
  <r>
    <x v="1"/>
    <x v="2"/>
    <s v="De Bonte Raaf"/>
    <x v="5"/>
    <x v="86"/>
    <n v="1949.94"/>
    <x v="3"/>
    <x v="4"/>
    <x v="0"/>
    <x v="0"/>
    <x v="1"/>
    <x v="1"/>
  </r>
  <r>
    <x v="1"/>
    <x v="2"/>
    <s v="De Bonte Raaf"/>
    <x v="5"/>
    <x v="4"/>
    <n v="1949.94"/>
    <x v="3"/>
    <x v="4"/>
    <x v="0"/>
    <x v="1"/>
    <x v="1"/>
    <x v="1"/>
  </r>
  <r>
    <x v="1"/>
    <x v="2"/>
    <s v="De Bonte Raaf"/>
    <x v="5"/>
    <x v="5"/>
    <n v="0"/>
    <x v="3"/>
    <x v="4"/>
    <x v="0"/>
    <x v="0"/>
    <x v="1"/>
    <x v="1"/>
  </r>
  <r>
    <x v="1"/>
    <x v="2"/>
    <s v="De Bonte Raaf"/>
    <x v="5"/>
    <x v="6"/>
    <n v="2498.91"/>
    <x v="3"/>
    <x v="4"/>
    <x v="0"/>
    <x v="0"/>
    <x v="1"/>
    <x v="1"/>
  </r>
  <r>
    <x v="1"/>
    <x v="2"/>
    <s v="De Bonte Raaf"/>
    <x v="5"/>
    <x v="101"/>
    <n v="0"/>
    <x v="3"/>
    <x v="4"/>
    <x v="0"/>
    <x v="1"/>
    <x v="1"/>
    <x v="1"/>
  </r>
  <r>
    <x v="1"/>
    <x v="2"/>
    <s v="De Bonte Raaf"/>
    <x v="5"/>
    <x v="7"/>
    <n v="0"/>
    <x v="3"/>
    <x v="4"/>
    <x v="0"/>
    <x v="0"/>
    <x v="1"/>
    <x v="1"/>
  </r>
  <r>
    <x v="1"/>
    <x v="2"/>
    <s v="De Bonte Raaf"/>
    <x v="5"/>
    <x v="96"/>
    <n v="10"/>
    <x v="3"/>
    <x v="4"/>
    <x v="0"/>
    <x v="0"/>
    <x v="1"/>
    <x v="1"/>
  </r>
  <r>
    <x v="1"/>
    <x v="2"/>
    <s v="De Bonte Raaf"/>
    <x v="5"/>
    <x v="102"/>
    <n v="0"/>
    <x v="3"/>
    <x v="4"/>
    <x v="0"/>
    <x v="0"/>
    <x v="1"/>
    <x v="1"/>
  </r>
  <r>
    <x v="1"/>
    <x v="2"/>
    <s v="De Bonte Raaf"/>
    <x v="5"/>
    <x v="87"/>
    <n v="1949.94"/>
    <x v="3"/>
    <x v="4"/>
    <x v="0"/>
    <x v="0"/>
    <x v="1"/>
    <x v="1"/>
  </r>
  <r>
    <x v="1"/>
    <x v="2"/>
    <s v="De Bonte Raaf"/>
    <x v="5"/>
    <x v="88"/>
    <n v="1949.94"/>
    <x v="3"/>
    <x v="4"/>
    <x v="0"/>
    <x v="0"/>
    <x v="1"/>
    <x v="1"/>
  </r>
  <r>
    <x v="1"/>
    <x v="2"/>
    <s v="De Bonte Raaf"/>
    <x v="5"/>
    <x v="89"/>
    <n v="1949.94"/>
    <x v="3"/>
    <x v="4"/>
    <x v="0"/>
    <x v="0"/>
    <x v="1"/>
    <x v="1"/>
  </r>
  <r>
    <x v="1"/>
    <x v="2"/>
    <s v="De Bonte Raaf"/>
    <x v="5"/>
    <x v="90"/>
    <n v="1949.94"/>
    <x v="3"/>
    <x v="4"/>
    <x v="0"/>
    <x v="0"/>
    <x v="1"/>
    <x v="1"/>
  </r>
  <r>
    <x v="1"/>
    <x v="2"/>
    <s v="De Bonte Raaf"/>
    <x v="5"/>
    <x v="91"/>
    <n v="1949.94"/>
    <x v="3"/>
    <x v="4"/>
    <x v="0"/>
    <x v="0"/>
    <x v="1"/>
    <x v="1"/>
  </r>
  <r>
    <x v="1"/>
    <x v="2"/>
    <s v="De Bonte Raaf"/>
    <x v="5"/>
    <x v="103"/>
    <n v="0"/>
    <x v="3"/>
    <x v="4"/>
    <x v="0"/>
    <x v="1"/>
    <x v="1"/>
    <x v="1"/>
  </r>
  <r>
    <x v="1"/>
    <x v="2"/>
    <s v="De Bonte Raaf"/>
    <x v="5"/>
    <x v="15"/>
    <n v="0"/>
    <x v="3"/>
    <x v="4"/>
    <x v="0"/>
    <x v="0"/>
    <x v="1"/>
    <x v="1"/>
  </r>
  <r>
    <x v="1"/>
    <x v="2"/>
    <s v="De Bonte Raaf"/>
    <x v="5"/>
    <x v="16"/>
    <n v="1949.94"/>
    <x v="3"/>
    <x v="4"/>
    <x v="0"/>
    <x v="0"/>
    <x v="1"/>
    <x v="1"/>
  </r>
  <r>
    <x v="1"/>
    <x v="2"/>
    <s v="De Bonte Raaf"/>
    <x v="5"/>
    <x v="17"/>
    <n v="0"/>
    <x v="3"/>
    <x v="4"/>
    <x v="0"/>
    <x v="0"/>
    <x v="1"/>
    <x v="1"/>
  </r>
  <r>
    <x v="1"/>
    <x v="2"/>
    <s v="De Bonte Raaf"/>
    <x v="5"/>
    <x v="18"/>
    <n v="1949.94"/>
    <x v="3"/>
    <x v="4"/>
    <x v="0"/>
    <x v="0"/>
    <x v="1"/>
    <x v="1"/>
  </r>
  <r>
    <x v="1"/>
    <x v="2"/>
    <s v="De Bonte Raaf"/>
    <x v="5"/>
    <x v="19"/>
    <n v="18"/>
    <x v="3"/>
    <x v="4"/>
    <x v="0"/>
    <x v="0"/>
    <x v="1"/>
    <x v="1"/>
  </r>
  <r>
    <x v="1"/>
    <x v="2"/>
    <s v="De Bonte Raaf"/>
    <x v="5"/>
    <x v="20"/>
    <n v="1949.94"/>
    <x v="3"/>
    <x v="4"/>
    <x v="0"/>
    <x v="0"/>
    <x v="1"/>
    <x v="1"/>
  </r>
  <r>
    <x v="1"/>
    <x v="2"/>
    <s v="De Bonte Raaf"/>
    <x v="5"/>
    <x v="21"/>
    <n v="-174.75"/>
    <x v="3"/>
    <x v="4"/>
    <x v="0"/>
    <x v="0"/>
    <x v="1"/>
    <x v="1"/>
  </r>
  <r>
    <x v="1"/>
    <x v="2"/>
    <s v="De Bonte Raaf"/>
    <x v="5"/>
    <x v="22"/>
    <n v="1949.94"/>
    <x v="3"/>
    <x v="4"/>
    <x v="0"/>
    <x v="0"/>
    <x v="1"/>
    <x v="1"/>
  </r>
  <r>
    <x v="1"/>
    <x v="2"/>
    <s v="De Bonte Raaf"/>
    <x v="5"/>
    <x v="23"/>
    <n v="1949.94"/>
    <x v="3"/>
    <x v="4"/>
    <x v="0"/>
    <x v="0"/>
    <x v="1"/>
    <x v="1"/>
  </r>
  <r>
    <x v="1"/>
    <x v="2"/>
    <s v="De Bonte Raaf"/>
    <x v="5"/>
    <x v="24"/>
    <n v="1949.94"/>
    <x v="3"/>
    <x v="4"/>
    <x v="0"/>
    <x v="0"/>
    <x v="1"/>
    <x v="1"/>
  </r>
  <r>
    <x v="1"/>
    <x v="2"/>
    <s v="De Bonte Raaf"/>
    <x v="5"/>
    <x v="25"/>
    <n v="21.67"/>
    <x v="3"/>
    <x v="4"/>
    <x v="0"/>
    <x v="0"/>
    <x v="1"/>
    <x v="1"/>
  </r>
  <r>
    <x v="1"/>
    <x v="2"/>
    <s v="De Bonte Raaf"/>
    <x v="5"/>
    <x v="26"/>
    <n v="118"/>
    <x v="3"/>
    <x v="4"/>
    <x v="0"/>
    <x v="0"/>
    <x v="1"/>
    <x v="1"/>
  </r>
  <r>
    <x v="1"/>
    <x v="2"/>
    <s v="De Bonte Raaf"/>
    <x v="5"/>
    <x v="27"/>
    <n v="323.25"/>
    <x v="3"/>
    <x v="4"/>
    <x v="0"/>
    <x v="0"/>
    <x v="1"/>
    <x v="1"/>
  </r>
  <r>
    <x v="1"/>
    <x v="2"/>
    <s v="De Bonte Raaf"/>
    <x v="5"/>
    <x v="28"/>
    <n v="1949.94"/>
    <x v="3"/>
    <x v="4"/>
    <x v="0"/>
    <x v="0"/>
    <x v="1"/>
    <x v="1"/>
  </r>
  <r>
    <x v="1"/>
    <x v="2"/>
    <s v="De Bonte Raaf"/>
    <x v="5"/>
    <x v="29"/>
    <n v="0"/>
    <x v="3"/>
    <x v="4"/>
    <x v="0"/>
    <x v="0"/>
    <x v="1"/>
    <x v="1"/>
  </r>
  <r>
    <x v="1"/>
    <x v="2"/>
    <s v="De Bonte Raaf"/>
    <x v="5"/>
    <x v="30"/>
    <n v="2700"/>
    <x v="3"/>
    <x v="4"/>
    <x v="0"/>
    <x v="0"/>
    <x v="1"/>
    <x v="1"/>
  </r>
  <r>
    <x v="1"/>
    <x v="2"/>
    <s v="De Bonte Raaf"/>
    <x v="5"/>
    <x v="31"/>
    <n v="17.309999999999999"/>
    <x v="3"/>
    <x v="4"/>
    <x v="0"/>
    <x v="0"/>
    <x v="1"/>
    <x v="1"/>
  </r>
  <r>
    <x v="1"/>
    <x v="2"/>
    <s v="De Bonte Raaf"/>
    <x v="5"/>
    <x v="32"/>
    <n v="112.66"/>
    <x v="3"/>
    <x v="4"/>
    <x v="0"/>
    <x v="0"/>
    <x v="1"/>
    <x v="1"/>
  </r>
  <r>
    <x v="1"/>
    <x v="2"/>
    <s v="De Bonte Raaf"/>
    <x v="5"/>
    <x v="33"/>
    <n v="72.22"/>
    <x v="3"/>
    <x v="4"/>
    <x v="0"/>
    <x v="0"/>
    <x v="1"/>
    <x v="1"/>
  </r>
  <r>
    <x v="1"/>
    <x v="2"/>
    <s v="De Bonte Raaf"/>
    <x v="5"/>
    <x v="34"/>
    <n v="72.22"/>
    <x v="3"/>
    <x v="4"/>
    <x v="0"/>
    <x v="0"/>
    <x v="1"/>
    <x v="1"/>
  </r>
  <r>
    <x v="1"/>
    <x v="2"/>
    <s v="De Bonte Raaf"/>
    <x v="5"/>
    <x v="35"/>
    <n v="80"/>
    <x v="3"/>
    <x v="4"/>
    <x v="0"/>
    <x v="0"/>
    <x v="1"/>
    <x v="1"/>
  </r>
  <r>
    <x v="1"/>
    <x v="2"/>
    <s v="De Bonte Raaf"/>
    <x v="5"/>
    <x v="36"/>
    <n v="113"/>
    <x v="3"/>
    <x v="4"/>
    <x v="0"/>
    <x v="0"/>
    <x v="1"/>
    <x v="1"/>
  </r>
  <r>
    <x v="1"/>
    <x v="2"/>
    <s v="De Bonte Raaf"/>
    <x v="5"/>
    <x v="37"/>
    <n v="136.5"/>
    <x v="3"/>
    <x v="4"/>
    <x v="0"/>
    <x v="0"/>
    <x v="1"/>
    <x v="1"/>
  </r>
  <r>
    <x v="1"/>
    <x v="2"/>
    <s v="De Bonte Raaf"/>
    <x v="5"/>
    <x v="104"/>
    <n v="0"/>
    <x v="3"/>
    <x v="4"/>
    <x v="0"/>
    <x v="0"/>
    <x v="1"/>
    <x v="1"/>
  </r>
  <r>
    <x v="1"/>
    <x v="2"/>
    <s v="De Bonte Raaf"/>
    <x v="5"/>
    <x v="105"/>
    <n v="0"/>
    <x v="3"/>
    <x v="4"/>
    <x v="0"/>
    <x v="0"/>
    <x v="1"/>
    <x v="1"/>
  </r>
  <r>
    <x v="1"/>
    <x v="2"/>
    <s v="De Bonte Raaf"/>
    <x v="5"/>
    <x v="106"/>
    <n v="0"/>
    <x v="3"/>
    <x v="4"/>
    <x v="0"/>
    <x v="0"/>
    <x v="1"/>
    <x v="1"/>
  </r>
  <r>
    <x v="1"/>
    <x v="2"/>
    <s v="De Bonte Raaf"/>
    <x v="5"/>
    <x v="38"/>
    <n v="5.75"/>
    <x v="3"/>
    <x v="4"/>
    <x v="0"/>
    <x v="0"/>
    <x v="1"/>
    <x v="1"/>
  </r>
  <r>
    <x v="1"/>
    <x v="2"/>
    <s v="De Bonte Raaf"/>
    <x v="5"/>
    <x v="93"/>
    <n v="102"/>
    <x v="3"/>
    <x v="4"/>
    <x v="0"/>
    <x v="0"/>
    <x v="1"/>
    <x v="1"/>
  </r>
  <r>
    <x v="1"/>
    <x v="2"/>
    <s v="De Bonte Raaf"/>
    <x v="5"/>
    <x v="40"/>
    <n v="107.75"/>
    <x v="3"/>
    <x v="4"/>
    <x v="0"/>
    <x v="0"/>
    <x v="1"/>
    <x v="1"/>
  </r>
  <r>
    <x v="1"/>
    <x v="2"/>
    <s v="De Bonte Raaf"/>
    <x v="5"/>
    <x v="41"/>
    <n v="0"/>
    <x v="3"/>
    <x v="4"/>
    <x v="0"/>
    <x v="0"/>
    <x v="1"/>
    <x v="1"/>
  </r>
  <r>
    <x v="1"/>
    <x v="2"/>
    <s v="De Bonte Raaf"/>
    <x v="5"/>
    <x v="92"/>
    <n v="1949.94"/>
    <x v="3"/>
    <x v="4"/>
    <x v="0"/>
    <x v="0"/>
    <x v="1"/>
    <x v="1"/>
  </r>
  <r>
    <x v="1"/>
    <x v="2"/>
    <s v="De Bonte Raaf"/>
    <x v="5"/>
    <x v="107"/>
    <n v="0"/>
    <x v="3"/>
    <x v="4"/>
    <x v="0"/>
    <x v="1"/>
    <x v="1"/>
    <x v="1"/>
  </r>
  <r>
    <x v="1"/>
    <x v="2"/>
    <s v="De Bonte Raaf"/>
    <x v="5"/>
    <x v="43"/>
    <n v="0"/>
    <x v="3"/>
    <x v="4"/>
    <x v="0"/>
    <x v="1"/>
    <x v="1"/>
    <x v="1"/>
  </r>
  <r>
    <x v="1"/>
    <x v="2"/>
    <s v="De Bonte Raaf"/>
    <x v="5"/>
    <x v="108"/>
    <n v="0"/>
    <x v="3"/>
    <x v="4"/>
    <x v="0"/>
    <x v="1"/>
    <x v="1"/>
    <x v="1"/>
  </r>
  <r>
    <x v="1"/>
    <x v="2"/>
    <s v="De Bonte Raaf"/>
    <x v="5"/>
    <x v="109"/>
    <n v="0"/>
    <x v="3"/>
    <x v="4"/>
    <x v="0"/>
    <x v="1"/>
    <x v="1"/>
    <x v="1"/>
  </r>
  <r>
    <x v="1"/>
    <x v="2"/>
    <s v="De Bonte Raaf"/>
    <x v="5"/>
    <x v="110"/>
    <n v="0"/>
    <x v="3"/>
    <x v="4"/>
    <x v="0"/>
    <x v="1"/>
    <x v="1"/>
    <x v="1"/>
  </r>
  <r>
    <x v="1"/>
    <x v="2"/>
    <s v="De Bonte Raaf"/>
    <x v="5"/>
    <x v="44"/>
    <n v="10"/>
    <x v="3"/>
    <x v="4"/>
    <x v="0"/>
    <x v="2"/>
    <x v="1"/>
    <x v="1"/>
  </r>
  <r>
    <x v="1"/>
    <x v="2"/>
    <s v="De Bonte Raaf"/>
    <x v="5"/>
    <x v="111"/>
    <n v="0"/>
    <x v="3"/>
    <x v="4"/>
    <x v="0"/>
    <x v="2"/>
    <x v="1"/>
    <x v="1"/>
  </r>
  <r>
    <x v="1"/>
    <x v="2"/>
    <s v="De Bonte Raaf"/>
    <x v="5"/>
    <x v="46"/>
    <n v="0"/>
    <x v="3"/>
    <x v="4"/>
    <x v="0"/>
    <x v="2"/>
    <x v="1"/>
    <x v="1"/>
  </r>
  <r>
    <x v="1"/>
    <x v="2"/>
    <s v="De Bonte Raaf"/>
    <x v="5"/>
    <x v="112"/>
    <n v="0"/>
    <x v="3"/>
    <x v="4"/>
    <x v="0"/>
    <x v="2"/>
    <x v="1"/>
    <x v="1"/>
  </r>
  <r>
    <x v="1"/>
    <x v="2"/>
    <s v="De Bonte Raaf"/>
    <x v="5"/>
    <x v="113"/>
    <n v="0"/>
    <x v="3"/>
    <x v="4"/>
    <x v="0"/>
    <x v="2"/>
    <x v="1"/>
    <x v="1"/>
  </r>
  <r>
    <x v="1"/>
    <x v="2"/>
    <s v="De Bonte Raaf"/>
    <x v="5"/>
    <x v="114"/>
    <n v="0"/>
    <x v="3"/>
    <x v="4"/>
    <x v="0"/>
    <x v="2"/>
    <x v="1"/>
    <x v="1"/>
  </r>
  <r>
    <x v="1"/>
    <x v="2"/>
    <s v="De Bonte Raaf"/>
    <x v="5"/>
    <x v="115"/>
    <n v="0"/>
    <x v="3"/>
    <x v="4"/>
    <x v="0"/>
    <x v="2"/>
    <x v="1"/>
    <x v="1"/>
  </r>
  <r>
    <x v="1"/>
    <x v="2"/>
    <s v="De Bonte Raaf"/>
    <x v="5"/>
    <x v="116"/>
    <n v="0"/>
    <x v="3"/>
    <x v="4"/>
    <x v="0"/>
    <x v="1"/>
    <x v="1"/>
    <x v="1"/>
  </r>
  <r>
    <x v="1"/>
    <x v="2"/>
    <s v="De Bonte Raaf"/>
    <x v="5"/>
    <x v="117"/>
    <n v="0"/>
    <x v="3"/>
    <x v="4"/>
    <x v="0"/>
    <x v="2"/>
    <x v="1"/>
    <x v="1"/>
  </r>
  <r>
    <x v="1"/>
    <x v="2"/>
    <s v="De Bonte Raaf"/>
    <x v="5"/>
    <x v="118"/>
    <n v="0"/>
    <x v="3"/>
    <x v="4"/>
    <x v="0"/>
    <x v="1"/>
    <x v="1"/>
    <x v="1"/>
  </r>
  <r>
    <x v="1"/>
    <x v="2"/>
    <s v="De Bonte Raaf"/>
    <x v="5"/>
    <x v="119"/>
    <n v="0"/>
    <x v="3"/>
    <x v="4"/>
    <x v="0"/>
    <x v="10"/>
    <x v="1"/>
    <x v="1"/>
  </r>
  <r>
    <x v="1"/>
    <x v="2"/>
    <s v="De Bonte Raaf"/>
    <x v="5"/>
    <x v="120"/>
    <n v="0"/>
    <x v="3"/>
    <x v="4"/>
    <x v="0"/>
    <x v="10"/>
    <x v="1"/>
    <x v="1"/>
  </r>
  <r>
    <x v="1"/>
    <x v="2"/>
    <s v="De Bonte Raaf"/>
    <x v="5"/>
    <x v="121"/>
    <n v="0"/>
    <x v="3"/>
    <x v="4"/>
    <x v="0"/>
    <x v="10"/>
    <x v="1"/>
    <x v="1"/>
  </r>
  <r>
    <x v="1"/>
    <x v="2"/>
    <s v="De Bonte Raaf"/>
    <x v="5"/>
    <x v="122"/>
    <n v="0"/>
    <x v="3"/>
    <x v="4"/>
    <x v="0"/>
    <x v="10"/>
    <x v="1"/>
    <x v="1"/>
  </r>
  <r>
    <x v="1"/>
    <x v="2"/>
    <s v="De Bonte Raaf"/>
    <x v="5"/>
    <x v="123"/>
    <n v="0"/>
    <x v="3"/>
    <x v="4"/>
    <x v="0"/>
    <x v="10"/>
    <x v="1"/>
    <x v="1"/>
  </r>
  <r>
    <x v="1"/>
    <x v="2"/>
    <s v="De Bonte Raaf"/>
    <x v="5"/>
    <x v="124"/>
    <n v="0"/>
    <x v="3"/>
    <x v="4"/>
    <x v="0"/>
    <x v="10"/>
    <x v="1"/>
    <x v="1"/>
  </r>
  <r>
    <x v="1"/>
    <x v="2"/>
    <s v="De Bonte Raaf"/>
    <x v="5"/>
    <x v="48"/>
    <n v="0"/>
    <x v="3"/>
    <x v="4"/>
    <x v="0"/>
    <x v="1"/>
    <x v="1"/>
    <x v="1"/>
  </r>
  <r>
    <x v="1"/>
    <x v="2"/>
    <s v="De Bonte Raaf"/>
    <x v="5"/>
    <x v="49"/>
    <n v="156"/>
    <x v="3"/>
    <x v="4"/>
    <x v="0"/>
    <x v="3"/>
    <x v="1"/>
    <x v="1"/>
  </r>
  <r>
    <x v="1"/>
    <x v="2"/>
    <s v="De Bonte Raaf"/>
    <x v="5"/>
    <x v="50"/>
    <n v="23.4"/>
    <x v="3"/>
    <x v="4"/>
    <x v="0"/>
    <x v="4"/>
    <x v="1"/>
    <x v="1"/>
  </r>
  <r>
    <x v="1"/>
    <x v="2"/>
    <s v="De Bonte Raaf"/>
    <x v="5"/>
    <x v="51"/>
    <n v="31.2"/>
    <x v="3"/>
    <x v="4"/>
    <x v="0"/>
    <x v="4"/>
    <x v="1"/>
    <x v="1"/>
  </r>
  <r>
    <x v="1"/>
    <x v="2"/>
    <s v="De Bonte Raaf"/>
    <x v="5"/>
    <x v="52"/>
    <n v="0"/>
    <x v="3"/>
    <x v="4"/>
    <x v="0"/>
    <x v="1"/>
    <x v="1"/>
    <x v="1"/>
  </r>
  <r>
    <x v="1"/>
    <x v="2"/>
    <s v="De Bonte Raaf"/>
    <x v="5"/>
    <x v="53"/>
    <n v="29.25"/>
    <x v="3"/>
    <x v="4"/>
    <x v="0"/>
    <x v="3"/>
    <x v="1"/>
    <x v="1"/>
  </r>
  <r>
    <x v="1"/>
    <x v="2"/>
    <s v="De Bonte Raaf"/>
    <x v="5"/>
    <x v="54"/>
    <n v="4.3899999999999997"/>
    <x v="3"/>
    <x v="4"/>
    <x v="0"/>
    <x v="4"/>
    <x v="1"/>
    <x v="1"/>
  </r>
  <r>
    <x v="1"/>
    <x v="2"/>
    <s v="De Bonte Raaf"/>
    <x v="5"/>
    <x v="55"/>
    <n v="5.85"/>
    <x v="3"/>
    <x v="4"/>
    <x v="0"/>
    <x v="4"/>
    <x v="1"/>
    <x v="1"/>
  </r>
  <r>
    <x v="1"/>
    <x v="2"/>
    <s v="De Bonte Raaf"/>
    <x v="5"/>
    <x v="56"/>
    <n v="0"/>
    <x v="3"/>
    <x v="4"/>
    <x v="0"/>
    <x v="4"/>
    <x v="1"/>
    <x v="1"/>
  </r>
  <r>
    <x v="1"/>
    <x v="2"/>
    <s v="De Bonte Raaf"/>
    <x v="5"/>
    <x v="57"/>
    <n v="0"/>
    <x v="3"/>
    <x v="4"/>
    <x v="0"/>
    <x v="4"/>
    <x v="1"/>
    <x v="1"/>
  </r>
  <r>
    <x v="1"/>
    <x v="2"/>
    <s v="De Bonte Raaf"/>
    <x v="5"/>
    <x v="58"/>
    <n v="0"/>
    <x v="3"/>
    <x v="4"/>
    <x v="0"/>
    <x v="4"/>
    <x v="1"/>
    <x v="1"/>
  </r>
  <r>
    <x v="1"/>
    <x v="2"/>
    <s v="De Bonte Raaf"/>
    <x v="5"/>
    <x v="59"/>
    <n v="0"/>
    <x v="3"/>
    <x v="4"/>
    <x v="0"/>
    <x v="4"/>
    <x v="1"/>
    <x v="1"/>
  </r>
  <r>
    <x v="1"/>
    <x v="2"/>
    <s v="De Bonte Raaf"/>
    <x v="5"/>
    <x v="60"/>
    <n v="146.83000000000001"/>
    <x v="3"/>
    <x v="4"/>
    <x v="0"/>
    <x v="5"/>
    <x v="1"/>
    <x v="1"/>
  </r>
  <r>
    <x v="1"/>
    <x v="2"/>
    <s v="De Bonte Raaf"/>
    <x v="5"/>
    <x v="61"/>
    <n v="0"/>
    <x v="3"/>
    <x v="4"/>
    <x v="0"/>
    <x v="5"/>
    <x v="1"/>
    <x v="1"/>
  </r>
  <r>
    <x v="1"/>
    <x v="2"/>
    <s v="De Bonte Raaf"/>
    <x v="5"/>
    <x v="62"/>
    <n v="0"/>
    <x v="3"/>
    <x v="4"/>
    <x v="0"/>
    <x v="5"/>
    <x v="1"/>
    <x v="1"/>
  </r>
  <r>
    <x v="1"/>
    <x v="2"/>
    <s v="De Bonte Raaf"/>
    <x v="5"/>
    <x v="63"/>
    <n v="0"/>
    <x v="3"/>
    <x v="4"/>
    <x v="0"/>
    <x v="5"/>
    <x v="1"/>
    <x v="1"/>
  </r>
  <r>
    <x v="1"/>
    <x v="2"/>
    <s v="De Bonte Raaf"/>
    <x v="5"/>
    <x v="64"/>
    <n v="10.53"/>
    <x v="3"/>
    <x v="4"/>
    <x v="0"/>
    <x v="5"/>
    <x v="1"/>
    <x v="1"/>
  </r>
  <r>
    <x v="1"/>
    <x v="2"/>
    <s v="De Bonte Raaf"/>
    <x v="5"/>
    <x v="65"/>
    <n v="0"/>
    <x v="3"/>
    <x v="4"/>
    <x v="0"/>
    <x v="5"/>
    <x v="1"/>
    <x v="1"/>
  </r>
  <r>
    <x v="1"/>
    <x v="2"/>
    <s v="De Bonte Raaf"/>
    <x v="5"/>
    <x v="66"/>
    <n v="52.65"/>
    <x v="3"/>
    <x v="4"/>
    <x v="0"/>
    <x v="5"/>
    <x v="1"/>
    <x v="1"/>
  </r>
  <r>
    <x v="1"/>
    <x v="2"/>
    <s v="De Bonte Raaf"/>
    <x v="5"/>
    <x v="67"/>
    <n v="0"/>
    <x v="3"/>
    <x v="4"/>
    <x v="0"/>
    <x v="5"/>
    <x v="1"/>
    <x v="1"/>
  </r>
  <r>
    <x v="1"/>
    <x v="2"/>
    <s v="De Bonte Raaf"/>
    <x v="5"/>
    <x v="68"/>
    <n v="0"/>
    <x v="3"/>
    <x v="4"/>
    <x v="0"/>
    <x v="5"/>
    <x v="1"/>
    <x v="1"/>
  </r>
  <r>
    <x v="1"/>
    <x v="2"/>
    <s v="De Bonte Raaf"/>
    <x v="5"/>
    <x v="69"/>
    <n v="0"/>
    <x v="3"/>
    <x v="4"/>
    <x v="0"/>
    <x v="5"/>
    <x v="1"/>
    <x v="1"/>
  </r>
  <r>
    <x v="1"/>
    <x v="2"/>
    <s v="De Bonte Raaf"/>
    <x v="5"/>
    <x v="70"/>
    <n v="7.21"/>
    <x v="3"/>
    <x v="4"/>
    <x v="0"/>
    <x v="5"/>
    <x v="1"/>
    <x v="1"/>
  </r>
  <r>
    <x v="1"/>
    <x v="2"/>
    <s v="De Bonte Raaf"/>
    <x v="5"/>
    <x v="71"/>
    <n v="0"/>
    <x v="3"/>
    <x v="4"/>
    <x v="0"/>
    <x v="5"/>
    <x v="1"/>
    <x v="1"/>
  </r>
  <r>
    <x v="1"/>
    <x v="2"/>
    <s v="De Bonte Raaf"/>
    <x v="5"/>
    <x v="72"/>
    <n v="0"/>
    <x v="3"/>
    <x v="4"/>
    <x v="0"/>
    <x v="4"/>
    <x v="1"/>
    <x v="1"/>
  </r>
  <r>
    <x v="1"/>
    <x v="2"/>
    <s v="De Bonte Raaf"/>
    <x v="5"/>
    <x v="73"/>
    <n v="0"/>
    <x v="3"/>
    <x v="4"/>
    <x v="0"/>
    <x v="4"/>
    <x v="1"/>
    <x v="1"/>
  </r>
  <r>
    <x v="1"/>
    <x v="2"/>
    <s v="De Bonte Raaf"/>
    <x v="5"/>
    <x v="74"/>
    <n v="0"/>
    <x v="3"/>
    <x v="4"/>
    <x v="0"/>
    <x v="4"/>
    <x v="1"/>
    <x v="1"/>
  </r>
  <r>
    <x v="1"/>
    <x v="2"/>
    <s v="De Bonte Raaf"/>
    <x v="5"/>
    <x v="75"/>
    <n v="0"/>
    <x v="3"/>
    <x v="4"/>
    <x v="0"/>
    <x v="4"/>
    <x v="1"/>
    <x v="1"/>
  </r>
  <r>
    <x v="1"/>
    <x v="2"/>
    <s v="De Bonte Raaf"/>
    <x v="5"/>
    <x v="76"/>
    <n v="136.5"/>
    <x v="3"/>
    <x v="4"/>
    <x v="0"/>
    <x v="6"/>
    <x v="1"/>
    <x v="1"/>
  </r>
  <r>
    <x v="1"/>
    <x v="2"/>
    <s v="De Bonte Raaf"/>
    <x v="5"/>
    <x v="125"/>
    <n v="0"/>
    <x v="3"/>
    <x v="4"/>
    <x v="0"/>
    <x v="6"/>
    <x v="1"/>
    <x v="1"/>
  </r>
  <r>
    <x v="1"/>
    <x v="2"/>
    <s v="De Bonte Raaf"/>
    <x v="5"/>
    <x v="77"/>
    <n v="-174.75"/>
    <x v="3"/>
    <x v="4"/>
    <x v="0"/>
    <x v="7"/>
    <x v="1"/>
    <x v="1"/>
  </r>
  <r>
    <x v="1"/>
    <x v="2"/>
    <s v="De Bonte Raaf"/>
    <x v="5"/>
    <x v="78"/>
    <n v="0"/>
    <x v="3"/>
    <x v="4"/>
    <x v="0"/>
    <x v="7"/>
    <x v="1"/>
    <x v="1"/>
  </r>
  <r>
    <x v="1"/>
    <x v="2"/>
    <s v="De Bonte Raaf"/>
    <x v="5"/>
    <x v="79"/>
    <n v="0"/>
    <x v="3"/>
    <x v="4"/>
    <x v="0"/>
    <x v="7"/>
    <x v="1"/>
    <x v="1"/>
  </r>
  <r>
    <x v="1"/>
    <x v="2"/>
    <s v="De Bonte Raaf"/>
    <x v="5"/>
    <x v="80"/>
    <n v="0"/>
    <x v="3"/>
    <x v="4"/>
    <x v="0"/>
    <x v="8"/>
    <x v="1"/>
    <x v="1"/>
  </r>
  <r>
    <x v="1"/>
    <x v="2"/>
    <s v="De Bonte Raaf"/>
    <x v="5"/>
    <x v="126"/>
    <n v="0"/>
    <x v="3"/>
    <x v="4"/>
    <x v="0"/>
    <x v="8"/>
    <x v="1"/>
    <x v="1"/>
  </r>
  <r>
    <x v="1"/>
    <x v="2"/>
    <s v="De Bonte Raaf"/>
    <x v="5"/>
    <x v="81"/>
    <n v="1785.19"/>
    <x v="3"/>
    <x v="4"/>
    <x v="0"/>
    <x v="8"/>
    <x v="1"/>
    <x v="1"/>
  </r>
  <r>
    <x v="1"/>
    <x v="2"/>
    <s v="De Bonte Raaf"/>
    <x v="5"/>
    <x v="82"/>
    <n v="0"/>
    <x v="3"/>
    <x v="4"/>
    <x v="0"/>
    <x v="8"/>
    <x v="1"/>
    <x v="1"/>
  </r>
  <r>
    <x v="1"/>
    <x v="2"/>
    <s v="De Bonte Raaf"/>
    <x v="5"/>
    <x v="83"/>
    <n v="1785.19"/>
    <x v="3"/>
    <x v="4"/>
    <x v="0"/>
    <x v="9"/>
    <x v="1"/>
    <x v="1"/>
  </r>
  <r>
    <x v="1"/>
    <x v="2"/>
    <s v="De Bonte Raaf"/>
    <x v="5"/>
    <x v="84"/>
    <n v="0"/>
    <x v="3"/>
    <x v="4"/>
    <x v="0"/>
    <x v="3"/>
    <x v="1"/>
    <x v="1"/>
  </r>
  <r>
    <x v="1"/>
    <x v="2"/>
    <s v="De Bonte Raaf"/>
    <x v="6"/>
    <x v="0"/>
    <n v="3141.36"/>
    <x v="2"/>
    <x v="0"/>
    <x v="0"/>
    <x v="0"/>
    <x v="2"/>
    <x v="1"/>
  </r>
  <r>
    <x v="1"/>
    <x v="2"/>
    <s v="De Bonte Raaf"/>
    <x v="6"/>
    <x v="85"/>
    <n v="1637.4"/>
    <x v="2"/>
    <x v="0"/>
    <x v="0"/>
    <x v="0"/>
    <x v="2"/>
    <x v="1"/>
  </r>
  <r>
    <x v="1"/>
    <x v="2"/>
    <s v="De Bonte Raaf"/>
    <x v="6"/>
    <x v="97"/>
    <n v="25"/>
    <x v="2"/>
    <x v="0"/>
    <x v="0"/>
    <x v="0"/>
    <x v="2"/>
    <x v="1"/>
  </r>
  <r>
    <x v="1"/>
    <x v="2"/>
    <s v="De Bonte Raaf"/>
    <x v="6"/>
    <x v="86"/>
    <n v="1637.4"/>
    <x v="2"/>
    <x v="0"/>
    <x v="0"/>
    <x v="0"/>
    <x v="2"/>
    <x v="1"/>
  </r>
  <r>
    <x v="1"/>
    <x v="2"/>
    <s v="De Bonte Raaf"/>
    <x v="6"/>
    <x v="4"/>
    <n v="1637.4"/>
    <x v="2"/>
    <x v="0"/>
    <x v="0"/>
    <x v="1"/>
    <x v="2"/>
    <x v="1"/>
  </r>
  <r>
    <x v="1"/>
    <x v="2"/>
    <s v="De Bonte Raaf"/>
    <x v="6"/>
    <x v="98"/>
    <n v="25"/>
    <x v="2"/>
    <x v="0"/>
    <x v="0"/>
    <x v="0"/>
    <x v="2"/>
    <x v="1"/>
  </r>
  <r>
    <x v="1"/>
    <x v="2"/>
    <s v="De Bonte Raaf"/>
    <x v="6"/>
    <x v="6"/>
    <n v="2202.63"/>
    <x v="2"/>
    <x v="0"/>
    <x v="0"/>
    <x v="0"/>
    <x v="2"/>
    <x v="1"/>
  </r>
  <r>
    <x v="1"/>
    <x v="2"/>
    <s v="De Bonte Raaf"/>
    <x v="6"/>
    <x v="101"/>
    <n v="0"/>
    <x v="2"/>
    <x v="0"/>
    <x v="0"/>
    <x v="1"/>
    <x v="2"/>
    <x v="1"/>
  </r>
  <r>
    <x v="1"/>
    <x v="2"/>
    <s v="De Bonte Raaf"/>
    <x v="6"/>
    <x v="99"/>
    <n v="25"/>
    <x v="2"/>
    <x v="0"/>
    <x v="0"/>
    <x v="0"/>
    <x v="2"/>
    <x v="1"/>
  </r>
  <r>
    <x v="1"/>
    <x v="2"/>
    <s v="De Bonte Raaf"/>
    <x v="6"/>
    <x v="9"/>
    <n v="0"/>
    <x v="2"/>
    <x v="0"/>
    <x v="0"/>
    <x v="0"/>
    <x v="2"/>
    <x v="1"/>
  </r>
  <r>
    <x v="1"/>
    <x v="2"/>
    <s v="De Bonte Raaf"/>
    <x v="6"/>
    <x v="102"/>
    <n v="0"/>
    <x v="2"/>
    <x v="0"/>
    <x v="0"/>
    <x v="0"/>
    <x v="2"/>
    <x v="1"/>
  </r>
  <r>
    <x v="1"/>
    <x v="2"/>
    <s v="De Bonte Raaf"/>
    <x v="6"/>
    <x v="87"/>
    <n v="1637.4"/>
    <x v="2"/>
    <x v="0"/>
    <x v="0"/>
    <x v="0"/>
    <x v="2"/>
    <x v="1"/>
  </r>
  <r>
    <x v="1"/>
    <x v="2"/>
    <s v="De Bonte Raaf"/>
    <x v="6"/>
    <x v="88"/>
    <n v="1637.4"/>
    <x v="2"/>
    <x v="0"/>
    <x v="0"/>
    <x v="0"/>
    <x v="2"/>
    <x v="1"/>
  </r>
  <r>
    <x v="1"/>
    <x v="2"/>
    <s v="De Bonte Raaf"/>
    <x v="6"/>
    <x v="89"/>
    <n v="1637.4"/>
    <x v="2"/>
    <x v="0"/>
    <x v="0"/>
    <x v="0"/>
    <x v="2"/>
    <x v="1"/>
  </r>
  <r>
    <x v="1"/>
    <x v="2"/>
    <s v="De Bonte Raaf"/>
    <x v="6"/>
    <x v="90"/>
    <n v="1637.4"/>
    <x v="2"/>
    <x v="0"/>
    <x v="0"/>
    <x v="0"/>
    <x v="2"/>
    <x v="1"/>
  </r>
  <r>
    <x v="1"/>
    <x v="2"/>
    <s v="De Bonte Raaf"/>
    <x v="6"/>
    <x v="91"/>
    <n v="1637.4"/>
    <x v="2"/>
    <x v="0"/>
    <x v="0"/>
    <x v="0"/>
    <x v="2"/>
    <x v="1"/>
  </r>
  <r>
    <x v="1"/>
    <x v="2"/>
    <s v="De Bonte Raaf"/>
    <x v="6"/>
    <x v="103"/>
    <n v="0"/>
    <x v="2"/>
    <x v="0"/>
    <x v="0"/>
    <x v="1"/>
    <x v="2"/>
    <x v="1"/>
  </r>
  <r>
    <x v="1"/>
    <x v="2"/>
    <s v="De Bonte Raaf"/>
    <x v="6"/>
    <x v="15"/>
    <n v="0"/>
    <x v="2"/>
    <x v="0"/>
    <x v="0"/>
    <x v="0"/>
    <x v="2"/>
    <x v="1"/>
  </r>
  <r>
    <x v="1"/>
    <x v="2"/>
    <s v="De Bonte Raaf"/>
    <x v="6"/>
    <x v="16"/>
    <n v="0"/>
    <x v="2"/>
    <x v="0"/>
    <x v="0"/>
    <x v="0"/>
    <x v="2"/>
    <x v="1"/>
  </r>
  <r>
    <x v="1"/>
    <x v="2"/>
    <s v="De Bonte Raaf"/>
    <x v="6"/>
    <x v="17"/>
    <n v="1662.4"/>
    <x v="2"/>
    <x v="0"/>
    <x v="0"/>
    <x v="0"/>
    <x v="2"/>
    <x v="1"/>
  </r>
  <r>
    <x v="1"/>
    <x v="2"/>
    <s v="De Bonte Raaf"/>
    <x v="6"/>
    <x v="18"/>
    <n v="1662.4"/>
    <x v="2"/>
    <x v="0"/>
    <x v="0"/>
    <x v="0"/>
    <x v="2"/>
    <x v="1"/>
  </r>
  <r>
    <x v="1"/>
    <x v="2"/>
    <s v="De Bonte Raaf"/>
    <x v="6"/>
    <x v="19"/>
    <n v="14"/>
    <x v="2"/>
    <x v="0"/>
    <x v="0"/>
    <x v="0"/>
    <x v="2"/>
    <x v="1"/>
  </r>
  <r>
    <x v="1"/>
    <x v="2"/>
    <s v="De Bonte Raaf"/>
    <x v="6"/>
    <x v="20"/>
    <n v="1662.4"/>
    <x v="2"/>
    <x v="0"/>
    <x v="0"/>
    <x v="0"/>
    <x v="2"/>
    <x v="1"/>
  </r>
  <r>
    <x v="1"/>
    <x v="2"/>
    <s v="De Bonte Raaf"/>
    <x v="6"/>
    <x v="21"/>
    <n v="-615.28"/>
    <x v="2"/>
    <x v="0"/>
    <x v="0"/>
    <x v="0"/>
    <x v="2"/>
    <x v="1"/>
  </r>
  <r>
    <x v="1"/>
    <x v="2"/>
    <s v="De Bonte Raaf"/>
    <x v="6"/>
    <x v="22"/>
    <n v="1662.4"/>
    <x v="2"/>
    <x v="0"/>
    <x v="0"/>
    <x v="0"/>
    <x v="2"/>
    <x v="1"/>
  </r>
  <r>
    <x v="1"/>
    <x v="2"/>
    <s v="De Bonte Raaf"/>
    <x v="6"/>
    <x v="23"/>
    <n v="1662.4"/>
    <x v="2"/>
    <x v="0"/>
    <x v="0"/>
    <x v="0"/>
    <x v="2"/>
    <x v="1"/>
  </r>
  <r>
    <x v="1"/>
    <x v="2"/>
    <s v="De Bonte Raaf"/>
    <x v="6"/>
    <x v="24"/>
    <n v="1662.4"/>
    <x v="2"/>
    <x v="0"/>
    <x v="0"/>
    <x v="0"/>
    <x v="2"/>
    <x v="1"/>
  </r>
  <r>
    <x v="1"/>
    <x v="2"/>
    <s v="De Bonte Raaf"/>
    <x v="6"/>
    <x v="25"/>
    <n v="21.67"/>
    <x v="2"/>
    <x v="0"/>
    <x v="0"/>
    <x v="0"/>
    <x v="2"/>
    <x v="1"/>
  </r>
  <r>
    <x v="1"/>
    <x v="2"/>
    <s v="De Bonte Raaf"/>
    <x v="6"/>
    <x v="26"/>
    <n v="100.8"/>
    <x v="2"/>
    <x v="0"/>
    <x v="0"/>
    <x v="0"/>
    <x v="2"/>
    <x v="1"/>
  </r>
  <r>
    <x v="1"/>
    <x v="2"/>
    <s v="De Bonte Raaf"/>
    <x v="6"/>
    <x v="27"/>
    <n v="0"/>
    <x v="2"/>
    <x v="0"/>
    <x v="0"/>
    <x v="0"/>
    <x v="2"/>
    <x v="1"/>
  </r>
  <r>
    <x v="1"/>
    <x v="2"/>
    <s v="De Bonte Raaf"/>
    <x v="6"/>
    <x v="28"/>
    <n v="1637.4"/>
    <x v="2"/>
    <x v="0"/>
    <x v="0"/>
    <x v="0"/>
    <x v="2"/>
    <x v="1"/>
  </r>
  <r>
    <x v="1"/>
    <x v="2"/>
    <s v="De Bonte Raaf"/>
    <x v="6"/>
    <x v="29"/>
    <n v="25"/>
    <x v="2"/>
    <x v="0"/>
    <x v="0"/>
    <x v="0"/>
    <x v="2"/>
    <x v="1"/>
  </r>
  <r>
    <x v="1"/>
    <x v="2"/>
    <s v="De Bonte Raaf"/>
    <x v="6"/>
    <x v="30"/>
    <n v="2729"/>
    <x v="2"/>
    <x v="0"/>
    <x v="0"/>
    <x v="0"/>
    <x v="2"/>
    <x v="1"/>
  </r>
  <r>
    <x v="1"/>
    <x v="2"/>
    <s v="De Bonte Raaf"/>
    <x v="6"/>
    <x v="31"/>
    <n v="17.489999999999998"/>
    <x v="2"/>
    <x v="0"/>
    <x v="0"/>
    <x v="0"/>
    <x v="2"/>
    <x v="1"/>
  </r>
  <r>
    <x v="1"/>
    <x v="2"/>
    <s v="De Bonte Raaf"/>
    <x v="6"/>
    <x v="32"/>
    <n v="93.6"/>
    <x v="2"/>
    <x v="0"/>
    <x v="0"/>
    <x v="0"/>
    <x v="2"/>
    <x v="1"/>
  </r>
  <r>
    <x v="1"/>
    <x v="2"/>
    <s v="De Bonte Raaf"/>
    <x v="6"/>
    <x v="33"/>
    <n v="60"/>
    <x v="2"/>
    <x v="0"/>
    <x v="0"/>
    <x v="0"/>
    <x v="2"/>
    <x v="1"/>
  </r>
  <r>
    <x v="1"/>
    <x v="2"/>
    <s v="De Bonte Raaf"/>
    <x v="6"/>
    <x v="34"/>
    <n v="60"/>
    <x v="2"/>
    <x v="0"/>
    <x v="0"/>
    <x v="0"/>
    <x v="2"/>
    <x v="1"/>
  </r>
  <r>
    <x v="1"/>
    <x v="2"/>
    <s v="De Bonte Raaf"/>
    <x v="6"/>
    <x v="35"/>
    <n v="60"/>
    <x v="2"/>
    <x v="0"/>
    <x v="0"/>
    <x v="0"/>
    <x v="2"/>
    <x v="1"/>
  </r>
  <r>
    <x v="1"/>
    <x v="2"/>
    <s v="De Bonte Raaf"/>
    <x v="6"/>
    <x v="36"/>
    <n v="94"/>
    <x v="2"/>
    <x v="0"/>
    <x v="0"/>
    <x v="0"/>
    <x v="2"/>
    <x v="1"/>
  </r>
  <r>
    <x v="1"/>
    <x v="2"/>
    <s v="De Bonte Raaf"/>
    <x v="6"/>
    <x v="37"/>
    <n v="116.37"/>
    <x v="2"/>
    <x v="0"/>
    <x v="0"/>
    <x v="0"/>
    <x v="2"/>
    <x v="1"/>
  </r>
  <r>
    <x v="1"/>
    <x v="2"/>
    <s v="De Bonte Raaf"/>
    <x v="6"/>
    <x v="104"/>
    <n v="0"/>
    <x v="2"/>
    <x v="0"/>
    <x v="0"/>
    <x v="0"/>
    <x v="2"/>
    <x v="1"/>
  </r>
  <r>
    <x v="1"/>
    <x v="2"/>
    <s v="De Bonte Raaf"/>
    <x v="6"/>
    <x v="105"/>
    <n v="0"/>
    <x v="2"/>
    <x v="0"/>
    <x v="0"/>
    <x v="0"/>
    <x v="2"/>
    <x v="1"/>
  </r>
  <r>
    <x v="1"/>
    <x v="2"/>
    <s v="De Bonte Raaf"/>
    <x v="6"/>
    <x v="106"/>
    <n v="0"/>
    <x v="2"/>
    <x v="0"/>
    <x v="0"/>
    <x v="0"/>
    <x v="2"/>
    <x v="1"/>
  </r>
  <r>
    <x v="1"/>
    <x v="2"/>
    <s v="De Bonte Raaf"/>
    <x v="6"/>
    <x v="38"/>
    <n v="90.22"/>
    <x v="2"/>
    <x v="0"/>
    <x v="0"/>
    <x v="0"/>
    <x v="2"/>
    <x v="1"/>
  </r>
  <r>
    <x v="1"/>
    <x v="2"/>
    <s v="De Bonte Raaf"/>
    <x v="6"/>
    <x v="39"/>
    <n v="0"/>
    <x v="2"/>
    <x v="0"/>
    <x v="0"/>
    <x v="0"/>
    <x v="2"/>
    <x v="1"/>
  </r>
  <r>
    <x v="1"/>
    <x v="2"/>
    <s v="De Bonte Raaf"/>
    <x v="6"/>
    <x v="40"/>
    <n v="90.22"/>
    <x v="2"/>
    <x v="0"/>
    <x v="0"/>
    <x v="0"/>
    <x v="2"/>
    <x v="1"/>
  </r>
  <r>
    <x v="1"/>
    <x v="2"/>
    <s v="De Bonte Raaf"/>
    <x v="6"/>
    <x v="41"/>
    <n v="0"/>
    <x v="2"/>
    <x v="0"/>
    <x v="0"/>
    <x v="0"/>
    <x v="2"/>
    <x v="1"/>
  </r>
  <r>
    <x v="1"/>
    <x v="2"/>
    <s v="De Bonte Raaf"/>
    <x v="6"/>
    <x v="92"/>
    <n v="1637.4"/>
    <x v="2"/>
    <x v="0"/>
    <x v="0"/>
    <x v="0"/>
    <x v="2"/>
    <x v="1"/>
  </r>
  <r>
    <x v="1"/>
    <x v="2"/>
    <s v="De Bonte Raaf"/>
    <x v="6"/>
    <x v="107"/>
    <n v="25"/>
    <x v="2"/>
    <x v="0"/>
    <x v="0"/>
    <x v="1"/>
    <x v="2"/>
    <x v="1"/>
  </r>
  <r>
    <x v="1"/>
    <x v="2"/>
    <s v="De Bonte Raaf"/>
    <x v="6"/>
    <x v="43"/>
    <n v="0"/>
    <x v="2"/>
    <x v="0"/>
    <x v="0"/>
    <x v="1"/>
    <x v="2"/>
    <x v="1"/>
  </r>
  <r>
    <x v="1"/>
    <x v="2"/>
    <s v="De Bonte Raaf"/>
    <x v="6"/>
    <x v="108"/>
    <n v="0"/>
    <x v="2"/>
    <x v="0"/>
    <x v="0"/>
    <x v="1"/>
    <x v="2"/>
    <x v="1"/>
  </r>
  <r>
    <x v="1"/>
    <x v="2"/>
    <s v="De Bonte Raaf"/>
    <x v="6"/>
    <x v="109"/>
    <n v="0"/>
    <x v="2"/>
    <x v="0"/>
    <x v="0"/>
    <x v="1"/>
    <x v="2"/>
    <x v="1"/>
  </r>
  <r>
    <x v="1"/>
    <x v="2"/>
    <s v="De Bonte Raaf"/>
    <x v="6"/>
    <x v="110"/>
    <n v="0"/>
    <x v="2"/>
    <x v="0"/>
    <x v="0"/>
    <x v="1"/>
    <x v="2"/>
    <x v="1"/>
  </r>
  <r>
    <x v="1"/>
    <x v="2"/>
    <s v="De Bonte Raaf"/>
    <x v="6"/>
    <x v="44"/>
    <n v="0"/>
    <x v="2"/>
    <x v="0"/>
    <x v="0"/>
    <x v="2"/>
    <x v="2"/>
    <x v="1"/>
  </r>
  <r>
    <x v="1"/>
    <x v="2"/>
    <s v="De Bonte Raaf"/>
    <x v="6"/>
    <x v="111"/>
    <n v="0"/>
    <x v="2"/>
    <x v="0"/>
    <x v="0"/>
    <x v="2"/>
    <x v="2"/>
    <x v="1"/>
  </r>
  <r>
    <x v="1"/>
    <x v="2"/>
    <s v="De Bonte Raaf"/>
    <x v="6"/>
    <x v="46"/>
    <n v="0"/>
    <x v="2"/>
    <x v="0"/>
    <x v="0"/>
    <x v="2"/>
    <x v="2"/>
    <x v="1"/>
  </r>
  <r>
    <x v="1"/>
    <x v="2"/>
    <s v="De Bonte Raaf"/>
    <x v="6"/>
    <x v="112"/>
    <n v="0"/>
    <x v="2"/>
    <x v="0"/>
    <x v="0"/>
    <x v="2"/>
    <x v="2"/>
    <x v="1"/>
  </r>
  <r>
    <x v="1"/>
    <x v="2"/>
    <s v="De Bonte Raaf"/>
    <x v="6"/>
    <x v="113"/>
    <n v="0"/>
    <x v="2"/>
    <x v="0"/>
    <x v="0"/>
    <x v="2"/>
    <x v="2"/>
    <x v="1"/>
  </r>
  <r>
    <x v="1"/>
    <x v="2"/>
    <s v="De Bonte Raaf"/>
    <x v="6"/>
    <x v="114"/>
    <n v="0"/>
    <x v="2"/>
    <x v="0"/>
    <x v="0"/>
    <x v="2"/>
    <x v="2"/>
    <x v="1"/>
  </r>
  <r>
    <x v="1"/>
    <x v="2"/>
    <s v="De Bonte Raaf"/>
    <x v="6"/>
    <x v="115"/>
    <n v="0"/>
    <x v="2"/>
    <x v="0"/>
    <x v="0"/>
    <x v="2"/>
    <x v="2"/>
    <x v="1"/>
  </r>
  <r>
    <x v="1"/>
    <x v="2"/>
    <s v="De Bonte Raaf"/>
    <x v="6"/>
    <x v="116"/>
    <n v="0"/>
    <x v="2"/>
    <x v="0"/>
    <x v="0"/>
    <x v="1"/>
    <x v="2"/>
    <x v="1"/>
  </r>
  <r>
    <x v="1"/>
    <x v="2"/>
    <s v="De Bonte Raaf"/>
    <x v="6"/>
    <x v="117"/>
    <n v="0"/>
    <x v="2"/>
    <x v="0"/>
    <x v="0"/>
    <x v="2"/>
    <x v="2"/>
    <x v="1"/>
  </r>
  <r>
    <x v="1"/>
    <x v="2"/>
    <s v="De Bonte Raaf"/>
    <x v="6"/>
    <x v="118"/>
    <n v="0"/>
    <x v="2"/>
    <x v="0"/>
    <x v="0"/>
    <x v="1"/>
    <x v="2"/>
    <x v="1"/>
  </r>
  <r>
    <x v="1"/>
    <x v="2"/>
    <s v="De Bonte Raaf"/>
    <x v="6"/>
    <x v="119"/>
    <n v="0"/>
    <x v="2"/>
    <x v="0"/>
    <x v="0"/>
    <x v="10"/>
    <x v="2"/>
    <x v="1"/>
  </r>
  <r>
    <x v="1"/>
    <x v="2"/>
    <s v="De Bonte Raaf"/>
    <x v="6"/>
    <x v="120"/>
    <n v="0"/>
    <x v="2"/>
    <x v="0"/>
    <x v="0"/>
    <x v="10"/>
    <x v="2"/>
    <x v="1"/>
  </r>
  <r>
    <x v="1"/>
    <x v="2"/>
    <s v="De Bonte Raaf"/>
    <x v="6"/>
    <x v="121"/>
    <n v="0"/>
    <x v="2"/>
    <x v="0"/>
    <x v="0"/>
    <x v="10"/>
    <x v="2"/>
    <x v="1"/>
  </r>
  <r>
    <x v="1"/>
    <x v="2"/>
    <s v="De Bonte Raaf"/>
    <x v="6"/>
    <x v="122"/>
    <n v="0"/>
    <x v="2"/>
    <x v="0"/>
    <x v="0"/>
    <x v="10"/>
    <x v="2"/>
    <x v="1"/>
  </r>
  <r>
    <x v="1"/>
    <x v="2"/>
    <s v="De Bonte Raaf"/>
    <x v="6"/>
    <x v="123"/>
    <n v="0"/>
    <x v="2"/>
    <x v="0"/>
    <x v="0"/>
    <x v="10"/>
    <x v="2"/>
    <x v="1"/>
  </r>
  <r>
    <x v="1"/>
    <x v="2"/>
    <s v="De Bonte Raaf"/>
    <x v="6"/>
    <x v="124"/>
    <n v="0"/>
    <x v="2"/>
    <x v="0"/>
    <x v="0"/>
    <x v="10"/>
    <x v="2"/>
    <x v="1"/>
  </r>
  <r>
    <x v="1"/>
    <x v="2"/>
    <s v="De Bonte Raaf"/>
    <x v="6"/>
    <x v="48"/>
    <n v="0"/>
    <x v="2"/>
    <x v="0"/>
    <x v="0"/>
    <x v="1"/>
    <x v="2"/>
    <x v="1"/>
  </r>
  <r>
    <x v="1"/>
    <x v="2"/>
    <s v="De Bonte Raaf"/>
    <x v="6"/>
    <x v="49"/>
    <n v="130.99"/>
    <x v="2"/>
    <x v="0"/>
    <x v="0"/>
    <x v="3"/>
    <x v="2"/>
    <x v="1"/>
  </r>
  <r>
    <x v="1"/>
    <x v="2"/>
    <s v="De Bonte Raaf"/>
    <x v="6"/>
    <x v="50"/>
    <n v="19.649999999999999"/>
    <x v="2"/>
    <x v="0"/>
    <x v="0"/>
    <x v="4"/>
    <x v="2"/>
    <x v="1"/>
  </r>
  <r>
    <x v="1"/>
    <x v="2"/>
    <s v="De Bonte Raaf"/>
    <x v="6"/>
    <x v="51"/>
    <n v="26.2"/>
    <x v="2"/>
    <x v="0"/>
    <x v="0"/>
    <x v="4"/>
    <x v="2"/>
    <x v="1"/>
  </r>
  <r>
    <x v="1"/>
    <x v="2"/>
    <s v="De Bonte Raaf"/>
    <x v="6"/>
    <x v="52"/>
    <n v="0"/>
    <x v="2"/>
    <x v="0"/>
    <x v="0"/>
    <x v="1"/>
    <x v="2"/>
    <x v="1"/>
  </r>
  <r>
    <x v="1"/>
    <x v="2"/>
    <s v="De Bonte Raaf"/>
    <x v="6"/>
    <x v="53"/>
    <n v="24.56"/>
    <x v="2"/>
    <x v="0"/>
    <x v="0"/>
    <x v="3"/>
    <x v="2"/>
    <x v="1"/>
  </r>
  <r>
    <x v="1"/>
    <x v="2"/>
    <s v="De Bonte Raaf"/>
    <x v="6"/>
    <x v="54"/>
    <n v="3.68"/>
    <x v="2"/>
    <x v="0"/>
    <x v="0"/>
    <x v="4"/>
    <x v="2"/>
    <x v="1"/>
  </r>
  <r>
    <x v="1"/>
    <x v="2"/>
    <s v="De Bonte Raaf"/>
    <x v="6"/>
    <x v="55"/>
    <n v="4.91"/>
    <x v="2"/>
    <x v="0"/>
    <x v="0"/>
    <x v="4"/>
    <x v="2"/>
    <x v="1"/>
  </r>
  <r>
    <x v="1"/>
    <x v="2"/>
    <s v="De Bonte Raaf"/>
    <x v="6"/>
    <x v="56"/>
    <n v="0"/>
    <x v="2"/>
    <x v="0"/>
    <x v="0"/>
    <x v="4"/>
    <x v="2"/>
    <x v="1"/>
  </r>
  <r>
    <x v="1"/>
    <x v="2"/>
    <s v="De Bonte Raaf"/>
    <x v="6"/>
    <x v="57"/>
    <n v="0"/>
    <x v="2"/>
    <x v="0"/>
    <x v="0"/>
    <x v="4"/>
    <x v="2"/>
    <x v="1"/>
  </r>
  <r>
    <x v="1"/>
    <x v="2"/>
    <s v="De Bonte Raaf"/>
    <x v="6"/>
    <x v="58"/>
    <n v="0"/>
    <x v="2"/>
    <x v="0"/>
    <x v="0"/>
    <x v="4"/>
    <x v="2"/>
    <x v="1"/>
  </r>
  <r>
    <x v="1"/>
    <x v="2"/>
    <s v="De Bonte Raaf"/>
    <x v="6"/>
    <x v="59"/>
    <n v="0"/>
    <x v="2"/>
    <x v="0"/>
    <x v="0"/>
    <x v="4"/>
    <x v="2"/>
    <x v="1"/>
  </r>
  <r>
    <x v="1"/>
    <x v="2"/>
    <s v="De Bonte Raaf"/>
    <x v="6"/>
    <x v="60"/>
    <n v="125.18"/>
    <x v="2"/>
    <x v="0"/>
    <x v="0"/>
    <x v="5"/>
    <x v="2"/>
    <x v="1"/>
  </r>
  <r>
    <x v="1"/>
    <x v="2"/>
    <s v="De Bonte Raaf"/>
    <x v="6"/>
    <x v="61"/>
    <n v="0"/>
    <x v="2"/>
    <x v="0"/>
    <x v="0"/>
    <x v="5"/>
    <x v="2"/>
    <x v="1"/>
  </r>
  <r>
    <x v="1"/>
    <x v="2"/>
    <s v="De Bonte Raaf"/>
    <x v="6"/>
    <x v="62"/>
    <n v="0"/>
    <x v="2"/>
    <x v="0"/>
    <x v="0"/>
    <x v="5"/>
    <x v="2"/>
    <x v="1"/>
  </r>
  <r>
    <x v="1"/>
    <x v="2"/>
    <s v="De Bonte Raaf"/>
    <x v="6"/>
    <x v="63"/>
    <n v="0"/>
    <x v="2"/>
    <x v="0"/>
    <x v="0"/>
    <x v="5"/>
    <x v="2"/>
    <x v="1"/>
  </r>
  <r>
    <x v="1"/>
    <x v="2"/>
    <s v="De Bonte Raaf"/>
    <x v="6"/>
    <x v="64"/>
    <n v="8.98"/>
    <x v="2"/>
    <x v="0"/>
    <x v="0"/>
    <x v="5"/>
    <x v="2"/>
    <x v="1"/>
  </r>
  <r>
    <x v="1"/>
    <x v="2"/>
    <s v="De Bonte Raaf"/>
    <x v="6"/>
    <x v="65"/>
    <n v="0"/>
    <x v="2"/>
    <x v="0"/>
    <x v="0"/>
    <x v="5"/>
    <x v="2"/>
    <x v="1"/>
  </r>
  <r>
    <x v="1"/>
    <x v="2"/>
    <s v="De Bonte Raaf"/>
    <x v="6"/>
    <x v="66"/>
    <n v="0"/>
    <x v="2"/>
    <x v="0"/>
    <x v="0"/>
    <x v="5"/>
    <x v="2"/>
    <x v="1"/>
  </r>
  <r>
    <x v="1"/>
    <x v="2"/>
    <s v="De Bonte Raaf"/>
    <x v="6"/>
    <x v="67"/>
    <n v="128"/>
    <x v="2"/>
    <x v="0"/>
    <x v="0"/>
    <x v="5"/>
    <x v="2"/>
    <x v="1"/>
  </r>
  <r>
    <x v="1"/>
    <x v="2"/>
    <s v="De Bonte Raaf"/>
    <x v="6"/>
    <x v="68"/>
    <n v="0"/>
    <x v="2"/>
    <x v="0"/>
    <x v="0"/>
    <x v="5"/>
    <x v="2"/>
    <x v="1"/>
  </r>
  <r>
    <x v="1"/>
    <x v="2"/>
    <s v="De Bonte Raaf"/>
    <x v="6"/>
    <x v="69"/>
    <n v="0"/>
    <x v="2"/>
    <x v="0"/>
    <x v="0"/>
    <x v="5"/>
    <x v="2"/>
    <x v="1"/>
  </r>
  <r>
    <x v="1"/>
    <x v="2"/>
    <s v="De Bonte Raaf"/>
    <x v="6"/>
    <x v="70"/>
    <n v="6.15"/>
    <x v="2"/>
    <x v="0"/>
    <x v="0"/>
    <x v="5"/>
    <x v="2"/>
    <x v="1"/>
  </r>
  <r>
    <x v="1"/>
    <x v="2"/>
    <s v="De Bonte Raaf"/>
    <x v="6"/>
    <x v="71"/>
    <n v="0"/>
    <x v="2"/>
    <x v="0"/>
    <x v="0"/>
    <x v="5"/>
    <x v="2"/>
    <x v="1"/>
  </r>
  <r>
    <x v="1"/>
    <x v="2"/>
    <s v="De Bonte Raaf"/>
    <x v="6"/>
    <x v="72"/>
    <n v="0"/>
    <x v="2"/>
    <x v="0"/>
    <x v="0"/>
    <x v="4"/>
    <x v="2"/>
    <x v="1"/>
  </r>
  <r>
    <x v="1"/>
    <x v="2"/>
    <s v="De Bonte Raaf"/>
    <x v="6"/>
    <x v="73"/>
    <n v="0"/>
    <x v="2"/>
    <x v="0"/>
    <x v="0"/>
    <x v="4"/>
    <x v="2"/>
    <x v="1"/>
  </r>
  <r>
    <x v="1"/>
    <x v="2"/>
    <s v="De Bonte Raaf"/>
    <x v="6"/>
    <x v="74"/>
    <n v="0"/>
    <x v="2"/>
    <x v="0"/>
    <x v="0"/>
    <x v="4"/>
    <x v="2"/>
    <x v="1"/>
  </r>
  <r>
    <x v="1"/>
    <x v="2"/>
    <s v="De Bonte Raaf"/>
    <x v="6"/>
    <x v="75"/>
    <n v="0"/>
    <x v="2"/>
    <x v="0"/>
    <x v="0"/>
    <x v="4"/>
    <x v="2"/>
    <x v="1"/>
  </r>
  <r>
    <x v="1"/>
    <x v="2"/>
    <s v="De Bonte Raaf"/>
    <x v="6"/>
    <x v="76"/>
    <n v="116.37"/>
    <x v="2"/>
    <x v="0"/>
    <x v="0"/>
    <x v="6"/>
    <x v="2"/>
    <x v="1"/>
  </r>
  <r>
    <x v="1"/>
    <x v="2"/>
    <s v="De Bonte Raaf"/>
    <x v="6"/>
    <x v="125"/>
    <n v="0"/>
    <x v="2"/>
    <x v="0"/>
    <x v="0"/>
    <x v="6"/>
    <x v="2"/>
    <x v="1"/>
  </r>
  <r>
    <x v="1"/>
    <x v="2"/>
    <s v="De Bonte Raaf"/>
    <x v="6"/>
    <x v="77"/>
    <n v="-606"/>
    <x v="2"/>
    <x v="0"/>
    <x v="0"/>
    <x v="7"/>
    <x v="2"/>
    <x v="1"/>
  </r>
  <r>
    <x v="1"/>
    <x v="2"/>
    <s v="De Bonte Raaf"/>
    <x v="6"/>
    <x v="78"/>
    <n v="-9.2799999999999994"/>
    <x v="2"/>
    <x v="0"/>
    <x v="0"/>
    <x v="7"/>
    <x v="2"/>
    <x v="1"/>
  </r>
  <r>
    <x v="1"/>
    <x v="2"/>
    <s v="De Bonte Raaf"/>
    <x v="6"/>
    <x v="79"/>
    <n v="0"/>
    <x v="2"/>
    <x v="0"/>
    <x v="0"/>
    <x v="7"/>
    <x v="2"/>
    <x v="1"/>
  </r>
  <r>
    <x v="1"/>
    <x v="2"/>
    <s v="De Bonte Raaf"/>
    <x v="6"/>
    <x v="80"/>
    <n v="0"/>
    <x v="2"/>
    <x v="0"/>
    <x v="0"/>
    <x v="8"/>
    <x v="2"/>
    <x v="1"/>
  </r>
  <r>
    <x v="1"/>
    <x v="2"/>
    <s v="De Bonte Raaf"/>
    <x v="6"/>
    <x v="126"/>
    <n v="0"/>
    <x v="2"/>
    <x v="0"/>
    <x v="0"/>
    <x v="8"/>
    <x v="2"/>
    <x v="1"/>
  </r>
  <r>
    <x v="1"/>
    <x v="2"/>
    <s v="De Bonte Raaf"/>
    <x v="6"/>
    <x v="81"/>
    <n v="1047.1199999999999"/>
    <x v="2"/>
    <x v="0"/>
    <x v="0"/>
    <x v="8"/>
    <x v="2"/>
    <x v="1"/>
  </r>
  <r>
    <x v="1"/>
    <x v="2"/>
    <s v="De Bonte Raaf"/>
    <x v="6"/>
    <x v="82"/>
    <n v="0"/>
    <x v="2"/>
    <x v="0"/>
    <x v="0"/>
    <x v="8"/>
    <x v="2"/>
    <x v="1"/>
  </r>
  <r>
    <x v="1"/>
    <x v="2"/>
    <s v="De Bonte Raaf"/>
    <x v="6"/>
    <x v="83"/>
    <n v="1047.1199999999999"/>
    <x v="2"/>
    <x v="0"/>
    <x v="0"/>
    <x v="9"/>
    <x v="2"/>
    <x v="1"/>
  </r>
  <r>
    <x v="1"/>
    <x v="2"/>
    <s v="De Bonte Raaf"/>
    <x v="6"/>
    <x v="84"/>
    <n v="0"/>
    <x v="2"/>
    <x v="0"/>
    <x v="0"/>
    <x v="3"/>
    <x v="2"/>
    <x v="1"/>
  </r>
  <r>
    <x v="1"/>
    <x v="2"/>
    <s v="De Bonte Raaf"/>
    <x v="7"/>
    <x v="0"/>
    <n v="6995.37"/>
    <x v="2"/>
    <x v="0"/>
    <x v="0"/>
    <x v="0"/>
    <x v="0"/>
    <x v="0"/>
  </r>
  <r>
    <x v="1"/>
    <x v="2"/>
    <s v="De Bonte Raaf"/>
    <x v="7"/>
    <x v="85"/>
    <n v="2976"/>
    <x v="2"/>
    <x v="0"/>
    <x v="0"/>
    <x v="0"/>
    <x v="0"/>
    <x v="0"/>
  </r>
  <r>
    <x v="1"/>
    <x v="2"/>
    <s v="De Bonte Raaf"/>
    <x v="7"/>
    <x v="97"/>
    <n v="50"/>
    <x v="2"/>
    <x v="0"/>
    <x v="0"/>
    <x v="0"/>
    <x v="0"/>
    <x v="0"/>
  </r>
  <r>
    <x v="1"/>
    <x v="2"/>
    <s v="De Bonte Raaf"/>
    <x v="7"/>
    <x v="86"/>
    <n v="2976"/>
    <x v="2"/>
    <x v="0"/>
    <x v="0"/>
    <x v="0"/>
    <x v="0"/>
    <x v="0"/>
  </r>
  <r>
    <x v="1"/>
    <x v="2"/>
    <s v="De Bonte Raaf"/>
    <x v="7"/>
    <x v="4"/>
    <n v="2951"/>
    <x v="2"/>
    <x v="0"/>
    <x v="0"/>
    <x v="1"/>
    <x v="0"/>
    <x v="0"/>
  </r>
  <r>
    <x v="1"/>
    <x v="2"/>
    <s v="De Bonte Raaf"/>
    <x v="7"/>
    <x v="98"/>
    <n v="50"/>
    <x v="2"/>
    <x v="0"/>
    <x v="0"/>
    <x v="0"/>
    <x v="0"/>
    <x v="0"/>
  </r>
  <r>
    <x v="1"/>
    <x v="2"/>
    <s v="De Bonte Raaf"/>
    <x v="7"/>
    <x v="6"/>
    <n v="3830.26"/>
    <x v="2"/>
    <x v="0"/>
    <x v="0"/>
    <x v="0"/>
    <x v="0"/>
    <x v="0"/>
  </r>
  <r>
    <x v="1"/>
    <x v="2"/>
    <s v="De Bonte Raaf"/>
    <x v="7"/>
    <x v="101"/>
    <n v="0"/>
    <x v="2"/>
    <x v="0"/>
    <x v="0"/>
    <x v="1"/>
    <x v="0"/>
    <x v="0"/>
  </r>
  <r>
    <x v="1"/>
    <x v="2"/>
    <s v="De Bonte Raaf"/>
    <x v="7"/>
    <x v="99"/>
    <n v="50"/>
    <x v="2"/>
    <x v="0"/>
    <x v="0"/>
    <x v="0"/>
    <x v="0"/>
    <x v="0"/>
  </r>
  <r>
    <x v="1"/>
    <x v="2"/>
    <s v="De Bonte Raaf"/>
    <x v="7"/>
    <x v="9"/>
    <n v="0"/>
    <x v="2"/>
    <x v="0"/>
    <x v="0"/>
    <x v="0"/>
    <x v="0"/>
    <x v="0"/>
  </r>
  <r>
    <x v="1"/>
    <x v="2"/>
    <s v="De Bonte Raaf"/>
    <x v="7"/>
    <x v="102"/>
    <n v="0"/>
    <x v="2"/>
    <x v="0"/>
    <x v="0"/>
    <x v="0"/>
    <x v="0"/>
    <x v="0"/>
  </r>
  <r>
    <x v="1"/>
    <x v="2"/>
    <s v="De Bonte Raaf"/>
    <x v="7"/>
    <x v="87"/>
    <n v="2951"/>
    <x v="2"/>
    <x v="0"/>
    <x v="0"/>
    <x v="0"/>
    <x v="0"/>
    <x v="0"/>
  </r>
  <r>
    <x v="1"/>
    <x v="2"/>
    <s v="De Bonte Raaf"/>
    <x v="7"/>
    <x v="88"/>
    <n v="2951"/>
    <x v="2"/>
    <x v="0"/>
    <x v="0"/>
    <x v="0"/>
    <x v="0"/>
    <x v="0"/>
  </r>
  <r>
    <x v="1"/>
    <x v="2"/>
    <s v="De Bonte Raaf"/>
    <x v="7"/>
    <x v="89"/>
    <n v="2951"/>
    <x v="2"/>
    <x v="0"/>
    <x v="0"/>
    <x v="0"/>
    <x v="0"/>
    <x v="0"/>
  </r>
  <r>
    <x v="1"/>
    <x v="2"/>
    <s v="De Bonte Raaf"/>
    <x v="7"/>
    <x v="90"/>
    <n v="2951"/>
    <x v="2"/>
    <x v="0"/>
    <x v="0"/>
    <x v="0"/>
    <x v="0"/>
    <x v="0"/>
  </r>
  <r>
    <x v="1"/>
    <x v="2"/>
    <s v="De Bonte Raaf"/>
    <x v="7"/>
    <x v="91"/>
    <n v="2951"/>
    <x v="2"/>
    <x v="0"/>
    <x v="0"/>
    <x v="0"/>
    <x v="0"/>
    <x v="0"/>
  </r>
  <r>
    <x v="1"/>
    <x v="2"/>
    <s v="De Bonte Raaf"/>
    <x v="7"/>
    <x v="103"/>
    <n v="0"/>
    <x v="2"/>
    <x v="0"/>
    <x v="0"/>
    <x v="1"/>
    <x v="0"/>
    <x v="0"/>
  </r>
  <r>
    <x v="1"/>
    <x v="2"/>
    <s v="De Bonte Raaf"/>
    <x v="7"/>
    <x v="95"/>
    <n v="-55"/>
    <x v="2"/>
    <x v="0"/>
    <x v="0"/>
    <x v="0"/>
    <x v="0"/>
    <x v="0"/>
  </r>
  <r>
    <x v="1"/>
    <x v="2"/>
    <s v="De Bonte Raaf"/>
    <x v="7"/>
    <x v="16"/>
    <n v="3026"/>
    <x v="2"/>
    <x v="0"/>
    <x v="0"/>
    <x v="0"/>
    <x v="0"/>
    <x v="0"/>
  </r>
  <r>
    <x v="1"/>
    <x v="2"/>
    <s v="De Bonte Raaf"/>
    <x v="7"/>
    <x v="17"/>
    <n v="0"/>
    <x v="2"/>
    <x v="0"/>
    <x v="0"/>
    <x v="0"/>
    <x v="0"/>
    <x v="0"/>
  </r>
  <r>
    <x v="1"/>
    <x v="2"/>
    <s v="De Bonte Raaf"/>
    <x v="7"/>
    <x v="18"/>
    <n v="3026"/>
    <x v="2"/>
    <x v="0"/>
    <x v="0"/>
    <x v="0"/>
    <x v="0"/>
    <x v="0"/>
  </r>
  <r>
    <x v="1"/>
    <x v="2"/>
    <s v="De Bonte Raaf"/>
    <x v="7"/>
    <x v="19"/>
    <n v="23"/>
    <x v="2"/>
    <x v="0"/>
    <x v="0"/>
    <x v="0"/>
    <x v="0"/>
    <x v="0"/>
  </r>
  <r>
    <x v="1"/>
    <x v="2"/>
    <s v="De Bonte Raaf"/>
    <x v="7"/>
    <x v="20"/>
    <n v="3026"/>
    <x v="2"/>
    <x v="0"/>
    <x v="0"/>
    <x v="0"/>
    <x v="0"/>
    <x v="0"/>
  </r>
  <r>
    <x v="1"/>
    <x v="2"/>
    <s v="De Bonte Raaf"/>
    <x v="7"/>
    <x v="21"/>
    <n v="-614.21"/>
    <x v="2"/>
    <x v="0"/>
    <x v="0"/>
    <x v="0"/>
    <x v="0"/>
    <x v="0"/>
  </r>
  <r>
    <x v="1"/>
    <x v="2"/>
    <s v="De Bonte Raaf"/>
    <x v="7"/>
    <x v="22"/>
    <n v="3026"/>
    <x v="2"/>
    <x v="0"/>
    <x v="0"/>
    <x v="0"/>
    <x v="0"/>
    <x v="0"/>
  </r>
  <r>
    <x v="1"/>
    <x v="2"/>
    <s v="De Bonte Raaf"/>
    <x v="7"/>
    <x v="23"/>
    <n v="3026"/>
    <x v="2"/>
    <x v="0"/>
    <x v="0"/>
    <x v="0"/>
    <x v="0"/>
    <x v="0"/>
  </r>
  <r>
    <x v="1"/>
    <x v="2"/>
    <s v="De Bonte Raaf"/>
    <x v="7"/>
    <x v="24"/>
    <n v="3026"/>
    <x v="2"/>
    <x v="0"/>
    <x v="0"/>
    <x v="0"/>
    <x v="0"/>
    <x v="0"/>
  </r>
  <r>
    <x v="1"/>
    <x v="2"/>
    <s v="De Bonte Raaf"/>
    <x v="7"/>
    <x v="25"/>
    <n v="21.67"/>
    <x v="2"/>
    <x v="0"/>
    <x v="0"/>
    <x v="0"/>
    <x v="0"/>
    <x v="0"/>
  </r>
  <r>
    <x v="1"/>
    <x v="2"/>
    <s v="De Bonte Raaf"/>
    <x v="7"/>
    <x v="26"/>
    <n v="165.6"/>
    <x v="2"/>
    <x v="0"/>
    <x v="0"/>
    <x v="0"/>
    <x v="0"/>
    <x v="0"/>
  </r>
  <r>
    <x v="1"/>
    <x v="2"/>
    <s v="De Bonte Raaf"/>
    <x v="7"/>
    <x v="27"/>
    <n v="350.25"/>
    <x v="2"/>
    <x v="0"/>
    <x v="0"/>
    <x v="0"/>
    <x v="0"/>
    <x v="0"/>
  </r>
  <r>
    <x v="1"/>
    <x v="2"/>
    <s v="De Bonte Raaf"/>
    <x v="7"/>
    <x v="28"/>
    <n v="2976"/>
    <x v="2"/>
    <x v="0"/>
    <x v="0"/>
    <x v="0"/>
    <x v="0"/>
    <x v="0"/>
  </r>
  <r>
    <x v="1"/>
    <x v="2"/>
    <s v="De Bonte Raaf"/>
    <x v="7"/>
    <x v="29"/>
    <n v="50"/>
    <x v="2"/>
    <x v="0"/>
    <x v="0"/>
    <x v="0"/>
    <x v="0"/>
    <x v="0"/>
  </r>
  <r>
    <x v="1"/>
    <x v="2"/>
    <s v="De Bonte Raaf"/>
    <x v="7"/>
    <x v="30"/>
    <n v="2951"/>
    <x v="2"/>
    <x v="0"/>
    <x v="0"/>
    <x v="0"/>
    <x v="0"/>
    <x v="0"/>
  </r>
  <r>
    <x v="1"/>
    <x v="2"/>
    <s v="De Bonte Raaf"/>
    <x v="7"/>
    <x v="31"/>
    <n v="18.920000000000002"/>
    <x v="2"/>
    <x v="0"/>
    <x v="0"/>
    <x v="0"/>
    <x v="0"/>
    <x v="0"/>
  </r>
  <r>
    <x v="1"/>
    <x v="2"/>
    <s v="De Bonte Raaf"/>
    <x v="7"/>
    <x v="32"/>
    <n v="156"/>
    <x v="2"/>
    <x v="0"/>
    <x v="0"/>
    <x v="0"/>
    <x v="0"/>
    <x v="0"/>
  </r>
  <r>
    <x v="1"/>
    <x v="2"/>
    <s v="De Bonte Raaf"/>
    <x v="7"/>
    <x v="33"/>
    <n v="100"/>
    <x v="2"/>
    <x v="0"/>
    <x v="0"/>
    <x v="0"/>
    <x v="0"/>
    <x v="0"/>
  </r>
  <r>
    <x v="1"/>
    <x v="2"/>
    <s v="De Bonte Raaf"/>
    <x v="7"/>
    <x v="34"/>
    <n v="100"/>
    <x v="2"/>
    <x v="0"/>
    <x v="0"/>
    <x v="0"/>
    <x v="0"/>
    <x v="0"/>
  </r>
  <r>
    <x v="1"/>
    <x v="2"/>
    <s v="De Bonte Raaf"/>
    <x v="7"/>
    <x v="35"/>
    <n v="100"/>
    <x v="2"/>
    <x v="0"/>
    <x v="0"/>
    <x v="0"/>
    <x v="0"/>
    <x v="0"/>
  </r>
  <r>
    <x v="1"/>
    <x v="2"/>
    <s v="De Bonte Raaf"/>
    <x v="7"/>
    <x v="36"/>
    <n v="156"/>
    <x v="2"/>
    <x v="0"/>
    <x v="0"/>
    <x v="0"/>
    <x v="0"/>
    <x v="0"/>
  </r>
  <r>
    <x v="1"/>
    <x v="2"/>
    <s v="De Bonte Raaf"/>
    <x v="7"/>
    <x v="37"/>
    <n v="211.82"/>
    <x v="2"/>
    <x v="0"/>
    <x v="0"/>
    <x v="0"/>
    <x v="0"/>
    <x v="0"/>
  </r>
  <r>
    <x v="1"/>
    <x v="2"/>
    <s v="De Bonte Raaf"/>
    <x v="7"/>
    <x v="104"/>
    <n v="0"/>
    <x v="2"/>
    <x v="0"/>
    <x v="0"/>
    <x v="0"/>
    <x v="0"/>
    <x v="0"/>
  </r>
  <r>
    <x v="1"/>
    <x v="2"/>
    <s v="De Bonte Raaf"/>
    <x v="7"/>
    <x v="105"/>
    <n v="0"/>
    <x v="2"/>
    <x v="0"/>
    <x v="0"/>
    <x v="0"/>
    <x v="0"/>
    <x v="0"/>
  </r>
  <r>
    <x v="1"/>
    <x v="2"/>
    <s v="De Bonte Raaf"/>
    <x v="7"/>
    <x v="106"/>
    <n v="0"/>
    <x v="2"/>
    <x v="0"/>
    <x v="0"/>
    <x v="0"/>
    <x v="0"/>
    <x v="0"/>
  </r>
  <r>
    <x v="1"/>
    <x v="2"/>
    <s v="De Bonte Raaf"/>
    <x v="7"/>
    <x v="38"/>
    <n v="150"/>
    <x v="2"/>
    <x v="0"/>
    <x v="0"/>
    <x v="0"/>
    <x v="0"/>
    <x v="0"/>
  </r>
  <r>
    <x v="1"/>
    <x v="2"/>
    <s v="De Bonte Raaf"/>
    <x v="7"/>
    <x v="39"/>
    <n v="0"/>
    <x v="2"/>
    <x v="0"/>
    <x v="0"/>
    <x v="0"/>
    <x v="0"/>
    <x v="0"/>
  </r>
  <r>
    <x v="1"/>
    <x v="2"/>
    <s v="De Bonte Raaf"/>
    <x v="7"/>
    <x v="40"/>
    <n v="150"/>
    <x v="2"/>
    <x v="0"/>
    <x v="0"/>
    <x v="0"/>
    <x v="0"/>
    <x v="0"/>
  </r>
  <r>
    <x v="1"/>
    <x v="2"/>
    <s v="De Bonte Raaf"/>
    <x v="7"/>
    <x v="41"/>
    <n v="0"/>
    <x v="2"/>
    <x v="0"/>
    <x v="0"/>
    <x v="0"/>
    <x v="0"/>
    <x v="0"/>
  </r>
  <r>
    <x v="1"/>
    <x v="2"/>
    <s v="De Bonte Raaf"/>
    <x v="7"/>
    <x v="92"/>
    <n v="2951"/>
    <x v="2"/>
    <x v="0"/>
    <x v="0"/>
    <x v="0"/>
    <x v="0"/>
    <x v="0"/>
  </r>
  <r>
    <x v="1"/>
    <x v="2"/>
    <s v="De Bonte Raaf"/>
    <x v="7"/>
    <x v="107"/>
    <n v="50"/>
    <x v="2"/>
    <x v="0"/>
    <x v="0"/>
    <x v="1"/>
    <x v="0"/>
    <x v="0"/>
  </r>
  <r>
    <x v="1"/>
    <x v="2"/>
    <s v="De Bonte Raaf"/>
    <x v="7"/>
    <x v="43"/>
    <n v="0"/>
    <x v="2"/>
    <x v="0"/>
    <x v="0"/>
    <x v="1"/>
    <x v="0"/>
    <x v="0"/>
  </r>
  <r>
    <x v="1"/>
    <x v="2"/>
    <s v="De Bonte Raaf"/>
    <x v="7"/>
    <x v="108"/>
    <n v="0"/>
    <x v="2"/>
    <x v="0"/>
    <x v="0"/>
    <x v="1"/>
    <x v="0"/>
    <x v="0"/>
  </r>
  <r>
    <x v="1"/>
    <x v="2"/>
    <s v="De Bonte Raaf"/>
    <x v="7"/>
    <x v="109"/>
    <n v="0"/>
    <x v="2"/>
    <x v="0"/>
    <x v="0"/>
    <x v="1"/>
    <x v="0"/>
    <x v="0"/>
  </r>
  <r>
    <x v="1"/>
    <x v="2"/>
    <s v="De Bonte Raaf"/>
    <x v="7"/>
    <x v="110"/>
    <n v="25"/>
    <x v="2"/>
    <x v="0"/>
    <x v="0"/>
    <x v="1"/>
    <x v="0"/>
    <x v="0"/>
  </r>
  <r>
    <x v="1"/>
    <x v="2"/>
    <s v="De Bonte Raaf"/>
    <x v="7"/>
    <x v="44"/>
    <n v="0"/>
    <x v="2"/>
    <x v="0"/>
    <x v="0"/>
    <x v="2"/>
    <x v="0"/>
    <x v="0"/>
  </r>
  <r>
    <x v="1"/>
    <x v="2"/>
    <s v="De Bonte Raaf"/>
    <x v="7"/>
    <x v="111"/>
    <n v="0"/>
    <x v="2"/>
    <x v="0"/>
    <x v="0"/>
    <x v="2"/>
    <x v="0"/>
    <x v="0"/>
  </r>
  <r>
    <x v="1"/>
    <x v="2"/>
    <s v="De Bonte Raaf"/>
    <x v="7"/>
    <x v="46"/>
    <n v="0"/>
    <x v="2"/>
    <x v="0"/>
    <x v="0"/>
    <x v="2"/>
    <x v="0"/>
    <x v="0"/>
  </r>
  <r>
    <x v="1"/>
    <x v="2"/>
    <s v="De Bonte Raaf"/>
    <x v="7"/>
    <x v="112"/>
    <n v="0"/>
    <x v="2"/>
    <x v="0"/>
    <x v="0"/>
    <x v="2"/>
    <x v="0"/>
    <x v="0"/>
  </r>
  <r>
    <x v="1"/>
    <x v="2"/>
    <s v="De Bonte Raaf"/>
    <x v="7"/>
    <x v="113"/>
    <n v="-55"/>
    <x v="2"/>
    <x v="0"/>
    <x v="0"/>
    <x v="2"/>
    <x v="0"/>
    <x v="0"/>
  </r>
  <r>
    <x v="1"/>
    <x v="2"/>
    <s v="De Bonte Raaf"/>
    <x v="7"/>
    <x v="114"/>
    <n v="0"/>
    <x v="2"/>
    <x v="0"/>
    <x v="0"/>
    <x v="2"/>
    <x v="0"/>
    <x v="0"/>
  </r>
  <r>
    <x v="1"/>
    <x v="2"/>
    <s v="De Bonte Raaf"/>
    <x v="7"/>
    <x v="115"/>
    <n v="0"/>
    <x v="2"/>
    <x v="0"/>
    <x v="0"/>
    <x v="2"/>
    <x v="0"/>
    <x v="0"/>
  </r>
  <r>
    <x v="1"/>
    <x v="2"/>
    <s v="De Bonte Raaf"/>
    <x v="7"/>
    <x v="116"/>
    <n v="0"/>
    <x v="2"/>
    <x v="0"/>
    <x v="0"/>
    <x v="1"/>
    <x v="0"/>
    <x v="0"/>
  </r>
  <r>
    <x v="1"/>
    <x v="2"/>
    <s v="De Bonte Raaf"/>
    <x v="7"/>
    <x v="117"/>
    <n v="0"/>
    <x v="2"/>
    <x v="0"/>
    <x v="0"/>
    <x v="2"/>
    <x v="0"/>
    <x v="0"/>
  </r>
  <r>
    <x v="1"/>
    <x v="2"/>
    <s v="De Bonte Raaf"/>
    <x v="7"/>
    <x v="118"/>
    <n v="0"/>
    <x v="2"/>
    <x v="0"/>
    <x v="0"/>
    <x v="1"/>
    <x v="0"/>
    <x v="0"/>
  </r>
  <r>
    <x v="1"/>
    <x v="2"/>
    <s v="De Bonte Raaf"/>
    <x v="7"/>
    <x v="119"/>
    <n v="0"/>
    <x v="2"/>
    <x v="0"/>
    <x v="0"/>
    <x v="10"/>
    <x v="0"/>
    <x v="0"/>
  </r>
  <r>
    <x v="1"/>
    <x v="2"/>
    <s v="De Bonte Raaf"/>
    <x v="7"/>
    <x v="120"/>
    <n v="0"/>
    <x v="2"/>
    <x v="0"/>
    <x v="0"/>
    <x v="10"/>
    <x v="0"/>
    <x v="0"/>
  </r>
  <r>
    <x v="1"/>
    <x v="2"/>
    <s v="De Bonte Raaf"/>
    <x v="7"/>
    <x v="121"/>
    <n v="0"/>
    <x v="2"/>
    <x v="0"/>
    <x v="0"/>
    <x v="10"/>
    <x v="0"/>
    <x v="0"/>
  </r>
  <r>
    <x v="1"/>
    <x v="2"/>
    <s v="De Bonte Raaf"/>
    <x v="7"/>
    <x v="122"/>
    <n v="0"/>
    <x v="2"/>
    <x v="0"/>
    <x v="0"/>
    <x v="10"/>
    <x v="0"/>
    <x v="0"/>
  </r>
  <r>
    <x v="1"/>
    <x v="2"/>
    <s v="De Bonte Raaf"/>
    <x v="7"/>
    <x v="123"/>
    <n v="0"/>
    <x v="2"/>
    <x v="0"/>
    <x v="0"/>
    <x v="10"/>
    <x v="0"/>
    <x v="0"/>
  </r>
  <r>
    <x v="1"/>
    <x v="2"/>
    <s v="De Bonte Raaf"/>
    <x v="7"/>
    <x v="124"/>
    <n v="0"/>
    <x v="2"/>
    <x v="0"/>
    <x v="0"/>
    <x v="10"/>
    <x v="0"/>
    <x v="0"/>
  </r>
  <r>
    <x v="1"/>
    <x v="2"/>
    <s v="De Bonte Raaf"/>
    <x v="7"/>
    <x v="48"/>
    <n v="0"/>
    <x v="2"/>
    <x v="0"/>
    <x v="0"/>
    <x v="1"/>
    <x v="0"/>
    <x v="0"/>
  </r>
  <r>
    <x v="1"/>
    <x v="2"/>
    <s v="De Bonte Raaf"/>
    <x v="7"/>
    <x v="49"/>
    <n v="236.08"/>
    <x v="2"/>
    <x v="0"/>
    <x v="0"/>
    <x v="3"/>
    <x v="0"/>
    <x v="0"/>
  </r>
  <r>
    <x v="1"/>
    <x v="2"/>
    <s v="De Bonte Raaf"/>
    <x v="7"/>
    <x v="50"/>
    <n v="35.409999999999997"/>
    <x v="2"/>
    <x v="0"/>
    <x v="0"/>
    <x v="4"/>
    <x v="0"/>
    <x v="0"/>
  </r>
  <r>
    <x v="1"/>
    <x v="2"/>
    <s v="De Bonte Raaf"/>
    <x v="7"/>
    <x v="51"/>
    <n v="47.22"/>
    <x v="2"/>
    <x v="0"/>
    <x v="0"/>
    <x v="4"/>
    <x v="0"/>
    <x v="0"/>
  </r>
  <r>
    <x v="1"/>
    <x v="2"/>
    <s v="De Bonte Raaf"/>
    <x v="7"/>
    <x v="52"/>
    <n v="0"/>
    <x v="2"/>
    <x v="0"/>
    <x v="0"/>
    <x v="1"/>
    <x v="0"/>
    <x v="0"/>
  </r>
  <r>
    <x v="1"/>
    <x v="2"/>
    <s v="De Bonte Raaf"/>
    <x v="7"/>
    <x v="53"/>
    <n v="44.26"/>
    <x v="2"/>
    <x v="0"/>
    <x v="0"/>
    <x v="3"/>
    <x v="0"/>
    <x v="0"/>
  </r>
  <r>
    <x v="1"/>
    <x v="2"/>
    <s v="De Bonte Raaf"/>
    <x v="7"/>
    <x v="54"/>
    <n v="6.64"/>
    <x v="2"/>
    <x v="0"/>
    <x v="0"/>
    <x v="4"/>
    <x v="0"/>
    <x v="0"/>
  </r>
  <r>
    <x v="1"/>
    <x v="2"/>
    <s v="De Bonte Raaf"/>
    <x v="7"/>
    <x v="55"/>
    <n v="8.85"/>
    <x v="2"/>
    <x v="0"/>
    <x v="0"/>
    <x v="4"/>
    <x v="0"/>
    <x v="0"/>
  </r>
  <r>
    <x v="1"/>
    <x v="2"/>
    <s v="De Bonte Raaf"/>
    <x v="7"/>
    <x v="56"/>
    <n v="0"/>
    <x v="2"/>
    <x v="0"/>
    <x v="0"/>
    <x v="4"/>
    <x v="0"/>
    <x v="0"/>
  </r>
  <r>
    <x v="1"/>
    <x v="2"/>
    <s v="De Bonte Raaf"/>
    <x v="7"/>
    <x v="57"/>
    <n v="0"/>
    <x v="2"/>
    <x v="0"/>
    <x v="0"/>
    <x v="4"/>
    <x v="0"/>
    <x v="0"/>
  </r>
  <r>
    <x v="1"/>
    <x v="2"/>
    <s v="De Bonte Raaf"/>
    <x v="7"/>
    <x v="58"/>
    <n v="0"/>
    <x v="2"/>
    <x v="0"/>
    <x v="0"/>
    <x v="4"/>
    <x v="0"/>
    <x v="0"/>
  </r>
  <r>
    <x v="1"/>
    <x v="2"/>
    <s v="De Bonte Raaf"/>
    <x v="7"/>
    <x v="59"/>
    <n v="0"/>
    <x v="2"/>
    <x v="0"/>
    <x v="0"/>
    <x v="4"/>
    <x v="0"/>
    <x v="0"/>
  </r>
  <r>
    <x v="1"/>
    <x v="2"/>
    <s v="De Bonte Raaf"/>
    <x v="7"/>
    <x v="60"/>
    <n v="227.86"/>
    <x v="2"/>
    <x v="0"/>
    <x v="0"/>
    <x v="5"/>
    <x v="0"/>
    <x v="0"/>
  </r>
  <r>
    <x v="1"/>
    <x v="2"/>
    <s v="De Bonte Raaf"/>
    <x v="7"/>
    <x v="61"/>
    <n v="0"/>
    <x v="2"/>
    <x v="0"/>
    <x v="0"/>
    <x v="5"/>
    <x v="0"/>
    <x v="0"/>
  </r>
  <r>
    <x v="1"/>
    <x v="2"/>
    <s v="De Bonte Raaf"/>
    <x v="7"/>
    <x v="62"/>
    <n v="0"/>
    <x v="2"/>
    <x v="0"/>
    <x v="0"/>
    <x v="5"/>
    <x v="0"/>
    <x v="0"/>
  </r>
  <r>
    <x v="1"/>
    <x v="2"/>
    <s v="De Bonte Raaf"/>
    <x v="7"/>
    <x v="63"/>
    <n v="0"/>
    <x v="2"/>
    <x v="0"/>
    <x v="0"/>
    <x v="5"/>
    <x v="0"/>
    <x v="0"/>
  </r>
  <r>
    <x v="1"/>
    <x v="2"/>
    <s v="De Bonte Raaf"/>
    <x v="7"/>
    <x v="64"/>
    <n v="16.34"/>
    <x v="2"/>
    <x v="0"/>
    <x v="0"/>
    <x v="5"/>
    <x v="0"/>
    <x v="0"/>
  </r>
  <r>
    <x v="1"/>
    <x v="2"/>
    <s v="De Bonte Raaf"/>
    <x v="7"/>
    <x v="65"/>
    <n v="0"/>
    <x v="2"/>
    <x v="0"/>
    <x v="0"/>
    <x v="5"/>
    <x v="0"/>
    <x v="0"/>
  </r>
  <r>
    <x v="1"/>
    <x v="2"/>
    <s v="De Bonte Raaf"/>
    <x v="7"/>
    <x v="66"/>
    <n v="81.7"/>
    <x v="2"/>
    <x v="0"/>
    <x v="0"/>
    <x v="5"/>
    <x v="0"/>
    <x v="0"/>
  </r>
  <r>
    <x v="1"/>
    <x v="2"/>
    <s v="De Bonte Raaf"/>
    <x v="7"/>
    <x v="67"/>
    <n v="0"/>
    <x v="2"/>
    <x v="0"/>
    <x v="0"/>
    <x v="5"/>
    <x v="0"/>
    <x v="0"/>
  </r>
  <r>
    <x v="1"/>
    <x v="2"/>
    <s v="De Bonte Raaf"/>
    <x v="7"/>
    <x v="68"/>
    <n v="0"/>
    <x v="2"/>
    <x v="0"/>
    <x v="0"/>
    <x v="5"/>
    <x v="0"/>
    <x v="0"/>
  </r>
  <r>
    <x v="1"/>
    <x v="2"/>
    <s v="De Bonte Raaf"/>
    <x v="7"/>
    <x v="69"/>
    <n v="0"/>
    <x v="2"/>
    <x v="0"/>
    <x v="0"/>
    <x v="5"/>
    <x v="0"/>
    <x v="0"/>
  </r>
  <r>
    <x v="1"/>
    <x v="2"/>
    <s v="De Bonte Raaf"/>
    <x v="7"/>
    <x v="70"/>
    <n v="11.2"/>
    <x v="2"/>
    <x v="0"/>
    <x v="0"/>
    <x v="5"/>
    <x v="0"/>
    <x v="0"/>
  </r>
  <r>
    <x v="1"/>
    <x v="2"/>
    <s v="De Bonte Raaf"/>
    <x v="7"/>
    <x v="71"/>
    <n v="0"/>
    <x v="2"/>
    <x v="0"/>
    <x v="0"/>
    <x v="5"/>
    <x v="0"/>
    <x v="0"/>
  </r>
  <r>
    <x v="1"/>
    <x v="2"/>
    <s v="De Bonte Raaf"/>
    <x v="7"/>
    <x v="72"/>
    <n v="0"/>
    <x v="2"/>
    <x v="0"/>
    <x v="0"/>
    <x v="4"/>
    <x v="0"/>
    <x v="0"/>
  </r>
  <r>
    <x v="1"/>
    <x v="2"/>
    <s v="De Bonte Raaf"/>
    <x v="7"/>
    <x v="73"/>
    <n v="0"/>
    <x v="2"/>
    <x v="0"/>
    <x v="0"/>
    <x v="4"/>
    <x v="0"/>
    <x v="0"/>
  </r>
  <r>
    <x v="1"/>
    <x v="2"/>
    <s v="De Bonte Raaf"/>
    <x v="7"/>
    <x v="74"/>
    <n v="0"/>
    <x v="2"/>
    <x v="0"/>
    <x v="0"/>
    <x v="4"/>
    <x v="0"/>
    <x v="0"/>
  </r>
  <r>
    <x v="1"/>
    <x v="2"/>
    <s v="De Bonte Raaf"/>
    <x v="7"/>
    <x v="75"/>
    <n v="0"/>
    <x v="2"/>
    <x v="0"/>
    <x v="0"/>
    <x v="4"/>
    <x v="0"/>
    <x v="0"/>
  </r>
  <r>
    <x v="1"/>
    <x v="2"/>
    <s v="De Bonte Raaf"/>
    <x v="7"/>
    <x v="76"/>
    <n v="211.82"/>
    <x v="2"/>
    <x v="0"/>
    <x v="0"/>
    <x v="6"/>
    <x v="0"/>
    <x v="0"/>
  </r>
  <r>
    <x v="1"/>
    <x v="2"/>
    <s v="De Bonte Raaf"/>
    <x v="7"/>
    <x v="125"/>
    <n v="0"/>
    <x v="2"/>
    <x v="0"/>
    <x v="0"/>
    <x v="6"/>
    <x v="0"/>
    <x v="0"/>
  </r>
  <r>
    <x v="1"/>
    <x v="2"/>
    <s v="De Bonte Raaf"/>
    <x v="7"/>
    <x v="77"/>
    <n v="-589.66999999999996"/>
    <x v="2"/>
    <x v="0"/>
    <x v="0"/>
    <x v="7"/>
    <x v="0"/>
    <x v="0"/>
  </r>
  <r>
    <x v="1"/>
    <x v="2"/>
    <s v="De Bonte Raaf"/>
    <x v="7"/>
    <x v="78"/>
    <n v="-24.54"/>
    <x v="2"/>
    <x v="0"/>
    <x v="0"/>
    <x v="7"/>
    <x v="0"/>
    <x v="0"/>
  </r>
  <r>
    <x v="1"/>
    <x v="2"/>
    <s v="De Bonte Raaf"/>
    <x v="7"/>
    <x v="79"/>
    <n v="0"/>
    <x v="2"/>
    <x v="0"/>
    <x v="0"/>
    <x v="7"/>
    <x v="0"/>
    <x v="0"/>
  </r>
  <r>
    <x v="1"/>
    <x v="2"/>
    <s v="De Bonte Raaf"/>
    <x v="7"/>
    <x v="80"/>
    <n v="0"/>
    <x v="2"/>
    <x v="0"/>
    <x v="0"/>
    <x v="8"/>
    <x v="0"/>
    <x v="0"/>
  </r>
  <r>
    <x v="1"/>
    <x v="2"/>
    <s v="De Bonte Raaf"/>
    <x v="7"/>
    <x v="126"/>
    <n v="0"/>
    <x v="2"/>
    <x v="0"/>
    <x v="0"/>
    <x v="8"/>
    <x v="0"/>
    <x v="0"/>
  </r>
  <r>
    <x v="1"/>
    <x v="2"/>
    <s v="De Bonte Raaf"/>
    <x v="7"/>
    <x v="81"/>
    <n v="2331.79"/>
    <x v="2"/>
    <x v="0"/>
    <x v="0"/>
    <x v="8"/>
    <x v="0"/>
    <x v="0"/>
  </r>
  <r>
    <x v="1"/>
    <x v="2"/>
    <s v="De Bonte Raaf"/>
    <x v="7"/>
    <x v="82"/>
    <n v="0"/>
    <x v="2"/>
    <x v="0"/>
    <x v="0"/>
    <x v="8"/>
    <x v="0"/>
    <x v="0"/>
  </r>
  <r>
    <x v="1"/>
    <x v="2"/>
    <s v="De Bonte Raaf"/>
    <x v="7"/>
    <x v="83"/>
    <n v="2331.79"/>
    <x v="2"/>
    <x v="0"/>
    <x v="0"/>
    <x v="9"/>
    <x v="0"/>
    <x v="0"/>
  </r>
  <r>
    <x v="1"/>
    <x v="2"/>
    <s v="De Bonte Raaf"/>
    <x v="7"/>
    <x v="84"/>
    <n v="0"/>
    <x v="2"/>
    <x v="0"/>
    <x v="0"/>
    <x v="3"/>
    <x v="0"/>
    <x v="0"/>
  </r>
  <r>
    <x v="1"/>
    <x v="2"/>
    <s v="De Bonte Raaf"/>
    <x v="8"/>
    <x v="0"/>
    <n v="4389.24"/>
    <x v="2"/>
    <x v="4"/>
    <x v="0"/>
    <x v="0"/>
    <x v="2"/>
    <x v="0"/>
  </r>
  <r>
    <x v="1"/>
    <x v="2"/>
    <s v="De Bonte Raaf"/>
    <x v="8"/>
    <x v="85"/>
    <n v="1560"/>
    <x v="2"/>
    <x v="4"/>
    <x v="0"/>
    <x v="0"/>
    <x v="2"/>
    <x v="0"/>
  </r>
  <r>
    <x v="1"/>
    <x v="2"/>
    <s v="De Bonte Raaf"/>
    <x v="8"/>
    <x v="2"/>
    <n v="0"/>
    <x v="2"/>
    <x v="4"/>
    <x v="0"/>
    <x v="0"/>
    <x v="2"/>
    <x v="0"/>
  </r>
  <r>
    <x v="1"/>
    <x v="2"/>
    <s v="De Bonte Raaf"/>
    <x v="8"/>
    <x v="86"/>
    <n v="1560"/>
    <x v="2"/>
    <x v="4"/>
    <x v="0"/>
    <x v="0"/>
    <x v="2"/>
    <x v="0"/>
  </r>
  <r>
    <x v="1"/>
    <x v="2"/>
    <s v="De Bonte Raaf"/>
    <x v="8"/>
    <x v="4"/>
    <n v="1560"/>
    <x v="2"/>
    <x v="4"/>
    <x v="0"/>
    <x v="1"/>
    <x v="2"/>
    <x v="0"/>
  </r>
  <r>
    <x v="1"/>
    <x v="2"/>
    <s v="De Bonte Raaf"/>
    <x v="8"/>
    <x v="5"/>
    <n v="0"/>
    <x v="2"/>
    <x v="4"/>
    <x v="0"/>
    <x v="0"/>
    <x v="2"/>
    <x v="0"/>
  </r>
  <r>
    <x v="1"/>
    <x v="2"/>
    <s v="De Bonte Raaf"/>
    <x v="8"/>
    <x v="6"/>
    <n v="1991.18"/>
    <x v="2"/>
    <x v="4"/>
    <x v="0"/>
    <x v="0"/>
    <x v="2"/>
    <x v="0"/>
  </r>
  <r>
    <x v="1"/>
    <x v="2"/>
    <s v="De Bonte Raaf"/>
    <x v="8"/>
    <x v="101"/>
    <n v="0"/>
    <x v="2"/>
    <x v="4"/>
    <x v="0"/>
    <x v="1"/>
    <x v="2"/>
    <x v="0"/>
  </r>
  <r>
    <x v="1"/>
    <x v="2"/>
    <s v="De Bonte Raaf"/>
    <x v="8"/>
    <x v="7"/>
    <n v="0"/>
    <x v="2"/>
    <x v="4"/>
    <x v="0"/>
    <x v="0"/>
    <x v="2"/>
    <x v="0"/>
  </r>
  <r>
    <x v="1"/>
    <x v="2"/>
    <s v="De Bonte Raaf"/>
    <x v="8"/>
    <x v="9"/>
    <n v="0"/>
    <x v="2"/>
    <x v="4"/>
    <x v="0"/>
    <x v="0"/>
    <x v="2"/>
    <x v="0"/>
  </r>
  <r>
    <x v="1"/>
    <x v="2"/>
    <s v="De Bonte Raaf"/>
    <x v="8"/>
    <x v="102"/>
    <n v="0"/>
    <x v="2"/>
    <x v="4"/>
    <x v="0"/>
    <x v="0"/>
    <x v="2"/>
    <x v="0"/>
  </r>
  <r>
    <x v="1"/>
    <x v="2"/>
    <s v="De Bonte Raaf"/>
    <x v="8"/>
    <x v="87"/>
    <n v="1560"/>
    <x v="2"/>
    <x v="4"/>
    <x v="0"/>
    <x v="0"/>
    <x v="2"/>
    <x v="0"/>
  </r>
  <r>
    <x v="1"/>
    <x v="2"/>
    <s v="De Bonte Raaf"/>
    <x v="8"/>
    <x v="88"/>
    <n v="1560"/>
    <x v="2"/>
    <x v="4"/>
    <x v="0"/>
    <x v="0"/>
    <x v="2"/>
    <x v="0"/>
  </r>
  <r>
    <x v="1"/>
    <x v="2"/>
    <s v="De Bonte Raaf"/>
    <x v="8"/>
    <x v="89"/>
    <n v="1560"/>
    <x v="2"/>
    <x v="4"/>
    <x v="0"/>
    <x v="0"/>
    <x v="2"/>
    <x v="0"/>
  </r>
  <r>
    <x v="1"/>
    <x v="2"/>
    <s v="De Bonte Raaf"/>
    <x v="8"/>
    <x v="90"/>
    <n v="1560"/>
    <x v="2"/>
    <x v="4"/>
    <x v="0"/>
    <x v="0"/>
    <x v="2"/>
    <x v="0"/>
  </r>
  <r>
    <x v="1"/>
    <x v="2"/>
    <s v="De Bonte Raaf"/>
    <x v="8"/>
    <x v="91"/>
    <n v="1560"/>
    <x v="2"/>
    <x v="4"/>
    <x v="0"/>
    <x v="0"/>
    <x v="2"/>
    <x v="0"/>
  </r>
  <r>
    <x v="1"/>
    <x v="2"/>
    <s v="De Bonte Raaf"/>
    <x v="8"/>
    <x v="103"/>
    <n v="0"/>
    <x v="2"/>
    <x v="4"/>
    <x v="0"/>
    <x v="1"/>
    <x v="2"/>
    <x v="0"/>
  </r>
  <r>
    <x v="1"/>
    <x v="2"/>
    <s v="De Bonte Raaf"/>
    <x v="8"/>
    <x v="15"/>
    <n v="0"/>
    <x v="2"/>
    <x v="4"/>
    <x v="0"/>
    <x v="0"/>
    <x v="2"/>
    <x v="0"/>
  </r>
  <r>
    <x v="1"/>
    <x v="2"/>
    <s v="De Bonte Raaf"/>
    <x v="8"/>
    <x v="16"/>
    <n v="1560"/>
    <x v="2"/>
    <x v="4"/>
    <x v="0"/>
    <x v="0"/>
    <x v="2"/>
    <x v="0"/>
  </r>
  <r>
    <x v="1"/>
    <x v="2"/>
    <s v="De Bonte Raaf"/>
    <x v="8"/>
    <x v="17"/>
    <n v="0"/>
    <x v="2"/>
    <x v="4"/>
    <x v="0"/>
    <x v="0"/>
    <x v="2"/>
    <x v="0"/>
  </r>
  <r>
    <x v="1"/>
    <x v="2"/>
    <s v="De Bonte Raaf"/>
    <x v="8"/>
    <x v="18"/>
    <n v="1560"/>
    <x v="2"/>
    <x v="4"/>
    <x v="0"/>
    <x v="0"/>
    <x v="2"/>
    <x v="0"/>
  </r>
  <r>
    <x v="1"/>
    <x v="2"/>
    <s v="De Bonte Raaf"/>
    <x v="8"/>
    <x v="19"/>
    <n v="14"/>
    <x v="2"/>
    <x v="4"/>
    <x v="0"/>
    <x v="0"/>
    <x v="2"/>
    <x v="0"/>
  </r>
  <r>
    <x v="1"/>
    <x v="2"/>
    <s v="De Bonte Raaf"/>
    <x v="8"/>
    <x v="20"/>
    <n v="1560"/>
    <x v="2"/>
    <x v="4"/>
    <x v="0"/>
    <x v="0"/>
    <x v="2"/>
    <x v="0"/>
  </r>
  <r>
    <x v="1"/>
    <x v="2"/>
    <s v="De Bonte Raaf"/>
    <x v="8"/>
    <x v="21"/>
    <n v="-96.92"/>
    <x v="2"/>
    <x v="4"/>
    <x v="0"/>
    <x v="0"/>
    <x v="2"/>
    <x v="0"/>
  </r>
  <r>
    <x v="1"/>
    <x v="2"/>
    <s v="De Bonte Raaf"/>
    <x v="8"/>
    <x v="22"/>
    <n v="1560"/>
    <x v="2"/>
    <x v="4"/>
    <x v="0"/>
    <x v="0"/>
    <x v="2"/>
    <x v="0"/>
  </r>
  <r>
    <x v="1"/>
    <x v="2"/>
    <s v="De Bonte Raaf"/>
    <x v="8"/>
    <x v="23"/>
    <n v="1560"/>
    <x v="2"/>
    <x v="4"/>
    <x v="0"/>
    <x v="0"/>
    <x v="2"/>
    <x v="0"/>
  </r>
  <r>
    <x v="1"/>
    <x v="2"/>
    <s v="De Bonte Raaf"/>
    <x v="8"/>
    <x v="24"/>
    <n v="1560"/>
    <x v="2"/>
    <x v="4"/>
    <x v="0"/>
    <x v="0"/>
    <x v="2"/>
    <x v="0"/>
  </r>
  <r>
    <x v="1"/>
    <x v="2"/>
    <s v="De Bonte Raaf"/>
    <x v="8"/>
    <x v="25"/>
    <n v="21.67"/>
    <x v="2"/>
    <x v="4"/>
    <x v="0"/>
    <x v="0"/>
    <x v="2"/>
    <x v="0"/>
  </r>
  <r>
    <x v="1"/>
    <x v="2"/>
    <s v="De Bonte Raaf"/>
    <x v="8"/>
    <x v="26"/>
    <n v="100.8"/>
    <x v="2"/>
    <x v="4"/>
    <x v="0"/>
    <x v="0"/>
    <x v="2"/>
    <x v="0"/>
  </r>
  <r>
    <x v="1"/>
    <x v="2"/>
    <s v="De Bonte Raaf"/>
    <x v="8"/>
    <x v="27"/>
    <n v="244.25"/>
    <x v="2"/>
    <x v="4"/>
    <x v="0"/>
    <x v="0"/>
    <x v="2"/>
    <x v="0"/>
  </r>
  <r>
    <x v="1"/>
    <x v="2"/>
    <s v="De Bonte Raaf"/>
    <x v="8"/>
    <x v="28"/>
    <n v="1560"/>
    <x v="2"/>
    <x v="4"/>
    <x v="0"/>
    <x v="0"/>
    <x v="2"/>
    <x v="0"/>
  </r>
  <r>
    <x v="1"/>
    <x v="2"/>
    <s v="De Bonte Raaf"/>
    <x v="8"/>
    <x v="29"/>
    <n v="0"/>
    <x v="2"/>
    <x v="4"/>
    <x v="0"/>
    <x v="0"/>
    <x v="2"/>
    <x v="0"/>
  </r>
  <r>
    <x v="1"/>
    <x v="2"/>
    <s v="De Bonte Raaf"/>
    <x v="8"/>
    <x v="30"/>
    <n v="2600"/>
    <x v="2"/>
    <x v="4"/>
    <x v="0"/>
    <x v="0"/>
    <x v="2"/>
    <x v="0"/>
  </r>
  <r>
    <x v="1"/>
    <x v="2"/>
    <s v="De Bonte Raaf"/>
    <x v="8"/>
    <x v="31"/>
    <n v="16.670000000000002"/>
    <x v="2"/>
    <x v="4"/>
    <x v="0"/>
    <x v="0"/>
    <x v="2"/>
    <x v="0"/>
  </r>
  <r>
    <x v="1"/>
    <x v="2"/>
    <s v="De Bonte Raaf"/>
    <x v="8"/>
    <x v="32"/>
    <n v="93.6"/>
    <x v="2"/>
    <x v="4"/>
    <x v="0"/>
    <x v="0"/>
    <x v="2"/>
    <x v="0"/>
  </r>
  <r>
    <x v="1"/>
    <x v="2"/>
    <s v="De Bonte Raaf"/>
    <x v="8"/>
    <x v="33"/>
    <n v="60"/>
    <x v="2"/>
    <x v="4"/>
    <x v="0"/>
    <x v="0"/>
    <x v="2"/>
    <x v="0"/>
  </r>
  <r>
    <x v="1"/>
    <x v="2"/>
    <s v="De Bonte Raaf"/>
    <x v="8"/>
    <x v="34"/>
    <n v="60"/>
    <x v="2"/>
    <x v="4"/>
    <x v="0"/>
    <x v="0"/>
    <x v="2"/>
    <x v="0"/>
  </r>
  <r>
    <x v="1"/>
    <x v="2"/>
    <s v="De Bonte Raaf"/>
    <x v="8"/>
    <x v="35"/>
    <n v="60"/>
    <x v="2"/>
    <x v="4"/>
    <x v="0"/>
    <x v="0"/>
    <x v="2"/>
    <x v="0"/>
  </r>
  <r>
    <x v="1"/>
    <x v="2"/>
    <s v="De Bonte Raaf"/>
    <x v="8"/>
    <x v="36"/>
    <n v="94"/>
    <x v="2"/>
    <x v="4"/>
    <x v="0"/>
    <x v="0"/>
    <x v="2"/>
    <x v="0"/>
  </r>
  <r>
    <x v="1"/>
    <x v="2"/>
    <s v="De Bonte Raaf"/>
    <x v="8"/>
    <x v="37"/>
    <n v="109.2"/>
    <x v="2"/>
    <x v="4"/>
    <x v="0"/>
    <x v="0"/>
    <x v="2"/>
    <x v="0"/>
  </r>
  <r>
    <x v="1"/>
    <x v="2"/>
    <s v="De Bonte Raaf"/>
    <x v="8"/>
    <x v="104"/>
    <n v="0"/>
    <x v="2"/>
    <x v="4"/>
    <x v="0"/>
    <x v="0"/>
    <x v="2"/>
    <x v="0"/>
  </r>
  <r>
    <x v="1"/>
    <x v="2"/>
    <s v="De Bonte Raaf"/>
    <x v="8"/>
    <x v="127"/>
    <n v="22.5"/>
    <x v="2"/>
    <x v="4"/>
    <x v="0"/>
    <x v="0"/>
    <x v="2"/>
    <x v="0"/>
  </r>
  <r>
    <x v="1"/>
    <x v="2"/>
    <s v="De Bonte Raaf"/>
    <x v="8"/>
    <x v="105"/>
    <n v="0"/>
    <x v="2"/>
    <x v="4"/>
    <x v="0"/>
    <x v="0"/>
    <x v="2"/>
    <x v="0"/>
  </r>
  <r>
    <x v="1"/>
    <x v="2"/>
    <s v="De Bonte Raaf"/>
    <x v="8"/>
    <x v="128"/>
    <n v="22.5"/>
    <x v="2"/>
    <x v="4"/>
    <x v="0"/>
    <x v="0"/>
    <x v="2"/>
    <x v="0"/>
  </r>
  <r>
    <x v="1"/>
    <x v="2"/>
    <s v="De Bonte Raaf"/>
    <x v="8"/>
    <x v="106"/>
    <n v="0"/>
    <x v="2"/>
    <x v="4"/>
    <x v="0"/>
    <x v="0"/>
    <x v="2"/>
    <x v="0"/>
  </r>
  <r>
    <x v="1"/>
    <x v="2"/>
    <s v="De Bonte Raaf"/>
    <x v="8"/>
    <x v="129"/>
    <n v="19810"/>
    <x v="2"/>
    <x v="4"/>
    <x v="0"/>
    <x v="0"/>
    <x v="2"/>
    <x v="0"/>
  </r>
  <r>
    <x v="1"/>
    <x v="2"/>
    <s v="De Bonte Raaf"/>
    <x v="8"/>
    <x v="38"/>
    <n v="18.25"/>
    <x v="2"/>
    <x v="4"/>
    <x v="0"/>
    <x v="0"/>
    <x v="2"/>
    <x v="0"/>
  </r>
  <r>
    <x v="1"/>
    <x v="2"/>
    <s v="De Bonte Raaf"/>
    <x v="8"/>
    <x v="39"/>
    <n v="0"/>
    <x v="2"/>
    <x v="4"/>
    <x v="0"/>
    <x v="0"/>
    <x v="2"/>
    <x v="0"/>
  </r>
  <r>
    <x v="1"/>
    <x v="2"/>
    <s v="De Bonte Raaf"/>
    <x v="8"/>
    <x v="93"/>
    <n v="76"/>
    <x v="2"/>
    <x v="4"/>
    <x v="0"/>
    <x v="0"/>
    <x v="2"/>
    <x v="0"/>
  </r>
  <r>
    <x v="1"/>
    <x v="2"/>
    <s v="De Bonte Raaf"/>
    <x v="8"/>
    <x v="40"/>
    <n v="94.25"/>
    <x v="2"/>
    <x v="4"/>
    <x v="0"/>
    <x v="0"/>
    <x v="2"/>
    <x v="0"/>
  </r>
  <r>
    <x v="1"/>
    <x v="2"/>
    <s v="De Bonte Raaf"/>
    <x v="8"/>
    <x v="41"/>
    <n v="0"/>
    <x v="2"/>
    <x v="4"/>
    <x v="0"/>
    <x v="0"/>
    <x v="2"/>
    <x v="0"/>
  </r>
  <r>
    <x v="1"/>
    <x v="2"/>
    <s v="De Bonte Raaf"/>
    <x v="8"/>
    <x v="92"/>
    <n v="1560"/>
    <x v="2"/>
    <x v="4"/>
    <x v="0"/>
    <x v="0"/>
    <x v="2"/>
    <x v="0"/>
  </r>
  <r>
    <x v="1"/>
    <x v="2"/>
    <s v="De Bonte Raaf"/>
    <x v="8"/>
    <x v="107"/>
    <n v="0"/>
    <x v="2"/>
    <x v="4"/>
    <x v="0"/>
    <x v="1"/>
    <x v="2"/>
    <x v="0"/>
  </r>
  <r>
    <x v="1"/>
    <x v="2"/>
    <s v="De Bonte Raaf"/>
    <x v="8"/>
    <x v="43"/>
    <n v="0"/>
    <x v="2"/>
    <x v="4"/>
    <x v="0"/>
    <x v="1"/>
    <x v="2"/>
    <x v="0"/>
  </r>
  <r>
    <x v="1"/>
    <x v="2"/>
    <s v="De Bonte Raaf"/>
    <x v="8"/>
    <x v="108"/>
    <n v="0"/>
    <x v="2"/>
    <x v="4"/>
    <x v="0"/>
    <x v="1"/>
    <x v="2"/>
    <x v="0"/>
  </r>
  <r>
    <x v="1"/>
    <x v="2"/>
    <s v="De Bonte Raaf"/>
    <x v="8"/>
    <x v="109"/>
    <n v="0"/>
    <x v="2"/>
    <x v="4"/>
    <x v="0"/>
    <x v="1"/>
    <x v="2"/>
    <x v="0"/>
  </r>
  <r>
    <x v="1"/>
    <x v="2"/>
    <s v="De Bonte Raaf"/>
    <x v="8"/>
    <x v="110"/>
    <n v="0"/>
    <x v="2"/>
    <x v="4"/>
    <x v="0"/>
    <x v="1"/>
    <x v="2"/>
    <x v="0"/>
  </r>
  <r>
    <x v="1"/>
    <x v="2"/>
    <s v="De Bonte Raaf"/>
    <x v="8"/>
    <x v="44"/>
    <n v="0"/>
    <x v="2"/>
    <x v="4"/>
    <x v="0"/>
    <x v="2"/>
    <x v="2"/>
    <x v="0"/>
  </r>
  <r>
    <x v="1"/>
    <x v="2"/>
    <s v="De Bonte Raaf"/>
    <x v="8"/>
    <x v="111"/>
    <n v="0"/>
    <x v="2"/>
    <x v="4"/>
    <x v="0"/>
    <x v="2"/>
    <x v="2"/>
    <x v="0"/>
  </r>
  <r>
    <x v="1"/>
    <x v="2"/>
    <s v="De Bonte Raaf"/>
    <x v="8"/>
    <x v="46"/>
    <n v="0"/>
    <x v="2"/>
    <x v="4"/>
    <x v="0"/>
    <x v="2"/>
    <x v="2"/>
    <x v="0"/>
  </r>
  <r>
    <x v="1"/>
    <x v="2"/>
    <s v="De Bonte Raaf"/>
    <x v="8"/>
    <x v="112"/>
    <n v="0"/>
    <x v="2"/>
    <x v="4"/>
    <x v="0"/>
    <x v="2"/>
    <x v="2"/>
    <x v="0"/>
  </r>
  <r>
    <x v="1"/>
    <x v="2"/>
    <s v="De Bonte Raaf"/>
    <x v="8"/>
    <x v="113"/>
    <n v="0"/>
    <x v="2"/>
    <x v="4"/>
    <x v="0"/>
    <x v="2"/>
    <x v="2"/>
    <x v="0"/>
  </r>
  <r>
    <x v="1"/>
    <x v="2"/>
    <s v="De Bonte Raaf"/>
    <x v="8"/>
    <x v="114"/>
    <n v="0"/>
    <x v="2"/>
    <x v="4"/>
    <x v="0"/>
    <x v="2"/>
    <x v="2"/>
    <x v="0"/>
  </r>
  <r>
    <x v="1"/>
    <x v="2"/>
    <s v="De Bonte Raaf"/>
    <x v="8"/>
    <x v="115"/>
    <n v="0"/>
    <x v="2"/>
    <x v="4"/>
    <x v="0"/>
    <x v="2"/>
    <x v="2"/>
    <x v="0"/>
  </r>
  <r>
    <x v="1"/>
    <x v="2"/>
    <s v="De Bonte Raaf"/>
    <x v="8"/>
    <x v="116"/>
    <n v="0"/>
    <x v="2"/>
    <x v="4"/>
    <x v="0"/>
    <x v="1"/>
    <x v="2"/>
    <x v="0"/>
  </r>
  <r>
    <x v="1"/>
    <x v="2"/>
    <s v="De Bonte Raaf"/>
    <x v="8"/>
    <x v="117"/>
    <n v="0"/>
    <x v="2"/>
    <x v="4"/>
    <x v="0"/>
    <x v="2"/>
    <x v="2"/>
    <x v="0"/>
  </r>
  <r>
    <x v="1"/>
    <x v="2"/>
    <s v="De Bonte Raaf"/>
    <x v="8"/>
    <x v="118"/>
    <n v="0"/>
    <x v="2"/>
    <x v="4"/>
    <x v="0"/>
    <x v="1"/>
    <x v="2"/>
    <x v="0"/>
  </r>
  <r>
    <x v="1"/>
    <x v="2"/>
    <s v="De Bonte Raaf"/>
    <x v="8"/>
    <x v="119"/>
    <n v="0"/>
    <x v="2"/>
    <x v="4"/>
    <x v="0"/>
    <x v="10"/>
    <x v="2"/>
    <x v="0"/>
  </r>
  <r>
    <x v="1"/>
    <x v="2"/>
    <s v="De Bonte Raaf"/>
    <x v="8"/>
    <x v="120"/>
    <n v="0"/>
    <x v="2"/>
    <x v="4"/>
    <x v="0"/>
    <x v="10"/>
    <x v="2"/>
    <x v="0"/>
  </r>
  <r>
    <x v="1"/>
    <x v="2"/>
    <s v="De Bonte Raaf"/>
    <x v="8"/>
    <x v="121"/>
    <n v="0"/>
    <x v="2"/>
    <x v="4"/>
    <x v="0"/>
    <x v="10"/>
    <x v="2"/>
    <x v="0"/>
  </r>
  <r>
    <x v="1"/>
    <x v="2"/>
    <s v="De Bonte Raaf"/>
    <x v="8"/>
    <x v="122"/>
    <n v="0"/>
    <x v="2"/>
    <x v="4"/>
    <x v="0"/>
    <x v="10"/>
    <x v="2"/>
    <x v="0"/>
  </r>
  <r>
    <x v="1"/>
    <x v="2"/>
    <s v="De Bonte Raaf"/>
    <x v="8"/>
    <x v="123"/>
    <n v="0"/>
    <x v="2"/>
    <x v="4"/>
    <x v="0"/>
    <x v="10"/>
    <x v="2"/>
    <x v="0"/>
  </r>
  <r>
    <x v="1"/>
    <x v="2"/>
    <s v="De Bonte Raaf"/>
    <x v="8"/>
    <x v="124"/>
    <n v="0"/>
    <x v="2"/>
    <x v="4"/>
    <x v="0"/>
    <x v="10"/>
    <x v="2"/>
    <x v="0"/>
  </r>
  <r>
    <x v="1"/>
    <x v="2"/>
    <s v="De Bonte Raaf"/>
    <x v="8"/>
    <x v="48"/>
    <n v="0"/>
    <x v="2"/>
    <x v="4"/>
    <x v="0"/>
    <x v="1"/>
    <x v="2"/>
    <x v="0"/>
  </r>
  <r>
    <x v="1"/>
    <x v="2"/>
    <s v="De Bonte Raaf"/>
    <x v="8"/>
    <x v="49"/>
    <n v="124.8"/>
    <x v="2"/>
    <x v="4"/>
    <x v="0"/>
    <x v="3"/>
    <x v="2"/>
    <x v="0"/>
  </r>
  <r>
    <x v="1"/>
    <x v="2"/>
    <s v="De Bonte Raaf"/>
    <x v="8"/>
    <x v="50"/>
    <n v="18.72"/>
    <x v="2"/>
    <x v="4"/>
    <x v="0"/>
    <x v="4"/>
    <x v="2"/>
    <x v="0"/>
  </r>
  <r>
    <x v="1"/>
    <x v="2"/>
    <s v="De Bonte Raaf"/>
    <x v="8"/>
    <x v="51"/>
    <n v="24.96"/>
    <x v="2"/>
    <x v="4"/>
    <x v="0"/>
    <x v="4"/>
    <x v="2"/>
    <x v="0"/>
  </r>
  <r>
    <x v="1"/>
    <x v="2"/>
    <s v="De Bonte Raaf"/>
    <x v="8"/>
    <x v="52"/>
    <n v="0"/>
    <x v="2"/>
    <x v="4"/>
    <x v="0"/>
    <x v="1"/>
    <x v="2"/>
    <x v="0"/>
  </r>
  <r>
    <x v="1"/>
    <x v="2"/>
    <s v="De Bonte Raaf"/>
    <x v="8"/>
    <x v="53"/>
    <n v="23.4"/>
    <x v="2"/>
    <x v="4"/>
    <x v="0"/>
    <x v="3"/>
    <x v="2"/>
    <x v="0"/>
  </r>
  <r>
    <x v="1"/>
    <x v="2"/>
    <s v="De Bonte Raaf"/>
    <x v="8"/>
    <x v="54"/>
    <n v="3.51"/>
    <x v="2"/>
    <x v="4"/>
    <x v="0"/>
    <x v="4"/>
    <x v="2"/>
    <x v="0"/>
  </r>
  <r>
    <x v="1"/>
    <x v="2"/>
    <s v="De Bonte Raaf"/>
    <x v="8"/>
    <x v="55"/>
    <n v="4.68"/>
    <x v="2"/>
    <x v="4"/>
    <x v="0"/>
    <x v="4"/>
    <x v="2"/>
    <x v="0"/>
  </r>
  <r>
    <x v="1"/>
    <x v="2"/>
    <s v="De Bonte Raaf"/>
    <x v="8"/>
    <x v="56"/>
    <n v="0"/>
    <x v="2"/>
    <x v="4"/>
    <x v="0"/>
    <x v="4"/>
    <x v="2"/>
    <x v="0"/>
  </r>
  <r>
    <x v="1"/>
    <x v="2"/>
    <s v="De Bonte Raaf"/>
    <x v="8"/>
    <x v="57"/>
    <n v="0"/>
    <x v="2"/>
    <x v="4"/>
    <x v="0"/>
    <x v="4"/>
    <x v="2"/>
    <x v="0"/>
  </r>
  <r>
    <x v="1"/>
    <x v="2"/>
    <s v="De Bonte Raaf"/>
    <x v="8"/>
    <x v="58"/>
    <n v="0"/>
    <x v="2"/>
    <x v="4"/>
    <x v="0"/>
    <x v="4"/>
    <x v="2"/>
    <x v="0"/>
  </r>
  <r>
    <x v="1"/>
    <x v="2"/>
    <s v="De Bonte Raaf"/>
    <x v="8"/>
    <x v="59"/>
    <n v="0"/>
    <x v="2"/>
    <x v="4"/>
    <x v="0"/>
    <x v="4"/>
    <x v="2"/>
    <x v="0"/>
  </r>
  <r>
    <x v="1"/>
    <x v="2"/>
    <s v="De Bonte Raaf"/>
    <x v="8"/>
    <x v="60"/>
    <n v="117.47"/>
    <x v="2"/>
    <x v="4"/>
    <x v="0"/>
    <x v="5"/>
    <x v="2"/>
    <x v="0"/>
  </r>
  <r>
    <x v="1"/>
    <x v="2"/>
    <s v="De Bonte Raaf"/>
    <x v="8"/>
    <x v="61"/>
    <n v="0"/>
    <x v="2"/>
    <x v="4"/>
    <x v="0"/>
    <x v="5"/>
    <x v="2"/>
    <x v="0"/>
  </r>
  <r>
    <x v="1"/>
    <x v="2"/>
    <s v="De Bonte Raaf"/>
    <x v="8"/>
    <x v="62"/>
    <n v="0"/>
    <x v="2"/>
    <x v="4"/>
    <x v="0"/>
    <x v="5"/>
    <x v="2"/>
    <x v="0"/>
  </r>
  <r>
    <x v="1"/>
    <x v="2"/>
    <s v="De Bonte Raaf"/>
    <x v="8"/>
    <x v="63"/>
    <n v="0"/>
    <x v="2"/>
    <x v="4"/>
    <x v="0"/>
    <x v="5"/>
    <x v="2"/>
    <x v="0"/>
  </r>
  <r>
    <x v="1"/>
    <x v="2"/>
    <s v="De Bonte Raaf"/>
    <x v="8"/>
    <x v="64"/>
    <n v="8.42"/>
    <x v="2"/>
    <x v="4"/>
    <x v="0"/>
    <x v="5"/>
    <x v="2"/>
    <x v="0"/>
  </r>
  <r>
    <x v="1"/>
    <x v="2"/>
    <s v="De Bonte Raaf"/>
    <x v="8"/>
    <x v="65"/>
    <n v="0"/>
    <x v="2"/>
    <x v="4"/>
    <x v="0"/>
    <x v="5"/>
    <x v="2"/>
    <x v="0"/>
  </r>
  <r>
    <x v="1"/>
    <x v="2"/>
    <s v="De Bonte Raaf"/>
    <x v="8"/>
    <x v="66"/>
    <n v="42.12"/>
    <x v="2"/>
    <x v="4"/>
    <x v="0"/>
    <x v="5"/>
    <x v="2"/>
    <x v="0"/>
  </r>
  <r>
    <x v="1"/>
    <x v="2"/>
    <s v="De Bonte Raaf"/>
    <x v="8"/>
    <x v="67"/>
    <n v="0"/>
    <x v="2"/>
    <x v="4"/>
    <x v="0"/>
    <x v="5"/>
    <x v="2"/>
    <x v="0"/>
  </r>
  <r>
    <x v="1"/>
    <x v="2"/>
    <s v="De Bonte Raaf"/>
    <x v="8"/>
    <x v="68"/>
    <n v="0"/>
    <x v="2"/>
    <x v="4"/>
    <x v="0"/>
    <x v="5"/>
    <x v="2"/>
    <x v="0"/>
  </r>
  <r>
    <x v="1"/>
    <x v="2"/>
    <s v="De Bonte Raaf"/>
    <x v="8"/>
    <x v="69"/>
    <n v="0"/>
    <x v="2"/>
    <x v="4"/>
    <x v="0"/>
    <x v="5"/>
    <x v="2"/>
    <x v="0"/>
  </r>
  <r>
    <x v="1"/>
    <x v="2"/>
    <s v="De Bonte Raaf"/>
    <x v="8"/>
    <x v="70"/>
    <n v="5.77"/>
    <x v="2"/>
    <x v="4"/>
    <x v="0"/>
    <x v="5"/>
    <x v="2"/>
    <x v="0"/>
  </r>
  <r>
    <x v="1"/>
    <x v="2"/>
    <s v="De Bonte Raaf"/>
    <x v="8"/>
    <x v="71"/>
    <n v="0"/>
    <x v="2"/>
    <x v="4"/>
    <x v="0"/>
    <x v="5"/>
    <x v="2"/>
    <x v="0"/>
  </r>
  <r>
    <x v="1"/>
    <x v="2"/>
    <s v="De Bonte Raaf"/>
    <x v="8"/>
    <x v="72"/>
    <n v="0"/>
    <x v="2"/>
    <x v="4"/>
    <x v="0"/>
    <x v="4"/>
    <x v="2"/>
    <x v="0"/>
  </r>
  <r>
    <x v="1"/>
    <x v="2"/>
    <s v="De Bonte Raaf"/>
    <x v="8"/>
    <x v="73"/>
    <n v="0"/>
    <x v="2"/>
    <x v="4"/>
    <x v="0"/>
    <x v="4"/>
    <x v="2"/>
    <x v="0"/>
  </r>
  <r>
    <x v="1"/>
    <x v="2"/>
    <s v="De Bonte Raaf"/>
    <x v="8"/>
    <x v="74"/>
    <n v="0"/>
    <x v="2"/>
    <x v="4"/>
    <x v="0"/>
    <x v="4"/>
    <x v="2"/>
    <x v="0"/>
  </r>
  <r>
    <x v="1"/>
    <x v="2"/>
    <s v="De Bonte Raaf"/>
    <x v="8"/>
    <x v="75"/>
    <n v="0"/>
    <x v="2"/>
    <x v="4"/>
    <x v="0"/>
    <x v="4"/>
    <x v="2"/>
    <x v="0"/>
  </r>
  <r>
    <x v="1"/>
    <x v="2"/>
    <s v="De Bonte Raaf"/>
    <x v="8"/>
    <x v="76"/>
    <n v="109.2"/>
    <x v="2"/>
    <x v="4"/>
    <x v="0"/>
    <x v="6"/>
    <x v="2"/>
    <x v="0"/>
  </r>
  <r>
    <x v="1"/>
    <x v="2"/>
    <s v="De Bonte Raaf"/>
    <x v="8"/>
    <x v="125"/>
    <n v="0"/>
    <x v="2"/>
    <x v="4"/>
    <x v="0"/>
    <x v="6"/>
    <x v="2"/>
    <x v="0"/>
  </r>
  <r>
    <x v="1"/>
    <x v="2"/>
    <s v="De Bonte Raaf"/>
    <x v="8"/>
    <x v="77"/>
    <n v="-96.92"/>
    <x v="2"/>
    <x v="4"/>
    <x v="0"/>
    <x v="7"/>
    <x v="2"/>
    <x v="0"/>
  </r>
  <r>
    <x v="1"/>
    <x v="2"/>
    <s v="De Bonte Raaf"/>
    <x v="8"/>
    <x v="78"/>
    <n v="0"/>
    <x v="2"/>
    <x v="4"/>
    <x v="0"/>
    <x v="7"/>
    <x v="2"/>
    <x v="0"/>
  </r>
  <r>
    <x v="1"/>
    <x v="2"/>
    <s v="De Bonte Raaf"/>
    <x v="8"/>
    <x v="79"/>
    <n v="0"/>
    <x v="2"/>
    <x v="4"/>
    <x v="0"/>
    <x v="7"/>
    <x v="2"/>
    <x v="0"/>
  </r>
  <r>
    <x v="1"/>
    <x v="2"/>
    <s v="De Bonte Raaf"/>
    <x v="8"/>
    <x v="80"/>
    <n v="0"/>
    <x v="2"/>
    <x v="4"/>
    <x v="0"/>
    <x v="8"/>
    <x v="2"/>
    <x v="0"/>
  </r>
  <r>
    <x v="1"/>
    <x v="2"/>
    <s v="De Bonte Raaf"/>
    <x v="8"/>
    <x v="126"/>
    <n v="0"/>
    <x v="2"/>
    <x v="4"/>
    <x v="0"/>
    <x v="8"/>
    <x v="2"/>
    <x v="0"/>
  </r>
  <r>
    <x v="1"/>
    <x v="2"/>
    <s v="De Bonte Raaf"/>
    <x v="8"/>
    <x v="81"/>
    <n v="1463.08"/>
    <x v="2"/>
    <x v="4"/>
    <x v="0"/>
    <x v="8"/>
    <x v="2"/>
    <x v="0"/>
  </r>
  <r>
    <x v="1"/>
    <x v="2"/>
    <s v="De Bonte Raaf"/>
    <x v="8"/>
    <x v="82"/>
    <n v="0"/>
    <x v="2"/>
    <x v="4"/>
    <x v="0"/>
    <x v="8"/>
    <x v="2"/>
    <x v="0"/>
  </r>
  <r>
    <x v="1"/>
    <x v="2"/>
    <s v="De Bonte Raaf"/>
    <x v="8"/>
    <x v="83"/>
    <n v="1463.08"/>
    <x v="2"/>
    <x v="4"/>
    <x v="0"/>
    <x v="9"/>
    <x v="2"/>
    <x v="0"/>
  </r>
  <r>
    <x v="1"/>
    <x v="2"/>
    <s v="De Bonte Raaf"/>
    <x v="8"/>
    <x v="84"/>
    <n v="0"/>
    <x v="2"/>
    <x v="4"/>
    <x v="0"/>
    <x v="3"/>
    <x v="2"/>
    <x v="0"/>
  </r>
  <r>
    <x v="1"/>
    <x v="2"/>
    <s v="De Bonte Raaf"/>
    <x v="9"/>
    <x v="0"/>
    <n v="3212.01"/>
    <x v="3"/>
    <x v="0"/>
    <x v="0"/>
    <x v="0"/>
    <x v="2"/>
    <x v="0"/>
  </r>
  <r>
    <x v="1"/>
    <x v="2"/>
    <s v="De Bonte Raaf"/>
    <x v="9"/>
    <x v="85"/>
    <n v="1132"/>
    <x v="3"/>
    <x v="0"/>
    <x v="0"/>
    <x v="0"/>
    <x v="2"/>
    <x v="0"/>
  </r>
  <r>
    <x v="1"/>
    <x v="2"/>
    <s v="De Bonte Raaf"/>
    <x v="9"/>
    <x v="2"/>
    <n v="0"/>
    <x v="3"/>
    <x v="0"/>
    <x v="0"/>
    <x v="0"/>
    <x v="2"/>
    <x v="0"/>
  </r>
  <r>
    <x v="1"/>
    <x v="2"/>
    <s v="De Bonte Raaf"/>
    <x v="9"/>
    <x v="86"/>
    <n v="1132"/>
    <x v="3"/>
    <x v="0"/>
    <x v="0"/>
    <x v="0"/>
    <x v="2"/>
    <x v="0"/>
  </r>
  <r>
    <x v="1"/>
    <x v="2"/>
    <s v="De Bonte Raaf"/>
    <x v="9"/>
    <x v="4"/>
    <n v="1132"/>
    <x v="3"/>
    <x v="0"/>
    <x v="0"/>
    <x v="1"/>
    <x v="2"/>
    <x v="0"/>
  </r>
  <r>
    <x v="1"/>
    <x v="2"/>
    <s v="De Bonte Raaf"/>
    <x v="9"/>
    <x v="5"/>
    <n v="0"/>
    <x v="3"/>
    <x v="0"/>
    <x v="0"/>
    <x v="0"/>
    <x v="2"/>
    <x v="0"/>
  </r>
  <r>
    <x v="1"/>
    <x v="2"/>
    <s v="De Bonte Raaf"/>
    <x v="9"/>
    <x v="6"/>
    <n v="1444.88"/>
    <x v="3"/>
    <x v="0"/>
    <x v="0"/>
    <x v="0"/>
    <x v="2"/>
    <x v="0"/>
  </r>
  <r>
    <x v="1"/>
    <x v="2"/>
    <s v="De Bonte Raaf"/>
    <x v="9"/>
    <x v="101"/>
    <n v="0"/>
    <x v="3"/>
    <x v="0"/>
    <x v="0"/>
    <x v="1"/>
    <x v="2"/>
    <x v="0"/>
  </r>
  <r>
    <x v="1"/>
    <x v="2"/>
    <s v="De Bonte Raaf"/>
    <x v="9"/>
    <x v="7"/>
    <n v="0"/>
    <x v="3"/>
    <x v="0"/>
    <x v="0"/>
    <x v="0"/>
    <x v="2"/>
    <x v="0"/>
  </r>
  <r>
    <x v="1"/>
    <x v="2"/>
    <s v="De Bonte Raaf"/>
    <x v="9"/>
    <x v="9"/>
    <n v="0"/>
    <x v="3"/>
    <x v="0"/>
    <x v="0"/>
    <x v="0"/>
    <x v="2"/>
    <x v="0"/>
  </r>
  <r>
    <x v="1"/>
    <x v="2"/>
    <s v="De Bonte Raaf"/>
    <x v="9"/>
    <x v="102"/>
    <n v="0"/>
    <x v="3"/>
    <x v="0"/>
    <x v="0"/>
    <x v="0"/>
    <x v="2"/>
    <x v="0"/>
  </r>
  <r>
    <x v="1"/>
    <x v="2"/>
    <s v="De Bonte Raaf"/>
    <x v="9"/>
    <x v="87"/>
    <n v="1132"/>
    <x v="3"/>
    <x v="0"/>
    <x v="0"/>
    <x v="0"/>
    <x v="2"/>
    <x v="0"/>
  </r>
  <r>
    <x v="1"/>
    <x v="2"/>
    <s v="De Bonte Raaf"/>
    <x v="9"/>
    <x v="88"/>
    <n v="1132"/>
    <x v="3"/>
    <x v="0"/>
    <x v="0"/>
    <x v="0"/>
    <x v="2"/>
    <x v="0"/>
  </r>
  <r>
    <x v="1"/>
    <x v="2"/>
    <s v="De Bonte Raaf"/>
    <x v="9"/>
    <x v="89"/>
    <n v="1132"/>
    <x v="3"/>
    <x v="0"/>
    <x v="0"/>
    <x v="0"/>
    <x v="2"/>
    <x v="0"/>
  </r>
  <r>
    <x v="1"/>
    <x v="2"/>
    <s v="De Bonte Raaf"/>
    <x v="9"/>
    <x v="90"/>
    <n v="1132"/>
    <x v="3"/>
    <x v="0"/>
    <x v="0"/>
    <x v="0"/>
    <x v="2"/>
    <x v="0"/>
  </r>
  <r>
    <x v="1"/>
    <x v="2"/>
    <s v="De Bonte Raaf"/>
    <x v="9"/>
    <x v="91"/>
    <n v="1132"/>
    <x v="3"/>
    <x v="0"/>
    <x v="0"/>
    <x v="0"/>
    <x v="2"/>
    <x v="0"/>
  </r>
  <r>
    <x v="1"/>
    <x v="2"/>
    <s v="De Bonte Raaf"/>
    <x v="9"/>
    <x v="103"/>
    <n v="0"/>
    <x v="3"/>
    <x v="0"/>
    <x v="0"/>
    <x v="1"/>
    <x v="2"/>
    <x v="0"/>
  </r>
  <r>
    <x v="1"/>
    <x v="2"/>
    <s v="De Bonte Raaf"/>
    <x v="9"/>
    <x v="15"/>
    <n v="0"/>
    <x v="3"/>
    <x v="0"/>
    <x v="0"/>
    <x v="0"/>
    <x v="2"/>
    <x v="0"/>
  </r>
  <r>
    <x v="1"/>
    <x v="2"/>
    <s v="De Bonte Raaf"/>
    <x v="9"/>
    <x v="16"/>
    <n v="1132"/>
    <x v="3"/>
    <x v="0"/>
    <x v="0"/>
    <x v="0"/>
    <x v="2"/>
    <x v="0"/>
  </r>
  <r>
    <x v="1"/>
    <x v="2"/>
    <s v="De Bonte Raaf"/>
    <x v="9"/>
    <x v="17"/>
    <n v="0"/>
    <x v="3"/>
    <x v="0"/>
    <x v="0"/>
    <x v="0"/>
    <x v="2"/>
    <x v="0"/>
  </r>
  <r>
    <x v="1"/>
    <x v="2"/>
    <s v="De Bonte Raaf"/>
    <x v="9"/>
    <x v="18"/>
    <n v="1132"/>
    <x v="3"/>
    <x v="0"/>
    <x v="0"/>
    <x v="0"/>
    <x v="2"/>
    <x v="0"/>
  </r>
  <r>
    <x v="1"/>
    <x v="2"/>
    <s v="De Bonte Raaf"/>
    <x v="9"/>
    <x v="19"/>
    <n v="23"/>
    <x v="3"/>
    <x v="0"/>
    <x v="0"/>
    <x v="0"/>
    <x v="2"/>
    <x v="0"/>
  </r>
  <r>
    <x v="1"/>
    <x v="2"/>
    <s v="De Bonte Raaf"/>
    <x v="9"/>
    <x v="20"/>
    <n v="1132"/>
    <x v="3"/>
    <x v="0"/>
    <x v="0"/>
    <x v="0"/>
    <x v="2"/>
    <x v="0"/>
  </r>
  <r>
    <x v="1"/>
    <x v="2"/>
    <s v="De Bonte Raaf"/>
    <x v="9"/>
    <x v="21"/>
    <n v="-61.33"/>
    <x v="3"/>
    <x v="0"/>
    <x v="0"/>
    <x v="0"/>
    <x v="2"/>
    <x v="0"/>
  </r>
  <r>
    <x v="1"/>
    <x v="2"/>
    <s v="De Bonte Raaf"/>
    <x v="9"/>
    <x v="22"/>
    <n v="1132"/>
    <x v="3"/>
    <x v="0"/>
    <x v="0"/>
    <x v="0"/>
    <x v="2"/>
    <x v="0"/>
  </r>
  <r>
    <x v="1"/>
    <x v="2"/>
    <s v="De Bonte Raaf"/>
    <x v="9"/>
    <x v="23"/>
    <n v="1132"/>
    <x v="3"/>
    <x v="0"/>
    <x v="0"/>
    <x v="0"/>
    <x v="2"/>
    <x v="0"/>
  </r>
  <r>
    <x v="1"/>
    <x v="2"/>
    <s v="De Bonte Raaf"/>
    <x v="9"/>
    <x v="24"/>
    <n v="1132"/>
    <x v="3"/>
    <x v="0"/>
    <x v="0"/>
    <x v="0"/>
    <x v="2"/>
    <x v="0"/>
  </r>
  <r>
    <x v="1"/>
    <x v="2"/>
    <s v="De Bonte Raaf"/>
    <x v="9"/>
    <x v="25"/>
    <n v="21.67"/>
    <x v="3"/>
    <x v="0"/>
    <x v="0"/>
    <x v="0"/>
    <x v="2"/>
    <x v="0"/>
  </r>
  <r>
    <x v="1"/>
    <x v="2"/>
    <s v="De Bonte Raaf"/>
    <x v="9"/>
    <x v="26"/>
    <n v="82.8"/>
    <x v="3"/>
    <x v="0"/>
    <x v="0"/>
    <x v="0"/>
    <x v="2"/>
    <x v="0"/>
  </r>
  <r>
    <x v="1"/>
    <x v="2"/>
    <s v="De Bonte Raaf"/>
    <x v="9"/>
    <x v="27"/>
    <n v="121.25"/>
    <x v="3"/>
    <x v="0"/>
    <x v="0"/>
    <x v="0"/>
    <x v="2"/>
    <x v="0"/>
  </r>
  <r>
    <x v="1"/>
    <x v="2"/>
    <s v="De Bonte Raaf"/>
    <x v="9"/>
    <x v="28"/>
    <n v="1132"/>
    <x v="3"/>
    <x v="0"/>
    <x v="0"/>
    <x v="0"/>
    <x v="2"/>
    <x v="0"/>
  </r>
  <r>
    <x v="1"/>
    <x v="2"/>
    <s v="De Bonte Raaf"/>
    <x v="9"/>
    <x v="29"/>
    <n v="0"/>
    <x v="3"/>
    <x v="0"/>
    <x v="0"/>
    <x v="0"/>
    <x v="2"/>
    <x v="0"/>
  </r>
  <r>
    <x v="1"/>
    <x v="2"/>
    <s v="De Bonte Raaf"/>
    <x v="9"/>
    <x v="30"/>
    <n v="2264"/>
    <x v="3"/>
    <x v="0"/>
    <x v="0"/>
    <x v="0"/>
    <x v="2"/>
    <x v="0"/>
  </r>
  <r>
    <x v="1"/>
    <x v="2"/>
    <s v="De Bonte Raaf"/>
    <x v="9"/>
    <x v="31"/>
    <n v="14.51"/>
    <x v="3"/>
    <x v="0"/>
    <x v="0"/>
    <x v="0"/>
    <x v="2"/>
    <x v="0"/>
  </r>
  <r>
    <x v="1"/>
    <x v="2"/>
    <s v="De Bonte Raaf"/>
    <x v="9"/>
    <x v="32"/>
    <n v="78"/>
    <x v="3"/>
    <x v="0"/>
    <x v="0"/>
    <x v="0"/>
    <x v="2"/>
    <x v="0"/>
  </r>
  <r>
    <x v="1"/>
    <x v="2"/>
    <s v="De Bonte Raaf"/>
    <x v="9"/>
    <x v="33"/>
    <n v="50"/>
    <x v="3"/>
    <x v="0"/>
    <x v="0"/>
    <x v="0"/>
    <x v="2"/>
    <x v="0"/>
  </r>
  <r>
    <x v="1"/>
    <x v="2"/>
    <s v="De Bonte Raaf"/>
    <x v="9"/>
    <x v="34"/>
    <n v="50"/>
    <x v="3"/>
    <x v="0"/>
    <x v="0"/>
    <x v="0"/>
    <x v="2"/>
    <x v="0"/>
  </r>
  <r>
    <x v="1"/>
    <x v="2"/>
    <s v="De Bonte Raaf"/>
    <x v="9"/>
    <x v="35"/>
    <n v="100"/>
    <x v="3"/>
    <x v="0"/>
    <x v="0"/>
    <x v="0"/>
    <x v="2"/>
    <x v="0"/>
  </r>
  <r>
    <x v="1"/>
    <x v="2"/>
    <s v="De Bonte Raaf"/>
    <x v="9"/>
    <x v="36"/>
    <n v="78"/>
    <x v="3"/>
    <x v="0"/>
    <x v="0"/>
    <x v="0"/>
    <x v="2"/>
    <x v="0"/>
  </r>
  <r>
    <x v="1"/>
    <x v="2"/>
    <s v="De Bonte Raaf"/>
    <x v="9"/>
    <x v="37"/>
    <n v="79.239999999999995"/>
    <x v="3"/>
    <x v="0"/>
    <x v="0"/>
    <x v="0"/>
    <x v="2"/>
    <x v="0"/>
  </r>
  <r>
    <x v="1"/>
    <x v="2"/>
    <s v="De Bonte Raaf"/>
    <x v="9"/>
    <x v="104"/>
    <n v="0"/>
    <x v="3"/>
    <x v="0"/>
    <x v="0"/>
    <x v="0"/>
    <x v="2"/>
    <x v="0"/>
  </r>
  <r>
    <x v="1"/>
    <x v="2"/>
    <s v="De Bonte Raaf"/>
    <x v="9"/>
    <x v="105"/>
    <n v="0"/>
    <x v="3"/>
    <x v="0"/>
    <x v="0"/>
    <x v="0"/>
    <x v="2"/>
    <x v="0"/>
  </r>
  <r>
    <x v="1"/>
    <x v="2"/>
    <s v="De Bonte Raaf"/>
    <x v="9"/>
    <x v="106"/>
    <n v="0"/>
    <x v="3"/>
    <x v="0"/>
    <x v="0"/>
    <x v="0"/>
    <x v="2"/>
    <x v="0"/>
  </r>
  <r>
    <x v="1"/>
    <x v="2"/>
    <s v="De Bonte Raaf"/>
    <x v="9"/>
    <x v="38"/>
    <n v="75"/>
    <x v="3"/>
    <x v="0"/>
    <x v="0"/>
    <x v="0"/>
    <x v="2"/>
    <x v="0"/>
  </r>
  <r>
    <x v="1"/>
    <x v="2"/>
    <s v="De Bonte Raaf"/>
    <x v="9"/>
    <x v="39"/>
    <n v="0"/>
    <x v="3"/>
    <x v="0"/>
    <x v="0"/>
    <x v="0"/>
    <x v="2"/>
    <x v="0"/>
  </r>
  <r>
    <x v="1"/>
    <x v="2"/>
    <s v="De Bonte Raaf"/>
    <x v="9"/>
    <x v="40"/>
    <n v="75"/>
    <x v="3"/>
    <x v="0"/>
    <x v="0"/>
    <x v="0"/>
    <x v="2"/>
    <x v="0"/>
  </r>
  <r>
    <x v="1"/>
    <x v="2"/>
    <s v="De Bonte Raaf"/>
    <x v="9"/>
    <x v="41"/>
    <n v="0"/>
    <x v="3"/>
    <x v="0"/>
    <x v="0"/>
    <x v="0"/>
    <x v="2"/>
    <x v="0"/>
  </r>
  <r>
    <x v="1"/>
    <x v="2"/>
    <s v="De Bonte Raaf"/>
    <x v="9"/>
    <x v="92"/>
    <n v="1132"/>
    <x v="3"/>
    <x v="0"/>
    <x v="0"/>
    <x v="0"/>
    <x v="2"/>
    <x v="0"/>
  </r>
  <r>
    <x v="1"/>
    <x v="2"/>
    <s v="De Bonte Raaf"/>
    <x v="9"/>
    <x v="107"/>
    <n v="0"/>
    <x v="3"/>
    <x v="0"/>
    <x v="0"/>
    <x v="1"/>
    <x v="2"/>
    <x v="0"/>
  </r>
  <r>
    <x v="1"/>
    <x v="2"/>
    <s v="De Bonte Raaf"/>
    <x v="9"/>
    <x v="43"/>
    <n v="0"/>
    <x v="3"/>
    <x v="0"/>
    <x v="0"/>
    <x v="1"/>
    <x v="2"/>
    <x v="0"/>
  </r>
  <r>
    <x v="1"/>
    <x v="2"/>
    <s v="De Bonte Raaf"/>
    <x v="9"/>
    <x v="108"/>
    <n v="0"/>
    <x v="3"/>
    <x v="0"/>
    <x v="0"/>
    <x v="1"/>
    <x v="2"/>
    <x v="0"/>
  </r>
  <r>
    <x v="1"/>
    <x v="2"/>
    <s v="De Bonte Raaf"/>
    <x v="9"/>
    <x v="109"/>
    <n v="0"/>
    <x v="3"/>
    <x v="0"/>
    <x v="0"/>
    <x v="1"/>
    <x v="2"/>
    <x v="0"/>
  </r>
  <r>
    <x v="1"/>
    <x v="2"/>
    <s v="De Bonte Raaf"/>
    <x v="9"/>
    <x v="110"/>
    <n v="0"/>
    <x v="3"/>
    <x v="0"/>
    <x v="0"/>
    <x v="1"/>
    <x v="2"/>
    <x v="0"/>
  </r>
  <r>
    <x v="1"/>
    <x v="2"/>
    <s v="De Bonte Raaf"/>
    <x v="9"/>
    <x v="44"/>
    <n v="0"/>
    <x v="3"/>
    <x v="0"/>
    <x v="0"/>
    <x v="2"/>
    <x v="2"/>
    <x v="0"/>
  </r>
  <r>
    <x v="1"/>
    <x v="2"/>
    <s v="De Bonte Raaf"/>
    <x v="9"/>
    <x v="111"/>
    <n v="0"/>
    <x v="3"/>
    <x v="0"/>
    <x v="0"/>
    <x v="2"/>
    <x v="2"/>
    <x v="0"/>
  </r>
  <r>
    <x v="1"/>
    <x v="2"/>
    <s v="De Bonte Raaf"/>
    <x v="9"/>
    <x v="46"/>
    <n v="0"/>
    <x v="3"/>
    <x v="0"/>
    <x v="0"/>
    <x v="2"/>
    <x v="2"/>
    <x v="0"/>
  </r>
  <r>
    <x v="1"/>
    <x v="2"/>
    <s v="De Bonte Raaf"/>
    <x v="9"/>
    <x v="112"/>
    <n v="0"/>
    <x v="3"/>
    <x v="0"/>
    <x v="0"/>
    <x v="2"/>
    <x v="2"/>
    <x v="0"/>
  </r>
  <r>
    <x v="1"/>
    <x v="2"/>
    <s v="De Bonte Raaf"/>
    <x v="9"/>
    <x v="113"/>
    <n v="0"/>
    <x v="3"/>
    <x v="0"/>
    <x v="0"/>
    <x v="2"/>
    <x v="2"/>
    <x v="0"/>
  </r>
  <r>
    <x v="1"/>
    <x v="2"/>
    <s v="De Bonte Raaf"/>
    <x v="9"/>
    <x v="114"/>
    <n v="0"/>
    <x v="3"/>
    <x v="0"/>
    <x v="0"/>
    <x v="2"/>
    <x v="2"/>
    <x v="0"/>
  </r>
  <r>
    <x v="1"/>
    <x v="2"/>
    <s v="De Bonte Raaf"/>
    <x v="9"/>
    <x v="115"/>
    <n v="0"/>
    <x v="3"/>
    <x v="0"/>
    <x v="0"/>
    <x v="2"/>
    <x v="2"/>
    <x v="0"/>
  </r>
  <r>
    <x v="1"/>
    <x v="2"/>
    <s v="De Bonte Raaf"/>
    <x v="9"/>
    <x v="116"/>
    <n v="0"/>
    <x v="3"/>
    <x v="0"/>
    <x v="0"/>
    <x v="1"/>
    <x v="2"/>
    <x v="0"/>
  </r>
  <r>
    <x v="1"/>
    <x v="2"/>
    <s v="De Bonte Raaf"/>
    <x v="9"/>
    <x v="117"/>
    <n v="0"/>
    <x v="3"/>
    <x v="0"/>
    <x v="0"/>
    <x v="2"/>
    <x v="2"/>
    <x v="0"/>
  </r>
  <r>
    <x v="1"/>
    <x v="2"/>
    <s v="De Bonte Raaf"/>
    <x v="9"/>
    <x v="118"/>
    <n v="0"/>
    <x v="3"/>
    <x v="0"/>
    <x v="0"/>
    <x v="1"/>
    <x v="2"/>
    <x v="0"/>
  </r>
  <r>
    <x v="1"/>
    <x v="2"/>
    <s v="De Bonte Raaf"/>
    <x v="9"/>
    <x v="119"/>
    <n v="0"/>
    <x v="3"/>
    <x v="0"/>
    <x v="0"/>
    <x v="10"/>
    <x v="2"/>
    <x v="0"/>
  </r>
  <r>
    <x v="1"/>
    <x v="2"/>
    <s v="De Bonte Raaf"/>
    <x v="9"/>
    <x v="120"/>
    <n v="0"/>
    <x v="3"/>
    <x v="0"/>
    <x v="0"/>
    <x v="10"/>
    <x v="2"/>
    <x v="0"/>
  </r>
  <r>
    <x v="1"/>
    <x v="2"/>
    <s v="De Bonte Raaf"/>
    <x v="9"/>
    <x v="121"/>
    <n v="0"/>
    <x v="3"/>
    <x v="0"/>
    <x v="0"/>
    <x v="10"/>
    <x v="2"/>
    <x v="0"/>
  </r>
  <r>
    <x v="1"/>
    <x v="2"/>
    <s v="De Bonte Raaf"/>
    <x v="9"/>
    <x v="122"/>
    <n v="0"/>
    <x v="3"/>
    <x v="0"/>
    <x v="0"/>
    <x v="10"/>
    <x v="2"/>
    <x v="0"/>
  </r>
  <r>
    <x v="1"/>
    <x v="2"/>
    <s v="De Bonte Raaf"/>
    <x v="9"/>
    <x v="123"/>
    <n v="0"/>
    <x v="3"/>
    <x v="0"/>
    <x v="0"/>
    <x v="10"/>
    <x v="2"/>
    <x v="0"/>
  </r>
  <r>
    <x v="1"/>
    <x v="2"/>
    <s v="De Bonte Raaf"/>
    <x v="9"/>
    <x v="124"/>
    <n v="0"/>
    <x v="3"/>
    <x v="0"/>
    <x v="0"/>
    <x v="10"/>
    <x v="2"/>
    <x v="0"/>
  </r>
  <r>
    <x v="1"/>
    <x v="2"/>
    <s v="De Bonte Raaf"/>
    <x v="9"/>
    <x v="48"/>
    <n v="0"/>
    <x v="3"/>
    <x v="0"/>
    <x v="0"/>
    <x v="1"/>
    <x v="2"/>
    <x v="0"/>
  </r>
  <r>
    <x v="1"/>
    <x v="2"/>
    <s v="De Bonte Raaf"/>
    <x v="9"/>
    <x v="49"/>
    <n v="90.56"/>
    <x v="3"/>
    <x v="0"/>
    <x v="0"/>
    <x v="3"/>
    <x v="2"/>
    <x v="0"/>
  </r>
  <r>
    <x v="1"/>
    <x v="2"/>
    <s v="De Bonte Raaf"/>
    <x v="9"/>
    <x v="50"/>
    <n v="13.58"/>
    <x v="3"/>
    <x v="0"/>
    <x v="0"/>
    <x v="4"/>
    <x v="2"/>
    <x v="0"/>
  </r>
  <r>
    <x v="1"/>
    <x v="2"/>
    <s v="De Bonte Raaf"/>
    <x v="9"/>
    <x v="51"/>
    <n v="18.11"/>
    <x v="3"/>
    <x v="0"/>
    <x v="0"/>
    <x v="4"/>
    <x v="2"/>
    <x v="0"/>
  </r>
  <r>
    <x v="1"/>
    <x v="2"/>
    <s v="De Bonte Raaf"/>
    <x v="9"/>
    <x v="52"/>
    <n v="0"/>
    <x v="3"/>
    <x v="0"/>
    <x v="0"/>
    <x v="1"/>
    <x v="2"/>
    <x v="0"/>
  </r>
  <r>
    <x v="1"/>
    <x v="2"/>
    <s v="De Bonte Raaf"/>
    <x v="9"/>
    <x v="53"/>
    <n v="16.98"/>
    <x v="3"/>
    <x v="0"/>
    <x v="0"/>
    <x v="3"/>
    <x v="2"/>
    <x v="0"/>
  </r>
  <r>
    <x v="1"/>
    <x v="2"/>
    <s v="De Bonte Raaf"/>
    <x v="9"/>
    <x v="54"/>
    <n v="2.5499999999999998"/>
    <x v="3"/>
    <x v="0"/>
    <x v="0"/>
    <x v="4"/>
    <x v="2"/>
    <x v="0"/>
  </r>
  <r>
    <x v="1"/>
    <x v="2"/>
    <s v="De Bonte Raaf"/>
    <x v="9"/>
    <x v="55"/>
    <n v="3.4"/>
    <x v="3"/>
    <x v="0"/>
    <x v="0"/>
    <x v="4"/>
    <x v="2"/>
    <x v="0"/>
  </r>
  <r>
    <x v="1"/>
    <x v="2"/>
    <s v="De Bonte Raaf"/>
    <x v="9"/>
    <x v="56"/>
    <n v="0"/>
    <x v="3"/>
    <x v="0"/>
    <x v="0"/>
    <x v="4"/>
    <x v="2"/>
    <x v="0"/>
  </r>
  <r>
    <x v="1"/>
    <x v="2"/>
    <s v="De Bonte Raaf"/>
    <x v="9"/>
    <x v="57"/>
    <n v="0"/>
    <x v="3"/>
    <x v="0"/>
    <x v="0"/>
    <x v="4"/>
    <x v="2"/>
    <x v="0"/>
  </r>
  <r>
    <x v="1"/>
    <x v="2"/>
    <s v="De Bonte Raaf"/>
    <x v="9"/>
    <x v="58"/>
    <n v="0"/>
    <x v="3"/>
    <x v="0"/>
    <x v="0"/>
    <x v="4"/>
    <x v="2"/>
    <x v="0"/>
  </r>
  <r>
    <x v="1"/>
    <x v="2"/>
    <s v="De Bonte Raaf"/>
    <x v="9"/>
    <x v="59"/>
    <n v="0"/>
    <x v="3"/>
    <x v="0"/>
    <x v="0"/>
    <x v="4"/>
    <x v="2"/>
    <x v="0"/>
  </r>
  <r>
    <x v="1"/>
    <x v="2"/>
    <s v="De Bonte Raaf"/>
    <x v="9"/>
    <x v="60"/>
    <n v="85.24"/>
    <x v="3"/>
    <x v="0"/>
    <x v="0"/>
    <x v="5"/>
    <x v="2"/>
    <x v="0"/>
  </r>
  <r>
    <x v="1"/>
    <x v="2"/>
    <s v="De Bonte Raaf"/>
    <x v="9"/>
    <x v="61"/>
    <n v="0"/>
    <x v="3"/>
    <x v="0"/>
    <x v="0"/>
    <x v="5"/>
    <x v="2"/>
    <x v="0"/>
  </r>
  <r>
    <x v="1"/>
    <x v="2"/>
    <s v="De Bonte Raaf"/>
    <x v="9"/>
    <x v="62"/>
    <n v="0"/>
    <x v="3"/>
    <x v="0"/>
    <x v="0"/>
    <x v="5"/>
    <x v="2"/>
    <x v="0"/>
  </r>
  <r>
    <x v="1"/>
    <x v="2"/>
    <s v="De Bonte Raaf"/>
    <x v="9"/>
    <x v="63"/>
    <n v="0"/>
    <x v="3"/>
    <x v="0"/>
    <x v="0"/>
    <x v="5"/>
    <x v="2"/>
    <x v="0"/>
  </r>
  <r>
    <x v="1"/>
    <x v="2"/>
    <s v="De Bonte Raaf"/>
    <x v="9"/>
    <x v="64"/>
    <n v="6.11"/>
    <x v="3"/>
    <x v="0"/>
    <x v="0"/>
    <x v="5"/>
    <x v="2"/>
    <x v="0"/>
  </r>
  <r>
    <x v="1"/>
    <x v="2"/>
    <s v="De Bonte Raaf"/>
    <x v="9"/>
    <x v="65"/>
    <n v="0"/>
    <x v="3"/>
    <x v="0"/>
    <x v="0"/>
    <x v="5"/>
    <x v="2"/>
    <x v="0"/>
  </r>
  <r>
    <x v="1"/>
    <x v="2"/>
    <s v="De Bonte Raaf"/>
    <x v="9"/>
    <x v="66"/>
    <n v="30.56"/>
    <x v="3"/>
    <x v="0"/>
    <x v="0"/>
    <x v="5"/>
    <x v="2"/>
    <x v="0"/>
  </r>
  <r>
    <x v="1"/>
    <x v="2"/>
    <s v="De Bonte Raaf"/>
    <x v="9"/>
    <x v="67"/>
    <n v="0"/>
    <x v="3"/>
    <x v="0"/>
    <x v="0"/>
    <x v="5"/>
    <x v="2"/>
    <x v="0"/>
  </r>
  <r>
    <x v="1"/>
    <x v="2"/>
    <s v="De Bonte Raaf"/>
    <x v="9"/>
    <x v="68"/>
    <n v="0"/>
    <x v="3"/>
    <x v="0"/>
    <x v="0"/>
    <x v="5"/>
    <x v="2"/>
    <x v="0"/>
  </r>
  <r>
    <x v="1"/>
    <x v="2"/>
    <s v="De Bonte Raaf"/>
    <x v="9"/>
    <x v="69"/>
    <n v="0"/>
    <x v="3"/>
    <x v="0"/>
    <x v="0"/>
    <x v="5"/>
    <x v="2"/>
    <x v="0"/>
  </r>
  <r>
    <x v="1"/>
    <x v="2"/>
    <s v="De Bonte Raaf"/>
    <x v="9"/>
    <x v="70"/>
    <n v="4.1900000000000004"/>
    <x v="3"/>
    <x v="0"/>
    <x v="0"/>
    <x v="5"/>
    <x v="2"/>
    <x v="0"/>
  </r>
  <r>
    <x v="1"/>
    <x v="2"/>
    <s v="De Bonte Raaf"/>
    <x v="9"/>
    <x v="71"/>
    <n v="0"/>
    <x v="3"/>
    <x v="0"/>
    <x v="0"/>
    <x v="5"/>
    <x v="2"/>
    <x v="0"/>
  </r>
  <r>
    <x v="1"/>
    <x v="2"/>
    <s v="De Bonte Raaf"/>
    <x v="9"/>
    <x v="72"/>
    <n v="0"/>
    <x v="3"/>
    <x v="0"/>
    <x v="0"/>
    <x v="4"/>
    <x v="2"/>
    <x v="0"/>
  </r>
  <r>
    <x v="1"/>
    <x v="2"/>
    <s v="De Bonte Raaf"/>
    <x v="9"/>
    <x v="73"/>
    <n v="0"/>
    <x v="3"/>
    <x v="0"/>
    <x v="0"/>
    <x v="4"/>
    <x v="2"/>
    <x v="0"/>
  </r>
  <r>
    <x v="1"/>
    <x v="2"/>
    <s v="De Bonte Raaf"/>
    <x v="9"/>
    <x v="74"/>
    <n v="0"/>
    <x v="3"/>
    <x v="0"/>
    <x v="0"/>
    <x v="4"/>
    <x v="2"/>
    <x v="0"/>
  </r>
  <r>
    <x v="1"/>
    <x v="2"/>
    <s v="De Bonte Raaf"/>
    <x v="9"/>
    <x v="75"/>
    <n v="0"/>
    <x v="3"/>
    <x v="0"/>
    <x v="0"/>
    <x v="4"/>
    <x v="2"/>
    <x v="0"/>
  </r>
  <r>
    <x v="1"/>
    <x v="2"/>
    <s v="De Bonte Raaf"/>
    <x v="9"/>
    <x v="76"/>
    <n v="79.239999999999995"/>
    <x v="3"/>
    <x v="0"/>
    <x v="0"/>
    <x v="6"/>
    <x v="2"/>
    <x v="0"/>
  </r>
  <r>
    <x v="1"/>
    <x v="2"/>
    <s v="De Bonte Raaf"/>
    <x v="9"/>
    <x v="125"/>
    <n v="0"/>
    <x v="3"/>
    <x v="0"/>
    <x v="0"/>
    <x v="6"/>
    <x v="2"/>
    <x v="0"/>
  </r>
  <r>
    <x v="1"/>
    <x v="2"/>
    <s v="De Bonte Raaf"/>
    <x v="9"/>
    <x v="77"/>
    <n v="-61.33"/>
    <x v="3"/>
    <x v="0"/>
    <x v="0"/>
    <x v="7"/>
    <x v="2"/>
    <x v="0"/>
  </r>
  <r>
    <x v="1"/>
    <x v="2"/>
    <s v="De Bonte Raaf"/>
    <x v="9"/>
    <x v="78"/>
    <n v="0"/>
    <x v="3"/>
    <x v="0"/>
    <x v="0"/>
    <x v="7"/>
    <x v="2"/>
    <x v="0"/>
  </r>
  <r>
    <x v="1"/>
    <x v="2"/>
    <s v="De Bonte Raaf"/>
    <x v="9"/>
    <x v="79"/>
    <n v="0"/>
    <x v="3"/>
    <x v="0"/>
    <x v="0"/>
    <x v="7"/>
    <x v="2"/>
    <x v="0"/>
  </r>
  <r>
    <x v="1"/>
    <x v="2"/>
    <s v="De Bonte Raaf"/>
    <x v="9"/>
    <x v="80"/>
    <n v="0"/>
    <x v="3"/>
    <x v="0"/>
    <x v="0"/>
    <x v="8"/>
    <x v="2"/>
    <x v="0"/>
  </r>
  <r>
    <x v="1"/>
    <x v="2"/>
    <s v="De Bonte Raaf"/>
    <x v="9"/>
    <x v="126"/>
    <n v="0"/>
    <x v="3"/>
    <x v="0"/>
    <x v="0"/>
    <x v="8"/>
    <x v="2"/>
    <x v="0"/>
  </r>
  <r>
    <x v="1"/>
    <x v="2"/>
    <s v="De Bonte Raaf"/>
    <x v="9"/>
    <x v="81"/>
    <n v="1070.67"/>
    <x v="3"/>
    <x v="0"/>
    <x v="0"/>
    <x v="8"/>
    <x v="2"/>
    <x v="0"/>
  </r>
  <r>
    <x v="1"/>
    <x v="2"/>
    <s v="De Bonte Raaf"/>
    <x v="9"/>
    <x v="82"/>
    <n v="0"/>
    <x v="3"/>
    <x v="0"/>
    <x v="0"/>
    <x v="8"/>
    <x v="2"/>
    <x v="0"/>
  </r>
  <r>
    <x v="1"/>
    <x v="2"/>
    <s v="De Bonte Raaf"/>
    <x v="9"/>
    <x v="83"/>
    <n v="1070.67"/>
    <x v="3"/>
    <x v="0"/>
    <x v="0"/>
    <x v="9"/>
    <x v="2"/>
    <x v="0"/>
  </r>
  <r>
    <x v="1"/>
    <x v="2"/>
    <s v="De Bonte Raaf"/>
    <x v="9"/>
    <x v="84"/>
    <n v="0"/>
    <x v="3"/>
    <x v="0"/>
    <x v="0"/>
    <x v="3"/>
    <x v="2"/>
    <x v="0"/>
  </r>
  <r>
    <x v="1"/>
    <x v="2"/>
    <s v="De Bonte Raaf"/>
    <x v="10"/>
    <x v="0"/>
    <n v="612.27"/>
    <x v="3"/>
    <x v="0"/>
    <x v="0"/>
    <x v="0"/>
    <x v="2"/>
    <x v="0"/>
  </r>
  <r>
    <x v="1"/>
    <x v="2"/>
    <s v="De Bonte Raaf"/>
    <x v="10"/>
    <x v="85"/>
    <n v="290.2"/>
    <x v="3"/>
    <x v="0"/>
    <x v="0"/>
    <x v="0"/>
    <x v="2"/>
    <x v="0"/>
  </r>
  <r>
    <x v="1"/>
    <x v="2"/>
    <s v="De Bonte Raaf"/>
    <x v="10"/>
    <x v="97"/>
    <n v="25"/>
    <x v="3"/>
    <x v="0"/>
    <x v="0"/>
    <x v="0"/>
    <x v="2"/>
    <x v="0"/>
  </r>
  <r>
    <x v="1"/>
    <x v="2"/>
    <s v="De Bonte Raaf"/>
    <x v="10"/>
    <x v="86"/>
    <n v="290.2"/>
    <x v="3"/>
    <x v="0"/>
    <x v="0"/>
    <x v="0"/>
    <x v="2"/>
    <x v="0"/>
  </r>
  <r>
    <x v="1"/>
    <x v="2"/>
    <s v="De Bonte Raaf"/>
    <x v="10"/>
    <x v="4"/>
    <n v="290.2"/>
    <x v="3"/>
    <x v="0"/>
    <x v="0"/>
    <x v="1"/>
    <x v="2"/>
    <x v="0"/>
  </r>
  <r>
    <x v="1"/>
    <x v="2"/>
    <s v="De Bonte Raaf"/>
    <x v="10"/>
    <x v="98"/>
    <n v="25"/>
    <x v="3"/>
    <x v="0"/>
    <x v="0"/>
    <x v="0"/>
    <x v="2"/>
    <x v="0"/>
  </r>
  <r>
    <x v="1"/>
    <x v="2"/>
    <s v="De Bonte Raaf"/>
    <x v="10"/>
    <x v="6"/>
    <n v="432.27"/>
    <x v="3"/>
    <x v="0"/>
    <x v="0"/>
    <x v="0"/>
    <x v="2"/>
    <x v="0"/>
  </r>
  <r>
    <x v="1"/>
    <x v="2"/>
    <s v="De Bonte Raaf"/>
    <x v="10"/>
    <x v="101"/>
    <n v="0"/>
    <x v="3"/>
    <x v="0"/>
    <x v="0"/>
    <x v="1"/>
    <x v="2"/>
    <x v="0"/>
  </r>
  <r>
    <x v="1"/>
    <x v="2"/>
    <s v="De Bonte Raaf"/>
    <x v="10"/>
    <x v="99"/>
    <n v="25"/>
    <x v="3"/>
    <x v="0"/>
    <x v="0"/>
    <x v="0"/>
    <x v="2"/>
    <x v="0"/>
  </r>
  <r>
    <x v="1"/>
    <x v="2"/>
    <s v="De Bonte Raaf"/>
    <x v="10"/>
    <x v="9"/>
    <n v="0"/>
    <x v="3"/>
    <x v="0"/>
    <x v="0"/>
    <x v="0"/>
    <x v="2"/>
    <x v="0"/>
  </r>
  <r>
    <x v="1"/>
    <x v="2"/>
    <s v="De Bonte Raaf"/>
    <x v="10"/>
    <x v="102"/>
    <n v="0"/>
    <x v="3"/>
    <x v="0"/>
    <x v="0"/>
    <x v="0"/>
    <x v="2"/>
    <x v="0"/>
  </r>
  <r>
    <x v="1"/>
    <x v="2"/>
    <s v="De Bonte Raaf"/>
    <x v="10"/>
    <x v="87"/>
    <n v="290.2"/>
    <x v="3"/>
    <x v="0"/>
    <x v="0"/>
    <x v="0"/>
    <x v="2"/>
    <x v="0"/>
  </r>
  <r>
    <x v="1"/>
    <x v="2"/>
    <s v="De Bonte Raaf"/>
    <x v="10"/>
    <x v="88"/>
    <n v="290.2"/>
    <x v="3"/>
    <x v="0"/>
    <x v="0"/>
    <x v="0"/>
    <x v="2"/>
    <x v="0"/>
  </r>
  <r>
    <x v="1"/>
    <x v="2"/>
    <s v="De Bonte Raaf"/>
    <x v="10"/>
    <x v="89"/>
    <n v="290.2"/>
    <x v="3"/>
    <x v="0"/>
    <x v="0"/>
    <x v="0"/>
    <x v="2"/>
    <x v="0"/>
  </r>
  <r>
    <x v="1"/>
    <x v="2"/>
    <s v="De Bonte Raaf"/>
    <x v="10"/>
    <x v="90"/>
    <n v="290.2"/>
    <x v="3"/>
    <x v="0"/>
    <x v="0"/>
    <x v="0"/>
    <x v="2"/>
    <x v="0"/>
  </r>
  <r>
    <x v="1"/>
    <x v="2"/>
    <s v="De Bonte Raaf"/>
    <x v="10"/>
    <x v="91"/>
    <n v="290.2"/>
    <x v="3"/>
    <x v="0"/>
    <x v="0"/>
    <x v="0"/>
    <x v="2"/>
    <x v="0"/>
  </r>
  <r>
    <x v="1"/>
    <x v="2"/>
    <s v="De Bonte Raaf"/>
    <x v="10"/>
    <x v="103"/>
    <n v="0"/>
    <x v="3"/>
    <x v="0"/>
    <x v="0"/>
    <x v="1"/>
    <x v="2"/>
    <x v="0"/>
  </r>
  <r>
    <x v="1"/>
    <x v="2"/>
    <s v="De Bonte Raaf"/>
    <x v="10"/>
    <x v="15"/>
    <n v="0"/>
    <x v="3"/>
    <x v="0"/>
    <x v="0"/>
    <x v="0"/>
    <x v="2"/>
    <x v="0"/>
  </r>
  <r>
    <x v="1"/>
    <x v="2"/>
    <s v="De Bonte Raaf"/>
    <x v="10"/>
    <x v="16"/>
    <n v="0"/>
    <x v="3"/>
    <x v="0"/>
    <x v="0"/>
    <x v="0"/>
    <x v="2"/>
    <x v="0"/>
  </r>
  <r>
    <x v="1"/>
    <x v="2"/>
    <s v="De Bonte Raaf"/>
    <x v="10"/>
    <x v="17"/>
    <n v="365.2"/>
    <x v="3"/>
    <x v="0"/>
    <x v="0"/>
    <x v="0"/>
    <x v="2"/>
    <x v="0"/>
  </r>
  <r>
    <x v="1"/>
    <x v="2"/>
    <s v="De Bonte Raaf"/>
    <x v="10"/>
    <x v="18"/>
    <n v="315.2"/>
    <x v="3"/>
    <x v="0"/>
    <x v="0"/>
    <x v="0"/>
    <x v="2"/>
    <x v="0"/>
  </r>
  <r>
    <x v="1"/>
    <x v="2"/>
    <s v="De Bonte Raaf"/>
    <x v="10"/>
    <x v="19"/>
    <n v="3"/>
    <x v="3"/>
    <x v="0"/>
    <x v="0"/>
    <x v="0"/>
    <x v="2"/>
    <x v="0"/>
  </r>
  <r>
    <x v="1"/>
    <x v="2"/>
    <s v="De Bonte Raaf"/>
    <x v="10"/>
    <x v="20"/>
    <n v="315.2"/>
    <x v="3"/>
    <x v="0"/>
    <x v="0"/>
    <x v="0"/>
    <x v="2"/>
    <x v="0"/>
  </r>
  <r>
    <x v="1"/>
    <x v="2"/>
    <s v="De Bonte Raaf"/>
    <x v="10"/>
    <x v="21"/>
    <n v="-116.11"/>
    <x v="3"/>
    <x v="0"/>
    <x v="0"/>
    <x v="0"/>
    <x v="2"/>
    <x v="0"/>
  </r>
  <r>
    <x v="1"/>
    <x v="2"/>
    <s v="De Bonte Raaf"/>
    <x v="10"/>
    <x v="22"/>
    <n v="365.2"/>
    <x v="3"/>
    <x v="0"/>
    <x v="0"/>
    <x v="0"/>
    <x v="2"/>
    <x v="0"/>
  </r>
  <r>
    <x v="1"/>
    <x v="2"/>
    <s v="De Bonte Raaf"/>
    <x v="10"/>
    <x v="23"/>
    <n v="365.2"/>
    <x v="3"/>
    <x v="0"/>
    <x v="0"/>
    <x v="0"/>
    <x v="2"/>
    <x v="0"/>
  </r>
  <r>
    <x v="1"/>
    <x v="2"/>
    <s v="De Bonte Raaf"/>
    <x v="10"/>
    <x v="24"/>
    <n v="365.2"/>
    <x v="3"/>
    <x v="0"/>
    <x v="0"/>
    <x v="0"/>
    <x v="2"/>
    <x v="0"/>
  </r>
  <r>
    <x v="1"/>
    <x v="2"/>
    <s v="De Bonte Raaf"/>
    <x v="10"/>
    <x v="25"/>
    <n v="21.67"/>
    <x v="3"/>
    <x v="0"/>
    <x v="0"/>
    <x v="0"/>
    <x v="2"/>
    <x v="0"/>
  </r>
  <r>
    <x v="1"/>
    <x v="2"/>
    <s v="De Bonte Raaf"/>
    <x v="10"/>
    <x v="26"/>
    <n v="20"/>
    <x v="3"/>
    <x v="0"/>
    <x v="0"/>
    <x v="0"/>
    <x v="2"/>
    <x v="0"/>
  </r>
  <r>
    <x v="1"/>
    <x v="2"/>
    <s v="De Bonte Raaf"/>
    <x v="10"/>
    <x v="27"/>
    <n v="0"/>
    <x v="3"/>
    <x v="0"/>
    <x v="0"/>
    <x v="0"/>
    <x v="2"/>
    <x v="0"/>
  </r>
  <r>
    <x v="1"/>
    <x v="2"/>
    <s v="De Bonte Raaf"/>
    <x v="10"/>
    <x v="28"/>
    <n v="290.2"/>
    <x v="3"/>
    <x v="0"/>
    <x v="0"/>
    <x v="0"/>
    <x v="2"/>
    <x v="0"/>
  </r>
  <r>
    <x v="1"/>
    <x v="2"/>
    <s v="De Bonte Raaf"/>
    <x v="10"/>
    <x v="29"/>
    <n v="25"/>
    <x v="3"/>
    <x v="0"/>
    <x v="0"/>
    <x v="0"/>
    <x v="2"/>
    <x v="0"/>
  </r>
  <r>
    <x v="1"/>
    <x v="2"/>
    <s v="De Bonte Raaf"/>
    <x v="10"/>
    <x v="30"/>
    <n v="2264"/>
    <x v="3"/>
    <x v="0"/>
    <x v="0"/>
    <x v="0"/>
    <x v="2"/>
    <x v="0"/>
  </r>
  <r>
    <x v="1"/>
    <x v="2"/>
    <s v="De Bonte Raaf"/>
    <x v="10"/>
    <x v="31"/>
    <n v="14.51"/>
    <x v="3"/>
    <x v="0"/>
    <x v="0"/>
    <x v="0"/>
    <x v="2"/>
    <x v="0"/>
  </r>
  <r>
    <x v="1"/>
    <x v="2"/>
    <s v="De Bonte Raaf"/>
    <x v="10"/>
    <x v="32"/>
    <n v="20"/>
    <x v="3"/>
    <x v="0"/>
    <x v="0"/>
    <x v="0"/>
    <x v="2"/>
    <x v="0"/>
  </r>
  <r>
    <x v="1"/>
    <x v="2"/>
    <s v="De Bonte Raaf"/>
    <x v="10"/>
    <x v="33"/>
    <n v="12.82"/>
    <x v="3"/>
    <x v="0"/>
    <x v="0"/>
    <x v="0"/>
    <x v="2"/>
    <x v="0"/>
  </r>
  <r>
    <x v="1"/>
    <x v="2"/>
    <s v="De Bonte Raaf"/>
    <x v="10"/>
    <x v="34"/>
    <n v="0"/>
    <x v="3"/>
    <x v="0"/>
    <x v="0"/>
    <x v="0"/>
    <x v="2"/>
    <x v="0"/>
  </r>
  <r>
    <x v="1"/>
    <x v="2"/>
    <s v="De Bonte Raaf"/>
    <x v="10"/>
    <x v="35"/>
    <n v="0"/>
    <x v="3"/>
    <x v="0"/>
    <x v="0"/>
    <x v="0"/>
    <x v="2"/>
    <x v="0"/>
  </r>
  <r>
    <x v="1"/>
    <x v="2"/>
    <s v="De Bonte Raaf"/>
    <x v="10"/>
    <x v="36"/>
    <n v="20"/>
    <x v="3"/>
    <x v="0"/>
    <x v="0"/>
    <x v="0"/>
    <x v="2"/>
    <x v="0"/>
  </r>
  <r>
    <x v="1"/>
    <x v="2"/>
    <s v="De Bonte Raaf"/>
    <x v="10"/>
    <x v="37"/>
    <n v="25.56"/>
    <x v="3"/>
    <x v="0"/>
    <x v="0"/>
    <x v="0"/>
    <x v="2"/>
    <x v="0"/>
  </r>
  <r>
    <x v="1"/>
    <x v="2"/>
    <s v="De Bonte Raaf"/>
    <x v="10"/>
    <x v="104"/>
    <n v="0"/>
    <x v="3"/>
    <x v="0"/>
    <x v="0"/>
    <x v="0"/>
    <x v="2"/>
    <x v="0"/>
  </r>
  <r>
    <x v="1"/>
    <x v="2"/>
    <s v="De Bonte Raaf"/>
    <x v="10"/>
    <x v="105"/>
    <n v="0"/>
    <x v="3"/>
    <x v="0"/>
    <x v="0"/>
    <x v="0"/>
    <x v="2"/>
    <x v="0"/>
  </r>
  <r>
    <x v="1"/>
    <x v="2"/>
    <s v="De Bonte Raaf"/>
    <x v="10"/>
    <x v="106"/>
    <n v="0"/>
    <x v="3"/>
    <x v="0"/>
    <x v="0"/>
    <x v="0"/>
    <x v="2"/>
    <x v="0"/>
  </r>
  <r>
    <x v="1"/>
    <x v="2"/>
    <s v="De Bonte Raaf"/>
    <x v="10"/>
    <x v="38"/>
    <n v="8.93"/>
    <x v="3"/>
    <x v="0"/>
    <x v="0"/>
    <x v="0"/>
    <x v="2"/>
    <x v="0"/>
  </r>
  <r>
    <x v="1"/>
    <x v="2"/>
    <s v="De Bonte Raaf"/>
    <x v="10"/>
    <x v="39"/>
    <n v="0"/>
    <x v="3"/>
    <x v="0"/>
    <x v="0"/>
    <x v="0"/>
    <x v="2"/>
    <x v="0"/>
  </r>
  <r>
    <x v="1"/>
    <x v="2"/>
    <s v="De Bonte Raaf"/>
    <x v="10"/>
    <x v="40"/>
    <n v="8.93"/>
    <x v="3"/>
    <x v="0"/>
    <x v="0"/>
    <x v="0"/>
    <x v="2"/>
    <x v="0"/>
  </r>
  <r>
    <x v="1"/>
    <x v="2"/>
    <s v="De Bonte Raaf"/>
    <x v="10"/>
    <x v="41"/>
    <n v="0"/>
    <x v="3"/>
    <x v="0"/>
    <x v="0"/>
    <x v="0"/>
    <x v="2"/>
    <x v="0"/>
  </r>
  <r>
    <x v="1"/>
    <x v="2"/>
    <s v="De Bonte Raaf"/>
    <x v="10"/>
    <x v="92"/>
    <n v="290.2"/>
    <x v="3"/>
    <x v="0"/>
    <x v="0"/>
    <x v="0"/>
    <x v="2"/>
    <x v="0"/>
  </r>
  <r>
    <x v="1"/>
    <x v="2"/>
    <s v="De Bonte Raaf"/>
    <x v="10"/>
    <x v="107"/>
    <n v="25"/>
    <x v="3"/>
    <x v="0"/>
    <x v="0"/>
    <x v="1"/>
    <x v="2"/>
    <x v="0"/>
  </r>
  <r>
    <x v="1"/>
    <x v="2"/>
    <s v="De Bonte Raaf"/>
    <x v="10"/>
    <x v="43"/>
    <n v="0"/>
    <x v="3"/>
    <x v="0"/>
    <x v="0"/>
    <x v="1"/>
    <x v="2"/>
    <x v="0"/>
  </r>
  <r>
    <x v="1"/>
    <x v="2"/>
    <s v="De Bonte Raaf"/>
    <x v="10"/>
    <x v="108"/>
    <n v="0"/>
    <x v="3"/>
    <x v="0"/>
    <x v="0"/>
    <x v="1"/>
    <x v="2"/>
    <x v="0"/>
  </r>
  <r>
    <x v="1"/>
    <x v="2"/>
    <s v="De Bonte Raaf"/>
    <x v="10"/>
    <x v="109"/>
    <n v="0"/>
    <x v="3"/>
    <x v="0"/>
    <x v="0"/>
    <x v="1"/>
    <x v="2"/>
    <x v="0"/>
  </r>
  <r>
    <x v="1"/>
    <x v="2"/>
    <s v="De Bonte Raaf"/>
    <x v="10"/>
    <x v="110"/>
    <n v="0"/>
    <x v="3"/>
    <x v="0"/>
    <x v="0"/>
    <x v="1"/>
    <x v="2"/>
    <x v="0"/>
  </r>
  <r>
    <x v="1"/>
    <x v="2"/>
    <s v="De Bonte Raaf"/>
    <x v="10"/>
    <x v="44"/>
    <n v="0"/>
    <x v="3"/>
    <x v="0"/>
    <x v="0"/>
    <x v="2"/>
    <x v="2"/>
    <x v="0"/>
  </r>
  <r>
    <x v="1"/>
    <x v="2"/>
    <s v="De Bonte Raaf"/>
    <x v="10"/>
    <x v="111"/>
    <n v="0"/>
    <x v="3"/>
    <x v="0"/>
    <x v="0"/>
    <x v="2"/>
    <x v="2"/>
    <x v="0"/>
  </r>
  <r>
    <x v="1"/>
    <x v="2"/>
    <s v="De Bonte Raaf"/>
    <x v="10"/>
    <x v="46"/>
    <n v="0"/>
    <x v="3"/>
    <x v="0"/>
    <x v="0"/>
    <x v="2"/>
    <x v="2"/>
    <x v="0"/>
  </r>
  <r>
    <x v="1"/>
    <x v="2"/>
    <s v="De Bonte Raaf"/>
    <x v="10"/>
    <x v="112"/>
    <n v="5"/>
    <x v="3"/>
    <x v="0"/>
    <x v="0"/>
    <x v="2"/>
    <x v="2"/>
    <x v="0"/>
  </r>
  <r>
    <x v="1"/>
    <x v="2"/>
    <s v="De Bonte Raaf"/>
    <x v="10"/>
    <x v="113"/>
    <n v="0"/>
    <x v="3"/>
    <x v="0"/>
    <x v="0"/>
    <x v="2"/>
    <x v="2"/>
    <x v="0"/>
  </r>
  <r>
    <x v="1"/>
    <x v="2"/>
    <s v="De Bonte Raaf"/>
    <x v="10"/>
    <x v="114"/>
    <n v="0"/>
    <x v="3"/>
    <x v="0"/>
    <x v="0"/>
    <x v="2"/>
    <x v="2"/>
    <x v="0"/>
  </r>
  <r>
    <x v="1"/>
    <x v="2"/>
    <s v="De Bonte Raaf"/>
    <x v="10"/>
    <x v="115"/>
    <n v="0"/>
    <x v="3"/>
    <x v="0"/>
    <x v="0"/>
    <x v="2"/>
    <x v="2"/>
    <x v="0"/>
  </r>
  <r>
    <x v="1"/>
    <x v="2"/>
    <s v="De Bonte Raaf"/>
    <x v="10"/>
    <x v="116"/>
    <n v="0"/>
    <x v="3"/>
    <x v="0"/>
    <x v="0"/>
    <x v="1"/>
    <x v="2"/>
    <x v="0"/>
  </r>
  <r>
    <x v="1"/>
    <x v="2"/>
    <s v="De Bonte Raaf"/>
    <x v="10"/>
    <x v="117"/>
    <n v="0"/>
    <x v="3"/>
    <x v="0"/>
    <x v="0"/>
    <x v="2"/>
    <x v="2"/>
    <x v="0"/>
  </r>
  <r>
    <x v="1"/>
    <x v="2"/>
    <s v="De Bonte Raaf"/>
    <x v="10"/>
    <x v="118"/>
    <n v="0"/>
    <x v="3"/>
    <x v="0"/>
    <x v="0"/>
    <x v="1"/>
    <x v="2"/>
    <x v="0"/>
  </r>
  <r>
    <x v="1"/>
    <x v="2"/>
    <s v="De Bonte Raaf"/>
    <x v="10"/>
    <x v="119"/>
    <n v="0"/>
    <x v="3"/>
    <x v="0"/>
    <x v="0"/>
    <x v="10"/>
    <x v="2"/>
    <x v="0"/>
  </r>
  <r>
    <x v="1"/>
    <x v="2"/>
    <s v="De Bonte Raaf"/>
    <x v="10"/>
    <x v="120"/>
    <n v="0"/>
    <x v="3"/>
    <x v="0"/>
    <x v="0"/>
    <x v="10"/>
    <x v="2"/>
    <x v="0"/>
  </r>
  <r>
    <x v="1"/>
    <x v="2"/>
    <s v="De Bonte Raaf"/>
    <x v="10"/>
    <x v="121"/>
    <n v="0"/>
    <x v="3"/>
    <x v="0"/>
    <x v="0"/>
    <x v="10"/>
    <x v="2"/>
    <x v="0"/>
  </r>
  <r>
    <x v="1"/>
    <x v="2"/>
    <s v="De Bonte Raaf"/>
    <x v="10"/>
    <x v="122"/>
    <n v="0"/>
    <x v="3"/>
    <x v="0"/>
    <x v="0"/>
    <x v="10"/>
    <x v="2"/>
    <x v="0"/>
  </r>
  <r>
    <x v="1"/>
    <x v="2"/>
    <s v="De Bonte Raaf"/>
    <x v="10"/>
    <x v="123"/>
    <n v="0"/>
    <x v="3"/>
    <x v="0"/>
    <x v="0"/>
    <x v="10"/>
    <x v="2"/>
    <x v="0"/>
  </r>
  <r>
    <x v="1"/>
    <x v="2"/>
    <s v="De Bonte Raaf"/>
    <x v="10"/>
    <x v="124"/>
    <n v="0"/>
    <x v="3"/>
    <x v="0"/>
    <x v="0"/>
    <x v="10"/>
    <x v="2"/>
    <x v="0"/>
  </r>
  <r>
    <x v="1"/>
    <x v="2"/>
    <s v="De Bonte Raaf"/>
    <x v="10"/>
    <x v="48"/>
    <n v="0"/>
    <x v="3"/>
    <x v="0"/>
    <x v="0"/>
    <x v="1"/>
    <x v="2"/>
    <x v="0"/>
  </r>
  <r>
    <x v="1"/>
    <x v="2"/>
    <s v="De Bonte Raaf"/>
    <x v="10"/>
    <x v="49"/>
    <n v="23.22"/>
    <x v="3"/>
    <x v="0"/>
    <x v="0"/>
    <x v="3"/>
    <x v="2"/>
    <x v="0"/>
  </r>
  <r>
    <x v="1"/>
    <x v="2"/>
    <s v="De Bonte Raaf"/>
    <x v="10"/>
    <x v="50"/>
    <n v="3.48"/>
    <x v="3"/>
    <x v="0"/>
    <x v="0"/>
    <x v="4"/>
    <x v="2"/>
    <x v="0"/>
  </r>
  <r>
    <x v="1"/>
    <x v="2"/>
    <s v="De Bonte Raaf"/>
    <x v="10"/>
    <x v="51"/>
    <n v="4.6399999999999997"/>
    <x v="3"/>
    <x v="0"/>
    <x v="0"/>
    <x v="4"/>
    <x v="2"/>
    <x v="0"/>
  </r>
  <r>
    <x v="1"/>
    <x v="2"/>
    <s v="De Bonte Raaf"/>
    <x v="10"/>
    <x v="52"/>
    <n v="0"/>
    <x v="3"/>
    <x v="0"/>
    <x v="0"/>
    <x v="1"/>
    <x v="2"/>
    <x v="0"/>
  </r>
  <r>
    <x v="1"/>
    <x v="2"/>
    <s v="De Bonte Raaf"/>
    <x v="10"/>
    <x v="53"/>
    <n v="4.3499999999999996"/>
    <x v="3"/>
    <x v="0"/>
    <x v="0"/>
    <x v="3"/>
    <x v="2"/>
    <x v="0"/>
  </r>
  <r>
    <x v="1"/>
    <x v="2"/>
    <s v="De Bonte Raaf"/>
    <x v="10"/>
    <x v="54"/>
    <n v="0.65"/>
    <x v="3"/>
    <x v="0"/>
    <x v="0"/>
    <x v="4"/>
    <x v="2"/>
    <x v="0"/>
  </r>
  <r>
    <x v="1"/>
    <x v="2"/>
    <s v="De Bonte Raaf"/>
    <x v="10"/>
    <x v="55"/>
    <n v="0.87"/>
    <x v="3"/>
    <x v="0"/>
    <x v="0"/>
    <x v="4"/>
    <x v="2"/>
    <x v="0"/>
  </r>
  <r>
    <x v="1"/>
    <x v="2"/>
    <s v="De Bonte Raaf"/>
    <x v="10"/>
    <x v="56"/>
    <n v="0"/>
    <x v="3"/>
    <x v="0"/>
    <x v="0"/>
    <x v="4"/>
    <x v="2"/>
    <x v="0"/>
  </r>
  <r>
    <x v="1"/>
    <x v="2"/>
    <s v="De Bonte Raaf"/>
    <x v="10"/>
    <x v="57"/>
    <n v="0"/>
    <x v="3"/>
    <x v="0"/>
    <x v="0"/>
    <x v="4"/>
    <x v="2"/>
    <x v="0"/>
  </r>
  <r>
    <x v="1"/>
    <x v="2"/>
    <s v="De Bonte Raaf"/>
    <x v="10"/>
    <x v="58"/>
    <n v="0"/>
    <x v="3"/>
    <x v="0"/>
    <x v="0"/>
    <x v="4"/>
    <x v="2"/>
    <x v="0"/>
  </r>
  <r>
    <x v="1"/>
    <x v="2"/>
    <s v="De Bonte Raaf"/>
    <x v="10"/>
    <x v="59"/>
    <n v="0"/>
    <x v="3"/>
    <x v="0"/>
    <x v="0"/>
    <x v="4"/>
    <x v="2"/>
    <x v="0"/>
  </r>
  <r>
    <x v="1"/>
    <x v="2"/>
    <s v="De Bonte Raaf"/>
    <x v="10"/>
    <x v="60"/>
    <n v="27.5"/>
    <x v="3"/>
    <x v="0"/>
    <x v="0"/>
    <x v="5"/>
    <x v="2"/>
    <x v="0"/>
  </r>
  <r>
    <x v="1"/>
    <x v="2"/>
    <s v="De Bonte Raaf"/>
    <x v="10"/>
    <x v="61"/>
    <n v="0"/>
    <x v="3"/>
    <x v="0"/>
    <x v="0"/>
    <x v="5"/>
    <x v="2"/>
    <x v="0"/>
  </r>
  <r>
    <x v="1"/>
    <x v="2"/>
    <s v="De Bonte Raaf"/>
    <x v="10"/>
    <x v="62"/>
    <n v="0"/>
    <x v="3"/>
    <x v="0"/>
    <x v="0"/>
    <x v="5"/>
    <x v="2"/>
    <x v="0"/>
  </r>
  <r>
    <x v="1"/>
    <x v="2"/>
    <s v="De Bonte Raaf"/>
    <x v="10"/>
    <x v="63"/>
    <n v="0"/>
    <x v="3"/>
    <x v="0"/>
    <x v="0"/>
    <x v="5"/>
    <x v="2"/>
    <x v="0"/>
  </r>
  <r>
    <x v="1"/>
    <x v="2"/>
    <s v="De Bonte Raaf"/>
    <x v="10"/>
    <x v="64"/>
    <n v="1.97"/>
    <x v="3"/>
    <x v="0"/>
    <x v="0"/>
    <x v="5"/>
    <x v="2"/>
    <x v="0"/>
  </r>
  <r>
    <x v="1"/>
    <x v="2"/>
    <s v="De Bonte Raaf"/>
    <x v="10"/>
    <x v="65"/>
    <n v="0"/>
    <x v="3"/>
    <x v="0"/>
    <x v="0"/>
    <x v="5"/>
    <x v="2"/>
    <x v="0"/>
  </r>
  <r>
    <x v="1"/>
    <x v="2"/>
    <s v="De Bonte Raaf"/>
    <x v="10"/>
    <x v="66"/>
    <n v="0"/>
    <x v="3"/>
    <x v="0"/>
    <x v="0"/>
    <x v="5"/>
    <x v="2"/>
    <x v="0"/>
  </r>
  <r>
    <x v="1"/>
    <x v="2"/>
    <s v="De Bonte Raaf"/>
    <x v="10"/>
    <x v="67"/>
    <n v="28.12"/>
    <x v="3"/>
    <x v="0"/>
    <x v="0"/>
    <x v="5"/>
    <x v="2"/>
    <x v="0"/>
  </r>
  <r>
    <x v="1"/>
    <x v="2"/>
    <s v="De Bonte Raaf"/>
    <x v="10"/>
    <x v="68"/>
    <n v="0"/>
    <x v="3"/>
    <x v="0"/>
    <x v="0"/>
    <x v="5"/>
    <x v="2"/>
    <x v="0"/>
  </r>
  <r>
    <x v="1"/>
    <x v="2"/>
    <s v="De Bonte Raaf"/>
    <x v="10"/>
    <x v="69"/>
    <n v="0"/>
    <x v="3"/>
    <x v="0"/>
    <x v="0"/>
    <x v="5"/>
    <x v="2"/>
    <x v="0"/>
  </r>
  <r>
    <x v="1"/>
    <x v="2"/>
    <s v="De Bonte Raaf"/>
    <x v="10"/>
    <x v="70"/>
    <n v="1.35"/>
    <x v="3"/>
    <x v="0"/>
    <x v="0"/>
    <x v="5"/>
    <x v="2"/>
    <x v="0"/>
  </r>
  <r>
    <x v="1"/>
    <x v="2"/>
    <s v="De Bonte Raaf"/>
    <x v="10"/>
    <x v="71"/>
    <n v="0"/>
    <x v="3"/>
    <x v="0"/>
    <x v="0"/>
    <x v="5"/>
    <x v="2"/>
    <x v="0"/>
  </r>
  <r>
    <x v="1"/>
    <x v="2"/>
    <s v="De Bonte Raaf"/>
    <x v="10"/>
    <x v="72"/>
    <n v="0"/>
    <x v="3"/>
    <x v="0"/>
    <x v="0"/>
    <x v="4"/>
    <x v="2"/>
    <x v="0"/>
  </r>
  <r>
    <x v="1"/>
    <x v="2"/>
    <s v="De Bonte Raaf"/>
    <x v="10"/>
    <x v="73"/>
    <n v="0"/>
    <x v="3"/>
    <x v="0"/>
    <x v="0"/>
    <x v="4"/>
    <x v="2"/>
    <x v="0"/>
  </r>
  <r>
    <x v="1"/>
    <x v="2"/>
    <s v="De Bonte Raaf"/>
    <x v="10"/>
    <x v="74"/>
    <n v="0"/>
    <x v="3"/>
    <x v="0"/>
    <x v="0"/>
    <x v="4"/>
    <x v="2"/>
    <x v="0"/>
  </r>
  <r>
    <x v="1"/>
    <x v="2"/>
    <s v="De Bonte Raaf"/>
    <x v="10"/>
    <x v="75"/>
    <n v="0"/>
    <x v="3"/>
    <x v="0"/>
    <x v="0"/>
    <x v="4"/>
    <x v="2"/>
    <x v="0"/>
  </r>
  <r>
    <x v="1"/>
    <x v="2"/>
    <s v="De Bonte Raaf"/>
    <x v="10"/>
    <x v="76"/>
    <n v="25.56"/>
    <x v="3"/>
    <x v="0"/>
    <x v="0"/>
    <x v="6"/>
    <x v="2"/>
    <x v="0"/>
  </r>
  <r>
    <x v="1"/>
    <x v="2"/>
    <s v="De Bonte Raaf"/>
    <x v="10"/>
    <x v="125"/>
    <n v="0"/>
    <x v="3"/>
    <x v="0"/>
    <x v="0"/>
    <x v="6"/>
    <x v="2"/>
    <x v="0"/>
  </r>
  <r>
    <x v="1"/>
    <x v="2"/>
    <s v="De Bonte Raaf"/>
    <x v="10"/>
    <x v="77"/>
    <n v="-106.83"/>
    <x v="3"/>
    <x v="0"/>
    <x v="0"/>
    <x v="7"/>
    <x v="2"/>
    <x v="0"/>
  </r>
  <r>
    <x v="1"/>
    <x v="2"/>
    <s v="De Bonte Raaf"/>
    <x v="10"/>
    <x v="78"/>
    <n v="-9.2799999999999994"/>
    <x v="3"/>
    <x v="0"/>
    <x v="0"/>
    <x v="7"/>
    <x v="2"/>
    <x v="0"/>
  </r>
  <r>
    <x v="1"/>
    <x v="2"/>
    <s v="De Bonte Raaf"/>
    <x v="10"/>
    <x v="79"/>
    <n v="0"/>
    <x v="3"/>
    <x v="0"/>
    <x v="0"/>
    <x v="7"/>
    <x v="2"/>
    <x v="0"/>
  </r>
  <r>
    <x v="1"/>
    <x v="2"/>
    <s v="De Bonte Raaf"/>
    <x v="10"/>
    <x v="80"/>
    <n v="0"/>
    <x v="3"/>
    <x v="0"/>
    <x v="0"/>
    <x v="8"/>
    <x v="2"/>
    <x v="0"/>
  </r>
  <r>
    <x v="1"/>
    <x v="2"/>
    <s v="De Bonte Raaf"/>
    <x v="10"/>
    <x v="126"/>
    <n v="0"/>
    <x v="3"/>
    <x v="0"/>
    <x v="0"/>
    <x v="8"/>
    <x v="2"/>
    <x v="0"/>
  </r>
  <r>
    <x v="1"/>
    <x v="2"/>
    <s v="De Bonte Raaf"/>
    <x v="10"/>
    <x v="81"/>
    <n v="204.09"/>
    <x v="3"/>
    <x v="0"/>
    <x v="0"/>
    <x v="8"/>
    <x v="2"/>
    <x v="0"/>
  </r>
  <r>
    <x v="1"/>
    <x v="2"/>
    <s v="De Bonte Raaf"/>
    <x v="10"/>
    <x v="82"/>
    <n v="0"/>
    <x v="3"/>
    <x v="0"/>
    <x v="0"/>
    <x v="8"/>
    <x v="2"/>
    <x v="0"/>
  </r>
  <r>
    <x v="1"/>
    <x v="2"/>
    <s v="De Bonte Raaf"/>
    <x v="10"/>
    <x v="83"/>
    <n v="204.09"/>
    <x v="3"/>
    <x v="0"/>
    <x v="0"/>
    <x v="9"/>
    <x v="2"/>
    <x v="0"/>
  </r>
  <r>
    <x v="1"/>
    <x v="2"/>
    <s v="De Bonte Raaf"/>
    <x v="10"/>
    <x v="84"/>
    <n v="0"/>
    <x v="3"/>
    <x v="0"/>
    <x v="0"/>
    <x v="3"/>
    <x v="2"/>
    <x v="0"/>
  </r>
  <r>
    <x v="1"/>
    <x v="3"/>
    <s v="De Bonte Raaf"/>
    <x v="0"/>
    <x v="0"/>
    <n v="411.36"/>
    <x v="0"/>
    <x v="3"/>
    <x v="0"/>
    <x v="0"/>
    <x v="0"/>
    <x v="0"/>
  </r>
  <r>
    <x v="1"/>
    <x v="3"/>
    <s v="De Bonte Raaf"/>
    <x v="0"/>
    <x v="85"/>
    <n v="215.54"/>
    <x v="0"/>
    <x v="3"/>
    <x v="0"/>
    <x v="0"/>
    <x v="0"/>
    <x v="0"/>
  </r>
  <r>
    <x v="1"/>
    <x v="3"/>
    <s v="De Bonte Raaf"/>
    <x v="0"/>
    <x v="2"/>
    <n v="0"/>
    <x v="0"/>
    <x v="3"/>
    <x v="0"/>
    <x v="0"/>
    <x v="0"/>
    <x v="0"/>
  </r>
  <r>
    <x v="1"/>
    <x v="3"/>
    <s v="De Bonte Raaf"/>
    <x v="0"/>
    <x v="86"/>
    <n v="215.54"/>
    <x v="0"/>
    <x v="3"/>
    <x v="0"/>
    <x v="0"/>
    <x v="0"/>
    <x v="0"/>
  </r>
  <r>
    <x v="1"/>
    <x v="3"/>
    <s v="De Bonte Raaf"/>
    <x v="0"/>
    <x v="4"/>
    <n v="225.9"/>
    <x v="0"/>
    <x v="3"/>
    <x v="0"/>
    <x v="1"/>
    <x v="0"/>
    <x v="0"/>
  </r>
  <r>
    <x v="1"/>
    <x v="3"/>
    <s v="De Bonte Raaf"/>
    <x v="0"/>
    <x v="5"/>
    <n v="0"/>
    <x v="0"/>
    <x v="3"/>
    <x v="0"/>
    <x v="0"/>
    <x v="0"/>
    <x v="0"/>
  </r>
  <r>
    <x v="1"/>
    <x v="3"/>
    <s v="De Bonte Raaf"/>
    <x v="0"/>
    <x v="6"/>
    <n v="336.67"/>
    <x v="0"/>
    <x v="3"/>
    <x v="0"/>
    <x v="0"/>
    <x v="0"/>
    <x v="0"/>
  </r>
  <r>
    <x v="1"/>
    <x v="3"/>
    <s v="De Bonte Raaf"/>
    <x v="0"/>
    <x v="101"/>
    <n v="0"/>
    <x v="0"/>
    <x v="3"/>
    <x v="0"/>
    <x v="1"/>
    <x v="0"/>
    <x v="0"/>
  </r>
  <r>
    <x v="1"/>
    <x v="3"/>
    <s v="De Bonte Raaf"/>
    <x v="0"/>
    <x v="7"/>
    <n v="0"/>
    <x v="0"/>
    <x v="3"/>
    <x v="0"/>
    <x v="0"/>
    <x v="0"/>
    <x v="0"/>
  </r>
  <r>
    <x v="1"/>
    <x v="3"/>
    <s v="De Bonte Raaf"/>
    <x v="0"/>
    <x v="9"/>
    <n v="0"/>
    <x v="0"/>
    <x v="3"/>
    <x v="0"/>
    <x v="0"/>
    <x v="0"/>
    <x v="0"/>
  </r>
  <r>
    <x v="1"/>
    <x v="3"/>
    <s v="De Bonte Raaf"/>
    <x v="0"/>
    <x v="102"/>
    <n v="0"/>
    <x v="0"/>
    <x v="3"/>
    <x v="0"/>
    <x v="0"/>
    <x v="0"/>
    <x v="0"/>
  </r>
  <r>
    <x v="1"/>
    <x v="3"/>
    <s v="De Bonte Raaf"/>
    <x v="0"/>
    <x v="87"/>
    <n v="225.9"/>
    <x v="0"/>
    <x v="3"/>
    <x v="0"/>
    <x v="0"/>
    <x v="0"/>
    <x v="0"/>
  </r>
  <r>
    <x v="1"/>
    <x v="3"/>
    <s v="De Bonte Raaf"/>
    <x v="0"/>
    <x v="88"/>
    <n v="225.9"/>
    <x v="0"/>
    <x v="3"/>
    <x v="0"/>
    <x v="0"/>
    <x v="0"/>
    <x v="0"/>
  </r>
  <r>
    <x v="1"/>
    <x v="3"/>
    <s v="De Bonte Raaf"/>
    <x v="0"/>
    <x v="89"/>
    <n v="225.9"/>
    <x v="0"/>
    <x v="3"/>
    <x v="0"/>
    <x v="0"/>
    <x v="0"/>
    <x v="0"/>
  </r>
  <r>
    <x v="1"/>
    <x v="3"/>
    <s v="De Bonte Raaf"/>
    <x v="0"/>
    <x v="90"/>
    <n v="225.9"/>
    <x v="0"/>
    <x v="3"/>
    <x v="0"/>
    <x v="0"/>
    <x v="0"/>
    <x v="0"/>
  </r>
  <r>
    <x v="1"/>
    <x v="3"/>
    <s v="De Bonte Raaf"/>
    <x v="0"/>
    <x v="91"/>
    <n v="225.9"/>
    <x v="0"/>
    <x v="3"/>
    <x v="0"/>
    <x v="0"/>
    <x v="0"/>
    <x v="0"/>
  </r>
  <r>
    <x v="1"/>
    <x v="3"/>
    <s v="De Bonte Raaf"/>
    <x v="0"/>
    <x v="103"/>
    <n v="0"/>
    <x v="0"/>
    <x v="3"/>
    <x v="0"/>
    <x v="1"/>
    <x v="0"/>
    <x v="0"/>
  </r>
  <r>
    <x v="1"/>
    <x v="3"/>
    <s v="De Bonte Raaf"/>
    <x v="0"/>
    <x v="15"/>
    <n v="0"/>
    <x v="0"/>
    <x v="3"/>
    <x v="0"/>
    <x v="0"/>
    <x v="0"/>
    <x v="0"/>
  </r>
  <r>
    <x v="1"/>
    <x v="3"/>
    <s v="De Bonte Raaf"/>
    <x v="0"/>
    <x v="16"/>
    <n v="0"/>
    <x v="0"/>
    <x v="3"/>
    <x v="0"/>
    <x v="0"/>
    <x v="0"/>
    <x v="0"/>
  </r>
  <r>
    <x v="1"/>
    <x v="3"/>
    <s v="De Bonte Raaf"/>
    <x v="0"/>
    <x v="17"/>
    <n v="215.54"/>
    <x v="0"/>
    <x v="3"/>
    <x v="0"/>
    <x v="0"/>
    <x v="0"/>
    <x v="0"/>
  </r>
  <r>
    <x v="1"/>
    <x v="3"/>
    <s v="De Bonte Raaf"/>
    <x v="0"/>
    <x v="18"/>
    <n v="215.54"/>
    <x v="0"/>
    <x v="3"/>
    <x v="0"/>
    <x v="0"/>
    <x v="0"/>
    <x v="0"/>
  </r>
  <r>
    <x v="1"/>
    <x v="3"/>
    <s v="De Bonte Raaf"/>
    <x v="0"/>
    <x v="19"/>
    <n v="3"/>
    <x v="0"/>
    <x v="3"/>
    <x v="0"/>
    <x v="0"/>
    <x v="0"/>
    <x v="0"/>
  </r>
  <r>
    <x v="1"/>
    <x v="3"/>
    <s v="De Bonte Raaf"/>
    <x v="0"/>
    <x v="20"/>
    <n v="215.54"/>
    <x v="0"/>
    <x v="3"/>
    <x v="0"/>
    <x v="0"/>
    <x v="0"/>
    <x v="0"/>
  </r>
  <r>
    <x v="1"/>
    <x v="3"/>
    <s v="De Bonte Raaf"/>
    <x v="0"/>
    <x v="21"/>
    <n v="-78.42"/>
    <x v="0"/>
    <x v="3"/>
    <x v="0"/>
    <x v="0"/>
    <x v="0"/>
    <x v="0"/>
  </r>
  <r>
    <x v="1"/>
    <x v="3"/>
    <s v="De Bonte Raaf"/>
    <x v="0"/>
    <x v="22"/>
    <n v="215.54"/>
    <x v="0"/>
    <x v="3"/>
    <x v="0"/>
    <x v="0"/>
    <x v="0"/>
    <x v="0"/>
  </r>
  <r>
    <x v="1"/>
    <x v="3"/>
    <s v="De Bonte Raaf"/>
    <x v="0"/>
    <x v="23"/>
    <n v="215.54"/>
    <x v="0"/>
    <x v="3"/>
    <x v="0"/>
    <x v="0"/>
    <x v="0"/>
    <x v="0"/>
  </r>
  <r>
    <x v="1"/>
    <x v="3"/>
    <s v="De Bonte Raaf"/>
    <x v="0"/>
    <x v="24"/>
    <n v="215.54"/>
    <x v="0"/>
    <x v="3"/>
    <x v="0"/>
    <x v="0"/>
    <x v="0"/>
    <x v="0"/>
  </r>
  <r>
    <x v="1"/>
    <x v="3"/>
    <s v="De Bonte Raaf"/>
    <x v="0"/>
    <x v="25"/>
    <n v="21.67"/>
    <x v="0"/>
    <x v="3"/>
    <x v="0"/>
    <x v="0"/>
    <x v="0"/>
    <x v="0"/>
  </r>
  <r>
    <x v="1"/>
    <x v="3"/>
    <s v="De Bonte Raaf"/>
    <x v="0"/>
    <x v="26"/>
    <n v="15"/>
    <x v="0"/>
    <x v="3"/>
    <x v="0"/>
    <x v="0"/>
    <x v="0"/>
    <x v="0"/>
  </r>
  <r>
    <x v="1"/>
    <x v="3"/>
    <s v="De Bonte Raaf"/>
    <x v="0"/>
    <x v="27"/>
    <n v="0"/>
    <x v="0"/>
    <x v="3"/>
    <x v="0"/>
    <x v="0"/>
    <x v="0"/>
    <x v="0"/>
  </r>
  <r>
    <x v="1"/>
    <x v="3"/>
    <s v="De Bonte Raaf"/>
    <x v="0"/>
    <x v="28"/>
    <n v="215.54"/>
    <x v="0"/>
    <x v="3"/>
    <x v="0"/>
    <x v="0"/>
    <x v="0"/>
    <x v="0"/>
  </r>
  <r>
    <x v="1"/>
    <x v="3"/>
    <s v="De Bonte Raaf"/>
    <x v="0"/>
    <x v="29"/>
    <n v="0"/>
    <x v="0"/>
    <x v="3"/>
    <x v="0"/>
    <x v="0"/>
    <x v="0"/>
    <x v="0"/>
  </r>
  <r>
    <x v="1"/>
    <x v="3"/>
    <s v="De Bonte Raaf"/>
    <x v="0"/>
    <x v="30"/>
    <n v="2350"/>
    <x v="0"/>
    <x v="3"/>
    <x v="0"/>
    <x v="0"/>
    <x v="0"/>
    <x v="0"/>
  </r>
  <r>
    <x v="1"/>
    <x v="3"/>
    <s v="De Bonte Raaf"/>
    <x v="0"/>
    <x v="31"/>
    <n v="15.06"/>
    <x v="0"/>
    <x v="3"/>
    <x v="0"/>
    <x v="0"/>
    <x v="0"/>
    <x v="0"/>
  </r>
  <r>
    <x v="1"/>
    <x v="3"/>
    <s v="De Bonte Raaf"/>
    <x v="0"/>
    <x v="32"/>
    <n v="15"/>
    <x v="0"/>
    <x v="3"/>
    <x v="0"/>
    <x v="0"/>
    <x v="0"/>
    <x v="0"/>
  </r>
  <r>
    <x v="1"/>
    <x v="3"/>
    <s v="De Bonte Raaf"/>
    <x v="0"/>
    <x v="33"/>
    <n v="9.6199999999999992"/>
    <x v="0"/>
    <x v="3"/>
    <x v="0"/>
    <x v="0"/>
    <x v="0"/>
    <x v="0"/>
  </r>
  <r>
    <x v="1"/>
    <x v="3"/>
    <s v="De Bonte Raaf"/>
    <x v="0"/>
    <x v="34"/>
    <n v="0"/>
    <x v="0"/>
    <x v="3"/>
    <x v="0"/>
    <x v="0"/>
    <x v="0"/>
    <x v="0"/>
  </r>
  <r>
    <x v="1"/>
    <x v="3"/>
    <s v="De Bonte Raaf"/>
    <x v="0"/>
    <x v="35"/>
    <n v="0"/>
    <x v="0"/>
    <x v="3"/>
    <x v="0"/>
    <x v="0"/>
    <x v="0"/>
    <x v="0"/>
  </r>
  <r>
    <x v="1"/>
    <x v="3"/>
    <s v="De Bonte Raaf"/>
    <x v="0"/>
    <x v="36"/>
    <n v="15"/>
    <x v="0"/>
    <x v="3"/>
    <x v="0"/>
    <x v="0"/>
    <x v="0"/>
    <x v="0"/>
  </r>
  <r>
    <x v="1"/>
    <x v="3"/>
    <s v="De Bonte Raaf"/>
    <x v="0"/>
    <x v="37"/>
    <n v="15.09"/>
    <x v="0"/>
    <x v="3"/>
    <x v="0"/>
    <x v="0"/>
    <x v="0"/>
    <x v="0"/>
  </r>
  <r>
    <x v="1"/>
    <x v="3"/>
    <s v="De Bonte Raaf"/>
    <x v="0"/>
    <x v="104"/>
    <n v="0"/>
    <x v="0"/>
    <x v="3"/>
    <x v="0"/>
    <x v="0"/>
    <x v="0"/>
    <x v="0"/>
  </r>
  <r>
    <x v="1"/>
    <x v="3"/>
    <s v="De Bonte Raaf"/>
    <x v="0"/>
    <x v="105"/>
    <n v="0"/>
    <x v="0"/>
    <x v="3"/>
    <x v="0"/>
    <x v="0"/>
    <x v="0"/>
    <x v="0"/>
  </r>
  <r>
    <x v="1"/>
    <x v="3"/>
    <s v="De Bonte Raaf"/>
    <x v="0"/>
    <x v="106"/>
    <n v="0"/>
    <x v="0"/>
    <x v="3"/>
    <x v="0"/>
    <x v="0"/>
    <x v="0"/>
    <x v="0"/>
  </r>
  <r>
    <x v="1"/>
    <x v="3"/>
    <s v="De Bonte Raaf"/>
    <x v="0"/>
    <x v="38"/>
    <n v="19.63"/>
    <x v="0"/>
    <x v="3"/>
    <x v="0"/>
    <x v="0"/>
    <x v="0"/>
    <x v="0"/>
  </r>
  <r>
    <x v="1"/>
    <x v="3"/>
    <s v="De Bonte Raaf"/>
    <x v="0"/>
    <x v="39"/>
    <n v="0"/>
    <x v="0"/>
    <x v="3"/>
    <x v="0"/>
    <x v="0"/>
    <x v="0"/>
    <x v="0"/>
  </r>
  <r>
    <x v="1"/>
    <x v="3"/>
    <s v="De Bonte Raaf"/>
    <x v="0"/>
    <x v="40"/>
    <n v="19.63"/>
    <x v="0"/>
    <x v="3"/>
    <x v="0"/>
    <x v="0"/>
    <x v="0"/>
    <x v="0"/>
  </r>
  <r>
    <x v="1"/>
    <x v="3"/>
    <s v="De Bonte Raaf"/>
    <x v="0"/>
    <x v="41"/>
    <n v="0"/>
    <x v="0"/>
    <x v="3"/>
    <x v="0"/>
    <x v="0"/>
    <x v="0"/>
    <x v="0"/>
  </r>
  <r>
    <x v="1"/>
    <x v="3"/>
    <s v="De Bonte Raaf"/>
    <x v="0"/>
    <x v="92"/>
    <n v="225.9"/>
    <x v="0"/>
    <x v="3"/>
    <x v="0"/>
    <x v="0"/>
    <x v="0"/>
    <x v="0"/>
  </r>
  <r>
    <x v="1"/>
    <x v="3"/>
    <s v="De Bonte Raaf"/>
    <x v="0"/>
    <x v="107"/>
    <n v="0"/>
    <x v="0"/>
    <x v="3"/>
    <x v="0"/>
    <x v="1"/>
    <x v="0"/>
    <x v="0"/>
  </r>
  <r>
    <x v="1"/>
    <x v="3"/>
    <s v="De Bonte Raaf"/>
    <x v="0"/>
    <x v="43"/>
    <n v="0"/>
    <x v="0"/>
    <x v="3"/>
    <x v="0"/>
    <x v="1"/>
    <x v="0"/>
    <x v="0"/>
  </r>
  <r>
    <x v="1"/>
    <x v="3"/>
    <s v="De Bonte Raaf"/>
    <x v="0"/>
    <x v="108"/>
    <n v="0"/>
    <x v="0"/>
    <x v="3"/>
    <x v="0"/>
    <x v="1"/>
    <x v="0"/>
    <x v="0"/>
  </r>
  <r>
    <x v="1"/>
    <x v="3"/>
    <s v="De Bonte Raaf"/>
    <x v="0"/>
    <x v="109"/>
    <n v="0"/>
    <x v="0"/>
    <x v="3"/>
    <x v="0"/>
    <x v="1"/>
    <x v="0"/>
    <x v="0"/>
  </r>
  <r>
    <x v="1"/>
    <x v="3"/>
    <s v="De Bonte Raaf"/>
    <x v="0"/>
    <x v="110"/>
    <n v="0"/>
    <x v="0"/>
    <x v="3"/>
    <x v="0"/>
    <x v="1"/>
    <x v="0"/>
    <x v="0"/>
  </r>
  <r>
    <x v="1"/>
    <x v="3"/>
    <s v="De Bonte Raaf"/>
    <x v="0"/>
    <x v="44"/>
    <n v="0"/>
    <x v="0"/>
    <x v="3"/>
    <x v="0"/>
    <x v="2"/>
    <x v="0"/>
    <x v="0"/>
  </r>
  <r>
    <x v="1"/>
    <x v="3"/>
    <s v="De Bonte Raaf"/>
    <x v="0"/>
    <x v="111"/>
    <n v="0"/>
    <x v="0"/>
    <x v="3"/>
    <x v="0"/>
    <x v="2"/>
    <x v="0"/>
    <x v="0"/>
  </r>
  <r>
    <x v="1"/>
    <x v="3"/>
    <s v="De Bonte Raaf"/>
    <x v="0"/>
    <x v="46"/>
    <n v="0"/>
    <x v="0"/>
    <x v="3"/>
    <x v="0"/>
    <x v="2"/>
    <x v="0"/>
    <x v="0"/>
  </r>
  <r>
    <x v="1"/>
    <x v="3"/>
    <s v="De Bonte Raaf"/>
    <x v="0"/>
    <x v="112"/>
    <n v="0"/>
    <x v="0"/>
    <x v="3"/>
    <x v="0"/>
    <x v="2"/>
    <x v="0"/>
    <x v="0"/>
  </r>
  <r>
    <x v="1"/>
    <x v="3"/>
    <s v="De Bonte Raaf"/>
    <x v="0"/>
    <x v="113"/>
    <n v="0"/>
    <x v="0"/>
    <x v="3"/>
    <x v="0"/>
    <x v="2"/>
    <x v="0"/>
    <x v="0"/>
  </r>
  <r>
    <x v="1"/>
    <x v="3"/>
    <s v="De Bonte Raaf"/>
    <x v="0"/>
    <x v="114"/>
    <n v="0"/>
    <x v="0"/>
    <x v="3"/>
    <x v="0"/>
    <x v="2"/>
    <x v="0"/>
    <x v="0"/>
  </r>
  <r>
    <x v="1"/>
    <x v="3"/>
    <s v="De Bonte Raaf"/>
    <x v="0"/>
    <x v="115"/>
    <n v="0"/>
    <x v="0"/>
    <x v="3"/>
    <x v="0"/>
    <x v="2"/>
    <x v="0"/>
    <x v="0"/>
  </r>
  <r>
    <x v="1"/>
    <x v="3"/>
    <s v="De Bonte Raaf"/>
    <x v="0"/>
    <x v="116"/>
    <n v="0"/>
    <x v="0"/>
    <x v="3"/>
    <x v="0"/>
    <x v="1"/>
    <x v="0"/>
    <x v="0"/>
  </r>
  <r>
    <x v="1"/>
    <x v="3"/>
    <s v="De Bonte Raaf"/>
    <x v="0"/>
    <x v="117"/>
    <n v="0"/>
    <x v="0"/>
    <x v="3"/>
    <x v="0"/>
    <x v="2"/>
    <x v="0"/>
    <x v="0"/>
  </r>
  <r>
    <x v="1"/>
    <x v="3"/>
    <s v="De Bonte Raaf"/>
    <x v="0"/>
    <x v="118"/>
    <n v="0"/>
    <x v="0"/>
    <x v="3"/>
    <x v="0"/>
    <x v="1"/>
    <x v="0"/>
    <x v="0"/>
  </r>
  <r>
    <x v="1"/>
    <x v="3"/>
    <s v="De Bonte Raaf"/>
    <x v="0"/>
    <x v="119"/>
    <n v="-0.9"/>
    <x v="0"/>
    <x v="3"/>
    <x v="0"/>
    <x v="10"/>
    <x v="0"/>
    <x v="0"/>
  </r>
  <r>
    <x v="1"/>
    <x v="3"/>
    <s v="De Bonte Raaf"/>
    <x v="0"/>
    <x v="132"/>
    <n v="0"/>
    <x v="0"/>
    <x v="3"/>
    <x v="0"/>
    <x v="10"/>
    <x v="0"/>
    <x v="0"/>
  </r>
  <r>
    <x v="1"/>
    <x v="3"/>
    <s v="De Bonte Raaf"/>
    <x v="0"/>
    <x v="133"/>
    <n v="0"/>
    <x v="0"/>
    <x v="3"/>
    <x v="0"/>
    <x v="10"/>
    <x v="0"/>
    <x v="0"/>
  </r>
  <r>
    <x v="1"/>
    <x v="3"/>
    <s v="De Bonte Raaf"/>
    <x v="0"/>
    <x v="120"/>
    <n v="48.89"/>
    <x v="0"/>
    <x v="3"/>
    <x v="0"/>
    <x v="10"/>
    <x v="0"/>
    <x v="0"/>
  </r>
  <r>
    <x v="1"/>
    <x v="3"/>
    <s v="De Bonte Raaf"/>
    <x v="0"/>
    <x v="121"/>
    <n v="-9.4600000000000009"/>
    <x v="0"/>
    <x v="3"/>
    <x v="0"/>
    <x v="10"/>
    <x v="0"/>
    <x v="0"/>
  </r>
  <r>
    <x v="1"/>
    <x v="3"/>
    <s v="De Bonte Raaf"/>
    <x v="0"/>
    <x v="122"/>
    <n v="-9.4600000000000009"/>
    <x v="0"/>
    <x v="3"/>
    <x v="0"/>
    <x v="10"/>
    <x v="0"/>
    <x v="0"/>
  </r>
  <r>
    <x v="1"/>
    <x v="3"/>
    <s v="De Bonte Raaf"/>
    <x v="0"/>
    <x v="123"/>
    <n v="0"/>
    <x v="0"/>
    <x v="3"/>
    <x v="0"/>
    <x v="10"/>
    <x v="0"/>
    <x v="0"/>
  </r>
  <r>
    <x v="1"/>
    <x v="3"/>
    <s v="De Bonte Raaf"/>
    <x v="0"/>
    <x v="124"/>
    <n v="0"/>
    <x v="0"/>
    <x v="3"/>
    <x v="0"/>
    <x v="10"/>
    <x v="0"/>
    <x v="0"/>
  </r>
  <r>
    <x v="1"/>
    <x v="3"/>
    <s v="De Bonte Raaf"/>
    <x v="0"/>
    <x v="48"/>
    <n v="0"/>
    <x v="0"/>
    <x v="3"/>
    <x v="0"/>
    <x v="1"/>
    <x v="0"/>
    <x v="0"/>
  </r>
  <r>
    <x v="1"/>
    <x v="3"/>
    <s v="De Bonte Raaf"/>
    <x v="0"/>
    <x v="49"/>
    <n v="18.07"/>
    <x v="0"/>
    <x v="3"/>
    <x v="0"/>
    <x v="3"/>
    <x v="0"/>
    <x v="0"/>
  </r>
  <r>
    <x v="1"/>
    <x v="3"/>
    <s v="De Bonte Raaf"/>
    <x v="0"/>
    <x v="50"/>
    <n v="2.71"/>
    <x v="0"/>
    <x v="3"/>
    <x v="0"/>
    <x v="4"/>
    <x v="0"/>
    <x v="0"/>
  </r>
  <r>
    <x v="1"/>
    <x v="3"/>
    <s v="De Bonte Raaf"/>
    <x v="0"/>
    <x v="51"/>
    <n v="3.61"/>
    <x v="0"/>
    <x v="3"/>
    <x v="0"/>
    <x v="4"/>
    <x v="0"/>
    <x v="0"/>
  </r>
  <r>
    <x v="1"/>
    <x v="3"/>
    <s v="De Bonte Raaf"/>
    <x v="0"/>
    <x v="52"/>
    <n v="0"/>
    <x v="0"/>
    <x v="3"/>
    <x v="0"/>
    <x v="1"/>
    <x v="0"/>
    <x v="0"/>
  </r>
  <r>
    <x v="1"/>
    <x v="3"/>
    <s v="De Bonte Raaf"/>
    <x v="0"/>
    <x v="53"/>
    <n v="3.39"/>
    <x v="0"/>
    <x v="3"/>
    <x v="0"/>
    <x v="3"/>
    <x v="0"/>
    <x v="0"/>
  </r>
  <r>
    <x v="1"/>
    <x v="3"/>
    <s v="De Bonte Raaf"/>
    <x v="0"/>
    <x v="54"/>
    <n v="0.51"/>
    <x v="0"/>
    <x v="3"/>
    <x v="0"/>
    <x v="4"/>
    <x v="0"/>
    <x v="0"/>
  </r>
  <r>
    <x v="1"/>
    <x v="3"/>
    <s v="De Bonte Raaf"/>
    <x v="0"/>
    <x v="55"/>
    <n v="0.68"/>
    <x v="0"/>
    <x v="3"/>
    <x v="0"/>
    <x v="4"/>
    <x v="0"/>
    <x v="0"/>
  </r>
  <r>
    <x v="1"/>
    <x v="3"/>
    <s v="De Bonte Raaf"/>
    <x v="0"/>
    <x v="56"/>
    <n v="0"/>
    <x v="0"/>
    <x v="3"/>
    <x v="0"/>
    <x v="4"/>
    <x v="0"/>
    <x v="0"/>
  </r>
  <r>
    <x v="1"/>
    <x v="3"/>
    <s v="De Bonte Raaf"/>
    <x v="0"/>
    <x v="57"/>
    <n v="0"/>
    <x v="0"/>
    <x v="3"/>
    <x v="0"/>
    <x v="4"/>
    <x v="0"/>
    <x v="0"/>
  </r>
  <r>
    <x v="1"/>
    <x v="3"/>
    <s v="De Bonte Raaf"/>
    <x v="0"/>
    <x v="58"/>
    <n v="0"/>
    <x v="0"/>
    <x v="3"/>
    <x v="0"/>
    <x v="4"/>
    <x v="0"/>
    <x v="0"/>
  </r>
  <r>
    <x v="1"/>
    <x v="3"/>
    <s v="De Bonte Raaf"/>
    <x v="0"/>
    <x v="59"/>
    <n v="0"/>
    <x v="0"/>
    <x v="3"/>
    <x v="0"/>
    <x v="4"/>
    <x v="0"/>
    <x v="0"/>
  </r>
  <r>
    <x v="1"/>
    <x v="3"/>
    <s v="De Bonte Raaf"/>
    <x v="0"/>
    <x v="60"/>
    <n v="16.23"/>
    <x v="0"/>
    <x v="3"/>
    <x v="0"/>
    <x v="5"/>
    <x v="0"/>
    <x v="0"/>
  </r>
  <r>
    <x v="1"/>
    <x v="3"/>
    <s v="De Bonte Raaf"/>
    <x v="0"/>
    <x v="61"/>
    <n v="0"/>
    <x v="0"/>
    <x v="3"/>
    <x v="0"/>
    <x v="5"/>
    <x v="0"/>
    <x v="0"/>
  </r>
  <r>
    <x v="1"/>
    <x v="3"/>
    <s v="De Bonte Raaf"/>
    <x v="0"/>
    <x v="62"/>
    <n v="0"/>
    <x v="0"/>
    <x v="3"/>
    <x v="0"/>
    <x v="5"/>
    <x v="0"/>
    <x v="0"/>
  </r>
  <r>
    <x v="1"/>
    <x v="3"/>
    <s v="De Bonte Raaf"/>
    <x v="0"/>
    <x v="63"/>
    <n v="0"/>
    <x v="0"/>
    <x v="3"/>
    <x v="0"/>
    <x v="5"/>
    <x v="0"/>
    <x v="0"/>
  </r>
  <r>
    <x v="1"/>
    <x v="3"/>
    <s v="De Bonte Raaf"/>
    <x v="0"/>
    <x v="64"/>
    <n v="1.1599999999999999"/>
    <x v="0"/>
    <x v="3"/>
    <x v="0"/>
    <x v="5"/>
    <x v="0"/>
    <x v="0"/>
  </r>
  <r>
    <x v="1"/>
    <x v="3"/>
    <s v="De Bonte Raaf"/>
    <x v="0"/>
    <x v="65"/>
    <n v="0"/>
    <x v="0"/>
    <x v="3"/>
    <x v="0"/>
    <x v="5"/>
    <x v="0"/>
    <x v="0"/>
  </r>
  <r>
    <x v="1"/>
    <x v="3"/>
    <s v="De Bonte Raaf"/>
    <x v="0"/>
    <x v="66"/>
    <n v="0"/>
    <x v="0"/>
    <x v="3"/>
    <x v="0"/>
    <x v="5"/>
    <x v="0"/>
    <x v="0"/>
  </r>
  <r>
    <x v="1"/>
    <x v="3"/>
    <s v="De Bonte Raaf"/>
    <x v="0"/>
    <x v="67"/>
    <n v="16.600000000000001"/>
    <x v="0"/>
    <x v="3"/>
    <x v="0"/>
    <x v="5"/>
    <x v="0"/>
    <x v="0"/>
  </r>
  <r>
    <x v="1"/>
    <x v="3"/>
    <s v="De Bonte Raaf"/>
    <x v="0"/>
    <x v="68"/>
    <n v="0"/>
    <x v="0"/>
    <x v="3"/>
    <x v="0"/>
    <x v="5"/>
    <x v="0"/>
    <x v="0"/>
  </r>
  <r>
    <x v="1"/>
    <x v="3"/>
    <s v="De Bonte Raaf"/>
    <x v="0"/>
    <x v="69"/>
    <n v="0"/>
    <x v="0"/>
    <x v="3"/>
    <x v="0"/>
    <x v="5"/>
    <x v="0"/>
    <x v="0"/>
  </r>
  <r>
    <x v="1"/>
    <x v="3"/>
    <s v="De Bonte Raaf"/>
    <x v="0"/>
    <x v="70"/>
    <n v="0.8"/>
    <x v="0"/>
    <x v="3"/>
    <x v="0"/>
    <x v="5"/>
    <x v="0"/>
    <x v="0"/>
  </r>
  <r>
    <x v="1"/>
    <x v="3"/>
    <s v="De Bonte Raaf"/>
    <x v="0"/>
    <x v="71"/>
    <n v="0"/>
    <x v="0"/>
    <x v="3"/>
    <x v="0"/>
    <x v="5"/>
    <x v="0"/>
    <x v="0"/>
  </r>
  <r>
    <x v="1"/>
    <x v="3"/>
    <s v="De Bonte Raaf"/>
    <x v="0"/>
    <x v="72"/>
    <n v="0"/>
    <x v="0"/>
    <x v="3"/>
    <x v="0"/>
    <x v="4"/>
    <x v="0"/>
    <x v="0"/>
  </r>
  <r>
    <x v="1"/>
    <x v="3"/>
    <s v="De Bonte Raaf"/>
    <x v="0"/>
    <x v="73"/>
    <n v="0"/>
    <x v="0"/>
    <x v="3"/>
    <x v="0"/>
    <x v="4"/>
    <x v="0"/>
    <x v="0"/>
  </r>
  <r>
    <x v="1"/>
    <x v="3"/>
    <s v="De Bonte Raaf"/>
    <x v="0"/>
    <x v="74"/>
    <n v="0"/>
    <x v="0"/>
    <x v="3"/>
    <x v="0"/>
    <x v="4"/>
    <x v="0"/>
    <x v="0"/>
  </r>
  <r>
    <x v="1"/>
    <x v="3"/>
    <s v="De Bonte Raaf"/>
    <x v="0"/>
    <x v="75"/>
    <n v="0"/>
    <x v="0"/>
    <x v="3"/>
    <x v="0"/>
    <x v="4"/>
    <x v="0"/>
    <x v="0"/>
  </r>
  <r>
    <x v="1"/>
    <x v="3"/>
    <s v="De Bonte Raaf"/>
    <x v="0"/>
    <x v="76"/>
    <n v="15.09"/>
    <x v="0"/>
    <x v="3"/>
    <x v="0"/>
    <x v="6"/>
    <x v="0"/>
    <x v="0"/>
  </r>
  <r>
    <x v="1"/>
    <x v="3"/>
    <s v="De Bonte Raaf"/>
    <x v="0"/>
    <x v="125"/>
    <n v="0"/>
    <x v="0"/>
    <x v="3"/>
    <x v="0"/>
    <x v="6"/>
    <x v="0"/>
    <x v="0"/>
  </r>
  <r>
    <x v="1"/>
    <x v="3"/>
    <s v="De Bonte Raaf"/>
    <x v="0"/>
    <x v="77"/>
    <n v="-78.42"/>
    <x v="0"/>
    <x v="3"/>
    <x v="0"/>
    <x v="7"/>
    <x v="0"/>
    <x v="0"/>
  </r>
  <r>
    <x v="1"/>
    <x v="3"/>
    <s v="De Bonte Raaf"/>
    <x v="0"/>
    <x v="78"/>
    <n v="0"/>
    <x v="0"/>
    <x v="3"/>
    <x v="0"/>
    <x v="7"/>
    <x v="0"/>
    <x v="0"/>
  </r>
  <r>
    <x v="1"/>
    <x v="3"/>
    <s v="De Bonte Raaf"/>
    <x v="0"/>
    <x v="79"/>
    <n v="0"/>
    <x v="0"/>
    <x v="3"/>
    <x v="0"/>
    <x v="7"/>
    <x v="0"/>
    <x v="0"/>
  </r>
  <r>
    <x v="1"/>
    <x v="3"/>
    <s v="De Bonte Raaf"/>
    <x v="0"/>
    <x v="80"/>
    <n v="0"/>
    <x v="0"/>
    <x v="3"/>
    <x v="0"/>
    <x v="8"/>
    <x v="0"/>
    <x v="0"/>
  </r>
  <r>
    <x v="1"/>
    <x v="3"/>
    <s v="De Bonte Raaf"/>
    <x v="0"/>
    <x v="126"/>
    <n v="0"/>
    <x v="0"/>
    <x v="3"/>
    <x v="0"/>
    <x v="8"/>
    <x v="0"/>
    <x v="0"/>
  </r>
  <r>
    <x v="1"/>
    <x v="3"/>
    <s v="De Bonte Raaf"/>
    <x v="0"/>
    <x v="81"/>
    <n v="137.12"/>
    <x v="0"/>
    <x v="3"/>
    <x v="0"/>
    <x v="8"/>
    <x v="0"/>
    <x v="0"/>
  </r>
  <r>
    <x v="1"/>
    <x v="3"/>
    <s v="De Bonte Raaf"/>
    <x v="0"/>
    <x v="82"/>
    <n v="0"/>
    <x v="0"/>
    <x v="3"/>
    <x v="0"/>
    <x v="8"/>
    <x v="0"/>
    <x v="0"/>
  </r>
  <r>
    <x v="1"/>
    <x v="3"/>
    <s v="De Bonte Raaf"/>
    <x v="0"/>
    <x v="83"/>
    <n v="137.12"/>
    <x v="0"/>
    <x v="3"/>
    <x v="0"/>
    <x v="9"/>
    <x v="0"/>
    <x v="0"/>
  </r>
  <r>
    <x v="1"/>
    <x v="3"/>
    <s v="De Bonte Raaf"/>
    <x v="0"/>
    <x v="84"/>
    <n v="0"/>
    <x v="0"/>
    <x v="3"/>
    <x v="0"/>
    <x v="3"/>
    <x v="0"/>
    <x v="0"/>
  </r>
  <r>
    <x v="1"/>
    <x v="3"/>
    <s v="De Bonte Raaf"/>
    <x v="1"/>
    <x v="0"/>
    <n v="5651.04"/>
    <x v="1"/>
    <x v="0"/>
    <x v="0"/>
    <x v="0"/>
    <x v="0"/>
    <x v="0"/>
  </r>
  <r>
    <x v="1"/>
    <x v="3"/>
    <s v="De Bonte Raaf"/>
    <x v="1"/>
    <x v="85"/>
    <n v="2131.2600000000002"/>
    <x v="1"/>
    <x v="0"/>
    <x v="0"/>
    <x v="0"/>
    <x v="0"/>
    <x v="0"/>
  </r>
  <r>
    <x v="1"/>
    <x v="3"/>
    <s v="De Bonte Raaf"/>
    <x v="1"/>
    <x v="2"/>
    <n v="0"/>
    <x v="1"/>
    <x v="0"/>
    <x v="0"/>
    <x v="0"/>
    <x v="0"/>
    <x v="0"/>
  </r>
  <r>
    <x v="1"/>
    <x v="3"/>
    <s v="De Bonte Raaf"/>
    <x v="1"/>
    <x v="86"/>
    <n v="2131.2600000000002"/>
    <x v="1"/>
    <x v="0"/>
    <x v="0"/>
    <x v="0"/>
    <x v="0"/>
    <x v="0"/>
  </r>
  <r>
    <x v="1"/>
    <x v="3"/>
    <s v="De Bonte Raaf"/>
    <x v="1"/>
    <x v="4"/>
    <n v="2230"/>
    <x v="1"/>
    <x v="0"/>
    <x v="0"/>
    <x v="1"/>
    <x v="0"/>
    <x v="0"/>
  </r>
  <r>
    <x v="1"/>
    <x v="3"/>
    <s v="De Bonte Raaf"/>
    <x v="1"/>
    <x v="5"/>
    <n v="0"/>
    <x v="1"/>
    <x v="0"/>
    <x v="0"/>
    <x v="0"/>
    <x v="0"/>
    <x v="0"/>
  </r>
  <r>
    <x v="1"/>
    <x v="3"/>
    <s v="De Bonte Raaf"/>
    <x v="1"/>
    <x v="6"/>
    <n v="3228.51"/>
    <x v="1"/>
    <x v="0"/>
    <x v="0"/>
    <x v="0"/>
    <x v="0"/>
    <x v="0"/>
  </r>
  <r>
    <x v="1"/>
    <x v="3"/>
    <s v="De Bonte Raaf"/>
    <x v="1"/>
    <x v="101"/>
    <n v="0"/>
    <x v="1"/>
    <x v="0"/>
    <x v="0"/>
    <x v="1"/>
    <x v="0"/>
    <x v="0"/>
  </r>
  <r>
    <x v="1"/>
    <x v="3"/>
    <s v="De Bonte Raaf"/>
    <x v="1"/>
    <x v="7"/>
    <n v="0"/>
    <x v="1"/>
    <x v="0"/>
    <x v="0"/>
    <x v="0"/>
    <x v="0"/>
    <x v="0"/>
  </r>
  <r>
    <x v="1"/>
    <x v="3"/>
    <s v="De Bonte Raaf"/>
    <x v="1"/>
    <x v="9"/>
    <n v="0"/>
    <x v="1"/>
    <x v="0"/>
    <x v="0"/>
    <x v="0"/>
    <x v="0"/>
    <x v="0"/>
  </r>
  <r>
    <x v="1"/>
    <x v="3"/>
    <s v="De Bonte Raaf"/>
    <x v="1"/>
    <x v="102"/>
    <n v="0"/>
    <x v="1"/>
    <x v="0"/>
    <x v="0"/>
    <x v="0"/>
    <x v="0"/>
    <x v="0"/>
  </r>
  <r>
    <x v="1"/>
    <x v="3"/>
    <s v="De Bonte Raaf"/>
    <x v="1"/>
    <x v="87"/>
    <n v="2230"/>
    <x v="1"/>
    <x v="0"/>
    <x v="0"/>
    <x v="0"/>
    <x v="0"/>
    <x v="0"/>
  </r>
  <r>
    <x v="1"/>
    <x v="3"/>
    <s v="De Bonte Raaf"/>
    <x v="1"/>
    <x v="88"/>
    <n v="2230"/>
    <x v="1"/>
    <x v="0"/>
    <x v="0"/>
    <x v="0"/>
    <x v="0"/>
    <x v="0"/>
  </r>
  <r>
    <x v="1"/>
    <x v="3"/>
    <s v="De Bonte Raaf"/>
    <x v="1"/>
    <x v="89"/>
    <n v="2230"/>
    <x v="1"/>
    <x v="0"/>
    <x v="0"/>
    <x v="0"/>
    <x v="0"/>
    <x v="0"/>
  </r>
  <r>
    <x v="1"/>
    <x v="3"/>
    <s v="De Bonte Raaf"/>
    <x v="1"/>
    <x v="90"/>
    <n v="2230"/>
    <x v="1"/>
    <x v="0"/>
    <x v="0"/>
    <x v="0"/>
    <x v="0"/>
    <x v="0"/>
  </r>
  <r>
    <x v="1"/>
    <x v="3"/>
    <s v="De Bonte Raaf"/>
    <x v="1"/>
    <x v="91"/>
    <n v="2230"/>
    <x v="1"/>
    <x v="0"/>
    <x v="0"/>
    <x v="0"/>
    <x v="0"/>
    <x v="0"/>
  </r>
  <r>
    <x v="1"/>
    <x v="3"/>
    <s v="De Bonte Raaf"/>
    <x v="1"/>
    <x v="103"/>
    <n v="0"/>
    <x v="1"/>
    <x v="0"/>
    <x v="0"/>
    <x v="1"/>
    <x v="0"/>
    <x v="0"/>
  </r>
  <r>
    <x v="1"/>
    <x v="3"/>
    <s v="De Bonte Raaf"/>
    <x v="1"/>
    <x v="15"/>
    <n v="0"/>
    <x v="1"/>
    <x v="0"/>
    <x v="0"/>
    <x v="0"/>
    <x v="0"/>
    <x v="0"/>
  </r>
  <r>
    <x v="1"/>
    <x v="3"/>
    <s v="De Bonte Raaf"/>
    <x v="1"/>
    <x v="16"/>
    <n v="2131.2600000000002"/>
    <x v="1"/>
    <x v="0"/>
    <x v="0"/>
    <x v="0"/>
    <x v="0"/>
    <x v="0"/>
  </r>
  <r>
    <x v="1"/>
    <x v="3"/>
    <s v="De Bonte Raaf"/>
    <x v="1"/>
    <x v="17"/>
    <n v="0"/>
    <x v="1"/>
    <x v="0"/>
    <x v="0"/>
    <x v="0"/>
    <x v="0"/>
    <x v="0"/>
  </r>
  <r>
    <x v="1"/>
    <x v="3"/>
    <s v="De Bonte Raaf"/>
    <x v="1"/>
    <x v="18"/>
    <n v="2131.2600000000002"/>
    <x v="1"/>
    <x v="0"/>
    <x v="0"/>
    <x v="0"/>
    <x v="0"/>
    <x v="0"/>
  </r>
  <r>
    <x v="1"/>
    <x v="3"/>
    <s v="De Bonte Raaf"/>
    <x v="1"/>
    <x v="19"/>
    <n v="22"/>
    <x v="1"/>
    <x v="0"/>
    <x v="0"/>
    <x v="0"/>
    <x v="0"/>
    <x v="0"/>
  </r>
  <r>
    <x v="1"/>
    <x v="3"/>
    <s v="De Bonte Raaf"/>
    <x v="1"/>
    <x v="20"/>
    <n v="2131.2600000000002"/>
    <x v="1"/>
    <x v="0"/>
    <x v="0"/>
    <x v="0"/>
    <x v="0"/>
    <x v="0"/>
  </r>
  <r>
    <x v="1"/>
    <x v="3"/>
    <s v="De Bonte Raaf"/>
    <x v="1"/>
    <x v="21"/>
    <n v="-247.58"/>
    <x v="1"/>
    <x v="0"/>
    <x v="0"/>
    <x v="0"/>
    <x v="0"/>
    <x v="0"/>
  </r>
  <r>
    <x v="1"/>
    <x v="3"/>
    <s v="De Bonte Raaf"/>
    <x v="1"/>
    <x v="22"/>
    <n v="2131.2600000000002"/>
    <x v="1"/>
    <x v="0"/>
    <x v="0"/>
    <x v="0"/>
    <x v="0"/>
    <x v="0"/>
  </r>
  <r>
    <x v="1"/>
    <x v="3"/>
    <s v="De Bonte Raaf"/>
    <x v="1"/>
    <x v="23"/>
    <n v="2131.2600000000002"/>
    <x v="1"/>
    <x v="0"/>
    <x v="0"/>
    <x v="0"/>
    <x v="0"/>
    <x v="0"/>
  </r>
  <r>
    <x v="1"/>
    <x v="3"/>
    <s v="De Bonte Raaf"/>
    <x v="1"/>
    <x v="24"/>
    <n v="2131.2600000000002"/>
    <x v="1"/>
    <x v="0"/>
    <x v="0"/>
    <x v="0"/>
    <x v="0"/>
    <x v="0"/>
  </r>
  <r>
    <x v="1"/>
    <x v="3"/>
    <s v="De Bonte Raaf"/>
    <x v="1"/>
    <x v="25"/>
    <n v="21.67"/>
    <x v="1"/>
    <x v="0"/>
    <x v="0"/>
    <x v="0"/>
    <x v="0"/>
    <x v="0"/>
  </r>
  <r>
    <x v="1"/>
    <x v="3"/>
    <s v="De Bonte Raaf"/>
    <x v="1"/>
    <x v="26"/>
    <n v="158.4"/>
    <x v="1"/>
    <x v="0"/>
    <x v="0"/>
    <x v="0"/>
    <x v="0"/>
    <x v="0"/>
  </r>
  <r>
    <x v="1"/>
    <x v="3"/>
    <s v="De Bonte Raaf"/>
    <x v="1"/>
    <x v="27"/>
    <n v="328"/>
    <x v="1"/>
    <x v="0"/>
    <x v="0"/>
    <x v="0"/>
    <x v="0"/>
    <x v="0"/>
  </r>
  <r>
    <x v="1"/>
    <x v="3"/>
    <s v="De Bonte Raaf"/>
    <x v="1"/>
    <x v="28"/>
    <n v="2131.2600000000002"/>
    <x v="1"/>
    <x v="0"/>
    <x v="0"/>
    <x v="0"/>
    <x v="0"/>
    <x v="0"/>
  </r>
  <r>
    <x v="1"/>
    <x v="3"/>
    <s v="De Bonte Raaf"/>
    <x v="1"/>
    <x v="29"/>
    <n v="0"/>
    <x v="1"/>
    <x v="0"/>
    <x v="0"/>
    <x v="0"/>
    <x v="0"/>
    <x v="0"/>
  </r>
  <r>
    <x v="1"/>
    <x v="3"/>
    <s v="De Bonte Raaf"/>
    <x v="1"/>
    <x v="30"/>
    <n v="2230"/>
    <x v="1"/>
    <x v="0"/>
    <x v="0"/>
    <x v="0"/>
    <x v="0"/>
    <x v="0"/>
  </r>
  <r>
    <x v="1"/>
    <x v="3"/>
    <s v="De Bonte Raaf"/>
    <x v="1"/>
    <x v="31"/>
    <n v="14.29"/>
    <x v="1"/>
    <x v="0"/>
    <x v="0"/>
    <x v="0"/>
    <x v="0"/>
    <x v="0"/>
  </r>
  <r>
    <x v="1"/>
    <x v="3"/>
    <s v="De Bonte Raaf"/>
    <x v="1"/>
    <x v="32"/>
    <n v="156"/>
    <x v="1"/>
    <x v="0"/>
    <x v="0"/>
    <x v="0"/>
    <x v="0"/>
    <x v="0"/>
  </r>
  <r>
    <x v="1"/>
    <x v="3"/>
    <s v="De Bonte Raaf"/>
    <x v="1"/>
    <x v="33"/>
    <n v="100"/>
    <x v="1"/>
    <x v="0"/>
    <x v="0"/>
    <x v="0"/>
    <x v="0"/>
    <x v="0"/>
  </r>
  <r>
    <x v="1"/>
    <x v="3"/>
    <s v="De Bonte Raaf"/>
    <x v="1"/>
    <x v="34"/>
    <n v="100"/>
    <x v="1"/>
    <x v="0"/>
    <x v="0"/>
    <x v="0"/>
    <x v="0"/>
    <x v="0"/>
  </r>
  <r>
    <x v="1"/>
    <x v="3"/>
    <s v="De Bonte Raaf"/>
    <x v="1"/>
    <x v="35"/>
    <n v="100"/>
    <x v="1"/>
    <x v="0"/>
    <x v="0"/>
    <x v="0"/>
    <x v="0"/>
    <x v="0"/>
  </r>
  <r>
    <x v="1"/>
    <x v="3"/>
    <s v="De Bonte Raaf"/>
    <x v="1"/>
    <x v="36"/>
    <n v="156"/>
    <x v="1"/>
    <x v="0"/>
    <x v="0"/>
    <x v="0"/>
    <x v="0"/>
    <x v="0"/>
  </r>
  <r>
    <x v="1"/>
    <x v="3"/>
    <s v="De Bonte Raaf"/>
    <x v="1"/>
    <x v="37"/>
    <n v="149.19"/>
    <x v="1"/>
    <x v="0"/>
    <x v="0"/>
    <x v="0"/>
    <x v="0"/>
    <x v="0"/>
  </r>
  <r>
    <x v="1"/>
    <x v="3"/>
    <s v="De Bonte Raaf"/>
    <x v="1"/>
    <x v="104"/>
    <n v="0"/>
    <x v="1"/>
    <x v="0"/>
    <x v="0"/>
    <x v="0"/>
    <x v="0"/>
    <x v="0"/>
  </r>
  <r>
    <x v="1"/>
    <x v="3"/>
    <s v="De Bonte Raaf"/>
    <x v="1"/>
    <x v="105"/>
    <n v="0"/>
    <x v="1"/>
    <x v="0"/>
    <x v="0"/>
    <x v="0"/>
    <x v="0"/>
    <x v="0"/>
  </r>
  <r>
    <x v="1"/>
    <x v="3"/>
    <s v="De Bonte Raaf"/>
    <x v="1"/>
    <x v="106"/>
    <n v="0"/>
    <x v="1"/>
    <x v="0"/>
    <x v="0"/>
    <x v="0"/>
    <x v="0"/>
    <x v="0"/>
  </r>
  <r>
    <x v="1"/>
    <x v="3"/>
    <s v="De Bonte Raaf"/>
    <x v="1"/>
    <x v="38"/>
    <n v="150"/>
    <x v="1"/>
    <x v="0"/>
    <x v="0"/>
    <x v="0"/>
    <x v="0"/>
    <x v="0"/>
  </r>
  <r>
    <x v="1"/>
    <x v="3"/>
    <s v="De Bonte Raaf"/>
    <x v="1"/>
    <x v="39"/>
    <n v="0"/>
    <x v="1"/>
    <x v="0"/>
    <x v="0"/>
    <x v="0"/>
    <x v="0"/>
    <x v="0"/>
  </r>
  <r>
    <x v="1"/>
    <x v="3"/>
    <s v="De Bonte Raaf"/>
    <x v="1"/>
    <x v="40"/>
    <n v="150"/>
    <x v="1"/>
    <x v="0"/>
    <x v="0"/>
    <x v="0"/>
    <x v="0"/>
    <x v="0"/>
  </r>
  <r>
    <x v="1"/>
    <x v="3"/>
    <s v="De Bonte Raaf"/>
    <x v="1"/>
    <x v="41"/>
    <n v="0"/>
    <x v="1"/>
    <x v="0"/>
    <x v="0"/>
    <x v="0"/>
    <x v="0"/>
    <x v="0"/>
  </r>
  <r>
    <x v="1"/>
    <x v="3"/>
    <s v="De Bonte Raaf"/>
    <x v="1"/>
    <x v="92"/>
    <n v="2230"/>
    <x v="1"/>
    <x v="0"/>
    <x v="0"/>
    <x v="0"/>
    <x v="0"/>
    <x v="0"/>
  </r>
  <r>
    <x v="1"/>
    <x v="3"/>
    <s v="De Bonte Raaf"/>
    <x v="1"/>
    <x v="107"/>
    <n v="0"/>
    <x v="1"/>
    <x v="0"/>
    <x v="0"/>
    <x v="1"/>
    <x v="0"/>
    <x v="0"/>
  </r>
  <r>
    <x v="1"/>
    <x v="3"/>
    <s v="De Bonte Raaf"/>
    <x v="1"/>
    <x v="43"/>
    <n v="0"/>
    <x v="1"/>
    <x v="0"/>
    <x v="0"/>
    <x v="1"/>
    <x v="0"/>
    <x v="0"/>
  </r>
  <r>
    <x v="1"/>
    <x v="3"/>
    <s v="De Bonte Raaf"/>
    <x v="1"/>
    <x v="108"/>
    <n v="0"/>
    <x v="1"/>
    <x v="0"/>
    <x v="0"/>
    <x v="1"/>
    <x v="0"/>
    <x v="0"/>
  </r>
  <r>
    <x v="1"/>
    <x v="3"/>
    <s v="De Bonte Raaf"/>
    <x v="1"/>
    <x v="109"/>
    <n v="0"/>
    <x v="1"/>
    <x v="0"/>
    <x v="0"/>
    <x v="1"/>
    <x v="0"/>
    <x v="0"/>
  </r>
  <r>
    <x v="1"/>
    <x v="3"/>
    <s v="De Bonte Raaf"/>
    <x v="1"/>
    <x v="110"/>
    <n v="0"/>
    <x v="1"/>
    <x v="0"/>
    <x v="0"/>
    <x v="1"/>
    <x v="0"/>
    <x v="0"/>
  </r>
  <r>
    <x v="1"/>
    <x v="3"/>
    <s v="De Bonte Raaf"/>
    <x v="1"/>
    <x v="44"/>
    <n v="0"/>
    <x v="1"/>
    <x v="0"/>
    <x v="0"/>
    <x v="2"/>
    <x v="0"/>
    <x v="0"/>
  </r>
  <r>
    <x v="1"/>
    <x v="3"/>
    <s v="De Bonte Raaf"/>
    <x v="1"/>
    <x v="111"/>
    <n v="0"/>
    <x v="1"/>
    <x v="0"/>
    <x v="0"/>
    <x v="2"/>
    <x v="0"/>
    <x v="0"/>
  </r>
  <r>
    <x v="1"/>
    <x v="3"/>
    <s v="De Bonte Raaf"/>
    <x v="1"/>
    <x v="46"/>
    <n v="0"/>
    <x v="1"/>
    <x v="0"/>
    <x v="0"/>
    <x v="2"/>
    <x v="0"/>
    <x v="0"/>
  </r>
  <r>
    <x v="1"/>
    <x v="3"/>
    <s v="De Bonte Raaf"/>
    <x v="1"/>
    <x v="112"/>
    <n v="0"/>
    <x v="1"/>
    <x v="0"/>
    <x v="0"/>
    <x v="2"/>
    <x v="0"/>
    <x v="0"/>
  </r>
  <r>
    <x v="1"/>
    <x v="3"/>
    <s v="De Bonte Raaf"/>
    <x v="1"/>
    <x v="113"/>
    <n v="0"/>
    <x v="1"/>
    <x v="0"/>
    <x v="0"/>
    <x v="2"/>
    <x v="0"/>
    <x v="0"/>
  </r>
  <r>
    <x v="1"/>
    <x v="3"/>
    <s v="De Bonte Raaf"/>
    <x v="1"/>
    <x v="114"/>
    <n v="0"/>
    <x v="1"/>
    <x v="0"/>
    <x v="0"/>
    <x v="2"/>
    <x v="0"/>
    <x v="0"/>
  </r>
  <r>
    <x v="1"/>
    <x v="3"/>
    <s v="De Bonte Raaf"/>
    <x v="1"/>
    <x v="115"/>
    <n v="0"/>
    <x v="1"/>
    <x v="0"/>
    <x v="0"/>
    <x v="2"/>
    <x v="0"/>
    <x v="0"/>
  </r>
  <r>
    <x v="1"/>
    <x v="3"/>
    <s v="De Bonte Raaf"/>
    <x v="1"/>
    <x v="116"/>
    <n v="0"/>
    <x v="1"/>
    <x v="0"/>
    <x v="0"/>
    <x v="1"/>
    <x v="0"/>
    <x v="0"/>
  </r>
  <r>
    <x v="1"/>
    <x v="3"/>
    <s v="De Bonte Raaf"/>
    <x v="1"/>
    <x v="117"/>
    <n v="0"/>
    <x v="1"/>
    <x v="0"/>
    <x v="0"/>
    <x v="2"/>
    <x v="0"/>
    <x v="0"/>
  </r>
  <r>
    <x v="1"/>
    <x v="3"/>
    <s v="De Bonte Raaf"/>
    <x v="1"/>
    <x v="118"/>
    <n v="0"/>
    <x v="1"/>
    <x v="0"/>
    <x v="0"/>
    <x v="1"/>
    <x v="0"/>
    <x v="0"/>
  </r>
  <r>
    <x v="1"/>
    <x v="3"/>
    <s v="De Bonte Raaf"/>
    <x v="1"/>
    <x v="119"/>
    <n v="-8.92"/>
    <x v="1"/>
    <x v="0"/>
    <x v="0"/>
    <x v="10"/>
    <x v="0"/>
    <x v="0"/>
  </r>
  <r>
    <x v="1"/>
    <x v="3"/>
    <s v="De Bonte Raaf"/>
    <x v="1"/>
    <x v="132"/>
    <n v="0"/>
    <x v="1"/>
    <x v="0"/>
    <x v="0"/>
    <x v="10"/>
    <x v="0"/>
    <x v="0"/>
  </r>
  <r>
    <x v="1"/>
    <x v="3"/>
    <s v="De Bonte Raaf"/>
    <x v="1"/>
    <x v="133"/>
    <n v="0"/>
    <x v="1"/>
    <x v="0"/>
    <x v="0"/>
    <x v="10"/>
    <x v="0"/>
    <x v="0"/>
  </r>
  <r>
    <x v="1"/>
    <x v="3"/>
    <s v="De Bonte Raaf"/>
    <x v="1"/>
    <x v="120"/>
    <n v="489.87"/>
    <x v="1"/>
    <x v="0"/>
    <x v="0"/>
    <x v="10"/>
    <x v="0"/>
    <x v="0"/>
  </r>
  <r>
    <x v="1"/>
    <x v="3"/>
    <s v="De Bonte Raaf"/>
    <x v="1"/>
    <x v="121"/>
    <n v="-89.82"/>
    <x v="1"/>
    <x v="0"/>
    <x v="0"/>
    <x v="10"/>
    <x v="0"/>
    <x v="0"/>
  </r>
  <r>
    <x v="1"/>
    <x v="3"/>
    <s v="De Bonte Raaf"/>
    <x v="1"/>
    <x v="122"/>
    <n v="-89.82"/>
    <x v="1"/>
    <x v="0"/>
    <x v="0"/>
    <x v="10"/>
    <x v="0"/>
    <x v="0"/>
  </r>
  <r>
    <x v="1"/>
    <x v="3"/>
    <s v="De Bonte Raaf"/>
    <x v="1"/>
    <x v="123"/>
    <n v="0"/>
    <x v="1"/>
    <x v="0"/>
    <x v="0"/>
    <x v="10"/>
    <x v="0"/>
    <x v="0"/>
  </r>
  <r>
    <x v="1"/>
    <x v="3"/>
    <s v="De Bonte Raaf"/>
    <x v="1"/>
    <x v="124"/>
    <n v="0"/>
    <x v="1"/>
    <x v="0"/>
    <x v="0"/>
    <x v="10"/>
    <x v="0"/>
    <x v="0"/>
  </r>
  <r>
    <x v="1"/>
    <x v="3"/>
    <s v="De Bonte Raaf"/>
    <x v="1"/>
    <x v="48"/>
    <n v="0"/>
    <x v="1"/>
    <x v="0"/>
    <x v="0"/>
    <x v="1"/>
    <x v="0"/>
    <x v="0"/>
  </r>
  <r>
    <x v="1"/>
    <x v="3"/>
    <s v="De Bonte Raaf"/>
    <x v="1"/>
    <x v="49"/>
    <n v="178.4"/>
    <x v="1"/>
    <x v="0"/>
    <x v="0"/>
    <x v="3"/>
    <x v="0"/>
    <x v="0"/>
  </r>
  <r>
    <x v="1"/>
    <x v="3"/>
    <s v="De Bonte Raaf"/>
    <x v="1"/>
    <x v="50"/>
    <n v="26.76"/>
    <x v="1"/>
    <x v="0"/>
    <x v="0"/>
    <x v="4"/>
    <x v="0"/>
    <x v="0"/>
  </r>
  <r>
    <x v="1"/>
    <x v="3"/>
    <s v="De Bonte Raaf"/>
    <x v="1"/>
    <x v="51"/>
    <n v="35.68"/>
    <x v="1"/>
    <x v="0"/>
    <x v="0"/>
    <x v="4"/>
    <x v="0"/>
    <x v="0"/>
  </r>
  <r>
    <x v="1"/>
    <x v="3"/>
    <s v="De Bonte Raaf"/>
    <x v="1"/>
    <x v="52"/>
    <n v="0"/>
    <x v="1"/>
    <x v="0"/>
    <x v="0"/>
    <x v="1"/>
    <x v="0"/>
    <x v="0"/>
  </r>
  <r>
    <x v="1"/>
    <x v="3"/>
    <s v="De Bonte Raaf"/>
    <x v="1"/>
    <x v="53"/>
    <n v="33.450000000000003"/>
    <x v="1"/>
    <x v="0"/>
    <x v="0"/>
    <x v="3"/>
    <x v="0"/>
    <x v="0"/>
  </r>
  <r>
    <x v="1"/>
    <x v="3"/>
    <s v="De Bonte Raaf"/>
    <x v="1"/>
    <x v="54"/>
    <n v="5.0199999999999996"/>
    <x v="1"/>
    <x v="0"/>
    <x v="0"/>
    <x v="4"/>
    <x v="0"/>
    <x v="0"/>
  </r>
  <r>
    <x v="1"/>
    <x v="3"/>
    <s v="De Bonte Raaf"/>
    <x v="1"/>
    <x v="55"/>
    <n v="6.69"/>
    <x v="1"/>
    <x v="0"/>
    <x v="0"/>
    <x v="4"/>
    <x v="0"/>
    <x v="0"/>
  </r>
  <r>
    <x v="1"/>
    <x v="3"/>
    <s v="De Bonte Raaf"/>
    <x v="1"/>
    <x v="56"/>
    <n v="0"/>
    <x v="1"/>
    <x v="0"/>
    <x v="0"/>
    <x v="4"/>
    <x v="0"/>
    <x v="0"/>
  </r>
  <r>
    <x v="1"/>
    <x v="3"/>
    <s v="De Bonte Raaf"/>
    <x v="1"/>
    <x v="57"/>
    <n v="0"/>
    <x v="1"/>
    <x v="0"/>
    <x v="0"/>
    <x v="4"/>
    <x v="0"/>
    <x v="0"/>
  </r>
  <r>
    <x v="1"/>
    <x v="3"/>
    <s v="De Bonte Raaf"/>
    <x v="1"/>
    <x v="58"/>
    <n v="0"/>
    <x v="1"/>
    <x v="0"/>
    <x v="0"/>
    <x v="4"/>
    <x v="0"/>
    <x v="0"/>
  </r>
  <r>
    <x v="1"/>
    <x v="3"/>
    <s v="De Bonte Raaf"/>
    <x v="1"/>
    <x v="59"/>
    <n v="0"/>
    <x v="1"/>
    <x v="0"/>
    <x v="0"/>
    <x v="4"/>
    <x v="0"/>
    <x v="0"/>
  </r>
  <r>
    <x v="1"/>
    <x v="3"/>
    <s v="De Bonte Raaf"/>
    <x v="1"/>
    <x v="60"/>
    <n v="160.47999999999999"/>
    <x v="1"/>
    <x v="0"/>
    <x v="0"/>
    <x v="5"/>
    <x v="0"/>
    <x v="0"/>
  </r>
  <r>
    <x v="1"/>
    <x v="3"/>
    <s v="De Bonte Raaf"/>
    <x v="1"/>
    <x v="61"/>
    <n v="0"/>
    <x v="1"/>
    <x v="0"/>
    <x v="0"/>
    <x v="5"/>
    <x v="0"/>
    <x v="0"/>
  </r>
  <r>
    <x v="1"/>
    <x v="3"/>
    <s v="De Bonte Raaf"/>
    <x v="1"/>
    <x v="62"/>
    <n v="0"/>
    <x v="1"/>
    <x v="0"/>
    <x v="0"/>
    <x v="5"/>
    <x v="0"/>
    <x v="0"/>
  </r>
  <r>
    <x v="1"/>
    <x v="3"/>
    <s v="De Bonte Raaf"/>
    <x v="1"/>
    <x v="63"/>
    <n v="0"/>
    <x v="1"/>
    <x v="0"/>
    <x v="0"/>
    <x v="5"/>
    <x v="0"/>
    <x v="0"/>
  </r>
  <r>
    <x v="1"/>
    <x v="3"/>
    <s v="De Bonte Raaf"/>
    <x v="1"/>
    <x v="64"/>
    <n v="11.51"/>
    <x v="1"/>
    <x v="0"/>
    <x v="0"/>
    <x v="5"/>
    <x v="0"/>
    <x v="0"/>
  </r>
  <r>
    <x v="1"/>
    <x v="3"/>
    <s v="De Bonte Raaf"/>
    <x v="1"/>
    <x v="65"/>
    <n v="0"/>
    <x v="1"/>
    <x v="0"/>
    <x v="0"/>
    <x v="5"/>
    <x v="0"/>
    <x v="0"/>
  </r>
  <r>
    <x v="1"/>
    <x v="3"/>
    <s v="De Bonte Raaf"/>
    <x v="1"/>
    <x v="66"/>
    <n v="57.54"/>
    <x v="1"/>
    <x v="0"/>
    <x v="0"/>
    <x v="5"/>
    <x v="0"/>
    <x v="0"/>
  </r>
  <r>
    <x v="1"/>
    <x v="3"/>
    <s v="De Bonte Raaf"/>
    <x v="1"/>
    <x v="67"/>
    <n v="0"/>
    <x v="1"/>
    <x v="0"/>
    <x v="0"/>
    <x v="5"/>
    <x v="0"/>
    <x v="0"/>
  </r>
  <r>
    <x v="1"/>
    <x v="3"/>
    <s v="De Bonte Raaf"/>
    <x v="1"/>
    <x v="68"/>
    <n v="0"/>
    <x v="1"/>
    <x v="0"/>
    <x v="0"/>
    <x v="5"/>
    <x v="0"/>
    <x v="0"/>
  </r>
  <r>
    <x v="1"/>
    <x v="3"/>
    <s v="De Bonte Raaf"/>
    <x v="1"/>
    <x v="69"/>
    <n v="0"/>
    <x v="1"/>
    <x v="0"/>
    <x v="0"/>
    <x v="5"/>
    <x v="0"/>
    <x v="0"/>
  </r>
  <r>
    <x v="1"/>
    <x v="3"/>
    <s v="De Bonte Raaf"/>
    <x v="1"/>
    <x v="70"/>
    <n v="7.89"/>
    <x v="1"/>
    <x v="0"/>
    <x v="0"/>
    <x v="5"/>
    <x v="0"/>
    <x v="0"/>
  </r>
  <r>
    <x v="1"/>
    <x v="3"/>
    <s v="De Bonte Raaf"/>
    <x v="1"/>
    <x v="71"/>
    <n v="0"/>
    <x v="1"/>
    <x v="0"/>
    <x v="0"/>
    <x v="5"/>
    <x v="0"/>
    <x v="0"/>
  </r>
  <r>
    <x v="1"/>
    <x v="3"/>
    <s v="De Bonte Raaf"/>
    <x v="1"/>
    <x v="72"/>
    <n v="0"/>
    <x v="1"/>
    <x v="0"/>
    <x v="0"/>
    <x v="4"/>
    <x v="0"/>
    <x v="0"/>
  </r>
  <r>
    <x v="1"/>
    <x v="3"/>
    <s v="De Bonte Raaf"/>
    <x v="1"/>
    <x v="73"/>
    <n v="0"/>
    <x v="1"/>
    <x v="0"/>
    <x v="0"/>
    <x v="4"/>
    <x v="0"/>
    <x v="0"/>
  </r>
  <r>
    <x v="1"/>
    <x v="3"/>
    <s v="De Bonte Raaf"/>
    <x v="1"/>
    <x v="74"/>
    <n v="0"/>
    <x v="1"/>
    <x v="0"/>
    <x v="0"/>
    <x v="4"/>
    <x v="0"/>
    <x v="0"/>
  </r>
  <r>
    <x v="1"/>
    <x v="3"/>
    <s v="De Bonte Raaf"/>
    <x v="1"/>
    <x v="75"/>
    <n v="0"/>
    <x v="1"/>
    <x v="0"/>
    <x v="0"/>
    <x v="4"/>
    <x v="0"/>
    <x v="0"/>
  </r>
  <r>
    <x v="1"/>
    <x v="3"/>
    <s v="De Bonte Raaf"/>
    <x v="1"/>
    <x v="76"/>
    <n v="149.19"/>
    <x v="1"/>
    <x v="0"/>
    <x v="0"/>
    <x v="6"/>
    <x v="0"/>
    <x v="0"/>
  </r>
  <r>
    <x v="1"/>
    <x v="3"/>
    <s v="De Bonte Raaf"/>
    <x v="1"/>
    <x v="125"/>
    <n v="0"/>
    <x v="1"/>
    <x v="0"/>
    <x v="0"/>
    <x v="6"/>
    <x v="0"/>
    <x v="0"/>
  </r>
  <r>
    <x v="1"/>
    <x v="3"/>
    <s v="De Bonte Raaf"/>
    <x v="1"/>
    <x v="77"/>
    <n v="-247.58"/>
    <x v="1"/>
    <x v="0"/>
    <x v="0"/>
    <x v="7"/>
    <x v="0"/>
    <x v="0"/>
  </r>
  <r>
    <x v="1"/>
    <x v="3"/>
    <s v="De Bonte Raaf"/>
    <x v="1"/>
    <x v="78"/>
    <n v="0"/>
    <x v="1"/>
    <x v="0"/>
    <x v="0"/>
    <x v="7"/>
    <x v="0"/>
    <x v="0"/>
  </r>
  <r>
    <x v="1"/>
    <x v="3"/>
    <s v="De Bonte Raaf"/>
    <x v="1"/>
    <x v="79"/>
    <n v="0"/>
    <x v="1"/>
    <x v="0"/>
    <x v="0"/>
    <x v="7"/>
    <x v="0"/>
    <x v="0"/>
  </r>
  <r>
    <x v="1"/>
    <x v="3"/>
    <s v="De Bonte Raaf"/>
    <x v="1"/>
    <x v="80"/>
    <n v="0"/>
    <x v="1"/>
    <x v="0"/>
    <x v="0"/>
    <x v="8"/>
    <x v="0"/>
    <x v="0"/>
  </r>
  <r>
    <x v="1"/>
    <x v="3"/>
    <s v="De Bonte Raaf"/>
    <x v="1"/>
    <x v="126"/>
    <n v="0"/>
    <x v="1"/>
    <x v="0"/>
    <x v="0"/>
    <x v="8"/>
    <x v="0"/>
    <x v="0"/>
  </r>
  <r>
    <x v="1"/>
    <x v="3"/>
    <s v="De Bonte Raaf"/>
    <x v="1"/>
    <x v="81"/>
    <n v="1883.68"/>
    <x v="1"/>
    <x v="0"/>
    <x v="0"/>
    <x v="8"/>
    <x v="0"/>
    <x v="0"/>
  </r>
  <r>
    <x v="1"/>
    <x v="3"/>
    <s v="De Bonte Raaf"/>
    <x v="1"/>
    <x v="82"/>
    <n v="0"/>
    <x v="1"/>
    <x v="0"/>
    <x v="0"/>
    <x v="8"/>
    <x v="0"/>
    <x v="0"/>
  </r>
  <r>
    <x v="1"/>
    <x v="3"/>
    <s v="De Bonte Raaf"/>
    <x v="1"/>
    <x v="83"/>
    <n v="1883.68"/>
    <x v="1"/>
    <x v="0"/>
    <x v="0"/>
    <x v="9"/>
    <x v="0"/>
    <x v="0"/>
  </r>
  <r>
    <x v="1"/>
    <x v="3"/>
    <s v="De Bonte Raaf"/>
    <x v="1"/>
    <x v="84"/>
    <n v="0"/>
    <x v="1"/>
    <x v="0"/>
    <x v="0"/>
    <x v="3"/>
    <x v="0"/>
    <x v="0"/>
  </r>
  <r>
    <x v="1"/>
    <x v="3"/>
    <s v="De Bonte Raaf"/>
    <x v="12"/>
    <x v="0"/>
    <n v="3313.29"/>
    <x v="3"/>
    <x v="3"/>
    <x v="0"/>
    <x v="0"/>
    <x v="0"/>
    <x v="1"/>
  </r>
  <r>
    <x v="1"/>
    <x v="3"/>
    <s v="De Bonte Raaf"/>
    <x v="12"/>
    <x v="85"/>
    <n v="1144.3499999999999"/>
    <x v="3"/>
    <x v="3"/>
    <x v="0"/>
    <x v="0"/>
    <x v="0"/>
    <x v="1"/>
  </r>
  <r>
    <x v="1"/>
    <x v="3"/>
    <s v="De Bonte Raaf"/>
    <x v="12"/>
    <x v="2"/>
    <n v="0"/>
    <x v="3"/>
    <x v="3"/>
    <x v="0"/>
    <x v="0"/>
    <x v="0"/>
    <x v="1"/>
  </r>
  <r>
    <x v="1"/>
    <x v="3"/>
    <s v="De Bonte Raaf"/>
    <x v="12"/>
    <x v="86"/>
    <n v="1144.3499999999999"/>
    <x v="3"/>
    <x v="3"/>
    <x v="0"/>
    <x v="0"/>
    <x v="0"/>
    <x v="1"/>
  </r>
  <r>
    <x v="1"/>
    <x v="3"/>
    <s v="De Bonte Raaf"/>
    <x v="12"/>
    <x v="4"/>
    <n v="1183.3900000000001"/>
    <x v="3"/>
    <x v="3"/>
    <x v="0"/>
    <x v="1"/>
    <x v="0"/>
    <x v="1"/>
  </r>
  <r>
    <x v="1"/>
    <x v="3"/>
    <s v="De Bonte Raaf"/>
    <x v="12"/>
    <x v="5"/>
    <n v="0"/>
    <x v="3"/>
    <x v="3"/>
    <x v="0"/>
    <x v="0"/>
    <x v="0"/>
    <x v="1"/>
  </r>
  <r>
    <x v="1"/>
    <x v="3"/>
    <s v="De Bonte Raaf"/>
    <x v="12"/>
    <x v="6"/>
    <n v="1751.54"/>
    <x v="3"/>
    <x v="3"/>
    <x v="0"/>
    <x v="0"/>
    <x v="0"/>
    <x v="1"/>
  </r>
  <r>
    <x v="1"/>
    <x v="3"/>
    <s v="De Bonte Raaf"/>
    <x v="12"/>
    <x v="101"/>
    <n v="0"/>
    <x v="3"/>
    <x v="3"/>
    <x v="0"/>
    <x v="1"/>
    <x v="0"/>
    <x v="1"/>
  </r>
  <r>
    <x v="1"/>
    <x v="3"/>
    <s v="De Bonte Raaf"/>
    <x v="12"/>
    <x v="7"/>
    <n v="0"/>
    <x v="3"/>
    <x v="3"/>
    <x v="0"/>
    <x v="0"/>
    <x v="0"/>
    <x v="1"/>
  </r>
  <r>
    <x v="1"/>
    <x v="3"/>
    <s v="De Bonte Raaf"/>
    <x v="12"/>
    <x v="96"/>
    <n v="22.5"/>
    <x v="3"/>
    <x v="3"/>
    <x v="0"/>
    <x v="0"/>
    <x v="0"/>
    <x v="1"/>
  </r>
  <r>
    <x v="1"/>
    <x v="3"/>
    <s v="De Bonte Raaf"/>
    <x v="12"/>
    <x v="102"/>
    <n v="0"/>
    <x v="3"/>
    <x v="3"/>
    <x v="0"/>
    <x v="0"/>
    <x v="0"/>
    <x v="1"/>
  </r>
  <r>
    <x v="1"/>
    <x v="3"/>
    <s v="De Bonte Raaf"/>
    <x v="12"/>
    <x v="87"/>
    <n v="1183.3900000000001"/>
    <x v="3"/>
    <x v="3"/>
    <x v="0"/>
    <x v="0"/>
    <x v="0"/>
    <x v="1"/>
  </r>
  <r>
    <x v="1"/>
    <x v="3"/>
    <s v="De Bonte Raaf"/>
    <x v="12"/>
    <x v="88"/>
    <n v="1183.3900000000001"/>
    <x v="3"/>
    <x v="3"/>
    <x v="0"/>
    <x v="0"/>
    <x v="0"/>
    <x v="1"/>
  </r>
  <r>
    <x v="1"/>
    <x v="3"/>
    <s v="De Bonte Raaf"/>
    <x v="12"/>
    <x v="89"/>
    <n v="1183.3900000000001"/>
    <x v="3"/>
    <x v="3"/>
    <x v="0"/>
    <x v="0"/>
    <x v="0"/>
    <x v="1"/>
  </r>
  <r>
    <x v="1"/>
    <x v="3"/>
    <s v="De Bonte Raaf"/>
    <x v="12"/>
    <x v="90"/>
    <n v="1183.3900000000001"/>
    <x v="3"/>
    <x v="3"/>
    <x v="0"/>
    <x v="0"/>
    <x v="0"/>
    <x v="1"/>
  </r>
  <r>
    <x v="1"/>
    <x v="3"/>
    <s v="De Bonte Raaf"/>
    <x v="12"/>
    <x v="91"/>
    <n v="1183.3900000000001"/>
    <x v="3"/>
    <x v="3"/>
    <x v="0"/>
    <x v="0"/>
    <x v="0"/>
    <x v="1"/>
  </r>
  <r>
    <x v="1"/>
    <x v="3"/>
    <s v="De Bonte Raaf"/>
    <x v="12"/>
    <x v="103"/>
    <n v="0"/>
    <x v="3"/>
    <x v="3"/>
    <x v="0"/>
    <x v="1"/>
    <x v="0"/>
    <x v="1"/>
  </r>
  <r>
    <x v="1"/>
    <x v="3"/>
    <s v="De Bonte Raaf"/>
    <x v="12"/>
    <x v="15"/>
    <n v="0"/>
    <x v="3"/>
    <x v="3"/>
    <x v="0"/>
    <x v="0"/>
    <x v="0"/>
    <x v="1"/>
  </r>
  <r>
    <x v="1"/>
    <x v="3"/>
    <s v="De Bonte Raaf"/>
    <x v="12"/>
    <x v="16"/>
    <n v="1144.3499999999999"/>
    <x v="3"/>
    <x v="3"/>
    <x v="0"/>
    <x v="0"/>
    <x v="0"/>
    <x v="1"/>
  </r>
  <r>
    <x v="1"/>
    <x v="3"/>
    <s v="De Bonte Raaf"/>
    <x v="12"/>
    <x v="17"/>
    <n v="0"/>
    <x v="3"/>
    <x v="3"/>
    <x v="0"/>
    <x v="0"/>
    <x v="0"/>
    <x v="1"/>
  </r>
  <r>
    <x v="1"/>
    <x v="3"/>
    <s v="De Bonte Raaf"/>
    <x v="12"/>
    <x v="18"/>
    <n v="1144.3499999999999"/>
    <x v="3"/>
    <x v="3"/>
    <x v="0"/>
    <x v="0"/>
    <x v="0"/>
    <x v="1"/>
  </r>
  <r>
    <x v="1"/>
    <x v="3"/>
    <s v="De Bonte Raaf"/>
    <x v="12"/>
    <x v="19"/>
    <n v="13"/>
    <x v="3"/>
    <x v="3"/>
    <x v="0"/>
    <x v="0"/>
    <x v="0"/>
    <x v="1"/>
  </r>
  <r>
    <x v="1"/>
    <x v="3"/>
    <s v="De Bonte Raaf"/>
    <x v="12"/>
    <x v="20"/>
    <n v="1144.3499999999999"/>
    <x v="3"/>
    <x v="3"/>
    <x v="0"/>
    <x v="0"/>
    <x v="0"/>
    <x v="1"/>
  </r>
  <r>
    <x v="1"/>
    <x v="3"/>
    <s v="De Bonte Raaf"/>
    <x v="12"/>
    <x v="21"/>
    <n v="-62.42"/>
    <x v="3"/>
    <x v="3"/>
    <x v="0"/>
    <x v="0"/>
    <x v="0"/>
    <x v="1"/>
  </r>
  <r>
    <x v="1"/>
    <x v="3"/>
    <s v="De Bonte Raaf"/>
    <x v="12"/>
    <x v="22"/>
    <n v="1144.3499999999999"/>
    <x v="3"/>
    <x v="3"/>
    <x v="0"/>
    <x v="0"/>
    <x v="0"/>
    <x v="1"/>
  </r>
  <r>
    <x v="1"/>
    <x v="3"/>
    <s v="De Bonte Raaf"/>
    <x v="12"/>
    <x v="23"/>
    <n v="1144.3499999999999"/>
    <x v="3"/>
    <x v="3"/>
    <x v="0"/>
    <x v="0"/>
    <x v="0"/>
    <x v="1"/>
  </r>
  <r>
    <x v="1"/>
    <x v="3"/>
    <s v="De Bonte Raaf"/>
    <x v="12"/>
    <x v="24"/>
    <n v="1144.3499999999999"/>
    <x v="3"/>
    <x v="3"/>
    <x v="0"/>
    <x v="0"/>
    <x v="0"/>
    <x v="1"/>
  </r>
  <r>
    <x v="1"/>
    <x v="3"/>
    <s v="De Bonte Raaf"/>
    <x v="12"/>
    <x v="25"/>
    <n v="21.67"/>
    <x v="3"/>
    <x v="3"/>
    <x v="0"/>
    <x v="0"/>
    <x v="0"/>
    <x v="1"/>
  </r>
  <r>
    <x v="1"/>
    <x v="3"/>
    <s v="De Bonte Raaf"/>
    <x v="12"/>
    <x v="26"/>
    <n v="104"/>
    <x v="3"/>
    <x v="3"/>
    <x v="0"/>
    <x v="0"/>
    <x v="0"/>
    <x v="1"/>
  </r>
  <r>
    <x v="1"/>
    <x v="3"/>
    <s v="De Bonte Raaf"/>
    <x v="12"/>
    <x v="27"/>
    <n v="125.17"/>
    <x v="3"/>
    <x v="3"/>
    <x v="0"/>
    <x v="0"/>
    <x v="0"/>
    <x v="1"/>
  </r>
  <r>
    <x v="1"/>
    <x v="3"/>
    <s v="De Bonte Raaf"/>
    <x v="12"/>
    <x v="28"/>
    <n v="1144.3499999999999"/>
    <x v="3"/>
    <x v="3"/>
    <x v="0"/>
    <x v="0"/>
    <x v="0"/>
    <x v="1"/>
  </r>
  <r>
    <x v="1"/>
    <x v="3"/>
    <s v="De Bonte Raaf"/>
    <x v="12"/>
    <x v="29"/>
    <n v="0"/>
    <x v="3"/>
    <x v="3"/>
    <x v="0"/>
    <x v="0"/>
    <x v="0"/>
    <x v="1"/>
  </r>
  <r>
    <x v="1"/>
    <x v="3"/>
    <s v="De Bonte Raaf"/>
    <x v="12"/>
    <x v="30"/>
    <n v="1775"/>
    <x v="3"/>
    <x v="3"/>
    <x v="0"/>
    <x v="0"/>
    <x v="0"/>
    <x v="1"/>
  </r>
  <r>
    <x v="1"/>
    <x v="3"/>
    <s v="De Bonte Raaf"/>
    <x v="12"/>
    <x v="31"/>
    <n v="11.38"/>
    <x v="3"/>
    <x v="3"/>
    <x v="0"/>
    <x v="0"/>
    <x v="0"/>
    <x v="1"/>
  </r>
  <r>
    <x v="1"/>
    <x v="3"/>
    <s v="De Bonte Raaf"/>
    <x v="12"/>
    <x v="32"/>
    <n v="104.01"/>
    <x v="3"/>
    <x v="3"/>
    <x v="0"/>
    <x v="0"/>
    <x v="0"/>
    <x v="1"/>
  </r>
  <r>
    <x v="1"/>
    <x v="3"/>
    <s v="De Bonte Raaf"/>
    <x v="12"/>
    <x v="33"/>
    <n v="66.67"/>
    <x v="3"/>
    <x v="3"/>
    <x v="0"/>
    <x v="0"/>
    <x v="0"/>
    <x v="1"/>
  </r>
  <r>
    <x v="1"/>
    <x v="3"/>
    <s v="De Bonte Raaf"/>
    <x v="12"/>
    <x v="34"/>
    <n v="66.67"/>
    <x v="3"/>
    <x v="3"/>
    <x v="0"/>
    <x v="0"/>
    <x v="0"/>
    <x v="1"/>
  </r>
  <r>
    <x v="1"/>
    <x v="3"/>
    <s v="De Bonte Raaf"/>
    <x v="12"/>
    <x v="35"/>
    <n v="60"/>
    <x v="3"/>
    <x v="3"/>
    <x v="0"/>
    <x v="0"/>
    <x v="0"/>
    <x v="1"/>
  </r>
  <r>
    <x v="1"/>
    <x v="3"/>
    <s v="De Bonte Raaf"/>
    <x v="12"/>
    <x v="36"/>
    <n v="104"/>
    <x v="3"/>
    <x v="3"/>
    <x v="0"/>
    <x v="0"/>
    <x v="0"/>
    <x v="1"/>
  </r>
  <r>
    <x v="1"/>
    <x v="3"/>
    <s v="De Bonte Raaf"/>
    <x v="12"/>
    <x v="37"/>
    <n v="80.099999999999994"/>
    <x v="3"/>
    <x v="3"/>
    <x v="0"/>
    <x v="0"/>
    <x v="0"/>
    <x v="1"/>
  </r>
  <r>
    <x v="1"/>
    <x v="3"/>
    <s v="De Bonte Raaf"/>
    <x v="12"/>
    <x v="104"/>
    <n v="0"/>
    <x v="3"/>
    <x v="3"/>
    <x v="0"/>
    <x v="0"/>
    <x v="0"/>
    <x v="1"/>
  </r>
  <r>
    <x v="1"/>
    <x v="3"/>
    <s v="De Bonte Raaf"/>
    <x v="12"/>
    <x v="105"/>
    <n v="0"/>
    <x v="3"/>
    <x v="3"/>
    <x v="0"/>
    <x v="0"/>
    <x v="0"/>
    <x v="1"/>
  </r>
  <r>
    <x v="1"/>
    <x v="3"/>
    <s v="De Bonte Raaf"/>
    <x v="12"/>
    <x v="106"/>
    <n v="0"/>
    <x v="3"/>
    <x v="3"/>
    <x v="0"/>
    <x v="0"/>
    <x v="0"/>
    <x v="1"/>
  </r>
  <r>
    <x v="1"/>
    <x v="3"/>
    <s v="De Bonte Raaf"/>
    <x v="12"/>
    <x v="38"/>
    <n v="47.68"/>
    <x v="3"/>
    <x v="3"/>
    <x v="0"/>
    <x v="0"/>
    <x v="0"/>
    <x v="1"/>
  </r>
  <r>
    <x v="1"/>
    <x v="3"/>
    <s v="De Bonte Raaf"/>
    <x v="12"/>
    <x v="93"/>
    <n v="50.4"/>
    <x v="3"/>
    <x v="3"/>
    <x v="0"/>
    <x v="0"/>
    <x v="0"/>
    <x v="1"/>
  </r>
  <r>
    <x v="1"/>
    <x v="3"/>
    <s v="De Bonte Raaf"/>
    <x v="12"/>
    <x v="40"/>
    <n v="98.08"/>
    <x v="3"/>
    <x v="3"/>
    <x v="0"/>
    <x v="0"/>
    <x v="0"/>
    <x v="1"/>
  </r>
  <r>
    <x v="1"/>
    <x v="3"/>
    <s v="De Bonte Raaf"/>
    <x v="12"/>
    <x v="41"/>
    <n v="0"/>
    <x v="3"/>
    <x v="3"/>
    <x v="0"/>
    <x v="0"/>
    <x v="0"/>
    <x v="1"/>
  </r>
  <r>
    <x v="1"/>
    <x v="3"/>
    <s v="De Bonte Raaf"/>
    <x v="12"/>
    <x v="92"/>
    <n v="1183.3900000000001"/>
    <x v="3"/>
    <x v="3"/>
    <x v="0"/>
    <x v="0"/>
    <x v="0"/>
    <x v="1"/>
  </r>
  <r>
    <x v="1"/>
    <x v="3"/>
    <s v="De Bonte Raaf"/>
    <x v="12"/>
    <x v="107"/>
    <n v="0"/>
    <x v="3"/>
    <x v="3"/>
    <x v="0"/>
    <x v="1"/>
    <x v="0"/>
    <x v="1"/>
  </r>
  <r>
    <x v="1"/>
    <x v="3"/>
    <s v="De Bonte Raaf"/>
    <x v="12"/>
    <x v="43"/>
    <n v="0"/>
    <x v="3"/>
    <x v="3"/>
    <x v="0"/>
    <x v="1"/>
    <x v="0"/>
    <x v="1"/>
  </r>
  <r>
    <x v="1"/>
    <x v="3"/>
    <s v="De Bonte Raaf"/>
    <x v="12"/>
    <x v="108"/>
    <n v="0"/>
    <x v="3"/>
    <x v="3"/>
    <x v="0"/>
    <x v="1"/>
    <x v="0"/>
    <x v="1"/>
  </r>
  <r>
    <x v="1"/>
    <x v="3"/>
    <s v="De Bonte Raaf"/>
    <x v="12"/>
    <x v="109"/>
    <n v="0"/>
    <x v="3"/>
    <x v="3"/>
    <x v="0"/>
    <x v="1"/>
    <x v="0"/>
    <x v="1"/>
  </r>
  <r>
    <x v="1"/>
    <x v="3"/>
    <s v="De Bonte Raaf"/>
    <x v="12"/>
    <x v="110"/>
    <n v="0"/>
    <x v="3"/>
    <x v="3"/>
    <x v="0"/>
    <x v="1"/>
    <x v="0"/>
    <x v="1"/>
  </r>
  <r>
    <x v="1"/>
    <x v="3"/>
    <s v="De Bonte Raaf"/>
    <x v="12"/>
    <x v="44"/>
    <n v="17.5"/>
    <x v="3"/>
    <x v="3"/>
    <x v="0"/>
    <x v="2"/>
    <x v="0"/>
    <x v="1"/>
  </r>
  <r>
    <x v="1"/>
    <x v="3"/>
    <s v="De Bonte Raaf"/>
    <x v="12"/>
    <x v="111"/>
    <n v="0"/>
    <x v="3"/>
    <x v="3"/>
    <x v="0"/>
    <x v="2"/>
    <x v="0"/>
    <x v="1"/>
  </r>
  <r>
    <x v="1"/>
    <x v="3"/>
    <s v="De Bonte Raaf"/>
    <x v="12"/>
    <x v="46"/>
    <n v="5"/>
    <x v="3"/>
    <x v="3"/>
    <x v="0"/>
    <x v="2"/>
    <x v="0"/>
    <x v="1"/>
  </r>
  <r>
    <x v="1"/>
    <x v="3"/>
    <s v="De Bonte Raaf"/>
    <x v="12"/>
    <x v="112"/>
    <n v="0"/>
    <x v="3"/>
    <x v="3"/>
    <x v="0"/>
    <x v="2"/>
    <x v="0"/>
    <x v="1"/>
  </r>
  <r>
    <x v="1"/>
    <x v="3"/>
    <s v="De Bonte Raaf"/>
    <x v="12"/>
    <x v="113"/>
    <n v="0"/>
    <x v="3"/>
    <x v="3"/>
    <x v="0"/>
    <x v="2"/>
    <x v="0"/>
    <x v="1"/>
  </r>
  <r>
    <x v="1"/>
    <x v="3"/>
    <s v="De Bonte Raaf"/>
    <x v="12"/>
    <x v="114"/>
    <n v="0"/>
    <x v="3"/>
    <x v="3"/>
    <x v="0"/>
    <x v="2"/>
    <x v="0"/>
    <x v="1"/>
  </r>
  <r>
    <x v="1"/>
    <x v="3"/>
    <s v="De Bonte Raaf"/>
    <x v="12"/>
    <x v="115"/>
    <n v="0"/>
    <x v="3"/>
    <x v="3"/>
    <x v="0"/>
    <x v="2"/>
    <x v="0"/>
    <x v="1"/>
  </r>
  <r>
    <x v="1"/>
    <x v="3"/>
    <s v="De Bonte Raaf"/>
    <x v="12"/>
    <x v="116"/>
    <n v="0"/>
    <x v="3"/>
    <x v="3"/>
    <x v="0"/>
    <x v="1"/>
    <x v="0"/>
    <x v="1"/>
  </r>
  <r>
    <x v="1"/>
    <x v="3"/>
    <s v="De Bonte Raaf"/>
    <x v="12"/>
    <x v="117"/>
    <n v="0"/>
    <x v="3"/>
    <x v="3"/>
    <x v="0"/>
    <x v="2"/>
    <x v="0"/>
    <x v="1"/>
  </r>
  <r>
    <x v="1"/>
    <x v="3"/>
    <s v="De Bonte Raaf"/>
    <x v="12"/>
    <x v="118"/>
    <n v="0"/>
    <x v="3"/>
    <x v="3"/>
    <x v="0"/>
    <x v="1"/>
    <x v="0"/>
    <x v="1"/>
  </r>
  <r>
    <x v="1"/>
    <x v="3"/>
    <s v="De Bonte Raaf"/>
    <x v="12"/>
    <x v="119"/>
    <n v="-4.7300000000000004"/>
    <x v="3"/>
    <x v="3"/>
    <x v="0"/>
    <x v="10"/>
    <x v="0"/>
    <x v="1"/>
  </r>
  <r>
    <x v="1"/>
    <x v="3"/>
    <s v="De Bonte Raaf"/>
    <x v="12"/>
    <x v="132"/>
    <n v="0"/>
    <x v="3"/>
    <x v="3"/>
    <x v="0"/>
    <x v="10"/>
    <x v="0"/>
    <x v="1"/>
  </r>
  <r>
    <x v="1"/>
    <x v="3"/>
    <s v="De Bonte Raaf"/>
    <x v="12"/>
    <x v="133"/>
    <n v="0"/>
    <x v="3"/>
    <x v="3"/>
    <x v="0"/>
    <x v="10"/>
    <x v="0"/>
    <x v="1"/>
  </r>
  <r>
    <x v="1"/>
    <x v="3"/>
    <s v="De Bonte Raaf"/>
    <x v="12"/>
    <x v="120"/>
    <n v="259.95999999999998"/>
    <x v="3"/>
    <x v="3"/>
    <x v="0"/>
    <x v="10"/>
    <x v="0"/>
    <x v="1"/>
  </r>
  <r>
    <x v="1"/>
    <x v="3"/>
    <s v="De Bonte Raaf"/>
    <x v="12"/>
    <x v="121"/>
    <n v="-34.31"/>
    <x v="3"/>
    <x v="3"/>
    <x v="0"/>
    <x v="10"/>
    <x v="0"/>
    <x v="1"/>
  </r>
  <r>
    <x v="1"/>
    <x v="3"/>
    <s v="De Bonte Raaf"/>
    <x v="12"/>
    <x v="122"/>
    <n v="-34.31"/>
    <x v="3"/>
    <x v="3"/>
    <x v="0"/>
    <x v="10"/>
    <x v="0"/>
    <x v="1"/>
  </r>
  <r>
    <x v="1"/>
    <x v="3"/>
    <s v="De Bonte Raaf"/>
    <x v="12"/>
    <x v="123"/>
    <n v="0"/>
    <x v="3"/>
    <x v="3"/>
    <x v="0"/>
    <x v="10"/>
    <x v="0"/>
    <x v="1"/>
  </r>
  <r>
    <x v="1"/>
    <x v="3"/>
    <s v="De Bonte Raaf"/>
    <x v="12"/>
    <x v="124"/>
    <n v="0"/>
    <x v="3"/>
    <x v="3"/>
    <x v="0"/>
    <x v="10"/>
    <x v="0"/>
    <x v="1"/>
  </r>
  <r>
    <x v="1"/>
    <x v="3"/>
    <s v="De Bonte Raaf"/>
    <x v="12"/>
    <x v="48"/>
    <n v="0"/>
    <x v="3"/>
    <x v="3"/>
    <x v="0"/>
    <x v="1"/>
    <x v="0"/>
    <x v="1"/>
  </r>
  <r>
    <x v="1"/>
    <x v="3"/>
    <s v="De Bonte Raaf"/>
    <x v="12"/>
    <x v="49"/>
    <n v="94.67"/>
    <x v="3"/>
    <x v="3"/>
    <x v="0"/>
    <x v="3"/>
    <x v="0"/>
    <x v="1"/>
  </r>
  <r>
    <x v="1"/>
    <x v="3"/>
    <s v="De Bonte Raaf"/>
    <x v="12"/>
    <x v="50"/>
    <n v="14.2"/>
    <x v="3"/>
    <x v="3"/>
    <x v="0"/>
    <x v="4"/>
    <x v="0"/>
    <x v="1"/>
  </r>
  <r>
    <x v="1"/>
    <x v="3"/>
    <s v="De Bonte Raaf"/>
    <x v="12"/>
    <x v="51"/>
    <n v="18.93"/>
    <x v="3"/>
    <x v="3"/>
    <x v="0"/>
    <x v="4"/>
    <x v="0"/>
    <x v="1"/>
  </r>
  <r>
    <x v="1"/>
    <x v="3"/>
    <s v="De Bonte Raaf"/>
    <x v="12"/>
    <x v="52"/>
    <n v="0"/>
    <x v="3"/>
    <x v="3"/>
    <x v="0"/>
    <x v="1"/>
    <x v="0"/>
    <x v="1"/>
  </r>
  <r>
    <x v="1"/>
    <x v="3"/>
    <s v="De Bonte Raaf"/>
    <x v="12"/>
    <x v="53"/>
    <n v="17.75"/>
    <x v="3"/>
    <x v="3"/>
    <x v="0"/>
    <x v="3"/>
    <x v="0"/>
    <x v="1"/>
  </r>
  <r>
    <x v="1"/>
    <x v="3"/>
    <s v="De Bonte Raaf"/>
    <x v="12"/>
    <x v="54"/>
    <n v="2.66"/>
    <x v="3"/>
    <x v="3"/>
    <x v="0"/>
    <x v="4"/>
    <x v="0"/>
    <x v="1"/>
  </r>
  <r>
    <x v="1"/>
    <x v="3"/>
    <s v="De Bonte Raaf"/>
    <x v="12"/>
    <x v="55"/>
    <n v="3.55"/>
    <x v="3"/>
    <x v="3"/>
    <x v="0"/>
    <x v="4"/>
    <x v="0"/>
    <x v="1"/>
  </r>
  <r>
    <x v="1"/>
    <x v="3"/>
    <s v="De Bonte Raaf"/>
    <x v="12"/>
    <x v="56"/>
    <n v="0"/>
    <x v="3"/>
    <x v="3"/>
    <x v="0"/>
    <x v="4"/>
    <x v="0"/>
    <x v="1"/>
  </r>
  <r>
    <x v="1"/>
    <x v="3"/>
    <s v="De Bonte Raaf"/>
    <x v="12"/>
    <x v="57"/>
    <n v="0"/>
    <x v="3"/>
    <x v="3"/>
    <x v="0"/>
    <x v="4"/>
    <x v="0"/>
    <x v="1"/>
  </r>
  <r>
    <x v="1"/>
    <x v="3"/>
    <s v="De Bonte Raaf"/>
    <x v="12"/>
    <x v="58"/>
    <n v="0"/>
    <x v="3"/>
    <x v="3"/>
    <x v="0"/>
    <x v="4"/>
    <x v="0"/>
    <x v="1"/>
  </r>
  <r>
    <x v="1"/>
    <x v="3"/>
    <s v="De Bonte Raaf"/>
    <x v="12"/>
    <x v="59"/>
    <n v="0"/>
    <x v="3"/>
    <x v="3"/>
    <x v="0"/>
    <x v="4"/>
    <x v="0"/>
    <x v="1"/>
  </r>
  <r>
    <x v="1"/>
    <x v="3"/>
    <s v="De Bonte Raaf"/>
    <x v="12"/>
    <x v="60"/>
    <n v="86.17"/>
    <x v="3"/>
    <x v="3"/>
    <x v="0"/>
    <x v="5"/>
    <x v="0"/>
    <x v="1"/>
  </r>
  <r>
    <x v="1"/>
    <x v="3"/>
    <s v="De Bonte Raaf"/>
    <x v="12"/>
    <x v="61"/>
    <n v="0"/>
    <x v="3"/>
    <x v="3"/>
    <x v="0"/>
    <x v="5"/>
    <x v="0"/>
    <x v="1"/>
  </r>
  <r>
    <x v="1"/>
    <x v="3"/>
    <s v="De Bonte Raaf"/>
    <x v="12"/>
    <x v="62"/>
    <n v="0"/>
    <x v="3"/>
    <x v="3"/>
    <x v="0"/>
    <x v="5"/>
    <x v="0"/>
    <x v="1"/>
  </r>
  <r>
    <x v="1"/>
    <x v="3"/>
    <s v="De Bonte Raaf"/>
    <x v="12"/>
    <x v="63"/>
    <n v="0"/>
    <x v="3"/>
    <x v="3"/>
    <x v="0"/>
    <x v="5"/>
    <x v="0"/>
    <x v="1"/>
  </r>
  <r>
    <x v="1"/>
    <x v="3"/>
    <s v="De Bonte Raaf"/>
    <x v="12"/>
    <x v="64"/>
    <n v="6.18"/>
    <x v="3"/>
    <x v="3"/>
    <x v="0"/>
    <x v="5"/>
    <x v="0"/>
    <x v="1"/>
  </r>
  <r>
    <x v="1"/>
    <x v="3"/>
    <s v="De Bonte Raaf"/>
    <x v="12"/>
    <x v="65"/>
    <n v="0"/>
    <x v="3"/>
    <x v="3"/>
    <x v="0"/>
    <x v="5"/>
    <x v="0"/>
    <x v="1"/>
  </r>
  <r>
    <x v="1"/>
    <x v="3"/>
    <s v="De Bonte Raaf"/>
    <x v="12"/>
    <x v="66"/>
    <n v="30.9"/>
    <x v="3"/>
    <x v="3"/>
    <x v="0"/>
    <x v="5"/>
    <x v="0"/>
    <x v="1"/>
  </r>
  <r>
    <x v="1"/>
    <x v="3"/>
    <s v="De Bonte Raaf"/>
    <x v="12"/>
    <x v="67"/>
    <n v="0"/>
    <x v="3"/>
    <x v="3"/>
    <x v="0"/>
    <x v="5"/>
    <x v="0"/>
    <x v="1"/>
  </r>
  <r>
    <x v="1"/>
    <x v="3"/>
    <s v="De Bonte Raaf"/>
    <x v="12"/>
    <x v="68"/>
    <n v="0"/>
    <x v="3"/>
    <x v="3"/>
    <x v="0"/>
    <x v="5"/>
    <x v="0"/>
    <x v="1"/>
  </r>
  <r>
    <x v="1"/>
    <x v="3"/>
    <s v="De Bonte Raaf"/>
    <x v="12"/>
    <x v="69"/>
    <n v="0"/>
    <x v="3"/>
    <x v="3"/>
    <x v="0"/>
    <x v="5"/>
    <x v="0"/>
    <x v="1"/>
  </r>
  <r>
    <x v="1"/>
    <x v="3"/>
    <s v="De Bonte Raaf"/>
    <x v="12"/>
    <x v="70"/>
    <n v="4.2300000000000004"/>
    <x v="3"/>
    <x v="3"/>
    <x v="0"/>
    <x v="5"/>
    <x v="0"/>
    <x v="1"/>
  </r>
  <r>
    <x v="1"/>
    <x v="3"/>
    <s v="De Bonte Raaf"/>
    <x v="12"/>
    <x v="71"/>
    <n v="0"/>
    <x v="3"/>
    <x v="3"/>
    <x v="0"/>
    <x v="5"/>
    <x v="0"/>
    <x v="1"/>
  </r>
  <r>
    <x v="1"/>
    <x v="3"/>
    <s v="De Bonte Raaf"/>
    <x v="12"/>
    <x v="72"/>
    <n v="0"/>
    <x v="3"/>
    <x v="3"/>
    <x v="0"/>
    <x v="4"/>
    <x v="0"/>
    <x v="1"/>
  </r>
  <r>
    <x v="1"/>
    <x v="3"/>
    <s v="De Bonte Raaf"/>
    <x v="12"/>
    <x v="73"/>
    <n v="0"/>
    <x v="3"/>
    <x v="3"/>
    <x v="0"/>
    <x v="4"/>
    <x v="0"/>
    <x v="1"/>
  </r>
  <r>
    <x v="1"/>
    <x v="3"/>
    <s v="De Bonte Raaf"/>
    <x v="12"/>
    <x v="74"/>
    <n v="0"/>
    <x v="3"/>
    <x v="3"/>
    <x v="0"/>
    <x v="4"/>
    <x v="0"/>
    <x v="1"/>
  </r>
  <r>
    <x v="1"/>
    <x v="3"/>
    <s v="De Bonte Raaf"/>
    <x v="12"/>
    <x v="75"/>
    <n v="0"/>
    <x v="3"/>
    <x v="3"/>
    <x v="0"/>
    <x v="4"/>
    <x v="0"/>
    <x v="1"/>
  </r>
  <r>
    <x v="1"/>
    <x v="3"/>
    <s v="De Bonte Raaf"/>
    <x v="12"/>
    <x v="76"/>
    <n v="80.099999999999994"/>
    <x v="3"/>
    <x v="3"/>
    <x v="0"/>
    <x v="6"/>
    <x v="0"/>
    <x v="1"/>
  </r>
  <r>
    <x v="1"/>
    <x v="3"/>
    <s v="De Bonte Raaf"/>
    <x v="12"/>
    <x v="125"/>
    <n v="0"/>
    <x v="3"/>
    <x v="3"/>
    <x v="0"/>
    <x v="6"/>
    <x v="0"/>
    <x v="1"/>
  </r>
  <r>
    <x v="1"/>
    <x v="3"/>
    <s v="De Bonte Raaf"/>
    <x v="12"/>
    <x v="77"/>
    <n v="-62.42"/>
    <x v="3"/>
    <x v="3"/>
    <x v="0"/>
    <x v="7"/>
    <x v="0"/>
    <x v="1"/>
  </r>
  <r>
    <x v="1"/>
    <x v="3"/>
    <s v="De Bonte Raaf"/>
    <x v="12"/>
    <x v="78"/>
    <n v="0"/>
    <x v="3"/>
    <x v="3"/>
    <x v="0"/>
    <x v="7"/>
    <x v="0"/>
    <x v="1"/>
  </r>
  <r>
    <x v="1"/>
    <x v="3"/>
    <s v="De Bonte Raaf"/>
    <x v="12"/>
    <x v="79"/>
    <n v="0"/>
    <x v="3"/>
    <x v="3"/>
    <x v="0"/>
    <x v="7"/>
    <x v="0"/>
    <x v="1"/>
  </r>
  <r>
    <x v="1"/>
    <x v="3"/>
    <s v="De Bonte Raaf"/>
    <x v="12"/>
    <x v="80"/>
    <n v="0"/>
    <x v="3"/>
    <x v="3"/>
    <x v="0"/>
    <x v="8"/>
    <x v="0"/>
    <x v="1"/>
  </r>
  <r>
    <x v="1"/>
    <x v="3"/>
    <s v="De Bonte Raaf"/>
    <x v="12"/>
    <x v="126"/>
    <n v="0"/>
    <x v="3"/>
    <x v="3"/>
    <x v="0"/>
    <x v="8"/>
    <x v="0"/>
    <x v="1"/>
  </r>
  <r>
    <x v="1"/>
    <x v="3"/>
    <s v="De Bonte Raaf"/>
    <x v="12"/>
    <x v="81"/>
    <n v="1104.43"/>
    <x v="3"/>
    <x v="3"/>
    <x v="0"/>
    <x v="8"/>
    <x v="0"/>
    <x v="1"/>
  </r>
  <r>
    <x v="1"/>
    <x v="3"/>
    <s v="De Bonte Raaf"/>
    <x v="12"/>
    <x v="82"/>
    <n v="0"/>
    <x v="3"/>
    <x v="3"/>
    <x v="0"/>
    <x v="8"/>
    <x v="0"/>
    <x v="1"/>
  </r>
  <r>
    <x v="1"/>
    <x v="3"/>
    <s v="De Bonte Raaf"/>
    <x v="12"/>
    <x v="83"/>
    <n v="1104.43"/>
    <x v="3"/>
    <x v="3"/>
    <x v="0"/>
    <x v="9"/>
    <x v="0"/>
    <x v="1"/>
  </r>
  <r>
    <x v="1"/>
    <x v="3"/>
    <s v="De Bonte Raaf"/>
    <x v="12"/>
    <x v="84"/>
    <n v="0"/>
    <x v="3"/>
    <x v="3"/>
    <x v="0"/>
    <x v="3"/>
    <x v="0"/>
    <x v="1"/>
  </r>
  <r>
    <x v="1"/>
    <x v="3"/>
    <s v="De Bonte Raaf"/>
    <x v="13"/>
    <x v="0"/>
    <n v="4592.6099999999997"/>
    <x v="3"/>
    <x v="1"/>
    <x v="1"/>
    <x v="0"/>
    <x v="0"/>
    <x v="0"/>
  </r>
  <r>
    <x v="1"/>
    <x v="3"/>
    <s v="De Bonte Raaf"/>
    <x v="13"/>
    <x v="85"/>
    <n v="1634.2"/>
    <x v="3"/>
    <x v="1"/>
    <x v="1"/>
    <x v="0"/>
    <x v="0"/>
    <x v="0"/>
  </r>
  <r>
    <x v="1"/>
    <x v="3"/>
    <s v="De Bonte Raaf"/>
    <x v="13"/>
    <x v="2"/>
    <n v="0"/>
    <x v="3"/>
    <x v="1"/>
    <x v="1"/>
    <x v="0"/>
    <x v="0"/>
    <x v="0"/>
  </r>
  <r>
    <x v="1"/>
    <x v="3"/>
    <s v="De Bonte Raaf"/>
    <x v="13"/>
    <x v="86"/>
    <n v="1634.2"/>
    <x v="3"/>
    <x v="1"/>
    <x v="1"/>
    <x v="0"/>
    <x v="0"/>
    <x v="0"/>
  </r>
  <r>
    <x v="1"/>
    <x v="3"/>
    <s v="De Bonte Raaf"/>
    <x v="13"/>
    <x v="4"/>
    <n v="1684.8"/>
    <x v="3"/>
    <x v="1"/>
    <x v="1"/>
    <x v="1"/>
    <x v="0"/>
    <x v="0"/>
  </r>
  <r>
    <x v="1"/>
    <x v="3"/>
    <s v="De Bonte Raaf"/>
    <x v="13"/>
    <x v="5"/>
    <n v="0"/>
    <x v="3"/>
    <x v="1"/>
    <x v="1"/>
    <x v="0"/>
    <x v="0"/>
    <x v="0"/>
  </r>
  <r>
    <x v="1"/>
    <x v="3"/>
    <s v="De Bonte Raaf"/>
    <x v="13"/>
    <x v="6"/>
    <n v="2549.25"/>
    <x v="3"/>
    <x v="1"/>
    <x v="1"/>
    <x v="0"/>
    <x v="0"/>
    <x v="0"/>
  </r>
  <r>
    <x v="1"/>
    <x v="3"/>
    <s v="De Bonte Raaf"/>
    <x v="13"/>
    <x v="101"/>
    <n v="0"/>
    <x v="3"/>
    <x v="1"/>
    <x v="1"/>
    <x v="1"/>
    <x v="0"/>
    <x v="0"/>
  </r>
  <r>
    <x v="1"/>
    <x v="3"/>
    <s v="De Bonte Raaf"/>
    <x v="13"/>
    <x v="7"/>
    <n v="0"/>
    <x v="3"/>
    <x v="1"/>
    <x v="1"/>
    <x v="0"/>
    <x v="0"/>
    <x v="0"/>
  </r>
  <r>
    <x v="1"/>
    <x v="3"/>
    <s v="De Bonte Raaf"/>
    <x v="13"/>
    <x v="9"/>
    <n v="0"/>
    <x v="3"/>
    <x v="1"/>
    <x v="1"/>
    <x v="0"/>
    <x v="0"/>
    <x v="0"/>
  </r>
  <r>
    <x v="1"/>
    <x v="3"/>
    <s v="De Bonte Raaf"/>
    <x v="13"/>
    <x v="102"/>
    <n v="0"/>
    <x v="3"/>
    <x v="1"/>
    <x v="1"/>
    <x v="0"/>
    <x v="0"/>
    <x v="0"/>
  </r>
  <r>
    <x v="1"/>
    <x v="3"/>
    <s v="De Bonte Raaf"/>
    <x v="13"/>
    <x v="87"/>
    <n v="1684.8"/>
    <x v="3"/>
    <x v="1"/>
    <x v="1"/>
    <x v="0"/>
    <x v="0"/>
    <x v="0"/>
  </r>
  <r>
    <x v="1"/>
    <x v="3"/>
    <s v="De Bonte Raaf"/>
    <x v="13"/>
    <x v="88"/>
    <n v="1684.8"/>
    <x v="3"/>
    <x v="1"/>
    <x v="1"/>
    <x v="0"/>
    <x v="0"/>
    <x v="0"/>
  </r>
  <r>
    <x v="1"/>
    <x v="3"/>
    <s v="De Bonte Raaf"/>
    <x v="13"/>
    <x v="89"/>
    <n v="1684.8"/>
    <x v="3"/>
    <x v="1"/>
    <x v="1"/>
    <x v="0"/>
    <x v="0"/>
    <x v="0"/>
  </r>
  <r>
    <x v="1"/>
    <x v="3"/>
    <s v="De Bonte Raaf"/>
    <x v="13"/>
    <x v="90"/>
    <n v="1684.8"/>
    <x v="3"/>
    <x v="1"/>
    <x v="1"/>
    <x v="0"/>
    <x v="0"/>
    <x v="0"/>
  </r>
  <r>
    <x v="1"/>
    <x v="3"/>
    <s v="De Bonte Raaf"/>
    <x v="13"/>
    <x v="91"/>
    <n v="1684.8"/>
    <x v="3"/>
    <x v="1"/>
    <x v="1"/>
    <x v="0"/>
    <x v="0"/>
    <x v="0"/>
  </r>
  <r>
    <x v="1"/>
    <x v="3"/>
    <s v="De Bonte Raaf"/>
    <x v="13"/>
    <x v="103"/>
    <n v="0"/>
    <x v="3"/>
    <x v="1"/>
    <x v="1"/>
    <x v="1"/>
    <x v="0"/>
    <x v="0"/>
  </r>
  <r>
    <x v="1"/>
    <x v="3"/>
    <s v="De Bonte Raaf"/>
    <x v="13"/>
    <x v="15"/>
    <n v="0"/>
    <x v="3"/>
    <x v="1"/>
    <x v="1"/>
    <x v="0"/>
    <x v="0"/>
    <x v="0"/>
  </r>
  <r>
    <x v="1"/>
    <x v="3"/>
    <s v="De Bonte Raaf"/>
    <x v="13"/>
    <x v="16"/>
    <n v="0"/>
    <x v="3"/>
    <x v="1"/>
    <x v="1"/>
    <x v="0"/>
    <x v="0"/>
    <x v="0"/>
  </r>
  <r>
    <x v="1"/>
    <x v="3"/>
    <s v="De Bonte Raaf"/>
    <x v="13"/>
    <x v="17"/>
    <n v="1634.2"/>
    <x v="3"/>
    <x v="1"/>
    <x v="1"/>
    <x v="0"/>
    <x v="0"/>
    <x v="0"/>
  </r>
  <r>
    <x v="1"/>
    <x v="3"/>
    <s v="De Bonte Raaf"/>
    <x v="13"/>
    <x v="18"/>
    <n v="1634.2"/>
    <x v="3"/>
    <x v="1"/>
    <x v="1"/>
    <x v="0"/>
    <x v="0"/>
    <x v="0"/>
  </r>
  <r>
    <x v="1"/>
    <x v="3"/>
    <s v="De Bonte Raaf"/>
    <x v="13"/>
    <x v="19"/>
    <n v="22"/>
    <x v="3"/>
    <x v="1"/>
    <x v="1"/>
    <x v="0"/>
    <x v="0"/>
    <x v="0"/>
  </r>
  <r>
    <x v="1"/>
    <x v="3"/>
    <s v="De Bonte Raaf"/>
    <x v="13"/>
    <x v="20"/>
    <n v="1634.2"/>
    <x v="3"/>
    <x v="1"/>
    <x v="1"/>
    <x v="0"/>
    <x v="0"/>
    <x v="0"/>
  </r>
  <r>
    <x v="1"/>
    <x v="3"/>
    <s v="De Bonte Raaf"/>
    <x v="13"/>
    <x v="21"/>
    <n v="-103.33"/>
    <x v="3"/>
    <x v="1"/>
    <x v="1"/>
    <x v="0"/>
    <x v="0"/>
    <x v="0"/>
  </r>
  <r>
    <x v="1"/>
    <x v="3"/>
    <s v="De Bonte Raaf"/>
    <x v="13"/>
    <x v="22"/>
    <n v="1634.2"/>
    <x v="3"/>
    <x v="1"/>
    <x v="1"/>
    <x v="0"/>
    <x v="0"/>
    <x v="0"/>
  </r>
  <r>
    <x v="1"/>
    <x v="3"/>
    <s v="De Bonte Raaf"/>
    <x v="13"/>
    <x v="23"/>
    <n v="1634.2"/>
    <x v="3"/>
    <x v="1"/>
    <x v="1"/>
    <x v="0"/>
    <x v="0"/>
    <x v="0"/>
  </r>
  <r>
    <x v="1"/>
    <x v="3"/>
    <s v="De Bonte Raaf"/>
    <x v="13"/>
    <x v="24"/>
    <n v="1634.2"/>
    <x v="3"/>
    <x v="1"/>
    <x v="1"/>
    <x v="0"/>
    <x v="0"/>
    <x v="0"/>
  </r>
  <r>
    <x v="1"/>
    <x v="3"/>
    <s v="De Bonte Raaf"/>
    <x v="13"/>
    <x v="25"/>
    <n v="21.67"/>
    <x v="3"/>
    <x v="1"/>
    <x v="1"/>
    <x v="0"/>
    <x v="0"/>
    <x v="0"/>
  </r>
  <r>
    <x v="1"/>
    <x v="3"/>
    <s v="De Bonte Raaf"/>
    <x v="13"/>
    <x v="26"/>
    <n v="158.4"/>
    <x v="3"/>
    <x v="1"/>
    <x v="1"/>
    <x v="0"/>
    <x v="0"/>
    <x v="0"/>
  </r>
  <r>
    <x v="1"/>
    <x v="3"/>
    <s v="De Bonte Raaf"/>
    <x v="13"/>
    <x v="27"/>
    <n v="266.25"/>
    <x v="3"/>
    <x v="1"/>
    <x v="1"/>
    <x v="0"/>
    <x v="0"/>
    <x v="0"/>
  </r>
  <r>
    <x v="1"/>
    <x v="3"/>
    <s v="De Bonte Raaf"/>
    <x v="13"/>
    <x v="28"/>
    <n v="1634.2"/>
    <x v="3"/>
    <x v="1"/>
    <x v="1"/>
    <x v="0"/>
    <x v="0"/>
    <x v="0"/>
  </r>
  <r>
    <x v="1"/>
    <x v="3"/>
    <s v="De Bonte Raaf"/>
    <x v="13"/>
    <x v="29"/>
    <n v="0"/>
    <x v="3"/>
    <x v="1"/>
    <x v="1"/>
    <x v="0"/>
    <x v="0"/>
    <x v="0"/>
  </r>
  <r>
    <x v="1"/>
    <x v="3"/>
    <s v="De Bonte Raaf"/>
    <x v="13"/>
    <x v="30"/>
    <n v="1684.8"/>
    <x v="3"/>
    <x v="1"/>
    <x v="1"/>
    <x v="0"/>
    <x v="0"/>
    <x v="0"/>
  </r>
  <r>
    <x v="1"/>
    <x v="3"/>
    <s v="De Bonte Raaf"/>
    <x v="13"/>
    <x v="31"/>
    <n v="10.8"/>
    <x v="3"/>
    <x v="1"/>
    <x v="1"/>
    <x v="0"/>
    <x v="0"/>
    <x v="0"/>
  </r>
  <r>
    <x v="1"/>
    <x v="3"/>
    <s v="De Bonte Raaf"/>
    <x v="13"/>
    <x v="32"/>
    <n v="156"/>
    <x v="3"/>
    <x v="1"/>
    <x v="1"/>
    <x v="0"/>
    <x v="0"/>
    <x v="0"/>
  </r>
  <r>
    <x v="1"/>
    <x v="3"/>
    <s v="De Bonte Raaf"/>
    <x v="13"/>
    <x v="33"/>
    <n v="100"/>
    <x v="3"/>
    <x v="1"/>
    <x v="1"/>
    <x v="0"/>
    <x v="0"/>
    <x v="0"/>
  </r>
  <r>
    <x v="1"/>
    <x v="3"/>
    <s v="De Bonte Raaf"/>
    <x v="13"/>
    <x v="34"/>
    <n v="100"/>
    <x v="3"/>
    <x v="1"/>
    <x v="1"/>
    <x v="0"/>
    <x v="0"/>
    <x v="0"/>
  </r>
  <r>
    <x v="1"/>
    <x v="3"/>
    <s v="De Bonte Raaf"/>
    <x v="13"/>
    <x v="35"/>
    <n v="100"/>
    <x v="3"/>
    <x v="1"/>
    <x v="1"/>
    <x v="0"/>
    <x v="0"/>
    <x v="0"/>
  </r>
  <r>
    <x v="1"/>
    <x v="3"/>
    <s v="De Bonte Raaf"/>
    <x v="13"/>
    <x v="36"/>
    <n v="156"/>
    <x v="3"/>
    <x v="1"/>
    <x v="1"/>
    <x v="0"/>
    <x v="0"/>
    <x v="0"/>
  </r>
  <r>
    <x v="1"/>
    <x v="3"/>
    <s v="De Bonte Raaf"/>
    <x v="13"/>
    <x v="37"/>
    <n v="114.39"/>
    <x v="3"/>
    <x v="1"/>
    <x v="1"/>
    <x v="0"/>
    <x v="0"/>
    <x v="0"/>
  </r>
  <r>
    <x v="1"/>
    <x v="3"/>
    <s v="De Bonte Raaf"/>
    <x v="13"/>
    <x v="104"/>
    <n v="0"/>
    <x v="3"/>
    <x v="1"/>
    <x v="1"/>
    <x v="0"/>
    <x v="0"/>
    <x v="0"/>
  </r>
  <r>
    <x v="1"/>
    <x v="3"/>
    <s v="De Bonte Raaf"/>
    <x v="13"/>
    <x v="105"/>
    <n v="0"/>
    <x v="3"/>
    <x v="1"/>
    <x v="1"/>
    <x v="0"/>
    <x v="0"/>
    <x v="0"/>
  </r>
  <r>
    <x v="1"/>
    <x v="3"/>
    <s v="De Bonte Raaf"/>
    <x v="13"/>
    <x v="106"/>
    <n v="0"/>
    <x v="3"/>
    <x v="1"/>
    <x v="1"/>
    <x v="0"/>
    <x v="0"/>
    <x v="0"/>
  </r>
  <r>
    <x v="1"/>
    <x v="3"/>
    <s v="De Bonte Raaf"/>
    <x v="13"/>
    <x v="38"/>
    <n v="137.93"/>
    <x v="3"/>
    <x v="1"/>
    <x v="1"/>
    <x v="0"/>
    <x v="0"/>
    <x v="0"/>
  </r>
  <r>
    <x v="1"/>
    <x v="3"/>
    <s v="De Bonte Raaf"/>
    <x v="13"/>
    <x v="39"/>
    <n v="0"/>
    <x v="3"/>
    <x v="1"/>
    <x v="1"/>
    <x v="0"/>
    <x v="0"/>
    <x v="0"/>
  </r>
  <r>
    <x v="1"/>
    <x v="3"/>
    <s v="De Bonte Raaf"/>
    <x v="13"/>
    <x v="40"/>
    <n v="137.93"/>
    <x v="3"/>
    <x v="1"/>
    <x v="1"/>
    <x v="0"/>
    <x v="0"/>
    <x v="0"/>
  </r>
  <r>
    <x v="1"/>
    <x v="3"/>
    <s v="De Bonte Raaf"/>
    <x v="13"/>
    <x v="41"/>
    <n v="0"/>
    <x v="3"/>
    <x v="1"/>
    <x v="1"/>
    <x v="0"/>
    <x v="0"/>
    <x v="0"/>
  </r>
  <r>
    <x v="1"/>
    <x v="3"/>
    <s v="De Bonte Raaf"/>
    <x v="13"/>
    <x v="92"/>
    <n v="1684.8"/>
    <x v="3"/>
    <x v="1"/>
    <x v="1"/>
    <x v="0"/>
    <x v="0"/>
    <x v="0"/>
  </r>
  <r>
    <x v="1"/>
    <x v="3"/>
    <s v="De Bonte Raaf"/>
    <x v="13"/>
    <x v="107"/>
    <n v="0"/>
    <x v="3"/>
    <x v="1"/>
    <x v="1"/>
    <x v="1"/>
    <x v="0"/>
    <x v="0"/>
  </r>
  <r>
    <x v="1"/>
    <x v="3"/>
    <s v="De Bonte Raaf"/>
    <x v="13"/>
    <x v="43"/>
    <n v="0"/>
    <x v="3"/>
    <x v="1"/>
    <x v="1"/>
    <x v="1"/>
    <x v="0"/>
    <x v="0"/>
  </r>
  <r>
    <x v="1"/>
    <x v="3"/>
    <s v="De Bonte Raaf"/>
    <x v="13"/>
    <x v="108"/>
    <n v="0"/>
    <x v="3"/>
    <x v="1"/>
    <x v="1"/>
    <x v="1"/>
    <x v="0"/>
    <x v="0"/>
  </r>
  <r>
    <x v="1"/>
    <x v="3"/>
    <s v="De Bonte Raaf"/>
    <x v="13"/>
    <x v="109"/>
    <n v="0"/>
    <x v="3"/>
    <x v="1"/>
    <x v="1"/>
    <x v="1"/>
    <x v="0"/>
    <x v="0"/>
  </r>
  <r>
    <x v="1"/>
    <x v="3"/>
    <s v="De Bonte Raaf"/>
    <x v="13"/>
    <x v="110"/>
    <n v="0"/>
    <x v="3"/>
    <x v="1"/>
    <x v="1"/>
    <x v="1"/>
    <x v="0"/>
    <x v="0"/>
  </r>
  <r>
    <x v="1"/>
    <x v="3"/>
    <s v="De Bonte Raaf"/>
    <x v="13"/>
    <x v="44"/>
    <n v="0"/>
    <x v="3"/>
    <x v="1"/>
    <x v="1"/>
    <x v="2"/>
    <x v="0"/>
    <x v="0"/>
  </r>
  <r>
    <x v="1"/>
    <x v="3"/>
    <s v="De Bonte Raaf"/>
    <x v="13"/>
    <x v="111"/>
    <n v="0"/>
    <x v="3"/>
    <x v="1"/>
    <x v="1"/>
    <x v="2"/>
    <x v="0"/>
    <x v="0"/>
  </r>
  <r>
    <x v="1"/>
    <x v="3"/>
    <s v="De Bonte Raaf"/>
    <x v="13"/>
    <x v="46"/>
    <n v="0"/>
    <x v="3"/>
    <x v="1"/>
    <x v="1"/>
    <x v="2"/>
    <x v="0"/>
    <x v="0"/>
  </r>
  <r>
    <x v="1"/>
    <x v="3"/>
    <s v="De Bonte Raaf"/>
    <x v="13"/>
    <x v="112"/>
    <n v="0"/>
    <x v="3"/>
    <x v="1"/>
    <x v="1"/>
    <x v="2"/>
    <x v="0"/>
    <x v="0"/>
  </r>
  <r>
    <x v="1"/>
    <x v="3"/>
    <s v="De Bonte Raaf"/>
    <x v="13"/>
    <x v="113"/>
    <n v="0"/>
    <x v="3"/>
    <x v="1"/>
    <x v="1"/>
    <x v="2"/>
    <x v="0"/>
    <x v="0"/>
  </r>
  <r>
    <x v="1"/>
    <x v="3"/>
    <s v="De Bonte Raaf"/>
    <x v="13"/>
    <x v="114"/>
    <n v="0"/>
    <x v="3"/>
    <x v="1"/>
    <x v="1"/>
    <x v="2"/>
    <x v="0"/>
    <x v="0"/>
  </r>
  <r>
    <x v="1"/>
    <x v="3"/>
    <s v="De Bonte Raaf"/>
    <x v="13"/>
    <x v="115"/>
    <n v="0"/>
    <x v="3"/>
    <x v="1"/>
    <x v="1"/>
    <x v="2"/>
    <x v="0"/>
    <x v="0"/>
  </r>
  <r>
    <x v="1"/>
    <x v="3"/>
    <s v="De Bonte Raaf"/>
    <x v="13"/>
    <x v="116"/>
    <n v="0"/>
    <x v="3"/>
    <x v="1"/>
    <x v="1"/>
    <x v="1"/>
    <x v="0"/>
    <x v="0"/>
  </r>
  <r>
    <x v="1"/>
    <x v="3"/>
    <s v="De Bonte Raaf"/>
    <x v="13"/>
    <x v="117"/>
    <n v="0"/>
    <x v="3"/>
    <x v="1"/>
    <x v="1"/>
    <x v="2"/>
    <x v="0"/>
    <x v="0"/>
  </r>
  <r>
    <x v="1"/>
    <x v="3"/>
    <s v="De Bonte Raaf"/>
    <x v="13"/>
    <x v="118"/>
    <n v="0"/>
    <x v="3"/>
    <x v="1"/>
    <x v="1"/>
    <x v="1"/>
    <x v="0"/>
    <x v="0"/>
  </r>
  <r>
    <x v="1"/>
    <x v="3"/>
    <s v="De Bonte Raaf"/>
    <x v="13"/>
    <x v="119"/>
    <n v="-6.74"/>
    <x v="3"/>
    <x v="1"/>
    <x v="1"/>
    <x v="10"/>
    <x v="0"/>
    <x v="0"/>
  </r>
  <r>
    <x v="1"/>
    <x v="3"/>
    <s v="De Bonte Raaf"/>
    <x v="13"/>
    <x v="132"/>
    <n v="0"/>
    <x v="3"/>
    <x v="1"/>
    <x v="1"/>
    <x v="10"/>
    <x v="0"/>
    <x v="0"/>
  </r>
  <r>
    <x v="1"/>
    <x v="3"/>
    <s v="De Bonte Raaf"/>
    <x v="13"/>
    <x v="133"/>
    <n v="0"/>
    <x v="3"/>
    <x v="1"/>
    <x v="1"/>
    <x v="10"/>
    <x v="0"/>
    <x v="0"/>
  </r>
  <r>
    <x v="1"/>
    <x v="3"/>
    <s v="De Bonte Raaf"/>
    <x v="13"/>
    <x v="120"/>
    <n v="370.11"/>
    <x v="3"/>
    <x v="1"/>
    <x v="1"/>
    <x v="10"/>
    <x v="0"/>
    <x v="0"/>
  </r>
  <r>
    <x v="1"/>
    <x v="3"/>
    <s v="De Bonte Raaf"/>
    <x v="13"/>
    <x v="121"/>
    <n v="-43.86"/>
    <x v="3"/>
    <x v="1"/>
    <x v="1"/>
    <x v="10"/>
    <x v="0"/>
    <x v="0"/>
  </r>
  <r>
    <x v="1"/>
    <x v="3"/>
    <s v="De Bonte Raaf"/>
    <x v="13"/>
    <x v="122"/>
    <n v="-43.86"/>
    <x v="3"/>
    <x v="1"/>
    <x v="1"/>
    <x v="10"/>
    <x v="0"/>
    <x v="0"/>
  </r>
  <r>
    <x v="1"/>
    <x v="3"/>
    <s v="De Bonte Raaf"/>
    <x v="13"/>
    <x v="123"/>
    <n v="0"/>
    <x v="3"/>
    <x v="1"/>
    <x v="1"/>
    <x v="10"/>
    <x v="0"/>
    <x v="0"/>
  </r>
  <r>
    <x v="1"/>
    <x v="3"/>
    <s v="De Bonte Raaf"/>
    <x v="13"/>
    <x v="124"/>
    <n v="0"/>
    <x v="3"/>
    <x v="1"/>
    <x v="1"/>
    <x v="10"/>
    <x v="0"/>
    <x v="0"/>
  </r>
  <r>
    <x v="1"/>
    <x v="3"/>
    <s v="De Bonte Raaf"/>
    <x v="13"/>
    <x v="48"/>
    <n v="0"/>
    <x v="3"/>
    <x v="1"/>
    <x v="1"/>
    <x v="1"/>
    <x v="0"/>
    <x v="0"/>
  </r>
  <r>
    <x v="1"/>
    <x v="3"/>
    <s v="De Bonte Raaf"/>
    <x v="13"/>
    <x v="49"/>
    <n v="134.78"/>
    <x v="3"/>
    <x v="1"/>
    <x v="1"/>
    <x v="3"/>
    <x v="0"/>
    <x v="0"/>
  </r>
  <r>
    <x v="1"/>
    <x v="3"/>
    <s v="De Bonte Raaf"/>
    <x v="13"/>
    <x v="50"/>
    <n v="20.22"/>
    <x v="3"/>
    <x v="1"/>
    <x v="1"/>
    <x v="4"/>
    <x v="0"/>
    <x v="0"/>
  </r>
  <r>
    <x v="1"/>
    <x v="3"/>
    <s v="De Bonte Raaf"/>
    <x v="13"/>
    <x v="51"/>
    <n v="26.96"/>
    <x v="3"/>
    <x v="1"/>
    <x v="1"/>
    <x v="4"/>
    <x v="0"/>
    <x v="0"/>
  </r>
  <r>
    <x v="1"/>
    <x v="3"/>
    <s v="De Bonte Raaf"/>
    <x v="13"/>
    <x v="52"/>
    <n v="0"/>
    <x v="3"/>
    <x v="1"/>
    <x v="1"/>
    <x v="1"/>
    <x v="0"/>
    <x v="0"/>
  </r>
  <r>
    <x v="1"/>
    <x v="3"/>
    <s v="De Bonte Raaf"/>
    <x v="13"/>
    <x v="53"/>
    <n v="25.27"/>
    <x v="3"/>
    <x v="1"/>
    <x v="1"/>
    <x v="3"/>
    <x v="0"/>
    <x v="0"/>
  </r>
  <r>
    <x v="1"/>
    <x v="3"/>
    <s v="De Bonte Raaf"/>
    <x v="13"/>
    <x v="54"/>
    <n v="3.79"/>
    <x v="3"/>
    <x v="1"/>
    <x v="1"/>
    <x v="4"/>
    <x v="0"/>
    <x v="0"/>
  </r>
  <r>
    <x v="1"/>
    <x v="3"/>
    <s v="De Bonte Raaf"/>
    <x v="13"/>
    <x v="55"/>
    <n v="5.05"/>
    <x v="3"/>
    <x v="1"/>
    <x v="1"/>
    <x v="4"/>
    <x v="0"/>
    <x v="0"/>
  </r>
  <r>
    <x v="1"/>
    <x v="3"/>
    <s v="De Bonte Raaf"/>
    <x v="13"/>
    <x v="56"/>
    <n v="0"/>
    <x v="3"/>
    <x v="1"/>
    <x v="1"/>
    <x v="4"/>
    <x v="0"/>
    <x v="0"/>
  </r>
  <r>
    <x v="1"/>
    <x v="3"/>
    <s v="De Bonte Raaf"/>
    <x v="13"/>
    <x v="57"/>
    <n v="0"/>
    <x v="3"/>
    <x v="1"/>
    <x v="1"/>
    <x v="4"/>
    <x v="0"/>
    <x v="0"/>
  </r>
  <r>
    <x v="1"/>
    <x v="3"/>
    <s v="De Bonte Raaf"/>
    <x v="13"/>
    <x v="58"/>
    <n v="0"/>
    <x v="3"/>
    <x v="1"/>
    <x v="1"/>
    <x v="4"/>
    <x v="0"/>
    <x v="0"/>
  </r>
  <r>
    <x v="1"/>
    <x v="3"/>
    <s v="De Bonte Raaf"/>
    <x v="13"/>
    <x v="59"/>
    <n v="0"/>
    <x v="3"/>
    <x v="1"/>
    <x v="1"/>
    <x v="4"/>
    <x v="0"/>
    <x v="0"/>
  </r>
  <r>
    <x v="1"/>
    <x v="3"/>
    <s v="De Bonte Raaf"/>
    <x v="13"/>
    <x v="60"/>
    <n v="123.06"/>
    <x v="3"/>
    <x v="1"/>
    <x v="1"/>
    <x v="5"/>
    <x v="0"/>
    <x v="0"/>
  </r>
  <r>
    <x v="1"/>
    <x v="3"/>
    <s v="De Bonte Raaf"/>
    <x v="13"/>
    <x v="61"/>
    <n v="0"/>
    <x v="3"/>
    <x v="1"/>
    <x v="1"/>
    <x v="5"/>
    <x v="0"/>
    <x v="0"/>
  </r>
  <r>
    <x v="1"/>
    <x v="3"/>
    <s v="De Bonte Raaf"/>
    <x v="13"/>
    <x v="62"/>
    <n v="0"/>
    <x v="3"/>
    <x v="1"/>
    <x v="1"/>
    <x v="5"/>
    <x v="0"/>
    <x v="0"/>
  </r>
  <r>
    <x v="1"/>
    <x v="3"/>
    <s v="De Bonte Raaf"/>
    <x v="13"/>
    <x v="63"/>
    <n v="0"/>
    <x v="3"/>
    <x v="1"/>
    <x v="1"/>
    <x v="5"/>
    <x v="0"/>
    <x v="0"/>
  </r>
  <r>
    <x v="1"/>
    <x v="3"/>
    <s v="De Bonte Raaf"/>
    <x v="13"/>
    <x v="64"/>
    <n v="8.82"/>
    <x v="3"/>
    <x v="1"/>
    <x v="1"/>
    <x v="5"/>
    <x v="0"/>
    <x v="0"/>
  </r>
  <r>
    <x v="1"/>
    <x v="3"/>
    <s v="De Bonte Raaf"/>
    <x v="13"/>
    <x v="65"/>
    <n v="0"/>
    <x v="3"/>
    <x v="1"/>
    <x v="1"/>
    <x v="5"/>
    <x v="0"/>
    <x v="0"/>
  </r>
  <r>
    <x v="1"/>
    <x v="3"/>
    <s v="De Bonte Raaf"/>
    <x v="13"/>
    <x v="66"/>
    <n v="0"/>
    <x v="3"/>
    <x v="1"/>
    <x v="1"/>
    <x v="5"/>
    <x v="0"/>
    <x v="0"/>
  </r>
  <r>
    <x v="1"/>
    <x v="3"/>
    <s v="De Bonte Raaf"/>
    <x v="13"/>
    <x v="67"/>
    <n v="125.83"/>
    <x v="3"/>
    <x v="1"/>
    <x v="1"/>
    <x v="5"/>
    <x v="0"/>
    <x v="0"/>
  </r>
  <r>
    <x v="1"/>
    <x v="3"/>
    <s v="De Bonte Raaf"/>
    <x v="13"/>
    <x v="68"/>
    <n v="0"/>
    <x v="3"/>
    <x v="1"/>
    <x v="1"/>
    <x v="5"/>
    <x v="0"/>
    <x v="0"/>
  </r>
  <r>
    <x v="1"/>
    <x v="3"/>
    <s v="De Bonte Raaf"/>
    <x v="13"/>
    <x v="69"/>
    <n v="0"/>
    <x v="3"/>
    <x v="1"/>
    <x v="1"/>
    <x v="5"/>
    <x v="0"/>
    <x v="0"/>
  </r>
  <r>
    <x v="1"/>
    <x v="3"/>
    <s v="De Bonte Raaf"/>
    <x v="13"/>
    <x v="70"/>
    <n v="6.05"/>
    <x v="3"/>
    <x v="1"/>
    <x v="1"/>
    <x v="5"/>
    <x v="0"/>
    <x v="0"/>
  </r>
  <r>
    <x v="1"/>
    <x v="3"/>
    <s v="De Bonte Raaf"/>
    <x v="13"/>
    <x v="71"/>
    <n v="0"/>
    <x v="3"/>
    <x v="1"/>
    <x v="1"/>
    <x v="5"/>
    <x v="0"/>
    <x v="0"/>
  </r>
  <r>
    <x v="1"/>
    <x v="3"/>
    <s v="De Bonte Raaf"/>
    <x v="13"/>
    <x v="72"/>
    <n v="0"/>
    <x v="3"/>
    <x v="1"/>
    <x v="1"/>
    <x v="4"/>
    <x v="0"/>
    <x v="0"/>
  </r>
  <r>
    <x v="1"/>
    <x v="3"/>
    <s v="De Bonte Raaf"/>
    <x v="13"/>
    <x v="73"/>
    <n v="0"/>
    <x v="3"/>
    <x v="1"/>
    <x v="1"/>
    <x v="4"/>
    <x v="0"/>
    <x v="0"/>
  </r>
  <r>
    <x v="1"/>
    <x v="3"/>
    <s v="De Bonte Raaf"/>
    <x v="13"/>
    <x v="74"/>
    <n v="0"/>
    <x v="3"/>
    <x v="1"/>
    <x v="1"/>
    <x v="4"/>
    <x v="0"/>
    <x v="0"/>
  </r>
  <r>
    <x v="1"/>
    <x v="3"/>
    <s v="De Bonte Raaf"/>
    <x v="13"/>
    <x v="75"/>
    <n v="0"/>
    <x v="3"/>
    <x v="1"/>
    <x v="1"/>
    <x v="4"/>
    <x v="0"/>
    <x v="0"/>
  </r>
  <r>
    <x v="1"/>
    <x v="3"/>
    <s v="De Bonte Raaf"/>
    <x v="13"/>
    <x v="76"/>
    <n v="114.39"/>
    <x v="3"/>
    <x v="1"/>
    <x v="1"/>
    <x v="6"/>
    <x v="0"/>
    <x v="0"/>
  </r>
  <r>
    <x v="1"/>
    <x v="3"/>
    <s v="De Bonte Raaf"/>
    <x v="13"/>
    <x v="125"/>
    <n v="0"/>
    <x v="3"/>
    <x v="1"/>
    <x v="1"/>
    <x v="6"/>
    <x v="0"/>
    <x v="0"/>
  </r>
  <r>
    <x v="1"/>
    <x v="3"/>
    <s v="De Bonte Raaf"/>
    <x v="13"/>
    <x v="77"/>
    <n v="-103.33"/>
    <x v="3"/>
    <x v="1"/>
    <x v="1"/>
    <x v="7"/>
    <x v="0"/>
    <x v="0"/>
  </r>
  <r>
    <x v="1"/>
    <x v="3"/>
    <s v="De Bonte Raaf"/>
    <x v="13"/>
    <x v="78"/>
    <n v="0"/>
    <x v="3"/>
    <x v="1"/>
    <x v="1"/>
    <x v="7"/>
    <x v="0"/>
    <x v="0"/>
  </r>
  <r>
    <x v="1"/>
    <x v="3"/>
    <s v="De Bonte Raaf"/>
    <x v="13"/>
    <x v="79"/>
    <n v="0"/>
    <x v="3"/>
    <x v="1"/>
    <x v="1"/>
    <x v="7"/>
    <x v="0"/>
    <x v="0"/>
  </r>
  <r>
    <x v="1"/>
    <x v="3"/>
    <s v="De Bonte Raaf"/>
    <x v="13"/>
    <x v="80"/>
    <n v="0"/>
    <x v="3"/>
    <x v="1"/>
    <x v="1"/>
    <x v="8"/>
    <x v="0"/>
    <x v="0"/>
  </r>
  <r>
    <x v="1"/>
    <x v="3"/>
    <s v="De Bonte Raaf"/>
    <x v="13"/>
    <x v="126"/>
    <n v="0"/>
    <x v="3"/>
    <x v="1"/>
    <x v="1"/>
    <x v="8"/>
    <x v="0"/>
    <x v="0"/>
  </r>
  <r>
    <x v="1"/>
    <x v="3"/>
    <s v="De Bonte Raaf"/>
    <x v="13"/>
    <x v="81"/>
    <n v="1530.87"/>
    <x v="3"/>
    <x v="1"/>
    <x v="1"/>
    <x v="8"/>
    <x v="0"/>
    <x v="0"/>
  </r>
  <r>
    <x v="1"/>
    <x v="3"/>
    <s v="De Bonte Raaf"/>
    <x v="13"/>
    <x v="82"/>
    <n v="0"/>
    <x v="3"/>
    <x v="1"/>
    <x v="1"/>
    <x v="8"/>
    <x v="0"/>
    <x v="0"/>
  </r>
  <r>
    <x v="1"/>
    <x v="3"/>
    <s v="De Bonte Raaf"/>
    <x v="13"/>
    <x v="83"/>
    <n v="1530.87"/>
    <x v="3"/>
    <x v="1"/>
    <x v="1"/>
    <x v="9"/>
    <x v="0"/>
    <x v="0"/>
  </r>
  <r>
    <x v="1"/>
    <x v="3"/>
    <s v="De Bonte Raaf"/>
    <x v="13"/>
    <x v="84"/>
    <n v="0"/>
    <x v="3"/>
    <x v="1"/>
    <x v="1"/>
    <x v="3"/>
    <x v="0"/>
    <x v="0"/>
  </r>
  <r>
    <x v="1"/>
    <x v="3"/>
    <s v="De Bonte Raaf"/>
    <x v="14"/>
    <x v="0"/>
    <n v="2042.91"/>
    <x v="0"/>
    <x v="1"/>
    <x v="2"/>
    <x v="0"/>
    <x v="0"/>
    <x v="1"/>
  </r>
  <r>
    <x v="1"/>
    <x v="3"/>
    <s v="De Bonte Raaf"/>
    <x v="14"/>
    <x v="85"/>
    <n v="680.97"/>
    <x v="0"/>
    <x v="1"/>
    <x v="2"/>
    <x v="0"/>
    <x v="0"/>
    <x v="1"/>
  </r>
  <r>
    <x v="1"/>
    <x v="3"/>
    <s v="De Bonte Raaf"/>
    <x v="14"/>
    <x v="2"/>
    <n v="0"/>
    <x v="0"/>
    <x v="1"/>
    <x v="2"/>
    <x v="0"/>
    <x v="0"/>
    <x v="1"/>
  </r>
  <r>
    <x v="1"/>
    <x v="3"/>
    <s v="De Bonte Raaf"/>
    <x v="14"/>
    <x v="86"/>
    <n v="680.97"/>
    <x v="0"/>
    <x v="1"/>
    <x v="2"/>
    <x v="0"/>
    <x v="0"/>
    <x v="1"/>
  </r>
  <r>
    <x v="1"/>
    <x v="3"/>
    <s v="De Bonte Raaf"/>
    <x v="14"/>
    <x v="4"/>
    <n v="702.06"/>
    <x v="0"/>
    <x v="1"/>
    <x v="2"/>
    <x v="1"/>
    <x v="0"/>
    <x v="1"/>
  </r>
  <r>
    <x v="1"/>
    <x v="3"/>
    <s v="De Bonte Raaf"/>
    <x v="14"/>
    <x v="5"/>
    <n v="0"/>
    <x v="0"/>
    <x v="1"/>
    <x v="2"/>
    <x v="0"/>
    <x v="0"/>
    <x v="1"/>
  </r>
  <r>
    <x v="1"/>
    <x v="3"/>
    <s v="De Bonte Raaf"/>
    <x v="14"/>
    <x v="6"/>
    <n v="1062.27"/>
    <x v="0"/>
    <x v="1"/>
    <x v="2"/>
    <x v="0"/>
    <x v="0"/>
    <x v="1"/>
  </r>
  <r>
    <x v="1"/>
    <x v="3"/>
    <s v="De Bonte Raaf"/>
    <x v="14"/>
    <x v="101"/>
    <n v="0"/>
    <x v="0"/>
    <x v="1"/>
    <x v="2"/>
    <x v="1"/>
    <x v="0"/>
    <x v="1"/>
  </r>
  <r>
    <x v="1"/>
    <x v="3"/>
    <s v="De Bonte Raaf"/>
    <x v="14"/>
    <x v="7"/>
    <n v="0"/>
    <x v="0"/>
    <x v="1"/>
    <x v="2"/>
    <x v="0"/>
    <x v="0"/>
    <x v="1"/>
  </r>
  <r>
    <x v="1"/>
    <x v="3"/>
    <s v="De Bonte Raaf"/>
    <x v="14"/>
    <x v="9"/>
    <n v="0"/>
    <x v="0"/>
    <x v="1"/>
    <x v="2"/>
    <x v="0"/>
    <x v="0"/>
    <x v="1"/>
  </r>
  <r>
    <x v="1"/>
    <x v="3"/>
    <s v="De Bonte Raaf"/>
    <x v="14"/>
    <x v="102"/>
    <n v="0"/>
    <x v="0"/>
    <x v="1"/>
    <x v="2"/>
    <x v="0"/>
    <x v="0"/>
    <x v="1"/>
  </r>
  <r>
    <x v="1"/>
    <x v="3"/>
    <s v="De Bonte Raaf"/>
    <x v="14"/>
    <x v="87"/>
    <n v="702.06"/>
    <x v="0"/>
    <x v="1"/>
    <x v="2"/>
    <x v="0"/>
    <x v="0"/>
    <x v="1"/>
  </r>
  <r>
    <x v="1"/>
    <x v="3"/>
    <s v="De Bonte Raaf"/>
    <x v="14"/>
    <x v="88"/>
    <n v="702.06"/>
    <x v="0"/>
    <x v="1"/>
    <x v="2"/>
    <x v="0"/>
    <x v="0"/>
    <x v="1"/>
  </r>
  <r>
    <x v="1"/>
    <x v="3"/>
    <s v="De Bonte Raaf"/>
    <x v="14"/>
    <x v="89"/>
    <n v="702.06"/>
    <x v="0"/>
    <x v="1"/>
    <x v="2"/>
    <x v="0"/>
    <x v="0"/>
    <x v="1"/>
  </r>
  <r>
    <x v="1"/>
    <x v="3"/>
    <s v="De Bonte Raaf"/>
    <x v="14"/>
    <x v="90"/>
    <n v="702.06"/>
    <x v="0"/>
    <x v="1"/>
    <x v="2"/>
    <x v="0"/>
    <x v="0"/>
    <x v="1"/>
  </r>
  <r>
    <x v="1"/>
    <x v="3"/>
    <s v="De Bonte Raaf"/>
    <x v="14"/>
    <x v="91"/>
    <n v="702.06"/>
    <x v="0"/>
    <x v="1"/>
    <x v="2"/>
    <x v="0"/>
    <x v="0"/>
    <x v="1"/>
  </r>
  <r>
    <x v="1"/>
    <x v="3"/>
    <s v="De Bonte Raaf"/>
    <x v="14"/>
    <x v="103"/>
    <n v="0"/>
    <x v="0"/>
    <x v="1"/>
    <x v="2"/>
    <x v="1"/>
    <x v="0"/>
    <x v="1"/>
  </r>
  <r>
    <x v="1"/>
    <x v="3"/>
    <s v="De Bonte Raaf"/>
    <x v="14"/>
    <x v="15"/>
    <n v="0"/>
    <x v="0"/>
    <x v="1"/>
    <x v="2"/>
    <x v="0"/>
    <x v="0"/>
    <x v="1"/>
  </r>
  <r>
    <x v="1"/>
    <x v="3"/>
    <s v="De Bonte Raaf"/>
    <x v="14"/>
    <x v="16"/>
    <n v="0"/>
    <x v="0"/>
    <x v="1"/>
    <x v="2"/>
    <x v="0"/>
    <x v="0"/>
    <x v="1"/>
  </r>
  <r>
    <x v="1"/>
    <x v="3"/>
    <s v="De Bonte Raaf"/>
    <x v="14"/>
    <x v="17"/>
    <n v="680.97"/>
    <x v="0"/>
    <x v="1"/>
    <x v="2"/>
    <x v="0"/>
    <x v="0"/>
    <x v="1"/>
  </r>
  <r>
    <x v="1"/>
    <x v="3"/>
    <s v="De Bonte Raaf"/>
    <x v="14"/>
    <x v="18"/>
    <n v="680.97"/>
    <x v="0"/>
    <x v="1"/>
    <x v="2"/>
    <x v="0"/>
    <x v="0"/>
    <x v="1"/>
  </r>
  <r>
    <x v="1"/>
    <x v="3"/>
    <s v="De Bonte Raaf"/>
    <x v="14"/>
    <x v="19"/>
    <n v="22"/>
    <x v="0"/>
    <x v="1"/>
    <x v="2"/>
    <x v="0"/>
    <x v="0"/>
    <x v="1"/>
  </r>
  <r>
    <x v="1"/>
    <x v="3"/>
    <s v="De Bonte Raaf"/>
    <x v="14"/>
    <x v="20"/>
    <n v="680.97"/>
    <x v="0"/>
    <x v="1"/>
    <x v="2"/>
    <x v="0"/>
    <x v="0"/>
    <x v="1"/>
  </r>
  <r>
    <x v="1"/>
    <x v="3"/>
    <s v="De Bonte Raaf"/>
    <x v="14"/>
    <x v="21"/>
    <n v="0"/>
    <x v="0"/>
    <x v="1"/>
    <x v="2"/>
    <x v="0"/>
    <x v="0"/>
    <x v="1"/>
  </r>
  <r>
    <x v="1"/>
    <x v="3"/>
    <s v="De Bonte Raaf"/>
    <x v="14"/>
    <x v="22"/>
    <n v="680.97"/>
    <x v="0"/>
    <x v="1"/>
    <x v="2"/>
    <x v="0"/>
    <x v="0"/>
    <x v="1"/>
  </r>
  <r>
    <x v="1"/>
    <x v="3"/>
    <s v="De Bonte Raaf"/>
    <x v="14"/>
    <x v="23"/>
    <n v="680.97"/>
    <x v="0"/>
    <x v="1"/>
    <x v="2"/>
    <x v="0"/>
    <x v="0"/>
    <x v="1"/>
  </r>
  <r>
    <x v="1"/>
    <x v="3"/>
    <s v="De Bonte Raaf"/>
    <x v="14"/>
    <x v="24"/>
    <n v="680.97"/>
    <x v="0"/>
    <x v="1"/>
    <x v="2"/>
    <x v="0"/>
    <x v="0"/>
    <x v="1"/>
  </r>
  <r>
    <x v="1"/>
    <x v="3"/>
    <s v="De Bonte Raaf"/>
    <x v="14"/>
    <x v="25"/>
    <n v="21.67"/>
    <x v="0"/>
    <x v="1"/>
    <x v="2"/>
    <x v="0"/>
    <x v="0"/>
    <x v="1"/>
  </r>
  <r>
    <x v="1"/>
    <x v="3"/>
    <s v="De Bonte Raaf"/>
    <x v="14"/>
    <x v="26"/>
    <n v="66"/>
    <x v="0"/>
    <x v="1"/>
    <x v="2"/>
    <x v="0"/>
    <x v="0"/>
    <x v="1"/>
  </r>
  <r>
    <x v="1"/>
    <x v="3"/>
    <s v="De Bonte Raaf"/>
    <x v="14"/>
    <x v="27"/>
    <n v="15.67"/>
    <x v="0"/>
    <x v="1"/>
    <x v="2"/>
    <x v="0"/>
    <x v="0"/>
    <x v="1"/>
  </r>
  <r>
    <x v="1"/>
    <x v="3"/>
    <s v="De Bonte Raaf"/>
    <x v="14"/>
    <x v="28"/>
    <n v="680.97"/>
    <x v="0"/>
    <x v="1"/>
    <x v="2"/>
    <x v="0"/>
    <x v="0"/>
    <x v="1"/>
  </r>
  <r>
    <x v="1"/>
    <x v="3"/>
    <s v="De Bonte Raaf"/>
    <x v="14"/>
    <x v="29"/>
    <n v="0"/>
    <x v="0"/>
    <x v="1"/>
    <x v="2"/>
    <x v="0"/>
    <x v="0"/>
    <x v="1"/>
  </r>
  <r>
    <x v="1"/>
    <x v="3"/>
    <s v="De Bonte Raaf"/>
    <x v="14"/>
    <x v="30"/>
    <n v="1684.8"/>
    <x v="0"/>
    <x v="1"/>
    <x v="2"/>
    <x v="0"/>
    <x v="0"/>
    <x v="1"/>
  </r>
  <r>
    <x v="1"/>
    <x v="3"/>
    <s v="De Bonte Raaf"/>
    <x v="14"/>
    <x v="31"/>
    <n v="10.8"/>
    <x v="0"/>
    <x v="1"/>
    <x v="2"/>
    <x v="0"/>
    <x v="0"/>
    <x v="1"/>
  </r>
  <r>
    <x v="1"/>
    <x v="3"/>
    <s v="De Bonte Raaf"/>
    <x v="14"/>
    <x v="32"/>
    <n v="65.010000000000005"/>
    <x v="0"/>
    <x v="1"/>
    <x v="2"/>
    <x v="0"/>
    <x v="0"/>
    <x v="1"/>
  </r>
  <r>
    <x v="1"/>
    <x v="3"/>
    <s v="De Bonte Raaf"/>
    <x v="14"/>
    <x v="33"/>
    <n v="41.67"/>
    <x v="0"/>
    <x v="1"/>
    <x v="2"/>
    <x v="0"/>
    <x v="0"/>
    <x v="1"/>
  </r>
  <r>
    <x v="1"/>
    <x v="3"/>
    <s v="De Bonte Raaf"/>
    <x v="14"/>
    <x v="34"/>
    <n v="41.67"/>
    <x v="0"/>
    <x v="1"/>
    <x v="2"/>
    <x v="0"/>
    <x v="0"/>
    <x v="1"/>
  </r>
  <r>
    <x v="1"/>
    <x v="3"/>
    <s v="De Bonte Raaf"/>
    <x v="14"/>
    <x v="35"/>
    <n v="100"/>
    <x v="0"/>
    <x v="1"/>
    <x v="2"/>
    <x v="0"/>
    <x v="0"/>
    <x v="1"/>
  </r>
  <r>
    <x v="1"/>
    <x v="3"/>
    <s v="De Bonte Raaf"/>
    <x v="14"/>
    <x v="36"/>
    <n v="65"/>
    <x v="0"/>
    <x v="1"/>
    <x v="2"/>
    <x v="0"/>
    <x v="0"/>
    <x v="1"/>
  </r>
  <r>
    <x v="1"/>
    <x v="3"/>
    <s v="De Bonte Raaf"/>
    <x v="14"/>
    <x v="37"/>
    <n v="47.67"/>
    <x v="0"/>
    <x v="1"/>
    <x v="2"/>
    <x v="0"/>
    <x v="0"/>
    <x v="1"/>
  </r>
  <r>
    <x v="1"/>
    <x v="3"/>
    <s v="De Bonte Raaf"/>
    <x v="14"/>
    <x v="104"/>
    <n v="0"/>
    <x v="0"/>
    <x v="1"/>
    <x v="2"/>
    <x v="0"/>
    <x v="0"/>
    <x v="1"/>
  </r>
  <r>
    <x v="1"/>
    <x v="3"/>
    <s v="De Bonte Raaf"/>
    <x v="14"/>
    <x v="105"/>
    <n v="0"/>
    <x v="0"/>
    <x v="1"/>
    <x v="2"/>
    <x v="0"/>
    <x v="0"/>
    <x v="1"/>
  </r>
  <r>
    <x v="1"/>
    <x v="3"/>
    <s v="De Bonte Raaf"/>
    <x v="14"/>
    <x v="106"/>
    <n v="0"/>
    <x v="0"/>
    <x v="1"/>
    <x v="2"/>
    <x v="0"/>
    <x v="0"/>
    <x v="1"/>
  </r>
  <r>
    <x v="1"/>
    <x v="3"/>
    <s v="De Bonte Raaf"/>
    <x v="14"/>
    <x v="38"/>
    <n v="55.07"/>
    <x v="0"/>
    <x v="1"/>
    <x v="2"/>
    <x v="0"/>
    <x v="0"/>
    <x v="1"/>
  </r>
  <r>
    <x v="1"/>
    <x v="3"/>
    <s v="De Bonte Raaf"/>
    <x v="14"/>
    <x v="39"/>
    <n v="0"/>
    <x v="0"/>
    <x v="1"/>
    <x v="2"/>
    <x v="0"/>
    <x v="0"/>
    <x v="1"/>
  </r>
  <r>
    <x v="1"/>
    <x v="3"/>
    <s v="De Bonte Raaf"/>
    <x v="14"/>
    <x v="40"/>
    <n v="55.07"/>
    <x v="0"/>
    <x v="1"/>
    <x v="2"/>
    <x v="0"/>
    <x v="0"/>
    <x v="1"/>
  </r>
  <r>
    <x v="1"/>
    <x v="3"/>
    <s v="De Bonte Raaf"/>
    <x v="14"/>
    <x v="41"/>
    <n v="0"/>
    <x v="0"/>
    <x v="1"/>
    <x v="2"/>
    <x v="0"/>
    <x v="0"/>
    <x v="1"/>
  </r>
  <r>
    <x v="1"/>
    <x v="3"/>
    <s v="De Bonte Raaf"/>
    <x v="14"/>
    <x v="92"/>
    <n v="702.06"/>
    <x v="0"/>
    <x v="1"/>
    <x v="2"/>
    <x v="0"/>
    <x v="0"/>
    <x v="1"/>
  </r>
  <r>
    <x v="1"/>
    <x v="3"/>
    <s v="De Bonte Raaf"/>
    <x v="14"/>
    <x v="107"/>
    <n v="0"/>
    <x v="0"/>
    <x v="1"/>
    <x v="2"/>
    <x v="1"/>
    <x v="0"/>
    <x v="1"/>
  </r>
  <r>
    <x v="1"/>
    <x v="3"/>
    <s v="De Bonte Raaf"/>
    <x v="14"/>
    <x v="43"/>
    <n v="0"/>
    <x v="0"/>
    <x v="1"/>
    <x v="2"/>
    <x v="1"/>
    <x v="0"/>
    <x v="1"/>
  </r>
  <r>
    <x v="1"/>
    <x v="3"/>
    <s v="De Bonte Raaf"/>
    <x v="14"/>
    <x v="108"/>
    <n v="0"/>
    <x v="0"/>
    <x v="1"/>
    <x v="2"/>
    <x v="1"/>
    <x v="0"/>
    <x v="1"/>
  </r>
  <r>
    <x v="1"/>
    <x v="3"/>
    <s v="De Bonte Raaf"/>
    <x v="14"/>
    <x v="109"/>
    <n v="0"/>
    <x v="0"/>
    <x v="1"/>
    <x v="2"/>
    <x v="1"/>
    <x v="0"/>
    <x v="1"/>
  </r>
  <r>
    <x v="1"/>
    <x v="3"/>
    <s v="De Bonte Raaf"/>
    <x v="14"/>
    <x v="110"/>
    <n v="0"/>
    <x v="0"/>
    <x v="1"/>
    <x v="2"/>
    <x v="1"/>
    <x v="0"/>
    <x v="1"/>
  </r>
  <r>
    <x v="1"/>
    <x v="3"/>
    <s v="De Bonte Raaf"/>
    <x v="14"/>
    <x v="44"/>
    <n v="0"/>
    <x v="0"/>
    <x v="1"/>
    <x v="2"/>
    <x v="2"/>
    <x v="0"/>
    <x v="1"/>
  </r>
  <r>
    <x v="1"/>
    <x v="3"/>
    <s v="De Bonte Raaf"/>
    <x v="14"/>
    <x v="111"/>
    <n v="0"/>
    <x v="0"/>
    <x v="1"/>
    <x v="2"/>
    <x v="2"/>
    <x v="0"/>
    <x v="1"/>
  </r>
  <r>
    <x v="1"/>
    <x v="3"/>
    <s v="De Bonte Raaf"/>
    <x v="14"/>
    <x v="46"/>
    <n v="0"/>
    <x v="0"/>
    <x v="1"/>
    <x v="2"/>
    <x v="2"/>
    <x v="0"/>
    <x v="1"/>
  </r>
  <r>
    <x v="1"/>
    <x v="3"/>
    <s v="De Bonte Raaf"/>
    <x v="14"/>
    <x v="112"/>
    <n v="0"/>
    <x v="0"/>
    <x v="1"/>
    <x v="2"/>
    <x v="2"/>
    <x v="0"/>
    <x v="1"/>
  </r>
  <r>
    <x v="1"/>
    <x v="3"/>
    <s v="De Bonte Raaf"/>
    <x v="14"/>
    <x v="113"/>
    <n v="0"/>
    <x v="0"/>
    <x v="1"/>
    <x v="2"/>
    <x v="2"/>
    <x v="0"/>
    <x v="1"/>
  </r>
  <r>
    <x v="1"/>
    <x v="3"/>
    <s v="De Bonte Raaf"/>
    <x v="14"/>
    <x v="114"/>
    <n v="0"/>
    <x v="0"/>
    <x v="1"/>
    <x v="2"/>
    <x v="2"/>
    <x v="0"/>
    <x v="1"/>
  </r>
  <r>
    <x v="1"/>
    <x v="3"/>
    <s v="De Bonte Raaf"/>
    <x v="14"/>
    <x v="115"/>
    <n v="0"/>
    <x v="0"/>
    <x v="1"/>
    <x v="2"/>
    <x v="2"/>
    <x v="0"/>
    <x v="1"/>
  </r>
  <r>
    <x v="1"/>
    <x v="3"/>
    <s v="De Bonte Raaf"/>
    <x v="14"/>
    <x v="116"/>
    <n v="0"/>
    <x v="0"/>
    <x v="1"/>
    <x v="2"/>
    <x v="1"/>
    <x v="0"/>
    <x v="1"/>
  </r>
  <r>
    <x v="1"/>
    <x v="3"/>
    <s v="De Bonte Raaf"/>
    <x v="14"/>
    <x v="117"/>
    <n v="0"/>
    <x v="0"/>
    <x v="1"/>
    <x v="2"/>
    <x v="2"/>
    <x v="0"/>
    <x v="1"/>
  </r>
  <r>
    <x v="1"/>
    <x v="3"/>
    <s v="De Bonte Raaf"/>
    <x v="14"/>
    <x v="118"/>
    <n v="0"/>
    <x v="0"/>
    <x v="1"/>
    <x v="2"/>
    <x v="1"/>
    <x v="0"/>
    <x v="1"/>
  </r>
  <r>
    <x v="1"/>
    <x v="3"/>
    <s v="De Bonte Raaf"/>
    <x v="14"/>
    <x v="119"/>
    <n v="-2.81"/>
    <x v="0"/>
    <x v="1"/>
    <x v="2"/>
    <x v="10"/>
    <x v="0"/>
    <x v="1"/>
  </r>
  <r>
    <x v="1"/>
    <x v="3"/>
    <s v="De Bonte Raaf"/>
    <x v="14"/>
    <x v="132"/>
    <n v="0"/>
    <x v="0"/>
    <x v="1"/>
    <x v="2"/>
    <x v="10"/>
    <x v="0"/>
    <x v="1"/>
  </r>
  <r>
    <x v="1"/>
    <x v="3"/>
    <s v="De Bonte Raaf"/>
    <x v="14"/>
    <x v="133"/>
    <n v="0"/>
    <x v="0"/>
    <x v="1"/>
    <x v="2"/>
    <x v="10"/>
    <x v="0"/>
    <x v="1"/>
  </r>
  <r>
    <x v="1"/>
    <x v="3"/>
    <s v="De Bonte Raaf"/>
    <x v="14"/>
    <x v="120"/>
    <n v="154.22"/>
    <x v="0"/>
    <x v="1"/>
    <x v="2"/>
    <x v="10"/>
    <x v="0"/>
    <x v="1"/>
  </r>
  <r>
    <x v="1"/>
    <x v="3"/>
    <s v="De Bonte Raaf"/>
    <x v="14"/>
    <x v="121"/>
    <n v="-18.28"/>
    <x v="0"/>
    <x v="1"/>
    <x v="2"/>
    <x v="10"/>
    <x v="0"/>
    <x v="1"/>
  </r>
  <r>
    <x v="1"/>
    <x v="3"/>
    <s v="De Bonte Raaf"/>
    <x v="14"/>
    <x v="122"/>
    <n v="-18.28"/>
    <x v="0"/>
    <x v="1"/>
    <x v="2"/>
    <x v="10"/>
    <x v="0"/>
    <x v="1"/>
  </r>
  <r>
    <x v="1"/>
    <x v="3"/>
    <s v="De Bonte Raaf"/>
    <x v="14"/>
    <x v="123"/>
    <n v="0"/>
    <x v="0"/>
    <x v="1"/>
    <x v="2"/>
    <x v="10"/>
    <x v="0"/>
    <x v="1"/>
  </r>
  <r>
    <x v="1"/>
    <x v="3"/>
    <s v="De Bonte Raaf"/>
    <x v="14"/>
    <x v="124"/>
    <n v="0"/>
    <x v="0"/>
    <x v="1"/>
    <x v="2"/>
    <x v="10"/>
    <x v="0"/>
    <x v="1"/>
  </r>
  <r>
    <x v="1"/>
    <x v="3"/>
    <s v="De Bonte Raaf"/>
    <x v="14"/>
    <x v="48"/>
    <n v="0"/>
    <x v="0"/>
    <x v="1"/>
    <x v="2"/>
    <x v="1"/>
    <x v="0"/>
    <x v="1"/>
  </r>
  <r>
    <x v="1"/>
    <x v="3"/>
    <s v="De Bonte Raaf"/>
    <x v="14"/>
    <x v="49"/>
    <n v="56.16"/>
    <x v="0"/>
    <x v="1"/>
    <x v="2"/>
    <x v="3"/>
    <x v="0"/>
    <x v="1"/>
  </r>
  <r>
    <x v="1"/>
    <x v="3"/>
    <s v="De Bonte Raaf"/>
    <x v="14"/>
    <x v="50"/>
    <n v="8.42"/>
    <x v="0"/>
    <x v="1"/>
    <x v="2"/>
    <x v="4"/>
    <x v="0"/>
    <x v="1"/>
  </r>
  <r>
    <x v="1"/>
    <x v="3"/>
    <s v="De Bonte Raaf"/>
    <x v="14"/>
    <x v="51"/>
    <n v="11.23"/>
    <x v="0"/>
    <x v="1"/>
    <x v="2"/>
    <x v="4"/>
    <x v="0"/>
    <x v="1"/>
  </r>
  <r>
    <x v="1"/>
    <x v="3"/>
    <s v="De Bonte Raaf"/>
    <x v="14"/>
    <x v="52"/>
    <n v="0"/>
    <x v="0"/>
    <x v="1"/>
    <x v="2"/>
    <x v="1"/>
    <x v="0"/>
    <x v="1"/>
  </r>
  <r>
    <x v="1"/>
    <x v="3"/>
    <s v="De Bonte Raaf"/>
    <x v="14"/>
    <x v="53"/>
    <n v="10.53"/>
    <x v="0"/>
    <x v="1"/>
    <x v="2"/>
    <x v="3"/>
    <x v="0"/>
    <x v="1"/>
  </r>
  <r>
    <x v="1"/>
    <x v="3"/>
    <s v="De Bonte Raaf"/>
    <x v="14"/>
    <x v="54"/>
    <n v="1.58"/>
    <x v="0"/>
    <x v="1"/>
    <x v="2"/>
    <x v="4"/>
    <x v="0"/>
    <x v="1"/>
  </r>
  <r>
    <x v="1"/>
    <x v="3"/>
    <s v="De Bonte Raaf"/>
    <x v="14"/>
    <x v="55"/>
    <n v="2.11"/>
    <x v="0"/>
    <x v="1"/>
    <x v="2"/>
    <x v="4"/>
    <x v="0"/>
    <x v="1"/>
  </r>
  <r>
    <x v="1"/>
    <x v="3"/>
    <s v="De Bonte Raaf"/>
    <x v="14"/>
    <x v="56"/>
    <n v="0"/>
    <x v="0"/>
    <x v="1"/>
    <x v="2"/>
    <x v="4"/>
    <x v="0"/>
    <x v="1"/>
  </r>
  <r>
    <x v="1"/>
    <x v="3"/>
    <s v="De Bonte Raaf"/>
    <x v="14"/>
    <x v="57"/>
    <n v="0"/>
    <x v="0"/>
    <x v="1"/>
    <x v="2"/>
    <x v="4"/>
    <x v="0"/>
    <x v="1"/>
  </r>
  <r>
    <x v="1"/>
    <x v="3"/>
    <s v="De Bonte Raaf"/>
    <x v="14"/>
    <x v="58"/>
    <n v="0"/>
    <x v="0"/>
    <x v="1"/>
    <x v="2"/>
    <x v="4"/>
    <x v="0"/>
    <x v="1"/>
  </r>
  <r>
    <x v="1"/>
    <x v="3"/>
    <s v="De Bonte Raaf"/>
    <x v="14"/>
    <x v="59"/>
    <n v="0"/>
    <x v="0"/>
    <x v="1"/>
    <x v="2"/>
    <x v="4"/>
    <x v="0"/>
    <x v="1"/>
  </r>
  <r>
    <x v="1"/>
    <x v="3"/>
    <s v="De Bonte Raaf"/>
    <x v="14"/>
    <x v="60"/>
    <n v="51.28"/>
    <x v="0"/>
    <x v="1"/>
    <x v="2"/>
    <x v="5"/>
    <x v="0"/>
    <x v="1"/>
  </r>
  <r>
    <x v="1"/>
    <x v="3"/>
    <s v="De Bonte Raaf"/>
    <x v="14"/>
    <x v="61"/>
    <n v="0"/>
    <x v="0"/>
    <x v="1"/>
    <x v="2"/>
    <x v="5"/>
    <x v="0"/>
    <x v="1"/>
  </r>
  <r>
    <x v="1"/>
    <x v="3"/>
    <s v="De Bonte Raaf"/>
    <x v="14"/>
    <x v="62"/>
    <n v="0"/>
    <x v="0"/>
    <x v="1"/>
    <x v="2"/>
    <x v="5"/>
    <x v="0"/>
    <x v="1"/>
  </r>
  <r>
    <x v="1"/>
    <x v="3"/>
    <s v="De Bonte Raaf"/>
    <x v="14"/>
    <x v="63"/>
    <n v="0"/>
    <x v="0"/>
    <x v="1"/>
    <x v="2"/>
    <x v="5"/>
    <x v="0"/>
    <x v="1"/>
  </r>
  <r>
    <x v="1"/>
    <x v="3"/>
    <s v="De Bonte Raaf"/>
    <x v="14"/>
    <x v="64"/>
    <n v="3.68"/>
    <x v="0"/>
    <x v="1"/>
    <x v="2"/>
    <x v="5"/>
    <x v="0"/>
    <x v="1"/>
  </r>
  <r>
    <x v="1"/>
    <x v="3"/>
    <s v="De Bonte Raaf"/>
    <x v="14"/>
    <x v="65"/>
    <n v="0"/>
    <x v="0"/>
    <x v="1"/>
    <x v="2"/>
    <x v="5"/>
    <x v="0"/>
    <x v="1"/>
  </r>
  <r>
    <x v="1"/>
    <x v="3"/>
    <s v="De Bonte Raaf"/>
    <x v="14"/>
    <x v="66"/>
    <n v="0"/>
    <x v="0"/>
    <x v="1"/>
    <x v="2"/>
    <x v="5"/>
    <x v="0"/>
    <x v="1"/>
  </r>
  <r>
    <x v="1"/>
    <x v="3"/>
    <s v="De Bonte Raaf"/>
    <x v="14"/>
    <x v="67"/>
    <n v="52.43"/>
    <x v="0"/>
    <x v="1"/>
    <x v="2"/>
    <x v="5"/>
    <x v="0"/>
    <x v="1"/>
  </r>
  <r>
    <x v="1"/>
    <x v="3"/>
    <s v="De Bonte Raaf"/>
    <x v="14"/>
    <x v="68"/>
    <n v="0"/>
    <x v="0"/>
    <x v="1"/>
    <x v="2"/>
    <x v="5"/>
    <x v="0"/>
    <x v="1"/>
  </r>
  <r>
    <x v="1"/>
    <x v="3"/>
    <s v="De Bonte Raaf"/>
    <x v="14"/>
    <x v="69"/>
    <n v="0"/>
    <x v="0"/>
    <x v="1"/>
    <x v="2"/>
    <x v="5"/>
    <x v="0"/>
    <x v="1"/>
  </r>
  <r>
    <x v="1"/>
    <x v="3"/>
    <s v="De Bonte Raaf"/>
    <x v="14"/>
    <x v="70"/>
    <n v="2.52"/>
    <x v="0"/>
    <x v="1"/>
    <x v="2"/>
    <x v="5"/>
    <x v="0"/>
    <x v="1"/>
  </r>
  <r>
    <x v="1"/>
    <x v="3"/>
    <s v="De Bonte Raaf"/>
    <x v="14"/>
    <x v="71"/>
    <n v="0"/>
    <x v="0"/>
    <x v="1"/>
    <x v="2"/>
    <x v="5"/>
    <x v="0"/>
    <x v="1"/>
  </r>
  <r>
    <x v="1"/>
    <x v="3"/>
    <s v="De Bonte Raaf"/>
    <x v="14"/>
    <x v="72"/>
    <n v="0"/>
    <x v="0"/>
    <x v="1"/>
    <x v="2"/>
    <x v="4"/>
    <x v="0"/>
    <x v="1"/>
  </r>
  <r>
    <x v="1"/>
    <x v="3"/>
    <s v="De Bonte Raaf"/>
    <x v="14"/>
    <x v="73"/>
    <n v="0"/>
    <x v="0"/>
    <x v="1"/>
    <x v="2"/>
    <x v="4"/>
    <x v="0"/>
    <x v="1"/>
  </r>
  <r>
    <x v="1"/>
    <x v="3"/>
    <s v="De Bonte Raaf"/>
    <x v="14"/>
    <x v="74"/>
    <n v="0"/>
    <x v="0"/>
    <x v="1"/>
    <x v="2"/>
    <x v="4"/>
    <x v="0"/>
    <x v="1"/>
  </r>
  <r>
    <x v="1"/>
    <x v="3"/>
    <s v="De Bonte Raaf"/>
    <x v="14"/>
    <x v="75"/>
    <n v="0"/>
    <x v="0"/>
    <x v="1"/>
    <x v="2"/>
    <x v="4"/>
    <x v="0"/>
    <x v="1"/>
  </r>
  <r>
    <x v="1"/>
    <x v="3"/>
    <s v="De Bonte Raaf"/>
    <x v="14"/>
    <x v="76"/>
    <n v="47.67"/>
    <x v="0"/>
    <x v="1"/>
    <x v="2"/>
    <x v="6"/>
    <x v="0"/>
    <x v="1"/>
  </r>
  <r>
    <x v="1"/>
    <x v="3"/>
    <s v="De Bonte Raaf"/>
    <x v="14"/>
    <x v="125"/>
    <n v="0"/>
    <x v="0"/>
    <x v="1"/>
    <x v="2"/>
    <x v="6"/>
    <x v="0"/>
    <x v="1"/>
  </r>
  <r>
    <x v="1"/>
    <x v="3"/>
    <s v="De Bonte Raaf"/>
    <x v="14"/>
    <x v="77"/>
    <n v="0"/>
    <x v="0"/>
    <x v="1"/>
    <x v="2"/>
    <x v="7"/>
    <x v="0"/>
    <x v="1"/>
  </r>
  <r>
    <x v="1"/>
    <x v="3"/>
    <s v="De Bonte Raaf"/>
    <x v="14"/>
    <x v="78"/>
    <n v="0"/>
    <x v="0"/>
    <x v="1"/>
    <x v="2"/>
    <x v="7"/>
    <x v="0"/>
    <x v="1"/>
  </r>
  <r>
    <x v="1"/>
    <x v="3"/>
    <s v="De Bonte Raaf"/>
    <x v="14"/>
    <x v="79"/>
    <n v="0"/>
    <x v="0"/>
    <x v="1"/>
    <x v="2"/>
    <x v="7"/>
    <x v="0"/>
    <x v="1"/>
  </r>
  <r>
    <x v="1"/>
    <x v="3"/>
    <s v="De Bonte Raaf"/>
    <x v="14"/>
    <x v="80"/>
    <n v="0"/>
    <x v="0"/>
    <x v="1"/>
    <x v="2"/>
    <x v="8"/>
    <x v="0"/>
    <x v="1"/>
  </r>
  <r>
    <x v="1"/>
    <x v="3"/>
    <s v="De Bonte Raaf"/>
    <x v="14"/>
    <x v="126"/>
    <n v="0"/>
    <x v="0"/>
    <x v="1"/>
    <x v="2"/>
    <x v="8"/>
    <x v="0"/>
    <x v="1"/>
  </r>
  <r>
    <x v="1"/>
    <x v="3"/>
    <s v="De Bonte Raaf"/>
    <x v="14"/>
    <x v="81"/>
    <n v="680.97"/>
    <x v="0"/>
    <x v="1"/>
    <x v="2"/>
    <x v="8"/>
    <x v="0"/>
    <x v="1"/>
  </r>
  <r>
    <x v="1"/>
    <x v="3"/>
    <s v="De Bonte Raaf"/>
    <x v="14"/>
    <x v="82"/>
    <n v="0"/>
    <x v="0"/>
    <x v="1"/>
    <x v="2"/>
    <x v="8"/>
    <x v="0"/>
    <x v="1"/>
  </r>
  <r>
    <x v="1"/>
    <x v="3"/>
    <s v="De Bonte Raaf"/>
    <x v="14"/>
    <x v="83"/>
    <n v="680.97"/>
    <x v="0"/>
    <x v="1"/>
    <x v="2"/>
    <x v="9"/>
    <x v="0"/>
    <x v="1"/>
  </r>
  <r>
    <x v="1"/>
    <x v="3"/>
    <s v="De Bonte Raaf"/>
    <x v="14"/>
    <x v="84"/>
    <n v="0"/>
    <x v="0"/>
    <x v="1"/>
    <x v="2"/>
    <x v="3"/>
    <x v="0"/>
    <x v="1"/>
  </r>
  <r>
    <x v="1"/>
    <x v="3"/>
    <s v="De Bonte Raaf"/>
    <x v="15"/>
    <x v="0"/>
    <n v="6666.57"/>
    <x v="3"/>
    <x v="5"/>
    <x v="1"/>
    <x v="0"/>
    <x v="0"/>
    <x v="0"/>
  </r>
  <r>
    <x v="1"/>
    <x v="3"/>
    <s v="De Bonte Raaf"/>
    <x v="15"/>
    <x v="85"/>
    <n v="4349.2299999999996"/>
    <x v="3"/>
    <x v="5"/>
    <x v="1"/>
    <x v="0"/>
    <x v="0"/>
    <x v="0"/>
  </r>
  <r>
    <x v="1"/>
    <x v="3"/>
    <s v="De Bonte Raaf"/>
    <x v="15"/>
    <x v="97"/>
    <n v="187.2"/>
    <x v="3"/>
    <x v="5"/>
    <x v="1"/>
    <x v="0"/>
    <x v="0"/>
    <x v="0"/>
  </r>
  <r>
    <x v="1"/>
    <x v="3"/>
    <s v="De Bonte Raaf"/>
    <x v="15"/>
    <x v="86"/>
    <n v="4349.2299999999996"/>
    <x v="3"/>
    <x v="5"/>
    <x v="1"/>
    <x v="0"/>
    <x v="0"/>
    <x v="0"/>
  </r>
  <r>
    <x v="1"/>
    <x v="3"/>
    <s v="De Bonte Raaf"/>
    <x v="15"/>
    <x v="4"/>
    <n v="3650"/>
    <x v="3"/>
    <x v="5"/>
    <x v="1"/>
    <x v="1"/>
    <x v="0"/>
    <x v="0"/>
  </r>
  <r>
    <x v="1"/>
    <x v="3"/>
    <s v="De Bonte Raaf"/>
    <x v="15"/>
    <x v="98"/>
    <n v="187.2"/>
    <x v="3"/>
    <x v="5"/>
    <x v="1"/>
    <x v="0"/>
    <x v="0"/>
    <x v="0"/>
  </r>
  <r>
    <x v="1"/>
    <x v="3"/>
    <s v="De Bonte Raaf"/>
    <x v="15"/>
    <x v="6"/>
    <n v="5629.11"/>
    <x v="3"/>
    <x v="5"/>
    <x v="1"/>
    <x v="0"/>
    <x v="0"/>
    <x v="0"/>
  </r>
  <r>
    <x v="1"/>
    <x v="3"/>
    <s v="De Bonte Raaf"/>
    <x v="15"/>
    <x v="101"/>
    <n v="0"/>
    <x v="3"/>
    <x v="5"/>
    <x v="1"/>
    <x v="1"/>
    <x v="0"/>
    <x v="0"/>
  </r>
  <r>
    <x v="1"/>
    <x v="3"/>
    <s v="De Bonte Raaf"/>
    <x v="15"/>
    <x v="99"/>
    <n v="187.2"/>
    <x v="3"/>
    <x v="5"/>
    <x v="1"/>
    <x v="0"/>
    <x v="0"/>
    <x v="0"/>
  </r>
  <r>
    <x v="1"/>
    <x v="3"/>
    <s v="De Bonte Raaf"/>
    <x v="15"/>
    <x v="96"/>
    <n v="15"/>
    <x v="3"/>
    <x v="5"/>
    <x v="1"/>
    <x v="0"/>
    <x v="0"/>
    <x v="0"/>
  </r>
  <r>
    <x v="1"/>
    <x v="3"/>
    <s v="De Bonte Raaf"/>
    <x v="15"/>
    <x v="102"/>
    <n v="0"/>
    <x v="3"/>
    <x v="5"/>
    <x v="1"/>
    <x v="0"/>
    <x v="0"/>
    <x v="0"/>
  </r>
  <r>
    <x v="1"/>
    <x v="3"/>
    <s v="De Bonte Raaf"/>
    <x v="15"/>
    <x v="87"/>
    <n v="3650"/>
    <x v="3"/>
    <x v="5"/>
    <x v="1"/>
    <x v="0"/>
    <x v="0"/>
    <x v="0"/>
  </r>
  <r>
    <x v="1"/>
    <x v="3"/>
    <s v="De Bonte Raaf"/>
    <x v="15"/>
    <x v="88"/>
    <n v="3837.2"/>
    <x v="3"/>
    <x v="5"/>
    <x v="1"/>
    <x v="0"/>
    <x v="0"/>
    <x v="0"/>
  </r>
  <r>
    <x v="1"/>
    <x v="3"/>
    <s v="De Bonte Raaf"/>
    <x v="15"/>
    <x v="89"/>
    <n v="3650"/>
    <x v="3"/>
    <x v="5"/>
    <x v="1"/>
    <x v="0"/>
    <x v="0"/>
    <x v="0"/>
  </r>
  <r>
    <x v="1"/>
    <x v="3"/>
    <s v="De Bonte Raaf"/>
    <x v="15"/>
    <x v="90"/>
    <n v="3650"/>
    <x v="3"/>
    <x v="5"/>
    <x v="1"/>
    <x v="0"/>
    <x v="0"/>
    <x v="0"/>
  </r>
  <r>
    <x v="1"/>
    <x v="3"/>
    <s v="De Bonte Raaf"/>
    <x v="15"/>
    <x v="91"/>
    <n v="3650"/>
    <x v="3"/>
    <x v="5"/>
    <x v="1"/>
    <x v="0"/>
    <x v="0"/>
    <x v="0"/>
  </r>
  <r>
    <x v="1"/>
    <x v="3"/>
    <s v="De Bonte Raaf"/>
    <x v="15"/>
    <x v="103"/>
    <n v="0"/>
    <x v="3"/>
    <x v="5"/>
    <x v="1"/>
    <x v="1"/>
    <x v="0"/>
    <x v="0"/>
  </r>
  <r>
    <x v="1"/>
    <x v="3"/>
    <s v="De Bonte Raaf"/>
    <x v="15"/>
    <x v="15"/>
    <n v="0"/>
    <x v="3"/>
    <x v="5"/>
    <x v="1"/>
    <x v="0"/>
    <x v="0"/>
    <x v="0"/>
  </r>
  <r>
    <x v="1"/>
    <x v="3"/>
    <s v="De Bonte Raaf"/>
    <x v="15"/>
    <x v="16"/>
    <n v="4536.43"/>
    <x v="3"/>
    <x v="5"/>
    <x v="1"/>
    <x v="0"/>
    <x v="0"/>
    <x v="0"/>
  </r>
  <r>
    <x v="1"/>
    <x v="3"/>
    <s v="De Bonte Raaf"/>
    <x v="15"/>
    <x v="17"/>
    <n v="0"/>
    <x v="3"/>
    <x v="5"/>
    <x v="1"/>
    <x v="0"/>
    <x v="0"/>
    <x v="0"/>
  </r>
  <r>
    <x v="1"/>
    <x v="3"/>
    <s v="De Bonte Raaf"/>
    <x v="15"/>
    <x v="18"/>
    <n v="4536.43"/>
    <x v="3"/>
    <x v="5"/>
    <x v="1"/>
    <x v="0"/>
    <x v="0"/>
    <x v="0"/>
  </r>
  <r>
    <x v="1"/>
    <x v="3"/>
    <s v="De Bonte Raaf"/>
    <x v="15"/>
    <x v="19"/>
    <n v="22"/>
    <x v="3"/>
    <x v="5"/>
    <x v="1"/>
    <x v="0"/>
    <x v="0"/>
    <x v="0"/>
  </r>
  <r>
    <x v="1"/>
    <x v="3"/>
    <s v="De Bonte Raaf"/>
    <x v="15"/>
    <x v="20"/>
    <n v="4536.43"/>
    <x v="3"/>
    <x v="5"/>
    <x v="1"/>
    <x v="0"/>
    <x v="0"/>
    <x v="0"/>
  </r>
  <r>
    <x v="1"/>
    <x v="3"/>
    <s v="De Bonte Raaf"/>
    <x v="15"/>
    <x v="21"/>
    <n v="-1355.13"/>
    <x v="3"/>
    <x v="5"/>
    <x v="1"/>
    <x v="0"/>
    <x v="0"/>
    <x v="0"/>
  </r>
  <r>
    <x v="1"/>
    <x v="3"/>
    <s v="De Bonte Raaf"/>
    <x v="15"/>
    <x v="22"/>
    <n v="4536.43"/>
    <x v="3"/>
    <x v="5"/>
    <x v="1"/>
    <x v="0"/>
    <x v="0"/>
    <x v="0"/>
  </r>
  <r>
    <x v="1"/>
    <x v="3"/>
    <s v="De Bonte Raaf"/>
    <x v="15"/>
    <x v="23"/>
    <n v="4536.43"/>
    <x v="3"/>
    <x v="5"/>
    <x v="1"/>
    <x v="0"/>
    <x v="0"/>
    <x v="0"/>
  </r>
  <r>
    <x v="1"/>
    <x v="3"/>
    <s v="De Bonte Raaf"/>
    <x v="15"/>
    <x v="24"/>
    <n v="4536.43"/>
    <x v="3"/>
    <x v="5"/>
    <x v="1"/>
    <x v="0"/>
    <x v="0"/>
    <x v="0"/>
  </r>
  <r>
    <x v="1"/>
    <x v="3"/>
    <s v="De Bonte Raaf"/>
    <x v="15"/>
    <x v="25"/>
    <n v="21.67"/>
    <x v="3"/>
    <x v="5"/>
    <x v="1"/>
    <x v="0"/>
    <x v="0"/>
    <x v="0"/>
  </r>
  <r>
    <x v="1"/>
    <x v="3"/>
    <s v="De Bonte Raaf"/>
    <x v="15"/>
    <x v="26"/>
    <n v="166.4"/>
    <x v="3"/>
    <x v="5"/>
    <x v="1"/>
    <x v="0"/>
    <x v="0"/>
    <x v="0"/>
  </r>
  <r>
    <x v="1"/>
    <x v="3"/>
    <s v="De Bonte Raaf"/>
    <x v="15"/>
    <x v="27"/>
    <n v="267.92"/>
    <x v="3"/>
    <x v="5"/>
    <x v="1"/>
    <x v="0"/>
    <x v="0"/>
    <x v="0"/>
  </r>
  <r>
    <x v="1"/>
    <x v="3"/>
    <s v="De Bonte Raaf"/>
    <x v="15"/>
    <x v="28"/>
    <n v="4349.2299999999996"/>
    <x v="3"/>
    <x v="5"/>
    <x v="1"/>
    <x v="0"/>
    <x v="0"/>
    <x v="0"/>
  </r>
  <r>
    <x v="1"/>
    <x v="3"/>
    <s v="De Bonte Raaf"/>
    <x v="15"/>
    <x v="29"/>
    <n v="187.2"/>
    <x v="3"/>
    <x v="5"/>
    <x v="1"/>
    <x v="0"/>
    <x v="0"/>
    <x v="0"/>
  </r>
  <r>
    <x v="1"/>
    <x v="3"/>
    <s v="De Bonte Raaf"/>
    <x v="15"/>
    <x v="30"/>
    <n v="3650"/>
    <x v="3"/>
    <x v="5"/>
    <x v="1"/>
    <x v="0"/>
    <x v="0"/>
    <x v="0"/>
  </r>
  <r>
    <x v="1"/>
    <x v="3"/>
    <s v="De Bonte Raaf"/>
    <x v="15"/>
    <x v="31"/>
    <n v="23.4"/>
    <x v="3"/>
    <x v="5"/>
    <x v="1"/>
    <x v="0"/>
    <x v="0"/>
    <x v="0"/>
  </r>
  <r>
    <x v="1"/>
    <x v="3"/>
    <s v="De Bonte Raaf"/>
    <x v="15"/>
    <x v="32"/>
    <n v="164"/>
    <x v="3"/>
    <x v="5"/>
    <x v="1"/>
    <x v="0"/>
    <x v="0"/>
    <x v="0"/>
  </r>
  <r>
    <x v="1"/>
    <x v="3"/>
    <s v="De Bonte Raaf"/>
    <x v="15"/>
    <x v="33"/>
    <n v="105.13"/>
    <x v="3"/>
    <x v="5"/>
    <x v="1"/>
    <x v="0"/>
    <x v="0"/>
    <x v="0"/>
  </r>
  <r>
    <x v="1"/>
    <x v="3"/>
    <s v="De Bonte Raaf"/>
    <x v="15"/>
    <x v="34"/>
    <n v="100"/>
    <x v="3"/>
    <x v="5"/>
    <x v="1"/>
    <x v="0"/>
    <x v="0"/>
    <x v="0"/>
  </r>
  <r>
    <x v="1"/>
    <x v="3"/>
    <s v="De Bonte Raaf"/>
    <x v="15"/>
    <x v="35"/>
    <n v="100"/>
    <x v="3"/>
    <x v="5"/>
    <x v="1"/>
    <x v="0"/>
    <x v="0"/>
    <x v="0"/>
  </r>
  <r>
    <x v="1"/>
    <x v="3"/>
    <s v="De Bonte Raaf"/>
    <x v="15"/>
    <x v="36"/>
    <n v="164"/>
    <x v="3"/>
    <x v="5"/>
    <x v="1"/>
    <x v="0"/>
    <x v="0"/>
    <x v="0"/>
  </r>
  <r>
    <x v="1"/>
    <x v="3"/>
    <s v="De Bonte Raaf"/>
    <x v="15"/>
    <x v="37"/>
    <n v="317.55"/>
    <x v="3"/>
    <x v="5"/>
    <x v="1"/>
    <x v="0"/>
    <x v="0"/>
    <x v="0"/>
  </r>
  <r>
    <x v="1"/>
    <x v="3"/>
    <s v="De Bonte Raaf"/>
    <x v="15"/>
    <x v="104"/>
    <n v="0"/>
    <x v="3"/>
    <x v="5"/>
    <x v="1"/>
    <x v="0"/>
    <x v="0"/>
    <x v="0"/>
  </r>
  <r>
    <x v="1"/>
    <x v="3"/>
    <s v="De Bonte Raaf"/>
    <x v="15"/>
    <x v="105"/>
    <n v="0"/>
    <x v="3"/>
    <x v="5"/>
    <x v="1"/>
    <x v="0"/>
    <x v="0"/>
    <x v="0"/>
  </r>
  <r>
    <x v="1"/>
    <x v="3"/>
    <s v="De Bonte Raaf"/>
    <x v="15"/>
    <x v="106"/>
    <n v="0"/>
    <x v="3"/>
    <x v="5"/>
    <x v="1"/>
    <x v="0"/>
    <x v="0"/>
    <x v="0"/>
  </r>
  <r>
    <x v="1"/>
    <x v="3"/>
    <s v="De Bonte Raaf"/>
    <x v="15"/>
    <x v="38"/>
    <n v="-17.57"/>
    <x v="3"/>
    <x v="5"/>
    <x v="1"/>
    <x v="0"/>
    <x v="0"/>
    <x v="0"/>
  </r>
  <r>
    <x v="1"/>
    <x v="3"/>
    <s v="De Bonte Raaf"/>
    <x v="15"/>
    <x v="39"/>
    <n v="0"/>
    <x v="3"/>
    <x v="5"/>
    <x v="1"/>
    <x v="0"/>
    <x v="0"/>
    <x v="0"/>
  </r>
  <r>
    <x v="1"/>
    <x v="3"/>
    <s v="De Bonte Raaf"/>
    <x v="15"/>
    <x v="93"/>
    <n v="144"/>
    <x v="3"/>
    <x v="5"/>
    <x v="1"/>
    <x v="0"/>
    <x v="0"/>
    <x v="0"/>
  </r>
  <r>
    <x v="1"/>
    <x v="3"/>
    <s v="De Bonte Raaf"/>
    <x v="15"/>
    <x v="40"/>
    <n v="126.43"/>
    <x v="3"/>
    <x v="5"/>
    <x v="1"/>
    <x v="0"/>
    <x v="0"/>
    <x v="0"/>
  </r>
  <r>
    <x v="1"/>
    <x v="3"/>
    <s v="De Bonte Raaf"/>
    <x v="15"/>
    <x v="41"/>
    <n v="0"/>
    <x v="3"/>
    <x v="5"/>
    <x v="1"/>
    <x v="0"/>
    <x v="0"/>
    <x v="0"/>
  </r>
  <r>
    <x v="1"/>
    <x v="3"/>
    <s v="De Bonte Raaf"/>
    <x v="15"/>
    <x v="94"/>
    <n v="144"/>
    <x v="3"/>
    <x v="5"/>
    <x v="1"/>
    <x v="0"/>
    <x v="0"/>
    <x v="0"/>
  </r>
  <r>
    <x v="1"/>
    <x v="3"/>
    <s v="De Bonte Raaf"/>
    <x v="15"/>
    <x v="92"/>
    <n v="3650"/>
    <x v="3"/>
    <x v="5"/>
    <x v="1"/>
    <x v="0"/>
    <x v="0"/>
    <x v="0"/>
  </r>
  <r>
    <x v="1"/>
    <x v="3"/>
    <s v="De Bonte Raaf"/>
    <x v="15"/>
    <x v="107"/>
    <n v="0"/>
    <x v="3"/>
    <x v="5"/>
    <x v="1"/>
    <x v="1"/>
    <x v="0"/>
    <x v="0"/>
  </r>
  <r>
    <x v="1"/>
    <x v="3"/>
    <s v="De Bonte Raaf"/>
    <x v="15"/>
    <x v="43"/>
    <n v="187.2"/>
    <x v="3"/>
    <x v="5"/>
    <x v="1"/>
    <x v="1"/>
    <x v="0"/>
    <x v="0"/>
  </r>
  <r>
    <x v="1"/>
    <x v="3"/>
    <s v="De Bonte Raaf"/>
    <x v="15"/>
    <x v="108"/>
    <n v="0"/>
    <x v="3"/>
    <x v="5"/>
    <x v="1"/>
    <x v="1"/>
    <x v="0"/>
    <x v="0"/>
  </r>
  <r>
    <x v="1"/>
    <x v="3"/>
    <s v="De Bonte Raaf"/>
    <x v="15"/>
    <x v="109"/>
    <n v="0"/>
    <x v="3"/>
    <x v="5"/>
    <x v="1"/>
    <x v="1"/>
    <x v="0"/>
    <x v="0"/>
  </r>
  <r>
    <x v="1"/>
    <x v="3"/>
    <s v="De Bonte Raaf"/>
    <x v="15"/>
    <x v="110"/>
    <n v="0"/>
    <x v="3"/>
    <x v="5"/>
    <x v="1"/>
    <x v="1"/>
    <x v="0"/>
    <x v="0"/>
  </r>
  <r>
    <x v="1"/>
    <x v="3"/>
    <s v="De Bonte Raaf"/>
    <x v="15"/>
    <x v="44"/>
    <n v="15"/>
    <x v="3"/>
    <x v="5"/>
    <x v="1"/>
    <x v="2"/>
    <x v="0"/>
    <x v="0"/>
  </r>
  <r>
    <x v="1"/>
    <x v="3"/>
    <s v="De Bonte Raaf"/>
    <x v="15"/>
    <x v="111"/>
    <n v="0"/>
    <x v="3"/>
    <x v="5"/>
    <x v="1"/>
    <x v="2"/>
    <x v="0"/>
    <x v="0"/>
  </r>
  <r>
    <x v="1"/>
    <x v="3"/>
    <s v="De Bonte Raaf"/>
    <x v="15"/>
    <x v="46"/>
    <n v="0"/>
    <x v="3"/>
    <x v="5"/>
    <x v="1"/>
    <x v="2"/>
    <x v="0"/>
    <x v="0"/>
  </r>
  <r>
    <x v="1"/>
    <x v="3"/>
    <s v="De Bonte Raaf"/>
    <x v="15"/>
    <x v="112"/>
    <n v="0"/>
    <x v="3"/>
    <x v="5"/>
    <x v="1"/>
    <x v="2"/>
    <x v="0"/>
    <x v="0"/>
  </r>
  <r>
    <x v="1"/>
    <x v="3"/>
    <s v="De Bonte Raaf"/>
    <x v="15"/>
    <x v="113"/>
    <n v="0"/>
    <x v="3"/>
    <x v="5"/>
    <x v="1"/>
    <x v="2"/>
    <x v="0"/>
    <x v="0"/>
  </r>
  <r>
    <x v="1"/>
    <x v="3"/>
    <s v="De Bonte Raaf"/>
    <x v="15"/>
    <x v="114"/>
    <n v="-50"/>
    <x v="3"/>
    <x v="5"/>
    <x v="1"/>
    <x v="2"/>
    <x v="0"/>
    <x v="0"/>
  </r>
  <r>
    <x v="1"/>
    <x v="3"/>
    <s v="De Bonte Raaf"/>
    <x v="15"/>
    <x v="115"/>
    <n v="0"/>
    <x v="3"/>
    <x v="5"/>
    <x v="1"/>
    <x v="2"/>
    <x v="0"/>
    <x v="0"/>
  </r>
  <r>
    <x v="1"/>
    <x v="3"/>
    <s v="De Bonte Raaf"/>
    <x v="15"/>
    <x v="116"/>
    <n v="909.11"/>
    <x v="3"/>
    <x v="5"/>
    <x v="1"/>
    <x v="1"/>
    <x v="0"/>
    <x v="0"/>
  </r>
  <r>
    <x v="1"/>
    <x v="3"/>
    <s v="De Bonte Raaf"/>
    <x v="15"/>
    <x v="117"/>
    <n v="959.11"/>
    <x v="3"/>
    <x v="5"/>
    <x v="1"/>
    <x v="2"/>
    <x v="0"/>
    <x v="0"/>
  </r>
  <r>
    <x v="1"/>
    <x v="3"/>
    <s v="De Bonte Raaf"/>
    <x v="15"/>
    <x v="118"/>
    <n v="15"/>
    <x v="3"/>
    <x v="5"/>
    <x v="1"/>
    <x v="1"/>
    <x v="0"/>
    <x v="0"/>
  </r>
  <r>
    <x v="1"/>
    <x v="3"/>
    <s v="De Bonte Raaf"/>
    <x v="15"/>
    <x v="119"/>
    <n v="-15.35"/>
    <x v="3"/>
    <x v="5"/>
    <x v="1"/>
    <x v="10"/>
    <x v="0"/>
    <x v="0"/>
  </r>
  <r>
    <x v="1"/>
    <x v="3"/>
    <s v="De Bonte Raaf"/>
    <x v="15"/>
    <x v="132"/>
    <n v="0"/>
    <x v="3"/>
    <x v="5"/>
    <x v="1"/>
    <x v="10"/>
    <x v="0"/>
    <x v="0"/>
  </r>
  <r>
    <x v="1"/>
    <x v="3"/>
    <s v="De Bonte Raaf"/>
    <x v="15"/>
    <x v="133"/>
    <n v="0"/>
    <x v="3"/>
    <x v="5"/>
    <x v="1"/>
    <x v="10"/>
    <x v="0"/>
    <x v="0"/>
  </r>
  <r>
    <x v="1"/>
    <x v="3"/>
    <s v="De Bonte Raaf"/>
    <x v="15"/>
    <x v="120"/>
    <n v="801.81"/>
    <x v="3"/>
    <x v="5"/>
    <x v="1"/>
    <x v="10"/>
    <x v="0"/>
    <x v="0"/>
  </r>
  <r>
    <x v="1"/>
    <x v="3"/>
    <s v="De Bonte Raaf"/>
    <x v="15"/>
    <x v="121"/>
    <n v="-209.53"/>
    <x v="3"/>
    <x v="5"/>
    <x v="1"/>
    <x v="10"/>
    <x v="0"/>
    <x v="0"/>
  </r>
  <r>
    <x v="1"/>
    <x v="3"/>
    <s v="De Bonte Raaf"/>
    <x v="15"/>
    <x v="122"/>
    <n v="-209.53"/>
    <x v="3"/>
    <x v="5"/>
    <x v="1"/>
    <x v="10"/>
    <x v="0"/>
    <x v="0"/>
  </r>
  <r>
    <x v="1"/>
    <x v="3"/>
    <s v="De Bonte Raaf"/>
    <x v="15"/>
    <x v="123"/>
    <n v="0"/>
    <x v="3"/>
    <x v="5"/>
    <x v="1"/>
    <x v="10"/>
    <x v="0"/>
    <x v="0"/>
  </r>
  <r>
    <x v="1"/>
    <x v="3"/>
    <s v="De Bonte Raaf"/>
    <x v="15"/>
    <x v="124"/>
    <n v="0"/>
    <x v="3"/>
    <x v="5"/>
    <x v="1"/>
    <x v="10"/>
    <x v="0"/>
    <x v="0"/>
  </r>
  <r>
    <x v="1"/>
    <x v="3"/>
    <s v="De Bonte Raaf"/>
    <x v="15"/>
    <x v="48"/>
    <n v="0"/>
    <x v="3"/>
    <x v="5"/>
    <x v="1"/>
    <x v="1"/>
    <x v="0"/>
    <x v="0"/>
  </r>
  <r>
    <x v="1"/>
    <x v="3"/>
    <s v="De Bonte Raaf"/>
    <x v="15"/>
    <x v="49"/>
    <n v="306.98"/>
    <x v="3"/>
    <x v="5"/>
    <x v="1"/>
    <x v="3"/>
    <x v="0"/>
    <x v="0"/>
  </r>
  <r>
    <x v="1"/>
    <x v="3"/>
    <s v="De Bonte Raaf"/>
    <x v="15"/>
    <x v="50"/>
    <n v="46.05"/>
    <x v="3"/>
    <x v="5"/>
    <x v="1"/>
    <x v="4"/>
    <x v="0"/>
    <x v="0"/>
  </r>
  <r>
    <x v="1"/>
    <x v="3"/>
    <s v="De Bonte Raaf"/>
    <x v="15"/>
    <x v="51"/>
    <n v="61.4"/>
    <x v="3"/>
    <x v="5"/>
    <x v="1"/>
    <x v="4"/>
    <x v="0"/>
    <x v="0"/>
  </r>
  <r>
    <x v="1"/>
    <x v="3"/>
    <s v="De Bonte Raaf"/>
    <x v="15"/>
    <x v="52"/>
    <n v="0"/>
    <x v="3"/>
    <x v="5"/>
    <x v="1"/>
    <x v="1"/>
    <x v="0"/>
    <x v="0"/>
  </r>
  <r>
    <x v="1"/>
    <x v="3"/>
    <s v="De Bonte Raaf"/>
    <x v="15"/>
    <x v="53"/>
    <n v="54.75"/>
    <x v="3"/>
    <x v="5"/>
    <x v="1"/>
    <x v="3"/>
    <x v="0"/>
    <x v="0"/>
  </r>
  <r>
    <x v="1"/>
    <x v="3"/>
    <s v="De Bonte Raaf"/>
    <x v="15"/>
    <x v="54"/>
    <n v="8.2100000000000009"/>
    <x v="3"/>
    <x v="5"/>
    <x v="1"/>
    <x v="4"/>
    <x v="0"/>
    <x v="0"/>
  </r>
  <r>
    <x v="1"/>
    <x v="3"/>
    <s v="De Bonte Raaf"/>
    <x v="15"/>
    <x v="55"/>
    <n v="10.95"/>
    <x v="3"/>
    <x v="5"/>
    <x v="1"/>
    <x v="4"/>
    <x v="0"/>
    <x v="0"/>
  </r>
  <r>
    <x v="1"/>
    <x v="3"/>
    <s v="De Bonte Raaf"/>
    <x v="15"/>
    <x v="56"/>
    <n v="0"/>
    <x v="3"/>
    <x v="5"/>
    <x v="1"/>
    <x v="4"/>
    <x v="0"/>
    <x v="0"/>
  </r>
  <r>
    <x v="1"/>
    <x v="3"/>
    <s v="De Bonte Raaf"/>
    <x v="15"/>
    <x v="57"/>
    <n v="0"/>
    <x v="3"/>
    <x v="5"/>
    <x v="1"/>
    <x v="4"/>
    <x v="0"/>
    <x v="0"/>
  </r>
  <r>
    <x v="1"/>
    <x v="3"/>
    <s v="De Bonte Raaf"/>
    <x v="15"/>
    <x v="58"/>
    <n v="0"/>
    <x v="3"/>
    <x v="5"/>
    <x v="1"/>
    <x v="4"/>
    <x v="0"/>
    <x v="0"/>
  </r>
  <r>
    <x v="1"/>
    <x v="3"/>
    <s v="De Bonte Raaf"/>
    <x v="15"/>
    <x v="59"/>
    <n v="0"/>
    <x v="3"/>
    <x v="5"/>
    <x v="1"/>
    <x v="4"/>
    <x v="0"/>
    <x v="0"/>
  </r>
  <r>
    <x v="1"/>
    <x v="3"/>
    <s v="De Bonte Raaf"/>
    <x v="15"/>
    <x v="60"/>
    <n v="341.59"/>
    <x v="3"/>
    <x v="5"/>
    <x v="1"/>
    <x v="5"/>
    <x v="0"/>
    <x v="0"/>
  </r>
  <r>
    <x v="1"/>
    <x v="3"/>
    <s v="De Bonte Raaf"/>
    <x v="15"/>
    <x v="61"/>
    <n v="0"/>
    <x v="3"/>
    <x v="5"/>
    <x v="1"/>
    <x v="5"/>
    <x v="0"/>
    <x v="0"/>
  </r>
  <r>
    <x v="1"/>
    <x v="3"/>
    <s v="De Bonte Raaf"/>
    <x v="15"/>
    <x v="62"/>
    <n v="0"/>
    <x v="3"/>
    <x v="5"/>
    <x v="1"/>
    <x v="5"/>
    <x v="0"/>
    <x v="0"/>
  </r>
  <r>
    <x v="1"/>
    <x v="3"/>
    <s v="De Bonte Raaf"/>
    <x v="15"/>
    <x v="63"/>
    <n v="0"/>
    <x v="3"/>
    <x v="5"/>
    <x v="1"/>
    <x v="5"/>
    <x v="0"/>
    <x v="0"/>
  </r>
  <r>
    <x v="1"/>
    <x v="3"/>
    <s v="De Bonte Raaf"/>
    <x v="15"/>
    <x v="64"/>
    <n v="24.5"/>
    <x v="3"/>
    <x v="5"/>
    <x v="1"/>
    <x v="5"/>
    <x v="0"/>
    <x v="0"/>
  </r>
  <r>
    <x v="1"/>
    <x v="3"/>
    <s v="De Bonte Raaf"/>
    <x v="15"/>
    <x v="65"/>
    <n v="0"/>
    <x v="3"/>
    <x v="5"/>
    <x v="1"/>
    <x v="5"/>
    <x v="0"/>
    <x v="0"/>
  </r>
  <r>
    <x v="1"/>
    <x v="3"/>
    <s v="De Bonte Raaf"/>
    <x v="15"/>
    <x v="66"/>
    <n v="122.48"/>
    <x v="3"/>
    <x v="5"/>
    <x v="1"/>
    <x v="5"/>
    <x v="0"/>
    <x v="0"/>
  </r>
  <r>
    <x v="1"/>
    <x v="3"/>
    <s v="De Bonte Raaf"/>
    <x v="15"/>
    <x v="67"/>
    <n v="0"/>
    <x v="3"/>
    <x v="5"/>
    <x v="1"/>
    <x v="5"/>
    <x v="0"/>
    <x v="0"/>
  </r>
  <r>
    <x v="1"/>
    <x v="3"/>
    <s v="De Bonte Raaf"/>
    <x v="15"/>
    <x v="68"/>
    <n v="0"/>
    <x v="3"/>
    <x v="5"/>
    <x v="1"/>
    <x v="5"/>
    <x v="0"/>
    <x v="0"/>
  </r>
  <r>
    <x v="1"/>
    <x v="3"/>
    <s v="De Bonte Raaf"/>
    <x v="15"/>
    <x v="69"/>
    <n v="0"/>
    <x v="3"/>
    <x v="5"/>
    <x v="1"/>
    <x v="5"/>
    <x v="0"/>
    <x v="0"/>
  </r>
  <r>
    <x v="1"/>
    <x v="3"/>
    <s v="De Bonte Raaf"/>
    <x v="15"/>
    <x v="70"/>
    <n v="16.78"/>
    <x v="3"/>
    <x v="5"/>
    <x v="1"/>
    <x v="5"/>
    <x v="0"/>
    <x v="0"/>
  </r>
  <r>
    <x v="1"/>
    <x v="3"/>
    <s v="De Bonte Raaf"/>
    <x v="15"/>
    <x v="71"/>
    <n v="0"/>
    <x v="3"/>
    <x v="5"/>
    <x v="1"/>
    <x v="5"/>
    <x v="0"/>
    <x v="0"/>
  </r>
  <r>
    <x v="1"/>
    <x v="3"/>
    <s v="De Bonte Raaf"/>
    <x v="15"/>
    <x v="72"/>
    <n v="0"/>
    <x v="3"/>
    <x v="5"/>
    <x v="1"/>
    <x v="4"/>
    <x v="0"/>
    <x v="0"/>
  </r>
  <r>
    <x v="1"/>
    <x v="3"/>
    <s v="De Bonte Raaf"/>
    <x v="15"/>
    <x v="73"/>
    <n v="0"/>
    <x v="3"/>
    <x v="5"/>
    <x v="1"/>
    <x v="4"/>
    <x v="0"/>
    <x v="0"/>
  </r>
  <r>
    <x v="1"/>
    <x v="3"/>
    <s v="De Bonte Raaf"/>
    <x v="15"/>
    <x v="74"/>
    <n v="0"/>
    <x v="3"/>
    <x v="5"/>
    <x v="1"/>
    <x v="4"/>
    <x v="0"/>
    <x v="0"/>
  </r>
  <r>
    <x v="1"/>
    <x v="3"/>
    <s v="De Bonte Raaf"/>
    <x v="15"/>
    <x v="75"/>
    <n v="0"/>
    <x v="3"/>
    <x v="5"/>
    <x v="1"/>
    <x v="4"/>
    <x v="0"/>
    <x v="0"/>
  </r>
  <r>
    <x v="1"/>
    <x v="3"/>
    <s v="De Bonte Raaf"/>
    <x v="15"/>
    <x v="76"/>
    <n v="317.55"/>
    <x v="3"/>
    <x v="5"/>
    <x v="1"/>
    <x v="6"/>
    <x v="0"/>
    <x v="0"/>
  </r>
  <r>
    <x v="1"/>
    <x v="3"/>
    <s v="De Bonte Raaf"/>
    <x v="15"/>
    <x v="125"/>
    <n v="0"/>
    <x v="3"/>
    <x v="5"/>
    <x v="1"/>
    <x v="6"/>
    <x v="0"/>
    <x v="0"/>
  </r>
  <r>
    <x v="1"/>
    <x v="3"/>
    <s v="De Bonte Raaf"/>
    <x v="15"/>
    <x v="77"/>
    <n v="-1263.25"/>
    <x v="3"/>
    <x v="5"/>
    <x v="1"/>
    <x v="7"/>
    <x v="0"/>
    <x v="0"/>
  </r>
  <r>
    <x v="1"/>
    <x v="3"/>
    <s v="De Bonte Raaf"/>
    <x v="15"/>
    <x v="78"/>
    <n v="-91.88"/>
    <x v="3"/>
    <x v="5"/>
    <x v="1"/>
    <x v="7"/>
    <x v="0"/>
    <x v="0"/>
  </r>
  <r>
    <x v="1"/>
    <x v="3"/>
    <s v="De Bonte Raaf"/>
    <x v="15"/>
    <x v="79"/>
    <n v="0"/>
    <x v="3"/>
    <x v="5"/>
    <x v="1"/>
    <x v="7"/>
    <x v="0"/>
    <x v="0"/>
  </r>
  <r>
    <x v="1"/>
    <x v="3"/>
    <s v="De Bonte Raaf"/>
    <x v="15"/>
    <x v="80"/>
    <n v="0"/>
    <x v="3"/>
    <x v="5"/>
    <x v="1"/>
    <x v="8"/>
    <x v="0"/>
    <x v="0"/>
  </r>
  <r>
    <x v="1"/>
    <x v="3"/>
    <s v="De Bonte Raaf"/>
    <x v="15"/>
    <x v="126"/>
    <n v="0"/>
    <x v="3"/>
    <x v="5"/>
    <x v="1"/>
    <x v="8"/>
    <x v="0"/>
    <x v="0"/>
  </r>
  <r>
    <x v="1"/>
    <x v="3"/>
    <s v="De Bonte Raaf"/>
    <x v="15"/>
    <x v="81"/>
    <n v="2222.19"/>
    <x v="3"/>
    <x v="5"/>
    <x v="1"/>
    <x v="8"/>
    <x v="0"/>
    <x v="0"/>
  </r>
  <r>
    <x v="1"/>
    <x v="3"/>
    <s v="De Bonte Raaf"/>
    <x v="15"/>
    <x v="82"/>
    <n v="0"/>
    <x v="3"/>
    <x v="5"/>
    <x v="1"/>
    <x v="8"/>
    <x v="0"/>
    <x v="0"/>
  </r>
  <r>
    <x v="1"/>
    <x v="3"/>
    <s v="De Bonte Raaf"/>
    <x v="15"/>
    <x v="83"/>
    <n v="2222.19"/>
    <x v="3"/>
    <x v="5"/>
    <x v="1"/>
    <x v="9"/>
    <x v="0"/>
    <x v="0"/>
  </r>
  <r>
    <x v="1"/>
    <x v="3"/>
    <s v="De Bonte Raaf"/>
    <x v="15"/>
    <x v="84"/>
    <n v="0"/>
    <x v="3"/>
    <x v="5"/>
    <x v="1"/>
    <x v="3"/>
    <x v="0"/>
    <x v="0"/>
  </r>
  <r>
    <x v="1"/>
    <x v="3"/>
    <s v="De Bonte Raaf"/>
    <x v="16"/>
    <x v="0"/>
    <n v="292.83"/>
    <x v="4"/>
    <x v="6"/>
    <x v="0"/>
    <x v="0"/>
    <x v="0"/>
    <x v="0"/>
  </r>
  <r>
    <x v="1"/>
    <x v="3"/>
    <s v="De Bonte Raaf"/>
    <x v="16"/>
    <x v="85"/>
    <n v="129.28"/>
    <x v="4"/>
    <x v="6"/>
    <x v="0"/>
    <x v="0"/>
    <x v="0"/>
    <x v="0"/>
  </r>
  <r>
    <x v="1"/>
    <x v="3"/>
    <s v="De Bonte Raaf"/>
    <x v="16"/>
    <x v="2"/>
    <n v="0"/>
    <x v="4"/>
    <x v="6"/>
    <x v="0"/>
    <x v="0"/>
    <x v="0"/>
    <x v="0"/>
  </r>
  <r>
    <x v="1"/>
    <x v="3"/>
    <s v="De Bonte Raaf"/>
    <x v="16"/>
    <x v="86"/>
    <n v="129.28"/>
    <x v="4"/>
    <x v="6"/>
    <x v="0"/>
    <x v="0"/>
    <x v="0"/>
    <x v="0"/>
  </r>
  <r>
    <x v="1"/>
    <x v="3"/>
    <s v="De Bonte Raaf"/>
    <x v="16"/>
    <x v="4"/>
    <n v="129.80000000000001"/>
    <x v="4"/>
    <x v="6"/>
    <x v="0"/>
    <x v="1"/>
    <x v="0"/>
    <x v="0"/>
  </r>
  <r>
    <x v="1"/>
    <x v="3"/>
    <s v="De Bonte Raaf"/>
    <x v="16"/>
    <x v="5"/>
    <n v="0"/>
    <x v="4"/>
    <x v="6"/>
    <x v="0"/>
    <x v="0"/>
    <x v="0"/>
    <x v="0"/>
  </r>
  <r>
    <x v="1"/>
    <x v="3"/>
    <s v="De Bonte Raaf"/>
    <x v="16"/>
    <x v="6"/>
    <n v="208.63"/>
    <x v="4"/>
    <x v="6"/>
    <x v="0"/>
    <x v="0"/>
    <x v="0"/>
    <x v="0"/>
  </r>
  <r>
    <x v="1"/>
    <x v="3"/>
    <s v="De Bonte Raaf"/>
    <x v="16"/>
    <x v="101"/>
    <n v="0"/>
    <x v="4"/>
    <x v="6"/>
    <x v="0"/>
    <x v="1"/>
    <x v="0"/>
    <x v="0"/>
  </r>
  <r>
    <x v="1"/>
    <x v="3"/>
    <s v="De Bonte Raaf"/>
    <x v="16"/>
    <x v="7"/>
    <n v="0"/>
    <x v="4"/>
    <x v="6"/>
    <x v="0"/>
    <x v="0"/>
    <x v="0"/>
    <x v="0"/>
  </r>
  <r>
    <x v="1"/>
    <x v="3"/>
    <s v="De Bonte Raaf"/>
    <x v="16"/>
    <x v="9"/>
    <n v="0"/>
    <x v="4"/>
    <x v="6"/>
    <x v="0"/>
    <x v="0"/>
    <x v="0"/>
    <x v="0"/>
  </r>
  <r>
    <x v="1"/>
    <x v="3"/>
    <s v="De Bonte Raaf"/>
    <x v="16"/>
    <x v="102"/>
    <n v="0"/>
    <x v="4"/>
    <x v="6"/>
    <x v="0"/>
    <x v="0"/>
    <x v="0"/>
    <x v="0"/>
  </r>
  <r>
    <x v="1"/>
    <x v="3"/>
    <s v="De Bonte Raaf"/>
    <x v="16"/>
    <x v="87"/>
    <n v="129.80000000000001"/>
    <x v="4"/>
    <x v="6"/>
    <x v="0"/>
    <x v="0"/>
    <x v="0"/>
    <x v="0"/>
  </r>
  <r>
    <x v="1"/>
    <x v="3"/>
    <s v="De Bonte Raaf"/>
    <x v="16"/>
    <x v="88"/>
    <n v="129.80000000000001"/>
    <x v="4"/>
    <x v="6"/>
    <x v="0"/>
    <x v="0"/>
    <x v="0"/>
    <x v="0"/>
  </r>
  <r>
    <x v="1"/>
    <x v="3"/>
    <s v="De Bonte Raaf"/>
    <x v="16"/>
    <x v="89"/>
    <n v="129.80000000000001"/>
    <x v="4"/>
    <x v="6"/>
    <x v="0"/>
    <x v="0"/>
    <x v="0"/>
    <x v="0"/>
  </r>
  <r>
    <x v="1"/>
    <x v="3"/>
    <s v="De Bonte Raaf"/>
    <x v="16"/>
    <x v="90"/>
    <n v="129.80000000000001"/>
    <x v="4"/>
    <x v="6"/>
    <x v="0"/>
    <x v="0"/>
    <x v="0"/>
    <x v="0"/>
  </r>
  <r>
    <x v="1"/>
    <x v="3"/>
    <s v="De Bonte Raaf"/>
    <x v="16"/>
    <x v="91"/>
    <n v="129.80000000000001"/>
    <x v="4"/>
    <x v="6"/>
    <x v="0"/>
    <x v="0"/>
    <x v="0"/>
    <x v="0"/>
  </r>
  <r>
    <x v="1"/>
    <x v="3"/>
    <s v="De Bonte Raaf"/>
    <x v="16"/>
    <x v="103"/>
    <n v="0"/>
    <x v="4"/>
    <x v="6"/>
    <x v="0"/>
    <x v="1"/>
    <x v="0"/>
    <x v="0"/>
  </r>
  <r>
    <x v="1"/>
    <x v="3"/>
    <s v="De Bonte Raaf"/>
    <x v="16"/>
    <x v="15"/>
    <n v="0"/>
    <x v="4"/>
    <x v="6"/>
    <x v="0"/>
    <x v="0"/>
    <x v="0"/>
    <x v="0"/>
  </r>
  <r>
    <x v="1"/>
    <x v="3"/>
    <s v="De Bonte Raaf"/>
    <x v="16"/>
    <x v="16"/>
    <n v="129.28"/>
    <x v="4"/>
    <x v="6"/>
    <x v="0"/>
    <x v="0"/>
    <x v="0"/>
    <x v="0"/>
  </r>
  <r>
    <x v="1"/>
    <x v="3"/>
    <s v="De Bonte Raaf"/>
    <x v="16"/>
    <x v="17"/>
    <n v="0"/>
    <x v="4"/>
    <x v="6"/>
    <x v="0"/>
    <x v="0"/>
    <x v="0"/>
    <x v="0"/>
  </r>
  <r>
    <x v="1"/>
    <x v="3"/>
    <s v="De Bonte Raaf"/>
    <x v="16"/>
    <x v="18"/>
    <n v="129.28"/>
    <x v="4"/>
    <x v="6"/>
    <x v="0"/>
    <x v="0"/>
    <x v="0"/>
    <x v="0"/>
  </r>
  <r>
    <x v="1"/>
    <x v="3"/>
    <s v="De Bonte Raaf"/>
    <x v="16"/>
    <x v="19"/>
    <n v="5"/>
    <x v="4"/>
    <x v="6"/>
    <x v="0"/>
    <x v="0"/>
    <x v="0"/>
    <x v="0"/>
  </r>
  <r>
    <x v="1"/>
    <x v="3"/>
    <s v="De Bonte Raaf"/>
    <x v="16"/>
    <x v="20"/>
    <n v="129.28"/>
    <x v="4"/>
    <x v="6"/>
    <x v="0"/>
    <x v="0"/>
    <x v="0"/>
    <x v="0"/>
  </r>
  <r>
    <x v="1"/>
    <x v="3"/>
    <s v="De Bonte Raaf"/>
    <x v="16"/>
    <x v="21"/>
    <n v="-46.67"/>
    <x v="4"/>
    <x v="6"/>
    <x v="0"/>
    <x v="0"/>
    <x v="0"/>
    <x v="0"/>
  </r>
  <r>
    <x v="1"/>
    <x v="3"/>
    <s v="De Bonte Raaf"/>
    <x v="16"/>
    <x v="22"/>
    <n v="129.28"/>
    <x v="4"/>
    <x v="6"/>
    <x v="0"/>
    <x v="0"/>
    <x v="0"/>
    <x v="0"/>
  </r>
  <r>
    <x v="1"/>
    <x v="3"/>
    <s v="De Bonte Raaf"/>
    <x v="16"/>
    <x v="23"/>
    <n v="129.28"/>
    <x v="4"/>
    <x v="6"/>
    <x v="0"/>
    <x v="0"/>
    <x v="0"/>
    <x v="0"/>
  </r>
  <r>
    <x v="1"/>
    <x v="3"/>
    <s v="De Bonte Raaf"/>
    <x v="16"/>
    <x v="24"/>
    <n v="129.28"/>
    <x v="4"/>
    <x v="6"/>
    <x v="0"/>
    <x v="0"/>
    <x v="0"/>
    <x v="0"/>
  </r>
  <r>
    <x v="1"/>
    <x v="3"/>
    <s v="De Bonte Raaf"/>
    <x v="16"/>
    <x v="25"/>
    <n v="21.67"/>
    <x v="4"/>
    <x v="6"/>
    <x v="0"/>
    <x v="0"/>
    <x v="0"/>
    <x v="0"/>
  </r>
  <r>
    <x v="1"/>
    <x v="3"/>
    <s v="De Bonte Raaf"/>
    <x v="16"/>
    <x v="26"/>
    <n v="20"/>
    <x v="4"/>
    <x v="6"/>
    <x v="0"/>
    <x v="0"/>
    <x v="0"/>
    <x v="0"/>
  </r>
  <r>
    <x v="1"/>
    <x v="3"/>
    <s v="De Bonte Raaf"/>
    <x v="16"/>
    <x v="27"/>
    <n v="0"/>
    <x v="4"/>
    <x v="6"/>
    <x v="0"/>
    <x v="0"/>
    <x v="0"/>
    <x v="0"/>
  </r>
  <r>
    <x v="1"/>
    <x v="3"/>
    <s v="De Bonte Raaf"/>
    <x v="16"/>
    <x v="28"/>
    <n v="129.28"/>
    <x v="4"/>
    <x v="6"/>
    <x v="0"/>
    <x v="0"/>
    <x v="0"/>
    <x v="0"/>
  </r>
  <r>
    <x v="1"/>
    <x v="3"/>
    <s v="De Bonte Raaf"/>
    <x v="16"/>
    <x v="29"/>
    <n v="0"/>
    <x v="4"/>
    <x v="6"/>
    <x v="0"/>
    <x v="0"/>
    <x v="0"/>
    <x v="0"/>
  </r>
  <r>
    <x v="1"/>
    <x v="3"/>
    <s v="De Bonte Raaf"/>
    <x v="16"/>
    <x v="30"/>
    <n v="1010.9"/>
    <x v="4"/>
    <x v="6"/>
    <x v="0"/>
    <x v="0"/>
    <x v="0"/>
    <x v="0"/>
  </r>
  <r>
    <x v="1"/>
    <x v="3"/>
    <s v="De Bonte Raaf"/>
    <x v="16"/>
    <x v="31"/>
    <n v="6.49"/>
    <x v="4"/>
    <x v="6"/>
    <x v="0"/>
    <x v="0"/>
    <x v="0"/>
    <x v="0"/>
  </r>
  <r>
    <x v="1"/>
    <x v="3"/>
    <s v="De Bonte Raaf"/>
    <x v="16"/>
    <x v="32"/>
    <n v="20"/>
    <x v="4"/>
    <x v="6"/>
    <x v="0"/>
    <x v="0"/>
    <x v="0"/>
    <x v="0"/>
  </r>
  <r>
    <x v="1"/>
    <x v="3"/>
    <s v="De Bonte Raaf"/>
    <x v="16"/>
    <x v="33"/>
    <n v="12.82"/>
    <x v="4"/>
    <x v="6"/>
    <x v="0"/>
    <x v="0"/>
    <x v="0"/>
    <x v="0"/>
  </r>
  <r>
    <x v="1"/>
    <x v="3"/>
    <s v="De Bonte Raaf"/>
    <x v="16"/>
    <x v="34"/>
    <n v="0"/>
    <x v="4"/>
    <x v="6"/>
    <x v="0"/>
    <x v="0"/>
    <x v="0"/>
    <x v="0"/>
  </r>
  <r>
    <x v="1"/>
    <x v="3"/>
    <s v="De Bonte Raaf"/>
    <x v="16"/>
    <x v="35"/>
    <n v="0"/>
    <x v="4"/>
    <x v="6"/>
    <x v="0"/>
    <x v="0"/>
    <x v="0"/>
    <x v="0"/>
  </r>
  <r>
    <x v="1"/>
    <x v="3"/>
    <s v="De Bonte Raaf"/>
    <x v="16"/>
    <x v="36"/>
    <n v="20"/>
    <x v="4"/>
    <x v="6"/>
    <x v="0"/>
    <x v="0"/>
    <x v="0"/>
    <x v="0"/>
  </r>
  <r>
    <x v="1"/>
    <x v="3"/>
    <s v="De Bonte Raaf"/>
    <x v="16"/>
    <x v="37"/>
    <n v="9.0500000000000007"/>
    <x v="4"/>
    <x v="6"/>
    <x v="0"/>
    <x v="0"/>
    <x v="0"/>
    <x v="0"/>
  </r>
  <r>
    <x v="1"/>
    <x v="3"/>
    <s v="De Bonte Raaf"/>
    <x v="16"/>
    <x v="104"/>
    <n v="0"/>
    <x v="4"/>
    <x v="6"/>
    <x v="0"/>
    <x v="0"/>
    <x v="0"/>
    <x v="0"/>
  </r>
  <r>
    <x v="1"/>
    <x v="3"/>
    <s v="De Bonte Raaf"/>
    <x v="16"/>
    <x v="105"/>
    <n v="0"/>
    <x v="4"/>
    <x v="6"/>
    <x v="0"/>
    <x v="0"/>
    <x v="0"/>
    <x v="0"/>
  </r>
  <r>
    <x v="1"/>
    <x v="3"/>
    <s v="De Bonte Raaf"/>
    <x v="16"/>
    <x v="106"/>
    <n v="0"/>
    <x v="4"/>
    <x v="6"/>
    <x v="0"/>
    <x v="0"/>
    <x v="0"/>
    <x v="0"/>
  </r>
  <r>
    <x v="1"/>
    <x v="3"/>
    <s v="De Bonte Raaf"/>
    <x v="16"/>
    <x v="38"/>
    <n v="2.39"/>
    <x v="4"/>
    <x v="6"/>
    <x v="0"/>
    <x v="0"/>
    <x v="0"/>
    <x v="0"/>
  </r>
  <r>
    <x v="1"/>
    <x v="3"/>
    <s v="De Bonte Raaf"/>
    <x v="16"/>
    <x v="39"/>
    <n v="0"/>
    <x v="4"/>
    <x v="6"/>
    <x v="0"/>
    <x v="0"/>
    <x v="0"/>
    <x v="0"/>
  </r>
  <r>
    <x v="1"/>
    <x v="3"/>
    <s v="De Bonte Raaf"/>
    <x v="16"/>
    <x v="40"/>
    <n v="2.39"/>
    <x v="4"/>
    <x v="6"/>
    <x v="0"/>
    <x v="0"/>
    <x v="0"/>
    <x v="0"/>
  </r>
  <r>
    <x v="1"/>
    <x v="3"/>
    <s v="De Bonte Raaf"/>
    <x v="16"/>
    <x v="41"/>
    <n v="0"/>
    <x v="4"/>
    <x v="6"/>
    <x v="0"/>
    <x v="0"/>
    <x v="0"/>
    <x v="0"/>
  </r>
  <r>
    <x v="1"/>
    <x v="3"/>
    <s v="De Bonte Raaf"/>
    <x v="16"/>
    <x v="92"/>
    <n v="129.80000000000001"/>
    <x v="4"/>
    <x v="6"/>
    <x v="0"/>
    <x v="0"/>
    <x v="0"/>
    <x v="0"/>
  </r>
  <r>
    <x v="1"/>
    <x v="3"/>
    <s v="De Bonte Raaf"/>
    <x v="16"/>
    <x v="107"/>
    <n v="0"/>
    <x v="4"/>
    <x v="6"/>
    <x v="0"/>
    <x v="1"/>
    <x v="0"/>
    <x v="0"/>
  </r>
  <r>
    <x v="1"/>
    <x v="3"/>
    <s v="De Bonte Raaf"/>
    <x v="16"/>
    <x v="43"/>
    <n v="0"/>
    <x v="4"/>
    <x v="6"/>
    <x v="0"/>
    <x v="1"/>
    <x v="0"/>
    <x v="0"/>
  </r>
  <r>
    <x v="1"/>
    <x v="3"/>
    <s v="De Bonte Raaf"/>
    <x v="16"/>
    <x v="108"/>
    <n v="0"/>
    <x v="4"/>
    <x v="6"/>
    <x v="0"/>
    <x v="1"/>
    <x v="0"/>
    <x v="0"/>
  </r>
  <r>
    <x v="1"/>
    <x v="3"/>
    <s v="De Bonte Raaf"/>
    <x v="16"/>
    <x v="109"/>
    <n v="0"/>
    <x v="4"/>
    <x v="6"/>
    <x v="0"/>
    <x v="1"/>
    <x v="0"/>
    <x v="0"/>
  </r>
  <r>
    <x v="1"/>
    <x v="3"/>
    <s v="De Bonte Raaf"/>
    <x v="16"/>
    <x v="110"/>
    <n v="0"/>
    <x v="4"/>
    <x v="6"/>
    <x v="0"/>
    <x v="1"/>
    <x v="0"/>
    <x v="0"/>
  </r>
  <r>
    <x v="1"/>
    <x v="3"/>
    <s v="De Bonte Raaf"/>
    <x v="16"/>
    <x v="44"/>
    <n v="0"/>
    <x v="4"/>
    <x v="6"/>
    <x v="0"/>
    <x v="2"/>
    <x v="0"/>
    <x v="0"/>
  </r>
  <r>
    <x v="1"/>
    <x v="3"/>
    <s v="De Bonte Raaf"/>
    <x v="16"/>
    <x v="111"/>
    <n v="0"/>
    <x v="4"/>
    <x v="6"/>
    <x v="0"/>
    <x v="2"/>
    <x v="0"/>
    <x v="0"/>
  </r>
  <r>
    <x v="1"/>
    <x v="3"/>
    <s v="De Bonte Raaf"/>
    <x v="16"/>
    <x v="46"/>
    <n v="0"/>
    <x v="4"/>
    <x v="6"/>
    <x v="0"/>
    <x v="2"/>
    <x v="0"/>
    <x v="0"/>
  </r>
  <r>
    <x v="1"/>
    <x v="3"/>
    <s v="De Bonte Raaf"/>
    <x v="16"/>
    <x v="112"/>
    <n v="15"/>
    <x v="4"/>
    <x v="6"/>
    <x v="0"/>
    <x v="2"/>
    <x v="0"/>
    <x v="0"/>
  </r>
  <r>
    <x v="1"/>
    <x v="3"/>
    <s v="De Bonte Raaf"/>
    <x v="16"/>
    <x v="113"/>
    <n v="0"/>
    <x v="4"/>
    <x v="6"/>
    <x v="0"/>
    <x v="2"/>
    <x v="0"/>
    <x v="0"/>
  </r>
  <r>
    <x v="1"/>
    <x v="3"/>
    <s v="De Bonte Raaf"/>
    <x v="16"/>
    <x v="114"/>
    <n v="0"/>
    <x v="4"/>
    <x v="6"/>
    <x v="0"/>
    <x v="2"/>
    <x v="0"/>
    <x v="0"/>
  </r>
  <r>
    <x v="1"/>
    <x v="3"/>
    <s v="De Bonte Raaf"/>
    <x v="16"/>
    <x v="115"/>
    <n v="0"/>
    <x v="4"/>
    <x v="6"/>
    <x v="0"/>
    <x v="2"/>
    <x v="0"/>
    <x v="0"/>
  </r>
  <r>
    <x v="1"/>
    <x v="3"/>
    <s v="De Bonte Raaf"/>
    <x v="16"/>
    <x v="116"/>
    <n v="0"/>
    <x v="4"/>
    <x v="6"/>
    <x v="0"/>
    <x v="1"/>
    <x v="0"/>
    <x v="0"/>
  </r>
  <r>
    <x v="1"/>
    <x v="3"/>
    <s v="De Bonte Raaf"/>
    <x v="16"/>
    <x v="117"/>
    <n v="0"/>
    <x v="4"/>
    <x v="6"/>
    <x v="0"/>
    <x v="2"/>
    <x v="0"/>
    <x v="0"/>
  </r>
  <r>
    <x v="1"/>
    <x v="3"/>
    <s v="De Bonte Raaf"/>
    <x v="16"/>
    <x v="118"/>
    <n v="0"/>
    <x v="4"/>
    <x v="6"/>
    <x v="0"/>
    <x v="1"/>
    <x v="0"/>
    <x v="0"/>
  </r>
  <r>
    <x v="1"/>
    <x v="3"/>
    <s v="De Bonte Raaf"/>
    <x v="16"/>
    <x v="119"/>
    <n v="-0.52"/>
    <x v="4"/>
    <x v="6"/>
    <x v="0"/>
    <x v="10"/>
    <x v="0"/>
    <x v="0"/>
  </r>
  <r>
    <x v="1"/>
    <x v="3"/>
    <s v="De Bonte Raaf"/>
    <x v="16"/>
    <x v="132"/>
    <n v="0"/>
    <x v="4"/>
    <x v="6"/>
    <x v="0"/>
    <x v="10"/>
    <x v="0"/>
    <x v="0"/>
  </r>
  <r>
    <x v="1"/>
    <x v="3"/>
    <s v="De Bonte Raaf"/>
    <x v="16"/>
    <x v="133"/>
    <n v="0"/>
    <x v="4"/>
    <x v="6"/>
    <x v="0"/>
    <x v="10"/>
    <x v="0"/>
    <x v="0"/>
  </r>
  <r>
    <x v="1"/>
    <x v="3"/>
    <s v="De Bonte Raaf"/>
    <x v="16"/>
    <x v="120"/>
    <n v="28.05"/>
    <x v="4"/>
    <x v="6"/>
    <x v="0"/>
    <x v="10"/>
    <x v="0"/>
    <x v="0"/>
  </r>
  <r>
    <x v="1"/>
    <x v="3"/>
    <s v="De Bonte Raaf"/>
    <x v="16"/>
    <x v="121"/>
    <n v="0"/>
    <x v="4"/>
    <x v="6"/>
    <x v="0"/>
    <x v="10"/>
    <x v="0"/>
    <x v="0"/>
  </r>
  <r>
    <x v="1"/>
    <x v="3"/>
    <s v="De Bonte Raaf"/>
    <x v="16"/>
    <x v="122"/>
    <n v="0"/>
    <x v="4"/>
    <x v="6"/>
    <x v="0"/>
    <x v="10"/>
    <x v="0"/>
    <x v="0"/>
  </r>
  <r>
    <x v="1"/>
    <x v="3"/>
    <s v="De Bonte Raaf"/>
    <x v="16"/>
    <x v="123"/>
    <n v="0"/>
    <x v="4"/>
    <x v="6"/>
    <x v="0"/>
    <x v="10"/>
    <x v="0"/>
    <x v="0"/>
  </r>
  <r>
    <x v="1"/>
    <x v="3"/>
    <s v="De Bonte Raaf"/>
    <x v="16"/>
    <x v="124"/>
    <n v="0"/>
    <x v="4"/>
    <x v="6"/>
    <x v="0"/>
    <x v="10"/>
    <x v="0"/>
    <x v="0"/>
  </r>
  <r>
    <x v="1"/>
    <x v="3"/>
    <s v="De Bonte Raaf"/>
    <x v="16"/>
    <x v="48"/>
    <n v="0"/>
    <x v="4"/>
    <x v="6"/>
    <x v="0"/>
    <x v="1"/>
    <x v="0"/>
    <x v="0"/>
  </r>
  <r>
    <x v="1"/>
    <x v="3"/>
    <s v="De Bonte Raaf"/>
    <x v="16"/>
    <x v="49"/>
    <n v="10.38"/>
    <x v="4"/>
    <x v="6"/>
    <x v="0"/>
    <x v="3"/>
    <x v="0"/>
    <x v="0"/>
  </r>
  <r>
    <x v="1"/>
    <x v="3"/>
    <s v="De Bonte Raaf"/>
    <x v="16"/>
    <x v="50"/>
    <n v="1.56"/>
    <x v="4"/>
    <x v="6"/>
    <x v="0"/>
    <x v="4"/>
    <x v="0"/>
    <x v="0"/>
  </r>
  <r>
    <x v="1"/>
    <x v="3"/>
    <s v="De Bonte Raaf"/>
    <x v="16"/>
    <x v="51"/>
    <n v="2.08"/>
    <x v="4"/>
    <x v="6"/>
    <x v="0"/>
    <x v="4"/>
    <x v="0"/>
    <x v="0"/>
  </r>
  <r>
    <x v="1"/>
    <x v="3"/>
    <s v="De Bonte Raaf"/>
    <x v="16"/>
    <x v="52"/>
    <n v="0"/>
    <x v="4"/>
    <x v="6"/>
    <x v="0"/>
    <x v="1"/>
    <x v="0"/>
    <x v="0"/>
  </r>
  <r>
    <x v="1"/>
    <x v="3"/>
    <s v="De Bonte Raaf"/>
    <x v="16"/>
    <x v="53"/>
    <n v="1.95"/>
    <x v="4"/>
    <x v="6"/>
    <x v="0"/>
    <x v="3"/>
    <x v="0"/>
    <x v="0"/>
  </r>
  <r>
    <x v="1"/>
    <x v="3"/>
    <s v="De Bonte Raaf"/>
    <x v="16"/>
    <x v="54"/>
    <n v="0.28999999999999998"/>
    <x v="4"/>
    <x v="6"/>
    <x v="0"/>
    <x v="4"/>
    <x v="0"/>
    <x v="0"/>
  </r>
  <r>
    <x v="1"/>
    <x v="3"/>
    <s v="De Bonte Raaf"/>
    <x v="16"/>
    <x v="55"/>
    <n v="0.39"/>
    <x v="4"/>
    <x v="6"/>
    <x v="0"/>
    <x v="4"/>
    <x v="0"/>
    <x v="0"/>
  </r>
  <r>
    <x v="1"/>
    <x v="3"/>
    <s v="De Bonte Raaf"/>
    <x v="16"/>
    <x v="56"/>
    <n v="0"/>
    <x v="4"/>
    <x v="6"/>
    <x v="0"/>
    <x v="4"/>
    <x v="0"/>
    <x v="0"/>
  </r>
  <r>
    <x v="1"/>
    <x v="3"/>
    <s v="De Bonte Raaf"/>
    <x v="16"/>
    <x v="57"/>
    <n v="0"/>
    <x v="4"/>
    <x v="6"/>
    <x v="0"/>
    <x v="4"/>
    <x v="0"/>
    <x v="0"/>
  </r>
  <r>
    <x v="1"/>
    <x v="3"/>
    <s v="De Bonte Raaf"/>
    <x v="16"/>
    <x v="58"/>
    <n v="0"/>
    <x v="4"/>
    <x v="6"/>
    <x v="0"/>
    <x v="4"/>
    <x v="0"/>
    <x v="0"/>
  </r>
  <r>
    <x v="1"/>
    <x v="3"/>
    <s v="De Bonte Raaf"/>
    <x v="16"/>
    <x v="59"/>
    <n v="0"/>
    <x v="4"/>
    <x v="6"/>
    <x v="0"/>
    <x v="4"/>
    <x v="0"/>
    <x v="0"/>
  </r>
  <r>
    <x v="1"/>
    <x v="3"/>
    <s v="De Bonte Raaf"/>
    <x v="16"/>
    <x v="60"/>
    <n v="9.73"/>
    <x v="4"/>
    <x v="6"/>
    <x v="0"/>
    <x v="5"/>
    <x v="0"/>
    <x v="0"/>
  </r>
  <r>
    <x v="1"/>
    <x v="3"/>
    <s v="De Bonte Raaf"/>
    <x v="16"/>
    <x v="61"/>
    <n v="0"/>
    <x v="4"/>
    <x v="6"/>
    <x v="0"/>
    <x v="5"/>
    <x v="0"/>
    <x v="0"/>
  </r>
  <r>
    <x v="1"/>
    <x v="3"/>
    <s v="De Bonte Raaf"/>
    <x v="16"/>
    <x v="62"/>
    <n v="0"/>
    <x v="4"/>
    <x v="6"/>
    <x v="0"/>
    <x v="5"/>
    <x v="0"/>
    <x v="0"/>
  </r>
  <r>
    <x v="1"/>
    <x v="3"/>
    <s v="De Bonte Raaf"/>
    <x v="16"/>
    <x v="63"/>
    <n v="0"/>
    <x v="4"/>
    <x v="6"/>
    <x v="0"/>
    <x v="5"/>
    <x v="0"/>
    <x v="0"/>
  </r>
  <r>
    <x v="1"/>
    <x v="3"/>
    <s v="De Bonte Raaf"/>
    <x v="16"/>
    <x v="64"/>
    <n v="0.7"/>
    <x v="4"/>
    <x v="6"/>
    <x v="0"/>
    <x v="5"/>
    <x v="0"/>
    <x v="0"/>
  </r>
  <r>
    <x v="1"/>
    <x v="3"/>
    <s v="De Bonte Raaf"/>
    <x v="16"/>
    <x v="65"/>
    <n v="0"/>
    <x v="4"/>
    <x v="6"/>
    <x v="0"/>
    <x v="5"/>
    <x v="0"/>
    <x v="0"/>
  </r>
  <r>
    <x v="1"/>
    <x v="3"/>
    <s v="De Bonte Raaf"/>
    <x v="16"/>
    <x v="66"/>
    <n v="3.49"/>
    <x v="4"/>
    <x v="6"/>
    <x v="0"/>
    <x v="5"/>
    <x v="0"/>
    <x v="0"/>
  </r>
  <r>
    <x v="1"/>
    <x v="3"/>
    <s v="De Bonte Raaf"/>
    <x v="16"/>
    <x v="67"/>
    <n v="0"/>
    <x v="4"/>
    <x v="6"/>
    <x v="0"/>
    <x v="5"/>
    <x v="0"/>
    <x v="0"/>
  </r>
  <r>
    <x v="1"/>
    <x v="3"/>
    <s v="De Bonte Raaf"/>
    <x v="16"/>
    <x v="68"/>
    <n v="0"/>
    <x v="4"/>
    <x v="6"/>
    <x v="0"/>
    <x v="5"/>
    <x v="0"/>
    <x v="0"/>
  </r>
  <r>
    <x v="1"/>
    <x v="3"/>
    <s v="De Bonte Raaf"/>
    <x v="16"/>
    <x v="69"/>
    <n v="0"/>
    <x v="4"/>
    <x v="6"/>
    <x v="0"/>
    <x v="5"/>
    <x v="0"/>
    <x v="0"/>
  </r>
  <r>
    <x v="1"/>
    <x v="3"/>
    <s v="De Bonte Raaf"/>
    <x v="16"/>
    <x v="70"/>
    <n v="0.48"/>
    <x v="4"/>
    <x v="6"/>
    <x v="0"/>
    <x v="5"/>
    <x v="0"/>
    <x v="0"/>
  </r>
  <r>
    <x v="1"/>
    <x v="3"/>
    <s v="De Bonte Raaf"/>
    <x v="16"/>
    <x v="71"/>
    <n v="0"/>
    <x v="4"/>
    <x v="6"/>
    <x v="0"/>
    <x v="5"/>
    <x v="0"/>
    <x v="0"/>
  </r>
  <r>
    <x v="1"/>
    <x v="3"/>
    <s v="De Bonte Raaf"/>
    <x v="16"/>
    <x v="72"/>
    <n v="0"/>
    <x v="4"/>
    <x v="6"/>
    <x v="0"/>
    <x v="4"/>
    <x v="0"/>
    <x v="0"/>
  </r>
  <r>
    <x v="1"/>
    <x v="3"/>
    <s v="De Bonte Raaf"/>
    <x v="16"/>
    <x v="73"/>
    <n v="0"/>
    <x v="4"/>
    <x v="6"/>
    <x v="0"/>
    <x v="4"/>
    <x v="0"/>
    <x v="0"/>
  </r>
  <r>
    <x v="1"/>
    <x v="3"/>
    <s v="De Bonte Raaf"/>
    <x v="16"/>
    <x v="74"/>
    <n v="0"/>
    <x v="4"/>
    <x v="6"/>
    <x v="0"/>
    <x v="4"/>
    <x v="0"/>
    <x v="0"/>
  </r>
  <r>
    <x v="1"/>
    <x v="3"/>
    <s v="De Bonte Raaf"/>
    <x v="16"/>
    <x v="75"/>
    <n v="0"/>
    <x v="4"/>
    <x v="6"/>
    <x v="0"/>
    <x v="4"/>
    <x v="0"/>
    <x v="0"/>
  </r>
  <r>
    <x v="1"/>
    <x v="3"/>
    <s v="De Bonte Raaf"/>
    <x v="16"/>
    <x v="76"/>
    <n v="9.0500000000000007"/>
    <x v="4"/>
    <x v="6"/>
    <x v="0"/>
    <x v="6"/>
    <x v="0"/>
    <x v="0"/>
  </r>
  <r>
    <x v="1"/>
    <x v="3"/>
    <s v="De Bonte Raaf"/>
    <x v="16"/>
    <x v="125"/>
    <n v="0"/>
    <x v="4"/>
    <x v="6"/>
    <x v="0"/>
    <x v="6"/>
    <x v="0"/>
    <x v="0"/>
  </r>
  <r>
    <x v="1"/>
    <x v="3"/>
    <s v="De Bonte Raaf"/>
    <x v="16"/>
    <x v="77"/>
    <n v="-46.67"/>
    <x v="4"/>
    <x v="6"/>
    <x v="0"/>
    <x v="7"/>
    <x v="0"/>
    <x v="0"/>
  </r>
  <r>
    <x v="1"/>
    <x v="3"/>
    <s v="De Bonte Raaf"/>
    <x v="16"/>
    <x v="78"/>
    <n v="0"/>
    <x v="4"/>
    <x v="6"/>
    <x v="0"/>
    <x v="7"/>
    <x v="0"/>
    <x v="0"/>
  </r>
  <r>
    <x v="1"/>
    <x v="3"/>
    <s v="De Bonte Raaf"/>
    <x v="16"/>
    <x v="79"/>
    <n v="0"/>
    <x v="4"/>
    <x v="6"/>
    <x v="0"/>
    <x v="7"/>
    <x v="0"/>
    <x v="0"/>
  </r>
  <r>
    <x v="1"/>
    <x v="3"/>
    <s v="De Bonte Raaf"/>
    <x v="16"/>
    <x v="80"/>
    <n v="0"/>
    <x v="4"/>
    <x v="6"/>
    <x v="0"/>
    <x v="8"/>
    <x v="0"/>
    <x v="0"/>
  </r>
  <r>
    <x v="1"/>
    <x v="3"/>
    <s v="De Bonte Raaf"/>
    <x v="16"/>
    <x v="126"/>
    <n v="0"/>
    <x v="4"/>
    <x v="6"/>
    <x v="0"/>
    <x v="8"/>
    <x v="0"/>
    <x v="0"/>
  </r>
  <r>
    <x v="1"/>
    <x v="3"/>
    <s v="De Bonte Raaf"/>
    <x v="16"/>
    <x v="81"/>
    <n v="97.61"/>
    <x v="4"/>
    <x v="6"/>
    <x v="0"/>
    <x v="8"/>
    <x v="0"/>
    <x v="0"/>
  </r>
  <r>
    <x v="1"/>
    <x v="3"/>
    <s v="De Bonte Raaf"/>
    <x v="16"/>
    <x v="82"/>
    <n v="0"/>
    <x v="4"/>
    <x v="6"/>
    <x v="0"/>
    <x v="8"/>
    <x v="0"/>
    <x v="0"/>
  </r>
  <r>
    <x v="1"/>
    <x v="3"/>
    <s v="De Bonte Raaf"/>
    <x v="16"/>
    <x v="83"/>
    <n v="97.61"/>
    <x v="4"/>
    <x v="6"/>
    <x v="0"/>
    <x v="9"/>
    <x v="0"/>
    <x v="0"/>
  </r>
  <r>
    <x v="1"/>
    <x v="3"/>
    <s v="De Bonte Raaf"/>
    <x v="16"/>
    <x v="84"/>
    <n v="0"/>
    <x v="4"/>
    <x v="6"/>
    <x v="0"/>
    <x v="3"/>
    <x v="0"/>
    <x v="0"/>
  </r>
  <r>
    <x v="1"/>
    <x v="3"/>
    <s v="De Bonte Raaf"/>
    <x v="17"/>
    <x v="0"/>
    <n v="188.79"/>
    <x v="0"/>
    <x v="7"/>
    <x v="0"/>
    <x v="0"/>
    <x v="2"/>
    <x v="1"/>
  </r>
  <r>
    <x v="1"/>
    <x v="3"/>
    <s v="De Bonte Raaf"/>
    <x v="17"/>
    <x v="85"/>
    <n v="99.6"/>
    <x v="0"/>
    <x v="7"/>
    <x v="0"/>
    <x v="0"/>
    <x v="2"/>
    <x v="1"/>
  </r>
  <r>
    <x v="1"/>
    <x v="3"/>
    <s v="De Bonte Raaf"/>
    <x v="17"/>
    <x v="2"/>
    <n v="0"/>
    <x v="0"/>
    <x v="7"/>
    <x v="0"/>
    <x v="0"/>
    <x v="2"/>
    <x v="1"/>
  </r>
  <r>
    <x v="1"/>
    <x v="3"/>
    <s v="De Bonte Raaf"/>
    <x v="17"/>
    <x v="86"/>
    <n v="99.6"/>
    <x v="0"/>
    <x v="7"/>
    <x v="0"/>
    <x v="0"/>
    <x v="2"/>
    <x v="1"/>
  </r>
  <r>
    <x v="1"/>
    <x v="3"/>
    <s v="De Bonte Raaf"/>
    <x v="17"/>
    <x v="4"/>
    <n v="0"/>
    <x v="0"/>
    <x v="7"/>
    <x v="0"/>
    <x v="1"/>
    <x v="2"/>
    <x v="1"/>
  </r>
  <r>
    <x v="1"/>
    <x v="3"/>
    <s v="De Bonte Raaf"/>
    <x v="17"/>
    <x v="5"/>
    <n v="0"/>
    <x v="0"/>
    <x v="7"/>
    <x v="0"/>
    <x v="0"/>
    <x v="2"/>
    <x v="1"/>
  </r>
  <r>
    <x v="1"/>
    <x v="3"/>
    <s v="De Bonte Raaf"/>
    <x v="17"/>
    <x v="6"/>
    <n v="106.97"/>
    <x v="0"/>
    <x v="7"/>
    <x v="0"/>
    <x v="0"/>
    <x v="2"/>
    <x v="1"/>
  </r>
  <r>
    <x v="1"/>
    <x v="3"/>
    <s v="De Bonte Raaf"/>
    <x v="17"/>
    <x v="101"/>
    <n v="0"/>
    <x v="0"/>
    <x v="7"/>
    <x v="0"/>
    <x v="1"/>
    <x v="2"/>
    <x v="1"/>
  </r>
  <r>
    <x v="1"/>
    <x v="3"/>
    <s v="De Bonte Raaf"/>
    <x v="17"/>
    <x v="7"/>
    <n v="0"/>
    <x v="0"/>
    <x v="7"/>
    <x v="0"/>
    <x v="0"/>
    <x v="2"/>
    <x v="1"/>
  </r>
  <r>
    <x v="1"/>
    <x v="3"/>
    <s v="De Bonte Raaf"/>
    <x v="17"/>
    <x v="9"/>
    <n v="0"/>
    <x v="0"/>
    <x v="7"/>
    <x v="0"/>
    <x v="0"/>
    <x v="2"/>
    <x v="1"/>
  </r>
  <r>
    <x v="1"/>
    <x v="3"/>
    <s v="De Bonte Raaf"/>
    <x v="17"/>
    <x v="102"/>
    <n v="0"/>
    <x v="0"/>
    <x v="7"/>
    <x v="0"/>
    <x v="0"/>
    <x v="2"/>
    <x v="1"/>
  </r>
  <r>
    <x v="1"/>
    <x v="3"/>
    <s v="De Bonte Raaf"/>
    <x v="17"/>
    <x v="87"/>
    <n v="0"/>
    <x v="0"/>
    <x v="7"/>
    <x v="0"/>
    <x v="0"/>
    <x v="2"/>
    <x v="1"/>
  </r>
  <r>
    <x v="1"/>
    <x v="3"/>
    <s v="De Bonte Raaf"/>
    <x v="17"/>
    <x v="88"/>
    <n v="0"/>
    <x v="0"/>
    <x v="7"/>
    <x v="0"/>
    <x v="0"/>
    <x v="2"/>
    <x v="1"/>
  </r>
  <r>
    <x v="1"/>
    <x v="3"/>
    <s v="De Bonte Raaf"/>
    <x v="17"/>
    <x v="89"/>
    <n v="0"/>
    <x v="0"/>
    <x v="7"/>
    <x v="0"/>
    <x v="0"/>
    <x v="2"/>
    <x v="1"/>
  </r>
  <r>
    <x v="1"/>
    <x v="3"/>
    <s v="De Bonte Raaf"/>
    <x v="17"/>
    <x v="90"/>
    <n v="0"/>
    <x v="0"/>
    <x v="7"/>
    <x v="0"/>
    <x v="0"/>
    <x v="2"/>
    <x v="1"/>
  </r>
  <r>
    <x v="1"/>
    <x v="3"/>
    <s v="De Bonte Raaf"/>
    <x v="17"/>
    <x v="91"/>
    <n v="0"/>
    <x v="0"/>
    <x v="7"/>
    <x v="0"/>
    <x v="0"/>
    <x v="2"/>
    <x v="1"/>
  </r>
  <r>
    <x v="1"/>
    <x v="3"/>
    <s v="De Bonte Raaf"/>
    <x v="17"/>
    <x v="103"/>
    <n v="100"/>
    <x v="0"/>
    <x v="7"/>
    <x v="0"/>
    <x v="1"/>
    <x v="2"/>
    <x v="1"/>
  </r>
  <r>
    <x v="1"/>
    <x v="3"/>
    <s v="De Bonte Raaf"/>
    <x v="17"/>
    <x v="15"/>
    <n v="0"/>
    <x v="0"/>
    <x v="7"/>
    <x v="0"/>
    <x v="0"/>
    <x v="2"/>
    <x v="1"/>
  </r>
  <r>
    <x v="1"/>
    <x v="3"/>
    <s v="De Bonte Raaf"/>
    <x v="17"/>
    <x v="130"/>
    <n v="0"/>
    <x v="0"/>
    <x v="7"/>
    <x v="0"/>
    <x v="0"/>
    <x v="2"/>
    <x v="1"/>
  </r>
  <r>
    <x v="1"/>
    <x v="3"/>
    <s v="De Bonte Raaf"/>
    <x v="17"/>
    <x v="131"/>
    <n v="0"/>
    <x v="0"/>
    <x v="7"/>
    <x v="0"/>
    <x v="0"/>
    <x v="2"/>
    <x v="1"/>
  </r>
  <r>
    <x v="1"/>
    <x v="3"/>
    <s v="De Bonte Raaf"/>
    <x v="17"/>
    <x v="18"/>
    <n v="99.6"/>
    <x v="0"/>
    <x v="7"/>
    <x v="0"/>
    <x v="0"/>
    <x v="2"/>
    <x v="1"/>
  </r>
  <r>
    <x v="1"/>
    <x v="3"/>
    <s v="De Bonte Raaf"/>
    <x v="17"/>
    <x v="19"/>
    <n v="22"/>
    <x v="0"/>
    <x v="7"/>
    <x v="0"/>
    <x v="0"/>
    <x v="2"/>
    <x v="1"/>
  </r>
  <r>
    <x v="1"/>
    <x v="3"/>
    <s v="De Bonte Raaf"/>
    <x v="17"/>
    <x v="20"/>
    <n v="99.6"/>
    <x v="0"/>
    <x v="7"/>
    <x v="0"/>
    <x v="0"/>
    <x v="2"/>
    <x v="1"/>
  </r>
  <r>
    <x v="1"/>
    <x v="3"/>
    <s v="De Bonte Raaf"/>
    <x v="17"/>
    <x v="21"/>
    <n v="-36.67"/>
    <x v="0"/>
    <x v="7"/>
    <x v="0"/>
    <x v="0"/>
    <x v="2"/>
    <x v="1"/>
  </r>
  <r>
    <x v="1"/>
    <x v="3"/>
    <s v="De Bonte Raaf"/>
    <x v="17"/>
    <x v="22"/>
    <n v="99.6"/>
    <x v="0"/>
    <x v="7"/>
    <x v="0"/>
    <x v="0"/>
    <x v="2"/>
    <x v="1"/>
  </r>
  <r>
    <x v="1"/>
    <x v="3"/>
    <s v="De Bonte Raaf"/>
    <x v="17"/>
    <x v="23"/>
    <n v="0"/>
    <x v="0"/>
    <x v="7"/>
    <x v="0"/>
    <x v="0"/>
    <x v="2"/>
    <x v="1"/>
  </r>
  <r>
    <x v="1"/>
    <x v="3"/>
    <s v="De Bonte Raaf"/>
    <x v="17"/>
    <x v="24"/>
    <n v="0"/>
    <x v="0"/>
    <x v="7"/>
    <x v="0"/>
    <x v="0"/>
    <x v="2"/>
    <x v="1"/>
  </r>
  <r>
    <x v="1"/>
    <x v="3"/>
    <s v="De Bonte Raaf"/>
    <x v="17"/>
    <x v="25"/>
    <n v="21.67"/>
    <x v="0"/>
    <x v="7"/>
    <x v="0"/>
    <x v="0"/>
    <x v="2"/>
    <x v="1"/>
  </r>
  <r>
    <x v="1"/>
    <x v="3"/>
    <s v="De Bonte Raaf"/>
    <x v="17"/>
    <x v="26"/>
    <n v="158.4"/>
    <x v="0"/>
    <x v="7"/>
    <x v="0"/>
    <x v="0"/>
    <x v="2"/>
    <x v="1"/>
  </r>
  <r>
    <x v="1"/>
    <x v="3"/>
    <s v="De Bonte Raaf"/>
    <x v="17"/>
    <x v="27"/>
    <n v="0"/>
    <x v="0"/>
    <x v="7"/>
    <x v="0"/>
    <x v="0"/>
    <x v="2"/>
    <x v="1"/>
  </r>
  <r>
    <x v="1"/>
    <x v="3"/>
    <s v="De Bonte Raaf"/>
    <x v="17"/>
    <x v="28"/>
    <n v="99.6"/>
    <x v="0"/>
    <x v="7"/>
    <x v="0"/>
    <x v="0"/>
    <x v="2"/>
    <x v="1"/>
  </r>
  <r>
    <x v="1"/>
    <x v="3"/>
    <s v="De Bonte Raaf"/>
    <x v="17"/>
    <x v="29"/>
    <n v="0"/>
    <x v="0"/>
    <x v="7"/>
    <x v="0"/>
    <x v="0"/>
    <x v="2"/>
    <x v="1"/>
  </r>
  <r>
    <x v="1"/>
    <x v="3"/>
    <s v="De Bonte Raaf"/>
    <x v="17"/>
    <x v="30"/>
    <n v="0"/>
    <x v="0"/>
    <x v="7"/>
    <x v="0"/>
    <x v="0"/>
    <x v="2"/>
    <x v="1"/>
  </r>
  <r>
    <x v="1"/>
    <x v="3"/>
    <s v="De Bonte Raaf"/>
    <x v="17"/>
    <x v="31"/>
    <n v="0"/>
    <x v="0"/>
    <x v="7"/>
    <x v="0"/>
    <x v="0"/>
    <x v="2"/>
    <x v="1"/>
  </r>
  <r>
    <x v="1"/>
    <x v="3"/>
    <s v="De Bonte Raaf"/>
    <x v="17"/>
    <x v="32"/>
    <n v="156"/>
    <x v="0"/>
    <x v="7"/>
    <x v="0"/>
    <x v="0"/>
    <x v="2"/>
    <x v="1"/>
  </r>
  <r>
    <x v="1"/>
    <x v="3"/>
    <s v="De Bonte Raaf"/>
    <x v="17"/>
    <x v="33"/>
    <n v="100"/>
    <x v="0"/>
    <x v="7"/>
    <x v="0"/>
    <x v="0"/>
    <x v="2"/>
    <x v="1"/>
  </r>
  <r>
    <x v="1"/>
    <x v="3"/>
    <s v="De Bonte Raaf"/>
    <x v="17"/>
    <x v="34"/>
    <n v="100"/>
    <x v="0"/>
    <x v="7"/>
    <x v="0"/>
    <x v="0"/>
    <x v="2"/>
    <x v="1"/>
  </r>
  <r>
    <x v="1"/>
    <x v="3"/>
    <s v="De Bonte Raaf"/>
    <x v="17"/>
    <x v="35"/>
    <n v="100"/>
    <x v="0"/>
    <x v="7"/>
    <x v="0"/>
    <x v="0"/>
    <x v="2"/>
    <x v="1"/>
  </r>
  <r>
    <x v="1"/>
    <x v="3"/>
    <s v="De Bonte Raaf"/>
    <x v="17"/>
    <x v="36"/>
    <n v="156"/>
    <x v="0"/>
    <x v="7"/>
    <x v="0"/>
    <x v="0"/>
    <x v="2"/>
    <x v="1"/>
  </r>
  <r>
    <x v="1"/>
    <x v="3"/>
    <s v="De Bonte Raaf"/>
    <x v="17"/>
    <x v="37"/>
    <n v="6.97"/>
    <x v="0"/>
    <x v="7"/>
    <x v="0"/>
    <x v="0"/>
    <x v="2"/>
    <x v="1"/>
  </r>
  <r>
    <x v="1"/>
    <x v="3"/>
    <s v="De Bonte Raaf"/>
    <x v="17"/>
    <x v="104"/>
    <n v="0"/>
    <x v="0"/>
    <x v="7"/>
    <x v="0"/>
    <x v="0"/>
    <x v="2"/>
    <x v="1"/>
  </r>
  <r>
    <x v="1"/>
    <x v="3"/>
    <s v="De Bonte Raaf"/>
    <x v="17"/>
    <x v="105"/>
    <n v="0"/>
    <x v="0"/>
    <x v="7"/>
    <x v="0"/>
    <x v="0"/>
    <x v="2"/>
    <x v="1"/>
  </r>
  <r>
    <x v="1"/>
    <x v="3"/>
    <s v="De Bonte Raaf"/>
    <x v="17"/>
    <x v="106"/>
    <n v="0"/>
    <x v="0"/>
    <x v="7"/>
    <x v="0"/>
    <x v="0"/>
    <x v="2"/>
    <x v="1"/>
  </r>
  <r>
    <x v="1"/>
    <x v="3"/>
    <s v="De Bonte Raaf"/>
    <x v="17"/>
    <x v="38"/>
    <n v="104.83"/>
    <x v="0"/>
    <x v="7"/>
    <x v="0"/>
    <x v="0"/>
    <x v="2"/>
    <x v="1"/>
  </r>
  <r>
    <x v="1"/>
    <x v="3"/>
    <s v="De Bonte Raaf"/>
    <x v="17"/>
    <x v="93"/>
    <n v="21.6"/>
    <x v="0"/>
    <x v="7"/>
    <x v="0"/>
    <x v="0"/>
    <x v="2"/>
    <x v="1"/>
  </r>
  <r>
    <x v="1"/>
    <x v="3"/>
    <s v="De Bonte Raaf"/>
    <x v="17"/>
    <x v="40"/>
    <n v="126.43"/>
    <x v="0"/>
    <x v="7"/>
    <x v="0"/>
    <x v="0"/>
    <x v="2"/>
    <x v="1"/>
  </r>
  <r>
    <x v="1"/>
    <x v="3"/>
    <s v="De Bonte Raaf"/>
    <x v="17"/>
    <x v="94"/>
    <n v="21.6"/>
    <x v="0"/>
    <x v="7"/>
    <x v="0"/>
    <x v="0"/>
    <x v="2"/>
    <x v="1"/>
  </r>
  <r>
    <x v="1"/>
    <x v="3"/>
    <s v="De Bonte Raaf"/>
    <x v="17"/>
    <x v="92"/>
    <n v="0"/>
    <x v="0"/>
    <x v="7"/>
    <x v="0"/>
    <x v="0"/>
    <x v="2"/>
    <x v="1"/>
  </r>
  <r>
    <x v="1"/>
    <x v="3"/>
    <s v="De Bonte Raaf"/>
    <x v="17"/>
    <x v="107"/>
    <n v="0"/>
    <x v="0"/>
    <x v="7"/>
    <x v="0"/>
    <x v="1"/>
    <x v="2"/>
    <x v="1"/>
  </r>
  <r>
    <x v="1"/>
    <x v="3"/>
    <s v="De Bonte Raaf"/>
    <x v="17"/>
    <x v="43"/>
    <n v="0"/>
    <x v="0"/>
    <x v="7"/>
    <x v="0"/>
    <x v="1"/>
    <x v="2"/>
    <x v="1"/>
  </r>
  <r>
    <x v="1"/>
    <x v="3"/>
    <s v="De Bonte Raaf"/>
    <x v="17"/>
    <x v="108"/>
    <n v="0"/>
    <x v="0"/>
    <x v="7"/>
    <x v="0"/>
    <x v="1"/>
    <x v="2"/>
    <x v="1"/>
  </r>
  <r>
    <x v="1"/>
    <x v="3"/>
    <s v="De Bonte Raaf"/>
    <x v="17"/>
    <x v="109"/>
    <n v="0"/>
    <x v="0"/>
    <x v="7"/>
    <x v="0"/>
    <x v="1"/>
    <x v="2"/>
    <x v="1"/>
  </r>
  <r>
    <x v="1"/>
    <x v="3"/>
    <s v="De Bonte Raaf"/>
    <x v="17"/>
    <x v="110"/>
    <n v="0"/>
    <x v="0"/>
    <x v="7"/>
    <x v="0"/>
    <x v="1"/>
    <x v="2"/>
    <x v="1"/>
  </r>
  <r>
    <x v="1"/>
    <x v="3"/>
    <s v="De Bonte Raaf"/>
    <x v="17"/>
    <x v="44"/>
    <n v="0"/>
    <x v="0"/>
    <x v="7"/>
    <x v="0"/>
    <x v="2"/>
    <x v="2"/>
    <x v="1"/>
  </r>
  <r>
    <x v="1"/>
    <x v="3"/>
    <s v="De Bonte Raaf"/>
    <x v="17"/>
    <x v="111"/>
    <n v="0"/>
    <x v="0"/>
    <x v="7"/>
    <x v="0"/>
    <x v="2"/>
    <x v="2"/>
    <x v="1"/>
  </r>
  <r>
    <x v="1"/>
    <x v="3"/>
    <s v="De Bonte Raaf"/>
    <x v="17"/>
    <x v="46"/>
    <n v="0"/>
    <x v="0"/>
    <x v="7"/>
    <x v="0"/>
    <x v="2"/>
    <x v="2"/>
    <x v="1"/>
  </r>
  <r>
    <x v="1"/>
    <x v="3"/>
    <s v="De Bonte Raaf"/>
    <x v="17"/>
    <x v="112"/>
    <n v="0"/>
    <x v="0"/>
    <x v="7"/>
    <x v="0"/>
    <x v="2"/>
    <x v="2"/>
    <x v="1"/>
  </r>
  <r>
    <x v="1"/>
    <x v="3"/>
    <s v="De Bonte Raaf"/>
    <x v="17"/>
    <x v="113"/>
    <n v="0"/>
    <x v="0"/>
    <x v="7"/>
    <x v="0"/>
    <x v="2"/>
    <x v="2"/>
    <x v="1"/>
  </r>
  <r>
    <x v="1"/>
    <x v="3"/>
    <s v="De Bonte Raaf"/>
    <x v="17"/>
    <x v="114"/>
    <n v="0"/>
    <x v="0"/>
    <x v="7"/>
    <x v="0"/>
    <x v="2"/>
    <x v="2"/>
    <x v="1"/>
  </r>
  <r>
    <x v="1"/>
    <x v="3"/>
    <s v="De Bonte Raaf"/>
    <x v="17"/>
    <x v="115"/>
    <n v="0"/>
    <x v="0"/>
    <x v="7"/>
    <x v="0"/>
    <x v="2"/>
    <x v="2"/>
    <x v="1"/>
  </r>
  <r>
    <x v="1"/>
    <x v="3"/>
    <s v="De Bonte Raaf"/>
    <x v="17"/>
    <x v="116"/>
    <n v="0"/>
    <x v="0"/>
    <x v="7"/>
    <x v="0"/>
    <x v="1"/>
    <x v="2"/>
    <x v="1"/>
  </r>
  <r>
    <x v="1"/>
    <x v="3"/>
    <s v="De Bonte Raaf"/>
    <x v="17"/>
    <x v="117"/>
    <n v="0"/>
    <x v="0"/>
    <x v="7"/>
    <x v="0"/>
    <x v="2"/>
    <x v="2"/>
    <x v="1"/>
  </r>
  <r>
    <x v="1"/>
    <x v="3"/>
    <s v="De Bonte Raaf"/>
    <x v="17"/>
    <x v="118"/>
    <n v="0"/>
    <x v="0"/>
    <x v="7"/>
    <x v="0"/>
    <x v="1"/>
    <x v="2"/>
    <x v="1"/>
  </r>
  <r>
    <x v="1"/>
    <x v="3"/>
    <s v="De Bonte Raaf"/>
    <x v="17"/>
    <x v="119"/>
    <n v="-0.4"/>
    <x v="0"/>
    <x v="7"/>
    <x v="0"/>
    <x v="10"/>
    <x v="2"/>
    <x v="1"/>
  </r>
  <r>
    <x v="1"/>
    <x v="3"/>
    <s v="De Bonte Raaf"/>
    <x v="17"/>
    <x v="132"/>
    <n v="0"/>
    <x v="0"/>
    <x v="7"/>
    <x v="0"/>
    <x v="10"/>
    <x v="2"/>
    <x v="1"/>
  </r>
  <r>
    <x v="1"/>
    <x v="3"/>
    <s v="De Bonte Raaf"/>
    <x v="17"/>
    <x v="133"/>
    <n v="0"/>
    <x v="0"/>
    <x v="7"/>
    <x v="0"/>
    <x v="10"/>
    <x v="2"/>
    <x v="1"/>
  </r>
  <r>
    <x v="1"/>
    <x v="3"/>
    <s v="De Bonte Raaf"/>
    <x v="17"/>
    <x v="120"/>
    <n v="0"/>
    <x v="0"/>
    <x v="7"/>
    <x v="0"/>
    <x v="10"/>
    <x v="2"/>
    <x v="1"/>
  </r>
  <r>
    <x v="1"/>
    <x v="3"/>
    <s v="De Bonte Raaf"/>
    <x v="17"/>
    <x v="121"/>
    <n v="0"/>
    <x v="0"/>
    <x v="7"/>
    <x v="0"/>
    <x v="10"/>
    <x v="2"/>
    <x v="1"/>
  </r>
  <r>
    <x v="1"/>
    <x v="3"/>
    <s v="De Bonte Raaf"/>
    <x v="17"/>
    <x v="122"/>
    <n v="0"/>
    <x v="0"/>
    <x v="7"/>
    <x v="0"/>
    <x v="10"/>
    <x v="2"/>
    <x v="1"/>
  </r>
  <r>
    <x v="1"/>
    <x v="3"/>
    <s v="De Bonte Raaf"/>
    <x v="17"/>
    <x v="123"/>
    <n v="0"/>
    <x v="0"/>
    <x v="7"/>
    <x v="0"/>
    <x v="10"/>
    <x v="2"/>
    <x v="1"/>
  </r>
  <r>
    <x v="1"/>
    <x v="3"/>
    <s v="De Bonte Raaf"/>
    <x v="17"/>
    <x v="124"/>
    <n v="0"/>
    <x v="0"/>
    <x v="7"/>
    <x v="0"/>
    <x v="10"/>
    <x v="2"/>
    <x v="1"/>
  </r>
  <r>
    <x v="1"/>
    <x v="3"/>
    <s v="De Bonte Raaf"/>
    <x v="17"/>
    <x v="48"/>
    <n v="0"/>
    <x v="0"/>
    <x v="7"/>
    <x v="0"/>
    <x v="1"/>
    <x v="2"/>
    <x v="1"/>
  </r>
  <r>
    <x v="1"/>
    <x v="3"/>
    <s v="De Bonte Raaf"/>
    <x v="17"/>
    <x v="49"/>
    <n v="0"/>
    <x v="0"/>
    <x v="7"/>
    <x v="0"/>
    <x v="3"/>
    <x v="2"/>
    <x v="1"/>
  </r>
  <r>
    <x v="1"/>
    <x v="3"/>
    <s v="De Bonte Raaf"/>
    <x v="17"/>
    <x v="50"/>
    <n v="0"/>
    <x v="0"/>
    <x v="7"/>
    <x v="0"/>
    <x v="4"/>
    <x v="2"/>
    <x v="1"/>
  </r>
  <r>
    <x v="1"/>
    <x v="3"/>
    <s v="De Bonte Raaf"/>
    <x v="17"/>
    <x v="51"/>
    <n v="0"/>
    <x v="0"/>
    <x v="7"/>
    <x v="0"/>
    <x v="4"/>
    <x v="2"/>
    <x v="1"/>
  </r>
  <r>
    <x v="1"/>
    <x v="3"/>
    <s v="De Bonte Raaf"/>
    <x v="17"/>
    <x v="52"/>
    <n v="0"/>
    <x v="0"/>
    <x v="7"/>
    <x v="0"/>
    <x v="1"/>
    <x v="2"/>
    <x v="1"/>
  </r>
  <r>
    <x v="1"/>
    <x v="3"/>
    <s v="De Bonte Raaf"/>
    <x v="17"/>
    <x v="53"/>
    <n v="0"/>
    <x v="0"/>
    <x v="7"/>
    <x v="0"/>
    <x v="3"/>
    <x v="2"/>
    <x v="1"/>
  </r>
  <r>
    <x v="1"/>
    <x v="3"/>
    <s v="De Bonte Raaf"/>
    <x v="17"/>
    <x v="54"/>
    <n v="0"/>
    <x v="0"/>
    <x v="7"/>
    <x v="0"/>
    <x v="4"/>
    <x v="2"/>
    <x v="1"/>
  </r>
  <r>
    <x v="1"/>
    <x v="3"/>
    <s v="De Bonte Raaf"/>
    <x v="17"/>
    <x v="55"/>
    <n v="0"/>
    <x v="0"/>
    <x v="7"/>
    <x v="0"/>
    <x v="4"/>
    <x v="2"/>
    <x v="1"/>
  </r>
  <r>
    <x v="1"/>
    <x v="3"/>
    <s v="De Bonte Raaf"/>
    <x v="17"/>
    <x v="56"/>
    <n v="0"/>
    <x v="0"/>
    <x v="7"/>
    <x v="0"/>
    <x v="4"/>
    <x v="2"/>
    <x v="1"/>
  </r>
  <r>
    <x v="1"/>
    <x v="3"/>
    <s v="De Bonte Raaf"/>
    <x v="17"/>
    <x v="57"/>
    <n v="0"/>
    <x v="0"/>
    <x v="7"/>
    <x v="0"/>
    <x v="4"/>
    <x v="2"/>
    <x v="1"/>
  </r>
  <r>
    <x v="1"/>
    <x v="3"/>
    <s v="De Bonte Raaf"/>
    <x v="17"/>
    <x v="58"/>
    <n v="0"/>
    <x v="0"/>
    <x v="7"/>
    <x v="0"/>
    <x v="4"/>
    <x v="2"/>
    <x v="1"/>
  </r>
  <r>
    <x v="1"/>
    <x v="3"/>
    <s v="De Bonte Raaf"/>
    <x v="17"/>
    <x v="59"/>
    <n v="0"/>
    <x v="0"/>
    <x v="7"/>
    <x v="0"/>
    <x v="4"/>
    <x v="2"/>
    <x v="1"/>
  </r>
  <r>
    <x v="1"/>
    <x v="3"/>
    <s v="De Bonte Raaf"/>
    <x v="17"/>
    <x v="60"/>
    <n v="0"/>
    <x v="0"/>
    <x v="7"/>
    <x v="0"/>
    <x v="5"/>
    <x v="2"/>
    <x v="1"/>
  </r>
  <r>
    <x v="1"/>
    <x v="3"/>
    <s v="De Bonte Raaf"/>
    <x v="17"/>
    <x v="64"/>
    <n v="0"/>
    <x v="0"/>
    <x v="7"/>
    <x v="0"/>
    <x v="5"/>
    <x v="2"/>
    <x v="1"/>
  </r>
  <r>
    <x v="1"/>
    <x v="3"/>
    <s v="De Bonte Raaf"/>
    <x v="17"/>
    <x v="66"/>
    <n v="0"/>
    <x v="0"/>
    <x v="7"/>
    <x v="0"/>
    <x v="5"/>
    <x v="2"/>
    <x v="1"/>
  </r>
  <r>
    <x v="1"/>
    <x v="3"/>
    <s v="De Bonte Raaf"/>
    <x v="17"/>
    <x v="67"/>
    <n v="0"/>
    <x v="0"/>
    <x v="7"/>
    <x v="0"/>
    <x v="5"/>
    <x v="2"/>
    <x v="1"/>
  </r>
  <r>
    <x v="1"/>
    <x v="3"/>
    <s v="De Bonte Raaf"/>
    <x v="17"/>
    <x v="70"/>
    <n v="0"/>
    <x v="0"/>
    <x v="7"/>
    <x v="0"/>
    <x v="5"/>
    <x v="2"/>
    <x v="1"/>
  </r>
  <r>
    <x v="1"/>
    <x v="3"/>
    <s v="De Bonte Raaf"/>
    <x v="17"/>
    <x v="72"/>
    <n v="0"/>
    <x v="0"/>
    <x v="7"/>
    <x v="0"/>
    <x v="4"/>
    <x v="2"/>
    <x v="1"/>
  </r>
  <r>
    <x v="1"/>
    <x v="3"/>
    <s v="De Bonte Raaf"/>
    <x v="17"/>
    <x v="73"/>
    <n v="0"/>
    <x v="0"/>
    <x v="7"/>
    <x v="0"/>
    <x v="4"/>
    <x v="2"/>
    <x v="1"/>
  </r>
  <r>
    <x v="1"/>
    <x v="3"/>
    <s v="De Bonte Raaf"/>
    <x v="17"/>
    <x v="74"/>
    <n v="0"/>
    <x v="0"/>
    <x v="7"/>
    <x v="0"/>
    <x v="4"/>
    <x v="2"/>
    <x v="1"/>
  </r>
  <r>
    <x v="1"/>
    <x v="3"/>
    <s v="De Bonte Raaf"/>
    <x v="17"/>
    <x v="75"/>
    <n v="0"/>
    <x v="0"/>
    <x v="7"/>
    <x v="0"/>
    <x v="4"/>
    <x v="2"/>
    <x v="1"/>
  </r>
  <r>
    <x v="1"/>
    <x v="3"/>
    <s v="De Bonte Raaf"/>
    <x v="17"/>
    <x v="76"/>
    <n v="6.97"/>
    <x v="0"/>
    <x v="7"/>
    <x v="0"/>
    <x v="6"/>
    <x v="2"/>
    <x v="1"/>
  </r>
  <r>
    <x v="1"/>
    <x v="3"/>
    <s v="De Bonte Raaf"/>
    <x v="17"/>
    <x v="125"/>
    <n v="0"/>
    <x v="0"/>
    <x v="7"/>
    <x v="0"/>
    <x v="6"/>
    <x v="2"/>
    <x v="1"/>
  </r>
  <r>
    <x v="1"/>
    <x v="3"/>
    <s v="De Bonte Raaf"/>
    <x v="17"/>
    <x v="77"/>
    <n v="-36.67"/>
    <x v="0"/>
    <x v="7"/>
    <x v="0"/>
    <x v="7"/>
    <x v="2"/>
    <x v="1"/>
  </r>
  <r>
    <x v="1"/>
    <x v="3"/>
    <s v="De Bonte Raaf"/>
    <x v="17"/>
    <x v="78"/>
    <n v="0"/>
    <x v="0"/>
    <x v="7"/>
    <x v="0"/>
    <x v="7"/>
    <x v="2"/>
    <x v="1"/>
  </r>
  <r>
    <x v="1"/>
    <x v="3"/>
    <s v="De Bonte Raaf"/>
    <x v="17"/>
    <x v="79"/>
    <n v="0"/>
    <x v="0"/>
    <x v="7"/>
    <x v="0"/>
    <x v="7"/>
    <x v="2"/>
    <x v="1"/>
  </r>
  <r>
    <x v="1"/>
    <x v="3"/>
    <s v="De Bonte Raaf"/>
    <x v="17"/>
    <x v="80"/>
    <n v="0"/>
    <x v="0"/>
    <x v="7"/>
    <x v="0"/>
    <x v="8"/>
    <x v="2"/>
    <x v="1"/>
  </r>
  <r>
    <x v="1"/>
    <x v="3"/>
    <s v="De Bonte Raaf"/>
    <x v="17"/>
    <x v="126"/>
    <n v="0"/>
    <x v="0"/>
    <x v="7"/>
    <x v="0"/>
    <x v="8"/>
    <x v="2"/>
    <x v="1"/>
  </r>
  <r>
    <x v="1"/>
    <x v="3"/>
    <s v="De Bonte Raaf"/>
    <x v="17"/>
    <x v="81"/>
    <n v="62.93"/>
    <x v="0"/>
    <x v="7"/>
    <x v="0"/>
    <x v="8"/>
    <x v="2"/>
    <x v="1"/>
  </r>
  <r>
    <x v="1"/>
    <x v="3"/>
    <s v="De Bonte Raaf"/>
    <x v="17"/>
    <x v="82"/>
    <n v="0"/>
    <x v="0"/>
    <x v="7"/>
    <x v="0"/>
    <x v="8"/>
    <x v="2"/>
    <x v="1"/>
  </r>
  <r>
    <x v="1"/>
    <x v="3"/>
    <s v="De Bonte Raaf"/>
    <x v="17"/>
    <x v="83"/>
    <n v="62.93"/>
    <x v="0"/>
    <x v="7"/>
    <x v="0"/>
    <x v="9"/>
    <x v="2"/>
    <x v="1"/>
  </r>
  <r>
    <x v="1"/>
    <x v="3"/>
    <s v="De Bonte Raaf"/>
    <x v="17"/>
    <x v="84"/>
    <n v="0"/>
    <x v="0"/>
    <x v="7"/>
    <x v="0"/>
    <x v="3"/>
    <x v="2"/>
    <x v="1"/>
  </r>
  <r>
    <x v="1"/>
    <x v="3"/>
    <s v="De Bonte Raaf"/>
    <x v="18"/>
    <x v="0"/>
    <n v="4277.07"/>
    <x v="4"/>
    <x v="5"/>
    <x v="3"/>
    <x v="0"/>
    <x v="0"/>
    <x v="1"/>
  </r>
  <r>
    <x v="1"/>
    <x v="3"/>
    <s v="De Bonte Raaf"/>
    <x v="18"/>
    <x v="85"/>
    <n v="1983.97"/>
    <x v="4"/>
    <x v="5"/>
    <x v="3"/>
    <x v="0"/>
    <x v="0"/>
    <x v="1"/>
  </r>
  <r>
    <x v="1"/>
    <x v="3"/>
    <s v="De Bonte Raaf"/>
    <x v="18"/>
    <x v="2"/>
    <n v="0"/>
    <x v="4"/>
    <x v="5"/>
    <x v="3"/>
    <x v="0"/>
    <x v="0"/>
    <x v="1"/>
  </r>
  <r>
    <x v="1"/>
    <x v="3"/>
    <s v="De Bonte Raaf"/>
    <x v="18"/>
    <x v="86"/>
    <n v="1983.97"/>
    <x v="4"/>
    <x v="5"/>
    <x v="3"/>
    <x v="0"/>
    <x v="0"/>
    <x v="1"/>
  </r>
  <r>
    <x v="1"/>
    <x v="3"/>
    <s v="De Bonte Raaf"/>
    <x v="18"/>
    <x v="4"/>
    <n v="1650"/>
    <x v="4"/>
    <x v="5"/>
    <x v="3"/>
    <x v="1"/>
    <x v="0"/>
    <x v="1"/>
  </r>
  <r>
    <x v="1"/>
    <x v="3"/>
    <s v="De Bonte Raaf"/>
    <x v="18"/>
    <x v="5"/>
    <n v="0"/>
    <x v="4"/>
    <x v="5"/>
    <x v="3"/>
    <x v="0"/>
    <x v="0"/>
    <x v="1"/>
  </r>
  <r>
    <x v="1"/>
    <x v="3"/>
    <s v="De Bonte Raaf"/>
    <x v="18"/>
    <x v="6"/>
    <n v="2499.09"/>
    <x v="4"/>
    <x v="5"/>
    <x v="3"/>
    <x v="0"/>
    <x v="0"/>
    <x v="1"/>
  </r>
  <r>
    <x v="1"/>
    <x v="3"/>
    <s v="De Bonte Raaf"/>
    <x v="18"/>
    <x v="101"/>
    <n v="50"/>
    <x v="4"/>
    <x v="5"/>
    <x v="3"/>
    <x v="1"/>
    <x v="0"/>
    <x v="1"/>
  </r>
  <r>
    <x v="1"/>
    <x v="3"/>
    <s v="De Bonte Raaf"/>
    <x v="18"/>
    <x v="7"/>
    <n v="0"/>
    <x v="4"/>
    <x v="5"/>
    <x v="3"/>
    <x v="0"/>
    <x v="0"/>
    <x v="1"/>
  </r>
  <r>
    <x v="1"/>
    <x v="3"/>
    <s v="De Bonte Raaf"/>
    <x v="18"/>
    <x v="9"/>
    <n v="0"/>
    <x v="4"/>
    <x v="5"/>
    <x v="3"/>
    <x v="0"/>
    <x v="0"/>
    <x v="1"/>
  </r>
  <r>
    <x v="1"/>
    <x v="3"/>
    <s v="De Bonte Raaf"/>
    <x v="18"/>
    <x v="102"/>
    <n v="0"/>
    <x v="4"/>
    <x v="5"/>
    <x v="3"/>
    <x v="0"/>
    <x v="0"/>
    <x v="1"/>
  </r>
  <r>
    <x v="1"/>
    <x v="3"/>
    <s v="De Bonte Raaf"/>
    <x v="18"/>
    <x v="87"/>
    <n v="1650"/>
    <x v="4"/>
    <x v="5"/>
    <x v="3"/>
    <x v="0"/>
    <x v="0"/>
    <x v="1"/>
  </r>
  <r>
    <x v="1"/>
    <x v="3"/>
    <s v="De Bonte Raaf"/>
    <x v="18"/>
    <x v="88"/>
    <n v="1650"/>
    <x v="4"/>
    <x v="5"/>
    <x v="3"/>
    <x v="0"/>
    <x v="0"/>
    <x v="1"/>
  </r>
  <r>
    <x v="1"/>
    <x v="3"/>
    <s v="De Bonte Raaf"/>
    <x v="18"/>
    <x v="89"/>
    <n v="1650"/>
    <x v="4"/>
    <x v="5"/>
    <x v="3"/>
    <x v="0"/>
    <x v="0"/>
    <x v="1"/>
  </r>
  <r>
    <x v="1"/>
    <x v="3"/>
    <s v="De Bonte Raaf"/>
    <x v="18"/>
    <x v="90"/>
    <n v="1650"/>
    <x v="4"/>
    <x v="5"/>
    <x v="3"/>
    <x v="0"/>
    <x v="0"/>
    <x v="1"/>
  </r>
  <r>
    <x v="1"/>
    <x v="3"/>
    <s v="De Bonte Raaf"/>
    <x v="18"/>
    <x v="91"/>
    <n v="1650"/>
    <x v="4"/>
    <x v="5"/>
    <x v="3"/>
    <x v="0"/>
    <x v="0"/>
    <x v="1"/>
  </r>
  <r>
    <x v="1"/>
    <x v="3"/>
    <s v="De Bonte Raaf"/>
    <x v="18"/>
    <x v="103"/>
    <n v="0"/>
    <x v="4"/>
    <x v="5"/>
    <x v="3"/>
    <x v="1"/>
    <x v="0"/>
    <x v="1"/>
  </r>
  <r>
    <x v="1"/>
    <x v="3"/>
    <s v="De Bonte Raaf"/>
    <x v="18"/>
    <x v="15"/>
    <n v="0"/>
    <x v="4"/>
    <x v="5"/>
    <x v="3"/>
    <x v="0"/>
    <x v="0"/>
    <x v="1"/>
  </r>
  <r>
    <x v="1"/>
    <x v="3"/>
    <s v="De Bonte Raaf"/>
    <x v="18"/>
    <x v="16"/>
    <n v="1983.97"/>
    <x v="4"/>
    <x v="5"/>
    <x v="3"/>
    <x v="0"/>
    <x v="0"/>
    <x v="1"/>
  </r>
  <r>
    <x v="1"/>
    <x v="3"/>
    <s v="De Bonte Raaf"/>
    <x v="18"/>
    <x v="17"/>
    <n v="0"/>
    <x v="4"/>
    <x v="5"/>
    <x v="3"/>
    <x v="0"/>
    <x v="0"/>
    <x v="1"/>
  </r>
  <r>
    <x v="1"/>
    <x v="3"/>
    <s v="De Bonte Raaf"/>
    <x v="18"/>
    <x v="18"/>
    <n v="1983.97"/>
    <x v="4"/>
    <x v="5"/>
    <x v="3"/>
    <x v="0"/>
    <x v="0"/>
    <x v="1"/>
  </r>
  <r>
    <x v="1"/>
    <x v="3"/>
    <s v="De Bonte Raaf"/>
    <x v="18"/>
    <x v="19"/>
    <n v="18"/>
    <x v="4"/>
    <x v="5"/>
    <x v="3"/>
    <x v="0"/>
    <x v="0"/>
    <x v="1"/>
  </r>
  <r>
    <x v="1"/>
    <x v="3"/>
    <s v="De Bonte Raaf"/>
    <x v="18"/>
    <x v="20"/>
    <n v="1983.97"/>
    <x v="4"/>
    <x v="5"/>
    <x v="3"/>
    <x v="0"/>
    <x v="0"/>
    <x v="1"/>
  </r>
  <r>
    <x v="1"/>
    <x v="3"/>
    <s v="De Bonte Raaf"/>
    <x v="18"/>
    <x v="21"/>
    <n v="-187.5"/>
    <x v="4"/>
    <x v="5"/>
    <x v="3"/>
    <x v="0"/>
    <x v="0"/>
    <x v="1"/>
  </r>
  <r>
    <x v="1"/>
    <x v="3"/>
    <s v="De Bonte Raaf"/>
    <x v="18"/>
    <x v="22"/>
    <n v="1983.97"/>
    <x v="4"/>
    <x v="5"/>
    <x v="3"/>
    <x v="0"/>
    <x v="0"/>
    <x v="1"/>
  </r>
  <r>
    <x v="1"/>
    <x v="3"/>
    <s v="De Bonte Raaf"/>
    <x v="18"/>
    <x v="23"/>
    <n v="1983.97"/>
    <x v="4"/>
    <x v="5"/>
    <x v="3"/>
    <x v="0"/>
    <x v="0"/>
    <x v="1"/>
  </r>
  <r>
    <x v="1"/>
    <x v="3"/>
    <s v="De Bonte Raaf"/>
    <x v="18"/>
    <x v="24"/>
    <n v="1983.97"/>
    <x v="4"/>
    <x v="5"/>
    <x v="3"/>
    <x v="0"/>
    <x v="0"/>
    <x v="1"/>
  </r>
  <r>
    <x v="1"/>
    <x v="3"/>
    <s v="De Bonte Raaf"/>
    <x v="18"/>
    <x v="25"/>
    <n v="21.67"/>
    <x v="4"/>
    <x v="5"/>
    <x v="3"/>
    <x v="0"/>
    <x v="0"/>
    <x v="1"/>
  </r>
  <r>
    <x v="1"/>
    <x v="3"/>
    <s v="De Bonte Raaf"/>
    <x v="18"/>
    <x v="26"/>
    <n v="81"/>
    <x v="4"/>
    <x v="5"/>
    <x v="3"/>
    <x v="0"/>
    <x v="0"/>
    <x v="1"/>
  </r>
  <r>
    <x v="1"/>
    <x v="3"/>
    <s v="De Bonte Raaf"/>
    <x v="18"/>
    <x v="27"/>
    <n v="324.08"/>
    <x v="4"/>
    <x v="5"/>
    <x v="3"/>
    <x v="0"/>
    <x v="0"/>
    <x v="1"/>
  </r>
  <r>
    <x v="1"/>
    <x v="3"/>
    <s v="De Bonte Raaf"/>
    <x v="18"/>
    <x v="28"/>
    <n v="1983.97"/>
    <x v="4"/>
    <x v="5"/>
    <x v="3"/>
    <x v="0"/>
    <x v="0"/>
    <x v="1"/>
  </r>
  <r>
    <x v="1"/>
    <x v="3"/>
    <s v="De Bonte Raaf"/>
    <x v="18"/>
    <x v="29"/>
    <n v="0"/>
    <x v="4"/>
    <x v="5"/>
    <x v="3"/>
    <x v="0"/>
    <x v="0"/>
    <x v="1"/>
  </r>
  <r>
    <x v="1"/>
    <x v="3"/>
    <s v="De Bonte Raaf"/>
    <x v="18"/>
    <x v="30"/>
    <n v="3300"/>
    <x v="4"/>
    <x v="5"/>
    <x v="3"/>
    <x v="0"/>
    <x v="0"/>
    <x v="1"/>
  </r>
  <r>
    <x v="1"/>
    <x v="3"/>
    <s v="De Bonte Raaf"/>
    <x v="18"/>
    <x v="31"/>
    <n v="21.15"/>
    <x v="4"/>
    <x v="5"/>
    <x v="3"/>
    <x v="0"/>
    <x v="0"/>
    <x v="1"/>
  </r>
  <r>
    <x v="1"/>
    <x v="3"/>
    <s v="De Bonte Raaf"/>
    <x v="18"/>
    <x v="32"/>
    <n v="78"/>
    <x v="4"/>
    <x v="5"/>
    <x v="3"/>
    <x v="0"/>
    <x v="0"/>
    <x v="1"/>
  </r>
  <r>
    <x v="1"/>
    <x v="3"/>
    <s v="De Bonte Raaf"/>
    <x v="18"/>
    <x v="33"/>
    <n v="50"/>
    <x v="4"/>
    <x v="5"/>
    <x v="3"/>
    <x v="0"/>
    <x v="0"/>
    <x v="1"/>
  </r>
  <r>
    <x v="1"/>
    <x v="3"/>
    <s v="De Bonte Raaf"/>
    <x v="18"/>
    <x v="34"/>
    <n v="50"/>
    <x v="4"/>
    <x v="5"/>
    <x v="3"/>
    <x v="0"/>
    <x v="0"/>
    <x v="1"/>
  </r>
  <r>
    <x v="1"/>
    <x v="3"/>
    <s v="De Bonte Raaf"/>
    <x v="18"/>
    <x v="35"/>
    <n v="80"/>
    <x v="4"/>
    <x v="5"/>
    <x v="3"/>
    <x v="0"/>
    <x v="0"/>
    <x v="1"/>
  </r>
  <r>
    <x v="1"/>
    <x v="3"/>
    <s v="De Bonte Raaf"/>
    <x v="18"/>
    <x v="36"/>
    <n v="78"/>
    <x v="4"/>
    <x v="5"/>
    <x v="3"/>
    <x v="0"/>
    <x v="0"/>
    <x v="1"/>
  </r>
  <r>
    <x v="1"/>
    <x v="3"/>
    <s v="De Bonte Raaf"/>
    <x v="18"/>
    <x v="37"/>
    <n v="138.88"/>
    <x v="4"/>
    <x v="5"/>
    <x v="3"/>
    <x v="0"/>
    <x v="0"/>
    <x v="1"/>
  </r>
  <r>
    <x v="1"/>
    <x v="3"/>
    <s v="De Bonte Raaf"/>
    <x v="18"/>
    <x v="104"/>
    <n v="0"/>
    <x v="4"/>
    <x v="5"/>
    <x v="3"/>
    <x v="0"/>
    <x v="0"/>
    <x v="1"/>
  </r>
  <r>
    <x v="1"/>
    <x v="3"/>
    <s v="De Bonte Raaf"/>
    <x v="18"/>
    <x v="105"/>
    <n v="0"/>
    <x v="4"/>
    <x v="5"/>
    <x v="3"/>
    <x v="0"/>
    <x v="0"/>
    <x v="1"/>
  </r>
  <r>
    <x v="1"/>
    <x v="3"/>
    <s v="De Bonte Raaf"/>
    <x v="18"/>
    <x v="106"/>
    <n v="0"/>
    <x v="4"/>
    <x v="5"/>
    <x v="3"/>
    <x v="0"/>
    <x v="0"/>
    <x v="1"/>
  </r>
  <r>
    <x v="1"/>
    <x v="3"/>
    <s v="De Bonte Raaf"/>
    <x v="18"/>
    <x v="38"/>
    <n v="56.75"/>
    <x v="4"/>
    <x v="5"/>
    <x v="3"/>
    <x v="0"/>
    <x v="0"/>
    <x v="1"/>
  </r>
  <r>
    <x v="1"/>
    <x v="3"/>
    <s v="De Bonte Raaf"/>
    <x v="18"/>
    <x v="39"/>
    <n v="0"/>
    <x v="4"/>
    <x v="5"/>
    <x v="3"/>
    <x v="0"/>
    <x v="0"/>
    <x v="1"/>
  </r>
  <r>
    <x v="1"/>
    <x v="3"/>
    <s v="De Bonte Raaf"/>
    <x v="18"/>
    <x v="40"/>
    <n v="56.75"/>
    <x v="4"/>
    <x v="5"/>
    <x v="3"/>
    <x v="0"/>
    <x v="0"/>
    <x v="1"/>
  </r>
  <r>
    <x v="1"/>
    <x v="3"/>
    <s v="De Bonte Raaf"/>
    <x v="18"/>
    <x v="41"/>
    <n v="0"/>
    <x v="4"/>
    <x v="5"/>
    <x v="3"/>
    <x v="0"/>
    <x v="0"/>
    <x v="1"/>
  </r>
  <r>
    <x v="1"/>
    <x v="3"/>
    <s v="De Bonte Raaf"/>
    <x v="18"/>
    <x v="92"/>
    <n v="1650"/>
    <x v="4"/>
    <x v="5"/>
    <x v="3"/>
    <x v="0"/>
    <x v="0"/>
    <x v="1"/>
  </r>
  <r>
    <x v="1"/>
    <x v="3"/>
    <s v="De Bonte Raaf"/>
    <x v="18"/>
    <x v="107"/>
    <n v="0"/>
    <x v="4"/>
    <x v="5"/>
    <x v="3"/>
    <x v="1"/>
    <x v="0"/>
    <x v="1"/>
  </r>
  <r>
    <x v="1"/>
    <x v="3"/>
    <s v="De Bonte Raaf"/>
    <x v="18"/>
    <x v="43"/>
    <n v="0"/>
    <x v="4"/>
    <x v="5"/>
    <x v="3"/>
    <x v="1"/>
    <x v="0"/>
    <x v="1"/>
  </r>
  <r>
    <x v="1"/>
    <x v="3"/>
    <s v="De Bonte Raaf"/>
    <x v="18"/>
    <x v="108"/>
    <n v="0"/>
    <x v="4"/>
    <x v="5"/>
    <x v="3"/>
    <x v="1"/>
    <x v="0"/>
    <x v="1"/>
  </r>
  <r>
    <x v="1"/>
    <x v="3"/>
    <s v="De Bonte Raaf"/>
    <x v="18"/>
    <x v="109"/>
    <n v="0"/>
    <x v="4"/>
    <x v="5"/>
    <x v="3"/>
    <x v="1"/>
    <x v="0"/>
    <x v="1"/>
  </r>
  <r>
    <x v="1"/>
    <x v="3"/>
    <s v="De Bonte Raaf"/>
    <x v="18"/>
    <x v="110"/>
    <n v="0"/>
    <x v="4"/>
    <x v="5"/>
    <x v="3"/>
    <x v="1"/>
    <x v="0"/>
    <x v="1"/>
  </r>
  <r>
    <x v="1"/>
    <x v="3"/>
    <s v="De Bonte Raaf"/>
    <x v="18"/>
    <x v="44"/>
    <n v="0"/>
    <x v="4"/>
    <x v="5"/>
    <x v="3"/>
    <x v="2"/>
    <x v="0"/>
    <x v="1"/>
  </r>
  <r>
    <x v="1"/>
    <x v="3"/>
    <s v="De Bonte Raaf"/>
    <x v="18"/>
    <x v="111"/>
    <n v="0"/>
    <x v="4"/>
    <x v="5"/>
    <x v="3"/>
    <x v="2"/>
    <x v="0"/>
    <x v="1"/>
  </r>
  <r>
    <x v="1"/>
    <x v="3"/>
    <s v="De Bonte Raaf"/>
    <x v="18"/>
    <x v="46"/>
    <n v="0"/>
    <x v="4"/>
    <x v="5"/>
    <x v="3"/>
    <x v="2"/>
    <x v="0"/>
    <x v="1"/>
  </r>
  <r>
    <x v="1"/>
    <x v="3"/>
    <s v="De Bonte Raaf"/>
    <x v="18"/>
    <x v="112"/>
    <n v="10"/>
    <x v="4"/>
    <x v="5"/>
    <x v="3"/>
    <x v="2"/>
    <x v="0"/>
    <x v="1"/>
  </r>
  <r>
    <x v="1"/>
    <x v="3"/>
    <s v="De Bonte Raaf"/>
    <x v="18"/>
    <x v="113"/>
    <n v="0"/>
    <x v="4"/>
    <x v="5"/>
    <x v="3"/>
    <x v="2"/>
    <x v="0"/>
    <x v="1"/>
  </r>
  <r>
    <x v="1"/>
    <x v="3"/>
    <s v="De Bonte Raaf"/>
    <x v="18"/>
    <x v="114"/>
    <n v="0"/>
    <x v="4"/>
    <x v="5"/>
    <x v="3"/>
    <x v="2"/>
    <x v="0"/>
    <x v="1"/>
  </r>
  <r>
    <x v="1"/>
    <x v="3"/>
    <s v="De Bonte Raaf"/>
    <x v="18"/>
    <x v="115"/>
    <n v="0"/>
    <x v="4"/>
    <x v="5"/>
    <x v="3"/>
    <x v="2"/>
    <x v="0"/>
    <x v="1"/>
  </r>
  <r>
    <x v="1"/>
    <x v="3"/>
    <s v="De Bonte Raaf"/>
    <x v="18"/>
    <x v="116"/>
    <n v="380.78"/>
    <x v="4"/>
    <x v="5"/>
    <x v="3"/>
    <x v="1"/>
    <x v="0"/>
    <x v="1"/>
  </r>
  <r>
    <x v="1"/>
    <x v="3"/>
    <s v="De Bonte Raaf"/>
    <x v="18"/>
    <x v="117"/>
    <n v="380.78"/>
    <x v="4"/>
    <x v="5"/>
    <x v="3"/>
    <x v="2"/>
    <x v="0"/>
    <x v="1"/>
  </r>
  <r>
    <x v="1"/>
    <x v="3"/>
    <s v="De Bonte Raaf"/>
    <x v="18"/>
    <x v="118"/>
    <n v="0"/>
    <x v="4"/>
    <x v="5"/>
    <x v="3"/>
    <x v="1"/>
    <x v="0"/>
    <x v="1"/>
  </r>
  <r>
    <x v="1"/>
    <x v="3"/>
    <s v="De Bonte Raaf"/>
    <x v="18"/>
    <x v="119"/>
    <n v="-6.8"/>
    <x v="4"/>
    <x v="5"/>
    <x v="3"/>
    <x v="10"/>
    <x v="0"/>
    <x v="1"/>
  </r>
  <r>
    <x v="1"/>
    <x v="3"/>
    <s v="De Bonte Raaf"/>
    <x v="18"/>
    <x v="132"/>
    <n v="0"/>
    <x v="4"/>
    <x v="5"/>
    <x v="3"/>
    <x v="10"/>
    <x v="0"/>
    <x v="1"/>
  </r>
  <r>
    <x v="1"/>
    <x v="3"/>
    <s v="De Bonte Raaf"/>
    <x v="18"/>
    <x v="133"/>
    <n v="0"/>
    <x v="4"/>
    <x v="5"/>
    <x v="3"/>
    <x v="10"/>
    <x v="0"/>
    <x v="1"/>
  </r>
  <r>
    <x v="1"/>
    <x v="3"/>
    <s v="De Bonte Raaf"/>
    <x v="18"/>
    <x v="120"/>
    <n v="362.46"/>
    <x v="4"/>
    <x v="5"/>
    <x v="3"/>
    <x v="10"/>
    <x v="0"/>
    <x v="1"/>
  </r>
  <r>
    <x v="1"/>
    <x v="3"/>
    <s v="De Bonte Raaf"/>
    <x v="18"/>
    <x v="121"/>
    <n v="-90.01"/>
    <x v="4"/>
    <x v="5"/>
    <x v="3"/>
    <x v="10"/>
    <x v="0"/>
    <x v="1"/>
  </r>
  <r>
    <x v="1"/>
    <x v="3"/>
    <s v="De Bonte Raaf"/>
    <x v="18"/>
    <x v="122"/>
    <n v="-90.01"/>
    <x v="4"/>
    <x v="5"/>
    <x v="3"/>
    <x v="10"/>
    <x v="0"/>
    <x v="1"/>
  </r>
  <r>
    <x v="1"/>
    <x v="3"/>
    <s v="De Bonte Raaf"/>
    <x v="18"/>
    <x v="123"/>
    <n v="0"/>
    <x v="4"/>
    <x v="5"/>
    <x v="3"/>
    <x v="10"/>
    <x v="0"/>
    <x v="1"/>
  </r>
  <r>
    <x v="1"/>
    <x v="3"/>
    <s v="De Bonte Raaf"/>
    <x v="18"/>
    <x v="124"/>
    <n v="0"/>
    <x v="4"/>
    <x v="5"/>
    <x v="3"/>
    <x v="10"/>
    <x v="0"/>
    <x v="1"/>
  </r>
  <r>
    <x v="1"/>
    <x v="3"/>
    <s v="De Bonte Raaf"/>
    <x v="18"/>
    <x v="48"/>
    <n v="0"/>
    <x v="4"/>
    <x v="5"/>
    <x v="3"/>
    <x v="1"/>
    <x v="0"/>
    <x v="1"/>
  </r>
  <r>
    <x v="1"/>
    <x v="3"/>
    <s v="De Bonte Raaf"/>
    <x v="18"/>
    <x v="49"/>
    <n v="132"/>
    <x v="4"/>
    <x v="5"/>
    <x v="3"/>
    <x v="3"/>
    <x v="0"/>
    <x v="1"/>
  </r>
  <r>
    <x v="1"/>
    <x v="3"/>
    <s v="De Bonte Raaf"/>
    <x v="18"/>
    <x v="50"/>
    <n v="19.8"/>
    <x v="4"/>
    <x v="5"/>
    <x v="3"/>
    <x v="4"/>
    <x v="0"/>
    <x v="1"/>
  </r>
  <r>
    <x v="1"/>
    <x v="3"/>
    <s v="De Bonte Raaf"/>
    <x v="18"/>
    <x v="51"/>
    <n v="26.4"/>
    <x v="4"/>
    <x v="5"/>
    <x v="3"/>
    <x v="4"/>
    <x v="0"/>
    <x v="1"/>
  </r>
  <r>
    <x v="1"/>
    <x v="3"/>
    <s v="De Bonte Raaf"/>
    <x v="18"/>
    <x v="52"/>
    <n v="0"/>
    <x v="4"/>
    <x v="5"/>
    <x v="3"/>
    <x v="1"/>
    <x v="0"/>
    <x v="1"/>
  </r>
  <r>
    <x v="1"/>
    <x v="3"/>
    <s v="De Bonte Raaf"/>
    <x v="18"/>
    <x v="53"/>
    <n v="24.75"/>
    <x v="4"/>
    <x v="5"/>
    <x v="3"/>
    <x v="3"/>
    <x v="0"/>
    <x v="1"/>
  </r>
  <r>
    <x v="1"/>
    <x v="3"/>
    <s v="De Bonte Raaf"/>
    <x v="18"/>
    <x v="54"/>
    <n v="3.71"/>
    <x v="4"/>
    <x v="5"/>
    <x v="3"/>
    <x v="4"/>
    <x v="0"/>
    <x v="1"/>
  </r>
  <r>
    <x v="1"/>
    <x v="3"/>
    <s v="De Bonte Raaf"/>
    <x v="18"/>
    <x v="55"/>
    <n v="4.95"/>
    <x v="4"/>
    <x v="5"/>
    <x v="3"/>
    <x v="4"/>
    <x v="0"/>
    <x v="1"/>
  </r>
  <r>
    <x v="1"/>
    <x v="3"/>
    <s v="De Bonte Raaf"/>
    <x v="18"/>
    <x v="56"/>
    <n v="0"/>
    <x v="4"/>
    <x v="5"/>
    <x v="3"/>
    <x v="4"/>
    <x v="0"/>
    <x v="1"/>
  </r>
  <r>
    <x v="1"/>
    <x v="3"/>
    <s v="De Bonte Raaf"/>
    <x v="18"/>
    <x v="57"/>
    <n v="0"/>
    <x v="4"/>
    <x v="5"/>
    <x v="3"/>
    <x v="4"/>
    <x v="0"/>
    <x v="1"/>
  </r>
  <r>
    <x v="1"/>
    <x v="3"/>
    <s v="De Bonte Raaf"/>
    <x v="18"/>
    <x v="58"/>
    <n v="0"/>
    <x v="4"/>
    <x v="5"/>
    <x v="3"/>
    <x v="4"/>
    <x v="0"/>
    <x v="1"/>
  </r>
  <r>
    <x v="1"/>
    <x v="3"/>
    <s v="De Bonte Raaf"/>
    <x v="18"/>
    <x v="59"/>
    <n v="0"/>
    <x v="4"/>
    <x v="5"/>
    <x v="3"/>
    <x v="4"/>
    <x v="0"/>
    <x v="1"/>
  </r>
  <r>
    <x v="1"/>
    <x v="3"/>
    <s v="De Bonte Raaf"/>
    <x v="18"/>
    <x v="60"/>
    <n v="149.38999999999999"/>
    <x v="4"/>
    <x v="5"/>
    <x v="3"/>
    <x v="5"/>
    <x v="0"/>
    <x v="1"/>
  </r>
  <r>
    <x v="1"/>
    <x v="3"/>
    <s v="De Bonte Raaf"/>
    <x v="18"/>
    <x v="61"/>
    <n v="0"/>
    <x v="4"/>
    <x v="5"/>
    <x v="3"/>
    <x v="5"/>
    <x v="0"/>
    <x v="1"/>
  </r>
  <r>
    <x v="1"/>
    <x v="3"/>
    <s v="De Bonte Raaf"/>
    <x v="18"/>
    <x v="62"/>
    <n v="0"/>
    <x v="4"/>
    <x v="5"/>
    <x v="3"/>
    <x v="5"/>
    <x v="0"/>
    <x v="1"/>
  </r>
  <r>
    <x v="1"/>
    <x v="3"/>
    <s v="De Bonte Raaf"/>
    <x v="18"/>
    <x v="63"/>
    <n v="0"/>
    <x v="4"/>
    <x v="5"/>
    <x v="3"/>
    <x v="5"/>
    <x v="0"/>
    <x v="1"/>
  </r>
  <r>
    <x v="1"/>
    <x v="3"/>
    <s v="De Bonte Raaf"/>
    <x v="18"/>
    <x v="64"/>
    <n v="10.71"/>
    <x v="4"/>
    <x v="5"/>
    <x v="3"/>
    <x v="5"/>
    <x v="0"/>
    <x v="1"/>
  </r>
  <r>
    <x v="1"/>
    <x v="3"/>
    <s v="De Bonte Raaf"/>
    <x v="18"/>
    <x v="65"/>
    <n v="0"/>
    <x v="4"/>
    <x v="5"/>
    <x v="3"/>
    <x v="5"/>
    <x v="0"/>
    <x v="1"/>
  </r>
  <r>
    <x v="1"/>
    <x v="3"/>
    <s v="De Bonte Raaf"/>
    <x v="18"/>
    <x v="66"/>
    <n v="53.57"/>
    <x v="4"/>
    <x v="5"/>
    <x v="3"/>
    <x v="5"/>
    <x v="0"/>
    <x v="1"/>
  </r>
  <r>
    <x v="1"/>
    <x v="3"/>
    <s v="De Bonte Raaf"/>
    <x v="18"/>
    <x v="67"/>
    <n v="0"/>
    <x v="4"/>
    <x v="5"/>
    <x v="3"/>
    <x v="5"/>
    <x v="0"/>
    <x v="1"/>
  </r>
  <r>
    <x v="1"/>
    <x v="3"/>
    <s v="De Bonte Raaf"/>
    <x v="18"/>
    <x v="68"/>
    <n v="0"/>
    <x v="4"/>
    <x v="5"/>
    <x v="3"/>
    <x v="5"/>
    <x v="0"/>
    <x v="1"/>
  </r>
  <r>
    <x v="1"/>
    <x v="3"/>
    <s v="De Bonte Raaf"/>
    <x v="18"/>
    <x v="69"/>
    <n v="0"/>
    <x v="4"/>
    <x v="5"/>
    <x v="3"/>
    <x v="5"/>
    <x v="0"/>
    <x v="1"/>
  </r>
  <r>
    <x v="1"/>
    <x v="3"/>
    <s v="De Bonte Raaf"/>
    <x v="18"/>
    <x v="70"/>
    <n v="7.34"/>
    <x v="4"/>
    <x v="5"/>
    <x v="3"/>
    <x v="5"/>
    <x v="0"/>
    <x v="1"/>
  </r>
  <r>
    <x v="1"/>
    <x v="3"/>
    <s v="De Bonte Raaf"/>
    <x v="18"/>
    <x v="71"/>
    <n v="0"/>
    <x v="4"/>
    <x v="5"/>
    <x v="3"/>
    <x v="5"/>
    <x v="0"/>
    <x v="1"/>
  </r>
  <r>
    <x v="1"/>
    <x v="3"/>
    <s v="De Bonte Raaf"/>
    <x v="18"/>
    <x v="72"/>
    <n v="0"/>
    <x v="4"/>
    <x v="5"/>
    <x v="3"/>
    <x v="4"/>
    <x v="0"/>
    <x v="1"/>
  </r>
  <r>
    <x v="1"/>
    <x v="3"/>
    <s v="De Bonte Raaf"/>
    <x v="18"/>
    <x v="73"/>
    <n v="0"/>
    <x v="4"/>
    <x v="5"/>
    <x v="3"/>
    <x v="4"/>
    <x v="0"/>
    <x v="1"/>
  </r>
  <r>
    <x v="1"/>
    <x v="3"/>
    <s v="De Bonte Raaf"/>
    <x v="18"/>
    <x v="74"/>
    <n v="0"/>
    <x v="4"/>
    <x v="5"/>
    <x v="3"/>
    <x v="4"/>
    <x v="0"/>
    <x v="1"/>
  </r>
  <r>
    <x v="1"/>
    <x v="3"/>
    <s v="De Bonte Raaf"/>
    <x v="18"/>
    <x v="75"/>
    <n v="0"/>
    <x v="4"/>
    <x v="5"/>
    <x v="3"/>
    <x v="4"/>
    <x v="0"/>
    <x v="1"/>
  </r>
  <r>
    <x v="1"/>
    <x v="3"/>
    <s v="De Bonte Raaf"/>
    <x v="18"/>
    <x v="76"/>
    <n v="138.88"/>
    <x v="4"/>
    <x v="5"/>
    <x v="3"/>
    <x v="6"/>
    <x v="0"/>
    <x v="1"/>
  </r>
  <r>
    <x v="1"/>
    <x v="3"/>
    <s v="De Bonte Raaf"/>
    <x v="18"/>
    <x v="125"/>
    <n v="0"/>
    <x v="4"/>
    <x v="5"/>
    <x v="3"/>
    <x v="6"/>
    <x v="0"/>
    <x v="1"/>
  </r>
  <r>
    <x v="1"/>
    <x v="3"/>
    <s v="De Bonte Raaf"/>
    <x v="18"/>
    <x v="77"/>
    <n v="-187.5"/>
    <x v="4"/>
    <x v="5"/>
    <x v="3"/>
    <x v="7"/>
    <x v="0"/>
    <x v="1"/>
  </r>
  <r>
    <x v="1"/>
    <x v="3"/>
    <s v="De Bonte Raaf"/>
    <x v="18"/>
    <x v="78"/>
    <n v="0"/>
    <x v="4"/>
    <x v="5"/>
    <x v="3"/>
    <x v="7"/>
    <x v="0"/>
    <x v="1"/>
  </r>
  <r>
    <x v="1"/>
    <x v="3"/>
    <s v="De Bonte Raaf"/>
    <x v="18"/>
    <x v="79"/>
    <n v="0"/>
    <x v="4"/>
    <x v="5"/>
    <x v="3"/>
    <x v="7"/>
    <x v="0"/>
    <x v="1"/>
  </r>
  <r>
    <x v="1"/>
    <x v="3"/>
    <s v="De Bonte Raaf"/>
    <x v="18"/>
    <x v="80"/>
    <n v="0"/>
    <x v="4"/>
    <x v="5"/>
    <x v="3"/>
    <x v="8"/>
    <x v="0"/>
    <x v="1"/>
  </r>
  <r>
    <x v="1"/>
    <x v="3"/>
    <s v="De Bonte Raaf"/>
    <x v="18"/>
    <x v="126"/>
    <n v="0"/>
    <x v="4"/>
    <x v="5"/>
    <x v="3"/>
    <x v="8"/>
    <x v="0"/>
    <x v="1"/>
  </r>
  <r>
    <x v="1"/>
    <x v="3"/>
    <s v="De Bonte Raaf"/>
    <x v="18"/>
    <x v="81"/>
    <n v="1425.69"/>
    <x v="4"/>
    <x v="5"/>
    <x v="3"/>
    <x v="8"/>
    <x v="0"/>
    <x v="1"/>
  </r>
  <r>
    <x v="1"/>
    <x v="3"/>
    <s v="De Bonte Raaf"/>
    <x v="18"/>
    <x v="82"/>
    <n v="0"/>
    <x v="4"/>
    <x v="5"/>
    <x v="3"/>
    <x v="8"/>
    <x v="0"/>
    <x v="1"/>
  </r>
  <r>
    <x v="1"/>
    <x v="3"/>
    <s v="De Bonte Raaf"/>
    <x v="18"/>
    <x v="83"/>
    <n v="1425.69"/>
    <x v="4"/>
    <x v="5"/>
    <x v="3"/>
    <x v="9"/>
    <x v="0"/>
    <x v="1"/>
  </r>
  <r>
    <x v="1"/>
    <x v="3"/>
    <s v="De Bonte Raaf"/>
    <x v="18"/>
    <x v="84"/>
    <n v="0"/>
    <x v="4"/>
    <x v="5"/>
    <x v="3"/>
    <x v="3"/>
    <x v="0"/>
    <x v="1"/>
  </r>
  <r>
    <x v="1"/>
    <x v="3"/>
    <s v="De Bonte Raaf"/>
    <x v="2"/>
    <x v="0"/>
    <n v="3202.95"/>
    <x v="0"/>
    <x v="1"/>
    <x v="0"/>
    <x v="0"/>
    <x v="1"/>
    <x v="1"/>
  </r>
  <r>
    <x v="1"/>
    <x v="3"/>
    <s v="De Bonte Raaf"/>
    <x v="2"/>
    <x v="85"/>
    <n v="1128.6500000000001"/>
    <x v="0"/>
    <x v="1"/>
    <x v="0"/>
    <x v="0"/>
    <x v="1"/>
    <x v="1"/>
  </r>
  <r>
    <x v="1"/>
    <x v="3"/>
    <s v="De Bonte Raaf"/>
    <x v="2"/>
    <x v="2"/>
    <n v="0"/>
    <x v="0"/>
    <x v="1"/>
    <x v="0"/>
    <x v="0"/>
    <x v="1"/>
    <x v="1"/>
  </r>
  <r>
    <x v="1"/>
    <x v="3"/>
    <s v="De Bonte Raaf"/>
    <x v="2"/>
    <x v="86"/>
    <n v="1128.6500000000001"/>
    <x v="0"/>
    <x v="1"/>
    <x v="0"/>
    <x v="0"/>
    <x v="1"/>
    <x v="1"/>
  </r>
  <r>
    <x v="1"/>
    <x v="3"/>
    <s v="De Bonte Raaf"/>
    <x v="2"/>
    <x v="4"/>
    <n v="1110"/>
    <x v="0"/>
    <x v="1"/>
    <x v="0"/>
    <x v="1"/>
    <x v="1"/>
    <x v="1"/>
  </r>
  <r>
    <x v="1"/>
    <x v="3"/>
    <s v="De Bonte Raaf"/>
    <x v="2"/>
    <x v="5"/>
    <n v="0"/>
    <x v="0"/>
    <x v="1"/>
    <x v="0"/>
    <x v="0"/>
    <x v="1"/>
    <x v="1"/>
  </r>
  <r>
    <x v="1"/>
    <x v="3"/>
    <s v="De Bonte Raaf"/>
    <x v="2"/>
    <x v="6"/>
    <n v="1758.57"/>
    <x v="0"/>
    <x v="1"/>
    <x v="0"/>
    <x v="0"/>
    <x v="1"/>
    <x v="1"/>
  </r>
  <r>
    <x v="1"/>
    <x v="3"/>
    <s v="De Bonte Raaf"/>
    <x v="2"/>
    <x v="101"/>
    <n v="0"/>
    <x v="0"/>
    <x v="1"/>
    <x v="0"/>
    <x v="1"/>
    <x v="1"/>
    <x v="1"/>
  </r>
  <r>
    <x v="1"/>
    <x v="3"/>
    <s v="De Bonte Raaf"/>
    <x v="2"/>
    <x v="7"/>
    <n v="0"/>
    <x v="0"/>
    <x v="1"/>
    <x v="0"/>
    <x v="0"/>
    <x v="1"/>
    <x v="1"/>
  </r>
  <r>
    <x v="1"/>
    <x v="3"/>
    <s v="De Bonte Raaf"/>
    <x v="2"/>
    <x v="9"/>
    <n v="0"/>
    <x v="0"/>
    <x v="1"/>
    <x v="0"/>
    <x v="0"/>
    <x v="1"/>
    <x v="1"/>
  </r>
  <r>
    <x v="1"/>
    <x v="3"/>
    <s v="De Bonte Raaf"/>
    <x v="2"/>
    <x v="102"/>
    <n v="0"/>
    <x v="0"/>
    <x v="1"/>
    <x v="0"/>
    <x v="0"/>
    <x v="1"/>
    <x v="1"/>
  </r>
  <r>
    <x v="1"/>
    <x v="3"/>
    <s v="De Bonte Raaf"/>
    <x v="2"/>
    <x v="87"/>
    <n v="1110"/>
    <x v="0"/>
    <x v="1"/>
    <x v="0"/>
    <x v="0"/>
    <x v="1"/>
    <x v="1"/>
  </r>
  <r>
    <x v="1"/>
    <x v="3"/>
    <s v="De Bonte Raaf"/>
    <x v="2"/>
    <x v="88"/>
    <n v="1169.3"/>
    <x v="0"/>
    <x v="1"/>
    <x v="0"/>
    <x v="0"/>
    <x v="1"/>
    <x v="1"/>
  </r>
  <r>
    <x v="1"/>
    <x v="3"/>
    <s v="De Bonte Raaf"/>
    <x v="2"/>
    <x v="89"/>
    <n v="1169.3"/>
    <x v="0"/>
    <x v="1"/>
    <x v="0"/>
    <x v="0"/>
    <x v="1"/>
    <x v="1"/>
  </r>
  <r>
    <x v="1"/>
    <x v="3"/>
    <s v="De Bonte Raaf"/>
    <x v="2"/>
    <x v="90"/>
    <n v="1110"/>
    <x v="0"/>
    <x v="1"/>
    <x v="0"/>
    <x v="0"/>
    <x v="1"/>
    <x v="1"/>
  </r>
  <r>
    <x v="1"/>
    <x v="3"/>
    <s v="De Bonte Raaf"/>
    <x v="2"/>
    <x v="91"/>
    <n v="1169.3"/>
    <x v="0"/>
    <x v="1"/>
    <x v="0"/>
    <x v="0"/>
    <x v="1"/>
    <x v="1"/>
  </r>
  <r>
    <x v="1"/>
    <x v="3"/>
    <s v="De Bonte Raaf"/>
    <x v="2"/>
    <x v="103"/>
    <n v="0"/>
    <x v="0"/>
    <x v="1"/>
    <x v="0"/>
    <x v="1"/>
    <x v="1"/>
    <x v="1"/>
  </r>
  <r>
    <x v="1"/>
    <x v="3"/>
    <s v="De Bonte Raaf"/>
    <x v="2"/>
    <x v="15"/>
    <n v="0"/>
    <x v="0"/>
    <x v="1"/>
    <x v="0"/>
    <x v="0"/>
    <x v="1"/>
    <x v="1"/>
  </r>
  <r>
    <x v="1"/>
    <x v="3"/>
    <s v="De Bonte Raaf"/>
    <x v="2"/>
    <x v="16"/>
    <n v="0"/>
    <x v="0"/>
    <x v="1"/>
    <x v="0"/>
    <x v="0"/>
    <x v="1"/>
    <x v="1"/>
  </r>
  <r>
    <x v="1"/>
    <x v="3"/>
    <s v="De Bonte Raaf"/>
    <x v="2"/>
    <x v="17"/>
    <n v="1128.6500000000001"/>
    <x v="0"/>
    <x v="1"/>
    <x v="0"/>
    <x v="0"/>
    <x v="1"/>
    <x v="1"/>
  </r>
  <r>
    <x v="1"/>
    <x v="3"/>
    <s v="De Bonte Raaf"/>
    <x v="2"/>
    <x v="18"/>
    <n v="1128.6500000000001"/>
    <x v="0"/>
    <x v="1"/>
    <x v="0"/>
    <x v="0"/>
    <x v="1"/>
    <x v="1"/>
  </r>
  <r>
    <x v="1"/>
    <x v="3"/>
    <s v="De Bonte Raaf"/>
    <x v="2"/>
    <x v="19"/>
    <n v="13"/>
    <x v="0"/>
    <x v="1"/>
    <x v="0"/>
    <x v="0"/>
    <x v="1"/>
    <x v="1"/>
  </r>
  <r>
    <x v="1"/>
    <x v="3"/>
    <s v="De Bonte Raaf"/>
    <x v="2"/>
    <x v="20"/>
    <n v="1128.6500000000001"/>
    <x v="0"/>
    <x v="1"/>
    <x v="0"/>
    <x v="0"/>
    <x v="1"/>
    <x v="1"/>
  </r>
  <r>
    <x v="1"/>
    <x v="3"/>
    <s v="De Bonte Raaf"/>
    <x v="2"/>
    <x v="21"/>
    <n v="-61"/>
    <x v="0"/>
    <x v="1"/>
    <x v="0"/>
    <x v="0"/>
    <x v="1"/>
    <x v="1"/>
  </r>
  <r>
    <x v="1"/>
    <x v="3"/>
    <s v="De Bonte Raaf"/>
    <x v="2"/>
    <x v="22"/>
    <n v="1128.6500000000001"/>
    <x v="0"/>
    <x v="1"/>
    <x v="0"/>
    <x v="0"/>
    <x v="1"/>
    <x v="1"/>
  </r>
  <r>
    <x v="1"/>
    <x v="3"/>
    <s v="De Bonte Raaf"/>
    <x v="2"/>
    <x v="23"/>
    <n v="1128.6500000000001"/>
    <x v="0"/>
    <x v="1"/>
    <x v="0"/>
    <x v="0"/>
    <x v="1"/>
    <x v="1"/>
  </r>
  <r>
    <x v="1"/>
    <x v="3"/>
    <s v="De Bonte Raaf"/>
    <x v="2"/>
    <x v="24"/>
    <n v="1128.6500000000001"/>
    <x v="0"/>
    <x v="1"/>
    <x v="0"/>
    <x v="0"/>
    <x v="1"/>
    <x v="1"/>
  </r>
  <r>
    <x v="1"/>
    <x v="3"/>
    <s v="De Bonte Raaf"/>
    <x v="2"/>
    <x v="25"/>
    <n v="21.67"/>
    <x v="0"/>
    <x v="1"/>
    <x v="0"/>
    <x v="0"/>
    <x v="1"/>
    <x v="1"/>
  </r>
  <r>
    <x v="1"/>
    <x v="3"/>
    <s v="De Bonte Raaf"/>
    <x v="2"/>
    <x v="26"/>
    <n v="98.6"/>
    <x v="0"/>
    <x v="1"/>
    <x v="0"/>
    <x v="0"/>
    <x v="1"/>
    <x v="1"/>
  </r>
  <r>
    <x v="1"/>
    <x v="3"/>
    <s v="De Bonte Raaf"/>
    <x v="2"/>
    <x v="27"/>
    <n v="119.92"/>
    <x v="0"/>
    <x v="1"/>
    <x v="0"/>
    <x v="0"/>
    <x v="1"/>
    <x v="1"/>
  </r>
  <r>
    <x v="1"/>
    <x v="3"/>
    <s v="De Bonte Raaf"/>
    <x v="2"/>
    <x v="28"/>
    <n v="1128.6500000000001"/>
    <x v="0"/>
    <x v="1"/>
    <x v="0"/>
    <x v="0"/>
    <x v="1"/>
    <x v="1"/>
  </r>
  <r>
    <x v="1"/>
    <x v="3"/>
    <s v="De Bonte Raaf"/>
    <x v="2"/>
    <x v="29"/>
    <n v="0"/>
    <x v="0"/>
    <x v="1"/>
    <x v="0"/>
    <x v="0"/>
    <x v="1"/>
    <x v="1"/>
  </r>
  <r>
    <x v="1"/>
    <x v="3"/>
    <s v="De Bonte Raaf"/>
    <x v="2"/>
    <x v="30"/>
    <n v="1850"/>
    <x v="0"/>
    <x v="1"/>
    <x v="0"/>
    <x v="0"/>
    <x v="1"/>
    <x v="1"/>
  </r>
  <r>
    <x v="1"/>
    <x v="3"/>
    <s v="De Bonte Raaf"/>
    <x v="2"/>
    <x v="31"/>
    <n v="11.86"/>
    <x v="0"/>
    <x v="1"/>
    <x v="0"/>
    <x v="0"/>
    <x v="1"/>
    <x v="1"/>
  </r>
  <r>
    <x v="1"/>
    <x v="3"/>
    <s v="De Bonte Raaf"/>
    <x v="2"/>
    <x v="32"/>
    <n v="98.6"/>
    <x v="0"/>
    <x v="1"/>
    <x v="0"/>
    <x v="0"/>
    <x v="1"/>
    <x v="1"/>
  </r>
  <r>
    <x v="1"/>
    <x v="3"/>
    <s v="De Bonte Raaf"/>
    <x v="2"/>
    <x v="33"/>
    <n v="63.21"/>
    <x v="0"/>
    <x v="1"/>
    <x v="0"/>
    <x v="0"/>
    <x v="1"/>
    <x v="1"/>
  </r>
  <r>
    <x v="1"/>
    <x v="3"/>
    <s v="De Bonte Raaf"/>
    <x v="2"/>
    <x v="34"/>
    <n v="60"/>
    <x v="0"/>
    <x v="1"/>
    <x v="0"/>
    <x v="0"/>
    <x v="1"/>
    <x v="1"/>
  </r>
  <r>
    <x v="1"/>
    <x v="3"/>
    <s v="De Bonte Raaf"/>
    <x v="2"/>
    <x v="35"/>
    <n v="60"/>
    <x v="0"/>
    <x v="1"/>
    <x v="0"/>
    <x v="0"/>
    <x v="1"/>
    <x v="1"/>
  </r>
  <r>
    <x v="1"/>
    <x v="3"/>
    <s v="De Bonte Raaf"/>
    <x v="2"/>
    <x v="36"/>
    <n v="99"/>
    <x v="0"/>
    <x v="1"/>
    <x v="0"/>
    <x v="0"/>
    <x v="1"/>
    <x v="1"/>
  </r>
  <r>
    <x v="1"/>
    <x v="3"/>
    <s v="De Bonte Raaf"/>
    <x v="2"/>
    <x v="37"/>
    <n v="79.010000000000005"/>
    <x v="0"/>
    <x v="1"/>
    <x v="0"/>
    <x v="0"/>
    <x v="1"/>
    <x v="1"/>
  </r>
  <r>
    <x v="1"/>
    <x v="3"/>
    <s v="De Bonte Raaf"/>
    <x v="2"/>
    <x v="104"/>
    <n v="0"/>
    <x v="0"/>
    <x v="1"/>
    <x v="0"/>
    <x v="0"/>
    <x v="1"/>
    <x v="1"/>
  </r>
  <r>
    <x v="1"/>
    <x v="3"/>
    <s v="De Bonte Raaf"/>
    <x v="2"/>
    <x v="105"/>
    <n v="0"/>
    <x v="0"/>
    <x v="1"/>
    <x v="0"/>
    <x v="0"/>
    <x v="1"/>
    <x v="1"/>
  </r>
  <r>
    <x v="1"/>
    <x v="3"/>
    <s v="De Bonte Raaf"/>
    <x v="2"/>
    <x v="106"/>
    <n v="0"/>
    <x v="0"/>
    <x v="1"/>
    <x v="0"/>
    <x v="0"/>
    <x v="1"/>
    <x v="1"/>
  </r>
  <r>
    <x v="1"/>
    <x v="3"/>
    <s v="De Bonte Raaf"/>
    <x v="2"/>
    <x v="38"/>
    <n v="90.05"/>
    <x v="0"/>
    <x v="1"/>
    <x v="0"/>
    <x v="0"/>
    <x v="1"/>
    <x v="1"/>
  </r>
  <r>
    <x v="1"/>
    <x v="3"/>
    <s v="De Bonte Raaf"/>
    <x v="2"/>
    <x v="39"/>
    <n v="0"/>
    <x v="0"/>
    <x v="1"/>
    <x v="0"/>
    <x v="0"/>
    <x v="1"/>
    <x v="1"/>
  </r>
  <r>
    <x v="1"/>
    <x v="3"/>
    <s v="De Bonte Raaf"/>
    <x v="2"/>
    <x v="40"/>
    <n v="90.05"/>
    <x v="0"/>
    <x v="1"/>
    <x v="0"/>
    <x v="0"/>
    <x v="1"/>
    <x v="1"/>
  </r>
  <r>
    <x v="1"/>
    <x v="3"/>
    <s v="De Bonte Raaf"/>
    <x v="2"/>
    <x v="41"/>
    <n v="0"/>
    <x v="0"/>
    <x v="1"/>
    <x v="0"/>
    <x v="0"/>
    <x v="1"/>
    <x v="1"/>
  </r>
  <r>
    <x v="1"/>
    <x v="3"/>
    <s v="De Bonte Raaf"/>
    <x v="2"/>
    <x v="92"/>
    <n v="1110"/>
    <x v="0"/>
    <x v="1"/>
    <x v="0"/>
    <x v="0"/>
    <x v="1"/>
    <x v="1"/>
  </r>
  <r>
    <x v="1"/>
    <x v="3"/>
    <s v="De Bonte Raaf"/>
    <x v="2"/>
    <x v="107"/>
    <n v="0"/>
    <x v="0"/>
    <x v="1"/>
    <x v="0"/>
    <x v="1"/>
    <x v="1"/>
    <x v="1"/>
  </r>
  <r>
    <x v="1"/>
    <x v="3"/>
    <s v="De Bonte Raaf"/>
    <x v="2"/>
    <x v="43"/>
    <n v="0"/>
    <x v="0"/>
    <x v="1"/>
    <x v="0"/>
    <x v="1"/>
    <x v="1"/>
    <x v="1"/>
  </r>
  <r>
    <x v="1"/>
    <x v="3"/>
    <s v="De Bonte Raaf"/>
    <x v="2"/>
    <x v="108"/>
    <n v="59.3"/>
    <x v="0"/>
    <x v="1"/>
    <x v="0"/>
    <x v="1"/>
    <x v="1"/>
    <x v="1"/>
  </r>
  <r>
    <x v="1"/>
    <x v="3"/>
    <s v="De Bonte Raaf"/>
    <x v="2"/>
    <x v="109"/>
    <n v="0"/>
    <x v="0"/>
    <x v="1"/>
    <x v="0"/>
    <x v="1"/>
    <x v="1"/>
    <x v="1"/>
  </r>
  <r>
    <x v="1"/>
    <x v="3"/>
    <s v="De Bonte Raaf"/>
    <x v="2"/>
    <x v="110"/>
    <n v="0"/>
    <x v="0"/>
    <x v="1"/>
    <x v="0"/>
    <x v="1"/>
    <x v="1"/>
    <x v="1"/>
  </r>
  <r>
    <x v="1"/>
    <x v="3"/>
    <s v="De Bonte Raaf"/>
    <x v="2"/>
    <x v="44"/>
    <n v="0"/>
    <x v="0"/>
    <x v="1"/>
    <x v="0"/>
    <x v="2"/>
    <x v="1"/>
    <x v="1"/>
  </r>
  <r>
    <x v="1"/>
    <x v="3"/>
    <s v="De Bonte Raaf"/>
    <x v="2"/>
    <x v="111"/>
    <n v="0"/>
    <x v="0"/>
    <x v="1"/>
    <x v="0"/>
    <x v="2"/>
    <x v="1"/>
    <x v="1"/>
  </r>
  <r>
    <x v="1"/>
    <x v="3"/>
    <s v="De Bonte Raaf"/>
    <x v="2"/>
    <x v="46"/>
    <n v="0"/>
    <x v="0"/>
    <x v="1"/>
    <x v="0"/>
    <x v="2"/>
    <x v="1"/>
    <x v="1"/>
  </r>
  <r>
    <x v="1"/>
    <x v="3"/>
    <s v="De Bonte Raaf"/>
    <x v="2"/>
    <x v="112"/>
    <n v="0"/>
    <x v="0"/>
    <x v="1"/>
    <x v="0"/>
    <x v="2"/>
    <x v="1"/>
    <x v="1"/>
  </r>
  <r>
    <x v="1"/>
    <x v="3"/>
    <s v="De Bonte Raaf"/>
    <x v="2"/>
    <x v="113"/>
    <n v="0"/>
    <x v="0"/>
    <x v="1"/>
    <x v="0"/>
    <x v="2"/>
    <x v="1"/>
    <x v="1"/>
  </r>
  <r>
    <x v="1"/>
    <x v="3"/>
    <s v="De Bonte Raaf"/>
    <x v="2"/>
    <x v="114"/>
    <n v="0"/>
    <x v="0"/>
    <x v="1"/>
    <x v="0"/>
    <x v="2"/>
    <x v="1"/>
    <x v="1"/>
  </r>
  <r>
    <x v="1"/>
    <x v="3"/>
    <s v="De Bonte Raaf"/>
    <x v="2"/>
    <x v="115"/>
    <n v="0"/>
    <x v="0"/>
    <x v="1"/>
    <x v="0"/>
    <x v="2"/>
    <x v="1"/>
    <x v="1"/>
  </r>
  <r>
    <x v="1"/>
    <x v="3"/>
    <s v="De Bonte Raaf"/>
    <x v="2"/>
    <x v="116"/>
    <n v="0"/>
    <x v="0"/>
    <x v="1"/>
    <x v="0"/>
    <x v="1"/>
    <x v="1"/>
    <x v="1"/>
  </r>
  <r>
    <x v="1"/>
    <x v="3"/>
    <s v="De Bonte Raaf"/>
    <x v="2"/>
    <x v="117"/>
    <n v="0"/>
    <x v="0"/>
    <x v="1"/>
    <x v="0"/>
    <x v="2"/>
    <x v="1"/>
    <x v="1"/>
  </r>
  <r>
    <x v="1"/>
    <x v="3"/>
    <s v="De Bonte Raaf"/>
    <x v="2"/>
    <x v="118"/>
    <n v="0"/>
    <x v="0"/>
    <x v="1"/>
    <x v="0"/>
    <x v="1"/>
    <x v="1"/>
    <x v="1"/>
  </r>
  <r>
    <x v="1"/>
    <x v="3"/>
    <s v="De Bonte Raaf"/>
    <x v="2"/>
    <x v="119"/>
    <n v="-4.68"/>
    <x v="0"/>
    <x v="1"/>
    <x v="0"/>
    <x v="10"/>
    <x v="1"/>
    <x v="1"/>
  </r>
  <r>
    <x v="1"/>
    <x v="3"/>
    <s v="De Bonte Raaf"/>
    <x v="2"/>
    <x v="132"/>
    <n v="0"/>
    <x v="0"/>
    <x v="1"/>
    <x v="0"/>
    <x v="10"/>
    <x v="1"/>
    <x v="1"/>
  </r>
  <r>
    <x v="1"/>
    <x v="3"/>
    <s v="De Bonte Raaf"/>
    <x v="2"/>
    <x v="133"/>
    <n v="0"/>
    <x v="0"/>
    <x v="1"/>
    <x v="0"/>
    <x v="10"/>
    <x v="1"/>
    <x v="1"/>
  </r>
  <r>
    <x v="1"/>
    <x v="3"/>
    <s v="De Bonte Raaf"/>
    <x v="2"/>
    <x v="120"/>
    <n v="252.98"/>
    <x v="0"/>
    <x v="1"/>
    <x v="0"/>
    <x v="10"/>
    <x v="1"/>
    <x v="1"/>
  </r>
  <r>
    <x v="1"/>
    <x v="3"/>
    <s v="De Bonte Raaf"/>
    <x v="2"/>
    <x v="121"/>
    <n v="-35.97"/>
    <x v="0"/>
    <x v="1"/>
    <x v="0"/>
    <x v="10"/>
    <x v="1"/>
    <x v="1"/>
  </r>
  <r>
    <x v="1"/>
    <x v="3"/>
    <s v="De Bonte Raaf"/>
    <x v="2"/>
    <x v="122"/>
    <n v="-35.97"/>
    <x v="0"/>
    <x v="1"/>
    <x v="0"/>
    <x v="10"/>
    <x v="1"/>
    <x v="1"/>
  </r>
  <r>
    <x v="1"/>
    <x v="3"/>
    <s v="De Bonte Raaf"/>
    <x v="2"/>
    <x v="123"/>
    <n v="0"/>
    <x v="0"/>
    <x v="1"/>
    <x v="0"/>
    <x v="10"/>
    <x v="1"/>
    <x v="1"/>
  </r>
  <r>
    <x v="1"/>
    <x v="3"/>
    <s v="De Bonte Raaf"/>
    <x v="2"/>
    <x v="124"/>
    <n v="0"/>
    <x v="0"/>
    <x v="1"/>
    <x v="0"/>
    <x v="10"/>
    <x v="1"/>
    <x v="1"/>
  </r>
  <r>
    <x v="1"/>
    <x v="3"/>
    <s v="De Bonte Raaf"/>
    <x v="2"/>
    <x v="48"/>
    <n v="0"/>
    <x v="0"/>
    <x v="1"/>
    <x v="0"/>
    <x v="1"/>
    <x v="1"/>
    <x v="1"/>
  </r>
  <r>
    <x v="1"/>
    <x v="3"/>
    <s v="De Bonte Raaf"/>
    <x v="2"/>
    <x v="49"/>
    <n v="93.54"/>
    <x v="0"/>
    <x v="1"/>
    <x v="0"/>
    <x v="3"/>
    <x v="1"/>
    <x v="1"/>
  </r>
  <r>
    <x v="1"/>
    <x v="3"/>
    <s v="De Bonte Raaf"/>
    <x v="2"/>
    <x v="50"/>
    <n v="14.03"/>
    <x v="0"/>
    <x v="1"/>
    <x v="0"/>
    <x v="4"/>
    <x v="1"/>
    <x v="1"/>
  </r>
  <r>
    <x v="1"/>
    <x v="3"/>
    <s v="De Bonte Raaf"/>
    <x v="2"/>
    <x v="51"/>
    <n v="18.71"/>
    <x v="0"/>
    <x v="1"/>
    <x v="0"/>
    <x v="4"/>
    <x v="1"/>
    <x v="1"/>
  </r>
  <r>
    <x v="1"/>
    <x v="3"/>
    <s v="De Bonte Raaf"/>
    <x v="2"/>
    <x v="52"/>
    <n v="0"/>
    <x v="0"/>
    <x v="1"/>
    <x v="0"/>
    <x v="1"/>
    <x v="1"/>
    <x v="1"/>
  </r>
  <r>
    <x v="1"/>
    <x v="3"/>
    <s v="De Bonte Raaf"/>
    <x v="2"/>
    <x v="53"/>
    <n v="17.54"/>
    <x v="0"/>
    <x v="1"/>
    <x v="0"/>
    <x v="3"/>
    <x v="1"/>
    <x v="1"/>
  </r>
  <r>
    <x v="1"/>
    <x v="3"/>
    <s v="De Bonte Raaf"/>
    <x v="2"/>
    <x v="54"/>
    <n v="2.63"/>
    <x v="0"/>
    <x v="1"/>
    <x v="0"/>
    <x v="4"/>
    <x v="1"/>
    <x v="1"/>
  </r>
  <r>
    <x v="1"/>
    <x v="3"/>
    <s v="De Bonte Raaf"/>
    <x v="2"/>
    <x v="55"/>
    <n v="3.51"/>
    <x v="0"/>
    <x v="1"/>
    <x v="0"/>
    <x v="4"/>
    <x v="1"/>
    <x v="1"/>
  </r>
  <r>
    <x v="1"/>
    <x v="3"/>
    <s v="De Bonte Raaf"/>
    <x v="2"/>
    <x v="56"/>
    <n v="0"/>
    <x v="0"/>
    <x v="1"/>
    <x v="0"/>
    <x v="4"/>
    <x v="1"/>
    <x v="1"/>
  </r>
  <r>
    <x v="1"/>
    <x v="3"/>
    <s v="De Bonte Raaf"/>
    <x v="2"/>
    <x v="57"/>
    <n v="0"/>
    <x v="0"/>
    <x v="1"/>
    <x v="0"/>
    <x v="4"/>
    <x v="1"/>
    <x v="1"/>
  </r>
  <r>
    <x v="1"/>
    <x v="3"/>
    <s v="De Bonte Raaf"/>
    <x v="2"/>
    <x v="58"/>
    <n v="0"/>
    <x v="0"/>
    <x v="1"/>
    <x v="0"/>
    <x v="4"/>
    <x v="1"/>
    <x v="1"/>
  </r>
  <r>
    <x v="1"/>
    <x v="3"/>
    <s v="De Bonte Raaf"/>
    <x v="2"/>
    <x v="59"/>
    <n v="0"/>
    <x v="0"/>
    <x v="1"/>
    <x v="0"/>
    <x v="4"/>
    <x v="1"/>
    <x v="1"/>
  </r>
  <r>
    <x v="1"/>
    <x v="3"/>
    <s v="De Bonte Raaf"/>
    <x v="2"/>
    <x v="60"/>
    <n v="84.99"/>
    <x v="0"/>
    <x v="1"/>
    <x v="0"/>
    <x v="5"/>
    <x v="1"/>
    <x v="1"/>
  </r>
  <r>
    <x v="1"/>
    <x v="3"/>
    <s v="De Bonte Raaf"/>
    <x v="2"/>
    <x v="61"/>
    <n v="0"/>
    <x v="0"/>
    <x v="1"/>
    <x v="0"/>
    <x v="5"/>
    <x v="1"/>
    <x v="1"/>
  </r>
  <r>
    <x v="1"/>
    <x v="3"/>
    <s v="De Bonte Raaf"/>
    <x v="2"/>
    <x v="62"/>
    <n v="0"/>
    <x v="0"/>
    <x v="1"/>
    <x v="0"/>
    <x v="5"/>
    <x v="1"/>
    <x v="1"/>
  </r>
  <r>
    <x v="1"/>
    <x v="3"/>
    <s v="De Bonte Raaf"/>
    <x v="2"/>
    <x v="63"/>
    <n v="0"/>
    <x v="0"/>
    <x v="1"/>
    <x v="0"/>
    <x v="5"/>
    <x v="1"/>
    <x v="1"/>
  </r>
  <r>
    <x v="1"/>
    <x v="3"/>
    <s v="De Bonte Raaf"/>
    <x v="2"/>
    <x v="64"/>
    <n v="6.09"/>
    <x v="0"/>
    <x v="1"/>
    <x v="0"/>
    <x v="5"/>
    <x v="1"/>
    <x v="1"/>
  </r>
  <r>
    <x v="1"/>
    <x v="3"/>
    <s v="De Bonte Raaf"/>
    <x v="2"/>
    <x v="65"/>
    <n v="0"/>
    <x v="0"/>
    <x v="1"/>
    <x v="0"/>
    <x v="5"/>
    <x v="1"/>
    <x v="1"/>
  </r>
  <r>
    <x v="1"/>
    <x v="3"/>
    <s v="De Bonte Raaf"/>
    <x v="2"/>
    <x v="66"/>
    <n v="0"/>
    <x v="0"/>
    <x v="1"/>
    <x v="0"/>
    <x v="5"/>
    <x v="1"/>
    <x v="1"/>
  </r>
  <r>
    <x v="1"/>
    <x v="3"/>
    <s v="De Bonte Raaf"/>
    <x v="2"/>
    <x v="67"/>
    <n v="86.91"/>
    <x v="0"/>
    <x v="1"/>
    <x v="0"/>
    <x v="5"/>
    <x v="1"/>
    <x v="1"/>
  </r>
  <r>
    <x v="1"/>
    <x v="3"/>
    <s v="De Bonte Raaf"/>
    <x v="2"/>
    <x v="68"/>
    <n v="0"/>
    <x v="0"/>
    <x v="1"/>
    <x v="0"/>
    <x v="5"/>
    <x v="1"/>
    <x v="1"/>
  </r>
  <r>
    <x v="1"/>
    <x v="3"/>
    <s v="De Bonte Raaf"/>
    <x v="2"/>
    <x v="69"/>
    <n v="0"/>
    <x v="0"/>
    <x v="1"/>
    <x v="0"/>
    <x v="5"/>
    <x v="1"/>
    <x v="1"/>
  </r>
  <r>
    <x v="1"/>
    <x v="3"/>
    <s v="De Bonte Raaf"/>
    <x v="2"/>
    <x v="70"/>
    <n v="4.18"/>
    <x v="0"/>
    <x v="1"/>
    <x v="0"/>
    <x v="5"/>
    <x v="1"/>
    <x v="1"/>
  </r>
  <r>
    <x v="1"/>
    <x v="3"/>
    <s v="De Bonte Raaf"/>
    <x v="2"/>
    <x v="71"/>
    <n v="0"/>
    <x v="0"/>
    <x v="1"/>
    <x v="0"/>
    <x v="5"/>
    <x v="1"/>
    <x v="1"/>
  </r>
  <r>
    <x v="1"/>
    <x v="3"/>
    <s v="De Bonte Raaf"/>
    <x v="2"/>
    <x v="72"/>
    <n v="0"/>
    <x v="0"/>
    <x v="1"/>
    <x v="0"/>
    <x v="4"/>
    <x v="1"/>
    <x v="1"/>
  </r>
  <r>
    <x v="1"/>
    <x v="3"/>
    <s v="De Bonte Raaf"/>
    <x v="2"/>
    <x v="73"/>
    <n v="0"/>
    <x v="0"/>
    <x v="1"/>
    <x v="0"/>
    <x v="4"/>
    <x v="1"/>
    <x v="1"/>
  </r>
  <r>
    <x v="1"/>
    <x v="3"/>
    <s v="De Bonte Raaf"/>
    <x v="2"/>
    <x v="74"/>
    <n v="0"/>
    <x v="0"/>
    <x v="1"/>
    <x v="0"/>
    <x v="4"/>
    <x v="1"/>
    <x v="1"/>
  </r>
  <r>
    <x v="1"/>
    <x v="3"/>
    <s v="De Bonte Raaf"/>
    <x v="2"/>
    <x v="75"/>
    <n v="0"/>
    <x v="0"/>
    <x v="1"/>
    <x v="0"/>
    <x v="4"/>
    <x v="1"/>
    <x v="1"/>
  </r>
  <r>
    <x v="1"/>
    <x v="3"/>
    <s v="De Bonte Raaf"/>
    <x v="2"/>
    <x v="76"/>
    <n v="79.010000000000005"/>
    <x v="0"/>
    <x v="1"/>
    <x v="0"/>
    <x v="6"/>
    <x v="1"/>
    <x v="1"/>
  </r>
  <r>
    <x v="1"/>
    <x v="3"/>
    <s v="De Bonte Raaf"/>
    <x v="2"/>
    <x v="125"/>
    <n v="0"/>
    <x v="0"/>
    <x v="1"/>
    <x v="0"/>
    <x v="6"/>
    <x v="1"/>
    <x v="1"/>
  </r>
  <r>
    <x v="1"/>
    <x v="3"/>
    <s v="De Bonte Raaf"/>
    <x v="2"/>
    <x v="77"/>
    <n v="-61"/>
    <x v="0"/>
    <x v="1"/>
    <x v="0"/>
    <x v="7"/>
    <x v="1"/>
    <x v="1"/>
  </r>
  <r>
    <x v="1"/>
    <x v="3"/>
    <s v="De Bonte Raaf"/>
    <x v="2"/>
    <x v="78"/>
    <n v="0"/>
    <x v="0"/>
    <x v="1"/>
    <x v="0"/>
    <x v="7"/>
    <x v="1"/>
    <x v="1"/>
  </r>
  <r>
    <x v="1"/>
    <x v="3"/>
    <s v="De Bonte Raaf"/>
    <x v="2"/>
    <x v="79"/>
    <n v="0"/>
    <x v="0"/>
    <x v="1"/>
    <x v="0"/>
    <x v="7"/>
    <x v="1"/>
    <x v="1"/>
  </r>
  <r>
    <x v="1"/>
    <x v="3"/>
    <s v="De Bonte Raaf"/>
    <x v="2"/>
    <x v="80"/>
    <n v="0"/>
    <x v="0"/>
    <x v="1"/>
    <x v="0"/>
    <x v="8"/>
    <x v="1"/>
    <x v="1"/>
  </r>
  <r>
    <x v="1"/>
    <x v="3"/>
    <s v="De Bonte Raaf"/>
    <x v="2"/>
    <x v="126"/>
    <n v="0"/>
    <x v="0"/>
    <x v="1"/>
    <x v="0"/>
    <x v="8"/>
    <x v="1"/>
    <x v="1"/>
  </r>
  <r>
    <x v="1"/>
    <x v="3"/>
    <s v="De Bonte Raaf"/>
    <x v="2"/>
    <x v="81"/>
    <n v="1067.6500000000001"/>
    <x v="0"/>
    <x v="1"/>
    <x v="0"/>
    <x v="8"/>
    <x v="1"/>
    <x v="1"/>
  </r>
  <r>
    <x v="1"/>
    <x v="3"/>
    <s v="De Bonte Raaf"/>
    <x v="2"/>
    <x v="82"/>
    <n v="0"/>
    <x v="0"/>
    <x v="1"/>
    <x v="0"/>
    <x v="8"/>
    <x v="1"/>
    <x v="1"/>
  </r>
  <r>
    <x v="1"/>
    <x v="3"/>
    <s v="De Bonte Raaf"/>
    <x v="2"/>
    <x v="83"/>
    <n v="1067.6500000000001"/>
    <x v="0"/>
    <x v="1"/>
    <x v="0"/>
    <x v="9"/>
    <x v="1"/>
    <x v="1"/>
  </r>
  <r>
    <x v="1"/>
    <x v="3"/>
    <s v="De Bonte Raaf"/>
    <x v="2"/>
    <x v="84"/>
    <n v="0"/>
    <x v="0"/>
    <x v="1"/>
    <x v="0"/>
    <x v="3"/>
    <x v="1"/>
    <x v="1"/>
  </r>
  <r>
    <x v="1"/>
    <x v="3"/>
    <s v="De Bonte Raaf"/>
    <x v="19"/>
    <x v="0"/>
    <n v="4194.75"/>
    <x v="0"/>
    <x v="4"/>
    <x v="2"/>
    <x v="0"/>
    <x v="0"/>
    <x v="0"/>
  </r>
  <r>
    <x v="1"/>
    <x v="3"/>
    <s v="De Bonte Raaf"/>
    <x v="19"/>
    <x v="85"/>
    <n v="1489.58"/>
    <x v="0"/>
    <x v="4"/>
    <x v="2"/>
    <x v="0"/>
    <x v="0"/>
    <x v="0"/>
  </r>
  <r>
    <x v="1"/>
    <x v="3"/>
    <s v="De Bonte Raaf"/>
    <x v="19"/>
    <x v="2"/>
    <n v="0"/>
    <x v="0"/>
    <x v="4"/>
    <x v="2"/>
    <x v="0"/>
    <x v="0"/>
    <x v="0"/>
  </r>
  <r>
    <x v="1"/>
    <x v="3"/>
    <s v="De Bonte Raaf"/>
    <x v="19"/>
    <x v="86"/>
    <n v="1489.58"/>
    <x v="0"/>
    <x v="4"/>
    <x v="2"/>
    <x v="0"/>
    <x v="0"/>
    <x v="0"/>
  </r>
  <r>
    <x v="1"/>
    <x v="3"/>
    <s v="De Bonte Raaf"/>
    <x v="19"/>
    <x v="4"/>
    <n v="1588.24"/>
    <x v="0"/>
    <x v="4"/>
    <x v="2"/>
    <x v="1"/>
    <x v="0"/>
    <x v="0"/>
  </r>
  <r>
    <x v="1"/>
    <x v="3"/>
    <s v="De Bonte Raaf"/>
    <x v="19"/>
    <x v="5"/>
    <n v="0"/>
    <x v="0"/>
    <x v="4"/>
    <x v="2"/>
    <x v="0"/>
    <x v="0"/>
    <x v="0"/>
  </r>
  <r>
    <x v="1"/>
    <x v="3"/>
    <s v="De Bonte Raaf"/>
    <x v="19"/>
    <x v="6"/>
    <n v="2265.92"/>
    <x v="0"/>
    <x v="4"/>
    <x v="2"/>
    <x v="0"/>
    <x v="0"/>
    <x v="0"/>
  </r>
  <r>
    <x v="1"/>
    <x v="3"/>
    <s v="De Bonte Raaf"/>
    <x v="19"/>
    <x v="101"/>
    <n v="0"/>
    <x v="0"/>
    <x v="4"/>
    <x v="2"/>
    <x v="1"/>
    <x v="0"/>
    <x v="0"/>
  </r>
  <r>
    <x v="1"/>
    <x v="3"/>
    <s v="De Bonte Raaf"/>
    <x v="19"/>
    <x v="7"/>
    <n v="0"/>
    <x v="0"/>
    <x v="4"/>
    <x v="2"/>
    <x v="0"/>
    <x v="0"/>
    <x v="0"/>
  </r>
  <r>
    <x v="1"/>
    <x v="3"/>
    <s v="De Bonte Raaf"/>
    <x v="19"/>
    <x v="9"/>
    <n v="0"/>
    <x v="0"/>
    <x v="4"/>
    <x v="2"/>
    <x v="0"/>
    <x v="0"/>
    <x v="0"/>
  </r>
  <r>
    <x v="1"/>
    <x v="3"/>
    <s v="De Bonte Raaf"/>
    <x v="19"/>
    <x v="102"/>
    <n v="0"/>
    <x v="0"/>
    <x v="4"/>
    <x v="2"/>
    <x v="0"/>
    <x v="0"/>
    <x v="0"/>
  </r>
  <r>
    <x v="1"/>
    <x v="3"/>
    <s v="De Bonte Raaf"/>
    <x v="19"/>
    <x v="87"/>
    <n v="1588.24"/>
    <x v="0"/>
    <x v="4"/>
    <x v="2"/>
    <x v="0"/>
    <x v="0"/>
    <x v="0"/>
  </r>
  <r>
    <x v="1"/>
    <x v="3"/>
    <s v="De Bonte Raaf"/>
    <x v="19"/>
    <x v="88"/>
    <n v="1588.24"/>
    <x v="0"/>
    <x v="4"/>
    <x v="2"/>
    <x v="0"/>
    <x v="0"/>
    <x v="0"/>
  </r>
  <r>
    <x v="1"/>
    <x v="3"/>
    <s v="De Bonte Raaf"/>
    <x v="19"/>
    <x v="89"/>
    <n v="1588.24"/>
    <x v="0"/>
    <x v="4"/>
    <x v="2"/>
    <x v="0"/>
    <x v="0"/>
    <x v="0"/>
  </r>
  <r>
    <x v="1"/>
    <x v="3"/>
    <s v="De Bonte Raaf"/>
    <x v="19"/>
    <x v="90"/>
    <n v="1588.24"/>
    <x v="0"/>
    <x v="4"/>
    <x v="2"/>
    <x v="0"/>
    <x v="0"/>
    <x v="0"/>
  </r>
  <r>
    <x v="1"/>
    <x v="3"/>
    <s v="De Bonte Raaf"/>
    <x v="19"/>
    <x v="91"/>
    <n v="1588.24"/>
    <x v="0"/>
    <x v="4"/>
    <x v="2"/>
    <x v="0"/>
    <x v="0"/>
    <x v="0"/>
  </r>
  <r>
    <x v="1"/>
    <x v="3"/>
    <s v="De Bonte Raaf"/>
    <x v="19"/>
    <x v="103"/>
    <n v="0"/>
    <x v="0"/>
    <x v="4"/>
    <x v="2"/>
    <x v="1"/>
    <x v="0"/>
    <x v="0"/>
  </r>
  <r>
    <x v="1"/>
    <x v="3"/>
    <s v="De Bonte Raaf"/>
    <x v="19"/>
    <x v="15"/>
    <n v="0"/>
    <x v="0"/>
    <x v="4"/>
    <x v="2"/>
    <x v="0"/>
    <x v="0"/>
    <x v="0"/>
  </r>
  <r>
    <x v="1"/>
    <x v="3"/>
    <s v="De Bonte Raaf"/>
    <x v="19"/>
    <x v="16"/>
    <n v="1489.58"/>
    <x v="0"/>
    <x v="4"/>
    <x v="2"/>
    <x v="0"/>
    <x v="0"/>
    <x v="0"/>
  </r>
  <r>
    <x v="1"/>
    <x v="3"/>
    <s v="De Bonte Raaf"/>
    <x v="19"/>
    <x v="17"/>
    <n v="0"/>
    <x v="0"/>
    <x v="4"/>
    <x v="2"/>
    <x v="0"/>
    <x v="0"/>
    <x v="0"/>
  </r>
  <r>
    <x v="1"/>
    <x v="3"/>
    <s v="De Bonte Raaf"/>
    <x v="19"/>
    <x v="18"/>
    <n v="1489.58"/>
    <x v="0"/>
    <x v="4"/>
    <x v="2"/>
    <x v="0"/>
    <x v="0"/>
    <x v="0"/>
  </r>
  <r>
    <x v="1"/>
    <x v="3"/>
    <s v="De Bonte Raaf"/>
    <x v="19"/>
    <x v="19"/>
    <n v="9"/>
    <x v="0"/>
    <x v="4"/>
    <x v="2"/>
    <x v="0"/>
    <x v="0"/>
    <x v="0"/>
  </r>
  <r>
    <x v="1"/>
    <x v="3"/>
    <s v="De Bonte Raaf"/>
    <x v="19"/>
    <x v="20"/>
    <n v="1489.58"/>
    <x v="0"/>
    <x v="4"/>
    <x v="2"/>
    <x v="0"/>
    <x v="0"/>
    <x v="0"/>
  </r>
  <r>
    <x v="1"/>
    <x v="3"/>
    <s v="De Bonte Raaf"/>
    <x v="19"/>
    <x v="21"/>
    <n v="-91.33"/>
    <x v="0"/>
    <x v="4"/>
    <x v="2"/>
    <x v="0"/>
    <x v="0"/>
    <x v="0"/>
  </r>
  <r>
    <x v="1"/>
    <x v="3"/>
    <s v="De Bonte Raaf"/>
    <x v="19"/>
    <x v="22"/>
    <n v="1489.58"/>
    <x v="0"/>
    <x v="4"/>
    <x v="2"/>
    <x v="0"/>
    <x v="0"/>
    <x v="0"/>
  </r>
  <r>
    <x v="1"/>
    <x v="3"/>
    <s v="De Bonte Raaf"/>
    <x v="19"/>
    <x v="23"/>
    <n v="1489.58"/>
    <x v="0"/>
    <x v="4"/>
    <x v="2"/>
    <x v="0"/>
    <x v="0"/>
    <x v="0"/>
  </r>
  <r>
    <x v="1"/>
    <x v="3"/>
    <s v="De Bonte Raaf"/>
    <x v="19"/>
    <x v="24"/>
    <n v="1489.58"/>
    <x v="0"/>
    <x v="4"/>
    <x v="2"/>
    <x v="0"/>
    <x v="0"/>
    <x v="0"/>
  </r>
  <r>
    <x v="1"/>
    <x v="3"/>
    <s v="De Bonte Raaf"/>
    <x v="19"/>
    <x v="25"/>
    <n v="21.67"/>
    <x v="0"/>
    <x v="4"/>
    <x v="2"/>
    <x v="0"/>
    <x v="0"/>
    <x v="0"/>
  </r>
  <r>
    <x v="1"/>
    <x v="3"/>
    <s v="De Bonte Raaf"/>
    <x v="19"/>
    <x v="26"/>
    <n v="64.8"/>
    <x v="0"/>
    <x v="4"/>
    <x v="2"/>
    <x v="0"/>
    <x v="0"/>
    <x v="0"/>
  </r>
  <r>
    <x v="1"/>
    <x v="3"/>
    <s v="De Bonte Raaf"/>
    <x v="19"/>
    <x v="27"/>
    <n v="224.83"/>
    <x v="0"/>
    <x v="4"/>
    <x v="2"/>
    <x v="0"/>
    <x v="0"/>
    <x v="0"/>
  </r>
  <r>
    <x v="1"/>
    <x v="3"/>
    <s v="De Bonte Raaf"/>
    <x v="19"/>
    <x v="28"/>
    <n v="1489.58"/>
    <x v="0"/>
    <x v="4"/>
    <x v="2"/>
    <x v="0"/>
    <x v="0"/>
    <x v="0"/>
  </r>
  <r>
    <x v="1"/>
    <x v="3"/>
    <s v="De Bonte Raaf"/>
    <x v="19"/>
    <x v="29"/>
    <n v="0"/>
    <x v="0"/>
    <x v="4"/>
    <x v="2"/>
    <x v="0"/>
    <x v="0"/>
    <x v="0"/>
  </r>
  <r>
    <x v="1"/>
    <x v="3"/>
    <s v="De Bonte Raaf"/>
    <x v="19"/>
    <x v="30"/>
    <n v="3750"/>
    <x v="0"/>
    <x v="4"/>
    <x v="2"/>
    <x v="0"/>
    <x v="0"/>
    <x v="0"/>
  </r>
  <r>
    <x v="1"/>
    <x v="3"/>
    <s v="De Bonte Raaf"/>
    <x v="19"/>
    <x v="31"/>
    <n v="24.04"/>
    <x v="0"/>
    <x v="4"/>
    <x v="2"/>
    <x v="0"/>
    <x v="0"/>
    <x v="0"/>
  </r>
  <r>
    <x v="1"/>
    <x v="3"/>
    <s v="De Bonte Raaf"/>
    <x v="19"/>
    <x v="32"/>
    <n v="66.069999999999993"/>
    <x v="0"/>
    <x v="4"/>
    <x v="2"/>
    <x v="0"/>
    <x v="0"/>
    <x v="0"/>
  </r>
  <r>
    <x v="1"/>
    <x v="3"/>
    <s v="De Bonte Raaf"/>
    <x v="19"/>
    <x v="33"/>
    <n v="80"/>
    <x v="0"/>
    <x v="4"/>
    <x v="2"/>
    <x v="0"/>
    <x v="0"/>
    <x v="0"/>
  </r>
  <r>
    <x v="1"/>
    <x v="3"/>
    <s v="De Bonte Raaf"/>
    <x v="19"/>
    <x v="34"/>
    <n v="80"/>
    <x v="0"/>
    <x v="4"/>
    <x v="2"/>
    <x v="0"/>
    <x v="0"/>
    <x v="0"/>
  </r>
  <r>
    <x v="1"/>
    <x v="3"/>
    <s v="De Bonte Raaf"/>
    <x v="19"/>
    <x v="35"/>
    <n v="80"/>
    <x v="0"/>
    <x v="4"/>
    <x v="2"/>
    <x v="0"/>
    <x v="0"/>
    <x v="0"/>
  </r>
  <r>
    <x v="1"/>
    <x v="3"/>
    <s v="De Bonte Raaf"/>
    <x v="19"/>
    <x v="36"/>
    <n v="66"/>
    <x v="0"/>
    <x v="4"/>
    <x v="2"/>
    <x v="0"/>
    <x v="0"/>
    <x v="0"/>
  </r>
  <r>
    <x v="1"/>
    <x v="3"/>
    <s v="De Bonte Raaf"/>
    <x v="19"/>
    <x v="37"/>
    <n v="104.27"/>
    <x v="0"/>
    <x v="4"/>
    <x v="2"/>
    <x v="0"/>
    <x v="0"/>
    <x v="0"/>
  </r>
  <r>
    <x v="1"/>
    <x v="3"/>
    <s v="De Bonte Raaf"/>
    <x v="19"/>
    <x v="104"/>
    <n v="0"/>
    <x v="0"/>
    <x v="4"/>
    <x v="2"/>
    <x v="0"/>
    <x v="0"/>
    <x v="0"/>
  </r>
  <r>
    <x v="1"/>
    <x v="3"/>
    <s v="De Bonte Raaf"/>
    <x v="19"/>
    <x v="105"/>
    <n v="0"/>
    <x v="0"/>
    <x v="4"/>
    <x v="2"/>
    <x v="0"/>
    <x v="0"/>
    <x v="0"/>
  </r>
  <r>
    <x v="1"/>
    <x v="3"/>
    <s v="De Bonte Raaf"/>
    <x v="19"/>
    <x v="106"/>
    <n v="0"/>
    <x v="0"/>
    <x v="4"/>
    <x v="2"/>
    <x v="0"/>
    <x v="0"/>
    <x v="0"/>
  </r>
  <r>
    <x v="1"/>
    <x v="3"/>
    <s v="De Bonte Raaf"/>
    <x v="19"/>
    <x v="38"/>
    <n v="85.63"/>
    <x v="0"/>
    <x v="4"/>
    <x v="2"/>
    <x v="0"/>
    <x v="0"/>
    <x v="0"/>
  </r>
  <r>
    <x v="1"/>
    <x v="3"/>
    <s v="De Bonte Raaf"/>
    <x v="19"/>
    <x v="39"/>
    <n v="0"/>
    <x v="0"/>
    <x v="4"/>
    <x v="2"/>
    <x v="0"/>
    <x v="0"/>
    <x v="0"/>
  </r>
  <r>
    <x v="1"/>
    <x v="3"/>
    <s v="De Bonte Raaf"/>
    <x v="19"/>
    <x v="40"/>
    <n v="85.63"/>
    <x v="0"/>
    <x v="4"/>
    <x v="2"/>
    <x v="0"/>
    <x v="0"/>
    <x v="0"/>
  </r>
  <r>
    <x v="1"/>
    <x v="3"/>
    <s v="De Bonte Raaf"/>
    <x v="19"/>
    <x v="41"/>
    <n v="0"/>
    <x v="0"/>
    <x v="4"/>
    <x v="2"/>
    <x v="0"/>
    <x v="0"/>
    <x v="0"/>
  </r>
  <r>
    <x v="1"/>
    <x v="3"/>
    <s v="De Bonte Raaf"/>
    <x v="19"/>
    <x v="92"/>
    <n v="1588.24"/>
    <x v="0"/>
    <x v="4"/>
    <x v="2"/>
    <x v="0"/>
    <x v="0"/>
    <x v="0"/>
  </r>
  <r>
    <x v="1"/>
    <x v="3"/>
    <s v="De Bonte Raaf"/>
    <x v="19"/>
    <x v="107"/>
    <n v="0"/>
    <x v="0"/>
    <x v="4"/>
    <x v="2"/>
    <x v="1"/>
    <x v="0"/>
    <x v="0"/>
  </r>
  <r>
    <x v="1"/>
    <x v="3"/>
    <s v="De Bonte Raaf"/>
    <x v="19"/>
    <x v="43"/>
    <n v="0"/>
    <x v="0"/>
    <x v="4"/>
    <x v="2"/>
    <x v="1"/>
    <x v="0"/>
    <x v="0"/>
  </r>
  <r>
    <x v="1"/>
    <x v="3"/>
    <s v="De Bonte Raaf"/>
    <x v="19"/>
    <x v="108"/>
    <n v="0"/>
    <x v="0"/>
    <x v="4"/>
    <x v="2"/>
    <x v="1"/>
    <x v="0"/>
    <x v="0"/>
  </r>
  <r>
    <x v="1"/>
    <x v="3"/>
    <s v="De Bonte Raaf"/>
    <x v="19"/>
    <x v="109"/>
    <n v="0"/>
    <x v="0"/>
    <x v="4"/>
    <x v="2"/>
    <x v="1"/>
    <x v="0"/>
    <x v="0"/>
  </r>
  <r>
    <x v="1"/>
    <x v="3"/>
    <s v="De Bonte Raaf"/>
    <x v="19"/>
    <x v="110"/>
    <n v="0"/>
    <x v="0"/>
    <x v="4"/>
    <x v="2"/>
    <x v="1"/>
    <x v="0"/>
    <x v="0"/>
  </r>
  <r>
    <x v="1"/>
    <x v="3"/>
    <s v="De Bonte Raaf"/>
    <x v="19"/>
    <x v="44"/>
    <n v="0"/>
    <x v="0"/>
    <x v="4"/>
    <x v="2"/>
    <x v="2"/>
    <x v="0"/>
    <x v="0"/>
  </r>
  <r>
    <x v="1"/>
    <x v="3"/>
    <s v="De Bonte Raaf"/>
    <x v="19"/>
    <x v="111"/>
    <n v="0"/>
    <x v="0"/>
    <x v="4"/>
    <x v="2"/>
    <x v="2"/>
    <x v="0"/>
    <x v="0"/>
  </r>
  <r>
    <x v="1"/>
    <x v="3"/>
    <s v="De Bonte Raaf"/>
    <x v="19"/>
    <x v="46"/>
    <n v="0"/>
    <x v="0"/>
    <x v="4"/>
    <x v="2"/>
    <x v="2"/>
    <x v="0"/>
    <x v="0"/>
  </r>
  <r>
    <x v="1"/>
    <x v="3"/>
    <s v="De Bonte Raaf"/>
    <x v="19"/>
    <x v="112"/>
    <n v="0"/>
    <x v="0"/>
    <x v="4"/>
    <x v="2"/>
    <x v="2"/>
    <x v="0"/>
    <x v="0"/>
  </r>
  <r>
    <x v="1"/>
    <x v="3"/>
    <s v="De Bonte Raaf"/>
    <x v="19"/>
    <x v="113"/>
    <n v="0"/>
    <x v="0"/>
    <x v="4"/>
    <x v="2"/>
    <x v="2"/>
    <x v="0"/>
    <x v="0"/>
  </r>
  <r>
    <x v="1"/>
    <x v="3"/>
    <s v="De Bonte Raaf"/>
    <x v="19"/>
    <x v="114"/>
    <n v="0"/>
    <x v="0"/>
    <x v="4"/>
    <x v="2"/>
    <x v="2"/>
    <x v="0"/>
    <x v="0"/>
  </r>
  <r>
    <x v="1"/>
    <x v="3"/>
    <s v="De Bonte Raaf"/>
    <x v="19"/>
    <x v="115"/>
    <n v="0"/>
    <x v="0"/>
    <x v="4"/>
    <x v="2"/>
    <x v="2"/>
    <x v="0"/>
    <x v="0"/>
  </r>
  <r>
    <x v="1"/>
    <x v="3"/>
    <s v="De Bonte Raaf"/>
    <x v="19"/>
    <x v="116"/>
    <n v="0"/>
    <x v="0"/>
    <x v="4"/>
    <x v="2"/>
    <x v="1"/>
    <x v="0"/>
    <x v="0"/>
  </r>
  <r>
    <x v="1"/>
    <x v="3"/>
    <s v="De Bonte Raaf"/>
    <x v="19"/>
    <x v="117"/>
    <n v="0"/>
    <x v="0"/>
    <x v="4"/>
    <x v="2"/>
    <x v="2"/>
    <x v="0"/>
    <x v="0"/>
  </r>
  <r>
    <x v="1"/>
    <x v="3"/>
    <s v="De Bonte Raaf"/>
    <x v="19"/>
    <x v="118"/>
    <n v="0"/>
    <x v="0"/>
    <x v="4"/>
    <x v="2"/>
    <x v="1"/>
    <x v="0"/>
    <x v="0"/>
  </r>
  <r>
    <x v="1"/>
    <x v="3"/>
    <s v="De Bonte Raaf"/>
    <x v="19"/>
    <x v="119"/>
    <n v="-6.35"/>
    <x v="0"/>
    <x v="4"/>
    <x v="2"/>
    <x v="10"/>
    <x v="0"/>
    <x v="0"/>
  </r>
  <r>
    <x v="1"/>
    <x v="3"/>
    <s v="De Bonte Raaf"/>
    <x v="19"/>
    <x v="132"/>
    <n v="0"/>
    <x v="0"/>
    <x v="4"/>
    <x v="2"/>
    <x v="10"/>
    <x v="0"/>
    <x v="0"/>
  </r>
  <r>
    <x v="1"/>
    <x v="3"/>
    <s v="De Bonte Raaf"/>
    <x v="19"/>
    <x v="133"/>
    <n v="0"/>
    <x v="0"/>
    <x v="4"/>
    <x v="2"/>
    <x v="10"/>
    <x v="0"/>
    <x v="0"/>
  </r>
  <r>
    <x v="1"/>
    <x v="3"/>
    <s v="De Bonte Raaf"/>
    <x v="19"/>
    <x v="120"/>
    <n v="348.9"/>
    <x v="0"/>
    <x v="4"/>
    <x v="2"/>
    <x v="10"/>
    <x v="0"/>
    <x v="0"/>
  </r>
  <r>
    <x v="1"/>
    <x v="3"/>
    <s v="De Bonte Raaf"/>
    <x v="19"/>
    <x v="121"/>
    <n v="-92.31"/>
    <x v="0"/>
    <x v="4"/>
    <x v="2"/>
    <x v="10"/>
    <x v="0"/>
    <x v="0"/>
  </r>
  <r>
    <x v="1"/>
    <x v="3"/>
    <s v="De Bonte Raaf"/>
    <x v="19"/>
    <x v="122"/>
    <n v="-92.31"/>
    <x v="0"/>
    <x v="4"/>
    <x v="2"/>
    <x v="10"/>
    <x v="0"/>
    <x v="0"/>
  </r>
  <r>
    <x v="1"/>
    <x v="3"/>
    <s v="De Bonte Raaf"/>
    <x v="19"/>
    <x v="123"/>
    <n v="0"/>
    <x v="0"/>
    <x v="4"/>
    <x v="2"/>
    <x v="10"/>
    <x v="0"/>
    <x v="0"/>
  </r>
  <r>
    <x v="1"/>
    <x v="3"/>
    <s v="De Bonte Raaf"/>
    <x v="19"/>
    <x v="124"/>
    <n v="0"/>
    <x v="0"/>
    <x v="4"/>
    <x v="2"/>
    <x v="10"/>
    <x v="0"/>
    <x v="0"/>
  </r>
  <r>
    <x v="1"/>
    <x v="3"/>
    <s v="De Bonte Raaf"/>
    <x v="19"/>
    <x v="48"/>
    <n v="0"/>
    <x v="0"/>
    <x v="4"/>
    <x v="2"/>
    <x v="1"/>
    <x v="0"/>
    <x v="0"/>
  </r>
  <r>
    <x v="1"/>
    <x v="3"/>
    <s v="De Bonte Raaf"/>
    <x v="19"/>
    <x v="49"/>
    <n v="127.06"/>
    <x v="0"/>
    <x v="4"/>
    <x v="2"/>
    <x v="3"/>
    <x v="0"/>
    <x v="0"/>
  </r>
  <r>
    <x v="1"/>
    <x v="3"/>
    <s v="De Bonte Raaf"/>
    <x v="19"/>
    <x v="50"/>
    <n v="19.059999999999999"/>
    <x v="0"/>
    <x v="4"/>
    <x v="2"/>
    <x v="4"/>
    <x v="0"/>
    <x v="0"/>
  </r>
  <r>
    <x v="1"/>
    <x v="3"/>
    <s v="De Bonte Raaf"/>
    <x v="19"/>
    <x v="51"/>
    <n v="25.41"/>
    <x v="0"/>
    <x v="4"/>
    <x v="2"/>
    <x v="4"/>
    <x v="0"/>
    <x v="0"/>
  </r>
  <r>
    <x v="1"/>
    <x v="3"/>
    <s v="De Bonte Raaf"/>
    <x v="19"/>
    <x v="52"/>
    <n v="0"/>
    <x v="0"/>
    <x v="4"/>
    <x v="2"/>
    <x v="1"/>
    <x v="0"/>
    <x v="0"/>
  </r>
  <r>
    <x v="1"/>
    <x v="3"/>
    <s v="De Bonte Raaf"/>
    <x v="19"/>
    <x v="53"/>
    <n v="23.82"/>
    <x v="0"/>
    <x v="4"/>
    <x v="2"/>
    <x v="3"/>
    <x v="0"/>
    <x v="0"/>
  </r>
  <r>
    <x v="1"/>
    <x v="3"/>
    <s v="De Bonte Raaf"/>
    <x v="19"/>
    <x v="54"/>
    <n v="3.57"/>
    <x v="0"/>
    <x v="4"/>
    <x v="2"/>
    <x v="4"/>
    <x v="0"/>
    <x v="0"/>
  </r>
  <r>
    <x v="1"/>
    <x v="3"/>
    <s v="De Bonte Raaf"/>
    <x v="19"/>
    <x v="55"/>
    <n v="4.76"/>
    <x v="0"/>
    <x v="4"/>
    <x v="2"/>
    <x v="4"/>
    <x v="0"/>
    <x v="0"/>
  </r>
  <r>
    <x v="1"/>
    <x v="3"/>
    <s v="De Bonte Raaf"/>
    <x v="19"/>
    <x v="56"/>
    <n v="0"/>
    <x v="0"/>
    <x v="4"/>
    <x v="2"/>
    <x v="4"/>
    <x v="0"/>
    <x v="0"/>
  </r>
  <r>
    <x v="1"/>
    <x v="3"/>
    <s v="De Bonte Raaf"/>
    <x v="19"/>
    <x v="57"/>
    <n v="0"/>
    <x v="0"/>
    <x v="4"/>
    <x v="2"/>
    <x v="4"/>
    <x v="0"/>
    <x v="0"/>
  </r>
  <r>
    <x v="1"/>
    <x v="3"/>
    <s v="De Bonte Raaf"/>
    <x v="19"/>
    <x v="58"/>
    <n v="0"/>
    <x v="0"/>
    <x v="4"/>
    <x v="2"/>
    <x v="4"/>
    <x v="0"/>
    <x v="0"/>
  </r>
  <r>
    <x v="1"/>
    <x v="3"/>
    <s v="De Bonte Raaf"/>
    <x v="19"/>
    <x v="59"/>
    <n v="0"/>
    <x v="0"/>
    <x v="4"/>
    <x v="2"/>
    <x v="4"/>
    <x v="0"/>
    <x v="0"/>
  </r>
  <r>
    <x v="1"/>
    <x v="3"/>
    <s v="De Bonte Raaf"/>
    <x v="19"/>
    <x v="60"/>
    <n v="112.17"/>
    <x v="0"/>
    <x v="4"/>
    <x v="2"/>
    <x v="5"/>
    <x v="0"/>
    <x v="0"/>
  </r>
  <r>
    <x v="1"/>
    <x v="3"/>
    <s v="De Bonte Raaf"/>
    <x v="19"/>
    <x v="61"/>
    <n v="0"/>
    <x v="0"/>
    <x v="4"/>
    <x v="2"/>
    <x v="5"/>
    <x v="0"/>
    <x v="0"/>
  </r>
  <r>
    <x v="1"/>
    <x v="3"/>
    <s v="De Bonte Raaf"/>
    <x v="19"/>
    <x v="62"/>
    <n v="0"/>
    <x v="0"/>
    <x v="4"/>
    <x v="2"/>
    <x v="5"/>
    <x v="0"/>
    <x v="0"/>
  </r>
  <r>
    <x v="1"/>
    <x v="3"/>
    <s v="De Bonte Raaf"/>
    <x v="19"/>
    <x v="63"/>
    <n v="0"/>
    <x v="0"/>
    <x v="4"/>
    <x v="2"/>
    <x v="5"/>
    <x v="0"/>
    <x v="0"/>
  </r>
  <r>
    <x v="1"/>
    <x v="3"/>
    <s v="De Bonte Raaf"/>
    <x v="19"/>
    <x v="64"/>
    <n v="8.0399999999999991"/>
    <x v="0"/>
    <x v="4"/>
    <x v="2"/>
    <x v="5"/>
    <x v="0"/>
    <x v="0"/>
  </r>
  <r>
    <x v="1"/>
    <x v="3"/>
    <s v="De Bonte Raaf"/>
    <x v="19"/>
    <x v="65"/>
    <n v="0"/>
    <x v="0"/>
    <x v="4"/>
    <x v="2"/>
    <x v="5"/>
    <x v="0"/>
    <x v="0"/>
  </r>
  <r>
    <x v="1"/>
    <x v="3"/>
    <s v="De Bonte Raaf"/>
    <x v="19"/>
    <x v="66"/>
    <n v="40.22"/>
    <x v="0"/>
    <x v="4"/>
    <x v="2"/>
    <x v="5"/>
    <x v="0"/>
    <x v="0"/>
  </r>
  <r>
    <x v="1"/>
    <x v="3"/>
    <s v="De Bonte Raaf"/>
    <x v="19"/>
    <x v="67"/>
    <n v="0"/>
    <x v="0"/>
    <x v="4"/>
    <x v="2"/>
    <x v="5"/>
    <x v="0"/>
    <x v="0"/>
  </r>
  <r>
    <x v="1"/>
    <x v="3"/>
    <s v="De Bonte Raaf"/>
    <x v="19"/>
    <x v="68"/>
    <n v="0"/>
    <x v="0"/>
    <x v="4"/>
    <x v="2"/>
    <x v="5"/>
    <x v="0"/>
    <x v="0"/>
  </r>
  <r>
    <x v="1"/>
    <x v="3"/>
    <s v="De Bonte Raaf"/>
    <x v="19"/>
    <x v="69"/>
    <n v="0"/>
    <x v="0"/>
    <x v="4"/>
    <x v="2"/>
    <x v="5"/>
    <x v="0"/>
    <x v="0"/>
  </r>
  <r>
    <x v="1"/>
    <x v="3"/>
    <s v="De Bonte Raaf"/>
    <x v="19"/>
    <x v="70"/>
    <n v="5.51"/>
    <x v="0"/>
    <x v="4"/>
    <x v="2"/>
    <x v="5"/>
    <x v="0"/>
    <x v="0"/>
  </r>
  <r>
    <x v="1"/>
    <x v="3"/>
    <s v="De Bonte Raaf"/>
    <x v="19"/>
    <x v="71"/>
    <n v="0"/>
    <x v="0"/>
    <x v="4"/>
    <x v="2"/>
    <x v="5"/>
    <x v="0"/>
    <x v="0"/>
  </r>
  <r>
    <x v="1"/>
    <x v="3"/>
    <s v="De Bonte Raaf"/>
    <x v="19"/>
    <x v="72"/>
    <n v="0"/>
    <x v="0"/>
    <x v="4"/>
    <x v="2"/>
    <x v="4"/>
    <x v="0"/>
    <x v="0"/>
  </r>
  <r>
    <x v="1"/>
    <x v="3"/>
    <s v="De Bonte Raaf"/>
    <x v="19"/>
    <x v="73"/>
    <n v="0"/>
    <x v="0"/>
    <x v="4"/>
    <x v="2"/>
    <x v="4"/>
    <x v="0"/>
    <x v="0"/>
  </r>
  <r>
    <x v="1"/>
    <x v="3"/>
    <s v="De Bonte Raaf"/>
    <x v="19"/>
    <x v="74"/>
    <n v="0"/>
    <x v="0"/>
    <x v="4"/>
    <x v="2"/>
    <x v="4"/>
    <x v="0"/>
    <x v="0"/>
  </r>
  <r>
    <x v="1"/>
    <x v="3"/>
    <s v="De Bonte Raaf"/>
    <x v="19"/>
    <x v="75"/>
    <n v="0"/>
    <x v="0"/>
    <x v="4"/>
    <x v="2"/>
    <x v="4"/>
    <x v="0"/>
    <x v="0"/>
  </r>
  <r>
    <x v="1"/>
    <x v="3"/>
    <s v="De Bonte Raaf"/>
    <x v="19"/>
    <x v="76"/>
    <n v="104.27"/>
    <x v="0"/>
    <x v="4"/>
    <x v="2"/>
    <x v="6"/>
    <x v="0"/>
    <x v="0"/>
  </r>
  <r>
    <x v="1"/>
    <x v="3"/>
    <s v="De Bonte Raaf"/>
    <x v="19"/>
    <x v="125"/>
    <n v="0"/>
    <x v="0"/>
    <x v="4"/>
    <x v="2"/>
    <x v="6"/>
    <x v="0"/>
    <x v="0"/>
  </r>
  <r>
    <x v="1"/>
    <x v="3"/>
    <s v="De Bonte Raaf"/>
    <x v="19"/>
    <x v="77"/>
    <n v="-91.33"/>
    <x v="0"/>
    <x v="4"/>
    <x v="2"/>
    <x v="7"/>
    <x v="0"/>
    <x v="0"/>
  </r>
  <r>
    <x v="1"/>
    <x v="3"/>
    <s v="De Bonte Raaf"/>
    <x v="19"/>
    <x v="78"/>
    <n v="0"/>
    <x v="0"/>
    <x v="4"/>
    <x v="2"/>
    <x v="7"/>
    <x v="0"/>
    <x v="0"/>
  </r>
  <r>
    <x v="1"/>
    <x v="3"/>
    <s v="De Bonte Raaf"/>
    <x v="19"/>
    <x v="79"/>
    <n v="0"/>
    <x v="0"/>
    <x v="4"/>
    <x v="2"/>
    <x v="7"/>
    <x v="0"/>
    <x v="0"/>
  </r>
  <r>
    <x v="1"/>
    <x v="3"/>
    <s v="De Bonte Raaf"/>
    <x v="19"/>
    <x v="80"/>
    <n v="0"/>
    <x v="0"/>
    <x v="4"/>
    <x v="2"/>
    <x v="8"/>
    <x v="0"/>
    <x v="0"/>
  </r>
  <r>
    <x v="1"/>
    <x v="3"/>
    <s v="De Bonte Raaf"/>
    <x v="19"/>
    <x v="126"/>
    <n v="0"/>
    <x v="0"/>
    <x v="4"/>
    <x v="2"/>
    <x v="8"/>
    <x v="0"/>
    <x v="0"/>
  </r>
  <r>
    <x v="1"/>
    <x v="3"/>
    <s v="De Bonte Raaf"/>
    <x v="19"/>
    <x v="81"/>
    <n v="1398.25"/>
    <x v="0"/>
    <x v="4"/>
    <x v="2"/>
    <x v="8"/>
    <x v="0"/>
    <x v="0"/>
  </r>
  <r>
    <x v="1"/>
    <x v="3"/>
    <s v="De Bonte Raaf"/>
    <x v="19"/>
    <x v="82"/>
    <n v="0"/>
    <x v="0"/>
    <x v="4"/>
    <x v="2"/>
    <x v="8"/>
    <x v="0"/>
    <x v="0"/>
  </r>
  <r>
    <x v="1"/>
    <x v="3"/>
    <s v="De Bonte Raaf"/>
    <x v="19"/>
    <x v="83"/>
    <n v="1398.25"/>
    <x v="0"/>
    <x v="4"/>
    <x v="2"/>
    <x v="9"/>
    <x v="0"/>
    <x v="0"/>
  </r>
  <r>
    <x v="1"/>
    <x v="3"/>
    <s v="De Bonte Raaf"/>
    <x v="19"/>
    <x v="84"/>
    <n v="0"/>
    <x v="0"/>
    <x v="4"/>
    <x v="2"/>
    <x v="3"/>
    <x v="0"/>
    <x v="0"/>
  </r>
  <r>
    <x v="1"/>
    <x v="3"/>
    <s v="De Bonte Raaf"/>
    <x v="20"/>
    <x v="0"/>
    <n v="2100.9899999999998"/>
    <x v="1"/>
    <x v="0"/>
    <x v="4"/>
    <x v="0"/>
    <x v="2"/>
    <x v="0"/>
  </r>
  <r>
    <x v="1"/>
    <x v="3"/>
    <s v="De Bonte Raaf"/>
    <x v="20"/>
    <x v="85"/>
    <n v="700.33"/>
    <x v="1"/>
    <x v="0"/>
    <x v="4"/>
    <x v="0"/>
    <x v="2"/>
    <x v="0"/>
  </r>
  <r>
    <x v="1"/>
    <x v="3"/>
    <s v="De Bonte Raaf"/>
    <x v="20"/>
    <x v="2"/>
    <n v="0"/>
    <x v="1"/>
    <x v="0"/>
    <x v="4"/>
    <x v="0"/>
    <x v="2"/>
    <x v="0"/>
  </r>
  <r>
    <x v="1"/>
    <x v="3"/>
    <s v="De Bonte Raaf"/>
    <x v="20"/>
    <x v="86"/>
    <n v="700.33"/>
    <x v="1"/>
    <x v="0"/>
    <x v="4"/>
    <x v="0"/>
    <x v="2"/>
    <x v="0"/>
  </r>
  <r>
    <x v="1"/>
    <x v="3"/>
    <s v="De Bonte Raaf"/>
    <x v="20"/>
    <x v="4"/>
    <n v="743.52"/>
    <x v="1"/>
    <x v="0"/>
    <x v="4"/>
    <x v="1"/>
    <x v="2"/>
    <x v="0"/>
  </r>
  <r>
    <x v="1"/>
    <x v="3"/>
    <s v="De Bonte Raaf"/>
    <x v="20"/>
    <x v="5"/>
    <n v="0"/>
    <x v="1"/>
    <x v="0"/>
    <x v="4"/>
    <x v="0"/>
    <x v="2"/>
    <x v="0"/>
  </r>
  <r>
    <x v="1"/>
    <x v="3"/>
    <s v="De Bonte Raaf"/>
    <x v="20"/>
    <x v="6"/>
    <n v="1099.31"/>
    <x v="1"/>
    <x v="0"/>
    <x v="4"/>
    <x v="0"/>
    <x v="2"/>
    <x v="0"/>
  </r>
  <r>
    <x v="1"/>
    <x v="3"/>
    <s v="De Bonte Raaf"/>
    <x v="20"/>
    <x v="101"/>
    <n v="0"/>
    <x v="1"/>
    <x v="0"/>
    <x v="4"/>
    <x v="1"/>
    <x v="2"/>
    <x v="0"/>
  </r>
  <r>
    <x v="1"/>
    <x v="3"/>
    <s v="De Bonte Raaf"/>
    <x v="20"/>
    <x v="7"/>
    <n v="0"/>
    <x v="1"/>
    <x v="0"/>
    <x v="4"/>
    <x v="0"/>
    <x v="2"/>
    <x v="0"/>
  </r>
  <r>
    <x v="1"/>
    <x v="3"/>
    <s v="De Bonte Raaf"/>
    <x v="20"/>
    <x v="9"/>
    <n v="0"/>
    <x v="1"/>
    <x v="0"/>
    <x v="4"/>
    <x v="0"/>
    <x v="2"/>
    <x v="0"/>
  </r>
  <r>
    <x v="1"/>
    <x v="3"/>
    <s v="De Bonte Raaf"/>
    <x v="20"/>
    <x v="102"/>
    <n v="0"/>
    <x v="1"/>
    <x v="0"/>
    <x v="4"/>
    <x v="0"/>
    <x v="2"/>
    <x v="0"/>
  </r>
  <r>
    <x v="1"/>
    <x v="3"/>
    <s v="De Bonte Raaf"/>
    <x v="20"/>
    <x v="87"/>
    <n v="743.52"/>
    <x v="1"/>
    <x v="0"/>
    <x v="4"/>
    <x v="0"/>
    <x v="2"/>
    <x v="0"/>
  </r>
  <r>
    <x v="1"/>
    <x v="3"/>
    <s v="De Bonte Raaf"/>
    <x v="20"/>
    <x v="88"/>
    <n v="743.52"/>
    <x v="1"/>
    <x v="0"/>
    <x v="4"/>
    <x v="0"/>
    <x v="2"/>
    <x v="0"/>
  </r>
  <r>
    <x v="1"/>
    <x v="3"/>
    <s v="De Bonte Raaf"/>
    <x v="20"/>
    <x v="89"/>
    <n v="743.52"/>
    <x v="1"/>
    <x v="0"/>
    <x v="4"/>
    <x v="0"/>
    <x v="2"/>
    <x v="0"/>
  </r>
  <r>
    <x v="1"/>
    <x v="3"/>
    <s v="De Bonte Raaf"/>
    <x v="20"/>
    <x v="90"/>
    <n v="743.52"/>
    <x v="1"/>
    <x v="0"/>
    <x v="4"/>
    <x v="0"/>
    <x v="2"/>
    <x v="0"/>
  </r>
  <r>
    <x v="1"/>
    <x v="3"/>
    <s v="De Bonte Raaf"/>
    <x v="20"/>
    <x v="91"/>
    <n v="743.52"/>
    <x v="1"/>
    <x v="0"/>
    <x v="4"/>
    <x v="0"/>
    <x v="2"/>
    <x v="0"/>
  </r>
  <r>
    <x v="1"/>
    <x v="3"/>
    <s v="De Bonte Raaf"/>
    <x v="20"/>
    <x v="103"/>
    <n v="0"/>
    <x v="1"/>
    <x v="0"/>
    <x v="4"/>
    <x v="1"/>
    <x v="2"/>
    <x v="0"/>
  </r>
  <r>
    <x v="1"/>
    <x v="3"/>
    <s v="De Bonte Raaf"/>
    <x v="20"/>
    <x v="15"/>
    <n v="0"/>
    <x v="1"/>
    <x v="0"/>
    <x v="4"/>
    <x v="0"/>
    <x v="2"/>
    <x v="0"/>
  </r>
  <r>
    <x v="1"/>
    <x v="3"/>
    <s v="De Bonte Raaf"/>
    <x v="20"/>
    <x v="16"/>
    <n v="0"/>
    <x v="1"/>
    <x v="0"/>
    <x v="4"/>
    <x v="0"/>
    <x v="2"/>
    <x v="0"/>
  </r>
  <r>
    <x v="1"/>
    <x v="3"/>
    <s v="De Bonte Raaf"/>
    <x v="20"/>
    <x v="17"/>
    <n v="700.33"/>
    <x v="1"/>
    <x v="0"/>
    <x v="4"/>
    <x v="0"/>
    <x v="2"/>
    <x v="0"/>
  </r>
  <r>
    <x v="1"/>
    <x v="3"/>
    <s v="De Bonte Raaf"/>
    <x v="20"/>
    <x v="18"/>
    <n v="700.33"/>
    <x v="1"/>
    <x v="0"/>
    <x v="4"/>
    <x v="0"/>
    <x v="2"/>
    <x v="0"/>
  </r>
  <r>
    <x v="1"/>
    <x v="3"/>
    <s v="De Bonte Raaf"/>
    <x v="20"/>
    <x v="19"/>
    <n v="7"/>
    <x v="1"/>
    <x v="0"/>
    <x v="4"/>
    <x v="0"/>
    <x v="2"/>
    <x v="0"/>
  </r>
  <r>
    <x v="1"/>
    <x v="3"/>
    <s v="De Bonte Raaf"/>
    <x v="20"/>
    <x v="20"/>
    <n v="700.33"/>
    <x v="1"/>
    <x v="0"/>
    <x v="4"/>
    <x v="0"/>
    <x v="2"/>
    <x v="0"/>
  </r>
  <r>
    <x v="1"/>
    <x v="3"/>
    <s v="De Bonte Raaf"/>
    <x v="20"/>
    <x v="21"/>
    <n v="0"/>
    <x v="1"/>
    <x v="0"/>
    <x v="4"/>
    <x v="0"/>
    <x v="2"/>
    <x v="0"/>
  </r>
  <r>
    <x v="1"/>
    <x v="3"/>
    <s v="De Bonte Raaf"/>
    <x v="20"/>
    <x v="22"/>
    <n v="700.33"/>
    <x v="1"/>
    <x v="0"/>
    <x v="4"/>
    <x v="0"/>
    <x v="2"/>
    <x v="0"/>
  </r>
  <r>
    <x v="1"/>
    <x v="3"/>
    <s v="De Bonte Raaf"/>
    <x v="20"/>
    <x v="23"/>
    <n v="700.33"/>
    <x v="1"/>
    <x v="0"/>
    <x v="4"/>
    <x v="0"/>
    <x v="2"/>
    <x v="0"/>
  </r>
  <r>
    <x v="1"/>
    <x v="3"/>
    <s v="De Bonte Raaf"/>
    <x v="20"/>
    <x v="24"/>
    <n v="700.33"/>
    <x v="1"/>
    <x v="0"/>
    <x v="4"/>
    <x v="0"/>
    <x v="2"/>
    <x v="0"/>
  </r>
  <r>
    <x v="1"/>
    <x v="3"/>
    <s v="De Bonte Raaf"/>
    <x v="20"/>
    <x v="25"/>
    <n v="21.67"/>
    <x v="1"/>
    <x v="0"/>
    <x v="4"/>
    <x v="0"/>
    <x v="2"/>
    <x v="0"/>
  </r>
  <r>
    <x v="1"/>
    <x v="3"/>
    <s v="De Bonte Raaf"/>
    <x v="20"/>
    <x v="26"/>
    <n v="36"/>
    <x v="1"/>
    <x v="0"/>
    <x v="4"/>
    <x v="0"/>
    <x v="2"/>
    <x v="0"/>
  </r>
  <r>
    <x v="1"/>
    <x v="3"/>
    <s v="De Bonte Raaf"/>
    <x v="20"/>
    <x v="27"/>
    <n v="22.33"/>
    <x v="1"/>
    <x v="0"/>
    <x v="4"/>
    <x v="0"/>
    <x v="2"/>
    <x v="0"/>
  </r>
  <r>
    <x v="1"/>
    <x v="3"/>
    <s v="De Bonte Raaf"/>
    <x v="20"/>
    <x v="28"/>
    <n v="700.33"/>
    <x v="1"/>
    <x v="0"/>
    <x v="4"/>
    <x v="0"/>
    <x v="2"/>
    <x v="0"/>
  </r>
  <r>
    <x v="1"/>
    <x v="3"/>
    <s v="De Bonte Raaf"/>
    <x v="20"/>
    <x v="29"/>
    <n v="0"/>
    <x v="1"/>
    <x v="0"/>
    <x v="4"/>
    <x v="0"/>
    <x v="2"/>
    <x v="0"/>
  </r>
  <r>
    <x v="1"/>
    <x v="3"/>
    <s v="De Bonte Raaf"/>
    <x v="20"/>
    <x v="30"/>
    <n v="3250"/>
    <x v="1"/>
    <x v="0"/>
    <x v="4"/>
    <x v="0"/>
    <x v="2"/>
    <x v="0"/>
  </r>
  <r>
    <x v="1"/>
    <x v="3"/>
    <s v="De Bonte Raaf"/>
    <x v="20"/>
    <x v="31"/>
    <n v="20.83"/>
    <x v="1"/>
    <x v="0"/>
    <x v="4"/>
    <x v="0"/>
    <x v="2"/>
    <x v="0"/>
  </r>
  <r>
    <x v="1"/>
    <x v="3"/>
    <s v="De Bonte Raaf"/>
    <x v="20"/>
    <x v="32"/>
    <n v="35.69"/>
    <x v="1"/>
    <x v="0"/>
    <x v="4"/>
    <x v="0"/>
    <x v="2"/>
    <x v="0"/>
  </r>
  <r>
    <x v="1"/>
    <x v="3"/>
    <s v="De Bonte Raaf"/>
    <x v="20"/>
    <x v="33"/>
    <n v="55.56"/>
    <x v="1"/>
    <x v="0"/>
    <x v="4"/>
    <x v="0"/>
    <x v="2"/>
    <x v="0"/>
  </r>
  <r>
    <x v="1"/>
    <x v="3"/>
    <s v="De Bonte Raaf"/>
    <x v="20"/>
    <x v="34"/>
    <n v="55.56"/>
    <x v="1"/>
    <x v="0"/>
    <x v="4"/>
    <x v="0"/>
    <x v="2"/>
    <x v="0"/>
  </r>
  <r>
    <x v="1"/>
    <x v="3"/>
    <s v="De Bonte Raaf"/>
    <x v="20"/>
    <x v="35"/>
    <n v="80"/>
    <x v="1"/>
    <x v="0"/>
    <x v="4"/>
    <x v="0"/>
    <x v="2"/>
    <x v="0"/>
  </r>
  <r>
    <x v="1"/>
    <x v="3"/>
    <s v="De Bonte Raaf"/>
    <x v="20"/>
    <x v="36"/>
    <n v="36"/>
    <x v="1"/>
    <x v="0"/>
    <x v="4"/>
    <x v="0"/>
    <x v="2"/>
    <x v="0"/>
  </r>
  <r>
    <x v="1"/>
    <x v="3"/>
    <s v="De Bonte Raaf"/>
    <x v="20"/>
    <x v="37"/>
    <n v="49.02"/>
    <x v="1"/>
    <x v="0"/>
    <x v="4"/>
    <x v="0"/>
    <x v="2"/>
    <x v="0"/>
  </r>
  <r>
    <x v="1"/>
    <x v="3"/>
    <s v="De Bonte Raaf"/>
    <x v="20"/>
    <x v="104"/>
    <n v="0"/>
    <x v="1"/>
    <x v="0"/>
    <x v="4"/>
    <x v="0"/>
    <x v="2"/>
    <x v="0"/>
  </r>
  <r>
    <x v="1"/>
    <x v="3"/>
    <s v="De Bonte Raaf"/>
    <x v="20"/>
    <x v="105"/>
    <n v="0"/>
    <x v="1"/>
    <x v="0"/>
    <x v="4"/>
    <x v="0"/>
    <x v="2"/>
    <x v="0"/>
  </r>
  <r>
    <x v="1"/>
    <x v="3"/>
    <s v="De Bonte Raaf"/>
    <x v="20"/>
    <x v="106"/>
    <n v="0"/>
    <x v="1"/>
    <x v="0"/>
    <x v="4"/>
    <x v="0"/>
    <x v="2"/>
    <x v="0"/>
  </r>
  <r>
    <x v="1"/>
    <x v="3"/>
    <s v="De Bonte Raaf"/>
    <x v="20"/>
    <x v="38"/>
    <n v="58.74"/>
    <x v="1"/>
    <x v="0"/>
    <x v="4"/>
    <x v="0"/>
    <x v="2"/>
    <x v="0"/>
  </r>
  <r>
    <x v="1"/>
    <x v="3"/>
    <s v="De Bonte Raaf"/>
    <x v="20"/>
    <x v="39"/>
    <n v="0"/>
    <x v="1"/>
    <x v="0"/>
    <x v="4"/>
    <x v="0"/>
    <x v="2"/>
    <x v="0"/>
  </r>
  <r>
    <x v="1"/>
    <x v="3"/>
    <s v="De Bonte Raaf"/>
    <x v="20"/>
    <x v="40"/>
    <n v="58.74"/>
    <x v="1"/>
    <x v="0"/>
    <x v="4"/>
    <x v="0"/>
    <x v="2"/>
    <x v="0"/>
  </r>
  <r>
    <x v="1"/>
    <x v="3"/>
    <s v="De Bonte Raaf"/>
    <x v="20"/>
    <x v="41"/>
    <n v="0"/>
    <x v="1"/>
    <x v="0"/>
    <x v="4"/>
    <x v="0"/>
    <x v="2"/>
    <x v="0"/>
  </r>
  <r>
    <x v="1"/>
    <x v="3"/>
    <s v="De Bonte Raaf"/>
    <x v="20"/>
    <x v="92"/>
    <n v="743.52"/>
    <x v="1"/>
    <x v="0"/>
    <x v="4"/>
    <x v="0"/>
    <x v="2"/>
    <x v="0"/>
  </r>
  <r>
    <x v="1"/>
    <x v="3"/>
    <s v="De Bonte Raaf"/>
    <x v="20"/>
    <x v="107"/>
    <n v="0"/>
    <x v="1"/>
    <x v="0"/>
    <x v="4"/>
    <x v="1"/>
    <x v="2"/>
    <x v="0"/>
  </r>
  <r>
    <x v="1"/>
    <x v="3"/>
    <s v="De Bonte Raaf"/>
    <x v="20"/>
    <x v="43"/>
    <n v="0"/>
    <x v="1"/>
    <x v="0"/>
    <x v="4"/>
    <x v="1"/>
    <x v="2"/>
    <x v="0"/>
  </r>
  <r>
    <x v="1"/>
    <x v="3"/>
    <s v="De Bonte Raaf"/>
    <x v="20"/>
    <x v="108"/>
    <n v="0"/>
    <x v="1"/>
    <x v="0"/>
    <x v="4"/>
    <x v="1"/>
    <x v="2"/>
    <x v="0"/>
  </r>
  <r>
    <x v="1"/>
    <x v="3"/>
    <s v="De Bonte Raaf"/>
    <x v="20"/>
    <x v="109"/>
    <n v="0"/>
    <x v="1"/>
    <x v="0"/>
    <x v="4"/>
    <x v="1"/>
    <x v="2"/>
    <x v="0"/>
  </r>
  <r>
    <x v="1"/>
    <x v="3"/>
    <s v="De Bonte Raaf"/>
    <x v="20"/>
    <x v="110"/>
    <n v="0"/>
    <x v="1"/>
    <x v="0"/>
    <x v="4"/>
    <x v="1"/>
    <x v="2"/>
    <x v="0"/>
  </r>
  <r>
    <x v="1"/>
    <x v="3"/>
    <s v="De Bonte Raaf"/>
    <x v="20"/>
    <x v="44"/>
    <n v="0"/>
    <x v="1"/>
    <x v="0"/>
    <x v="4"/>
    <x v="2"/>
    <x v="2"/>
    <x v="0"/>
  </r>
  <r>
    <x v="1"/>
    <x v="3"/>
    <s v="De Bonte Raaf"/>
    <x v="20"/>
    <x v="111"/>
    <n v="0"/>
    <x v="1"/>
    <x v="0"/>
    <x v="4"/>
    <x v="2"/>
    <x v="2"/>
    <x v="0"/>
  </r>
  <r>
    <x v="1"/>
    <x v="3"/>
    <s v="De Bonte Raaf"/>
    <x v="20"/>
    <x v="46"/>
    <n v="0"/>
    <x v="1"/>
    <x v="0"/>
    <x v="4"/>
    <x v="2"/>
    <x v="2"/>
    <x v="0"/>
  </r>
  <r>
    <x v="1"/>
    <x v="3"/>
    <s v="De Bonte Raaf"/>
    <x v="20"/>
    <x v="112"/>
    <n v="0"/>
    <x v="1"/>
    <x v="0"/>
    <x v="4"/>
    <x v="2"/>
    <x v="2"/>
    <x v="0"/>
  </r>
  <r>
    <x v="1"/>
    <x v="3"/>
    <s v="De Bonte Raaf"/>
    <x v="20"/>
    <x v="113"/>
    <n v="0"/>
    <x v="1"/>
    <x v="0"/>
    <x v="4"/>
    <x v="2"/>
    <x v="2"/>
    <x v="0"/>
  </r>
  <r>
    <x v="1"/>
    <x v="3"/>
    <s v="De Bonte Raaf"/>
    <x v="20"/>
    <x v="114"/>
    <n v="0"/>
    <x v="1"/>
    <x v="0"/>
    <x v="4"/>
    <x v="2"/>
    <x v="2"/>
    <x v="0"/>
  </r>
  <r>
    <x v="1"/>
    <x v="3"/>
    <s v="De Bonte Raaf"/>
    <x v="20"/>
    <x v="115"/>
    <n v="0"/>
    <x v="1"/>
    <x v="0"/>
    <x v="4"/>
    <x v="2"/>
    <x v="2"/>
    <x v="0"/>
  </r>
  <r>
    <x v="1"/>
    <x v="3"/>
    <s v="De Bonte Raaf"/>
    <x v="20"/>
    <x v="116"/>
    <n v="0"/>
    <x v="1"/>
    <x v="0"/>
    <x v="4"/>
    <x v="1"/>
    <x v="2"/>
    <x v="0"/>
  </r>
  <r>
    <x v="1"/>
    <x v="3"/>
    <s v="De Bonte Raaf"/>
    <x v="20"/>
    <x v="117"/>
    <n v="0"/>
    <x v="1"/>
    <x v="0"/>
    <x v="4"/>
    <x v="2"/>
    <x v="2"/>
    <x v="0"/>
  </r>
  <r>
    <x v="1"/>
    <x v="3"/>
    <s v="De Bonte Raaf"/>
    <x v="20"/>
    <x v="118"/>
    <n v="0"/>
    <x v="1"/>
    <x v="0"/>
    <x v="4"/>
    <x v="1"/>
    <x v="2"/>
    <x v="0"/>
  </r>
  <r>
    <x v="1"/>
    <x v="3"/>
    <s v="De Bonte Raaf"/>
    <x v="20"/>
    <x v="119"/>
    <n v="-2.97"/>
    <x v="1"/>
    <x v="0"/>
    <x v="4"/>
    <x v="10"/>
    <x v="2"/>
    <x v="0"/>
  </r>
  <r>
    <x v="1"/>
    <x v="3"/>
    <s v="De Bonte Raaf"/>
    <x v="20"/>
    <x v="132"/>
    <n v="0"/>
    <x v="1"/>
    <x v="0"/>
    <x v="4"/>
    <x v="10"/>
    <x v="2"/>
    <x v="0"/>
  </r>
  <r>
    <x v="1"/>
    <x v="3"/>
    <s v="De Bonte Raaf"/>
    <x v="20"/>
    <x v="133"/>
    <n v="0"/>
    <x v="1"/>
    <x v="0"/>
    <x v="4"/>
    <x v="10"/>
    <x v="2"/>
    <x v="0"/>
  </r>
  <r>
    <x v="1"/>
    <x v="3"/>
    <s v="De Bonte Raaf"/>
    <x v="20"/>
    <x v="120"/>
    <n v="163.33000000000001"/>
    <x v="1"/>
    <x v="0"/>
    <x v="4"/>
    <x v="10"/>
    <x v="2"/>
    <x v="0"/>
  </r>
  <r>
    <x v="1"/>
    <x v="3"/>
    <s v="De Bonte Raaf"/>
    <x v="20"/>
    <x v="121"/>
    <n v="-40.22"/>
    <x v="1"/>
    <x v="0"/>
    <x v="4"/>
    <x v="10"/>
    <x v="2"/>
    <x v="0"/>
  </r>
  <r>
    <x v="1"/>
    <x v="3"/>
    <s v="De Bonte Raaf"/>
    <x v="20"/>
    <x v="122"/>
    <n v="-40.22"/>
    <x v="1"/>
    <x v="0"/>
    <x v="4"/>
    <x v="10"/>
    <x v="2"/>
    <x v="0"/>
  </r>
  <r>
    <x v="1"/>
    <x v="3"/>
    <s v="De Bonte Raaf"/>
    <x v="20"/>
    <x v="123"/>
    <n v="0"/>
    <x v="1"/>
    <x v="0"/>
    <x v="4"/>
    <x v="10"/>
    <x v="2"/>
    <x v="0"/>
  </r>
  <r>
    <x v="1"/>
    <x v="3"/>
    <s v="De Bonte Raaf"/>
    <x v="20"/>
    <x v="124"/>
    <n v="0"/>
    <x v="1"/>
    <x v="0"/>
    <x v="4"/>
    <x v="10"/>
    <x v="2"/>
    <x v="0"/>
  </r>
  <r>
    <x v="1"/>
    <x v="3"/>
    <s v="De Bonte Raaf"/>
    <x v="20"/>
    <x v="48"/>
    <n v="0"/>
    <x v="1"/>
    <x v="0"/>
    <x v="4"/>
    <x v="1"/>
    <x v="2"/>
    <x v="0"/>
  </r>
  <r>
    <x v="1"/>
    <x v="3"/>
    <s v="De Bonte Raaf"/>
    <x v="20"/>
    <x v="49"/>
    <n v="59.48"/>
    <x v="1"/>
    <x v="0"/>
    <x v="4"/>
    <x v="3"/>
    <x v="2"/>
    <x v="0"/>
  </r>
  <r>
    <x v="1"/>
    <x v="3"/>
    <s v="De Bonte Raaf"/>
    <x v="20"/>
    <x v="50"/>
    <n v="8.92"/>
    <x v="1"/>
    <x v="0"/>
    <x v="4"/>
    <x v="4"/>
    <x v="2"/>
    <x v="0"/>
  </r>
  <r>
    <x v="1"/>
    <x v="3"/>
    <s v="De Bonte Raaf"/>
    <x v="20"/>
    <x v="51"/>
    <n v="11.9"/>
    <x v="1"/>
    <x v="0"/>
    <x v="4"/>
    <x v="4"/>
    <x v="2"/>
    <x v="0"/>
  </r>
  <r>
    <x v="1"/>
    <x v="3"/>
    <s v="De Bonte Raaf"/>
    <x v="20"/>
    <x v="52"/>
    <n v="0"/>
    <x v="1"/>
    <x v="0"/>
    <x v="4"/>
    <x v="1"/>
    <x v="2"/>
    <x v="0"/>
  </r>
  <r>
    <x v="1"/>
    <x v="3"/>
    <s v="De Bonte Raaf"/>
    <x v="20"/>
    <x v="53"/>
    <n v="11.15"/>
    <x v="1"/>
    <x v="0"/>
    <x v="4"/>
    <x v="3"/>
    <x v="2"/>
    <x v="0"/>
  </r>
  <r>
    <x v="1"/>
    <x v="3"/>
    <s v="De Bonte Raaf"/>
    <x v="20"/>
    <x v="54"/>
    <n v="1.67"/>
    <x v="1"/>
    <x v="0"/>
    <x v="4"/>
    <x v="4"/>
    <x v="2"/>
    <x v="0"/>
  </r>
  <r>
    <x v="1"/>
    <x v="3"/>
    <s v="De Bonte Raaf"/>
    <x v="20"/>
    <x v="55"/>
    <n v="2.23"/>
    <x v="1"/>
    <x v="0"/>
    <x v="4"/>
    <x v="4"/>
    <x v="2"/>
    <x v="0"/>
  </r>
  <r>
    <x v="1"/>
    <x v="3"/>
    <s v="De Bonte Raaf"/>
    <x v="20"/>
    <x v="56"/>
    <n v="0"/>
    <x v="1"/>
    <x v="0"/>
    <x v="4"/>
    <x v="4"/>
    <x v="2"/>
    <x v="0"/>
  </r>
  <r>
    <x v="1"/>
    <x v="3"/>
    <s v="De Bonte Raaf"/>
    <x v="20"/>
    <x v="57"/>
    <n v="0"/>
    <x v="1"/>
    <x v="0"/>
    <x v="4"/>
    <x v="4"/>
    <x v="2"/>
    <x v="0"/>
  </r>
  <r>
    <x v="1"/>
    <x v="3"/>
    <s v="De Bonte Raaf"/>
    <x v="20"/>
    <x v="58"/>
    <n v="0"/>
    <x v="1"/>
    <x v="0"/>
    <x v="4"/>
    <x v="4"/>
    <x v="2"/>
    <x v="0"/>
  </r>
  <r>
    <x v="1"/>
    <x v="3"/>
    <s v="De Bonte Raaf"/>
    <x v="20"/>
    <x v="59"/>
    <n v="0"/>
    <x v="1"/>
    <x v="0"/>
    <x v="4"/>
    <x v="4"/>
    <x v="2"/>
    <x v="0"/>
  </r>
  <r>
    <x v="1"/>
    <x v="3"/>
    <s v="De Bonte Raaf"/>
    <x v="20"/>
    <x v="60"/>
    <n v="52.73"/>
    <x v="1"/>
    <x v="0"/>
    <x v="4"/>
    <x v="5"/>
    <x v="2"/>
    <x v="0"/>
  </r>
  <r>
    <x v="1"/>
    <x v="3"/>
    <s v="De Bonte Raaf"/>
    <x v="20"/>
    <x v="61"/>
    <n v="0"/>
    <x v="1"/>
    <x v="0"/>
    <x v="4"/>
    <x v="5"/>
    <x v="2"/>
    <x v="0"/>
  </r>
  <r>
    <x v="1"/>
    <x v="3"/>
    <s v="De Bonte Raaf"/>
    <x v="20"/>
    <x v="62"/>
    <n v="0"/>
    <x v="1"/>
    <x v="0"/>
    <x v="4"/>
    <x v="5"/>
    <x v="2"/>
    <x v="0"/>
  </r>
  <r>
    <x v="1"/>
    <x v="3"/>
    <s v="De Bonte Raaf"/>
    <x v="20"/>
    <x v="63"/>
    <n v="0"/>
    <x v="1"/>
    <x v="0"/>
    <x v="4"/>
    <x v="5"/>
    <x v="2"/>
    <x v="0"/>
  </r>
  <r>
    <x v="1"/>
    <x v="3"/>
    <s v="De Bonte Raaf"/>
    <x v="20"/>
    <x v="64"/>
    <n v="3.78"/>
    <x v="1"/>
    <x v="0"/>
    <x v="4"/>
    <x v="5"/>
    <x v="2"/>
    <x v="0"/>
  </r>
  <r>
    <x v="1"/>
    <x v="3"/>
    <s v="De Bonte Raaf"/>
    <x v="20"/>
    <x v="65"/>
    <n v="0"/>
    <x v="1"/>
    <x v="0"/>
    <x v="4"/>
    <x v="5"/>
    <x v="2"/>
    <x v="0"/>
  </r>
  <r>
    <x v="1"/>
    <x v="3"/>
    <s v="De Bonte Raaf"/>
    <x v="20"/>
    <x v="66"/>
    <n v="0"/>
    <x v="1"/>
    <x v="0"/>
    <x v="4"/>
    <x v="5"/>
    <x v="2"/>
    <x v="0"/>
  </r>
  <r>
    <x v="1"/>
    <x v="3"/>
    <s v="De Bonte Raaf"/>
    <x v="20"/>
    <x v="67"/>
    <n v="53.93"/>
    <x v="1"/>
    <x v="0"/>
    <x v="4"/>
    <x v="5"/>
    <x v="2"/>
    <x v="0"/>
  </r>
  <r>
    <x v="1"/>
    <x v="3"/>
    <s v="De Bonte Raaf"/>
    <x v="20"/>
    <x v="68"/>
    <n v="0"/>
    <x v="1"/>
    <x v="0"/>
    <x v="4"/>
    <x v="5"/>
    <x v="2"/>
    <x v="0"/>
  </r>
  <r>
    <x v="1"/>
    <x v="3"/>
    <s v="De Bonte Raaf"/>
    <x v="20"/>
    <x v="69"/>
    <n v="0"/>
    <x v="1"/>
    <x v="0"/>
    <x v="4"/>
    <x v="5"/>
    <x v="2"/>
    <x v="0"/>
  </r>
  <r>
    <x v="1"/>
    <x v="3"/>
    <s v="De Bonte Raaf"/>
    <x v="20"/>
    <x v="70"/>
    <n v="2.59"/>
    <x v="1"/>
    <x v="0"/>
    <x v="4"/>
    <x v="5"/>
    <x v="2"/>
    <x v="0"/>
  </r>
  <r>
    <x v="1"/>
    <x v="3"/>
    <s v="De Bonte Raaf"/>
    <x v="20"/>
    <x v="71"/>
    <n v="0"/>
    <x v="1"/>
    <x v="0"/>
    <x v="4"/>
    <x v="5"/>
    <x v="2"/>
    <x v="0"/>
  </r>
  <r>
    <x v="1"/>
    <x v="3"/>
    <s v="De Bonte Raaf"/>
    <x v="20"/>
    <x v="72"/>
    <n v="0"/>
    <x v="1"/>
    <x v="0"/>
    <x v="4"/>
    <x v="4"/>
    <x v="2"/>
    <x v="0"/>
  </r>
  <r>
    <x v="1"/>
    <x v="3"/>
    <s v="De Bonte Raaf"/>
    <x v="20"/>
    <x v="73"/>
    <n v="0"/>
    <x v="1"/>
    <x v="0"/>
    <x v="4"/>
    <x v="4"/>
    <x v="2"/>
    <x v="0"/>
  </r>
  <r>
    <x v="1"/>
    <x v="3"/>
    <s v="De Bonte Raaf"/>
    <x v="20"/>
    <x v="74"/>
    <n v="0"/>
    <x v="1"/>
    <x v="0"/>
    <x v="4"/>
    <x v="4"/>
    <x v="2"/>
    <x v="0"/>
  </r>
  <r>
    <x v="1"/>
    <x v="3"/>
    <s v="De Bonte Raaf"/>
    <x v="20"/>
    <x v="75"/>
    <n v="0"/>
    <x v="1"/>
    <x v="0"/>
    <x v="4"/>
    <x v="4"/>
    <x v="2"/>
    <x v="0"/>
  </r>
  <r>
    <x v="1"/>
    <x v="3"/>
    <s v="De Bonte Raaf"/>
    <x v="20"/>
    <x v="76"/>
    <n v="49.02"/>
    <x v="1"/>
    <x v="0"/>
    <x v="4"/>
    <x v="6"/>
    <x v="2"/>
    <x v="0"/>
  </r>
  <r>
    <x v="1"/>
    <x v="3"/>
    <s v="De Bonte Raaf"/>
    <x v="20"/>
    <x v="125"/>
    <n v="0"/>
    <x v="1"/>
    <x v="0"/>
    <x v="4"/>
    <x v="6"/>
    <x v="2"/>
    <x v="0"/>
  </r>
  <r>
    <x v="1"/>
    <x v="3"/>
    <s v="De Bonte Raaf"/>
    <x v="20"/>
    <x v="77"/>
    <n v="0"/>
    <x v="1"/>
    <x v="0"/>
    <x v="4"/>
    <x v="7"/>
    <x v="2"/>
    <x v="0"/>
  </r>
  <r>
    <x v="1"/>
    <x v="3"/>
    <s v="De Bonte Raaf"/>
    <x v="20"/>
    <x v="78"/>
    <n v="0"/>
    <x v="1"/>
    <x v="0"/>
    <x v="4"/>
    <x v="7"/>
    <x v="2"/>
    <x v="0"/>
  </r>
  <r>
    <x v="1"/>
    <x v="3"/>
    <s v="De Bonte Raaf"/>
    <x v="20"/>
    <x v="79"/>
    <n v="0"/>
    <x v="1"/>
    <x v="0"/>
    <x v="4"/>
    <x v="7"/>
    <x v="2"/>
    <x v="0"/>
  </r>
  <r>
    <x v="1"/>
    <x v="3"/>
    <s v="De Bonte Raaf"/>
    <x v="20"/>
    <x v="80"/>
    <n v="0"/>
    <x v="1"/>
    <x v="0"/>
    <x v="4"/>
    <x v="8"/>
    <x v="2"/>
    <x v="0"/>
  </r>
  <r>
    <x v="1"/>
    <x v="3"/>
    <s v="De Bonte Raaf"/>
    <x v="20"/>
    <x v="126"/>
    <n v="0"/>
    <x v="1"/>
    <x v="0"/>
    <x v="4"/>
    <x v="8"/>
    <x v="2"/>
    <x v="0"/>
  </r>
  <r>
    <x v="1"/>
    <x v="3"/>
    <s v="De Bonte Raaf"/>
    <x v="20"/>
    <x v="81"/>
    <n v="700.33"/>
    <x v="1"/>
    <x v="0"/>
    <x v="4"/>
    <x v="8"/>
    <x v="2"/>
    <x v="0"/>
  </r>
  <r>
    <x v="1"/>
    <x v="3"/>
    <s v="De Bonte Raaf"/>
    <x v="20"/>
    <x v="82"/>
    <n v="0"/>
    <x v="1"/>
    <x v="0"/>
    <x v="4"/>
    <x v="8"/>
    <x v="2"/>
    <x v="0"/>
  </r>
  <r>
    <x v="1"/>
    <x v="3"/>
    <s v="De Bonte Raaf"/>
    <x v="20"/>
    <x v="83"/>
    <n v="700.33"/>
    <x v="1"/>
    <x v="0"/>
    <x v="4"/>
    <x v="9"/>
    <x v="2"/>
    <x v="0"/>
  </r>
  <r>
    <x v="1"/>
    <x v="3"/>
    <s v="De Bonte Raaf"/>
    <x v="20"/>
    <x v="84"/>
    <n v="0"/>
    <x v="1"/>
    <x v="0"/>
    <x v="4"/>
    <x v="3"/>
    <x v="2"/>
    <x v="0"/>
  </r>
  <r>
    <x v="1"/>
    <x v="3"/>
    <s v="De Bonte Raaf"/>
    <x v="21"/>
    <x v="0"/>
    <n v="9455.2800000000007"/>
    <x v="5"/>
    <x v="2"/>
    <x v="0"/>
    <x v="0"/>
    <x v="3"/>
    <x v="0"/>
  </r>
  <r>
    <x v="1"/>
    <x v="3"/>
    <s v="De Bonte Raaf"/>
    <x v="21"/>
    <x v="85"/>
    <n v="7921.17"/>
    <x v="5"/>
    <x v="2"/>
    <x v="0"/>
    <x v="0"/>
    <x v="3"/>
    <x v="0"/>
  </r>
  <r>
    <x v="1"/>
    <x v="3"/>
    <s v="De Bonte Raaf"/>
    <x v="21"/>
    <x v="2"/>
    <n v="0"/>
    <x v="5"/>
    <x v="2"/>
    <x v="0"/>
    <x v="0"/>
    <x v="3"/>
    <x v="0"/>
  </r>
  <r>
    <x v="1"/>
    <x v="3"/>
    <s v="De Bonte Raaf"/>
    <x v="21"/>
    <x v="86"/>
    <n v="7921.17"/>
    <x v="5"/>
    <x v="2"/>
    <x v="0"/>
    <x v="0"/>
    <x v="3"/>
    <x v="0"/>
  </r>
  <r>
    <x v="1"/>
    <x v="3"/>
    <s v="De Bonte Raaf"/>
    <x v="21"/>
    <x v="4"/>
    <n v="6500"/>
    <x v="5"/>
    <x v="2"/>
    <x v="0"/>
    <x v="1"/>
    <x v="3"/>
    <x v="0"/>
  </r>
  <r>
    <x v="1"/>
    <x v="3"/>
    <s v="De Bonte Raaf"/>
    <x v="21"/>
    <x v="5"/>
    <n v="0"/>
    <x v="5"/>
    <x v="2"/>
    <x v="0"/>
    <x v="0"/>
    <x v="3"/>
    <x v="0"/>
  </r>
  <r>
    <x v="1"/>
    <x v="3"/>
    <s v="De Bonte Raaf"/>
    <x v="21"/>
    <x v="6"/>
    <n v="7207.5"/>
    <x v="5"/>
    <x v="2"/>
    <x v="0"/>
    <x v="0"/>
    <x v="3"/>
    <x v="0"/>
  </r>
  <r>
    <x v="1"/>
    <x v="3"/>
    <s v="De Bonte Raaf"/>
    <x v="21"/>
    <x v="101"/>
    <n v="0"/>
    <x v="5"/>
    <x v="2"/>
    <x v="0"/>
    <x v="1"/>
    <x v="3"/>
    <x v="0"/>
  </r>
  <r>
    <x v="1"/>
    <x v="3"/>
    <s v="De Bonte Raaf"/>
    <x v="21"/>
    <x v="7"/>
    <n v="0"/>
    <x v="5"/>
    <x v="2"/>
    <x v="0"/>
    <x v="0"/>
    <x v="3"/>
    <x v="0"/>
  </r>
  <r>
    <x v="1"/>
    <x v="3"/>
    <s v="De Bonte Raaf"/>
    <x v="21"/>
    <x v="96"/>
    <n v="90"/>
    <x v="5"/>
    <x v="2"/>
    <x v="0"/>
    <x v="0"/>
    <x v="3"/>
    <x v="0"/>
  </r>
  <r>
    <x v="1"/>
    <x v="3"/>
    <s v="De Bonte Raaf"/>
    <x v="21"/>
    <x v="102"/>
    <n v="0"/>
    <x v="5"/>
    <x v="2"/>
    <x v="0"/>
    <x v="0"/>
    <x v="3"/>
    <x v="0"/>
  </r>
  <r>
    <x v="1"/>
    <x v="3"/>
    <s v="De Bonte Raaf"/>
    <x v="21"/>
    <x v="87"/>
    <n v="6500"/>
    <x v="5"/>
    <x v="2"/>
    <x v="0"/>
    <x v="0"/>
    <x v="3"/>
    <x v="0"/>
  </r>
  <r>
    <x v="1"/>
    <x v="3"/>
    <s v="De Bonte Raaf"/>
    <x v="21"/>
    <x v="88"/>
    <n v="6500"/>
    <x v="5"/>
    <x v="2"/>
    <x v="0"/>
    <x v="0"/>
    <x v="3"/>
    <x v="0"/>
  </r>
  <r>
    <x v="1"/>
    <x v="3"/>
    <s v="De Bonte Raaf"/>
    <x v="21"/>
    <x v="89"/>
    <n v="6500"/>
    <x v="5"/>
    <x v="2"/>
    <x v="0"/>
    <x v="0"/>
    <x v="3"/>
    <x v="0"/>
  </r>
  <r>
    <x v="1"/>
    <x v="3"/>
    <s v="De Bonte Raaf"/>
    <x v="21"/>
    <x v="90"/>
    <n v="6500"/>
    <x v="5"/>
    <x v="2"/>
    <x v="0"/>
    <x v="0"/>
    <x v="3"/>
    <x v="0"/>
  </r>
  <r>
    <x v="1"/>
    <x v="3"/>
    <s v="De Bonte Raaf"/>
    <x v="21"/>
    <x v="91"/>
    <n v="6500"/>
    <x v="5"/>
    <x v="2"/>
    <x v="0"/>
    <x v="0"/>
    <x v="3"/>
    <x v="0"/>
  </r>
  <r>
    <x v="1"/>
    <x v="3"/>
    <s v="De Bonte Raaf"/>
    <x v="21"/>
    <x v="103"/>
    <n v="0"/>
    <x v="5"/>
    <x v="2"/>
    <x v="0"/>
    <x v="1"/>
    <x v="3"/>
    <x v="0"/>
  </r>
  <r>
    <x v="1"/>
    <x v="3"/>
    <s v="De Bonte Raaf"/>
    <x v="21"/>
    <x v="15"/>
    <n v="0"/>
    <x v="5"/>
    <x v="2"/>
    <x v="0"/>
    <x v="0"/>
    <x v="3"/>
    <x v="0"/>
  </r>
  <r>
    <x v="1"/>
    <x v="3"/>
    <s v="De Bonte Raaf"/>
    <x v="21"/>
    <x v="130"/>
    <n v="0"/>
    <x v="5"/>
    <x v="2"/>
    <x v="0"/>
    <x v="0"/>
    <x v="3"/>
    <x v="0"/>
  </r>
  <r>
    <x v="1"/>
    <x v="3"/>
    <s v="De Bonte Raaf"/>
    <x v="21"/>
    <x v="131"/>
    <n v="0"/>
    <x v="5"/>
    <x v="2"/>
    <x v="0"/>
    <x v="0"/>
    <x v="3"/>
    <x v="0"/>
  </r>
  <r>
    <x v="1"/>
    <x v="3"/>
    <s v="De Bonte Raaf"/>
    <x v="21"/>
    <x v="18"/>
    <n v="7921.17"/>
    <x v="5"/>
    <x v="2"/>
    <x v="0"/>
    <x v="0"/>
    <x v="3"/>
    <x v="0"/>
  </r>
  <r>
    <x v="1"/>
    <x v="3"/>
    <s v="De Bonte Raaf"/>
    <x v="21"/>
    <x v="19"/>
    <n v="22"/>
    <x v="5"/>
    <x v="2"/>
    <x v="0"/>
    <x v="0"/>
    <x v="3"/>
    <x v="0"/>
  </r>
  <r>
    <x v="1"/>
    <x v="3"/>
    <s v="De Bonte Raaf"/>
    <x v="21"/>
    <x v="20"/>
    <n v="7921.17"/>
    <x v="5"/>
    <x v="2"/>
    <x v="0"/>
    <x v="0"/>
    <x v="3"/>
    <x v="0"/>
  </r>
  <r>
    <x v="1"/>
    <x v="3"/>
    <s v="De Bonte Raaf"/>
    <x v="21"/>
    <x v="21"/>
    <n v="-3158.83"/>
    <x v="5"/>
    <x v="2"/>
    <x v="0"/>
    <x v="0"/>
    <x v="3"/>
    <x v="0"/>
  </r>
  <r>
    <x v="1"/>
    <x v="3"/>
    <s v="De Bonte Raaf"/>
    <x v="21"/>
    <x v="22"/>
    <n v="4859.25"/>
    <x v="5"/>
    <x v="2"/>
    <x v="0"/>
    <x v="0"/>
    <x v="3"/>
    <x v="0"/>
  </r>
  <r>
    <x v="1"/>
    <x v="3"/>
    <s v="De Bonte Raaf"/>
    <x v="21"/>
    <x v="23"/>
    <n v="0"/>
    <x v="5"/>
    <x v="2"/>
    <x v="0"/>
    <x v="0"/>
    <x v="3"/>
    <x v="0"/>
  </r>
  <r>
    <x v="1"/>
    <x v="3"/>
    <s v="De Bonte Raaf"/>
    <x v="21"/>
    <x v="24"/>
    <n v="0"/>
    <x v="5"/>
    <x v="2"/>
    <x v="0"/>
    <x v="0"/>
    <x v="3"/>
    <x v="0"/>
  </r>
  <r>
    <x v="1"/>
    <x v="3"/>
    <s v="De Bonte Raaf"/>
    <x v="21"/>
    <x v="25"/>
    <n v="21.67"/>
    <x v="5"/>
    <x v="2"/>
    <x v="0"/>
    <x v="0"/>
    <x v="3"/>
    <x v="0"/>
  </r>
  <r>
    <x v="1"/>
    <x v="3"/>
    <s v="De Bonte Raaf"/>
    <x v="21"/>
    <x v="26"/>
    <n v="158.4"/>
    <x v="5"/>
    <x v="2"/>
    <x v="0"/>
    <x v="0"/>
    <x v="3"/>
    <x v="0"/>
  </r>
  <r>
    <x v="1"/>
    <x v="3"/>
    <s v="De Bonte Raaf"/>
    <x v="21"/>
    <x v="27"/>
    <n v="53.5"/>
    <x v="5"/>
    <x v="2"/>
    <x v="0"/>
    <x v="0"/>
    <x v="3"/>
    <x v="0"/>
  </r>
  <r>
    <x v="1"/>
    <x v="3"/>
    <s v="De Bonte Raaf"/>
    <x v="21"/>
    <x v="28"/>
    <n v="7921.17"/>
    <x v="5"/>
    <x v="2"/>
    <x v="0"/>
    <x v="0"/>
    <x v="3"/>
    <x v="0"/>
  </r>
  <r>
    <x v="1"/>
    <x v="3"/>
    <s v="De Bonte Raaf"/>
    <x v="21"/>
    <x v="29"/>
    <n v="0"/>
    <x v="5"/>
    <x v="2"/>
    <x v="0"/>
    <x v="0"/>
    <x v="3"/>
    <x v="0"/>
  </r>
  <r>
    <x v="1"/>
    <x v="3"/>
    <s v="De Bonte Raaf"/>
    <x v="21"/>
    <x v="30"/>
    <n v="6500"/>
    <x v="5"/>
    <x v="2"/>
    <x v="0"/>
    <x v="0"/>
    <x v="3"/>
    <x v="0"/>
  </r>
  <r>
    <x v="1"/>
    <x v="3"/>
    <s v="De Bonte Raaf"/>
    <x v="21"/>
    <x v="31"/>
    <n v="41.67"/>
    <x v="5"/>
    <x v="2"/>
    <x v="0"/>
    <x v="0"/>
    <x v="3"/>
    <x v="0"/>
  </r>
  <r>
    <x v="1"/>
    <x v="3"/>
    <s v="De Bonte Raaf"/>
    <x v="21"/>
    <x v="32"/>
    <n v="156"/>
    <x v="5"/>
    <x v="2"/>
    <x v="0"/>
    <x v="0"/>
    <x v="3"/>
    <x v="0"/>
  </r>
  <r>
    <x v="1"/>
    <x v="3"/>
    <s v="De Bonte Raaf"/>
    <x v="21"/>
    <x v="33"/>
    <n v="100"/>
    <x v="5"/>
    <x v="2"/>
    <x v="0"/>
    <x v="0"/>
    <x v="3"/>
    <x v="0"/>
  </r>
  <r>
    <x v="1"/>
    <x v="3"/>
    <s v="De Bonte Raaf"/>
    <x v="21"/>
    <x v="34"/>
    <n v="100"/>
    <x v="5"/>
    <x v="2"/>
    <x v="0"/>
    <x v="0"/>
    <x v="3"/>
    <x v="0"/>
  </r>
  <r>
    <x v="1"/>
    <x v="3"/>
    <s v="De Bonte Raaf"/>
    <x v="21"/>
    <x v="35"/>
    <n v="100"/>
    <x v="5"/>
    <x v="2"/>
    <x v="0"/>
    <x v="0"/>
    <x v="3"/>
    <x v="0"/>
  </r>
  <r>
    <x v="1"/>
    <x v="3"/>
    <s v="De Bonte Raaf"/>
    <x v="21"/>
    <x v="36"/>
    <n v="156"/>
    <x v="5"/>
    <x v="2"/>
    <x v="0"/>
    <x v="0"/>
    <x v="3"/>
    <x v="0"/>
  </r>
  <r>
    <x v="1"/>
    <x v="3"/>
    <s v="De Bonte Raaf"/>
    <x v="21"/>
    <x v="37"/>
    <n v="0"/>
    <x v="5"/>
    <x v="2"/>
    <x v="0"/>
    <x v="0"/>
    <x v="3"/>
    <x v="0"/>
  </r>
  <r>
    <x v="1"/>
    <x v="3"/>
    <s v="De Bonte Raaf"/>
    <x v="21"/>
    <x v="104"/>
    <n v="0"/>
    <x v="5"/>
    <x v="2"/>
    <x v="0"/>
    <x v="0"/>
    <x v="3"/>
    <x v="0"/>
  </r>
  <r>
    <x v="1"/>
    <x v="3"/>
    <s v="De Bonte Raaf"/>
    <x v="21"/>
    <x v="105"/>
    <n v="0"/>
    <x v="5"/>
    <x v="2"/>
    <x v="0"/>
    <x v="0"/>
    <x v="3"/>
    <x v="0"/>
  </r>
  <r>
    <x v="1"/>
    <x v="3"/>
    <s v="De Bonte Raaf"/>
    <x v="21"/>
    <x v="106"/>
    <n v="0"/>
    <x v="5"/>
    <x v="2"/>
    <x v="0"/>
    <x v="0"/>
    <x v="3"/>
    <x v="0"/>
  </r>
  <r>
    <x v="1"/>
    <x v="3"/>
    <s v="De Bonte Raaf"/>
    <x v="21"/>
    <x v="38"/>
    <n v="113.21"/>
    <x v="5"/>
    <x v="2"/>
    <x v="0"/>
    <x v="0"/>
    <x v="3"/>
    <x v="0"/>
  </r>
  <r>
    <x v="1"/>
    <x v="3"/>
    <s v="De Bonte Raaf"/>
    <x v="21"/>
    <x v="39"/>
    <n v="0"/>
    <x v="5"/>
    <x v="2"/>
    <x v="0"/>
    <x v="0"/>
    <x v="3"/>
    <x v="0"/>
  </r>
  <r>
    <x v="1"/>
    <x v="3"/>
    <s v="De Bonte Raaf"/>
    <x v="21"/>
    <x v="40"/>
    <n v="113.21"/>
    <x v="5"/>
    <x v="2"/>
    <x v="0"/>
    <x v="0"/>
    <x v="3"/>
    <x v="0"/>
  </r>
  <r>
    <x v="1"/>
    <x v="3"/>
    <s v="De Bonte Raaf"/>
    <x v="21"/>
    <x v="41"/>
    <n v="0"/>
    <x v="5"/>
    <x v="2"/>
    <x v="0"/>
    <x v="0"/>
    <x v="3"/>
    <x v="0"/>
  </r>
  <r>
    <x v="1"/>
    <x v="3"/>
    <s v="De Bonte Raaf"/>
    <x v="21"/>
    <x v="92"/>
    <n v="6500"/>
    <x v="5"/>
    <x v="2"/>
    <x v="0"/>
    <x v="0"/>
    <x v="3"/>
    <x v="0"/>
  </r>
  <r>
    <x v="1"/>
    <x v="3"/>
    <s v="De Bonte Raaf"/>
    <x v="21"/>
    <x v="107"/>
    <n v="0"/>
    <x v="5"/>
    <x v="2"/>
    <x v="0"/>
    <x v="1"/>
    <x v="3"/>
    <x v="0"/>
  </r>
  <r>
    <x v="1"/>
    <x v="3"/>
    <s v="De Bonte Raaf"/>
    <x v="21"/>
    <x v="43"/>
    <n v="0"/>
    <x v="5"/>
    <x v="2"/>
    <x v="0"/>
    <x v="1"/>
    <x v="3"/>
    <x v="0"/>
  </r>
  <r>
    <x v="1"/>
    <x v="3"/>
    <s v="De Bonte Raaf"/>
    <x v="21"/>
    <x v="108"/>
    <n v="0"/>
    <x v="5"/>
    <x v="2"/>
    <x v="0"/>
    <x v="1"/>
    <x v="3"/>
    <x v="0"/>
  </r>
  <r>
    <x v="1"/>
    <x v="3"/>
    <s v="De Bonte Raaf"/>
    <x v="21"/>
    <x v="109"/>
    <n v="0"/>
    <x v="5"/>
    <x v="2"/>
    <x v="0"/>
    <x v="1"/>
    <x v="3"/>
    <x v="0"/>
  </r>
  <r>
    <x v="1"/>
    <x v="3"/>
    <s v="De Bonte Raaf"/>
    <x v="21"/>
    <x v="110"/>
    <n v="0"/>
    <x v="5"/>
    <x v="2"/>
    <x v="0"/>
    <x v="1"/>
    <x v="3"/>
    <x v="0"/>
  </r>
  <r>
    <x v="1"/>
    <x v="3"/>
    <s v="De Bonte Raaf"/>
    <x v="21"/>
    <x v="44"/>
    <n v="75"/>
    <x v="5"/>
    <x v="2"/>
    <x v="0"/>
    <x v="2"/>
    <x v="3"/>
    <x v="0"/>
  </r>
  <r>
    <x v="1"/>
    <x v="3"/>
    <s v="De Bonte Raaf"/>
    <x v="21"/>
    <x v="111"/>
    <n v="15"/>
    <x v="5"/>
    <x v="2"/>
    <x v="0"/>
    <x v="2"/>
    <x v="3"/>
    <x v="0"/>
  </r>
  <r>
    <x v="1"/>
    <x v="3"/>
    <s v="De Bonte Raaf"/>
    <x v="21"/>
    <x v="46"/>
    <n v="0"/>
    <x v="5"/>
    <x v="2"/>
    <x v="0"/>
    <x v="2"/>
    <x v="3"/>
    <x v="0"/>
  </r>
  <r>
    <x v="1"/>
    <x v="3"/>
    <s v="De Bonte Raaf"/>
    <x v="21"/>
    <x v="112"/>
    <n v="0"/>
    <x v="5"/>
    <x v="2"/>
    <x v="0"/>
    <x v="2"/>
    <x v="3"/>
    <x v="0"/>
  </r>
  <r>
    <x v="1"/>
    <x v="3"/>
    <s v="De Bonte Raaf"/>
    <x v="21"/>
    <x v="113"/>
    <n v="0"/>
    <x v="5"/>
    <x v="2"/>
    <x v="0"/>
    <x v="2"/>
    <x v="3"/>
    <x v="0"/>
  </r>
  <r>
    <x v="1"/>
    <x v="3"/>
    <s v="De Bonte Raaf"/>
    <x v="21"/>
    <x v="114"/>
    <n v="0"/>
    <x v="5"/>
    <x v="2"/>
    <x v="0"/>
    <x v="2"/>
    <x v="3"/>
    <x v="0"/>
  </r>
  <r>
    <x v="1"/>
    <x v="3"/>
    <s v="De Bonte Raaf"/>
    <x v="21"/>
    <x v="115"/>
    <n v="0"/>
    <x v="5"/>
    <x v="2"/>
    <x v="0"/>
    <x v="2"/>
    <x v="3"/>
    <x v="0"/>
  </r>
  <r>
    <x v="1"/>
    <x v="3"/>
    <s v="De Bonte Raaf"/>
    <x v="21"/>
    <x v="116"/>
    <n v="1421.17"/>
    <x v="5"/>
    <x v="2"/>
    <x v="0"/>
    <x v="1"/>
    <x v="3"/>
    <x v="0"/>
  </r>
  <r>
    <x v="1"/>
    <x v="3"/>
    <s v="De Bonte Raaf"/>
    <x v="21"/>
    <x v="117"/>
    <n v="1421.17"/>
    <x v="5"/>
    <x v="2"/>
    <x v="0"/>
    <x v="2"/>
    <x v="3"/>
    <x v="0"/>
  </r>
  <r>
    <x v="1"/>
    <x v="3"/>
    <s v="De Bonte Raaf"/>
    <x v="21"/>
    <x v="118"/>
    <n v="0"/>
    <x v="5"/>
    <x v="2"/>
    <x v="0"/>
    <x v="1"/>
    <x v="3"/>
    <x v="0"/>
  </r>
  <r>
    <x v="1"/>
    <x v="3"/>
    <s v="De Bonte Raaf"/>
    <x v="21"/>
    <x v="119"/>
    <n v="0"/>
    <x v="5"/>
    <x v="2"/>
    <x v="0"/>
    <x v="10"/>
    <x v="3"/>
    <x v="0"/>
  </r>
  <r>
    <x v="1"/>
    <x v="3"/>
    <s v="De Bonte Raaf"/>
    <x v="21"/>
    <x v="120"/>
    <n v="0"/>
    <x v="5"/>
    <x v="2"/>
    <x v="0"/>
    <x v="10"/>
    <x v="3"/>
    <x v="0"/>
  </r>
  <r>
    <x v="1"/>
    <x v="3"/>
    <s v="De Bonte Raaf"/>
    <x v="21"/>
    <x v="121"/>
    <n v="0"/>
    <x v="5"/>
    <x v="2"/>
    <x v="0"/>
    <x v="10"/>
    <x v="3"/>
    <x v="0"/>
  </r>
  <r>
    <x v="1"/>
    <x v="3"/>
    <s v="De Bonte Raaf"/>
    <x v="21"/>
    <x v="122"/>
    <n v="0"/>
    <x v="5"/>
    <x v="2"/>
    <x v="0"/>
    <x v="10"/>
    <x v="3"/>
    <x v="0"/>
  </r>
  <r>
    <x v="1"/>
    <x v="3"/>
    <s v="De Bonte Raaf"/>
    <x v="21"/>
    <x v="48"/>
    <n v="0"/>
    <x v="5"/>
    <x v="2"/>
    <x v="0"/>
    <x v="1"/>
    <x v="3"/>
    <x v="0"/>
  </r>
  <r>
    <x v="1"/>
    <x v="3"/>
    <s v="De Bonte Raaf"/>
    <x v="21"/>
    <x v="49"/>
    <n v="520"/>
    <x v="5"/>
    <x v="2"/>
    <x v="0"/>
    <x v="3"/>
    <x v="3"/>
    <x v="0"/>
  </r>
  <r>
    <x v="1"/>
    <x v="3"/>
    <s v="De Bonte Raaf"/>
    <x v="21"/>
    <x v="50"/>
    <n v="78"/>
    <x v="5"/>
    <x v="2"/>
    <x v="0"/>
    <x v="4"/>
    <x v="3"/>
    <x v="0"/>
  </r>
  <r>
    <x v="1"/>
    <x v="3"/>
    <s v="De Bonte Raaf"/>
    <x v="21"/>
    <x v="51"/>
    <n v="104"/>
    <x v="5"/>
    <x v="2"/>
    <x v="0"/>
    <x v="4"/>
    <x v="3"/>
    <x v="0"/>
  </r>
  <r>
    <x v="1"/>
    <x v="3"/>
    <s v="De Bonte Raaf"/>
    <x v="21"/>
    <x v="52"/>
    <n v="0"/>
    <x v="5"/>
    <x v="2"/>
    <x v="0"/>
    <x v="1"/>
    <x v="3"/>
    <x v="0"/>
  </r>
  <r>
    <x v="1"/>
    <x v="3"/>
    <s v="De Bonte Raaf"/>
    <x v="21"/>
    <x v="53"/>
    <n v="97.5"/>
    <x v="5"/>
    <x v="2"/>
    <x v="0"/>
    <x v="3"/>
    <x v="3"/>
    <x v="0"/>
  </r>
  <r>
    <x v="1"/>
    <x v="3"/>
    <s v="De Bonte Raaf"/>
    <x v="21"/>
    <x v="54"/>
    <n v="14.63"/>
    <x v="5"/>
    <x v="2"/>
    <x v="0"/>
    <x v="4"/>
    <x v="3"/>
    <x v="0"/>
  </r>
  <r>
    <x v="1"/>
    <x v="3"/>
    <s v="De Bonte Raaf"/>
    <x v="21"/>
    <x v="55"/>
    <n v="19.5"/>
    <x v="5"/>
    <x v="2"/>
    <x v="0"/>
    <x v="4"/>
    <x v="3"/>
    <x v="0"/>
  </r>
  <r>
    <x v="1"/>
    <x v="3"/>
    <s v="De Bonte Raaf"/>
    <x v="21"/>
    <x v="56"/>
    <n v="0"/>
    <x v="5"/>
    <x v="2"/>
    <x v="0"/>
    <x v="4"/>
    <x v="3"/>
    <x v="0"/>
  </r>
  <r>
    <x v="1"/>
    <x v="3"/>
    <s v="De Bonte Raaf"/>
    <x v="21"/>
    <x v="57"/>
    <n v="0"/>
    <x v="5"/>
    <x v="2"/>
    <x v="0"/>
    <x v="4"/>
    <x v="3"/>
    <x v="0"/>
  </r>
  <r>
    <x v="1"/>
    <x v="3"/>
    <s v="De Bonte Raaf"/>
    <x v="21"/>
    <x v="58"/>
    <n v="0"/>
    <x v="5"/>
    <x v="2"/>
    <x v="0"/>
    <x v="4"/>
    <x v="3"/>
    <x v="0"/>
  </r>
  <r>
    <x v="1"/>
    <x v="3"/>
    <s v="De Bonte Raaf"/>
    <x v="21"/>
    <x v="59"/>
    <n v="0"/>
    <x v="5"/>
    <x v="2"/>
    <x v="0"/>
    <x v="4"/>
    <x v="3"/>
    <x v="0"/>
  </r>
  <r>
    <x v="1"/>
    <x v="3"/>
    <s v="De Bonte Raaf"/>
    <x v="21"/>
    <x v="60"/>
    <n v="0"/>
    <x v="5"/>
    <x v="2"/>
    <x v="0"/>
    <x v="5"/>
    <x v="3"/>
    <x v="0"/>
  </r>
  <r>
    <x v="1"/>
    <x v="3"/>
    <s v="De Bonte Raaf"/>
    <x v="21"/>
    <x v="64"/>
    <n v="0"/>
    <x v="5"/>
    <x v="2"/>
    <x v="0"/>
    <x v="5"/>
    <x v="3"/>
    <x v="0"/>
  </r>
  <r>
    <x v="1"/>
    <x v="3"/>
    <s v="De Bonte Raaf"/>
    <x v="21"/>
    <x v="66"/>
    <n v="0"/>
    <x v="5"/>
    <x v="2"/>
    <x v="0"/>
    <x v="5"/>
    <x v="3"/>
    <x v="0"/>
  </r>
  <r>
    <x v="1"/>
    <x v="3"/>
    <s v="De Bonte Raaf"/>
    <x v="21"/>
    <x v="67"/>
    <n v="0"/>
    <x v="5"/>
    <x v="2"/>
    <x v="0"/>
    <x v="5"/>
    <x v="3"/>
    <x v="0"/>
  </r>
  <r>
    <x v="1"/>
    <x v="3"/>
    <s v="De Bonte Raaf"/>
    <x v="21"/>
    <x v="70"/>
    <n v="0"/>
    <x v="5"/>
    <x v="2"/>
    <x v="0"/>
    <x v="5"/>
    <x v="3"/>
    <x v="0"/>
  </r>
  <r>
    <x v="1"/>
    <x v="3"/>
    <s v="De Bonte Raaf"/>
    <x v="21"/>
    <x v="72"/>
    <n v="0"/>
    <x v="5"/>
    <x v="2"/>
    <x v="0"/>
    <x v="4"/>
    <x v="3"/>
    <x v="0"/>
  </r>
  <r>
    <x v="1"/>
    <x v="3"/>
    <s v="De Bonte Raaf"/>
    <x v="21"/>
    <x v="73"/>
    <n v="0"/>
    <x v="5"/>
    <x v="2"/>
    <x v="0"/>
    <x v="4"/>
    <x v="3"/>
    <x v="0"/>
  </r>
  <r>
    <x v="1"/>
    <x v="3"/>
    <s v="De Bonte Raaf"/>
    <x v="21"/>
    <x v="74"/>
    <n v="0"/>
    <x v="5"/>
    <x v="2"/>
    <x v="0"/>
    <x v="4"/>
    <x v="3"/>
    <x v="0"/>
  </r>
  <r>
    <x v="1"/>
    <x v="3"/>
    <s v="De Bonte Raaf"/>
    <x v="21"/>
    <x v="75"/>
    <n v="0"/>
    <x v="5"/>
    <x v="2"/>
    <x v="0"/>
    <x v="4"/>
    <x v="3"/>
    <x v="0"/>
  </r>
  <r>
    <x v="1"/>
    <x v="3"/>
    <s v="De Bonte Raaf"/>
    <x v="21"/>
    <x v="76"/>
    <n v="0"/>
    <x v="5"/>
    <x v="2"/>
    <x v="0"/>
    <x v="6"/>
    <x v="3"/>
    <x v="0"/>
  </r>
  <r>
    <x v="1"/>
    <x v="3"/>
    <s v="De Bonte Raaf"/>
    <x v="21"/>
    <x v="125"/>
    <n v="-279.41000000000003"/>
    <x v="5"/>
    <x v="2"/>
    <x v="0"/>
    <x v="6"/>
    <x v="3"/>
    <x v="0"/>
  </r>
  <r>
    <x v="1"/>
    <x v="3"/>
    <s v="De Bonte Raaf"/>
    <x v="21"/>
    <x v="77"/>
    <n v="-3158.83"/>
    <x v="5"/>
    <x v="2"/>
    <x v="0"/>
    <x v="7"/>
    <x v="3"/>
    <x v="0"/>
  </r>
  <r>
    <x v="1"/>
    <x v="3"/>
    <s v="De Bonte Raaf"/>
    <x v="21"/>
    <x v="78"/>
    <n v="0"/>
    <x v="5"/>
    <x v="2"/>
    <x v="0"/>
    <x v="7"/>
    <x v="3"/>
    <x v="0"/>
  </r>
  <r>
    <x v="1"/>
    <x v="3"/>
    <s v="De Bonte Raaf"/>
    <x v="21"/>
    <x v="79"/>
    <n v="0"/>
    <x v="5"/>
    <x v="2"/>
    <x v="0"/>
    <x v="7"/>
    <x v="3"/>
    <x v="0"/>
  </r>
  <r>
    <x v="1"/>
    <x v="3"/>
    <s v="De Bonte Raaf"/>
    <x v="21"/>
    <x v="80"/>
    <n v="0"/>
    <x v="5"/>
    <x v="2"/>
    <x v="0"/>
    <x v="8"/>
    <x v="3"/>
    <x v="0"/>
  </r>
  <r>
    <x v="1"/>
    <x v="3"/>
    <s v="De Bonte Raaf"/>
    <x v="21"/>
    <x v="126"/>
    <n v="0"/>
    <x v="5"/>
    <x v="2"/>
    <x v="0"/>
    <x v="8"/>
    <x v="3"/>
    <x v="0"/>
  </r>
  <r>
    <x v="1"/>
    <x v="3"/>
    <s v="De Bonte Raaf"/>
    <x v="21"/>
    <x v="81"/>
    <n v="3151.76"/>
    <x v="5"/>
    <x v="2"/>
    <x v="0"/>
    <x v="8"/>
    <x v="3"/>
    <x v="0"/>
  </r>
  <r>
    <x v="1"/>
    <x v="3"/>
    <s v="De Bonte Raaf"/>
    <x v="21"/>
    <x v="82"/>
    <n v="0"/>
    <x v="5"/>
    <x v="2"/>
    <x v="0"/>
    <x v="8"/>
    <x v="3"/>
    <x v="0"/>
  </r>
  <r>
    <x v="1"/>
    <x v="3"/>
    <s v="De Bonte Raaf"/>
    <x v="21"/>
    <x v="83"/>
    <n v="3151.76"/>
    <x v="5"/>
    <x v="2"/>
    <x v="0"/>
    <x v="9"/>
    <x v="3"/>
    <x v="0"/>
  </r>
  <r>
    <x v="1"/>
    <x v="3"/>
    <s v="De Bonte Raaf"/>
    <x v="21"/>
    <x v="84"/>
    <n v="0"/>
    <x v="5"/>
    <x v="2"/>
    <x v="0"/>
    <x v="3"/>
    <x v="3"/>
    <x v="0"/>
  </r>
  <r>
    <x v="1"/>
    <x v="3"/>
    <s v="De Bonte Raaf"/>
    <x v="3"/>
    <x v="0"/>
    <n v="10947.66"/>
    <x v="0"/>
    <x v="2"/>
    <x v="0"/>
    <x v="0"/>
    <x v="1"/>
    <x v="1"/>
  </r>
  <r>
    <x v="1"/>
    <x v="3"/>
    <s v="De Bonte Raaf"/>
    <x v="3"/>
    <x v="85"/>
    <n v="5436.09"/>
    <x v="0"/>
    <x v="2"/>
    <x v="0"/>
    <x v="0"/>
    <x v="1"/>
    <x v="1"/>
  </r>
  <r>
    <x v="1"/>
    <x v="3"/>
    <s v="De Bonte Raaf"/>
    <x v="3"/>
    <x v="97"/>
    <n v="75"/>
    <x v="0"/>
    <x v="2"/>
    <x v="0"/>
    <x v="0"/>
    <x v="1"/>
    <x v="1"/>
  </r>
  <r>
    <x v="1"/>
    <x v="3"/>
    <s v="De Bonte Raaf"/>
    <x v="3"/>
    <x v="86"/>
    <n v="5436.09"/>
    <x v="0"/>
    <x v="2"/>
    <x v="0"/>
    <x v="0"/>
    <x v="1"/>
    <x v="1"/>
  </r>
  <r>
    <x v="1"/>
    <x v="3"/>
    <s v="De Bonte Raaf"/>
    <x v="3"/>
    <x v="4"/>
    <n v="5826"/>
    <x v="0"/>
    <x v="2"/>
    <x v="0"/>
    <x v="1"/>
    <x v="1"/>
    <x v="1"/>
  </r>
  <r>
    <x v="1"/>
    <x v="3"/>
    <s v="De Bonte Raaf"/>
    <x v="3"/>
    <x v="98"/>
    <n v="75"/>
    <x v="0"/>
    <x v="2"/>
    <x v="0"/>
    <x v="0"/>
    <x v="1"/>
    <x v="1"/>
  </r>
  <r>
    <x v="1"/>
    <x v="3"/>
    <s v="De Bonte Raaf"/>
    <x v="3"/>
    <x v="6"/>
    <n v="8222.7900000000009"/>
    <x v="0"/>
    <x v="2"/>
    <x v="0"/>
    <x v="0"/>
    <x v="1"/>
    <x v="1"/>
  </r>
  <r>
    <x v="1"/>
    <x v="3"/>
    <s v="De Bonte Raaf"/>
    <x v="3"/>
    <x v="101"/>
    <n v="0"/>
    <x v="0"/>
    <x v="2"/>
    <x v="0"/>
    <x v="1"/>
    <x v="1"/>
    <x v="1"/>
  </r>
  <r>
    <x v="1"/>
    <x v="3"/>
    <s v="De Bonte Raaf"/>
    <x v="3"/>
    <x v="99"/>
    <n v="75"/>
    <x v="0"/>
    <x v="2"/>
    <x v="0"/>
    <x v="0"/>
    <x v="1"/>
    <x v="1"/>
  </r>
  <r>
    <x v="1"/>
    <x v="3"/>
    <s v="De Bonte Raaf"/>
    <x v="3"/>
    <x v="9"/>
    <n v="0"/>
    <x v="0"/>
    <x v="2"/>
    <x v="0"/>
    <x v="0"/>
    <x v="1"/>
    <x v="1"/>
  </r>
  <r>
    <x v="1"/>
    <x v="3"/>
    <s v="De Bonte Raaf"/>
    <x v="3"/>
    <x v="102"/>
    <n v="0"/>
    <x v="0"/>
    <x v="2"/>
    <x v="0"/>
    <x v="0"/>
    <x v="1"/>
    <x v="1"/>
  </r>
  <r>
    <x v="1"/>
    <x v="3"/>
    <s v="De Bonte Raaf"/>
    <x v="3"/>
    <x v="87"/>
    <n v="5826"/>
    <x v="0"/>
    <x v="2"/>
    <x v="0"/>
    <x v="0"/>
    <x v="1"/>
    <x v="1"/>
  </r>
  <r>
    <x v="1"/>
    <x v="3"/>
    <s v="De Bonte Raaf"/>
    <x v="3"/>
    <x v="88"/>
    <n v="5826"/>
    <x v="0"/>
    <x v="2"/>
    <x v="0"/>
    <x v="0"/>
    <x v="1"/>
    <x v="1"/>
  </r>
  <r>
    <x v="1"/>
    <x v="3"/>
    <s v="De Bonte Raaf"/>
    <x v="3"/>
    <x v="89"/>
    <n v="5826"/>
    <x v="0"/>
    <x v="2"/>
    <x v="0"/>
    <x v="0"/>
    <x v="1"/>
    <x v="1"/>
  </r>
  <r>
    <x v="1"/>
    <x v="3"/>
    <s v="De Bonte Raaf"/>
    <x v="3"/>
    <x v="90"/>
    <n v="5826"/>
    <x v="0"/>
    <x v="2"/>
    <x v="0"/>
    <x v="0"/>
    <x v="1"/>
    <x v="1"/>
  </r>
  <r>
    <x v="1"/>
    <x v="3"/>
    <s v="De Bonte Raaf"/>
    <x v="3"/>
    <x v="91"/>
    <n v="5826"/>
    <x v="0"/>
    <x v="2"/>
    <x v="0"/>
    <x v="0"/>
    <x v="1"/>
    <x v="1"/>
  </r>
  <r>
    <x v="1"/>
    <x v="3"/>
    <s v="De Bonte Raaf"/>
    <x v="3"/>
    <x v="103"/>
    <n v="0"/>
    <x v="0"/>
    <x v="2"/>
    <x v="0"/>
    <x v="1"/>
    <x v="1"/>
    <x v="1"/>
  </r>
  <r>
    <x v="1"/>
    <x v="3"/>
    <s v="De Bonte Raaf"/>
    <x v="3"/>
    <x v="15"/>
    <n v="0"/>
    <x v="0"/>
    <x v="2"/>
    <x v="0"/>
    <x v="0"/>
    <x v="1"/>
    <x v="1"/>
  </r>
  <r>
    <x v="1"/>
    <x v="3"/>
    <s v="De Bonte Raaf"/>
    <x v="3"/>
    <x v="16"/>
    <n v="4859.25"/>
    <x v="0"/>
    <x v="2"/>
    <x v="0"/>
    <x v="0"/>
    <x v="1"/>
    <x v="1"/>
  </r>
  <r>
    <x v="1"/>
    <x v="3"/>
    <s v="De Bonte Raaf"/>
    <x v="3"/>
    <x v="17"/>
    <n v="0"/>
    <x v="0"/>
    <x v="2"/>
    <x v="0"/>
    <x v="0"/>
    <x v="1"/>
    <x v="1"/>
  </r>
  <r>
    <x v="1"/>
    <x v="3"/>
    <s v="De Bonte Raaf"/>
    <x v="3"/>
    <x v="18"/>
    <n v="5511.09"/>
    <x v="0"/>
    <x v="2"/>
    <x v="0"/>
    <x v="0"/>
    <x v="1"/>
    <x v="1"/>
  </r>
  <r>
    <x v="1"/>
    <x v="3"/>
    <s v="De Bonte Raaf"/>
    <x v="3"/>
    <x v="19"/>
    <n v="22"/>
    <x v="0"/>
    <x v="2"/>
    <x v="0"/>
    <x v="0"/>
    <x v="1"/>
    <x v="1"/>
  </r>
  <r>
    <x v="1"/>
    <x v="3"/>
    <s v="De Bonte Raaf"/>
    <x v="3"/>
    <x v="20"/>
    <n v="5511.09"/>
    <x v="0"/>
    <x v="2"/>
    <x v="0"/>
    <x v="0"/>
    <x v="1"/>
    <x v="1"/>
  </r>
  <r>
    <x v="1"/>
    <x v="3"/>
    <s v="De Bonte Raaf"/>
    <x v="3"/>
    <x v="21"/>
    <n v="-1839.37"/>
    <x v="0"/>
    <x v="2"/>
    <x v="0"/>
    <x v="0"/>
    <x v="1"/>
    <x v="1"/>
  </r>
  <r>
    <x v="1"/>
    <x v="3"/>
    <s v="De Bonte Raaf"/>
    <x v="3"/>
    <x v="22"/>
    <n v="4859.25"/>
    <x v="0"/>
    <x v="2"/>
    <x v="0"/>
    <x v="0"/>
    <x v="1"/>
    <x v="1"/>
  </r>
  <r>
    <x v="1"/>
    <x v="3"/>
    <s v="De Bonte Raaf"/>
    <x v="3"/>
    <x v="23"/>
    <n v="4859.25"/>
    <x v="0"/>
    <x v="2"/>
    <x v="0"/>
    <x v="0"/>
    <x v="1"/>
    <x v="1"/>
  </r>
  <r>
    <x v="1"/>
    <x v="3"/>
    <s v="De Bonte Raaf"/>
    <x v="3"/>
    <x v="24"/>
    <n v="4859.25"/>
    <x v="0"/>
    <x v="2"/>
    <x v="0"/>
    <x v="0"/>
    <x v="1"/>
    <x v="1"/>
  </r>
  <r>
    <x v="1"/>
    <x v="3"/>
    <s v="De Bonte Raaf"/>
    <x v="3"/>
    <x v="25"/>
    <n v="21.67"/>
    <x v="0"/>
    <x v="2"/>
    <x v="0"/>
    <x v="0"/>
    <x v="1"/>
    <x v="1"/>
  </r>
  <r>
    <x v="1"/>
    <x v="3"/>
    <s v="De Bonte Raaf"/>
    <x v="3"/>
    <x v="26"/>
    <n v="158.4"/>
    <x v="0"/>
    <x v="2"/>
    <x v="0"/>
    <x v="0"/>
    <x v="1"/>
    <x v="1"/>
  </r>
  <r>
    <x v="1"/>
    <x v="3"/>
    <s v="De Bonte Raaf"/>
    <x v="3"/>
    <x v="27"/>
    <n v="202.58"/>
    <x v="0"/>
    <x v="2"/>
    <x v="0"/>
    <x v="0"/>
    <x v="1"/>
    <x v="1"/>
  </r>
  <r>
    <x v="1"/>
    <x v="3"/>
    <s v="De Bonte Raaf"/>
    <x v="3"/>
    <x v="28"/>
    <n v="5436.09"/>
    <x v="0"/>
    <x v="2"/>
    <x v="0"/>
    <x v="0"/>
    <x v="1"/>
    <x v="1"/>
  </r>
  <r>
    <x v="1"/>
    <x v="3"/>
    <s v="De Bonte Raaf"/>
    <x v="3"/>
    <x v="29"/>
    <n v="75"/>
    <x v="0"/>
    <x v="2"/>
    <x v="0"/>
    <x v="0"/>
    <x v="1"/>
    <x v="1"/>
  </r>
  <r>
    <x v="1"/>
    <x v="3"/>
    <s v="De Bonte Raaf"/>
    <x v="3"/>
    <x v="30"/>
    <n v="5826"/>
    <x v="0"/>
    <x v="2"/>
    <x v="0"/>
    <x v="0"/>
    <x v="1"/>
    <x v="1"/>
  </r>
  <r>
    <x v="1"/>
    <x v="3"/>
    <s v="De Bonte Raaf"/>
    <x v="3"/>
    <x v="31"/>
    <n v="37.35"/>
    <x v="0"/>
    <x v="2"/>
    <x v="0"/>
    <x v="0"/>
    <x v="1"/>
    <x v="1"/>
  </r>
  <r>
    <x v="1"/>
    <x v="3"/>
    <s v="De Bonte Raaf"/>
    <x v="3"/>
    <x v="32"/>
    <n v="156"/>
    <x v="0"/>
    <x v="2"/>
    <x v="0"/>
    <x v="0"/>
    <x v="1"/>
    <x v="1"/>
  </r>
  <r>
    <x v="1"/>
    <x v="3"/>
    <s v="De Bonte Raaf"/>
    <x v="3"/>
    <x v="33"/>
    <n v="100"/>
    <x v="0"/>
    <x v="2"/>
    <x v="0"/>
    <x v="0"/>
    <x v="1"/>
    <x v="1"/>
  </r>
  <r>
    <x v="1"/>
    <x v="3"/>
    <s v="De Bonte Raaf"/>
    <x v="3"/>
    <x v="34"/>
    <n v="100"/>
    <x v="0"/>
    <x v="2"/>
    <x v="0"/>
    <x v="0"/>
    <x v="1"/>
    <x v="1"/>
  </r>
  <r>
    <x v="1"/>
    <x v="3"/>
    <s v="De Bonte Raaf"/>
    <x v="3"/>
    <x v="35"/>
    <n v="100"/>
    <x v="0"/>
    <x v="2"/>
    <x v="0"/>
    <x v="0"/>
    <x v="1"/>
    <x v="1"/>
  </r>
  <r>
    <x v="1"/>
    <x v="3"/>
    <s v="De Bonte Raaf"/>
    <x v="3"/>
    <x v="36"/>
    <n v="156"/>
    <x v="0"/>
    <x v="2"/>
    <x v="0"/>
    <x v="0"/>
    <x v="1"/>
    <x v="1"/>
  </r>
  <r>
    <x v="1"/>
    <x v="3"/>
    <s v="De Bonte Raaf"/>
    <x v="3"/>
    <x v="37"/>
    <n v="340.15"/>
    <x v="0"/>
    <x v="2"/>
    <x v="0"/>
    <x v="0"/>
    <x v="1"/>
    <x v="1"/>
  </r>
  <r>
    <x v="1"/>
    <x v="3"/>
    <s v="De Bonte Raaf"/>
    <x v="3"/>
    <x v="104"/>
    <n v="0"/>
    <x v="0"/>
    <x v="2"/>
    <x v="0"/>
    <x v="0"/>
    <x v="1"/>
    <x v="1"/>
  </r>
  <r>
    <x v="1"/>
    <x v="3"/>
    <s v="De Bonte Raaf"/>
    <x v="3"/>
    <x v="105"/>
    <n v="0"/>
    <x v="0"/>
    <x v="2"/>
    <x v="0"/>
    <x v="0"/>
    <x v="1"/>
    <x v="1"/>
  </r>
  <r>
    <x v="1"/>
    <x v="3"/>
    <s v="De Bonte Raaf"/>
    <x v="3"/>
    <x v="106"/>
    <n v="0"/>
    <x v="0"/>
    <x v="2"/>
    <x v="0"/>
    <x v="0"/>
    <x v="1"/>
    <x v="1"/>
  </r>
  <r>
    <x v="1"/>
    <x v="3"/>
    <s v="De Bonte Raaf"/>
    <x v="3"/>
    <x v="38"/>
    <n v="42"/>
    <x v="0"/>
    <x v="2"/>
    <x v="0"/>
    <x v="0"/>
    <x v="1"/>
    <x v="1"/>
  </r>
  <r>
    <x v="1"/>
    <x v="3"/>
    <s v="De Bonte Raaf"/>
    <x v="3"/>
    <x v="93"/>
    <n v="108"/>
    <x v="0"/>
    <x v="2"/>
    <x v="0"/>
    <x v="0"/>
    <x v="1"/>
    <x v="1"/>
  </r>
  <r>
    <x v="1"/>
    <x v="3"/>
    <s v="De Bonte Raaf"/>
    <x v="3"/>
    <x v="40"/>
    <n v="150"/>
    <x v="0"/>
    <x v="2"/>
    <x v="0"/>
    <x v="0"/>
    <x v="1"/>
    <x v="1"/>
  </r>
  <r>
    <x v="1"/>
    <x v="3"/>
    <s v="De Bonte Raaf"/>
    <x v="3"/>
    <x v="41"/>
    <n v="0"/>
    <x v="0"/>
    <x v="2"/>
    <x v="0"/>
    <x v="0"/>
    <x v="1"/>
    <x v="1"/>
  </r>
  <r>
    <x v="1"/>
    <x v="3"/>
    <s v="De Bonte Raaf"/>
    <x v="3"/>
    <x v="92"/>
    <n v="5826"/>
    <x v="0"/>
    <x v="2"/>
    <x v="0"/>
    <x v="0"/>
    <x v="1"/>
    <x v="1"/>
  </r>
  <r>
    <x v="1"/>
    <x v="3"/>
    <s v="De Bonte Raaf"/>
    <x v="3"/>
    <x v="107"/>
    <n v="75"/>
    <x v="0"/>
    <x v="2"/>
    <x v="0"/>
    <x v="1"/>
    <x v="1"/>
    <x v="1"/>
  </r>
  <r>
    <x v="1"/>
    <x v="3"/>
    <s v="De Bonte Raaf"/>
    <x v="3"/>
    <x v="43"/>
    <n v="0"/>
    <x v="0"/>
    <x v="2"/>
    <x v="0"/>
    <x v="1"/>
    <x v="1"/>
    <x v="1"/>
  </r>
  <r>
    <x v="1"/>
    <x v="3"/>
    <s v="De Bonte Raaf"/>
    <x v="3"/>
    <x v="108"/>
    <n v="0"/>
    <x v="0"/>
    <x v="2"/>
    <x v="0"/>
    <x v="1"/>
    <x v="1"/>
    <x v="1"/>
  </r>
  <r>
    <x v="1"/>
    <x v="3"/>
    <s v="De Bonte Raaf"/>
    <x v="3"/>
    <x v="109"/>
    <n v="0"/>
    <x v="0"/>
    <x v="2"/>
    <x v="0"/>
    <x v="1"/>
    <x v="1"/>
    <x v="1"/>
  </r>
  <r>
    <x v="1"/>
    <x v="3"/>
    <s v="De Bonte Raaf"/>
    <x v="3"/>
    <x v="110"/>
    <n v="22.5"/>
    <x v="0"/>
    <x v="2"/>
    <x v="0"/>
    <x v="1"/>
    <x v="1"/>
    <x v="1"/>
  </r>
  <r>
    <x v="1"/>
    <x v="3"/>
    <s v="De Bonte Raaf"/>
    <x v="3"/>
    <x v="44"/>
    <n v="0"/>
    <x v="0"/>
    <x v="2"/>
    <x v="0"/>
    <x v="2"/>
    <x v="1"/>
    <x v="1"/>
  </r>
  <r>
    <x v="1"/>
    <x v="3"/>
    <s v="De Bonte Raaf"/>
    <x v="3"/>
    <x v="111"/>
    <n v="0"/>
    <x v="0"/>
    <x v="2"/>
    <x v="0"/>
    <x v="2"/>
    <x v="1"/>
    <x v="1"/>
  </r>
  <r>
    <x v="1"/>
    <x v="3"/>
    <s v="De Bonte Raaf"/>
    <x v="3"/>
    <x v="46"/>
    <n v="0"/>
    <x v="0"/>
    <x v="2"/>
    <x v="0"/>
    <x v="2"/>
    <x v="1"/>
    <x v="1"/>
  </r>
  <r>
    <x v="1"/>
    <x v="3"/>
    <s v="De Bonte Raaf"/>
    <x v="3"/>
    <x v="112"/>
    <n v="0"/>
    <x v="0"/>
    <x v="2"/>
    <x v="0"/>
    <x v="2"/>
    <x v="1"/>
    <x v="1"/>
  </r>
  <r>
    <x v="1"/>
    <x v="3"/>
    <s v="De Bonte Raaf"/>
    <x v="3"/>
    <x v="113"/>
    <n v="0"/>
    <x v="0"/>
    <x v="2"/>
    <x v="0"/>
    <x v="2"/>
    <x v="1"/>
    <x v="1"/>
  </r>
  <r>
    <x v="1"/>
    <x v="3"/>
    <s v="De Bonte Raaf"/>
    <x v="3"/>
    <x v="114"/>
    <n v="0"/>
    <x v="0"/>
    <x v="2"/>
    <x v="0"/>
    <x v="2"/>
    <x v="1"/>
    <x v="1"/>
  </r>
  <r>
    <x v="1"/>
    <x v="3"/>
    <s v="De Bonte Raaf"/>
    <x v="3"/>
    <x v="115"/>
    <n v="0"/>
    <x v="0"/>
    <x v="2"/>
    <x v="0"/>
    <x v="2"/>
    <x v="1"/>
    <x v="1"/>
  </r>
  <r>
    <x v="1"/>
    <x v="3"/>
    <s v="De Bonte Raaf"/>
    <x v="3"/>
    <x v="116"/>
    <n v="0"/>
    <x v="0"/>
    <x v="2"/>
    <x v="0"/>
    <x v="1"/>
    <x v="1"/>
    <x v="1"/>
  </r>
  <r>
    <x v="1"/>
    <x v="3"/>
    <s v="De Bonte Raaf"/>
    <x v="3"/>
    <x v="117"/>
    <n v="0"/>
    <x v="0"/>
    <x v="2"/>
    <x v="0"/>
    <x v="2"/>
    <x v="1"/>
    <x v="1"/>
  </r>
  <r>
    <x v="1"/>
    <x v="3"/>
    <s v="De Bonte Raaf"/>
    <x v="3"/>
    <x v="118"/>
    <n v="0"/>
    <x v="0"/>
    <x v="2"/>
    <x v="0"/>
    <x v="1"/>
    <x v="1"/>
    <x v="1"/>
  </r>
  <r>
    <x v="1"/>
    <x v="3"/>
    <s v="De Bonte Raaf"/>
    <x v="3"/>
    <x v="119"/>
    <n v="-19.440000000000001"/>
    <x v="0"/>
    <x v="2"/>
    <x v="0"/>
    <x v="10"/>
    <x v="1"/>
    <x v="1"/>
  </r>
  <r>
    <x v="1"/>
    <x v="3"/>
    <s v="De Bonte Raaf"/>
    <x v="3"/>
    <x v="132"/>
    <n v="0"/>
    <x v="0"/>
    <x v="2"/>
    <x v="0"/>
    <x v="10"/>
    <x v="1"/>
    <x v="1"/>
  </r>
  <r>
    <x v="1"/>
    <x v="3"/>
    <s v="De Bonte Raaf"/>
    <x v="3"/>
    <x v="133"/>
    <n v="0"/>
    <x v="0"/>
    <x v="2"/>
    <x v="0"/>
    <x v="10"/>
    <x v="1"/>
    <x v="1"/>
  </r>
  <r>
    <x v="1"/>
    <x v="3"/>
    <s v="De Bonte Raaf"/>
    <x v="3"/>
    <x v="120"/>
    <n v="1279.82"/>
    <x v="0"/>
    <x v="2"/>
    <x v="0"/>
    <x v="10"/>
    <x v="1"/>
    <x v="1"/>
  </r>
  <r>
    <x v="1"/>
    <x v="3"/>
    <s v="De Bonte Raaf"/>
    <x v="3"/>
    <x v="121"/>
    <n v="-392.97"/>
    <x v="0"/>
    <x v="2"/>
    <x v="0"/>
    <x v="10"/>
    <x v="1"/>
    <x v="1"/>
  </r>
  <r>
    <x v="1"/>
    <x v="3"/>
    <s v="De Bonte Raaf"/>
    <x v="3"/>
    <x v="122"/>
    <n v="-392.97"/>
    <x v="0"/>
    <x v="2"/>
    <x v="0"/>
    <x v="10"/>
    <x v="1"/>
    <x v="1"/>
  </r>
  <r>
    <x v="1"/>
    <x v="3"/>
    <s v="De Bonte Raaf"/>
    <x v="3"/>
    <x v="123"/>
    <n v="0"/>
    <x v="0"/>
    <x v="2"/>
    <x v="0"/>
    <x v="10"/>
    <x v="1"/>
    <x v="1"/>
  </r>
  <r>
    <x v="1"/>
    <x v="3"/>
    <s v="De Bonte Raaf"/>
    <x v="3"/>
    <x v="124"/>
    <n v="0"/>
    <x v="0"/>
    <x v="2"/>
    <x v="0"/>
    <x v="10"/>
    <x v="1"/>
    <x v="1"/>
  </r>
  <r>
    <x v="1"/>
    <x v="3"/>
    <s v="De Bonte Raaf"/>
    <x v="3"/>
    <x v="48"/>
    <n v="0"/>
    <x v="0"/>
    <x v="2"/>
    <x v="0"/>
    <x v="1"/>
    <x v="1"/>
    <x v="1"/>
  </r>
  <r>
    <x v="1"/>
    <x v="3"/>
    <s v="De Bonte Raaf"/>
    <x v="3"/>
    <x v="49"/>
    <n v="466.08"/>
    <x v="0"/>
    <x v="2"/>
    <x v="0"/>
    <x v="3"/>
    <x v="1"/>
    <x v="1"/>
  </r>
  <r>
    <x v="1"/>
    <x v="3"/>
    <s v="De Bonte Raaf"/>
    <x v="3"/>
    <x v="50"/>
    <n v="69.91"/>
    <x v="0"/>
    <x v="2"/>
    <x v="0"/>
    <x v="4"/>
    <x v="1"/>
    <x v="1"/>
  </r>
  <r>
    <x v="1"/>
    <x v="3"/>
    <s v="De Bonte Raaf"/>
    <x v="3"/>
    <x v="51"/>
    <n v="93.22"/>
    <x v="0"/>
    <x v="2"/>
    <x v="0"/>
    <x v="4"/>
    <x v="1"/>
    <x v="1"/>
  </r>
  <r>
    <x v="1"/>
    <x v="3"/>
    <s v="De Bonte Raaf"/>
    <x v="3"/>
    <x v="52"/>
    <n v="0"/>
    <x v="0"/>
    <x v="2"/>
    <x v="0"/>
    <x v="1"/>
    <x v="1"/>
    <x v="1"/>
  </r>
  <r>
    <x v="1"/>
    <x v="3"/>
    <s v="De Bonte Raaf"/>
    <x v="3"/>
    <x v="53"/>
    <n v="87.39"/>
    <x v="0"/>
    <x v="2"/>
    <x v="0"/>
    <x v="3"/>
    <x v="1"/>
    <x v="1"/>
  </r>
  <r>
    <x v="1"/>
    <x v="3"/>
    <s v="De Bonte Raaf"/>
    <x v="3"/>
    <x v="54"/>
    <n v="13.11"/>
    <x v="0"/>
    <x v="2"/>
    <x v="0"/>
    <x v="4"/>
    <x v="1"/>
    <x v="1"/>
  </r>
  <r>
    <x v="1"/>
    <x v="3"/>
    <s v="De Bonte Raaf"/>
    <x v="3"/>
    <x v="55"/>
    <n v="17.48"/>
    <x v="0"/>
    <x v="2"/>
    <x v="0"/>
    <x v="4"/>
    <x v="1"/>
    <x v="1"/>
  </r>
  <r>
    <x v="1"/>
    <x v="3"/>
    <s v="De Bonte Raaf"/>
    <x v="3"/>
    <x v="56"/>
    <n v="0"/>
    <x v="0"/>
    <x v="2"/>
    <x v="0"/>
    <x v="4"/>
    <x v="1"/>
    <x v="1"/>
  </r>
  <r>
    <x v="1"/>
    <x v="3"/>
    <s v="De Bonte Raaf"/>
    <x v="3"/>
    <x v="57"/>
    <n v="0"/>
    <x v="0"/>
    <x v="2"/>
    <x v="0"/>
    <x v="4"/>
    <x v="1"/>
    <x v="1"/>
  </r>
  <r>
    <x v="1"/>
    <x v="3"/>
    <s v="De Bonte Raaf"/>
    <x v="3"/>
    <x v="58"/>
    <n v="0"/>
    <x v="0"/>
    <x v="2"/>
    <x v="0"/>
    <x v="4"/>
    <x v="1"/>
    <x v="1"/>
  </r>
  <r>
    <x v="1"/>
    <x v="3"/>
    <s v="De Bonte Raaf"/>
    <x v="3"/>
    <x v="59"/>
    <n v="0"/>
    <x v="0"/>
    <x v="2"/>
    <x v="0"/>
    <x v="4"/>
    <x v="1"/>
    <x v="1"/>
  </r>
  <r>
    <x v="1"/>
    <x v="3"/>
    <s v="De Bonte Raaf"/>
    <x v="3"/>
    <x v="60"/>
    <n v="365.9"/>
    <x v="0"/>
    <x v="2"/>
    <x v="0"/>
    <x v="5"/>
    <x v="1"/>
    <x v="1"/>
  </r>
  <r>
    <x v="1"/>
    <x v="3"/>
    <s v="De Bonte Raaf"/>
    <x v="3"/>
    <x v="61"/>
    <n v="0"/>
    <x v="0"/>
    <x v="2"/>
    <x v="0"/>
    <x v="5"/>
    <x v="1"/>
    <x v="1"/>
  </r>
  <r>
    <x v="1"/>
    <x v="3"/>
    <s v="De Bonte Raaf"/>
    <x v="3"/>
    <x v="62"/>
    <n v="0"/>
    <x v="0"/>
    <x v="2"/>
    <x v="0"/>
    <x v="5"/>
    <x v="1"/>
    <x v="1"/>
  </r>
  <r>
    <x v="1"/>
    <x v="3"/>
    <s v="De Bonte Raaf"/>
    <x v="3"/>
    <x v="63"/>
    <n v="0"/>
    <x v="0"/>
    <x v="2"/>
    <x v="0"/>
    <x v="5"/>
    <x v="1"/>
    <x v="1"/>
  </r>
  <r>
    <x v="1"/>
    <x v="3"/>
    <s v="De Bonte Raaf"/>
    <x v="3"/>
    <x v="64"/>
    <n v="26.24"/>
    <x v="0"/>
    <x v="2"/>
    <x v="0"/>
    <x v="5"/>
    <x v="1"/>
    <x v="1"/>
  </r>
  <r>
    <x v="1"/>
    <x v="3"/>
    <s v="De Bonte Raaf"/>
    <x v="3"/>
    <x v="65"/>
    <n v="0"/>
    <x v="0"/>
    <x v="2"/>
    <x v="0"/>
    <x v="5"/>
    <x v="1"/>
    <x v="1"/>
  </r>
  <r>
    <x v="1"/>
    <x v="3"/>
    <s v="De Bonte Raaf"/>
    <x v="3"/>
    <x v="66"/>
    <n v="131.19999999999999"/>
    <x v="0"/>
    <x v="2"/>
    <x v="0"/>
    <x v="5"/>
    <x v="1"/>
    <x v="1"/>
  </r>
  <r>
    <x v="1"/>
    <x v="3"/>
    <s v="De Bonte Raaf"/>
    <x v="3"/>
    <x v="67"/>
    <n v="0"/>
    <x v="0"/>
    <x v="2"/>
    <x v="0"/>
    <x v="5"/>
    <x v="1"/>
    <x v="1"/>
  </r>
  <r>
    <x v="1"/>
    <x v="3"/>
    <s v="De Bonte Raaf"/>
    <x v="3"/>
    <x v="68"/>
    <n v="0"/>
    <x v="0"/>
    <x v="2"/>
    <x v="0"/>
    <x v="5"/>
    <x v="1"/>
    <x v="1"/>
  </r>
  <r>
    <x v="1"/>
    <x v="3"/>
    <s v="De Bonte Raaf"/>
    <x v="3"/>
    <x v="69"/>
    <n v="0"/>
    <x v="0"/>
    <x v="2"/>
    <x v="0"/>
    <x v="5"/>
    <x v="1"/>
    <x v="1"/>
  </r>
  <r>
    <x v="1"/>
    <x v="3"/>
    <s v="De Bonte Raaf"/>
    <x v="3"/>
    <x v="70"/>
    <n v="17.98"/>
    <x v="0"/>
    <x v="2"/>
    <x v="0"/>
    <x v="5"/>
    <x v="1"/>
    <x v="1"/>
  </r>
  <r>
    <x v="1"/>
    <x v="3"/>
    <s v="De Bonte Raaf"/>
    <x v="3"/>
    <x v="71"/>
    <n v="0"/>
    <x v="0"/>
    <x v="2"/>
    <x v="0"/>
    <x v="5"/>
    <x v="1"/>
    <x v="1"/>
  </r>
  <r>
    <x v="1"/>
    <x v="3"/>
    <s v="De Bonte Raaf"/>
    <x v="3"/>
    <x v="72"/>
    <n v="0"/>
    <x v="0"/>
    <x v="2"/>
    <x v="0"/>
    <x v="4"/>
    <x v="1"/>
    <x v="1"/>
  </r>
  <r>
    <x v="1"/>
    <x v="3"/>
    <s v="De Bonte Raaf"/>
    <x v="3"/>
    <x v="73"/>
    <n v="0"/>
    <x v="0"/>
    <x v="2"/>
    <x v="0"/>
    <x v="4"/>
    <x v="1"/>
    <x v="1"/>
  </r>
  <r>
    <x v="1"/>
    <x v="3"/>
    <s v="De Bonte Raaf"/>
    <x v="3"/>
    <x v="74"/>
    <n v="0"/>
    <x v="0"/>
    <x v="2"/>
    <x v="0"/>
    <x v="4"/>
    <x v="1"/>
    <x v="1"/>
  </r>
  <r>
    <x v="1"/>
    <x v="3"/>
    <s v="De Bonte Raaf"/>
    <x v="3"/>
    <x v="75"/>
    <n v="0"/>
    <x v="0"/>
    <x v="2"/>
    <x v="0"/>
    <x v="4"/>
    <x v="1"/>
    <x v="1"/>
  </r>
  <r>
    <x v="1"/>
    <x v="3"/>
    <s v="De Bonte Raaf"/>
    <x v="3"/>
    <x v="76"/>
    <n v="340.15"/>
    <x v="0"/>
    <x v="2"/>
    <x v="0"/>
    <x v="6"/>
    <x v="1"/>
    <x v="1"/>
  </r>
  <r>
    <x v="1"/>
    <x v="3"/>
    <s v="De Bonte Raaf"/>
    <x v="3"/>
    <x v="125"/>
    <n v="0"/>
    <x v="0"/>
    <x v="2"/>
    <x v="0"/>
    <x v="6"/>
    <x v="1"/>
    <x v="1"/>
  </r>
  <r>
    <x v="1"/>
    <x v="3"/>
    <s v="De Bonte Raaf"/>
    <x v="3"/>
    <x v="77"/>
    <n v="-1797.75"/>
    <x v="0"/>
    <x v="2"/>
    <x v="0"/>
    <x v="7"/>
    <x v="1"/>
    <x v="1"/>
  </r>
  <r>
    <x v="1"/>
    <x v="3"/>
    <s v="De Bonte Raaf"/>
    <x v="3"/>
    <x v="78"/>
    <n v="-41.62"/>
    <x v="0"/>
    <x v="2"/>
    <x v="0"/>
    <x v="7"/>
    <x v="1"/>
    <x v="1"/>
  </r>
  <r>
    <x v="1"/>
    <x v="3"/>
    <s v="De Bonte Raaf"/>
    <x v="3"/>
    <x v="79"/>
    <n v="0"/>
    <x v="0"/>
    <x v="2"/>
    <x v="0"/>
    <x v="7"/>
    <x v="1"/>
    <x v="1"/>
  </r>
  <r>
    <x v="1"/>
    <x v="3"/>
    <s v="De Bonte Raaf"/>
    <x v="3"/>
    <x v="80"/>
    <n v="0"/>
    <x v="0"/>
    <x v="2"/>
    <x v="0"/>
    <x v="8"/>
    <x v="1"/>
    <x v="1"/>
  </r>
  <r>
    <x v="1"/>
    <x v="3"/>
    <s v="De Bonte Raaf"/>
    <x v="3"/>
    <x v="126"/>
    <n v="0"/>
    <x v="0"/>
    <x v="2"/>
    <x v="0"/>
    <x v="8"/>
    <x v="1"/>
    <x v="1"/>
  </r>
  <r>
    <x v="1"/>
    <x v="3"/>
    <s v="De Bonte Raaf"/>
    <x v="3"/>
    <x v="81"/>
    <n v="3649.22"/>
    <x v="0"/>
    <x v="2"/>
    <x v="0"/>
    <x v="8"/>
    <x v="1"/>
    <x v="1"/>
  </r>
  <r>
    <x v="1"/>
    <x v="3"/>
    <s v="De Bonte Raaf"/>
    <x v="3"/>
    <x v="82"/>
    <n v="0"/>
    <x v="0"/>
    <x v="2"/>
    <x v="0"/>
    <x v="8"/>
    <x v="1"/>
    <x v="1"/>
  </r>
  <r>
    <x v="1"/>
    <x v="3"/>
    <s v="De Bonte Raaf"/>
    <x v="3"/>
    <x v="83"/>
    <n v="3649.22"/>
    <x v="0"/>
    <x v="2"/>
    <x v="0"/>
    <x v="9"/>
    <x v="1"/>
    <x v="1"/>
  </r>
  <r>
    <x v="1"/>
    <x v="3"/>
    <s v="De Bonte Raaf"/>
    <x v="3"/>
    <x v="84"/>
    <n v="0"/>
    <x v="0"/>
    <x v="2"/>
    <x v="0"/>
    <x v="3"/>
    <x v="1"/>
    <x v="1"/>
  </r>
  <r>
    <x v="1"/>
    <x v="3"/>
    <s v="De Bonte Raaf"/>
    <x v="4"/>
    <x v="0"/>
    <n v="3620.19"/>
    <x v="2"/>
    <x v="4"/>
    <x v="0"/>
    <x v="0"/>
    <x v="0"/>
    <x v="1"/>
  </r>
  <r>
    <x v="1"/>
    <x v="3"/>
    <s v="De Bonte Raaf"/>
    <x v="4"/>
    <x v="85"/>
    <n v="1235.6199999999999"/>
    <x v="2"/>
    <x v="4"/>
    <x v="0"/>
    <x v="0"/>
    <x v="0"/>
    <x v="1"/>
  </r>
  <r>
    <x v="1"/>
    <x v="3"/>
    <s v="De Bonte Raaf"/>
    <x v="4"/>
    <x v="97"/>
    <n v="44.85"/>
    <x v="2"/>
    <x v="4"/>
    <x v="0"/>
    <x v="0"/>
    <x v="0"/>
    <x v="1"/>
  </r>
  <r>
    <x v="1"/>
    <x v="3"/>
    <s v="De Bonte Raaf"/>
    <x v="4"/>
    <x v="86"/>
    <n v="1235.6199999999999"/>
    <x v="2"/>
    <x v="4"/>
    <x v="0"/>
    <x v="0"/>
    <x v="0"/>
    <x v="1"/>
  </r>
  <r>
    <x v="1"/>
    <x v="3"/>
    <s v="De Bonte Raaf"/>
    <x v="4"/>
    <x v="4"/>
    <n v="1295.6600000000001"/>
    <x v="2"/>
    <x v="4"/>
    <x v="0"/>
    <x v="1"/>
    <x v="0"/>
    <x v="1"/>
  </r>
  <r>
    <x v="1"/>
    <x v="3"/>
    <s v="De Bonte Raaf"/>
    <x v="4"/>
    <x v="98"/>
    <n v="44.85"/>
    <x v="2"/>
    <x v="4"/>
    <x v="0"/>
    <x v="0"/>
    <x v="0"/>
    <x v="1"/>
  </r>
  <r>
    <x v="1"/>
    <x v="3"/>
    <s v="De Bonte Raaf"/>
    <x v="4"/>
    <x v="6"/>
    <n v="1929.39"/>
    <x v="2"/>
    <x v="4"/>
    <x v="0"/>
    <x v="0"/>
    <x v="0"/>
    <x v="1"/>
  </r>
  <r>
    <x v="1"/>
    <x v="3"/>
    <s v="De Bonte Raaf"/>
    <x v="4"/>
    <x v="101"/>
    <n v="0"/>
    <x v="2"/>
    <x v="4"/>
    <x v="0"/>
    <x v="1"/>
    <x v="0"/>
    <x v="1"/>
  </r>
  <r>
    <x v="1"/>
    <x v="3"/>
    <s v="De Bonte Raaf"/>
    <x v="4"/>
    <x v="99"/>
    <n v="44.85"/>
    <x v="2"/>
    <x v="4"/>
    <x v="0"/>
    <x v="0"/>
    <x v="0"/>
    <x v="1"/>
  </r>
  <r>
    <x v="1"/>
    <x v="3"/>
    <s v="De Bonte Raaf"/>
    <x v="4"/>
    <x v="9"/>
    <n v="0"/>
    <x v="2"/>
    <x v="4"/>
    <x v="0"/>
    <x v="0"/>
    <x v="0"/>
    <x v="1"/>
  </r>
  <r>
    <x v="1"/>
    <x v="3"/>
    <s v="De Bonte Raaf"/>
    <x v="4"/>
    <x v="102"/>
    <n v="0"/>
    <x v="2"/>
    <x v="4"/>
    <x v="0"/>
    <x v="0"/>
    <x v="0"/>
    <x v="1"/>
  </r>
  <r>
    <x v="1"/>
    <x v="3"/>
    <s v="De Bonte Raaf"/>
    <x v="4"/>
    <x v="87"/>
    <n v="1295.6600000000001"/>
    <x v="2"/>
    <x v="4"/>
    <x v="0"/>
    <x v="0"/>
    <x v="0"/>
    <x v="1"/>
  </r>
  <r>
    <x v="1"/>
    <x v="3"/>
    <s v="De Bonte Raaf"/>
    <x v="4"/>
    <x v="88"/>
    <n v="1340.51"/>
    <x v="2"/>
    <x v="4"/>
    <x v="0"/>
    <x v="0"/>
    <x v="0"/>
    <x v="1"/>
  </r>
  <r>
    <x v="1"/>
    <x v="3"/>
    <s v="De Bonte Raaf"/>
    <x v="4"/>
    <x v="89"/>
    <n v="1295.6600000000001"/>
    <x v="2"/>
    <x v="4"/>
    <x v="0"/>
    <x v="0"/>
    <x v="0"/>
    <x v="1"/>
  </r>
  <r>
    <x v="1"/>
    <x v="3"/>
    <s v="De Bonte Raaf"/>
    <x v="4"/>
    <x v="90"/>
    <n v="1295.6600000000001"/>
    <x v="2"/>
    <x v="4"/>
    <x v="0"/>
    <x v="0"/>
    <x v="0"/>
    <x v="1"/>
  </r>
  <r>
    <x v="1"/>
    <x v="3"/>
    <s v="De Bonte Raaf"/>
    <x v="4"/>
    <x v="91"/>
    <n v="1295.6600000000001"/>
    <x v="2"/>
    <x v="4"/>
    <x v="0"/>
    <x v="0"/>
    <x v="0"/>
    <x v="1"/>
  </r>
  <r>
    <x v="1"/>
    <x v="3"/>
    <s v="De Bonte Raaf"/>
    <x v="4"/>
    <x v="103"/>
    <n v="0"/>
    <x v="2"/>
    <x v="4"/>
    <x v="0"/>
    <x v="1"/>
    <x v="0"/>
    <x v="1"/>
  </r>
  <r>
    <x v="1"/>
    <x v="3"/>
    <s v="De Bonte Raaf"/>
    <x v="4"/>
    <x v="15"/>
    <n v="0"/>
    <x v="2"/>
    <x v="4"/>
    <x v="0"/>
    <x v="0"/>
    <x v="0"/>
    <x v="1"/>
  </r>
  <r>
    <x v="1"/>
    <x v="3"/>
    <s v="De Bonte Raaf"/>
    <x v="4"/>
    <x v="16"/>
    <n v="1280.47"/>
    <x v="2"/>
    <x v="4"/>
    <x v="0"/>
    <x v="0"/>
    <x v="0"/>
    <x v="1"/>
  </r>
  <r>
    <x v="1"/>
    <x v="3"/>
    <s v="De Bonte Raaf"/>
    <x v="4"/>
    <x v="17"/>
    <n v="0"/>
    <x v="2"/>
    <x v="4"/>
    <x v="0"/>
    <x v="0"/>
    <x v="0"/>
    <x v="1"/>
  </r>
  <r>
    <x v="1"/>
    <x v="3"/>
    <s v="De Bonte Raaf"/>
    <x v="4"/>
    <x v="18"/>
    <n v="1280.47"/>
    <x v="2"/>
    <x v="4"/>
    <x v="0"/>
    <x v="0"/>
    <x v="0"/>
    <x v="1"/>
  </r>
  <r>
    <x v="1"/>
    <x v="3"/>
    <s v="De Bonte Raaf"/>
    <x v="4"/>
    <x v="19"/>
    <n v="22"/>
    <x v="2"/>
    <x v="4"/>
    <x v="0"/>
    <x v="0"/>
    <x v="0"/>
    <x v="1"/>
  </r>
  <r>
    <x v="1"/>
    <x v="3"/>
    <s v="De Bonte Raaf"/>
    <x v="4"/>
    <x v="20"/>
    <n v="1280.47"/>
    <x v="2"/>
    <x v="4"/>
    <x v="0"/>
    <x v="0"/>
    <x v="0"/>
    <x v="1"/>
  </r>
  <r>
    <x v="1"/>
    <x v="3"/>
    <s v="De Bonte Raaf"/>
    <x v="4"/>
    <x v="21"/>
    <n v="-73.739999999999995"/>
    <x v="2"/>
    <x v="4"/>
    <x v="0"/>
    <x v="0"/>
    <x v="0"/>
    <x v="1"/>
  </r>
  <r>
    <x v="1"/>
    <x v="3"/>
    <s v="De Bonte Raaf"/>
    <x v="4"/>
    <x v="22"/>
    <n v="1280.47"/>
    <x v="2"/>
    <x v="4"/>
    <x v="0"/>
    <x v="0"/>
    <x v="0"/>
    <x v="1"/>
  </r>
  <r>
    <x v="1"/>
    <x v="3"/>
    <s v="De Bonte Raaf"/>
    <x v="4"/>
    <x v="23"/>
    <n v="1280.47"/>
    <x v="2"/>
    <x v="4"/>
    <x v="0"/>
    <x v="0"/>
    <x v="0"/>
    <x v="1"/>
  </r>
  <r>
    <x v="1"/>
    <x v="3"/>
    <s v="De Bonte Raaf"/>
    <x v="4"/>
    <x v="24"/>
    <n v="1280.47"/>
    <x v="2"/>
    <x v="4"/>
    <x v="0"/>
    <x v="0"/>
    <x v="0"/>
    <x v="1"/>
  </r>
  <r>
    <x v="1"/>
    <x v="3"/>
    <s v="De Bonte Raaf"/>
    <x v="4"/>
    <x v="25"/>
    <n v="21.67"/>
    <x v="2"/>
    <x v="4"/>
    <x v="0"/>
    <x v="0"/>
    <x v="0"/>
    <x v="1"/>
  </r>
  <r>
    <x v="1"/>
    <x v="3"/>
    <s v="De Bonte Raaf"/>
    <x v="4"/>
    <x v="26"/>
    <n v="91"/>
    <x v="2"/>
    <x v="4"/>
    <x v="0"/>
    <x v="0"/>
    <x v="0"/>
    <x v="1"/>
  </r>
  <r>
    <x v="1"/>
    <x v="3"/>
    <s v="De Bonte Raaf"/>
    <x v="4"/>
    <x v="27"/>
    <n v="151"/>
    <x v="2"/>
    <x v="4"/>
    <x v="0"/>
    <x v="0"/>
    <x v="0"/>
    <x v="1"/>
  </r>
  <r>
    <x v="1"/>
    <x v="3"/>
    <s v="De Bonte Raaf"/>
    <x v="4"/>
    <x v="28"/>
    <n v="1235.6199999999999"/>
    <x v="2"/>
    <x v="4"/>
    <x v="0"/>
    <x v="0"/>
    <x v="0"/>
    <x v="1"/>
  </r>
  <r>
    <x v="1"/>
    <x v="3"/>
    <s v="De Bonte Raaf"/>
    <x v="4"/>
    <x v="29"/>
    <n v="44.85"/>
    <x v="2"/>
    <x v="4"/>
    <x v="0"/>
    <x v="0"/>
    <x v="0"/>
    <x v="1"/>
  </r>
  <r>
    <x v="1"/>
    <x v="3"/>
    <s v="De Bonte Raaf"/>
    <x v="4"/>
    <x v="30"/>
    <n v="2332"/>
    <x v="2"/>
    <x v="4"/>
    <x v="0"/>
    <x v="0"/>
    <x v="0"/>
    <x v="1"/>
  </r>
  <r>
    <x v="1"/>
    <x v="3"/>
    <s v="De Bonte Raaf"/>
    <x v="4"/>
    <x v="31"/>
    <n v="14.95"/>
    <x v="2"/>
    <x v="4"/>
    <x v="0"/>
    <x v="0"/>
    <x v="0"/>
    <x v="1"/>
  </r>
  <r>
    <x v="1"/>
    <x v="3"/>
    <s v="De Bonte Raaf"/>
    <x v="4"/>
    <x v="32"/>
    <n v="89.67"/>
    <x v="2"/>
    <x v="4"/>
    <x v="0"/>
    <x v="0"/>
    <x v="0"/>
    <x v="1"/>
  </r>
  <r>
    <x v="1"/>
    <x v="3"/>
    <s v="De Bonte Raaf"/>
    <x v="4"/>
    <x v="33"/>
    <n v="57.48"/>
    <x v="2"/>
    <x v="4"/>
    <x v="0"/>
    <x v="0"/>
    <x v="0"/>
    <x v="1"/>
  </r>
  <r>
    <x v="1"/>
    <x v="3"/>
    <s v="De Bonte Raaf"/>
    <x v="4"/>
    <x v="34"/>
    <n v="55.56"/>
    <x v="2"/>
    <x v="4"/>
    <x v="0"/>
    <x v="0"/>
    <x v="0"/>
    <x v="1"/>
  </r>
  <r>
    <x v="1"/>
    <x v="3"/>
    <s v="De Bonte Raaf"/>
    <x v="4"/>
    <x v="35"/>
    <n v="100"/>
    <x v="2"/>
    <x v="4"/>
    <x v="0"/>
    <x v="0"/>
    <x v="0"/>
    <x v="1"/>
  </r>
  <r>
    <x v="1"/>
    <x v="3"/>
    <s v="De Bonte Raaf"/>
    <x v="4"/>
    <x v="36"/>
    <n v="90"/>
    <x v="2"/>
    <x v="4"/>
    <x v="0"/>
    <x v="0"/>
    <x v="0"/>
    <x v="1"/>
  </r>
  <r>
    <x v="1"/>
    <x v="3"/>
    <s v="De Bonte Raaf"/>
    <x v="4"/>
    <x v="37"/>
    <n v="89.63"/>
    <x v="2"/>
    <x v="4"/>
    <x v="0"/>
    <x v="0"/>
    <x v="0"/>
    <x v="1"/>
  </r>
  <r>
    <x v="1"/>
    <x v="3"/>
    <s v="De Bonte Raaf"/>
    <x v="4"/>
    <x v="104"/>
    <n v="0"/>
    <x v="2"/>
    <x v="4"/>
    <x v="0"/>
    <x v="0"/>
    <x v="0"/>
    <x v="1"/>
  </r>
  <r>
    <x v="1"/>
    <x v="3"/>
    <s v="De Bonte Raaf"/>
    <x v="4"/>
    <x v="105"/>
    <n v="0"/>
    <x v="2"/>
    <x v="4"/>
    <x v="0"/>
    <x v="0"/>
    <x v="0"/>
    <x v="1"/>
  </r>
  <r>
    <x v="1"/>
    <x v="3"/>
    <s v="De Bonte Raaf"/>
    <x v="4"/>
    <x v="106"/>
    <n v="0"/>
    <x v="2"/>
    <x v="4"/>
    <x v="0"/>
    <x v="0"/>
    <x v="0"/>
    <x v="1"/>
  </r>
  <r>
    <x v="1"/>
    <x v="3"/>
    <s v="De Bonte Raaf"/>
    <x v="4"/>
    <x v="38"/>
    <n v="83.33"/>
    <x v="2"/>
    <x v="4"/>
    <x v="0"/>
    <x v="0"/>
    <x v="0"/>
    <x v="1"/>
  </r>
  <r>
    <x v="1"/>
    <x v="3"/>
    <s v="De Bonte Raaf"/>
    <x v="4"/>
    <x v="39"/>
    <n v="0"/>
    <x v="2"/>
    <x v="4"/>
    <x v="0"/>
    <x v="0"/>
    <x v="0"/>
    <x v="1"/>
  </r>
  <r>
    <x v="1"/>
    <x v="3"/>
    <s v="De Bonte Raaf"/>
    <x v="4"/>
    <x v="40"/>
    <n v="83.33"/>
    <x v="2"/>
    <x v="4"/>
    <x v="0"/>
    <x v="0"/>
    <x v="0"/>
    <x v="1"/>
  </r>
  <r>
    <x v="1"/>
    <x v="3"/>
    <s v="De Bonte Raaf"/>
    <x v="4"/>
    <x v="41"/>
    <n v="0"/>
    <x v="2"/>
    <x v="4"/>
    <x v="0"/>
    <x v="0"/>
    <x v="0"/>
    <x v="1"/>
  </r>
  <r>
    <x v="1"/>
    <x v="3"/>
    <s v="De Bonte Raaf"/>
    <x v="4"/>
    <x v="92"/>
    <n v="1295.6600000000001"/>
    <x v="2"/>
    <x v="4"/>
    <x v="0"/>
    <x v="0"/>
    <x v="0"/>
    <x v="1"/>
  </r>
  <r>
    <x v="1"/>
    <x v="3"/>
    <s v="De Bonte Raaf"/>
    <x v="4"/>
    <x v="107"/>
    <n v="0"/>
    <x v="2"/>
    <x v="4"/>
    <x v="0"/>
    <x v="1"/>
    <x v="0"/>
    <x v="1"/>
  </r>
  <r>
    <x v="1"/>
    <x v="3"/>
    <s v="De Bonte Raaf"/>
    <x v="4"/>
    <x v="43"/>
    <n v="44.85"/>
    <x v="2"/>
    <x v="4"/>
    <x v="0"/>
    <x v="1"/>
    <x v="0"/>
    <x v="1"/>
  </r>
  <r>
    <x v="1"/>
    <x v="3"/>
    <s v="De Bonte Raaf"/>
    <x v="4"/>
    <x v="108"/>
    <n v="0"/>
    <x v="2"/>
    <x v="4"/>
    <x v="0"/>
    <x v="1"/>
    <x v="0"/>
    <x v="1"/>
  </r>
  <r>
    <x v="1"/>
    <x v="3"/>
    <s v="De Bonte Raaf"/>
    <x v="4"/>
    <x v="109"/>
    <n v="0"/>
    <x v="2"/>
    <x v="4"/>
    <x v="0"/>
    <x v="1"/>
    <x v="0"/>
    <x v="1"/>
  </r>
  <r>
    <x v="1"/>
    <x v="3"/>
    <s v="De Bonte Raaf"/>
    <x v="4"/>
    <x v="110"/>
    <n v="0"/>
    <x v="2"/>
    <x v="4"/>
    <x v="0"/>
    <x v="1"/>
    <x v="0"/>
    <x v="1"/>
  </r>
  <r>
    <x v="1"/>
    <x v="3"/>
    <s v="De Bonte Raaf"/>
    <x v="4"/>
    <x v="44"/>
    <n v="0"/>
    <x v="2"/>
    <x v="4"/>
    <x v="0"/>
    <x v="2"/>
    <x v="0"/>
    <x v="1"/>
  </r>
  <r>
    <x v="1"/>
    <x v="3"/>
    <s v="De Bonte Raaf"/>
    <x v="4"/>
    <x v="111"/>
    <n v="0"/>
    <x v="2"/>
    <x v="4"/>
    <x v="0"/>
    <x v="2"/>
    <x v="0"/>
    <x v="1"/>
  </r>
  <r>
    <x v="1"/>
    <x v="3"/>
    <s v="De Bonte Raaf"/>
    <x v="4"/>
    <x v="46"/>
    <n v="0"/>
    <x v="2"/>
    <x v="4"/>
    <x v="0"/>
    <x v="2"/>
    <x v="0"/>
    <x v="1"/>
  </r>
  <r>
    <x v="1"/>
    <x v="3"/>
    <s v="De Bonte Raaf"/>
    <x v="4"/>
    <x v="112"/>
    <n v="0"/>
    <x v="2"/>
    <x v="4"/>
    <x v="0"/>
    <x v="2"/>
    <x v="0"/>
    <x v="1"/>
  </r>
  <r>
    <x v="1"/>
    <x v="3"/>
    <s v="De Bonte Raaf"/>
    <x v="4"/>
    <x v="113"/>
    <n v="0"/>
    <x v="2"/>
    <x v="4"/>
    <x v="0"/>
    <x v="2"/>
    <x v="0"/>
    <x v="1"/>
  </r>
  <r>
    <x v="1"/>
    <x v="3"/>
    <s v="De Bonte Raaf"/>
    <x v="4"/>
    <x v="114"/>
    <n v="0"/>
    <x v="2"/>
    <x v="4"/>
    <x v="0"/>
    <x v="2"/>
    <x v="0"/>
    <x v="1"/>
  </r>
  <r>
    <x v="1"/>
    <x v="3"/>
    <s v="De Bonte Raaf"/>
    <x v="4"/>
    <x v="115"/>
    <n v="0"/>
    <x v="2"/>
    <x v="4"/>
    <x v="0"/>
    <x v="2"/>
    <x v="0"/>
    <x v="1"/>
  </r>
  <r>
    <x v="1"/>
    <x v="3"/>
    <s v="De Bonte Raaf"/>
    <x v="4"/>
    <x v="116"/>
    <n v="0"/>
    <x v="2"/>
    <x v="4"/>
    <x v="0"/>
    <x v="1"/>
    <x v="0"/>
    <x v="1"/>
  </r>
  <r>
    <x v="1"/>
    <x v="3"/>
    <s v="De Bonte Raaf"/>
    <x v="4"/>
    <x v="117"/>
    <n v="0"/>
    <x v="2"/>
    <x v="4"/>
    <x v="0"/>
    <x v="2"/>
    <x v="0"/>
    <x v="1"/>
  </r>
  <r>
    <x v="1"/>
    <x v="3"/>
    <s v="De Bonte Raaf"/>
    <x v="4"/>
    <x v="118"/>
    <n v="0"/>
    <x v="2"/>
    <x v="4"/>
    <x v="0"/>
    <x v="1"/>
    <x v="0"/>
    <x v="1"/>
  </r>
  <r>
    <x v="1"/>
    <x v="3"/>
    <s v="De Bonte Raaf"/>
    <x v="4"/>
    <x v="119"/>
    <n v="-5.36"/>
    <x v="2"/>
    <x v="4"/>
    <x v="0"/>
    <x v="10"/>
    <x v="0"/>
    <x v="1"/>
  </r>
  <r>
    <x v="1"/>
    <x v="3"/>
    <s v="De Bonte Raaf"/>
    <x v="4"/>
    <x v="132"/>
    <n v="0"/>
    <x v="2"/>
    <x v="4"/>
    <x v="0"/>
    <x v="10"/>
    <x v="0"/>
    <x v="1"/>
  </r>
  <r>
    <x v="1"/>
    <x v="3"/>
    <s v="De Bonte Raaf"/>
    <x v="4"/>
    <x v="133"/>
    <n v="0"/>
    <x v="2"/>
    <x v="4"/>
    <x v="0"/>
    <x v="10"/>
    <x v="0"/>
    <x v="1"/>
  </r>
  <r>
    <x v="1"/>
    <x v="3"/>
    <s v="De Bonte Raaf"/>
    <x v="4"/>
    <x v="120"/>
    <n v="284.62"/>
    <x v="2"/>
    <x v="4"/>
    <x v="0"/>
    <x v="10"/>
    <x v="0"/>
    <x v="1"/>
  </r>
  <r>
    <x v="1"/>
    <x v="3"/>
    <s v="De Bonte Raaf"/>
    <x v="4"/>
    <x v="121"/>
    <n v="-54.68"/>
    <x v="2"/>
    <x v="4"/>
    <x v="0"/>
    <x v="10"/>
    <x v="0"/>
    <x v="1"/>
  </r>
  <r>
    <x v="1"/>
    <x v="3"/>
    <s v="De Bonte Raaf"/>
    <x v="4"/>
    <x v="122"/>
    <n v="-54.68"/>
    <x v="2"/>
    <x v="4"/>
    <x v="0"/>
    <x v="10"/>
    <x v="0"/>
    <x v="1"/>
  </r>
  <r>
    <x v="1"/>
    <x v="3"/>
    <s v="De Bonte Raaf"/>
    <x v="4"/>
    <x v="123"/>
    <n v="0"/>
    <x v="2"/>
    <x v="4"/>
    <x v="0"/>
    <x v="10"/>
    <x v="0"/>
    <x v="1"/>
  </r>
  <r>
    <x v="1"/>
    <x v="3"/>
    <s v="De Bonte Raaf"/>
    <x v="4"/>
    <x v="124"/>
    <n v="0"/>
    <x v="2"/>
    <x v="4"/>
    <x v="0"/>
    <x v="10"/>
    <x v="0"/>
    <x v="1"/>
  </r>
  <r>
    <x v="1"/>
    <x v="3"/>
    <s v="De Bonte Raaf"/>
    <x v="4"/>
    <x v="48"/>
    <n v="0"/>
    <x v="2"/>
    <x v="4"/>
    <x v="0"/>
    <x v="1"/>
    <x v="0"/>
    <x v="1"/>
  </r>
  <r>
    <x v="1"/>
    <x v="3"/>
    <s v="De Bonte Raaf"/>
    <x v="4"/>
    <x v="49"/>
    <n v="107.24"/>
    <x v="2"/>
    <x v="4"/>
    <x v="0"/>
    <x v="3"/>
    <x v="0"/>
    <x v="1"/>
  </r>
  <r>
    <x v="1"/>
    <x v="3"/>
    <s v="De Bonte Raaf"/>
    <x v="4"/>
    <x v="50"/>
    <n v="16.09"/>
    <x v="2"/>
    <x v="4"/>
    <x v="0"/>
    <x v="4"/>
    <x v="0"/>
    <x v="1"/>
  </r>
  <r>
    <x v="1"/>
    <x v="3"/>
    <s v="De Bonte Raaf"/>
    <x v="4"/>
    <x v="51"/>
    <n v="21.45"/>
    <x v="2"/>
    <x v="4"/>
    <x v="0"/>
    <x v="4"/>
    <x v="0"/>
    <x v="1"/>
  </r>
  <r>
    <x v="1"/>
    <x v="3"/>
    <s v="De Bonte Raaf"/>
    <x v="4"/>
    <x v="52"/>
    <n v="0"/>
    <x v="2"/>
    <x v="4"/>
    <x v="0"/>
    <x v="1"/>
    <x v="0"/>
    <x v="1"/>
  </r>
  <r>
    <x v="1"/>
    <x v="3"/>
    <s v="De Bonte Raaf"/>
    <x v="4"/>
    <x v="53"/>
    <n v="19.43"/>
    <x v="2"/>
    <x v="4"/>
    <x v="0"/>
    <x v="3"/>
    <x v="0"/>
    <x v="1"/>
  </r>
  <r>
    <x v="1"/>
    <x v="3"/>
    <s v="De Bonte Raaf"/>
    <x v="4"/>
    <x v="54"/>
    <n v="2.91"/>
    <x v="2"/>
    <x v="4"/>
    <x v="0"/>
    <x v="4"/>
    <x v="0"/>
    <x v="1"/>
  </r>
  <r>
    <x v="1"/>
    <x v="3"/>
    <s v="De Bonte Raaf"/>
    <x v="4"/>
    <x v="55"/>
    <n v="3.89"/>
    <x v="2"/>
    <x v="4"/>
    <x v="0"/>
    <x v="4"/>
    <x v="0"/>
    <x v="1"/>
  </r>
  <r>
    <x v="1"/>
    <x v="3"/>
    <s v="De Bonte Raaf"/>
    <x v="4"/>
    <x v="56"/>
    <n v="0"/>
    <x v="2"/>
    <x v="4"/>
    <x v="0"/>
    <x v="4"/>
    <x v="0"/>
    <x v="1"/>
  </r>
  <r>
    <x v="1"/>
    <x v="3"/>
    <s v="De Bonte Raaf"/>
    <x v="4"/>
    <x v="57"/>
    <n v="0"/>
    <x v="2"/>
    <x v="4"/>
    <x v="0"/>
    <x v="4"/>
    <x v="0"/>
    <x v="1"/>
  </r>
  <r>
    <x v="1"/>
    <x v="3"/>
    <s v="De Bonte Raaf"/>
    <x v="4"/>
    <x v="58"/>
    <n v="0"/>
    <x v="2"/>
    <x v="4"/>
    <x v="0"/>
    <x v="4"/>
    <x v="0"/>
    <x v="1"/>
  </r>
  <r>
    <x v="1"/>
    <x v="3"/>
    <s v="De Bonte Raaf"/>
    <x v="4"/>
    <x v="59"/>
    <n v="0"/>
    <x v="2"/>
    <x v="4"/>
    <x v="0"/>
    <x v="4"/>
    <x v="0"/>
    <x v="1"/>
  </r>
  <r>
    <x v="1"/>
    <x v="3"/>
    <s v="De Bonte Raaf"/>
    <x v="4"/>
    <x v="60"/>
    <n v="96.42"/>
    <x v="2"/>
    <x v="4"/>
    <x v="0"/>
    <x v="5"/>
    <x v="0"/>
    <x v="1"/>
  </r>
  <r>
    <x v="1"/>
    <x v="3"/>
    <s v="De Bonte Raaf"/>
    <x v="4"/>
    <x v="61"/>
    <n v="0"/>
    <x v="2"/>
    <x v="4"/>
    <x v="0"/>
    <x v="5"/>
    <x v="0"/>
    <x v="1"/>
  </r>
  <r>
    <x v="1"/>
    <x v="3"/>
    <s v="De Bonte Raaf"/>
    <x v="4"/>
    <x v="62"/>
    <n v="0"/>
    <x v="2"/>
    <x v="4"/>
    <x v="0"/>
    <x v="5"/>
    <x v="0"/>
    <x v="1"/>
  </r>
  <r>
    <x v="1"/>
    <x v="3"/>
    <s v="De Bonte Raaf"/>
    <x v="4"/>
    <x v="63"/>
    <n v="0"/>
    <x v="2"/>
    <x v="4"/>
    <x v="0"/>
    <x v="5"/>
    <x v="0"/>
    <x v="1"/>
  </r>
  <r>
    <x v="1"/>
    <x v="3"/>
    <s v="De Bonte Raaf"/>
    <x v="4"/>
    <x v="64"/>
    <n v="6.91"/>
    <x v="2"/>
    <x v="4"/>
    <x v="0"/>
    <x v="5"/>
    <x v="0"/>
    <x v="1"/>
  </r>
  <r>
    <x v="1"/>
    <x v="3"/>
    <s v="De Bonte Raaf"/>
    <x v="4"/>
    <x v="65"/>
    <n v="0"/>
    <x v="2"/>
    <x v="4"/>
    <x v="0"/>
    <x v="5"/>
    <x v="0"/>
    <x v="1"/>
  </r>
  <r>
    <x v="1"/>
    <x v="3"/>
    <s v="De Bonte Raaf"/>
    <x v="4"/>
    <x v="66"/>
    <n v="34.57"/>
    <x v="2"/>
    <x v="4"/>
    <x v="0"/>
    <x v="5"/>
    <x v="0"/>
    <x v="1"/>
  </r>
  <r>
    <x v="1"/>
    <x v="3"/>
    <s v="De Bonte Raaf"/>
    <x v="4"/>
    <x v="67"/>
    <n v="0"/>
    <x v="2"/>
    <x v="4"/>
    <x v="0"/>
    <x v="5"/>
    <x v="0"/>
    <x v="1"/>
  </r>
  <r>
    <x v="1"/>
    <x v="3"/>
    <s v="De Bonte Raaf"/>
    <x v="4"/>
    <x v="68"/>
    <n v="0"/>
    <x v="2"/>
    <x v="4"/>
    <x v="0"/>
    <x v="5"/>
    <x v="0"/>
    <x v="1"/>
  </r>
  <r>
    <x v="1"/>
    <x v="3"/>
    <s v="De Bonte Raaf"/>
    <x v="4"/>
    <x v="69"/>
    <n v="0"/>
    <x v="2"/>
    <x v="4"/>
    <x v="0"/>
    <x v="5"/>
    <x v="0"/>
    <x v="1"/>
  </r>
  <r>
    <x v="1"/>
    <x v="3"/>
    <s v="De Bonte Raaf"/>
    <x v="4"/>
    <x v="70"/>
    <n v="4.74"/>
    <x v="2"/>
    <x v="4"/>
    <x v="0"/>
    <x v="5"/>
    <x v="0"/>
    <x v="1"/>
  </r>
  <r>
    <x v="1"/>
    <x v="3"/>
    <s v="De Bonte Raaf"/>
    <x v="4"/>
    <x v="71"/>
    <n v="0"/>
    <x v="2"/>
    <x v="4"/>
    <x v="0"/>
    <x v="5"/>
    <x v="0"/>
    <x v="1"/>
  </r>
  <r>
    <x v="1"/>
    <x v="3"/>
    <s v="De Bonte Raaf"/>
    <x v="4"/>
    <x v="72"/>
    <n v="0"/>
    <x v="2"/>
    <x v="4"/>
    <x v="0"/>
    <x v="4"/>
    <x v="0"/>
    <x v="1"/>
  </r>
  <r>
    <x v="1"/>
    <x v="3"/>
    <s v="De Bonte Raaf"/>
    <x v="4"/>
    <x v="73"/>
    <n v="0"/>
    <x v="2"/>
    <x v="4"/>
    <x v="0"/>
    <x v="4"/>
    <x v="0"/>
    <x v="1"/>
  </r>
  <r>
    <x v="1"/>
    <x v="3"/>
    <s v="De Bonte Raaf"/>
    <x v="4"/>
    <x v="74"/>
    <n v="0"/>
    <x v="2"/>
    <x v="4"/>
    <x v="0"/>
    <x v="4"/>
    <x v="0"/>
    <x v="1"/>
  </r>
  <r>
    <x v="1"/>
    <x v="3"/>
    <s v="De Bonte Raaf"/>
    <x v="4"/>
    <x v="75"/>
    <n v="0"/>
    <x v="2"/>
    <x v="4"/>
    <x v="0"/>
    <x v="4"/>
    <x v="0"/>
    <x v="1"/>
  </r>
  <r>
    <x v="1"/>
    <x v="3"/>
    <s v="De Bonte Raaf"/>
    <x v="4"/>
    <x v="76"/>
    <n v="89.63"/>
    <x v="2"/>
    <x v="4"/>
    <x v="0"/>
    <x v="6"/>
    <x v="0"/>
    <x v="1"/>
  </r>
  <r>
    <x v="1"/>
    <x v="3"/>
    <s v="De Bonte Raaf"/>
    <x v="4"/>
    <x v="125"/>
    <n v="0"/>
    <x v="2"/>
    <x v="4"/>
    <x v="0"/>
    <x v="6"/>
    <x v="0"/>
    <x v="1"/>
  </r>
  <r>
    <x v="1"/>
    <x v="3"/>
    <s v="De Bonte Raaf"/>
    <x v="4"/>
    <x v="77"/>
    <n v="-70"/>
    <x v="2"/>
    <x v="4"/>
    <x v="0"/>
    <x v="7"/>
    <x v="0"/>
    <x v="1"/>
  </r>
  <r>
    <x v="1"/>
    <x v="3"/>
    <s v="De Bonte Raaf"/>
    <x v="4"/>
    <x v="78"/>
    <n v="-3.74"/>
    <x v="2"/>
    <x v="4"/>
    <x v="0"/>
    <x v="7"/>
    <x v="0"/>
    <x v="1"/>
  </r>
  <r>
    <x v="1"/>
    <x v="3"/>
    <s v="De Bonte Raaf"/>
    <x v="4"/>
    <x v="79"/>
    <n v="0"/>
    <x v="2"/>
    <x v="4"/>
    <x v="0"/>
    <x v="7"/>
    <x v="0"/>
    <x v="1"/>
  </r>
  <r>
    <x v="1"/>
    <x v="3"/>
    <s v="De Bonte Raaf"/>
    <x v="4"/>
    <x v="80"/>
    <n v="0"/>
    <x v="2"/>
    <x v="4"/>
    <x v="0"/>
    <x v="8"/>
    <x v="0"/>
    <x v="1"/>
  </r>
  <r>
    <x v="1"/>
    <x v="3"/>
    <s v="De Bonte Raaf"/>
    <x v="4"/>
    <x v="126"/>
    <n v="0"/>
    <x v="2"/>
    <x v="4"/>
    <x v="0"/>
    <x v="8"/>
    <x v="0"/>
    <x v="1"/>
  </r>
  <r>
    <x v="1"/>
    <x v="3"/>
    <s v="De Bonte Raaf"/>
    <x v="4"/>
    <x v="81"/>
    <n v="1206.73"/>
    <x v="2"/>
    <x v="4"/>
    <x v="0"/>
    <x v="8"/>
    <x v="0"/>
    <x v="1"/>
  </r>
  <r>
    <x v="1"/>
    <x v="3"/>
    <s v="De Bonte Raaf"/>
    <x v="4"/>
    <x v="82"/>
    <n v="0"/>
    <x v="2"/>
    <x v="4"/>
    <x v="0"/>
    <x v="8"/>
    <x v="0"/>
    <x v="1"/>
  </r>
  <r>
    <x v="1"/>
    <x v="3"/>
    <s v="De Bonte Raaf"/>
    <x v="4"/>
    <x v="83"/>
    <n v="1206.73"/>
    <x v="2"/>
    <x v="4"/>
    <x v="0"/>
    <x v="9"/>
    <x v="0"/>
    <x v="1"/>
  </r>
  <r>
    <x v="1"/>
    <x v="3"/>
    <s v="De Bonte Raaf"/>
    <x v="4"/>
    <x v="84"/>
    <n v="0"/>
    <x v="2"/>
    <x v="4"/>
    <x v="0"/>
    <x v="3"/>
    <x v="0"/>
    <x v="1"/>
  </r>
  <r>
    <x v="1"/>
    <x v="3"/>
    <s v="De Bonte Raaf"/>
    <x v="5"/>
    <x v="0"/>
    <n v="5232"/>
    <x v="3"/>
    <x v="4"/>
    <x v="0"/>
    <x v="0"/>
    <x v="1"/>
    <x v="1"/>
  </r>
  <r>
    <x v="1"/>
    <x v="3"/>
    <s v="De Bonte Raaf"/>
    <x v="5"/>
    <x v="85"/>
    <n v="1881.58"/>
    <x v="3"/>
    <x v="4"/>
    <x v="0"/>
    <x v="0"/>
    <x v="1"/>
    <x v="1"/>
  </r>
  <r>
    <x v="1"/>
    <x v="3"/>
    <s v="De Bonte Raaf"/>
    <x v="5"/>
    <x v="2"/>
    <n v="0"/>
    <x v="3"/>
    <x v="4"/>
    <x v="0"/>
    <x v="0"/>
    <x v="1"/>
    <x v="1"/>
  </r>
  <r>
    <x v="1"/>
    <x v="3"/>
    <s v="De Bonte Raaf"/>
    <x v="5"/>
    <x v="86"/>
    <n v="1881.58"/>
    <x v="3"/>
    <x v="4"/>
    <x v="0"/>
    <x v="0"/>
    <x v="1"/>
    <x v="1"/>
  </r>
  <r>
    <x v="1"/>
    <x v="3"/>
    <s v="De Bonte Raaf"/>
    <x v="5"/>
    <x v="4"/>
    <n v="1986.05"/>
    <x v="3"/>
    <x v="4"/>
    <x v="0"/>
    <x v="1"/>
    <x v="1"/>
    <x v="1"/>
  </r>
  <r>
    <x v="1"/>
    <x v="3"/>
    <s v="De Bonte Raaf"/>
    <x v="5"/>
    <x v="5"/>
    <n v="0"/>
    <x v="3"/>
    <x v="4"/>
    <x v="0"/>
    <x v="0"/>
    <x v="1"/>
    <x v="1"/>
  </r>
  <r>
    <x v="1"/>
    <x v="3"/>
    <s v="De Bonte Raaf"/>
    <x v="5"/>
    <x v="6"/>
    <n v="2865.78"/>
    <x v="3"/>
    <x v="4"/>
    <x v="0"/>
    <x v="0"/>
    <x v="1"/>
    <x v="1"/>
  </r>
  <r>
    <x v="1"/>
    <x v="3"/>
    <s v="De Bonte Raaf"/>
    <x v="5"/>
    <x v="101"/>
    <n v="0"/>
    <x v="3"/>
    <x v="4"/>
    <x v="0"/>
    <x v="1"/>
    <x v="1"/>
    <x v="1"/>
  </r>
  <r>
    <x v="1"/>
    <x v="3"/>
    <s v="De Bonte Raaf"/>
    <x v="5"/>
    <x v="7"/>
    <n v="0"/>
    <x v="3"/>
    <x v="4"/>
    <x v="0"/>
    <x v="0"/>
    <x v="1"/>
    <x v="1"/>
  </r>
  <r>
    <x v="1"/>
    <x v="3"/>
    <s v="De Bonte Raaf"/>
    <x v="5"/>
    <x v="96"/>
    <n v="10"/>
    <x v="3"/>
    <x v="4"/>
    <x v="0"/>
    <x v="0"/>
    <x v="1"/>
    <x v="1"/>
  </r>
  <r>
    <x v="1"/>
    <x v="3"/>
    <s v="De Bonte Raaf"/>
    <x v="5"/>
    <x v="102"/>
    <n v="0"/>
    <x v="3"/>
    <x v="4"/>
    <x v="0"/>
    <x v="0"/>
    <x v="1"/>
    <x v="1"/>
  </r>
  <r>
    <x v="1"/>
    <x v="3"/>
    <s v="De Bonte Raaf"/>
    <x v="5"/>
    <x v="87"/>
    <n v="1986.05"/>
    <x v="3"/>
    <x v="4"/>
    <x v="0"/>
    <x v="0"/>
    <x v="1"/>
    <x v="1"/>
  </r>
  <r>
    <x v="1"/>
    <x v="3"/>
    <s v="De Bonte Raaf"/>
    <x v="5"/>
    <x v="88"/>
    <n v="1986.05"/>
    <x v="3"/>
    <x v="4"/>
    <x v="0"/>
    <x v="0"/>
    <x v="1"/>
    <x v="1"/>
  </r>
  <r>
    <x v="1"/>
    <x v="3"/>
    <s v="De Bonte Raaf"/>
    <x v="5"/>
    <x v="89"/>
    <n v="1986.05"/>
    <x v="3"/>
    <x v="4"/>
    <x v="0"/>
    <x v="0"/>
    <x v="1"/>
    <x v="1"/>
  </r>
  <r>
    <x v="1"/>
    <x v="3"/>
    <s v="De Bonte Raaf"/>
    <x v="5"/>
    <x v="90"/>
    <n v="1986.05"/>
    <x v="3"/>
    <x v="4"/>
    <x v="0"/>
    <x v="0"/>
    <x v="1"/>
    <x v="1"/>
  </r>
  <r>
    <x v="1"/>
    <x v="3"/>
    <s v="De Bonte Raaf"/>
    <x v="5"/>
    <x v="91"/>
    <n v="1986.05"/>
    <x v="3"/>
    <x v="4"/>
    <x v="0"/>
    <x v="0"/>
    <x v="1"/>
    <x v="1"/>
  </r>
  <r>
    <x v="1"/>
    <x v="3"/>
    <s v="De Bonte Raaf"/>
    <x v="5"/>
    <x v="103"/>
    <n v="0"/>
    <x v="3"/>
    <x v="4"/>
    <x v="0"/>
    <x v="1"/>
    <x v="1"/>
    <x v="1"/>
  </r>
  <r>
    <x v="1"/>
    <x v="3"/>
    <s v="De Bonte Raaf"/>
    <x v="5"/>
    <x v="15"/>
    <n v="0"/>
    <x v="3"/>
    <x v="4"/>
    <x v="0"/>
    <x v="0"/>
    <x v="1"/>
    <x v="1"/>
  </r>
  <r>
    <x v="1"/>
    <x v="3"/>
    <s v="De Bonte Raaf"/>
    <x v="5"/>
    <x v="16"/>
    <n v="1881.58"/>
    <x v="3"/>
    <x v="4"/>
    <x v="0"/>
    <x v="0"/>
    <x v="1"/>
    <x v="1"/>
  </r>
  <r>
    <x v="1"/>
    <x v="3"/>
    <s v="De Bonte Raaf"/>
    <x v="5"/>
    <x v="17"/>
    <n v="0"/>
    <x v="3"/>
    <x v="4"/>
    <x v="0"/>
    <x v="0"/>
    <x v="1"/>
    <x v="1"/>
  </r>
  <r>
    <x v="1"/>
    <x v="3"/>
    <s v="De Bonte Raaf"/>
    <x v="5"/>
    <x v="18"/>
    <n v="1881.58"/>
    <x v="3"/>
    <x v="4"/>
    <x v="0"/>
    <x v="0"/>
    <x v="1"/>
    <x v="1"/>
  </r>
  <r>
    <x v="1"/>
    <x v="3"/>
    <s v="De Bonte Raaf"/>
    <x v="5"/>
    <x v="19"/>
    <n v="18"/>
    <x v="3"/>
    <x v="4"/>
    <x v="0"/>
    <x v="0"/>
    <x v="1"/>
    <x v="1"/>
  </r>
  <r>
    <x v="1"/>
    <x v="3"/>
    <s v="De Bonte Raaf"/>
    <x v="5"/>
    <x v="20"/>
    <n v="1881.58"/>
    <x v="3"/>
    <x v="4"/>
    <x v="0"/>
    <x v="0"/>
    <x v="1"/>
    <x v="1"/>
  </r>
  <r>
    <x v="1"/>
    <x v="3"/>
    <s v="De Bonte Raaf"/>
    <x v="5"/>
    <x v="21"/>
    <n v="-147.58000000000001"/>
    <x v="3"/>
    <x v="4"/>
    <x v="0"/>
    <x v="0"/>
    <x v="1"/>
    <x v="1"/>
  </r>
  <r>
    <x v="1"/>
    <x v="3"/>
    <s v="De Bonte Raaf"/>
    <x v="5"/>
    <x v="22"/>
    <n v="1881.58"/>
    <x v="3"/>
    <x v="4"/>
    <x v="0"/>
    <x v="0"/>
    <x v="1"/>
    <x v="1"/>
  </r>
  <r>
    <x v="1"/>
    <x v="3"/>
    <s v="De Bonte Raaf"/>
    <x v="5"/>
    <x v="23"/>
    <n v="1881.58"/>
    <x v="3"/>
    <x v="4"/>
    <x v="0"/>
    <x v="0"/>
    <x v="1"/>
    <x v="1"/>
  </r>
  <r>
    <x v="1"/>
    <x v="3"/>
    <s v="De Bonte Raaf"/>
    <x v="5"/>
    <x v="24"/>
    <n v="1881.58"/>
    <x v="3"/>
    <x v="4"/>
    <x v="0"/>
    <x v="0"/>
    <x v="1"/>
    <x v="1"/>
  </r>
  <r>
    <x v="1"/>
    <x v="3"/>
    <s v="De Bonte Raaf"/>
    <x v="5"/>
    <x v="25"/>
    <n v="21.67"/>
    <x v="3"/>
    <x v="4"/>
    <x v="0"/>
    <x v="0"/>
    <x v="1"/>
    <x v="1"/>
  </r>
  <r>
    <x v="1"/>
    <x v="3"/>
    <s v="De Bonte Raaf"/>
    <x v="5"/>
    <x v="26"/>
    <n v="116"/>
    <x v="3"/>
    <x v="4"/>
    <x v="0"/>
    <x v="0"/>
    <x v="1"/>
    <x v="1"/>
  </r>
  <r>
    <x v="1"/>
    <x v="3"/>
    <s v="De Bonte Raaf"/>
    <x v="5"/>
    <x v="27"/>
    <n v="321.42"/>
    <x v="3"/>
    <x v="4"/>
    <x v="0"/>
    <x v="0"/>
    <x v="1"/>
    <x v="1"/>
  </r>
  <r>
    <x v="1"/>
    <x v="3"/>
    <s v="De Bonte Raaf"/>
    <x v="5"/>
    <x v="28"/>
    <n v="1881.58"/>
    <x v="3"/>
    <x v="4"/>
    <x v="0"/>
    <x v="0"/>
    <x v="1"/>
    <x v="1"/>
  </r>
  <r>
    <x v="1"/>
    <x v="3"/>
    <s v="De Bonte Raaf"/>
    <x v="5"/>
    <x v="29"/>
    <n v="0"/>
    <x v="3"/>
    <x v="4"/>
    <x v="0"/>
    <x v="0"/>
    <x v="1"/>
    <x v="1"/>
  </r>
  <r>
    <x v="1"/>
    <x v="3"/>
    <s v="De Bonte Raaf"/>
    <x v="5"/>
    <x v="30"/>
    <n v="2750"/>
    <x v="3"/>
    <x v="4"/>
    <x v="0"/>
    <x v="0"/>
    <x v="1"/>
    <x v="1"/>
  </r>
  <r>
    <x v="1"/>
    <x v="3"/>
    <s v="De Bonte Raaf"/>
    <x v="5"/>
    <x v="31"/>
    <n v="17.63"/>
    <x v="3"/>
    <x v="4"/>
    <x v="0"/>
    <x v="0"/>
    <x v="1"/>
    <x v="1"/>
  </r>
  <r>
    <x v="1"/>
    <x v="3"/>
    <s v="De Bonte Raaf"/>
    <x v="5"/>
    <x v="32"/>
    <n v="112.66"/>
    <x v="3"/>
    <x v="4"/>
    <x v="0"/>
    <x v="0"/>
    <x v="1"/>
    <x v="1"/>
  </r>
  <r>
    <x v="1"/>
    <x v="3"/>
    <s v="De Bonte Raaf"/>
    <x v="5"/>
    <x v="33"/>
    <n v="72.22"/>
    <x v="3"/>
    <x v="4"/>
    <x v="0"/>
    <x v="0"/>
    <x v="1"/>
    <x v="1"/>
  </r>
  <r>
    <x v="1"/>
    <x v="3"/>
    <s v="De Bonte Raaf"/>
    <x v="5"/>
    <x v="34"/>
    <n v="72.22"/>
    <x v="3"/>
    <x v="4"/>
    <x v="0"/>
    <x v="0"/>
    <x v="1"/>
    <x v="1"/>
  </r>
  <r>
    <x v="1"/>
    <x v="3"/>
    <s v="De Bonte Raaf"/>
    <x v="5"/>
    <x v="35"/>
    <n v="80"/>
    <x v="3"/>
    <x v="4"/>
    <x v="0"/>
    <x v="0"/>
    <x v="1"/>
    <x v="1"/>
  </r>
  <r>
    <x v="1"/>
    <x v="3"/>
    <s v="De Bonte Raaf"/>
    <x v="5"/>
    <x v="36"/>
    <n v="113"/>
    <x v="3"/>
    <x v="4"/>
    <x v="0"/>
    <x v="0"/>
    <x v="1"/>
    <x v="1"/>
  </r>
  <r>
    <x v="1"/>
    <x v="3"/>
    <s v="De Bonte Raaf"/>
    <x v="5"/>
    <x v="37"/>
    <n v="131.71"/>
    <x v="3"/>
    <x v="4"/>
    <x v="0"/>
    <x v="0"/>
    <x v="1"/>
    <x v="1"/>
  </r>
  <r>
    <x v="1"/>
    <x v="3"/>
    <s v="De Bonte Raaf"/>
    <x v="5"/>
    <x v="104"/>
    <n v="0"/>
    <x v="3"/>
    <x v="4"/>
    <x v="0"/>
    <x v="0"/>
    <x v="1"/>
    <x v="1"/>
  </r>
  <r>
    <x v="1"/>
    <x v="3"/>
    <s v="De Bonte Raaf"/>
    <x v="5"/>
    <x v="105"/>
    <n v="0"/>
    <x v="3"/>
    <x v="4"/>
    <x v="0"/>
    <x v="0"/>
    <x v="1"/>
    <x v="1"/>
  </r>
  <r>
    <x v="1"/>
    <x v="3"/>
    <s v="De Bonte Raaf"/>
    <x v="5"/>
    <x v="106"/>
    <n v="0"/>
    <x v="3"/>
    <x v="4"/>
    <x v="0"/>
    <x v="0"/>
    <x v="1"/>
    <x v="1"/>
  </r>
  <r>
    <x v="1"/>
    <x v="3"/>
    <s v="De Bonte Raaf"/>
    <x v="5"/>
    <x v="38"/>
    <n v="5.75"/>
    <x v="3"/>
    <x v="4"/>
    <x v="0"/>
    <x v="0"/>
    <x v="1"/>
    <x v="1"/>
  </r>
  <r>
    <x v="1"/>
    <x v="3"/>
    <s v="De Bonte Raaf"/>
    <x v="5"/>
    <x v="93"/>
    <n v="102"/>
    <x v="3"/>
    <x v="4"/>
    <x v="0"/>
    <x v="0"/>
    <x v="1"/>
    <x v="1"/>
  </r>
  <r>
    <x v="1"/>
    <x v="3"/>
    <s v="De Bonte Raaf"/>
    <x v="5"/>
    <x v="40"/>
    <n v="107.75"/>
    <x v="3"/>
    <x v="4"/>
    <x v="0"/>
    <x v="0"/>
    <x v="1"/>
    <x v="1"/>
  </r>
  <r>
    <x v="1"/>
    <x v="3"/>
    <s v="De Bonte Raaf"/>
    <x v="5"/>
    <x v="41"/>
    <n v="0"/>
    <x v="3"/>
    <x v="4"/>
    <x v="0"/>
    <x v="0"/>
    <x v="1"/>
    <x v="1"/>
  </r>
  <r>
    <x v="1"/>
    <x v="3"/>
    <s v="De Bonte Raaf"/>
    <x v="5"/>
    <x v="92"/>
    <n v="1986.05"/>
    <x v="3"/>
    <x v="4"/>
    <x v="0"/>
    <x v="0"/>
    <x v="1"/>
    <x v="1"/>
  </r>
  <r>
    <x v="1"/>
    <x v="3"/>
    <s v="De Bonte Raaf"/>
    <x v="5"/>
    <x v="107"/>
    <n v="0"/>
    <x v="3"/>
    <x v="4"/>
    <x v="0"/>
    <x v="1"/>
    <x v="1"/>
    <x v="1"/>
  </r>
  <r>
    <x v="1"/>
    <x v="3"/>
    <s v="De Bonte Raaf"/>
    <x v="5"/>
    <x v="43"/>
    <n v="0"/>
    <x v="3"/>
    <x v="4"/>
    <x v="0"/>
    <x v="1"/>
    <x v="1"/>
    <x v="1"/>
  </r>
  <r>
    <x v="1"/>
    <x v="3"/>
    <s v="De Bonte Raaf"/>
    <x v="5"/>
    <x v="108"/>
    <n v="0"/>
    <x v="3"/>
    <x v="4"/>
    <x v="0"/>
    <x v="1"/>
    <x v="1"/>
    <x v="1"/>
  </r>
  <r>
    <x v="1"/>
    <x v="3"/>
    <s v="De Bonte Raaf"/>
    <x v="5"/>
    <x v="109"/>
    <n v="0"/>
    <x v="3"/>
    <x v="4"/>
    <x v="0"/>
    <x v="1"/>
    <x v="1"/>
    <x v="1"/>
  </r>
  <r>
    <x v="1"/>
    <x v="3"/>
    <s v="De Bonte Raaf"/>
    <x v="5"/>
    <x v="110"/>
    <n v="0"/>
    <x v="3"/>
    <x v="4"/>
    <x v="0"/>
    <x v="1"/>
    <x v="1"/>
    <x v="1"/>
  </r>
  <r>
    <x v="1"/>
    <x v="3"/>
    <s v="De Bonte Raaf"/>
    <x v="5"/>
    <x v="44"/>
    <n v="10"/>
    <x v="3"/>
    <x v="4"/>
    <x v="0"/>
    <x v="2"/>
    <x v="1"/>
    <x v="1"/>
  </r>
  <r>
    <x v="1"/>
    <x v="3"/>
    <s v="De Bonte Raaf"/>
    <x v="5"/>
    <x v="111"/>
    <n v="0"/>
    <x v="3"/>
    <x v="4"/>
    <x v="0"/>
    <x v="2"/>
    <x v="1"/>
    <x v="1"/>
  </r>
  <r>
    <x v="1"/>
    <x v="3"/>
    <s v="De Bonte Raaf"/>
    <x v="5"/>
    <x v="46"/>
    <n v="0"/>
    <x v="3"/>
    <x v="4"/>
    <x v="0"/>
    <x v="2"/>
    <x v="1"/>
    <x v="1"/>
  </r>
  <r>
    <x v="1"/>
    <x v="3"/>
    <s v="De Bonte Raaf"/>
    <x v="5"/>
    <x v="112"/>
    <n v="0"/>
    <x v="3"/>
    <x v="4"/>
    <x v="0"/>
    <x v="2"/>
    <x v="1"/>
    <x v="1"/>
  </r>
  <r>
    <x v="1"/>
    <x v="3"/>
    <s v="De Bonte Raaf"/>
    <x v="5"/>
    <x v="113"/>
    <n v="0"/>
    <x v="3"/>
    <x v="4"/>
    <x v="0"/>
    <x v="2"/>
    <x v="1"/>
    <x v="1"/>
  </r>
  <r>
    <x v="1"/>
    <x v="3"/>
    <s v="De Bonte Raaf"/>
    <x v="5"/>
    <x v="114"/>
    <n v="0"/>
    <x v="3"/>
    <x v="4"/>
    <x v="0"/>
    <x v="2"/>
    <x v="1"/>
    <x v="1"/>
  </r>
  <r>
    <x v="1"/>
    <x v="3"/>
    <s v="De Bonte Raaf"/>
    <x v="5"/>
    <x v="115"/>
    <n v="0"/>
    <x v="3"/>
    <x v="4"/>
    <x v="0"/>
    <x v="2"/>
    <x v="1"/>
    <x v="1"/>
  </r>
  <r>
    <x v="1"/>
    <x v="3"/>
    <s v="De Bonte Raaf"/>
    <x v="5"/>
    <x v="116"/>
    <n v="0"/>
    <x v="3"/>
    <x v="4"/>
    <x v="0"/>
    <x v="1"/>
    <x v="1"/>
    <x v="1"/>
  </r>
  <r>
    <x v="1"/>
    <x v="3"/>
    <s v="De Bonte Raaf"/>
    <x v="5"/>
    <x v="117"/>
    <n v="0"/>
    <x v="3"/>
    <x v="4"/>
    <x v="0"/>
    <x v="2"/>
    <x v="1"/>
    <x v="1"/>
  </r>
  <r>
    <x v="1"/>
    <x v="3"/>
    <s v="De Bonte Raaf"/>
    <x v="5"/>
    <x v="118"/>
    <n v="0"/>
    <x v="3"/>
    <x v="4"/>
    <x v="0"/>
    <x v="1"/>
    <x v="1"/>
    <x v="1"/>
  </r>
  <r>
    <x v="1"/>
    <x v="3"/>
    <s v="De Bonte Raaf"/>
    <x v="5"/>
    <x v="119"/>
    <n v="-7.94"/>
    <x v="3"/>
    <x v="4"/>
    <x v="0"/>
    <x v="10"/>
    <x v="1"/>
    <x v="1"/>
  </r>
  <r>
    <x v="1"/>
    <x v="3"/>
    <s v="De Bonte Raaf"/>
    <x v="5"/>
    <x v="132"/>
    <n v="0"/>
    <x v="3"/>
    <x v="4"/>
    <x v="0"/>
    <x v="10"/>
    <x v="1"/>
    <x v="1"/>
  </r>
  <r>
    <x v="1"/>
    <x v="3"/>
    <s v="De Bonte Raaf"/>
    <x v="5"/>
    <x v="133"/>
    <n v="0"/>
    <x v="3"/>
    <x v="4"/>
    <x v="0"/>
    <x v="10"/>
    <x v="1"/>
    <x v="1"/>
  </r>
  <r>
    <x v="1"/>
    <x v="3"/>
    <s v="De Bonte Raaf"/>
    <x v="5"/>
    <x v="120"/>
    <n v="436.28"/>
    <x v="3"/>
    <x v="4"/>
    <x v="0"/>
    <x v="10"/>
    <x v="1"/>
    <x v="1"/>
  </r>
  <r>
    <x v="1"/>
    <x v="3"/>
    <s v="De Bonte Raaf"/>
    <x v="5"/>
    <x v="121"/>
    <n v="-96.53"/>
    <x v="3"/>
    <x v="4"/>
    <x v="0"/>
    <x v="10"/>
    <x v="1"/>
    <x v="1"/>
  </r>
  <r>
    <x v="1"/>
    <x v="3"/>
    <s v="De Bonte Raaf"/>
    <x v="5"/>
    <x v="122"/>
    <n v="-96.53"/>
    <x v="3"/>
    <x v="4"/>
    <x v="0"/>
    <x v="10"/>
    <x v="1"/>
    <x v="1"/>
  </r>
  <r>
    <x v="1"/>
    <x v="3"/>
    <s v="De Bonte Raaf"/>
    <x v="5"/>
    <x v="123"/>
    <n v="0"/>
    <x v="3"/>
    <x v="4"/>
    <x v="0"/>
    <x v="10"/>
    <x v="1"/>
    <x v="1"/>
  </r>
  <r>
    <x v="1"/>
    <x v="3"/>
    <s v="De Bonte Raaf"/>
    <x v="5"/>
    <x v="124"/>
    <n v="0"/>
    <x v="3"/>
    <x v="4"/>
    <x v="0"/>
    <x v="10"/>
    <x v="1"/>
    <x v="1"/>
  </r>
  <r>
    <x v="1"/>
    <x v="3"/>
    <s v="De Bonte Raaf"/>
    <x v="5"/>
    <x v="48"/>
    <n v="0"/>
    <x v="3"/>
    <x v="4"/>
    <x v="0"/>
    <x v="1"/>
    <x v="1"/>
    <x v="1"/>
  </r>
  <r>
    <x v="1"/>
    <x v="3"/>
    <s v="De Bonte Raaf"/>
    <x v="5"/>
    <x v="49"/>
    <n v="158.88"/>
    <x v="3"/>
    <x v="4"/>
    <x v="0"/>
    <x v="3"/>
    <x v="1"/>
    <x v="1"/>
  </r>
  <r>
    <x v="1"/>
    <x v="3"/>
    <s v="De Bonte Raaf"/>
    <x v="5"/>
    <x v="50"/>
    <n v="23.83"/>
    <x v="3"/>
    <x v="4"/>
    <x v="0"/>
    <x v="4"/>
    <x v="1"/>
    <x v="1"/>
  </r>
  <r>
    <x v="1"/>
    <x v="3"/>
    <s v="De Bonte Raaf"/>
    <x v="5"/>
    <x v="51"/>
    <n v="31.78"/>
    <x v="3"/>
    <x v="4"/>
    <x v="0"/>
    <x v="4"/>
    <x v="1"/>
    <x v="1"/>
  </r>
  <r>
    <x v="1"/>
    <x v="3"/>
    <s v="De Bonte Raaf"/>
    <x v="5"/>
    <x v="52"/>
    <n v="0"/>
    <x v="3"/>
    <x v="4"/>
    <x v="0"/>
    <x v="1"/>
    <x v="1"/>
    <x v="1"/>
  </r>
  <r>
    <x v="1"/>
    <x v="3"/>
    <s v="De Bonte Raaf"/>
    <x v="5"/>
    <x v="53"/>
    <n v="29.79"/>
    <x v="3"/>
    <x v="4"/>
    <x v="0"/>
    <x v="3"/>
    <x v="1"/>
    <x v="1"/>
  </r>
  <r>
    <x v="1"/>
    <x v="3"/>
    <s v="De Bonte Raaf"/>
    <x v="5"/>
    <x v="54"/>
    <n v="4.47"/>
    <x v="3"/>
    <x v="4"/>
    <x v="0"/>
    <x v="4"/>
    <x v="1"/>
    <x v="1"/>
  </r>
  <r>
    <x v="1"/>
    <x v="3"/>
    <s v="De Bonte Raaf"/>
    <x v="5"/>
    <x v="55"/>
    <n v="5.96"/>
    <x v="3"/>
    <x v="4"/>
    <x v="0"/>
    <x v="4"/>
    <x v="1"/>
    <x v="1"/>
  </r>
  <r>
    <x v="1"/>
    <x v="3"/>
    <s v="De Bonte Raaf"/>
    <x v="5"/>
    <x v="56"/>
    <n v="0"/>
    <x v="3"/>
    <x v="4"/>
    <x v="0"/>
    <x v="4"/>
    <x v="1"/>
    <x v="1"/>
  </r>
  <r>
    <x v="1"/>
    <x v="3"/>
    <s v="De Bonte Raaf"/>
    <x v="5"/>
    <x v="57"/>
    <n v="0"/>
    <x v="3"/>
    <x v="4"/>
    <x v="0"/>
    <x v="4"/>
    <x v="1"/>
    <x v="1"/>
  </r>
  <r>
    <x v="1"/>
    <x v="3"/>
    <s v="De Bonte Raaf"/>
    <x v="5"/>
    <x v="58"/>
    <n v="0"/>
    <x v="3"/>
    <x v="4"/>
    <x v="0"/>
    <x v="4"/>
    <x v="1"/>
    <x v="1"/>
  </r>
  <r>
    <x v="1"/>
    <x v="3"/>
    <s v="De Bonte Raaf"/>
    <x v="5"/>
    <x v="59"/>
    <n v="0"/>
    <x v="3"/>
    <x v="4"/>
    <x v="0"/>
    <x v="4"/>
    <x v="1"/>
    <x v="1"/>
  </r>
  <r>
    <x v="1"/>
    <x v="3"/>
    <s v="De Bonte Raaf"/>
    <x v="5"/>
    <x v="60"/>
    <n v="141.68"/>
    <x v="3"/>
    <x v="4"/>
    <x v="0"/>
    <x v="5"/>
    <x v="1"/>
    <x v="1"/>
  </r>
  <r>
    <x v="1"/>
    <x v="3"/>
    <s v="De Bonte Raaf"/>
    <x v="5"/>
    <x v="61"/>
    <n v="0"/>
    <x v="3"/>
    <x v="4"/>
    <x v="0"/>
    <x v="5"/>
    <x v="1"/>
    <x v="1"/>
  </r>
  <r>
    <x v="1"/>
    <x v="3"/>
    <s v="De Bonte Raaf"/>
    <x v="5"/>
    <x v="62"/>
    <n v="0"/>
    <x v="3"/>
    <x v="4"/>
    <x v="0"/>
    <x v="5"/>
    <x v="1"/>
    <x v="1"/>
  </r>
  <r>
    <x v="1"/>
    <x v="3"/>
    <s v="De Bonte Raaf"/>
    <x v="5"/>
    <x v="63"/>
    <n v="0"/>
    <x v="3"/>
    <x v="4"/>
    <x v="0"/>
    <x v="5"/>
    <x v="1"/>
    <x v="1"/>
  </r>
  <r>
    <x v="1"/>
    <x v="3"/>
    <s v="De Bonte Raaf"/>
    <x v="5"/>
    <x v="64"/>
    <n v="10.16"/>
    <x v="3"/>
    <x v="4"/>
    <x v="0"/>
    <x v="5"/>
    <x v="1"/>
    <x v="1"/>
  </r>
  <r>
    <x v="1"/>
    <x v="3"/>
    <s v="De Bonte Raaf"/>
    <x v="5"/>
    <x v="65"/>
    <n v="0"/>
    <x v="3"/>
    <x v="4"/>
    <x v="0"/>
    <x v="5"/>
    <x v="1"/>
    <x v="1"/>
  </r>
  <r>
    <x v="1"/>
    <x v="3"/>
    <s v="De Bonte Raaf"/>
    <x v="5"/>
    <x v="66"/>
    <n v="50.8"/>
    <x v="3"/>
    <x v="4"/>
    <x v="0"/>
    <x v="5"/>
    <x v="1"/>
    <x v="1"/>
  </r>
  <r>
    <x v="1"/>
    <x v="3"/>
    <s v="De Bonte Raaf"/>
    <x v="5"/>
    <x v="67"/>
    <n v="0"/>
    <x v="3"/>
    <x v="4"/>
    <x v="0"/>
    <x v="5"/>
    <x v="1"/>
    <x v="1"/>
  </r>
  <r>
    <x v="1"/>
    <x v="3"/>
    <s v="De Bonte Raaf"/>
    <x v="5"/>
    <x v="68"/>
    <n v="0"/>
    <x v="3"/>
    <x v="4"/>
    <x v="0"/>
    <x v="5"/>
    <x v="1"/>
    <x v="1"/>
  </r>
  <r>
    <x v="1"/>
    <x v="3"/>
    <s v="De Bonte Raaf"/>
    <x v="5"/>
    <x v="69"/>
    <n v="0"/>
    <x v="3"/>
    <x v="4"/>
    <x v="0"/>
    <x v="5"/>
    <x v="1"/>
    <x v="1"/>
  </r>
  <r>
    <x v="1"/>
    <x v="3"/>
    <s v="De Bonte Raaf"/>
    <x v="5"/>
    <x v="70"/>
    <n v="6.96"/>
    <x v="3"/>
    <x v="4"/>
    <x v="0"/>
    <x v="5"/>
    <x v="1"/>
    <x v="1"/>
  </r>
  <r>
    <x v="1"/>
    <x v="3"/>
    <s v="De Bonte Raaf"/>
    <x v="5"/>
    <x v="71"/>
    <n v="0"/>
    <x v="3"/>
    <x v="4"/>
    <x v="0"/>
    <x v="5"/>
    <x v="1"/>
    <x v="1"/>
  </r>
  <r>
    <x v="1"/>
    <x v="3"/>
    <s v="De Bonte Raaf"/>
    <x v="5"/>
    <x v="72"/>
    <n v="0"/>
    <x v="3"/>
    <x v="4"/>
    <x v="0"/>
    <x v="4"/>
    <x v="1"/>
    <x v="1"/>
  </r>
  <r>
    <x v="1"/>
    <x v="3"/>
    <s v="De Bonte Raaf"/>
    <x v="5"/>
    <x v="73"/>
    <n v="0"/>
    <x v="3"/>
    <x v="4"/>
    <x v="0"/>
    <x v="4"/>
    <x v="1"/>
    <x v="1"/>
  </r>
  <r>
    <x v="1"/>
    <x v="3"/>
    <s v="De Bonte Raaf"/>
    <x v="5"/>
    <x v="74"/>
    <n v="0"/>
    <x v="3"/>
    <x v="4"/>
    <x v="0"/>
    <x v="4"/>
    <x v="1"/>
    <x v="1"/>
  </r>
  <r>
    <x v="1"/>
    <x v="3"/>
    <s v="De Bonte Raaf"/>
    <x v="5"/>
    <x v="75"/>
    <n v="0"/>
    <x v="3"/>
    <x v="4"/>
    <x v="0"/>
    <x v="4"/>
    <x v="1"/>
    <x v="1"/>
  </r>
  <r>
    <x v="1"/>
    <x v="3"/>
    <s v="De Bonte Raaf"/>
    <x v="5"/>
    <x v="76"/>
    <n v="131.71"/>
    <x v="3"/>
    <x v="4"/>
    <x v="0"/>
    <x v="6"/>
    <x v="1"/>
    <x v="1"/>
  </r>
  <r>
    <x v="1"/>
    <x v="3"/>
    <s v="De Bonte Raaf"/>
    <x v="5"/>
    <x v="125"/>
    <n v="0"/>
    <x v="3"/>
    <x v="4"/>
    <x v="0"/>
    <x v="6"/>
    <x v="1"/>
    <x v="1"/>
  </r>
  <r>
    <x v="1"/>
    <x v="3"/>
    <s v="De Bonte Raaf"/>
    <x v="5"/>
    <x v="77"/>
    <n v="-147.58000000000001"/>
    <x v="3"/>
    <x v="4"/>
    <x v="0"/>
    <x v="7"/>
    <x v="1"/>
    <x v="1"/>
  </r>
  <r>
    <x v="1"/>
    <x v="3"/>
    <s v="De Bonte Raaf"/>
    <x v="5"/>
    <x v="78"/>
    <n v="0"/>
    <x v="3"/>
    <x v="4"/>
    <x v="0"/>
    <x v="7"/>
    <x v="1"/>
    <x v="1"/>
  </r>
  <r>
    <x v="1"/>
    <x v="3"/>
    <s v="De Bonte Raaf"/>
    <x v="5"/>
    <x v="79"/>
    <n v="0"/>
    <x v="3"/>
    <x v="4"/>
    <x v="0"/>
    <x v="7"/>
    <x v="1"/>
    <x v="1"/>
  </r>
  <r>
    <x v="1"/>
    <x v="3"/>
    <s v="De Bonte Raaf"/>
    <x v="5"/>
    <x v="80"/>
    <n v="0"/>
    <x v="3"/>
    <x v="4"/>
    <x v="0"/>
    <x v="8"/>
    <x v="1"/>
    <x v="1"/>
  </r>
  <r>
    <x v="1"/>
    <x v="3"/>
    <s v="De Bonte Raaf"/>
    <x v="5"/>
    <x v="126"/>
    <n v="0"/>
    <x v="3"/>
    <x v="4"/>
    <x v="0"/>
    <x v="8"/>
    <x v="1"/>
    <x v="1"/>
  </r>
  <r>
    <x v="1"/>
    <x v="3"/>
    <s v="De Bonte Raaf"/>
    <x v="5"/>
    <x v="81"/>
    <n v="1744"/>
    <x v="3"/>
    <x v="4"/>
    <x v="0"/>
    <x v="8"/>
    <x v="1"/>
    <x v="1"/>
  </r>
  <r>
    <x v="1"/>
    <x v="3"/>
    <s v="De Bonte Raaf"/>
    <x v="5"/>
    <x v="82"/>
    <n v="0"/>
    <x v="3"/>
    <x v="4"/>
    <x v="0"/>
    <x v="8"/>
    <x v="1"/>
    <x v="1"/>
  </r>
  <r>
    <x v="1"/>
    <x v="3"/>
    <s v="De Bonte Raaf"/>
    <x v="5"/>
    <x v="83"/>
    <n v="1744"/>
    <x v="3"/>
    <x v="4"/>
    <x v="0"/>
    <x v="9"/>
    <x v="1"/>
    <x v="1"/>
  </r>
  <r>
    <x v="1"/>
    <x v="3"/>
    <s v="De Bonte Raaf"/>
    <x v="5"/>
    <x v="84"/>
    <n v="0"/>
    <x v="3"/>
    <x v="4"/>
    <x v="0"/>
    <x v="3"/>
    <x v="1"/>
    <x v="1"/>
  </r>
  <r>
    <x v="1"/>
    <x v="3"/>
    <s v="De Bonte Raaf"/>
    <x v="6"/>
    <x v="0"/>
    <n v="2979.27"/>
    <x v="2"/>
    <x v="0"/>
    <x v="0"/>
    <x v="0"/>
    <x v="2"/>
    <x v="1"/>
  </r>
  <r>
    <x v="1"/>
    <x v="3"/>
    <s v="De Bonte Raaf"/>
    <x v="6"/>
    <x v="85"/>
    <n v="1551.62"/>
    <x v="2"/>
    <x v="0"/>
    <x v="0"/>
    <x v="0"/>
    <x v="2"/>
    <x v="1"/>
  </r>
  <r>
    <x v="1"/>
    <x v="3"/>
    <s v="De Bonte Raaf"/>
    <x v="6"/>
    <x v="97"/>
    <n v="25"/>
    <x v="2"/>
    <x v="0"/>
    <x v="0"/>
    <x v="0"/>
    <x v="2"/>
    <x v="1"/>
  </r>
  <r>
    <x v="1"/>
    <x v="3"/>
    <s v="De Bonte Raaf"/>
    <x v="6"/>
    <x v="86"/>
    <n v="1551.62"/>
    <x v="2"/>
    <x v="0"/>
    <x v="0"/>
    <x v="0"/>
    <x v="2"/>
    <x v="1"/>
  </r>
  <r>
    <x v="1"/>
    <x v="3"/>
    <s v="De Bonte Raaf"/>
    <x v="6"/>
    <x v="4"/>
    <n v="1637.4"/>
    <x v="2"/>
    <x v="0"/>
    <x v="0"/>
    <x v="1"/>
    <x v="2"/>
    <x v="1"/>
  </r>
  <r>
    <x v="1"/>
    <x v="3"/>
    <s v="De Bonte Raaf"/>
    <x v="6"/>
    <x v="98"/>
    <n v="25"/>
    <x v="2"/>
    <x v="0"/>
    <x v="0"/>
    <x v="0"/>
    <x v="2"/>
    <x v="1"/>
  </r>
  <r>
    <x v="1"/>
    <x v="3"/>
    <s v="De Bonte Raaf"/>
    <x v="6"/>
    <x v="6"/>
    <n v="2463.34"/>
    <x v="2"/>
    <x v="0"/>
    <x v="0"/>
    <x v="0"/>
    <x v="2"/>
    <x v="1"/>
  </r>
  <r>
    <x v="1"/>
    <x v="3"/>
    <s v="De Bonte Raaf"/>
    <x v="6"/>
    <x v="101"/>
    <n v="0"/>
    <x v="2"/>
    <x v="0"/>
    <x v="0"/>
    <x v="1"/>
    <x v="2"/>
    <x v="1"/>
  </r>
  <r>
    <x v="1"/>
    <x v="3"/>
    <s v="De Bonte Raaf"/>
    <x v="6"/>
    <x v="99"/>
    <n v="25"/>
    <x v="2"/>
    <x v="0"/>
    <x v="0"/>
    <x v="0"/>
    <x v="2"/>
    <x v="1"/>
  </r>
  <r>
    <x v="1"/>
    <x v="3"/>
    <s v="De Bonte Raaf"/>
    <x v="6"/>
    <x v="9"/>
    <n v="0"/>
    <x v="2"/>
    <x v="0"/>
    <x v="0"/>
    <x v="0"/>
    <x v="2"/>
    <x v="1"/>
  </r>
  <r>
    <x v="1"/>
    <x v="3"/>
    <s v="De Bonte Raaf"/>
    <x v="6"/>
    <x v="102"/>
    <n v="0"/>
    <x v="2"/>
    <x v="0"/>
    <x v="0"/>
    <x v="0"/>
    <x v="2"/>
    <x v="1"/>
  </r>
  <r>
    <x v="1"/>
    <x v="3"/>
    <s v="De Bonte Raaf"/>
    <x v="6"/>
    <x v="87"/>
    <n v="1637.4"/>
    <x v="2"/>
    <x v="0"/>
    <x v="0"/>
    <x v="0"/>
    <x v="2"/>
    <x v="1"/>
  </r>
  <r>
    <x v="1"/>
    <x v="3"/>
    <s v="De Bonte Raaf"/>
    <x v="6"/>
    <x v="88"/>
    <n v="1637.4"/>
    <x v="2"/>
    <x v="0"/>
    <x v="0"/>
    <x v="0"/>
    <x v="2"/>
    <x v="1"/>
  </r>
  <r>
    <x v="1"/>
    <x v="3"/>
    <s v="De Bonte Raaf"/>
    <x v="6"/>
    <x v="89"/>
    <n v="1637.4"/>
    <x v="2"/>
    <x v="0"/>
    <x v="0"/>
    <x v="0"/>
    <x v="2"/>
    <x v="1"/>
  </r>
  <r>
    <x v="1"/>
    <x v="3"/>
    <s v="De Bonte Raaf"/>
    <x v="6"/>
    <x v="90"/>
    <n v="1637.4"/>
    <x v="2"/>
    <x v="0"/>
    <x v="0"/>
    <x v="0"/>
    <x v="2"/>
    <x v="1"/>
  </r>
  <r>
    <x v="1"/>
    <x v="3"/>
    <s v="De Bonte Raaf"/>
    <x v="6"/>
    <x v="91"/>
    <n v="1637.4"/>
    <x v="2"/>
    <x v="0"/>
    <x v="0"/>
    <x v="0"/>
    <x v="2"/>
    <x v="1"/>
  </r>
  <r>
    <x v="1"/>
    <x v="3"/>
    <s v="De Bonte Raaf"/>
    <x v="6"/>
    <x v="103"/>
    <n v="0"/>
    <x v="2"/>
    <x v="0"/>
    <x v="0"/>
    <x v="1"/>
    <x v="2"/>
    <x v="1"/>
  </r>
  <r>
    <x v="1"/>
    <x v="3"/>
    <s v="De Bonte Raaf"/>
    <x v="6"/>
    <x v="15"/>
    <n v="0"/>
    <x v="2"/>
    <x v="0"/>
    <x v="0"/>
    <x v="0"/>
    <x v="2"/>
    <x v="1"/>
  </r>
  <r>
    <x v="1"/>
    <x v="3"/>
    <s v="De Bonte Raaf"/>
    <x v="6"/>
    <x v="16"/>
    <n v="0"/>
    <x v="2"/>
    <x v="0"/>
    <x v="0"/>
    <x v="0"/>
    <x v="2"/>
    <x v="1"/>
  </r>
  <r>
    <x v="1"/>
    <x v="3"/>
    <s v="De Bonte Raaf"/>
    <x v="6"/>
    <x v="17"/>
    <n v="1576.62"/>
    <x v="2"/>
    <x v="0"/>
    <x v="0"/>
    <x v="0"/>
    <x v="2"/>
    <x v="1"/>
  </r>
  <r>
    <x v="1"/>
    <x v="3"/>
    <s v="De Bonte Raaf"/>
    <x v="6"/>
    <x v="18"/>
    <n v="1576.62"/>
    <x v="2"/>
    <x v="0"/>
    <x v="0"/>
    <x v="0"/>
    <x v="2"/>
    <x v="1"/>
  </r>
  <r>
    <x v="1"/>
    <x v="3"/>
    <s v="De Bonte Raaf"/>
    <x v="6"/>
    <x v="19"/>
    <n v="13"/>
    <x v="2"/>
    <x v="0"/>
    <x v="0"/>
    <x v="0"/>
    <x v="2"/>
    <x v="1"/>
  </r>
  <r>
    <x v="1"/>
    <x v="3"/>
    <s v="De Bonte Raaf"/>
    <x v="6"/>
    <x v="20"/>
    <n v="1576.62"/>
    <x v="2"/>
    <x v="0"/>
    <x v="0"/>
    <x v="0"/>
    <x v="2"/>
    <x v="1"/>
  </r>
  <r>
    <x v="1"/>
    <x v="3"/>
    <s v="De Bonte Raaf"/>
    <x v="6"/>
    <x v="21"/>
    <n v="-583.53"/>
    <x v="2"/>
    <x v="0"/>
    <x v="0"/>
    <x v="0"/>
    <x v="2"/>
    <x v="1"/>
  </r>
  <r>
    <x v="1"/>
    <x v="3"/>
    <s v="De Bonte Raaf"/>
    <x v="6"/>
    <x v="22"/>
    <n v="1576.62"/>
    <x v="2"/>
    <x v="0"/>
    <x v="0"/>
    <x v="0"/>
    <x v="2"/>
    <x v="1"/>
  </r>
  <r>
    <x v="1"/>
    <x v="3"/>
    <s v="De Bonte Raaf"/>
    <x v="6"/>
    <x v="23"/>
    <n v="1576.62"/>
    <x v="2"/>
    <x v="0"/>
    <x v="0"/>
    <x v="0"/>
    <x v="2"/>
    <x v="1"/>
  </r>
  <r>
    <x v="1"/>
    <x v="3"/>
    <s v="De Bonte Raaf"/>
    <x v="6"/>
    <x v="24"/>
    <n v="1576.62"/>
    <x v="2"/>
    <x v="0"/>
    <x v="0"/>
    <x v="0"/>
    <x v="2"/>
    <x v="1"/>
  </r>
  <r>
    <x v="1"/>
    <x v="3"/>
    <s v="De Bonte Raaf"/>
    <x v="6"/>
    <x v="25"/>
    <n v="21.67"/>
    <x v="2"/>
    <x v="0"/>
    <x v="0"/>
    <x v="0"/>
    <x v="2"/>
    <x v="1"/>
  </r>
  <r>
    <x v="1"/>
    <x v="3"/>
    <s v="De Bonte Raaf"/>
    <x v="6"/>
    <x v="26"/>
    <n v="93.6"/>
    <x v="2"/>
    <x v="0"/>
    <x v="0"/>
    <x v="0"/>
    <x v="2"/>
    <x v="1"/>
  </r>
  <r>
    <x v="1"/>
    <x v="3"/>
    <s v="De Bonte Raaf"/>
    <x v="6"/>
    <x v="27"/>
    <n v="0"/>
    <x v="2"/>
    <x v="0"/>
    <x v="0"/>
    <x v="0"/>
    <x v="2"/>
    <x v="1"/>
  </r>
  <r>
    <x v="1"/>
    <x v="3"/>
    <s v="De Bonte Raaf"/>
    <x v="6"/>
    <x v="28"/>
    <n v="1551.62"/>
    <x v="2"/>
    <x v="0"/>
    <x v="0"/>
    <x v="0"/>
    <x v="2"/>
    <x v="1"/>
  </r>
  <r>
    <x v="1"/>
    <x v="3"/>
    <s v="De Bonte Raaf"/>
    <x v="6"/>
    <x v="29"/>
    <n v="25"/>
    <x v="2"/>
    <x v="0"/>
    <x v="0"/>
    <x v="0"/>
    <x v="2"/>
    <x v="1"/>
  </r>
  <r>
    <x v="1"/>
    <x v="3"/>
    <s v="De Bonte Raaf"/>
    <x v="6"/>
    <x v="30"/>
    <n v="2729"/>
    <x v="2"/>
    <x v="0"/>
    <x v="0"/>
    <x v="0"/>
    <x v="2"/>
    <x v="1"/>
  </r>
  <r>
    <x v="1"/>
    <x v="3"/>
    <s v="De Bonte Raaf"/>
    <x v="6"/>
    <x v="31"/>
    <n v="17.489999999999998"/>
    <x v="2"/>
    <x v="0"/>
    <x v="0"/>
    <x v="0"/>
    <x v="2"/>
    <x v="1"/>
  </r>
  <r>
    <x v="1"/>
    <x v="3"/>
    <s v="De Bonte Raaf"/>
    <x v="6"/>
    <x v="32"/>
    <n v="93.6"/>
    <x v="2"/>
    <x v="0"/>
    <x v="0"/>
    <x v="0"/>
    <x v="2"/>
    <x v="1"/>
  </r>
  <r>
    <x v="1"/>
    <x v="3"/>
    <s v="De Bonte Raaf"/>
    <x v="6"/>
    <x v="33"/>
    <n v="60"/>
    <x v="2"/>
    <x v="0"/>
    <x v="0"/>
    <x v="0"/>
    <x v="2"/>
    <x v="1"/>
  </r>
  <r>
    <x v="1"/>
    <x v="3"/>
    <s v="De Bonte Raaf"/>
    <x v="6"/>
    <x v="34"/>
    <n v="60"/>
    <x v="2"/>
    <x v="0"/>
    <x v="0"/>
    <x v="0"/>
    <x v="2"/>
    <x v="1"/>
  </r>
  <r>
    <x v="1"/>
    <x v="3"/>
    <s v="De Bonte Raaf"/>
    <x v="6"/>
    <x v="35"/>
    <n v="60"/>
    <x v="2"/>
    <x v="0"/>
    <x v="0"/>
    <x v="0"/>
    <x v="2"/>
    <x v="1"/>
  </r>
  <r>
    <x v="1"/>
    <x v="3"/>
    <s v="De Bonte Raaf"/>
    <x v="6"/>
    <x v="36"/>
    <n v="94"/>
    <x v="2"/>
    <x v="0"/>
    <x v="0"/>
    <x v="0"/>
    <x v="2"/>
    <x v="1"/>
  </r>
  <r>
    <x v="1"/>
    <x v="3"/>
    <s v="De Bonte Raaf"/>
    <x v="6"/>
    <x v="37"/>
    <n v="110.36"/>
    <x v="2"/>
    <x v="0"/>
    <x v="0"/>
    <x v="0"/>
    <x v="2"/>
    <x v="1"/>
  </r>
  <r>
    <x v="1"/>
    <x v="3"/>
    <s v="De Bonte Raaf"/>
    <x v="6"/>
    <x v="104"/>
    <n v="0"/>
    <x v="2"/>
    <x v="0"/>
    <x v="0"/>
    <x v="0"/>
    <x v="2"/>
    <x v="1"/>
  </r>
  <r>
    <x v="1"/>
    <x v="3"/>
    <s v="De Bonte Raaf"/>
    <x v="6"/>
    <x v="105"/>
    <n v="0"/>
    <x v="2"/>
    <x v="0"/>
    <x v="0"/>
    <x v="0"/>
    <x v="2"/>
    <x v="1"/>
  </r>
  <r>
    <x v="1"/>
    <x v="3"/>
    <s v="De Bonte Raaf"/>
    <x v="6"/>
    <x v="106"/>
    <n v="0"/>
    <x v="2"/>
    <x v="0"/>
    <x v="0"/>
    <x v="0"/>
    <x v="2"/>
    <x v="1"/>
  </r>
  <r>
    <x v="1"/>
    <x v="3"/>
    <s v="De Bonte Raaf"/>
    <x v="6"/>
    <x v="38"/>
    <n v="90.22"/>
    <x v="2"/>
    <x v="0"/>
    <x v="0"/>
    <x v="0"/>
    <x v="2"/>
    <x v="1"/>
  </r>
  <r>
    <x v="1"/>
    <x v="3"/>
    <s v="De Bonte Raaf"/>
    <x v="6"/>
    <x v="39"/>
    <n v="0"/>
    <x v="2"/>
    <x v="0"/>
    <x v="0"/>
    <x v="0"/>
    <x v="2"/>
    <x v="1"/>
  </r>
  <r>
    <x v="1"/>
    <x v="3"/>
    <s v="De Bonte Raaf"/>
    <x v="6"/>
    <x v="40"/>
    <n v="90.22"/>
    <x v="2"/>
    <x v="0"/>
    <x v="0"/>
    <x v="0"/>
    <x v="2"/>
    <x v="1"/>
  </r>
  <r>
    <x v="1"/>
    <x v="3"/>
    <s v="De Bonte Raaf"/>
    <x v="6"/>
    <x v="41"/>
    <n v="0"/>
    <x v="2"/>
    <x v="0"/>
    <x v="0"/>
    <x v="0"/>
    <x v="2"/>
    <x v="1"/>
  </r>
  <r>
    <x v="1"/>
    <x v="3"/>
    <s v="De Bonte Raaf"/>
    <x v="6"/>
    <x v="92"/>
    <n v="1637.4"/>
    <x v="2"/>
    <x v="0"/>
    <x v="0"/>
    <x v="0"/>
    <x v="2"/>
    <x v="1"/>
  </r>
  <r>
    <x v="1"/>
    <x v="3"/>
    <s v="De Bonte Raaf"/>
    <x v="6"/>
    <x v="107"/>
    <n v="25"/>
    <x v="2"/>
    <x v="0"/>
    <x v="0"/>
    <x v="1"/>
    <x v="2"/>
    <x v="1"/>
  </r>
  <r>
    <x v="1"/>
    <x v="3"/>
    <s v="De Bonte Raaf"/>
    <x v="6"/>
    <x v="43"/>
    <n v="0"/>
    <x v="2"/>
    <x v="0"/>
    <x v="0"/>
    <x v="1"/>
    <x v="2"/>
    <x v="1"/>
  </r>
  <r>
    <x v="1"/>
    <x v="3"/>
    <s v="De Bonte Raaf"/>
    <x v="6"/>
    <x v="108"/>
    <n v="0"/>
    <x v="2"/>
    <x v="0"/>
    <x v="0"/>
    <x v="1"/>
    <x v="2"/>
    <x v="1"/>
  </r>
  <r>
    <x v="1"/>
    <x v="3"/>
    <s v="De Bonte Raaf"/>
    <x v="6"/>
    <x v="109"/>
    <n v="0"/>
    <x v="2"/>
    <x v="0"/>
    <x v="0"/>
    <x v="1"/>
    <x v="2"/>
    <x v="1"/>
  </r>
  <r>
    <x v="1"/>
    <x v="3"/>
    <s v="De Bonte Raaf"/>
    <x v="6"/>
    <x v="110"/>
    <n v="0"/>
    <x v="2"/>
    <x v="0"/>
    <x v="0"/>
    <x v="1"/>
    <x v="2"/>
    <x v="1"/>
  </r>
  <r>
    <x v="1"/>
    <x v="3"/>
    <s v="De Bonte Raaf"/>
    <x v="6"/>
    <x v="44"/>
    <n v="0"/>
    <x v="2"/>
    <x v="0"/>
    <x v="0"/>
    <x v="2"/>
    <x v="2"/>
    <x v="1"/>
  </r>
  <r>
    <x v="1"/>
    <x v="3"/>
    <s v="De Bonte Raaf"/>
    <x v="6"/>
    <x v="111"/>
    <n v="0"/>
    <x v="2"/>
    <x v="0"/>
    <x v="0"/>
    <x v="2"/>
    <x v="2"/>
    <x v="1"/>
  </r>
  <r>
    <x v="1"/>
    <x v="3"/>
    <s v="De Bonte Raaf"/>
    <x v="6"/>
    <x v="46"/>
    <n v="0"/>
    <x v="2"/>
    <x v="0"/>
    <x v="0"/>
    <x v="2"/>
    <x v="2"/>
    <x v="1"/>
  </r>
  <r>
    <x v="1"/>
    <x v="3"/>
    <s v="De Bonte Raaf"/>
    <x v="6"/>
    <x v="112"/>
    <n v="0"/>
    <x v="2"/>
    <x v="0"/>
    <x v="0"/>
    <x v="2"/>
    <x v="2"/>
    <x v="1"/>
  </r>
  <r>
    <x v="1"/>
    <x v="3"/>
    <s v="De Bonte Raaf"/>
    <x v="6"/>
    <x v="113"/>
    <n v="0"/>
    <x v="2"/>
    <x v="0"/>
    <x v="0"/>
    <x v="2"/>
    <x v="2"/>
    <x v="1"/>
  </r>
  <r>
    <x v="1"/>
    <x v="3"/>
    <s v="De Bonte Raaf"/>
    <x v="6"/>
    <x v="114"/>
    <n v="0"/>
    <x v="2"/>
    <x v="0"/>
    <x v="0"/>
    <x v="2"/>
    <x v="2"/>
    <x v="1"/>
  </r>
  <r>
    <x v="1"/>
    <x v="3"/>
    <s v="De Bonte Raaf"/>
    <x v="6"/>
    <x v="115"/>
    <n v="0"/>
    <x v="2"/>
    <x v="0"/>
    <x v="0"/>
    <x v="2"/>
    <x v="2"/>
    <x v="1"/>
  </r>
  <r>
    <x v="1"/>
    <x v="3"/>
    <s v="De Bonte Raaf"/>
    <x v="6"/>
    <x v="116"/>
    <n v="0"/>
    <x v="2"/>
    <x v="0"/>
    <x v="0"/>
    <x v="1"/>
    <x v="2"/>
    <x v="1"/>
  </r>
  <r>
    <x v="1"/>
    <x v="3"/>
    <s v="De Bonte Raaf"/>
    <x v="6"/>
    <x v="117"/>
    <n v="0"/>
    <x v="2"/>
    <x v="0"/>
    <x v="0"/>
    <x v="2"/>
    <x v="2"/>
    <x v="1"/>
  </r>
  <r>
    <x v="1"/>
    <x v="3"/>
    <s v="De Bonte Raaf"/>
    <x v="6"/>
    <x v="118"/>
    <n v="0"/>
    <x v="2"/>
    <x v="0"/>
    <x v="0"/>
    <x v="1"/>
    <x v="2"/>
    <x v="1"/>
  </r>
  <r>
    <x v="1"/>
    <x v="3"/>
    <s v="De Bonte Raaf"/>
    <x v="6"/>
    <x v="119"/>
    <n v="-6.65"/>
    <x v="2"/>
    <x v="0"/>
    <x v="0"/>
    <x v="10"/>
    <x v="2"/>
    <x v="1"/>
  </r>
  <r>
    <x v="1"/>
    <x v="3"/>
    <s v="De Bonte Raaf"/>
    <x v="6"/>
    <x v="132"/>
    <n v="0"/>
    <x v="2"/>
    <x v="0"/>
    <x v="0"/>
    <x v="10"/>
    <x v="2"/>
    <x v="1"/>
  </r>
  <r>
    <x v="1"/>
    <x v="3"/>
    <s v="De Bonte Raaf"/>
    <x v="6"/>
    <x v="133"/>
    <n v="0"/>
    <x v="2"/>
    <x v="0"/>
    <x v="0"/>
    <x v="10"/>
    <x v="2"/>
    <x v="1"/>
  </r>
  <r>
    <x v="1"/>
    <x v="3"/>
    <s v="De Bonte Raaf"/>
    <x v="6"/>
    <x v="120"/>
    <n v="359.7"/>
    <x v="2"/>
    <x v="0"/>
    <x v="0"/>
    <x v="10"/>
    <x v="2"/>
    <x v="1"/>
  </r>
  <r>
    <x v="1"/>
    <x v="3"/>
    <s v="De Bonte Raaf"/>
    <x v="6"/>
    <x v="121"/>
    <n v="-79.13"/>
    <x v="2"/>
    <x v="0"/>
    <x v="0"/>
    <x v="10"/>
    <x v="2"/>
    <x v="1"/>
  </r>
  <r>
    <x v="1"/>
    <x v="3"/>
    <s v="De Bonte Raaf"/>
    <x v="6"/>
    <x v="122"/>
    <n v="-79.13"/>
    <x v="2"/>
    <x v="0"/>
    <x v="0"/>
    <x v="10"/>
    <x v="2"/>
    <x v="1"/>
  </r>
  <r>
    <x v="1"/>
    <x v="3"/>
    <s v="De Bonte Raaf"/>
    <x v="6"/>
    <x v="123"/>
    <n v="0"/>
    <x v="2"/>
    <x v="0"/>
    <x v="0"/>
    <x v="10"/>
    <x v="2"/>
    <x v="1"/>
  </r>
  <r>
    <x v="1"/>
    <x v="3"/>
    <s v="De Bonte Raaf"/>
    <x v="6"/>
    <x v="124"/>
    <n v="0"/>
    <x v="2"/>
    <x v="0"/>
    <x v="0"/>
    <x v="10"/>
    <x v="2"/>
    <x v="1"/>
  </r>
  <r>
    <x v="1"/>
    <x v="3"/>
    <s v="De Bonte Raaf"/>
    <x v="6"/>
    <x v="48"/>
    <n v="0"/>
    <x v="2"/>
    <x v="0"/>
    <x v="0"/>
    <x v="1"/>
    <x v="2"/>
    <x v="1"/>
  </r>
  <r>
    <x v="1"/>
    <x v="3"/>
    <s v="De Bonte Raaf"/>
    <x v="6"/>
    <x v="49"/>
    <n v="130.99"/>
    <x v="2"/>
    <x v="0"/>
    <x v="0"/>
    <x v="3"/>
    <x v="2"/>
    <x v="1"/>
  </r>
  <r>
    <x v="1"/>
    <x v="3"/>
    <s v="De Bonte Raaf"/>
    <x v="6"/>
    <x v="50"/>
    <n v="19.649999999999999"/>
    <x v="2"/>
    <x v="0"/>
    <x v="0"/>
    <x v="4"/>
    <x v="2"/>
    <x v="1"/>
  </r>
  <r>
    <x v="1"/>
    <x v="3"/>
    <s v="De Bonte Raaf"/>
    <x v="6"/>
    <x v="51"/>
    <n v="26.2"/>
    <x v="2"/>
    <x v="0"/>
    <x v="0"/>
    <x v="4"/>
    <x v="2"/>
    <x v="1"/>
  </r>
  <r>
    <x v="1"/>
    <x v="3"/>
    <s v="De Bonte Raaf"/>
    <x v="6"/>
    <x v="52"/>
    <n v="0"/>
    <x v="2"/>
    <x v="0"/>
    <x v="0"/>
    <x v="1"/>
    <x v="2"/>
    <x v="1"/>
  </r>
  <r>
    <x v="1"/>
    <x v="3"/>
    <s v="De Bonte Raaf"/>
    <x v="6"/>
    <x v="53"/>
    <n v="24.56"/>
    <x v="2"/>
    <x v="0"/>
    <x v="0"/>
    <x v="3"/>
    <x v="2"/>
    <x v="1"/>
  </r>
  <r>
    <x v="1"/>
    <x v="3"/>
    <s v="De Bonte Raaf"/>
    <x v="6"/>
    <x v="54"/>
    <n v="3.68"/>
    <x v="2"/>
    <x v="0"/>
    <x v="0"/>
    <x v="4"/>
    <x v="2"/>
    <x v="1"/>
  </r>
  <r>
    <x v="1"/>
    <x v="3"/>
    <s v="De Bonte Raaf"/>
    <x v="6"/>
    <x v="55"/>
    <n v="4.91"/>
    <x v="2"/>
    <x v="0"/>
    <x v="0"/>
    <x v="4"/>
    <x v="2"/>
    <x v="1"/>
  </r>
  <r>
    <x v="1"/>
    <x v="3"/>
    <s v="De Bonte Raaf"/>
    <x v="6"/>
    <x v="56"/>
    <n v="0"/>
    <x v="2"/>
    <x v="0"/>
    <x v="0"/>
    <x v="4"/>
    <x v="2"/>
    <x v="1"/>
  </r>
  <r>
    <x v="1"/>
    <x v="3"/>
    <s v="De Bonte Raaf"/>
    <x v="6"/>
    <x v="57"/>
    <n v="0"/>
    <x v="2"/>
    <x v="0"/>
    <x v="0"/>
    <x v="4"/>
    <x v="2"/>
    <x v="1"/>
  </r>
  <r>
    <x v="1"/>
    <x v="3"/>
    <s v="De Bonte Raaf"/>
    <x v="6"/>
    <x v="58"/>
    <n v="0"/>
    <x v="2"/>
    <x v="0"/>
    <x v="0"/>
    <x v="4"/>
    <x v="2"/>
    <x v="1"/>
  </r>
  <r>
    <x v="1"/>
    <x v="3"/>
    <s v="De Bonte Raaf"/>
    <x v="6"/>
    <x v="59"/>
    <n v="0"/>
    <x v="2"/>
    <x v="0"/>
    <x v="0"/>
    <x v="4"/>
    <x v="2"/>
    <x v="1"/>
  </r>
  <r>
    <x v="1"/>
    <x v="3"/>
    <s v="De Bonte Raaf"/>
    <x v="6"/>
    <x v="60"/>
    <n v="118.72"/>
    <x v="2"/>
    <x v="0"/>
    <x v="0"/>
    <x v="5"/>
    <x v="2"/>
    <x v="1"/>
  </r>
  <r>
    <x v="1"/>
    <x v="3"/>
    <s v="De Bonte Raaf"/>
    <x v="6"/>
    <x v="61"/>
    <n v="0"/>
    <x v="2"/>
    <x v="0"/>
    <x v="0"/>
    <x v="5"/>
    <x v="2"/>
    <x v="1"/>
  </r>
  <r>
    <x v="1"/>
    <x v="3"/>
    <s v="De Bonte Raaf"/>
    <x v="6"/>
    <x v="62"/>
    <n v="0"/>
    <x v="2"/>
    <x v="0"/>
    <x v="0"/>
    <x v="5"/>
    <x v="2"/>
    <x v="1"/>
  </r>
  <r>
    <x v="1"/>
    <x v="3"/>
    <s v="De Bonte Raaf"/>
    <x v="6"/>
    <x v="63"/>
    <n v="0"/>
    <x v="2"/>
    <x v="0"/>
    <x v="0"/>
    <x v="5"/>
    <x v="2"/>
    <x v="1"/>
  </r>
  <r>
    <x v="1"/>
    <x v="3"/>
    <s v="De Bonte Raaf"/>
    <x v="6"/>
    <x v="64"/>
    <n v="8.51"/>
    <x v="2"/>
    <x v="0"/>
    <x v="0"/>
    <x v="5"/>
    <x v="2"/>
    <x v="1"/>
  </r>
  <r>
    <x v="1"/>
    <x v="3"/>
    <s v="De Bonte Raaf"/>
    <x v="6"/>
    <x v="65"/>
    <n v="0"/>
    <x v="2"/>
    <x v="0"/>
    <x v="0"/>
    <x v="5"/>
    <x v="2"/>
    <x v="1"/>
  </r>
  <r>
    <x v="1"/>
    <x v="3"/>
    <s v="De Bonte Raaf"/>
    <x v="6"/>
    <x v="66"/>
    <n v="0"/>
    <x v="2"/>
    <x v="0"/>
    <x v="0"/>
    <x v="5"/>
    <x v="2"/>
    <x v="1"/>
  </r>
  <r>
    <x v="1"/>
    <x v="3"/>
    <s v="De Bonte Raaf"/>
    <x v="6"/>
    <x v="67"/>
    <n v="121.4"/>
    <x v="2"/>
    <x v="0"/>
    <x v="0"/>
    <x v="5"/>
    <x v="2"/>
    <x v="1"/>
  </r>
  <r>
    <x v="1"/>
    <x v="3"/>
    <s v="De Bonte Raaf"/>
    <x v="6"/>
    <x v="68"/>
    <n v="0"/>
    <x v="2"/>
    <x v="0"/>
    <x v="0"/>
    <x v="5"/>
    <x v="2"/>
    <x v="1"/>
  </r>
  <r>
    <x v="1"/>
    <x v="3"/>
    <s v="De Bonte Raaf"/>
    <x v="6"/>
    <x v="69"/>
    <n v="0"/>
    <x v="2"/>
    <x v="0"/>
    <x v="0"/>
    <x v="5"/>
    <x v="2"/>
    <x v="1"/>
  </r>
  <r>
    <x v="1"/>
    <x v="3"/>
    <s v="De Bonte Raaf"/>
    <x v="6"/>
    <x v="70"/>
    <n v="5.83"/>
    <x v="2"/>
    <x v="0"/>
    <x v="0"/>
    <x v="5"/>
    <x v="2"/>
    <x v="1"/>
  </r>
  <r>
    <x v="1"/>
    <x v="3"/>
    <s v="De Bonte Raaf"/>
    <x v="6"/>
    <x v="71"/>
    <n v="0"/>
    <x v="2"/>
    <x v="0"/>
    <x v="0"/>
    <x v="5"/>
    <x v="2"/>
    <x v="1"/>
  </r>
  <r>
    <x v="1"/>
    <x v="3"/>
    <s v="De Bonte Raaf"/>
    <x v="6"/>
    <x v="72"/>
    <n v="0"/>
    <x v="2"/>
    <x v="0"/>
    <x v="0"/>
    <x v="4"/>
    <x v="2"/>
    <x v="1"/>
  </r>
  <r>
    <x v="1"/>
    <x v="3"/>
    <s v="De Bonte Raaf"/>
    <x v="6"/>
    <x v="73"/>
    <n v="0"/>
    <x v="2"/>
    <x v="0"/>
    <x v="0"/>
    <x v="4"/>
    <x v="2"/>
    <x v="1"/>
  </r>
  <r>
    <x v="1"/>
    <x v="3"/>
    <s v="De Bonte Raaf"/>
    <x v="6"/>
    <x v="74"/>
    <n v="0"/>
    <x v="2"/>
    <x v="0"/>
    <x v="0"/>
    <x v="4"/>
    <x v="2"/>
    <x v="1"/>
  </r>
  <r>
    <x v="1"/>
    <x v="3"/>
    <s v="De Bonte Raaf"/>
    <x v="6"/>
    <x v="75"/>
    <n v="0"/>
    <x v="2"/>
    <x v="0"/>
    <x v="0"/>
    <x v="4"/>
    <x v="2"/>
    <x v="1"/>
  </r>
  <r>
    <x v="1"/>
    <x v="3"/>
    <s v="De Bonte Raaf"/>
    <x v="6"/>
    <x v="76"/>
    <n v="110.36"/>
    <x v="2"/>
    <x v="0"/>
    <x v="0"/>
    <x v="6"/>
    <x v="2"/>
    <x v="1"/>
  </r>
  <r>
    <x v="1"/>
    <x v="3"/>
    <s v="De Bonte Raaf"/>
    <x v="6"/>
    <x v="125"/>
    <n v="0"/>
    <x v="2"/>
    <x v="0"/>
    <x v="0"/>
    <x v="6"/>
    <x v="2"/>
    <x v="1"/>
  </r>
  <r>
    <x v="1"/>
    <x v="3"/>
    <s v="De Bonte Raaf"/>
    <x v="6"/>
    <x v="77"/>
    <n v="-574.25"/>
    <x v="2"/>
    <x v="0"/>
    <x v="0"/>
    <x v="7"/>
    <x v="2"/>
    <x v="1"/>
  </r>
  <r>
    <x v="1"/>
    <x v="3"/>
    <s v="De Bonte Raaf"/>
    <x v="6"/>
    <x v="78"/>
    <n v="-9.2799999999999994"/>
    <x v="2"/>
    <x v="0"/>
    <x v="0"/>
    <x v="7"/>
    <x v="2"/>
    <x v="1"/>
  </r>
  <r>
    <x v="1"/>
    <x v="3"/>
    <s v="De Bonte Raaf"/>
    <x v="6"/>
    <x v="79"/>
    <n v="0"/>
    <x v="2"/>
    <x v="0"/>
    <x v="0"/>
    <x v="7"/>
    <x v="2"/>
    <x v="1"/>
  </r>
  <r>
    <x v="1"/>
    <x v="3"/>
    <s v="De Bonte Raaf"/>
    <x v="6"/>
    <x v="80"/>
    <n v="0"/>
    <x v="2"/>
    <x v="0"/>
    <x v="0"/>
    <x v="8"/>
    <x v="2"/>
    <x v="1"/>
  </r>
  <r>
    <x v="1"/>
    <x v="3"/>
    <s v="De Bonte Raaf"/>
    <x v="6"/>
    <x v="126"/>
    <n v="0"/>
    <x v="2"/>
    <x v="0"/>
    <x v="0"/>
    <x v="8"/>
    <x v="2"/>
    <x v="1"/>
  </r>
  <r>
    <x v="1"/>
    <x v="3"/>
    <s v="De Bonte Raaf"/>
    <x v="6"/>
    <x v="81"/>
    <n v="993.09"/>
    <x v="2"/>
    <x v="0"/>
    <x v="0"/>
    <x v="8"/>
    <x v="2"/>
    <x v="1"/>
  </r>
  <r>
    <x v="1"/>
    <x v="3"/>
    <s v="De Bonte Raaf"/>
    <x v="6"/>
    <x v="82"/>
    <n v="0"/>
    <x v="2"/>
    <x v="0"/>
    <x v="0"/>
    <x v="8"/>
    <x v="2"/>
    <x v="1"/>
  </r>
  <r>
    <x v="1"/>
    <x v="3"/>
    <s v="De Bonte Raaf"/>
    <x v="6"/>
    <x v="83"/>
    <n v="993.09"/>
    <x v="2"/>
    <x v="0"/>
    <x v="0"/>
    <x v="9"/>
    <x v="2"/>
    <x v="1"/>
  </r>
  <r>
    <x v="1"/>
    <x v="3"/>
    <s v="De Bonte Raaf"/>
    <x v="6"/>
    <x v="84"/>
    <n v="0"/>
    <x v="2"/>
    <x v="0"/>
    <x v="0"/>
    <x v="3"/>
    <x v="2"/>
    <x v="1"/>
  </r>
  <r>
    <x v="1"/>
    <x v="3"/>
    <s v="De Bonte Raaf"/>
    <x v="7"/>
    <x v="0"/>
    <n v="6628.8"/>
    <x v="2"/>
    <x v="0"/>
    <x v="0"/>
    <x v="0"/>
    <x v="0"/>
    <x v="0"/>
  </r>
  <r>
    <x v="1"/>
    <x v="3"/>
    <s v="De Bonte Raaf"/>
    <x v="7"/>
    <x v="85"/>
    <n v="2813.6"/>
    <x v="2"/>
    <x v="0"/>
    <x v="0"/>
    <x v="0"/>
    <x v="0"/>
    <x v="0"/>
  </r>
  <r>
    <x v="1"/>
    <x v="3"/>
    <s v="De Bonte Raaf"/>
    <x v="7"/>
    <x v="2"/>
    <n v="0"/>
    <x v="2"/>
    <x v="0"/>
    <x v="0"/>
    <x v="0"/>
    <x v="0"/>
    <x v="0"/>
  </r>
  <r>
    <x v="1"/>
    <x v="3"/>
    <s v="De Bonte Raaf"/>
    <x v="7"/>
    <x v="86"/>
    <n v="2813.6"/>
    <x v="2"/>
    <x v="0"/>
    <x v="0"/>
    <x v="0"/>
    <x v="0"/>
    <x v="0"/>
  </r>
  <r>
    <x v="1"/>
    <x v="3"/>
    <s v="De Bonte Raaf"/>
    <x v="7"/>
    <x v="4"/>
    <n v="2951"/>
    <x v="2"/>
    <x v="0"/>
    <x v="0"/>
    <x v="1"/>
    <x v="0"/>
    <x v="0"/>
  </r>
  <r>
    <x v="1"/>
    <x v="3"/>
    <s v="De Bonte Raaf"/>
    <x v="7"/>
    <x v="5"/>
    <n v="0"/>
    <x v="2"/>
    <x v="0"/>
    <x v="0"/>
    <x v="0"/>
    <x v="0"/>
    <x v="0"/>
  </r>
  <r>
    <x v="1"/>
    <x v="3"/>
    <s v="De Bonte Raaf"/>
    <x v="7"/>
    <x v="6"/>
    <n v="4239.38"/>
    <x v="2"/>
    <x v="0"/>
    <x v="0"/>
    <x v="0"/>
    <x v="0"/>
    <x v="0"/>
  </r>
  <r>
    <x v="1"/>
    <x v="3"/>
    <s v="De Bonte Raaf"/>
    <x v="7"/>
    <x v="101"/>
    <n v="0"/>
    <x v="2"/>
    <x v="0"/>
    <x v="0"/>
    <x v="1"/>
    <x v="0"/>
    <x v="0"/>
  </r>
  <r>
    <x v="1"/>
    <x v="3"/>
    <s v="De Bonte Raaf"/>
    <x v="7"/>
    <x v="7"/>
    <n v="0"/>
    <x v="2"/>
    <x v="0"/>
    <x v="0"/>
    <x v="0"/>
    <x v="0"/>
    <x v="0"/>
  </r>
  <r>
    <x v="1"/>
    <x v="3"/>
    <s v="De Bonte Raaf"/>
    <x v="7"/>
    <x v="9"/>
    <n v="0"/>
    <x v="2"/>
    <x v="0"/>
    <x v="0"/>
    <x v="0"/>
    <x v="0"/>
    <x v="0"/>
  </r>
  <r>
    <x v="1"/>
    <x v="3"/>
    <s v="De Bonte Raaf"/>
    <x v="7"/>
    <x v="102"/>
    <n v="0"/>
    <x v="2"/>
    <x v="0"/>
    <x v="0"/>
    <x v="0"/>
    <x v="0"/>
    <x v="0"/>
  </r>
  <r>
    <x v="1"/>
    <x v="3"/>
    <s v="De Bonte Raaf"/>
    <x v="7"/>
    <x v="87"/>
    <n v="2951"/>
    <x v="2"/>
    <x v="0"/>
    <x v="0"/>
    <x v="0"/>
    <x v="0"/>
    <x v="0"/>
  </r>
  <r>
    <x v="1"/>
    <x v="3"/>
    <s v="De Bonte Raaf"/>
    <x v="7"/>
    <x v="88"/>
    <n v="2951"/>
    <x v="2"/>
    <x v="0"/>
    <x v="0"/>
    <x v="0"/>
    <x v="0"/>
    <x v="0"/>
  </r>
  <r>
    <x v="1"/>
    <x v="3"/>
    <s v="De Bonte Raaf"/>
    <x v="7"/>
    <x v="89"/>
    <n v="2951"/>
    <x v="2"/>
    <x v="0"/>
    <x v="0"/>
    <x v="0"/>
    <x v="0"/>
    <x v="0"/>
  </r>
  <r>
    <x v="1"/>
    <x v="3"/>
    <s v="De Bonte Raaf"/>
    <x v="7"/>
    <x v="90"/>
    <n v="2951"/>
    <x v="2"/>
    <x v="0"/>
    <x v="0"/>
    <x v="0"/>
    <x v="0"/>
    <x v="0"/>
  </r>
  <r>
    <x v="1"/>
    <x v="3"/>
    <s v="De Bonte Raaf"/>
    <x v="7"/>
    <x v="91"/>
    <n v="2951"/>
    <x v="2"/>
    <x v="0"/>
    <x v="0"/>
    <x v="0"/>
    <x v="0"/>
    <x v="0"/>
  </r>
  <r>
    <x v="1"/>
    <x v="3"/>
    <s v="De Bonte Raaf"/>
    <x v="7"/>
    <x v="103"/>
    <n v="0"/>
    <x v="2"/>
    <x v="0"/>
    <x v="0"/>
    <x v="1"/>
    <x v="0"/>
    <x v="0"/>
  </r>
  <r>
    <x v="1"/>
    <x v="3"/>
    <s v="De Bonte Raaf"/>
    <x v="7"/>
    <x v="95"/>
    <n v="-55"/>
    <x v="2"/>
    <x v="0"/>
    <x v="0"/>
    <x v="0"/>
    <x v="0"/>
    <x v="0"/>
  </r>
  <r>
    <x v="1"/>
    <x v="3"/>
    <s v="De Bonte Raaf"/>
    <x v="7"/>
    <x v="16"/>
    <n v="2813.6"/>
    <x v="2"/>
    <x v="0"/>
    <x v="0"/>
    <x v="0"/>
    <x v="0"/>
    <x v="0"/>
  </r>
  <r>
    <x v="1"/>
    <x v="3"/>
    <s v="De Bonte Raaf"/>
    <x v="7"/>
    <x v="17"/>
    <n v="0"/>
    <x v="2"/>
    <x v="0"/>
    <x v="0"/>
    <x v="0"/>
    <x v="0"/>
    <x v="0"/>
  </r>
  <r>
    <x v="1"/>
    <x v="3"/>
    <s v="De Bonte Raaf"/>
    <x v="7"/>
    <x v="18"/>
    <n v="2813.6"/>
    <x v="2"/>
    <x v="0"/>
    <x v="0"/>
    <x v="0"/>
    <x v="0"/>
    <x v="0"/>
  </r>
  <r>
    <x v="1"/>
    <x v="3"/>
    <s v="De Bonte Raaf"/>
    <x v="7"/>
    <x v="19"/>
    <n v="22"/>
    <x v="2"/>
    <x v="0"/>
    <x v="0"/>
    <x v="0"/>
    <x v="0"/>
    <x v="0"/>
  </r>
  <r>
    <x v="1"/>
    <x v="3"/>
    <s v="De Bonte Raaf"/>
    <x v="7"/>
    <x v="20"/>
    <n v="2813.6"/>
    <x v="2"/>
    <x v="0"/>
    <x v="0"/>
    <x v="0"/>
    <x v="0"/>
    <x v="0"/>
  </r>
  <r>
    <x v="1"/>
    <x v="3"/>
    <s v="De Bonte Raaf"/>
    <x v="7"/>
    <x v="21"/>
    <n v="-524"/>
    <x v="2"/>
    <x v="0"/>
    <x v="0"/>
    <x v="0"/>
    <x v="0"/>
    <x v="0"/>
  </r>
  <r>
    <x v="1"/>
    <x v="3"/>
    <s v="De Bonte Raaf"/>
    <x v="7"/>
    <x v="22"/>
    <n v="2813.6"/>
    <x v="2"/>
    <x v="0"/>
    <x v="0"/>
    <x v="0"/>
    <x v="0"/>
    <x v="0"/>
  </r>
  <r>
    <x v="1"/>
    <x v="3"/>
    <s v="De Bonte Raaf"/>
    <x v="7"/>
    <x v="23"/>
    <n v="2813.6"/>
    <x v="2"/>
    <x v="0"/>
    <x v="0"/>
    <x v="0"/>
    <x v="0"/>
    <x v="0"/>
  </r>
  <r>
    <x v="1"/>
    <x v="3"/>
    <s v="De Bonte Raaf"/>
    <x v="7"/>
    <x v="24"/>
    <n v="2813.6"/>
    <x v="2"/>
    <x v="0"/>
    <x v="0"/>
    <x v="0"/>
    <x v="0"/>
    <x v="0"/>
  </r>
  <r>
    <x v="1"/>
    <x v="3"/>
    <s v="De Bonte Raaf"/>
    <x v="7"/>
    <x v="25"/>
    <n v="21.67"/>
    <x v="2"/>
    <x v="0"/>
    <x v="0"/>
    <x v="0"/>
    <x v="0"/>
    <x v="0"/>
  </r>
  <r>
    <x v="1"/>
    <x v="3"/>
    <s v="De Bonte Raaf"/>
    <x v="7"/>
    <x v="26"/>
    <n v="158.4"/>
    <x v="2"/>
    <x v="0"/>
    <x v="0"/>
    <x v="0"/>
    <x v="0"/>
    <x v="0"/>
  </r>
  <r>
    <x v="1"/>
    <x v="3"/>
    <s v="De Bonte Raaf"/>
    <x v="7"/>
    <x v="27"/>
    <n v="346.25"/>
    <x v="2"/>
    <x v="0"/>
    <x v="0"/>
    <x v="0"/>
    <x v="0"/>
    <x v="0"/>
  </r>
  <r>
    <x v="1"/>
    <x v="3"/>
    <s v="De Bonte Raaf"/>
    <x v="7"/>
    <x v="28"/>
    <n v="2813.6"/>
    <x v="2"/>
    <x v="0"/>
    <x v="0"/>
    <x v="0"/>
    <x v="0"/>
    <x v="0"/>
  </r>
  <r>
    <x v="1"/>
    <x v="3"/>
    <s v="De Bonte Raaf"/>
    <x v="7"/>
    <x v="29"/>
    <n v="0"/>
    <x v="2"/>
    <x v="0"/>
    <x v="0"/>
    <x v="0"/>
    <x v="0"/>
    <x v="0"/>
  </r>
  <r>
    <x v="1"/>
    <x v="3"/>
    <s v="De Bonte Raaf"/>
    <x v="7"/>
    <x v="30"/>
    <n v="2951"/>
    <x v="2"/>
    <x v="0"/>
    <x v="0"/>
    <x v="0"/>
    <x v="0"/>
    <x v="0"/>
  </r>
  <r>
    <x v="1"/>
    <x v="3"/>
    <s v="De Bonte Raaf"/>
    <x v="7"/>
    <x v="31"/>
    <n v="18.920000000000002"/>
    <x v="2"/>
    <x v="0"/>
    <x v="0"/>
    <x v="0"/>
    <x v="0"/>
    <x v="0"/>
  </r>
  <r>
    <x v="1"/>
    <x v="3"/>
    <s v="De Bonte Raaf"/>
    <x v="7"/>
    <x v="32"/>
    <n v="156"/>
    <x v="2"/>
    <x v="0"/>
    <x v="0"/>
    <x v="0"/>
    <x v="0"/>
    <x v="0"/>
  </r>
  <r>
    <x v="1"/>
    <x v="3"/>
    <s v="De Bonte Raaf"/>
    <x v="7"/>
    <x v="33"/>
    <n v="100"/>
    <x v="2"/>
    <x v="0"/>
    <x v="0"/>
    <x v="0"/>
    <x v="0"/>
    <x v="0"/>
  </r>
  <r>
    <x v="1"/>
    <x v="3"/>
    <s v="De Bonte Raaf"/>
    <x v="7"/>
    <x v="34"/>
    <n v="100"/>
    <x v="2"/>
    <x v="0"/>
    <x v="0"/>
    <x v="0"/>
    <x v="0"/>
    <x v="0"/>
  </r>
  <r>
    <x v="1"/>
    <x v="3"/>
    <s v="De Bonte Raaf"/>
    <x v="7"/>
    <x v="35"/>
    <n v="100"/>
    <x v="2"/>
    <x v="0"/>
    <x v="0"/>
    <x v="0"/>
    <x v="0"/>
    <x v="0"/>
  </r>
  <r>
    <x v="1"/>
    <x v="3"/>
    <s v="De Bonte Raaf"/>
    <x v="7"/>
    <x v="36"/>
    <n v="156"/>
    <x v="2"/>
    <x v="0"/>
    <x v="0"/>
    <x v="0"/>
    <x v="0"/>
    <x v="0"/>
  </r>
  <r>
    <x v="1"/>
    <x v="3"/>
    <s v="De Bonte Raaf"/>
    <x v="7"/>
    <x v="37"/>
    <n v="196.95"/>
    <x v="2"/>
    <x v="0"/>
    <x v="0"/>
    <x v="0"/>
    <x v="0"/>
    <x v="0"/>
  </r>
  <r>
    <x v="1"/>
    <x v="3"/>
    <s v="De Bonte Raaf"/>
    <x v="7"/>
    <x v="104"/>
    <n v="0"/>
    <x v="2"/>
    <x v="0"/>
    <x v="0"/>
    <x v="0"/>
    <x v="0"/>
    <x v="0"/>
  </r>
  <r>
    <x v="1"/>
    <x v="3"/>
    <s v="De Bonte Raaf"/>
    <x v="7"/>
    <x v="105"/>
    <n v="0"/>
    <x v="2"/>
    <x v="0"/>
    <x v="0"/>
    <x v="0"/>
    <x v="0"/>
    <x v="0"/>
  </r>
  <r>
    <x v="1"/>
    <x v="3"/>
    <s v="De Bonte Raaf"/>
    <x v="7"/>
    <x v="106"/>
    <n v="0"/>
    <x v="2"/>
    <x v="0"/>
    <x v="0"/>
    <x v="0"/>
    <x v="0"/>
    <x v="0"/>
  </r>
  <r>
    <x v="1"/>
    <x v="3"/>
    <s v="De Bonte Raaf"/>
    <x v="7"/>
    <x v="38"/>
    <n v="150"/>
    <x v="2"/>
    <x v="0"/>
    <x v="0"/>
    <x v="0"/>
    <x v="0"/>
    <x v="0"/>
  </r>
  <r>
    <x v="1"/>
    <x v="3"/>
    <s v="De Bonte Raaf"/>
    <x v="7"/>
    <x v="39"/>
    <n v="0"/>
    <x v="2"/>
    <x v="0"/>
    <x v="0"/>
    <x v="0"/>
    <x v="0"/>
    <x v="0"/>
  </r>
  <r>
    <x v="1"/>
    <x v="3"/>
    <s v="De Bonte Raaf"/>
    <x v="7"/>
    <x v="40"/>
    <n v="150"/>
    <x v="2"/>
    <x v="0"/>
    <x v="0"/>
    <x v="0"/>
    <x v="0"/>
    <x v="0"/>
  </r>
  <r>
    <x v="1"/>
    <x v="3"/>
    <s v="De Bonte Raaf"/>
    <x v="7"/>
    <x v="41"/>
    <n v="0"/>
    <x v="2"/>
    <x v="0"/>
    <x v="0"/>
    <x v="0"/>
    <x v="0"/>
    <x v="0"/>
  </r>
  <r>
    <x v="1"/>
    <x v="3"/>
    <s v="De Bonte Raaf"/>
    <x v="7"/>
    <x v="92"/>
    <n v="2951"/>
    <x v="2"/>
    <x v="0"/>
    <x v="0"/>
    <x v="0"/>
    <x v="0"/>
    <x v="0"/>
  </r>
  <r>
    <x v="1"/>
    <x v="3"/>
    <s v="De Bonte Raaf"/>
    <x v="7"/>
    <x v="107"/>
    <n v="0"/>
    <x v="2"/>
    <x v="0"/>
    <x v="0"/>
    <x v="1"/>
    <x v="0"/>
    <x v="0"/>
  </r>
  <r>
    <x v="1"/>
    <x v="3"/>
    <s v="De Bonte Raaf"/>
    <x v="7"/>
    <x v="43"/>
    <n v="0"/>
    <x v="2"/>
    <x v="0"/>
    <x v="0"/>
    <x v="1"/>
    <x v="0"/>
    <x v="0"/>
  </r>
  <r>
    <x v="1"/>
    <x v="3"/>
    <s v="De Bonte Raaf"/>
    <x v="7"/>
    <x v="108"/>
    <n v="0"/>
    <x v="2"/>
    <x v="0"/>
    <x v="0"/>
    <x v="1"/>
    <x v="0"/>
    <x v="0"/>
  </r>
  <r>
    <x v="1"/>
    <x v="3"/>
    <s v="De Bonte Raaf"/>
    <x v="7"/>
    <x v="109"/>
    <n v="0"/>
    <x v="2"/>
    <x v="0"/>
    <x v="0"/>
    <x v="1"/>
    <x v="0"/>
    <x v="0"/>
  </r>
  <r>
    <x v="1"/>
    <x v="3"/>
    <s v="De Bonte Raaf"/>
    <x v="7"/>
    <x v="110"/>
    <n v="25"/>
    <x v="2"/>
    <x v="0"/>
    <x v="0"/>
    <x v="1"/>
    <x v="0"/>
    <x v="0"/>
  </r>
  <r>
    <x v="1"/>
    <x v="3"/>
    <s v="De Bonte Raaf"/>
    <x v="7"/>
    <x v="44"/>
    <n v="0"/>
    <x v="2"/>
    <x v="0"/>
    <x v="0"/>
    <x v="2"/>
    <x v="0"/>
    <x v="0"/>
  </r>
  <r>
    <x v="1"/>
    <x v="3"/>
    <s v="De Bonte Raaf"/>
    <x v="7"/>
    <x v="111"/>
    <n v="0"/>
    <x v="2"/>
    <x v="0"/>
    <x v="0"/>
    <x v="2"/>
    <x v="0"/>
    <x v="0"/>
  </r>
  <r>
    <x v="1"/>
    <x v="3"/>
    <s v="De Bonte Raaf"/>
    <x v="7"/>
    <x v="46"/>
    <n v="0"/>
    <x v="2"/>
    <x v="0"/>
    <x v="0"/>
    <x v="2"/>
    <x v="0"/>
    <x v="0"/>
  </r>
  <r>
    <x v="1"/>
    <x v="3"/>
    <s v="De Bonte Raaf"/>
    <x v="7"/>
    <x v="112"/>
    <n v="0"/>
    <x v="2"/>
    <x v="0"/>
    <x v="0"/>
    <x v="2"/>
    <x v="0"/>
    <x v="0"/>
  </r>
  <r>
    <x v="1"/>
    <x v="3"/>
    <s v="De Bonte Raaf"/>
    <x v="7"/>
    <x v="113"/>
    <n v="-55"/>
    <x v="2"/>
    <x v="0"/>
    <x v="0"/>
    <x v="2"/>
    <x v="0"/>
    <x v="0"/>
  </r>
  <r>
    <x v="1"/>
    <x v="3"/>
    <s v="De Bonte Raaf"/>
    <x v="7"/>
    <x v="114"/>
    <n v="0"/>
    <x v="2"/>
    <x v="0"/>
    <x v="0"/>
    <x v="2"/>
    <x v="0"/>
    <x v="0"/>
  </r>
  <r>
    <x v="1"/>
    <x v="3"/>
    <s v="De Bonte Raaf"/>
    <x v="7"/>
    <x v="115"/>
    <n v="0"/>
    <x v="2"/>
    <x v="0"/>
    <x v="0"/>
    <x v="2"/>
    <x v="0"/>
    <x v="0"/>
  </r>
  <r>
    <x v="1"/>
    <x v="3"/>
    <s v="De Bonte Raaf"/>
    <x v="7"/>
    <x v="116"/>
    <n v="0"/>
    <x v="2"/>
    <x v="0"/>
    <x v="0"/>
    <x v="1"/>
    <x v="0"/>
    <x v="0"/>
  </r>
  <r>
    <x v="1"/>
    <x v="3"/>
    <s v="De Bonte Raaf"/>
    <x v="7"/>
    <x v="117"/>
    <n v="0"/>
    <x v="2"/>
    <x v="0"/>
    <x v="0"/>
    <x v="2"/>
    <x v="0"/>
    <x v="0"/>
  </r>
  <r>
    <x v="1"/>
    <x v="3"/>
    <s v="De Bonte Raaf"/>
    <x v="7"/>
    <x v="118"/>
    <n v="0"/>
    <x v="2"/>
    <x v="0"/>
    <x v="0"/>
    <x v="1"/>
    <x v="0"/>
    <x v="0"/>
  </r>
  <r>
    <x v="1"/>
    <x v="3"/>
    <s v="De Bonte Raaf"/>
    <x v="7"/>
    <x v="119"/>
    <n v="-11.8"/>
    <x v="2"/>
    <x v="0"/>
    <x v="0"/>
    <x v="10"/>
    <x v="0"/>
    <x v="0"/>
  </r>
  <r>
    <x v="1"/>
    <x v="3"/>
    <s v="De Bonte Raaf"/>
    <x v="7"/>
    <x v="132"/>
    <n v="0"/>
    <x v="2"/>
    <x v="0"/>
    <x v="0"/>
    <x v="10"/>
    <x v="0"/>
    <x v="0"/>
  </r>
  <r>
    <x v="1"/>
    <x v="3"/>
    <s v="De Bonte Raaf"/>
    <x v="7"/>
    <x v="133"/>
    <n v="0"/>
    <x v="2"/>
    <x v="0"/>
    <x v="0"/>
    <x v="10"/>
    <x v="0"/>
    <x v="0"/>
  </r>
  <r>
    <x v="1"/>
    <x v="3"/>
    <s v="De Bonte Raaf"/>
    <x v="7"/>
    <x v="120"/>
    <n v="648.26"/>
    <x v="2"/>
    <x v="0"/>
    <x v="0"/>
    <x v="10"/>
    <x v="0"/>
    <x v="0"/>
  </r>
  <r>
    <x v="1"/>
    <x v="3"/>
    <s v="De Bonte Raaf"/>
    <x v="7"/>
    <x v="121"/>
    <n v="-150.6"/>
    <x v="2"/>
    <x v="0"/>
    <x v="0"/>
    <x v="10"/>
    <x v="0"/>
    <x v="0"/>
  </r>
  <r>
    <x v="1"/>
    <x v="3"/>
    <s v="De Bonte Raaf"/>
    <x v="7"/>
    <x v="122"/>
    <n v="-150.6"/>
    <x v="2"/>
    <x v="0"/>
    <x v="0"/>
    <x v="10"/>
    <x v="0"/>
    <x v="0"/>
  </r>
  <r>
    <x v="1"/>
    <x v="3"/>
    <s v="De Bonte Raaf"/>
    <x v="7"/>
    <x v="123"/>
    <n v="0"/>
    <x v="2"/>
    <x v="0"/>
    <x v="0"/>
    <x v="10"/>
    <x v="0"/>
    <x v="0"/>
  </r>
  <r>
    <x v="1"/>
    <x v="3"/>
    <s v="De Bonte Raaf"/>
    <x v="7"/>
    <x v="124"/>
    <n v="0"/>
    <x v="2"/>
    <x v="0"/>
    <x v="0"/>
    <x v="10"/>
    <x v="0"/>
    <x v="0"/>
  </r>
  <r>
    <x v="1"/>
    <x v="3"/>
    <s v="De Bonte Raaf"/>
    <x v="7"/>
    <x v="48"/>
    <n v="0"/>
    <x v="2"/>
    <x v="0"/>
    <x v="0"/>
    <x v="1"/>
    <x v="0"/>
    <x v="0"/>
  </r>
  <r>
    <x v="1"/>
    <x v="3"/>
    <s v="De Bonte Raaf"/>
    <x v="7"/>
    <x v="49"/>
    <n v="236.08"/>
    <x v="2"/>
    <x v="0"/>
    <x v="0"/>
    <x v="3"/>
    <x v="0"/>
    <x v="0"/>
  </r>
  <r>
    <x v="1"/>
    <x v="3"/>
    <s v="De Bonte Raaf"/>
    <x v="7"/>
    <x v="50"/>
    <n v="35.409999999999997"/>
    <x v="2"/>
    <x v="0"/>
    <x v="0"/>
    <x v="4"/>
    <x v="0"/>
    <x v="0"/>
  </r>
  <r>
    <x v="1"/>
    <x v="3"/>
    <s v="De Bonte Raaf"/>
    <x v="7"/>
    <x v="51"/>
    <n v="47.22"/>
    <x v="2"/>
    <x v="0"/>
    <x v="0"/>
    <x v="4"/>
    <x v="0"/>
    <x v="0"/>
  </r>
  <r>
    <x v="1"/>
    <x v="3"/>
    <s v="De Bonte Raaf"/>
    <x v="7"/>
    <x v="52"/>
    <n v="0"/>
    <x v="2"/>
    <x v="0"/>
    <x v="0"/>
    <x v="1"/>
    <x v="0"/>
    <x v="0"/>
  </r>
  <r>
    <x v="1"/>
    <x v="3"/>
    <s v="De Bonte Raaf"/>
    <x v="7"/>
    <x v="53"/>
    <n v="44.26"/>
    <x v="2"/>
    <x v="0"/>
    <x v="0"/>
    <x v="3"/>
    <x v="0"/>
    <x v="0"/>
  </r>
  <r>
    <x v="1"/>
    <x v="3"/>
    <s v="De Bonte Raaf"/>
    <x v="7"/>
    <x v="54"/>
    <n v="6.64"/>
    <x v="2"/>
    <x v="0"/>
    <x v="0"/>
    <x v="4"/>
    <x v="0"/>
    <x v="0"/>
  </r>
  <r>
    <x v="1"/>
    <x v="3"/>
    <s v="De Bonte Raaf"/>
    <x v="7"/>
    <x v="55"/>
    <n v="8.85"/>
    <x v="2"/>
    <x v="0"/>
    <x v="0"/>
    <x v="4"/>
    <x v="0"/>
    <x v="0"/>
  </r>
  <r>
    <x v="1"/>
    <x v="3"/>
    <s v="De Bonte Raaf"/>
    <x v="7"/>
    <x v="56"/>
    <n v="0"/>
    <x v="2"/>
    <x v="0"/>
    <x v="0"/>
    <x v="4"/>
    <x v="0"/>
    <x v="0"/>
  </r>
  <r>
    <x v="1"/>
    <x v="3"/>
    <s v="De Bonte Raaf"/>
    <x v="7"/>
    <x v="57"/>
    <n v="0"/>
    <x v="2"/>
    <x v="0"/>
    <x v="0"/>
    <x v="4"/>
    <x v="0"/>
    <x v="0"/>
  </r>
  <r>
    <x v="1"/>
    <x v="3"/>
    <s v="De Bonte Raaf"/>
    <x v="7"/>
    <x v="58"/>
    <n v="0"/>
    <x v="2"/>
    <x v="0"/>
    <x v="0"/>
    <x v="4"/>
    <x v="0"/>
    <x v="0"/>
  </r>
  <r>
    <x v="1"/>
    <x v="3"/>
    <s v="De Bonte Raaf"/>
    <x v="7"/>
    <x v="59"/>
    <n v="0"/>
    <x v="2"/>
    <x v="0"/>
    <x v="0"/>
    <x v="4"/>
    <x v="0"/>
    <x v="0"/>
  </r>
  <r>
    <x v="1"/>
    <x v="3"/>
    <s v="De Bonte Raaf"/>
    <x v="7"/>
    <x v="60"/>
    <n v="211.86"/>
    <x v="2"/>
    <x v="0"/>
    <x v="0"/>
    <x v="5"/>
    <x v="0"/>
    <x v="0"/>
  </r>
  <r>
    <x v="1"/>
    <x v="3"/>
    <s v="De Bonte Raaf"/>
    <x v="7"/>
    <x v="61"/>
    <n v="0"/>
    <x v="2"/>
    <x v="0"/>
    <x v="0"/>
    <x v="5"/>
    <x v="0"/>
    <x v="0"/>
  </r>
  <r>
    <x v="1"/>
    <x v="3"/>
    <s v="De Bonte Raaf"/>
    <x v="7"/>
    <x v="62"/>
    <n v="0"/>
    <x v="2"/>
    <x v="0"/>
    <x v="0"/>
    <x v="5"/>
    <x v="0"/>
    <x v="0"/>
  </r>
  <r>
    <x v="1"/>
    <x v="3"/>
    <s v="De Bonte Raaf"/>
    <x v="7"/>
    <x v="63"/>
    <n v="0"/>
    <x v="2"/>
    <x v="0"/>
    <x v="0"/>
    <x v="5"/>
    <x v="0"/>
    <x v="0"/>
  </r>
  <r>
    <x v="1"/>
    <x v="3"/>
    <s v="De Bonte Raaf"/>
    <x v="7"/>
    <x v="64"/>
    <n v="15.19"/>
    <x v="2"/>
    <x v="0"/>
    <x v="0"/>
    <x v="5"/>
    <x v="0"/>
    <x v="0"/>
  </r>
  <r>
    <x v="1"/>
    <x v="3"/>
    <s v="De Bonte Raaf"/>
    <x v="7"/>
    <x v="65"/>
    <n v="0"/>
    <x v="2"/>
    <x v="0"/>
    <x v="0"/>
    <x v="5"/>
    <x v="0"/>
    <x v="0"/>
  </r>
  <r>
    <x v="1"/>
    <x v="3"/>
    <s v="De Bonte Raaf"/>
    <x v="7"/>
    <x v="66"/>
    <n v="75.97"/>
    <x v="2"/>
    <x v="0"/>
    <x v="0"/>
    <x v="5"/>
    <x v="0"/>
    <x v="0"/>
  </r>
  <r>
    <x v="1"/>
    <x v="3"/>
    <s v="De Bonte Raaf"/>
    <x v="7"/>
    <x v="67"/>
    <n v="0"/>
    <x v="2"/>
    <x v="0"/>
    <x v="0"/>
    <x v="5"/>
    <x v="0"/>
    <x v="0"/>
  </r>
  <r>
    <x v="1"/>
    <x v="3"/>
    <s v="De Bonte Raaf"/>
    <x v="7"/>
    <x v="68"/>
    <n v="0"/>
    <x v="2"/>
    <x v="0"/>
    <x v="0"/>
    <x v="5"/>
    <x v="0"/>
    <x v="0"/>
  </r>
  <r>
    <x v="1"/>
    <x v="3"/>
    <s v="De Bonte Raaf"/>
    <x v="7"/>
    <x v="69"/>
    <n v="0"/>
    <x v="2"/>
    <x v="0"/>
    <x v="0"/>
    <x v="5"/>
    <x v="0"/>
    <x v="0"/>
  </r>
  <r>
    <x v="1"/>
    <x v="3"/>
    <s v="De Bonte Raaf"/>
    <x v="7"/>
    <x v="70"/>
    <n v="10.41"/>
    <x v="2"/>
    <x v="0"/>
    <x v="0"/>
    <x v="5"/>
    <x v="0"/>
    <x v="0"/>
  </r>
  <r>
    <x v="1"/>
    <x v="3"/>
    <s v="De Bonte Raaf"/>
    <x v="7"/>
    <x v="71"/>
    <n v="0"/>
    <x v="2"/>
    <x v="0"/>
    <x v="0"/>
    <x v="5"/>
    <x v="0"/>
    <x v="0"/>
  </r>
  <r>
    <x v="1"/>
    <x v="3"/>
    <s v="De Bonte Raaf"/>
    <x v="7"/>
    <x v="72"/>
    <n v="0"/>
    <x v="2"/>
    <x v="0"/>
    <x v="0"/>
    <x v="4"/>
    <x v="0"/>
    <x v="0"/>
  </r>
  <r>
    <x v="1"/>
    <x v="3"/>
    <s v="De Bonte Raaf"/>
    <x v="7"/>
    <x v="73"/>
    <n v="0"/>
    <x v="2"/>
    <x v="0"/>
    <x v="0"/>
    <x v="4"/>
    <x v="0"/>
    <x v="0"/>
  </r>
  <r>
    <x v="1"/>
    <x v="3"/>
    <s v="De Bonte Raaf"/>
    <x v="7"/>
    <x v="74"/>
    <n v="0"/>
    <x v="2"/>
    <x v="0"/>
    <x v="0"/>
    <x v="4"/>
    <x v="0"/>
    <x v="0"/>
  </r>
  <r>
    <x v="1"/>
    <x v="3"/>
    <s v="De Bonte Raaf"/>
    <x v="7"/>
    <x v="75"/>
    <n v="0"/>
    <x v="2"/>
    <x v="0"/>
    <x v="0"/>
    <x v="4"/>
    <x v="0"/>
    <x v="0"/>
  </r>
  <r>
    <x v="1"/>
    <x v="3"/>
    <s v="De Bonte Raaf"/>
    <x v="7"/>
    <x v="76"/>
    <n v="196.95"/>
    <x v="2"/>
    <x v="0"/>
    <x v="0"/>
    <x v="6"/>
    <x v="0"/>
    <x v="0"/>
  </r>
  <r>
    <x v="1"/>
    <x v="3"/>
    <s v="De Bonte Raaf"/>
    <x v="7"/>
    <x v="125"/>
    <n v="0"/>
    <x v="2"/>
    <x v="0"/>
    <x v="0"/>
    <x v="6"/>
    <x v="0"/>
    <x v="0"/>
  </r>
  <r>
    <x v="1"/>
    <x v="3"/>
    <s v="De Bonte Raaf"/>
    <x v="7"/>
    <x v="77"/>
    <n v="-524"/>
    <x v="2"/>
    <x v="0"/>
    <x v="0"/>
    <x v="7"/>
    <x v="0"/>
    <x v="0"/>
  </r>
  <r>
    <x v="1"/>
    <x v="3"/>
    <s v="De Bonte Raaf"/>
    <x v="7"/>
    <x v="78"/>
    <n v="0"/>
    <x v="2"/>
    <x v="0"/>
    <x v="0"/>
    <x v="7"/>
    <x v="0"/>
    <x v="0"/>
  </r>
  <r>
    <x v="1"/>
    <x v="3"/>
    <s v="De Bonte Raaf"/>
    <x v="7"/>
    <x v="79"/>
    <n v="0"/>
    <x v="2"/>
    <x v="0"/>
    <x v="0"/>
    <x v="7"/>
    <x v="0"/>
    <x v="0"/>
  </r>
  <r>
    <x v="1"/>
    <x v="3"/>
    <s v="De Bonte Raaf"/>
    <x v="7"/>
    <x v="80"/>
    <n v="0"/>
    <x v="2"/>
    <x v="0"/>
    <x v="0"/>
    <x v="8"/>
    <x v="0"/>
    <x v="0"/>
  </r>
  <r>
    <x v="1"/>
    <x v="3"/>
    <s v="De Bonte Raaf"/>
    <x v="7"/>
    <x v="126"/>
    <n v="0"/>
    <x v="2"/>
    <x v="0"/>
    <x v="0"/>
    <x v="8"/>
    <x v="0"/>
    <x v="0"/>
  </r>
  <r>
    <x v="1"/>
    <x v="3"/>
    <s v="De Bonte Raaf"/>
    <x v="7"/>
    <x v="81"/>
    <n v="2209.6"/>
    <x v="2"/>
    <x v="0"/>
    <x v="0"/>
    <x v="8"/>
    <x v="0"/>
    <x v="0"/>
  </r>
  <r>
    <x v="1"/>
    <x v="3"/>
    <s v="De Bonte Raaf"/>
    <x v="7"/>
    <x v="82"/>
    <n v="0"/>
    <x v="2"/>
    <x v="0"/>
    <x v="0"/>
    <x v="8"/>
    <x v="0"/>
    <x v="0"/>
  </r>
  <r>
    <x v="1"/>
    <x v="3"/>
    <s v="De Bonte Raaf"/>
    <x v="7"/>
    <x v="83"/>
    <n v="2209.6"/>
    <x v="2"/>
    <x v="0"/>
    <x v="0"/>
    <x v="9"/>
    <x v="0"/>
    <x v="0"/>
  </r>
  <r>
    <x v="1"/>
    <x v="3"/>
    <s v="De Bonte Raaf"/>
    <x v="7"/>
    <x v="84"/>
    <n v="0"/>
    <x v="2"/>
    <x v="0"/>
    <x v="0"/>
    <x v="3"/>
    <x v="0"/>
    <x v="0"/>
  </r>
  <r>
    <x v="1"/>
    <x v="3"/>
    <s v="De Bonte Raaf"/>
    <x v="8"/>
    <x v="0"/>
    <n v="4171.71"/>
    <x v="2"/>
    <x v="4"/>
    <x v="0"/>
    <x v="0"/>
    <x v="2"/>
    <x v="0"/>
  </r>
  <r>
    <x v="1"/>
    <x v="3"/>
    <s v="De Bonte Raaf"/>
    <x v="8"/>
    <x v="85"/>
    <n v="1481.15"/>
    <x v="2"/>
    <x v="4"/>
    <x v="0"/>
    <x v="0"/>
    <x v="2"/>
    <x v="0"/>
  </r>
  <r>
    <x v="1"/>
    <x v="3"/>
    <s v="De Bonte Raaf"/>
    <x v="8"/>
    <x v="2"/>
    <n v="0"/>
    <x v="2"/>
    <x v="4"/>
    <x v="0"/>
    <x v="0"/>
    <x v="2"/>
    <x v="0"/>
  </r>
  <r>
    <x v="1"/>
    <x v="3"/>
    <s v="De Bonte Raaf"/>
    <x v="8"/>
    <x v="86"/>
    <n v="1481.15"/>
    <x v="2"/>
    <x v="4"/>
    <x v="0"/>
    <x v="0"/>
    <x v="2"/>
    <x v="0"/>
  </r>
  <r>
    <x v="1"/>
    <x v="3"/>
    <s v="De Bonte Raaf"/>
    <x v="8"/>
    <x v="4"/>
    <n v="1560"/>
    <x v="2"/>
    <x v="4"/>
    <x v="0"/>
    <x v="1"/>
    <x v="2"/>
    <x v="0"/>
  </r>
  <r>
    <x v="1"/>
    <x v="3"/>
    <s v="De Bonte Raaf"/>
    <x v="8"/>
    <x v="5"/>
    <n v="0"/>
    <x v="2"/>
    <x v="4"/>
    <x v="0"/>
    <x v="0"/>
    <x v="2"/>
    <x v="0"/>
  </r>
  <r>
    <x v="1"/>
    <x v="3"/>
    <s v="De Bonte Raaf"/>
    <x v="8"/>
    <x v="6"/>
    <n v="2246.96"/>
    <x v="2"/>
    <x v="4"/>
    <x v="0"/>
    <x v="0"/>
    <x v="2"/>
    <x v="0"/>
  </r>
  <r>
    <x v="1"/>
    <x v="3"/>
    <s v="De Bonte Raaf"/>
    <x v="8"/>
    <x v="101"/>
    <n v="0"/>
    <x v="2"/>
    <x v="4"/>
    <x v="0"/>
    <x v="1"/>
    <x v="2"/>
    <x v="0"/>
  </r>
  <r>
    <x v="1"/>
    <x v="3"/>
    <s v="De Bonte Raaf"/>
    <x v="8"/>
    <x v="7"/>
    <n v="0"/>
    <x v="2"/>
    <x v="4"/>
    <x v="0"/>
    <x v="0"/>
    <x v="2"/>
    <x v="0"/>
  </r>
  <r>
    <x v="1"/>
    <x v="3"/>
    <s v="De Bonte Raaf"/>
    <x v="8"/>
    <x v="9"/>
    <n v="0"/>
    <x v="2"/>
    <x v="4"/>
    <x v="0"/>
    <x v="0"/>
    <x v="2"/>
    <x v="0"/>
  </r>
  <r>
    <x v="1"/>
    <x v="3"/>
    <s v="De Bonte Raaf"/>
    <x v="8"/>
    <x v="102"/>
    <n v="0"/>
    <x v="2"/>
    <x v="4"/>
    <x v="0"/>
    <x v="0"/>
    <x v="2"/>
    <x v="0"/>
  </r>
  <r>
    <x v="1"/>
    <x v="3"/>
    <s v="De Bonte Raaf"/>
    <x v="8"/>
    <x v="87"/>
    <n v="1560"/>
    <x v="2"/>
    <x v="4"/>
    <x v="0"/>
    <x v="0"/>
    <x v="2"/>
    <x v="0"/>
  </r>
  <r>
    <x v="1"/>
    <x v="3"/>
    <s v="De Bonte Raaf"/>
    <x v="8"/>
    <x v="88"/>
    <n v="1560"/>
    <x v="2"/>
    <x v="4"/>
    <x v="0"/>
    <x v="0"/>
    <x v="2"/>
    <x v="0"/>
  </r>
  <r>
    <x v="1"/>
    <x v="3"/>
    <s v="De Bonte Raaf"/>
    <x v="8"/>
    <x v="89"/>
    <n v="1560"/>
    <x v="2"/>
    <x v="4"/>
    <x v="0"/>
    <x v="0"/>
    <x v="2"/>
    <x v="0"/>
  </r>
  <r>
    <x v="1"/>
    <x v="3"/>
    <s v="De Bonte Raaf"/>
    <x v="8"/>
    <x v="90"/>
    <n v="1560"/>
    <x v="2"/>
    <x v="4"/>
    <x v="0"/>
    <x v="0"/>
    <x v="2"/>
    <x v="0"/>
  </r>
  <r>
    <x v="1"/>
    <x v="3"/>
    <s v="De Bonte Raaf"/>
    <x v="8"/>
    <x v="91"/>
    <n v="1560"/>
    <x v="2"/>
    <x v="4"/>
    <x v="0"/>
    <x v="0"/>
    <x v="2"/>
    <x v="0"/>
  </r>
  <r>
    <x v="1"/>
    <x v="3"/>
    <s v="De Bonte Raaf"/>
    <x v="8"/>
    <x v="103"/>
    <n v="0"/>
    <x v="2"/>
    <x v="4"/>
    <x v="0"/>
    <x v="1"/>
    <x v="2"/>
    <x v="0"/>
  </r>
  <r>
    <x v="1"/>
    <x v="3"/>
    <s v="De Bonte Raaf"/>
    <x v="8"/>
    <x v="15"/>
    <n v="0"/>
    <x v="2"/>
    <x v="4"/>
    <x v="0"/>
    <x v="0"/>
    <x v="2"/>
    <x v="0"/>
  </r>
  <r>
    <x v="1"/>
    <x v="3"/>
    <s v="De Bonte Raaf"/>
    <x v="8"/>
    <x v="16"/>
    <n v="1481.15"/>
    <x v="2"/>
    <x v="4"/>
    <x v="0"/>
    <x v="0"/>
    <x v="2"/>
    <x v="0"/>
  </r>
  <r>
    <x v="1"/>
    <x v="3"/>
    <s v="De Bonte Raaf"/>
    <x v="8"/>
    <x v="17"/>
    <n v="0"/>
    <x v="2"/>
    <x v="4"/>
    <x v="0"/>
    <x v="0"/>
    <x v="2"/>
    <x v="0"/>
  </r>
  <r>
    <x v="1"/>
    <x v="3"/>
    <s v="De Bonte Raaf"/>
    <x v="8"/>
    <x v="18"/>
    <n v="1481.15"/>
    <x v="2"/>
    <x v="4"/>
    <x v="0"/>
    <x v="0"/>
    <x v="2"/>
    <x v="0"/>
  </r>
  <r>
    <x v="1"/>
    <x v="3"/>
    <s v="De Bonte Raaf"/>
    <x v="8"/>
    <x v="19"/>
    <n v="13"/>
    <x v="2"/>
    <x v="4"/>
    <x v="0"/>
    <x v="0"/>
    <x v="2"/>
    <x v="0"/>
  </r>
  <r>
    <x v="1"/>
    <x v="3"/>
    <s v="De Bonte Raaf"/>
    <x v="8"/>
    <x v="20"/>
    <n v="1481.15"/>
    <x v="2"/>
    <x v="4"/>
    <x v="0"/>
    <x v="0"/>
    <x v="2"/>
    <x v="0"/>
  </r>
  <r>
    <x v="1"/>
    <x v="3"/>
    <s v="De Bonte Raaf"/>
    <x v="8"/>
    <x v="21"/>
    <n v="-90.58"/>
    <x v="2"/>
    <x v="4"/>
    <x v="0"/>
    <x v="0"/>
    <x v="2"/>
    <x v="0"/>
  </r>
  <r>
    <x v="1"/>
    <x v="3"/>
    <s v="De Bonte Raaf"/>
    <x v="8"/>
    <x v="22"/>
    <n v="1481.15"/>
    <x v="2"/>
    <x v="4"/>
    <x v="0"/>
    <x v="0"/>
    <x v="2"/>
    <x v="0"/>
  </r>
  <r>
    <x v="1"/>
    <x v="3"/>
    <s v="De Bonte Raaf"/>
    <x v="8"/>
    <x v="23"/>
    <n v="1481.15"/>
    <x v="2"/>
    <x v="4"/>
    <x v="0"/>
    <x v="0"/>
    <x v="2"/>
    <x v="0"/>
  </r>
  <r>
    <x v="1"/>
    <x v="3"/>
    <s v="De Bonte Raaf"/>
    <x v="8"/>
    <x v="24"/>
    <n v="1481.15"/>
    <x v="2"/>
    <x v="4"/>
    <x v="0"/>
    <x v="0"/>
    <x v="2"/>
    <x v="0"/>
  </r>
  <r>
    <x v="1"/>
    <x v="3"/>
    <s v="De Bonte Raaf"/>
    <x v="8"/>
    <x v="25"/>
    <n v="21.67"/>
    <x v="2"/>
    <x v="4"/>
    <x v="0"/>
    <x v="0"/>
    <x v="2"/>
    <x v="0"/>
  </r>
  <r>
    <x v="1"/>
    <x v="3"/>
    <s v="De Bonte Raaf"/>
    <x v="8"/>
    <x v="26"/>
    <n v="93.6"/>
    <x v="2"/>
    <x v="4"/>
    <x v="0"/>
    <x v="0"/>
    <x v="2"/>
    <x v="0"/>
  </r>
  <r>
    <x v="1"/>
    <x v="3"/>
    <s v="De Bonte Raaf"/>
    <x v="8"/>
    <x v="27"/>
    <n v="222.25"/>
    <x v="2"/>
    <x v="4"/>
    <x v="0"/>
    <x v="0"/>
    <x v="2"/>
    <x v="0"/>
  </r>
  <r>
    <x v="1"/>
    <x v="3"/>
    <s v="De Bonte Raaf"/>
    <x v="8"/>
    <x v="28"/>
    <n v="1481.15"/>
    <x v="2"/>
    <x v="4"/>
    <x v="0"/>
    <x v="0"/>
    <x v="2"/>
    <x v="0"/>
  </r>
  <r>
    <x v="1"/>
    <x v="3"/>
    <s v="De Bonte Raaf"/>
    <x v="8"/>
    <x v="29"/>
    <n v="0"/>
    <x v="2"/>
    <x v="4"/>
    <x v="0"/>
    <x v="0"/>
    <x v="2"/>
    <x v="0"/>
  </r>
  <r>
    <x v="1"/>
    <x v="3"/>
    <s v="De Bonte Raaf"/>
    <x v="8"/>
    <x v="30"/>
    <n v="2600"/>
    <x v="2"/>
    <x v="4"/>
    <x v="0"/>
    <x v="0"/>
    <x v="2"/>
    <x v="0"/>
  </r>
  <r>
    <x v="1"/>
    <x v="3"/>
    <s v="De Bonte Raaf"/>
    <x v="8"/>
    <x v="31"/>
    <n v="16.670000000000002"/>
    <x v="2"/>
    <x v="4"/>
    <x v="0"/>
    <x v="0"/>
    <x v="2"/>
    <x v="0"/>
  </r>
  <r>
    <x v="1"/>
    <x v="3"/>
    <s v="De Bonte Raaf"/>
    <x v="8"/>
    <x v="32"/>
    <n v="93.6"/>
    <x v="2"/>
    <x v="4"/>
    <x v="0"/>
    <x v="0"/>
    <x v="2"/>
    <x v="0"/>
  </r>
  <r>
    <x v="1"/>
    <x v="3"/>
    <s v="De Bonte Raaf"/>
    <x v="8"/>
    <x v="33"/>
    <n v="60"/>
    <x v="2"/>
    <x v="4"/>
    <x v="0"/>
    <x v="0"/>
    <x v="2"/>
    <x v="0"/>
  </r>
  <r>
    <x v="1"/>
    <x v="3"/>
    <s v="De Bonte Raaf"/>
    <x v="8"/>
    <x v="34"/>
    <n v="60"/>
    <x v="2"/>
    <x v="4"/>
    <x v="0"/>
    <x v="0"/>
    <x v="2"/>
    <x v="0"/>
  </r>
  <r>
    <x v="1"/>
    <x v="3"/>
    <s v="De Bonte Raaf"/>
    <x v="8"/>
    <x v="35"/>
    <n v="60"/>
    <x v="2"/>
    <x v="4"/>
    <x v="0"/>
    <x v="0"/>
    <x v="2"/>
    <x v="0"/>
  </r>
  <r>
    <x v="1"/>
    <x v="3"/>
    <s v="De Bonte Raaf"/>
    <x v="8"/>
    <x v="36"/>
    <n v="94"/>
    <x v="2"/>
    <x v="4"/>
    <x v="0"/>
    <x v="0"/>
    <x v="2"/>
    <x v="0"/>
  </r>
  <r>
    <x v="1"/>
    <x v="3"/>
    <s v="De Bonte Raaf"/>
    <x v="8"/>
    <x v="37"/>
    <n v="103.68"/>
    <x v="2"/>
    <x v="4"/>
    <x v="0"/>
    <x v="0"/>
    <x v="2"/>
    <x v="0"/>
  </r>
  <r>
    <x v="1"/>
    <x v="3"/>
    <s v="De Bonte Raaf"/>
    <x v="8"/>
    <x v="104"/>
    <n v="0"/>
    <x v="2"/>
    <x v="4"/>
    <x v="0"/>
    <x v="0"/>
    <x v="2"/>
    <x v="0"/>
  </r>
  <r>
    <x v="1"/>
    <x v="3"/>
    <s v="De Bonte Raaf"/>
    <x v="8"/>
    <x v="127"/>
    <n v="22.5"/>
    <x v="2"/>
    <x v="4"/>
    <x v="0"/>
    <x v="0"/>
    <x v="2"/>
    <x v="0"/>
  </r>
  <r>
    <x v="1"/>
    <x v="3"/>
    <s v="De Bonte Raaf"/>
    <x v="8"/>
    <x v="105"/>
    <n v="0"/>
    <x v="2"/>
    <x v="4"/>
    <x v="0"/>
    <x v="0"/>
    <x v="2"/>
    <x v="0"/>
  </r>
  <r>
    <x v="1"/>
    <x v="3"/>
    <s v="De Bonte Raaf"/>
    <x v="8"/>
    <x v="128"/>
    <n v="22.5"/>
    <x v="2"/>
    <x v="4"/>
    <x v="0"/>
    <x v="0"/>
    <x v="2"/>
    <x v="0"/>
  </r>
  <r>
    <x v="1"/>
    <x v="3"/>
    <s v="De Bonte Raaf"/>
    <x v="8"/>
    <x v="106"/>
    <n v="0"/>
    <x v="2"/>
    <x v="4"/>
    <x v="0"/>
    <x v="0"/>
    <x v="2"/>
    <x v="0"/>
  </r>
  <r>
    <x v="1"/>
    <x v="3"/>
    <s v="De Bonte Raaf"/>
    <x v="8"/>
    <x v="129"/>
    <n v="19100.349999999999"/>
    <x v="2"/>
    <x v="4"/>
    <x v="0"/>
    <x v="0"/>
    <x v="2"/>
    <x v="0"/>
  </r>
  <r>
    <x v="1"/>
    <x v="3"/>
    <s v="De Bonte Raaf"/>
    <x v="8"/>
    <x v="38"/>
    <n v="18.25"/>
    <x v="2"/>
    <x v="4"/>
    <x v="0"/>
    <x v="0"/>
    <x v="2"/>
    <x v="0"/>
  </r>
  <r>
    <x v="1"/>
    <x v="3"/>
    <s v="De Bonte Raaf"/>
    <x v="8"/>
    <x v="39"/>
    <n v="0"/>
    <x v="2"/>
    <x v="4"/>
    <x v="0"/>
    <x v="0"/>
    <x v="2"/>
    <x v="0"/>
  </r>
  <r>
    <x v="1"/>
    <x v="3"/>
    <s v="De Bonte Raaf"/>
    <x v="8"/>
    <x v="93"/>
    <n v="76"/>
    <x v="2"/>
    <x v="4"/>
    <x v="0"/>
    <x v="0"/>
    <x v="2"/>
    <x v="0"/>
  </r>
  <r>
    <x v="1"/>
    <x v="3"/>
    <s v="De Bonte Raaf"/>
    <x v="8"/>
    <x v="40"/>
    <n v="94.25"/>
    <x v="2"/>
    <x v="4"/>
    <x v="0"/>
    <x v="0"/>
    <x v="2"/>
    <x v="0"/>
  </r>
  <r>
    <x v="1"/>
    <x v="3"/>
    <s v="De Bonte Raaf"/>
    <x v="8"/>
    <x v="41"/>
    <n v="0"/>
    <x v="2"/>
    <x v="4"/>
    <x v="0"/>
    <x v="0"/>
    <x v="2"/>
    <x v="0"/>
  </r>
  <r>
    <x v="1"/>
    <x v="3"/>
    <s v="De Bonte Raaf"/>
    <x v="8"/>
    <x v="92"/>
    <n v="1560"/>
    <x v="2"/>
    <x v="4"/>
    <x v="0"/>
    <x v="0"/>
    <x v="2"/>
    <x v="0"/>
  </r>
  <r>
    <x v="1"/>
    <x v="3"/>
    <s v="De Bonte Raaf"/>
    <x v="8"/>
    <x v="107"/>
    <n v="0"/>
    <x v="2"/>
    <x v="4"/>
    <x v="0"/>
    <x v="1"/>
    <x v="2"/>
    <x v="0"/>
  </r>
  <r>
    <x v="1"/>
    <x v="3"/>
    <s v="De Bonte Raaf"/>
    <x v="8"/>
    <x v="43"/>
    <n v="0"/>
    <x v="2"/>
    <x v="4"/>
    <x v="0"/>
    <x v="1"/>
    <x v="2"/>
    <x v="0"/>
  </r>
  <r>
    <x v="1"/>
    <x v="3"/>
    <s v="De Bonte Raaf"/>
    <x v="8"/>
    <x v="108"/>
    <n v="0"/>
    <x v="2"/>
    <x v="4"/>
    <x v="0"/>
    <x v="1"/>
    <x v="2"/>
    <x v="0"/>
  </r>
  <r>
    <x v="1"/>
    <x v="3"/>
    <s v="De Bonte Raaf"/>
    <x v="8"/>
    <x v="109"/>
    <n v="0"/>
    <x v="2"/>
    <x v="4"/>
    <x v="0"/>
    <x v="1"/>
    <x v="2"/>
    <x v="0"/>
  </r>
  <r>
    <x v="1"/>
    <x v="3"/>
    <s v="De Bonte Raaf"/>
    <x v="8"/>
    <x v="110"/>
    <n v="0"/>
    <x v="2"/>
    <x v="4"/>
    <x v="0"/>
    <x v="1"/>
    <x v="2"/>
    <x v="0"/>
  </r>
  <r>
    <x v="1"/>
    <x v="3"/>
    <s v="De Bonte Raaf"/>
    <x v="8"/>
    <x v="44"/>
    <n v="0"/>
    <x v="2"/>
    <x v="4"/>
    <x v="0"/>
    <x v="2"/>
    <x v="2"/>
    <x v="0"/>
  </r>
  <r>
    <x v="1"/>
    <x v="3"/>
    <s v="De Bonte Raaf"/>
    <x v="8"/>
    <x v="111"/>
    <n v="0"/>
    <x v="2"/>
    <x v="4"/>
    <x v="0"/>
    <x v="2"/>
    <x v="2"/>
    <x v="0"/>
  </r>
  <r>
    <x v="1"/>
    <x v="3"/>
    <s v="De Bonte Raaf"/>
    <x v="8"/>
    <x v="46"/>
    <n v="0"/>
    <x v="2"/>
    <x v="4"/>
    <x v="0"/>
    <x v="2"/>
    <x v="2"/>
    <x v="0"/>
  </r>
  <r>
    <x v="1"/>
    <x v="3"/>
    <s v="De Bonte Raaf"/>
    <x v="8"/>
    <x v="112"/>
    <n v="0"/>
    <x v="2"/>
    <x v="4"/>
    <x v="0"/>
    <x v="2"/>
    <x v="2"/>
    <x v="0"/>
  </r>
  <r>
    <x v="1"/>
    <x v="3"/>
    <s v="De Bonte Raaf"/>
    <x v="8"/>
    <x v="113"/>
    <n v="0"/>
    <x v="2"/>
    <x v="4"/>
    <x v="0"/>
    <x v="2"/>
    <x v="2"/>
    <x v="0"/>
  </r>
  <r>
    <x v="1"/>
    <x v="3"/>
    <s v="De Bonte Raaf"/>
    <x v="8"/>
    <x v="114"/>
    <n v="0"/>
    <x v="2"/>
    <x v="4"/>
    <x v="0"/>
    <x v="2"/>
    <x v="2"/>
    <x v="0"/>
  </r>
  <r>
    <x v="1"/>
    <x v="3"/>
    <s v="De Bonte Raaf"/>
    <x v="8"/>
    <x v="115"/>
    <n v="0"/>
    <x v="2"/>
    <x v="4"/>
    <x v="0"/>
    <x v="2"/>
    <x v="2"/>
    <x v="0"/>
  </r>
  <r>
    <x v="1"/>
    <x v="3"/>
    <s v="De Bonte Raaf"/>
    <x v="8"/>
    <x v="116"/>
    <n v="0"/>
    <x v="2"/>
    <x v="4"/>
    <x v="0"/>
    <x v="1"/>
    <x v="2"/>
    <x v="0"/>
  </r>
  <r>
    <x v="1"/>
    <x v="3"/>
    <s v="De Bonte Raaf"/>
    <x v="8"/>
    <x v="117"/>
    <n v="0"/>
    <x v="2"/>
    <x v="4"/>
    <x v="0"/>
    <x v="2"/>
    <x v="2"/>
    <x v="0"/>
  </r>
  <r>
    <x v="1"/>
    <x v="3"/>
    <s v="De Bonte Raaf"/>
    <x v="8"/>
    <x v="118"/>
    <n v="0"/>
    <x v="2"/>
    <x v="4"/>
    <x v="0"/>
    <x v="1"/>
    <x v="2"/>
    <x v="0"/>
  </r>
  <r>
    <x v="1"/>
    <x v="3"/>
    <s v="De Bonte Raaf"/>
    <x v="8"/>
    <x v="119"/>
    <n v="-6.24"/>
    <x v="2"/>
    <x v="4"/>
    <x v="0"/>
    <x v="10"/>
    <x v="2"/>
    <x v="0"/>
  </r>
  <r>
    <x v="1"/>
    <x v="3"/>
    <s v="De Bonte Raaf"/>
    <x v="8"/>
    <x v="132"/>
    <n v="0"/>
    <x v="2"/>
    <x v="4"/>
    <x v="0"/>
    <x v="10"/>
    <x v="2"/>
    <x v="0"/>
  </r>
  <r>
    <x v="1"/>
    <x v="3"/>
    <s v="De Bonte Raaf"/>
    <x v="8"/>
    <x v="133"/>
    <n v="0"/>
    <x v="2"/>
    <x v="4"/>
    <x v="0"/>
    <x v="10"/>
    <x v="2"/>
    <x v="0"/>
  </r>
  <r>
    <x v="1"/>
    <x v="3"/>
    <s v="De Bonte Raaf"/>
    <x v="8"/>
    <x v="120"/>
    <n v="342.69"/>
    <x v="2"/>
    <x v="4"/>
    <x v="0"/>
    <x v="10"/>
    <x v="2"/>
    <x v="0"/>
  </r>
  <r>
    <x v="1"/>
    <x v="3"/>
    <s v="De Bonte Raaf"/>
    <x v="8"/>
    <x v="121"/>
    <n v="-72.61"/>
    <x v="2"/>
    <x v="4"/>
    <x v="0"/>
    <x v="10"/>
    <x v="2"/>
    <x v="0"/>
  </r>
  <r>
    <x v="1"/>
    <x v="3"/>
    <s v="De Bonte Raaf"/>
    <x v="8"/>
    <x v="122"/>
    <n v="-72.61"/>
    <x v="2"/>
    <x v="4"/>
    <x v="0"/>
    <x v="10"/>
    <x v="2"/>
    <x v="0"/>
  </r>
  <r>
    <x v="1"/>
    <x v="3"/>
    <s v="De Bonte Raaf"/>
    <x v="8"/>
    <x v="123"/>
    <n v="0"/>
    <x v="2"/>
    <x v="4"/>
    <x v="0"/>
    <x v="10"/>
    <x v="2"/>
    <x v="0"/>
  </r>
  <r>
    <x v="1"/>
    <x v="3"/>
    <s v="De Bonte Raaf"/>
    <x v="8"/>
    <x v="124"/>
    <n v="0"/>
    <x v="2"/>
    <x v="4"/>
    <x v="0"/>
    <x v="10"/>
    <x v="2"/>
    <x v="0"/>
  </r>
  <r>
    <x v="1"/>
    <x v="3"/>
    <s v="De Bonte Raaf"/>
    <x v="8"/>
    <x v="48"/>
    <n v="0"/>
    <x v="2"/>
    <x v="4"/>
    <x v="0"/>
    <x v="1"/>
    <x v="2"/>
    <x v="0"/>
  </r>
  <r>
    <x v="1"/>
    <x v="3"/>
    <s v="De Bonte Raaf"/>
    <x v="8"/>
    <x v="49"/>
    <n v="124.8"/>
    <x v="2"/>
    <x v="4"/>
    <x v="0"/>
    <x v="3"/>
    <x v="2"/>
    <x v="0"/>
  </r>
  <r>
    <x v="1"/>
    <x v="3"/>
    <s v="De Bonte Raaf"/>
    <x v="8"/>
    <x v="50"/>
    <n v="18.72"/>
    <x v="2"/>
    <x v="4"/>
    <x v="0"/>
    <x v="4"/>
    <x v="2"/>
    <x v="0"/>
  </r>
  <r>
    <x v="1"/>
    <x v="3"/>
    <s v="De Bonte Raaf"/>
    <x v="8"/>
    <x v="51"/>
    <n v="24.96"/>
    <x v="2"/>
    <x v="4"/>
    <x v="0"/>
    <x v="4"/>
    <x v="2"/>
    <x v="0"/>
  </r>
  <r>
    <x v="1"/>
    <x v="3"/>
    <s v="De Bonte Raaf"/>
    <x v="8"/>
    <x v="52"/>
    <n v="0"/>
    <x v="2"/>
    <x v="4"/>
    <x v="0"/>
    <x v="1"/>
    <x v="2"/>
    <x v="0"/>
  </r>
  <r>
    <x v="1"/>
    <x v="3"/>
    <s v="De Bonte Raaf"/>
    <x v="8"/>
    <x v="53"/>
    <n v="23.4"/>
    <x v="2"/>
    <x v="4"/>
    <x v="0"/>
    <x v="3"/>
    <x v="2"/>
    <x v="0"/>
  </r>
  <r>
    <x v="1"/>
    <x v="3"/>
    <s v="De Bonte Raaf"/>
    <x v="8"/>
    <x v="54"/>
    <n v="3.51"/>
    <x v="2"/>
    <x v="4"/>
    <x v="0"/>
    <x v="4"/>
    <x v="2"/>
    <x v="0"/>
  </r>
  <r>
    <x v="1"/>
    <x v="3"/>
    <s v="De Bonte Raaf"/>
    <x v="8"/>
    <x v="55"/>
    <n v="4.68"/>
    <x v="2"/>
    <x v="4"/>
    <x v="0"/>
    <x v="4"/>
    <x v="2"/>
    <x v="0"/>
  </r>
  <r>
    <x v="1"/>
    <x v="3"/>
    <s v="De Bonte Raaf"/>
    <x v="8"/>
    <x v="56"/>
    <n v="0"/>
    <x v="2"/>
    <x v="4"/>
    <x v="0"/>
    <x v="4"/>
    <x v="2"/>
    <x v="0"/>
  </r>
  <r>
    <x v="1"/>
    <x v="3"/>
    <s v="De Bonte Raaf"/>
    <x v="8"/>
    <x v="57"/>
    <n v="0"/>
    <x v="2"/>
    <x v="4"/>
    <x v="0"/>
    <x v="4"/>
    <x v="2"/>
    <x v="0"/>
  </r>
  <r>
    <x v="1"/>
    <x v="3"/>
    <s v="De Bonte Raaf"/>
    <x v="8"/>
    <x v="58"/>
    <n v="0"/>
    <x v="2"/>
    <x v="4"/>
    <x v="0"/>
    <x v="4"/>
    <x v="2"/>
    <x v="0"/>
  </r>
  <r>
    <x v="1"/>
    <x v="3"/>
    <s v="De Bonte Raaf"/>
    <x v="8"/>
    <x v="59"/>
    <n v="0"/>
    <x v="2"/>
    <x v="4"/>
    <x v="0"/>
    <x v="4"/>
    <x v="2"/>
    <x v="0"/>
  </r>
  <r>
    <x v="1"/>
    <x v="3"/>
    <s v="De Bonte Raaf"/>
    <x v="8"/>
    <x v="60"/>
    <n v="111.53"/>
    <x v="2"/>
    <x v="4"/>
    <x v="0"/>
    <x v="5"/>
    <x v="2"/>
    <x v="0"/>
  </r>
  <r>
    <x v="1"/>
    <x v="3"/>
    <s v="De Bonte Raaf"/>
    <x v="8"/>
    <x v="61"/>
    <n v="0"/>
    <x v="2"/>
    <x v="4"/>
    <x v="0"/>
    <x v="5"/>
    <x v="2"/>
    <x v="0"/>
  </r>
  <r>
    <x v="1"/>
    <x v="3"/>
    <s v="De Bonte Raaf"/>
    <x v="8"/>
    <x v="62"/>
    <n v="0"/>
    <x v="2"/>
    <x v="4"/>
    <x v="0"/>
    <x v="5"/>
    <x v="2"/>
    <x v="0"/>
  </r>
  <r>
    <x v="1"/>
    <x v="3"/>
    <s v="De Bonte Raaf"/>
    <x v="8"/>
    <x v="63"/>
    <n v="0"/>
    <x v="2"/>
    <x v="4"/>
    <x v="0"/>
    <x v="5"/>
    <x v="2"/>
    <x v="0"/>
  </r>
  <r>
    <x v="1"/>
    <x v="3"/>
    <s v="De Bonte Raaf"/>
    <x v="8"/>
    <x v="64"/>
    <n v="8"/>
    <x v="2"/>
    <x v="4"/>
    <x v="0"/>
    <x v="5"/>
    <x v="2"/>
    <x v="0"/>
  </r>
  <r>
    <x v="1"/>
    <x v="3"/>
    <s v="De Bonte Raaf"/>
    <x v="8"/>
    <x v="65"/>
    <n v="0"/>
    <x v="2"/>
    <x v="4"/>
    <x v="0"/>
    <x v="5"/>
    <x v="2"/>
    <x v="0"/>
  </r>
  <r>
    <x v="1"/>
    <x v="3"/>
    <s v="De Bonte Raaf"/>
    <x v="8"/>
    <x v="66"/>
    <n v="39.99"/>
    <x v="2"/>
    <x v="4"/>
    <x v="0"/>
    <x v="5"/>
    <x v="2"/>
    <x v="0"/>
  </r>
  <r>
    <x v="1"/>
    <x v="3"/>
    <s v="De Bonte Raaf"/>
    <x v="8"/>
    <x v="67"/>
    <n v="0"/>
    <x v="2"/>
    <x v="4"/>
    <x v="0"/>
    <x v="5"/>
    <x v="2"/>
    <x v="0"/>
  </r>
  <r>
    <x v="1"/>
    <x v="3"/>
    <s v="De Bonte Raaf"/>
    <x v="8"/>
    <x v="68"/>
    <n v="0"/>
    <x v="2"/>
    <x v="4"/>
    <x v="0"/>
    <x v="5"/>
    <x v="2"/>
    <x v="0"/>
  </r>
  <r>
    <x v="1"/>
    <x v="3"/>
    <s v="De Bonte Raaf"/>
    <x v="8"/>
    <x v="69"/>
    <n v="0"/>
    <x v="2"/>
    <x v="4"/>
    <x v="0"/>
    <x v="5"/>
    <x v="2"/>
    <x v="0"/>
  </r>
  <r>
    <x v="1"/>
    <x v="3"/>
    <s v="De Bonte Raaf"/>
    <x v="8"/>
    <x v="70"/>
    <n v="5.48"/>
    <x v="2"/>
    <x v="4"/>
    <x v="0"/>
    <x v="5"/>
    <x v="2"/>
    <x v="0"/>
  </r>
  <r>
    <x v="1"/>
    <x v="3"/>
    <s v="De Bonte Raaf"/>
    <x v="8"/>
    <x v="71"/>
    <n v="0"/>
    <x v="2"/>
    <x v="4"/>
    <x v="0"/>
    <x v="5"/>
    <x v="2"/>
    <x v="0"/>
  </r>
  <r>
    <x v="1"/>
    <x v="3"/>
    <s v="De Bonte Raaf"/>
    <x v="8"/>
    <x v="72"/>
    <n v="0"/>
    <x v="2"/>
    <x v="4"/>
    <x v="0"/>
    <x v="4"/>
    <x v="2"/>
    <x v="0"/>
  </r>
  <r>
    <x v="1"/>
    <x v="3"/>
    <s v="De Bonte Raaf"/>
    <x v="8"/>
    <x v="73"/>
    <n v="0"/>
    <x v="2"/>
    <x v="4"/>
    <x v="0"/>
    <x v="4"/>
    <x v="2"/>
    <x v="0"/>
  </r>
  <r>
    <x v="1"/>
    <x v="3"/>
    <s v="De Bonte Raaf"/>
    <x v="8"/>
    <x v="74"/>
    <n v="0"/>
    <x v="2"/>
    <x v="4"/>
    <x v="0"/>
    <x v="4"/>
    <x v="2"/>
    <x v="0"/>
  </r>
  <r>
    <x v="1"/>
    <x v="3"/>
    <s v="De Bonte Raaf"/>
    <x v="8"/>
    <x v="75"/>
    <n v="0"/>
    <x v="2"/>
    <x v="4"/>
    <x v="0"/>
    <x v="4"/>
    <x v="2"/>
    <x v="0"/>
  </r>
  <r>
    <x v="1"/>
    <x v="3"/>
    <s v="De Bonte Raaf"/>
    <x v="8"/>
    <x v="76"/>
    <n v="103.68"/>
    <x v="2"/>
    <x v="4"/>
    <x v="0"/>
    <x v="6"/>
    <x v="2"/>
    <x v="0"/>
  </r>
  <r>
    <x v="1"/>
    <x v="3"/>
    <s v="De Bonte Raaf"/>
    <x v="8"/>
    <x v="125"/>
    <n v="0"/>
    <x v="2"/>
    <x v="4"/>
    <x v="0"/>
    <x v="6"/>
    <x v="2"/>
    <x v="0"/>
  </r>
  <r>
    <x v="1"/>
    <x v="3"/>
    <s v="De Bonte Raaf"/>
    <x v="8"/>
    <x v="77"/>
    <n v="-90.58"/>
    <x v="2"/>
    <x v="4"/>
    <x v="0"/>
    <x v="7"/>
    <x v="2"/>
    <x v="0"/>
  </r>
  <r>
    <x v="1"/>
    <x v="3"/>
    <s v="De Bonte Raaf"/>
    <x v="8"/>
    <x v="78"/>
    <n v="0"/>
    <x v="2"/>
    <x v="4"/>
    <x v="0"/>
    <x v="7"/>
    <x v="2"/>
    <x v="0"/>
  </r>
  <r>
    <x v="1"/>
    <x v="3"/>
    <s v="De Bonte Raaf"/>
    <x v="8"/>
    <x v="79"/>
    <n v="0"/>
    <x v="2"/>
    <x v="4"/>
    <x v="0"/>
    <x v="7"/>
    <x v="2"/>
    <x v="0"/>
  </r>
  <r>
    <x v="1"/>
    <x v="3"/>
    <s v="De Bonte Raaf"/>
    <x v="8"/>
    <x v="80"/>
    <n v="0"/>
    <x v="2"/>
    <x v="4"/>
    <x v="0"/>
    <x v="8"/>
    <x v="2"/>
    <x v="0"/>
  </r>
  <r>
    <x v="1"/>
    <x v="3"/>
    <s v="De Bonte Raaf"/>
    <x v="8"/>
    <x v="126"/>
    <n v="0"/>
    <x v="2"/>
    <x v="4"/>
    <x v="0"/>
    <x v="8"/>
    <x v="2"/>
    <x v="0"/>
  </r>
  <r>
    <x v="1"/>
    <x v="3"/>
    <s v="De Bonte Raaf"/>
    <x v="8"/>
    <x v="81"/>
    <n v="1390.57"/>
    <x v="2"/>
    <x v="4"/>
    <x v="0"/>
    <x v="8"/>
    <x v="2"/>
    <x v="0"/>
  </r>
  <r>
    <x v="1"/>
    <x v="3"/>
    <s v="De Bonte Raaf"/>
    <x v="8"/>
    <x v="82"/>
    <n v="0"/>
    <x v="2"/>
    <x v="4"/>
    <x v="0"/>
    <x v="8"/>
    <x v="2"/>
    <x v="0"/>
  </r>
  <r>
    <x v="1"/>
    <x v="3"/>
    <s v="De Bonte Raaf"/>
    <x v="8"/>
    <x v="83"/>
    <n v="1390.57"/>
    <x v="2"/>
    <x v="4"/>
    <x v="0"/>
    <x v="9"/>
    <x v="2"/>
    <x v="0"/>
  </r>
  <r>
    <x v="1"/>
    <x v="3"/>
    <s v="De Bonte Raaf"/>
    <x v="8"/>
    <x v="84"/>
    <n v="0"/>
    <x v="2"/>
    <x v="4"/>
    <x v="0"/>
    <x v="3"/>
    <x v="2"/>
    <x v="0"/>
  </r>
  <r>
    <x v="1"/>
    <x v="3"/>
    <s v="De Bonte Raaf"/>
    <x v="9"/>
    <x v="0"/>
    <n v="3691.77"/>
    <x v="3"/>
    <x v="4"/>
    <x v="0"/>
    <x v="0"/>
    <x v="2"/>
    <x v="0"/>
  </r>
  <r>
    <x v="1"/>
    <x v="3"/>
    <s v="De Bonte Raaf"/>
    <x v="9"/>
    <x v="85"/>
    <n v="1306.51"/>
    <x v="3"/>
    <x v="4"/>
    <x v="0"/>
    <x v="0"/>
    <x v="2"/>
    <x v="0"/>
  </r>
  <r>
    <x v="1"/>
    <x v="3"/>
    <s v="De Bonte Raaf"/>
    <x v="9"/>
    <x v="2"/>
    <n v="0"/>
    <x v="3"/>
    <x v="4"/>
    <x v="0"/>
    <x v="0"/>
    <x v="2"/>
    <x v="0"/>
  </r>
  <r>
    <x v="1"/>
    <x v="3"/>
    <s v="De Bonte Raaf"/>
    <x v="9"/>
    <x v="86"/>
    <n v="1306.51"/>
    <x v="3"/>
    <x v="4"/>
    <x v="0"/>
    <x v="0"/>
    <x v="2"/>
    <x v="0"/>
  </r>
  <r>
    <x v="1"/>
    <x v="3"/>
    <s v="De Bonte Raaf"/>
    <x v="9"/>
    <x v="4"/>
    <n v="1132"/>
    <x v="3"/>
    <x v="4"/>
    <x v="0"/>
    <x v="1"/>
    <x v="2"/>
    <x v="0"/>
  </r>
  <r>
    <x v="1"/>
    <x v="3"/>
    <s v="De Bonte Raaf"/>
    <x v="9"/>
    <x v="5"/>
    <n v="0"/>
    <x v="3"/>
    <x v="4"/>
    <x v="0"/>
    <x v="0"/>
    <x v="2"/>
    <x v="0"/>
  </r>
  <r>
    <x v="1"/>
    <x v="3"/>
    <s v="De Bonte Raaf"/>
    <x v="9"/>
    <x v="6"/>
    <n v="1950.36"/>
    <x v="3"/>
    <x v="4"/>
    <x v="0"/>
    <x v="0"/>
    <x v="2"/>
    <x v="0"/>
  </r>
  <r>
    <x v="1"/>
    <x v="3"/>
    <s v="De Bonte Raaf"/>
    <x v="9"/>
    <x v="101"/>
    <n v="0"/>
    <x v="3"/>
    <x v="4"/>
    <x v="0"/>
    <x v="1"/>
    <x v="2"/>
    <x v="0"/>
  </r>
  <r>
    <x v="1"/>
    <x v="3"/>
    <s v="De Bonte Raaf"/>
    <x v="9"/>
    <x v="7"/>
    <n v="0"/>
    <x v="3"/>
    <x v="4"/>
    <x v="0"/>
    <x v="0"/>
    <x v="2"/>
    <x v="0"/>
  </r>
  <r>
    <x v="1"/>
    <x v="3"/>
    <s v="De Bonte Raaf"/>
    <x v="9"/>
    <x v="9"/>
    <n v="0"/>
    <x v="3"/>
    <x v="4"/>
    <x v="0"/>
    <x v="0"/>
    <x v="2"/>
    <x v="0"/>
  </r>
  <r>
    <x v="1"/>
    <x v="3"/>
    <s v="De Bonte Raaf"/>
    <x v="9"/>
    <x v="102"/>
    <n v="0"/>
    <x v="3"/>
    <x v="4"/>
    <x v="0"/>
    <x v="0"/>
    <x v="2"/>
    <x v="0"/>
  </r>
  <r>
    <x v="1"/>
    <x v="3"/>
    <s v="De Bonte Raaf"/>
    <x v="9"/>
    <x v="134"/>
    <n v="87.06"/>
    <x v="3"/>
    <x v="4"/>
    <x v="0"/>
    <x v="0"/>
    <x v="2"/>
    <x v="0"/>
  </r>
  <r>
    <x v="1"/>
    <x v="3"/>
    <s v="De Bonte Raaf"/>
    <x v="9"/>
    <x v="87"/>
    <n v="1132"/>
    <x v="3"/>
    <x v="4"/>
    <x v="0"/>
    <x v="0"/>
    <x v="2"/>
    <x v="0"/>
  </r>
  <r>
    <x v="1"/>
    <x v="3"/>
    <s v="De Bonte Raaf"/>
    <x v="9"/>
    <x v="88"/>
    <n v="1277.0999999999999"/>
    <x v="3"/>
    <x v="4"/>
    <x v="0"/>
    <x v="0"/>
    <x v="2"/>
    <x v="0"/>
  </r>
  <r>
    <x v="1"/>
    <x v="3"/>
    <s v="De Bonte Raaf"/>
    <x v="9"/>
    <x v="89"/>
    <n v="1277.0999999999999"/>
    <x v="3"/>
    <x v="4"/>
    <x v="0"/>
    <x v="0"/>
    <x v="2"/>
    <x v="0"/>
  </r>
  <r>
    <x v="1"/>
    <x v="3"/>
    <s v="De Bonte Raaf"/>
    <x v="9"/>
    <x v="90"/>
    <n v="1132"/>
    <x v="3"/>
    <x v="4"/>
    <x v="0"/>
    <x v="0"/>
    <x v="2"/>
    <x v="0"/>
  </r>
  <r>
    <x v="1"/>
    <x v="3"/>
    <s v="De Bonte Raaf"/>
    <x v="9"/>
    <x v="91"/>
    <n v="1277.0999999999999"/>
    <x v="3"/>
    <x v="4"/>
    <x v="0"/>
    <x v="0"/>
    <x v="2"/>
    <x v="0"/>
  </r>
  <r>
    <x v="1"/>
    <x v="3"/>
    <s v="De Bonte Raaf"/>
    <x v="9"/>
    <x v="103"/>
    <n v="0"/>
    <x v="3"/>
    <x v="4"/>
    <x v="0"/>
    <x v="1"/>
    <x v="2"/>
    <x v="0"/>
  </r>
  <r>
    <x v="1"/>
    <x v="3"/>
    <s v="De Bonte Raaf"/>
    <x v="9"/>
    <x v="15"/>
    <n v="0"/>
    <x v="3"/>
    <x v="4"/>
    <x v="0"/>
    <x v="0"/>
    <x v="2"/>
    <x v="0"/>
  </r>
  <r>
    <x v="1"/>
    <x v="3"/>
    <s v="De Bonte Raaf"/>
    <x v="9"/>
    <x v="16"/>
    <n v="1306.51"/>
    <x v="3"/>
    <x v="4"/>
    <x v="0"/>
    <x v="0"/>
    <x v="2"/>
    <x v="0"/>
  </r>
  <r>
    <x v="1"/>
    <x v="3"/>
    <s v="De Bonte Raaf"/>
    <x v="9"/>
    <x v="17"/>
    <n v="0"/>
    <x v="3"/>
    <x v="4"/>
    <x v="0"/>
    <x v="0"/>
    <x v="2"/>
    <x v="0"/>
  </r>
  <r>
    <x v="1"/>
    <x v="3"/>
    <s v="De Bonte Raaf"/>
    <x v="9"/>
    <x v="18"/>
    <n v="1306.51"/>
    <x v="3"/>
    <x v="4"/>
    <x v="0"/>
    <x v="0"/>
    <x v="2"/>
    <x v="0"/>
  </r>
  <r>
    <x v="1"/>
    <x v="3"/>
    <s v="De Bonte Raaf"/>
    <x v="9"/>
    <x v="19"/>
    <n v="22"/>
    <x v="3"/>
    <x v="4"/>
    <x v="0"/>
    <x v="0"/>
    <x v="2"/>
    <x v="0"/>
  </r>
  <r>
    <x v="1"/>
    <x v="3"/>
    <s v="De Bonte Raaf"/>
    <x v="9"/>
    <x v="20"/>
    <n v="1306.51"/>
    <x v="3"/>
    <x v="4"/>
    <x v="0"/>
    <x v="0"/>
    <x v="2"/>
    <x v="0"/>
  </r>
  <r>
    <x v="1"/>
    <x v="3"/>
    <s v="De Bonte Raaf"/>
    <x v="9"/>
    <x v="21"/>
    <n v="-75.92"/>
    <x v="3"/>
    <x v="4"/>
    <x v="0"/>
    <x v="0"/>
    <x v="2"/>
    <x v="0"/>
  </r>
  <r>
    <x v="1"/>
    <x v="3"/>
    <s v="De Bonte Raaf"/>
    <x v="9"/>
    <x v="22"/>
    <n v="1306.51"/>
    <x v="3"/>
    <x v="4"/>
    <x v="0"/>
    <x v="0"/>
    <x v="2"/>
    <x v="0"/>
  </r>
  <r>
    <x v="1"/>
    <x v="3"/>
    <s v="De Bonte Raaf"/>
    <x v="9"/>
    <x v="23"/>
    <n v="1306.51"/>
    <x v="3"/>
    <x v="4"/>
    <x v="0"/>
    <x v="0"/>
    <x v="2"/>
    <x v="0"/>
  </r>
  <r>
    <x v="1"/>
    <x v="3"/>
    <s v="De Bonte Raaf"/>
    <x v="9"/>
    <x v="24"/>
    <n v="1306.51"/>
    <x v="3"/>
    <x v="4"/>
    <x v="0"/>
    <x v="0"/>
    <x v="2"/>
    <x v="0"/>
  </r>
  <r>
    <x v="1"/>
    <x v="3"/>
    <s v="De Bonte Raaf"/>
    <x v="9"/>
    <x v="25"/>
    <n v="21.67"/>
    <x v="3"/>
    <x v="4"/>
    <x v="0"/>
    <x v="0"/>
    <x v="2"/>
    <x v="0"/>
  </r>
  <r>
    <x v="1"/>
    <x v="3"/>
    <s v="De Bonte Raaf"/>
    <x v="9"/>
    <x v="26"/>
    <n v="89.2"/>
    <x v="3"/>
    <x v="4"/>
    <x v="0"/>
    <x v="0"/>
    <x v="2"/>
    <x v="0"/>
  </r>
  <r>
    <x v="1"/>
    <x v="3"/>
    <s v="De Bonte Raaf"/>
    <x v="9"/>
    <x v="27"/>
    <n v="171.75"/>
    <x v="3"/>
    <x v="4"/>
    <x v="0"/>
    <x v="0"/>
    <x v="2"/>
    <x v="0"/>
  </r>
  <r>
    <x v="1"/>
    <x v="3"/>
    <s v="De Bonte Raaf"/>
    <x v="9"/>
    <x v="28"/>
    <n v="1306.51"/>
    <x v="3"/>
    <x v="4"/>
    <x v="0"/>
    <x v="0"/>
    <x v="2"/>
    <x v="0"/>
  </r>
  <r>
    <x v="1"/>
    <x v="3"/>
    <s v="De Bonte Raaf"/>
    <x v="9"/>
    <x v="29"/>
    <n v="0"/>
    <x v="3"/>
    <x v="4"/>
    <x v="0"/>
    <x v="0"/>
    <x v="2"/>
    <x v="0"/>
  </r>
  <r>
    <x v="1"/>
    <x v="3"/>
    <s v="De Bonte Raaf"/>
    <x v="9"/>
    <x v="30"/>
    <n v="2264"/>
    <x v="3"/>
    <x v="4"/>
    <x v="0"/>
    <x v="0"/>
    <x v="2"/>
    <x v="0"/>
  </r>
  <r>
    <x v="1"/>
    <x v="3"/>
    <s v="De Bonte Raaf"/>
    <x v="9"/>
    <x v="31"/>
    <n v="14.51"/>
    <x v="3"/>
    <x v="4"/>
    <x v="0"/>
    <x v="0"/>
    <x v="2"/>
    <x v="0"/>
  </r>
  <r>
    <x v="1"/>
    <x v="3"/>
    <s v="De Bonte Raaf"/>
    <x v="9"/>
    <x v="32"/>
    <n v="88"/>
    <x v="3"/>
    <x v="4"/>
    <x v="0"/>
    <x v="0"/>
    <x v="2"/>
    <x v="0"/>
  </r>
  <r>
    <x v="1"/>
    <x v="3"/>
    <s v="De Bonte Raaf"/>
    <x v="9"/>
    <x v="33"/>
    <n v="56.41"/>
    <x v="3"/>
    <x v="4"/>
    <x v="0"/>
    <x v="0"/>
    <x v="2"/>
    <x v="0"/>
  </r>
  <r>
    <x v="1"/>
    <x v="3"/>
    <s v="De Bonte Raaf"/>
    <x v="9"/>
    <x v="34"/>
    <n v="50"/>
    <x v="3"/>
    <x v="4"/>
    <x v="0"/>
    <x v="0"/>
    <x v="2"/>
    <x v="0"/>
  </r>
  <r>
    <x v="1"/>
    <x v="3"/>
    <s v="De Bonte Raaf"/>
    <x v="9"/>
    <x v="35"/>
    <n v="100"/>
    <x v="3"/>
    <x v="4"/>
    <x v="0"/>
    <x v="0"/>
    <x v="2"/>
    <x v="0"/>
  </r>
  <r>
    <x v="1"/>
    <x v="3"/>
    <s v="De Bonte Raaf"/>
    <x v="9"/>
    <x v="36"/>
    <n v="88"/>
    <x v="3"/>
    <x v="4"/>
    <x v="0"/>
    <x v="0"/>
    <x v="2"/>
    <x v="0"/>
  </r>
  <r>
    <x v="1"/>
    <x v="3"/>
    <s v="De Bonte Raaf"/>
    <x v="9"/>
    <x v="37"/>
    <n v="91.46"/>
    <x v="3"/>
    <x v="4"/>
    <x v="0"/>
    <x v="0"/>
    <x v="2"/>
    <x v="0"/>
  </r>
  <r>
    <x v="1"/>
    <x v="3"/>
    <s v="De Bonte Raaf"/>
    <x v="9"/>
    <x v="104"/>
    <n v="0"/>
    <x v="3"/>
    <x v="4"/>
    <x v="0"/>
    <x v="0"/>
    <x v="2"/>
    <x v="0"/>
  </r>
  <r>
    <x v="1"/>
    <x v="3"/>
    <s v="De Bonte Raaf"/>
    <x v="9"/>
    <x v="127"/>
    <n v="8.33"/>
    <x v="3"/>
    <x v="4"/>
    <x v="0"/>
    <x v="0"/>
    <x v="2"/>
    <x v="0"/>
  </r>
  <r>
    <x v="1"/>
    <x v="3"/>
    <s v="De Bonte Raaf"/>
    <x v="9"/>
    <x v="105"/>
    <n v="0"/>
    <x v="3"/>
    <x v="4"/>
    <x v="0"/>
    <x v="0"/>
    <x v="2"/>
    <x v="0"/>
  </r>
  <r>
    <x v="1"/>
    <x v="3"/>
    <s v="De Bonte Raaf"/>
    <x v="9"/>
    <x v="128"/>
    <n v="8.33"/>
    <x v="3"/>
    <x v="4"/>
    <x v="0"/>
    <x v="0"/>
    <x v="2"/>
    <x v="0"/>
  </r>
  <r>
    <x v="1"/>
    <x v="3"/>
    <s v="De Bonte Raaf"/>
    <x v="9"/>
    <x v="106"/>
    <n v="0"/>
    <x v="3"/>
    <x v="4"/>
    <x v="0"/>
    <x v="0"/>
    <x v="2"/>
    <x v="0"/>
  </r>
  <r>
    <x v="1"/>
    <x v="3"/>
    <s v="De Bonte Raaf"/>
    <x v="9"/>
    <x v="129"/>
    <n v="15214.59"/>
    <x v="3"/>
    <x v="4"/>
    <x v="0"/>
    <x v="0"/>
    <x v="2"/>
    <x v="0"/>
  </r>
  <r>
    <x v="1"/>
    <x v="3"/>
    <s v="De Bonte Raaf"/>
    <x v="9"/>
    <x v="38"/>
    <n v="22.03"/>
    <x v="3"/>
    <x v="4"/>
    <x v="0"/>
    <x v="0"/>
    <x v="2"/>
    <x v="0"/>
  </r>
  <r>
    <x v="1"/>
    <x v="3"/>
    <s v="De Bonte Raaf"/>
    <x v="9"/>
    <x v="39"/>
    <n v="0"/>
    <x v="3"/>
    <x v="4"/>
    <x v="0"/>
    <x v="0"/>
    <x v="2"/>
    <x v="0"/>
  </r>
  <r>
    <x v="1"/>
    <x v="3"/>
    <s v="De Bonte Raaf"/>
    <x v="9"/>
    <x v="93"/>
    <n v="54"/>
    <x v="3"/>
    <x v="4"/>
    <x v="0"/>
    <x v="0"/>
    <x v="2"/>
    <x v="0"/>
  </r>
  <r>
    <x v="1"/>
    <x v="3"/>
    <s v="De Bonte Raaf"/>
    <x v="9"/>
    <x v="40"/>
    <n v="76.03"/>
    <x v="3"/>
    <x v="4"/>
    <x v="0"/>
    <x v="0"/>
    <x v="2"/>
    <x v="0"/>
  </r>
  <r>
    <x v="1"/>
    <x v="3"/>
    <s v="De Bonte Raaf"/>
    <x v="9"/>
    <x v="41"/>
    <n v="0"/>
    <x v="3"/>
    <x v="4"/>
    <x v="0"/>
    <x v="0"/>
    <x v="2"/>
    <x v="0"/>
  </r>
  <r>
    <x v="1"/>
    <x v="3"/>
    <s v="De Bonte Raaf"/>
    <x v="9"/>
    <x v="92"/>
    <n v="1132"/>
    <x v="3"/>
    <x v="4"/>
    <x v="0"/>
    <x v="0"/>
    <x v="2"/>
    <x v="0"/>
  </r>
  <r>
    <x v="1"/>
    <x v="3"/>
    <s v="De Bonte Raaf"/>
    <x v="9"/>
    <x v="107"/>
    <n v="0"/>
    <x v="3"/>
    <x v="4"/>
    <x v="0"/>
    <x v="1"/>
    <x v="2"/>
    <x v="0"/>
  </r>
  <r>
    <x v="1"/>
    <x v="3"/>
    <s v="De Bonte Raaf"/>
    <x v="9"/>
    <x v="43"/>
    <n v="0"/>
    <x v="3"/>
    <x v="4"/>
    <x v="0"/>
    <x v="1"/>
    <x v="2"/>
    <x v="0"/>
  </r>
  <r>
    <x v="1"/>
    <x v="3"/>
    <s v="De Bonte Raaf"/>
    <x v="9"/>
    <x v="108"/>
    <n v="145.1"/>
    <x v="3"/>
    <x v="4"/>
    <x v="0"/>
    <x v="1"/>
    <x v="2"/>
    <x v="0"/>
  </r>
  <r>
    <x v="1"/>
    <x v="3"/>
    <s v="De Bonte Raaf"/>
    <x v="9"/>
    <x v="109"/>
    <n v="87.06"/>
    <x v="3"/>
    <x v="4"/>
    <x v="0"/>
    <x v="1"/>
    <x v="2"/>
    <x v="0"/>
  </r>
  <r>
    <x v="1"/>
    <x v="3"/>
    <s v="De Bonte Raaf"/>
    <x v="9"/>
    <x v="110"/>
    <n v="0"/>
    <x v="3"/>
    <x v="4"/>
    <x v="0"/>
    <x v="1"/>
    <x v="2"/>
    <x v="0"/>
  </r>
  <r>
    <x v="1"/>
    <x v="3"/>
    <s v="De Bonte Raaf"/>
    <x v="9"/>
    <x v="44"/>
    <n v="0"/>
    <x v="3"/>
    <x v="4"/>
    <x v="0"/>
    <x v="2"/>
    <x v="2"/>
    <x v="0"/>
  </r>
  <r>
    <x v="1"/>
    <x v="3"/>
    <s v="De Bonte Raaf"/>
    <x v="9"/>
    <x v="111"/>
    <n v="0"/>
    <x v="3"/>
    <x v="4"/>
    <x v="0"/>
    <x v="2"/>
    <x v="2"/>
    <x v="0"/>
  </r>
  <r>
    <x v="1"/>
    <x v="3"/>
    <s v="De Bonte Raaf"/>
    <x v="9"/>
    <x v="46"/>
    <n v="0"/>
    <x v="3"/>
    <x v="4"/>
    <x v="0"/>
    <x v="2"/>
    <x v="2"/>
    <x v="0"/>
  </r>
  <r>
    <x v="1"/>
    <x v="3"/>
    <s v="De Bonte Raaf"/>
    <x v="9"/>
    <x v="112"/>
    <n v="0"/>
    <x v="3"/>
    <x v="4"/>
    <x v="0"/>
    <x v="2"/>
    <x v="2"/>
    <x v="0"/>
  </r>
  <r>
    <x v="1"/>
    <x v="3"/>
    <s v="De Bonte Raaf"/>
    <x v="9"/>
    <x v="113"/>
    <n v="0"/>
    <x v="3"/>
    <x v="4"/>
    <x v="0"/>
    <x v="2"/>
    <x v="2"/>
    <x v="0"/>
  </r>
  <r>
    <x v="1"/>
    <x v="3"/>
    <s v="De Bonte Raaf"/>
    <x v="9"/>
    <x v="114"/>
    <n v="0"/>
    <x v="3"/>
    <x v="4"/>
    <x v="0"/>
    <x v="2"/>
    <x v="2"/>
    <x v="0"/>
  </r>
  <r>
    <x v="1"/>
    <x v="3"/>
    <s v="De Bonte Raaf"/>
    <x v="9"/>
    <x v="115"/>
    <n v="0"/>
    <x v="3"/>
    <x v="4"/>
    <x v="0"/>
    <x v="2"/>
    <x v="2"/>
    <x v="0"/>
  </r>
  <r>
    <x v="1"/>
    <x v="3"/>
    <s v="De Bonte Raaf"/>
    <x v="9"/>
    <x v="116"/>
    <n v="0"/>
    <x v="3"/>
    <x v="4"/>
    <x v="0"/>
    <x v="1"/>
    <x v="2"/>
    <x v="0"/>
  </r>
  <r>
    <x v="1"/>
    <x v="3"/>
    <s v="De Bonte Raaf"/>
    <x v="9"/>
    <x v="117"/>
    <n v="0"/>
    <x v="3"/>
    <x v="4"/>
    <x v="0"/>
    <x v="2"/>
    <x v="2"/>
    <x v="0"/>
  </r>
  <r>
    <x v="1"/>
    <x v="3"/>
    <s v="De Bonte Raaf"/>
    <x v="9"/>
    <x v="118"/>
    <n v="0"/>
    <x v="3"/>
    <x v="4"/>
    <x v="0"/>
    <x v="1"/>
    <x v="2"/>
    <x v="0"/>
  </r>
  <r>
    <x v="1"/>
    <x v="3"/>
    <s v="De Bonte Raaf"/>
    <x v="9"/>
    <x v="119"/>
    <n v="-5.46"/>
    <x v="3"/>
    <x v="4"/>
    <x v="0"/>
    <x v="10"/>
    <x v="2"/>
    <x v="0"/>
  </r>
  <r>
    <x v="1"/>
    <x v="3"/>
    <s v="De Bonte Raaf"/>
    <x v="9"/>
    <x v="132"/>
    <n v="0"/>
    <x v="3"/>
    <x v="4"/>
    <x v="0"/>
    <x v="10"/>
    <x v="2"/>
    <x v="0"/>
  </r>
  <r>
    <x v="1"/>
    <x v="3"/>
    <s v="De Bonte Raaf"/>
    <x v="9"/>
    <x v="133"/>
    <n v="0"/>
    <x v="3"/>
    <x v="4"/>
    <x v="0"/>
    <x v="10"/>
    <x v="2"/>
    <x v="0"/>
  </r>
  <r>
    <x v="1"/>
    <x v="3"/>
    <s v="De Bonte Raaf"/>
    <x v="9"/>
    <x v="120"/>
    <n v="280.05"/>
    <x v="3"/>
    <x v="4"/>
    <x v="0"/>
    <x v="10"/>
    <x v="2"/>
    <x v="0"/>
  </r>
  <r>
    <x v="1"/>
    <x v="3"/>
    <s v="De Bonte Raaf"/>
    <x v="9"/>
    <x v="121"/>
    <n v="-52.19"/>
    <x v="3"/>
    <x v="4"/>
    <x v="0"/>
    <x v="10"/>
    <x v="2"/>
    <x v="0"/>
  </r>
  <r>
    <x v="1"/>
    <x v="3"/>
    <s v="De Bonte Raaf"/>
    <x v="9"/>
    <x v="122"/>
    <n v="-52.19"/>
    <x v="3"/>
    <x v="4"/>
    <x v="0"/>
    <x v="10"/>
    <x v="2"/>
    <x v="0"/>
  </r>
  <r>
    <x v="1"/>
    <x v="3"/>
    <s v="De Bonte Raaf"/>
    <x v="9"/>
    <x v="123"/>
    <n v="0"/>
    <x v="3"/>
    <x v="4"/>
    <x v="0"/>
    <x v="10"/>
    <x v="2"/>
    <x v="0"/>
  </r>
  <r>
    <x v="1"/>
    <x v="3"/>
    <s v="De Bonte Raaf"/>
    <x v="9"/>
    <x v="124"/>
    <n v="0"/>
    <x v="3"/>
    <x v="4"/>
    <x v="0"/>
    <x v="10"/>
    <x v="2"/>
    <x v="0"/>
  </r>
  <r>
    <x v="1"/>
    <x v="3"/>
    <s v="De Bonte Raaf"/>
    <x v="9"/>
    <x v="48"/>
    <n v="0"/>
    <x v="3"/>
    <x v="4"/>
    <x v="0"/>
    <x v="1"/>
    <x v="2"/>
    <x v="0"/>
  </r>
  <r>
    <x v="1"/>
    <x v="3"/>
    <s v="De Bonte Raaf"/>
    <x v="9"/>
    <x v="49"/>
    <n v="102.17"/>
    <x v="3"/>
    <x v="4"/>
    <x v="0"/>
    <x v="3"/>
    <x v="2"/>
    <x v="0"/>
  </r>
  <r>
    <x v="1"/>
    <x v="3"/>
    <s v="De Bonte Raaf"/>
    <x v="9"/>
    <x v="50"/>
    <n v="15.33"/>
    <x v="3"/>
    <x v="4"/>
    <x v="0"/>
    <x v="4"/>
    <x v="2"/>
    <x v="0"/>
  </r>
  <r>
    <x v="1"/>
    <x v="3"/>
    <s v="De Bonte Raaf"/>
    <x v="9"/>
    <x v="51"/>
    <n v="20.43"/>
    <x v="3"/>
    <x v="4"/>
    <x v="0"/>
    <x v="4"/>
    <x v="2"/>
    <x v="0"/>
  </r>
  <r>
    <x v="1"/>
    <x v="3"/>
    <s v="De Bonte Raaf"/>
    <x v="9"/>
    <x v="52"/>
    <n v="0"/>
    <x v="3"/>
    <x v="4"/>
    <x v="0"/>
    <x v="1"/>
    <x v="2"/>
    <x v="0"/>
  </r>
  <r>
    <x v="1"/>
    <x v="3"/>
    <s v="De Bonte Raaf"/>
    <x v="9"/>
    <x v="53"/>
    <n v="19.16"/>
    <x v="3"/>
    <x v="4"/>
    <x v="0"/>
    <x v="3"/>
    <x v="2"/>
    <x v="0"/>
  </r>
  <r>
    <x v="1"/>
    <x v="3"/>
    <s v="De Bonte Raaf"/>
    <x v="9"/>
    <x v="54"/>
    <n v="2.87"/>
    <x v="3"/>
    <x v="4"/>
    <x v="0"/>
    <x v="4"/>
    <x v="2"/>
    <x v="0"/>
  </r>
  <r>
    <x v="1"/>
    <x v="3"/>
    <s v="De Bonte Raaf"/>
    <x v="9"/>
    <x v="55"/>
    <n v="3.83"/>
    <x v="3"/>
    <x v="4"/>
    <x v="0"/>
    <x v="4"/>
    <x v="2"/>
    <x v="0"/>
  </r>
  <r>
    <x v="1"/>
    <x v="3"/>
    <s v="De Bonte Raaf"/>
    <x v="9"/>
    <x v="56"/>
    <n v="0"/>
    <x v="3"/>
    <x v="4"/>
    <x v="0"/>
    <x v="4"/>
    <x v="2"/>
    <x v="0"/>
  </r>
  <r>
    <x v="1"/>
    <x v="3"/>
    <s v="De Bonte Raaf"/>
    <x v="9"/>
    <x v="57"/>
    <n v="0"/>
    <x v="3"/>
    <x v="4"/>
    <x v="0"/>
    <x v="4"/>
    <x v="2"/>
    <x v="0"/>
  </r>
  <r>
    <x v="1"/>
    <x v="3"/>
    <s v="De Bonte Raaf"/>
    <x v="9"/>
    <x v="58"/>
    <n v="0"/>
    <x v="3"/>
    <x v="4"/>
    <x v="0"/>
    <x v="4"/>
    <x v="2"/>
    <x v="0"/>
  </r>
  <r>
    <x v="1"/>
    <x v="3"/>
    <s v="De Bonte Raaf"/>
    <x v="9"/>
    <x v="59"/>
    <n v="0"/>
    <x v="3"/>
    <x v="4"/>
    <x v="0"/>
    <x v="4"/>
    <x v="2"/>
    <x v="0"/>
  </r>
  <r>
    <x v="1"/>
    <x v="3"/>
    <s v="De Bonte Raaf"/>
    <x v="9"/>
    <x v="60"/>
    <n v="98.38"/>
    <x v="3"/>
    <x v="4"/>
    <x v="0"/>
    <x v="5"/>
    <x v="2"/>
    <x v="0"/>
  </r>
  <r>
    <x v="1"/>
    <x v="3"/>
    <s v="De Bonte Raaf"/>
    <x v="9"/>
    <x v="61"/>
    <n v="0"/>
    <x v="3"/>
    <x v="4"/>
    <x v="0"/>
    <x v="5"/>
    <x v="2"/>
    <x v="0"/>
  </r>
  <r>
    <x v="1"/>
    <x v="3"/>
    <s v="De Bonte Raaf"/>
    <x v="9"/>
    <x v="62"/>
    <n v="0"/>
    <x v="3"/>
    <x v="4"/>
    <x v="0"/>
    <x v="5"/>
    <x v="2"/>
    <x v="0"/>
  </r>
  <r>
    <x v="1"/>
    <x v="3"/>
    <s v="De Bonte Raaf"/>
    <x v="9"/>
    <x v="63"/>
    <n v="0"/>
    <x v="3"/>
    <x v="4"/>
    <x v="0"/>
    <x v="5"/>
    <x v="2"/>
    <x v="0"/>
  </r>
  <r>
    <x v="1"/>
    <x v="3"/>
    <s v="De Bonte Raaf"/>
    <x v="9"/>
    <x v="64"/>
    <n v="7.06"/>
    <x v="3"/>
    <x v="4"/>
    <x v="0"/>
    <x v="5"/>
    <x v="2"/>
    <x v="0"/>
  </r>
  <r>
    <x v="1"/>
    <x v="3"/>
    <s v="De Bonte Raaf"/>
    <x v="9"/>
    <x v="65"/>
    <n v="0"/>
    <x v="3"/>
    <x v="4"/>
    <x v="0"/>
    <x v="5"/>
    <x v="2"/>
    <x v="0"/>
  </r>
  <r>
    <x v="1"/>
    <x v="3"/>
    <s v="De Bonte Raaf"/>
    <x v="9"/>
    <x v="66"/>
    <n v="35.28"/>
    <x v="3"/>
    <x v="4"/>
    <x v="0"/>
    <x v="5"/>
    <x v="2"/>
    <x v="0"/>
  </r>
  <r>
    <x v="1"/>
    <x v="3"/>
    <s v="De Bonte Raaf"/>
    <x v="9"/>
    <x v="67"/>
    <n v="0"/>
    <x v="3"/>
    <x v="4"/>
    <x v="0"/>
    <x v="5"/>
    <x v="2"/>
    <x v="0"/>
  </r>
  <r>
    <x v="1"/>
    <x v="3"/>
    <s v="De Bonte Raaf"/>
    <x v="9"/>
    <x v="68"/>
    <n v="0"/>
    <x v="3"/>
    <x v="4"/>
    <x v="0"/>
    <x v="5"/>
    <x v="2"/>
    <x v="0"/>
  </r>
  <r>
    <x v="1"/>
    <x v="3"/>
    <s v="De Bonte Raaf"/>
    <x v="9"/>
    <x v="69"/>
    <n v="0"/>
    <x v="3"/>
    <x v="4"/>
    <x v="0"/>
    <x v="5"/>
    <x v="2"/>
    <x v="0"/>
  </r>
  <r>
    <x v="1"/>
    <x v="3"/>
    <s v="De Bonte Raaf"/>
    <x v="9"/>
    <x v="70"/>
    <n v="4.83"/>
    <x v="3"/>
    <x v="4"/>
    <x v="0"/>
    <x v="5"/>
    <x v="2"/>
    <x v="0"/>
  </r>
  <r>
    <x v="1"/>
    <x v="3"/>
    <s v="De Bonte Raaf"/>
    <x v="9"/>
    <x v="71"/>
    <n v="0"/>
    <x v="3"/>
    <x v="4"/>
    <x v="0"/>
    <x v="5"/>
    <x v="2"/>
    <x v="0"/>
  </r>
  <r>
    <x v="1"/>
    <x v="3"/>
    <s v="De Bonte Raaf"/>
    <x v="9"/>
    <x v="72"/>
    <n v="0"/>
    <x v="3"/>
    <x v="4"/>
    <x v="0"/>
    <x v="4"/>
    <x v="2"/>
    <x v="0"/>
  </r>
  <r>
    <x v="1"/>
    <x v="3"/>
    <s v="De Bonte Raaf"/>
    <x v="9"/>
    <x v="73"/>
    <n v="0"/>
    <x v="3"/>
    <x v="4"/>
    <x v="0"/>
    <x v="4"/>
    <x v="2"/>
    <x v="0"/>
  </r>
  <r>
    <x v="1"/>
    <x v="3"/>
    <s v="De Bonte Raaf"/>
    <x v="9"/>
    <x v="74"/>
    <n v="0"/>
    <x v="3"/>
    <x v="4"/>
    <x v="0"/>
    <x v="4"/>
    <x v="2"/>
    <x v="0"/>
  </r>
  <r>
    <x v="1"/>
    <x v="3"/>
    <s v="De Bonte Raaf"/>
    <x v="9"/>
    <x v="75"/>
    <n v="0"/>
    <x v="3"/>
    <x v="4"/>
    <x v="0"/>
    <x v="4"/>
    <x v="2"/>
    <x v="0"/>
  </r>
  <r>
    <x v="1"/>
    <x v="3"/>
    <s v="De Bonte Raaf"/>
    <x v="9"/>
    <x v="76"/>
    <n v="91.46"/>
    <x v="3"/>
    <x v="4"/>
    <x v="0"/>
    <x v="6"/>
    <x v="2"/>
    <x v="0"/>
  </r>
  <r>
    <x v="1"/>
    <x v="3"/>
    <s v="De Bonte Raaf"/>
    <x v="9"/>
    <x v="125"/>
    <n v="0"/>
    <x v="3"/>
    <x v="4"/>
    <x v="0"/>
    <x v="6"/>
    <x v="2"/>
    <x v="0"/>
  </r>
  <r>
    <x v="1"/>
    <x v="3"/>
    <s v="De Bonte Raaf"/>
    <x v="9"/>
    <x v="77"/>
    <n v="-75.92"/>
    <x v="3"/>
    <x v="4"/>
    <x v="0"/>
    <x v="7"/>
    <x v="2"/>
    <x v="0"/>
  </r>
  <r>
    <x v="1"/>
    <x v="3"/>
    <s v="De Bonte Raaf"/>
    <x v="9"/>
    <x v="78"/>
    <n v="0"/>
    <x v="3"/>
    <x v="4"/>
    <x v="0"/>
    <x v="7"/>
    <x v="2"/>
    <x v="0"/>
  </r>
  <r>
    <x v="1"/>
    <x v="3"/>
    <s v="De Bonte Raaf"/>
    <x v="9"/>
    <x v="79"/>
    <n v="0"/>
    <x v="3"/>
    <x v="4"/>
    <x v="0"/>
    <x v="7"/>
    <x v="2"/>
    <x v="0"/>
  </r>
  <r>
    <x v="1"/>
    <x v="3"/>
    <s v="De Bonte Raaf"/>
    <x v="9"/>
    <x v="80"/>
    <n v="0"/>
    <x v="3"/>
    <x v="4"/>
    <x v="0"/>
    <x v="8"/>
    <x v="2"/>
    <x v="0"/>
  </r>
  <r>
    <x v="1"/>
    <x v="3"/>
    <s v="De Bonte Raaf"/>
    <x v="9"/>
    <x v="126"/>
    <n v="100"/>
    <x v="3"/>
    <x v="4"/>
    <x v="0"/>
    <x v="8"/>
    <x v="2"/>
    <x v="0"/>
  </r>
  <r>
    <x v="1"/>
    <x v="3"/>
    <s v="De Bonte Raaf"/>
    <x v="9"/>
    <x v="81"/>
    <n v="1130.5899999999999"/>
    <x v="3"/>
    <x v="4"/>
    <x v="0"/>
    <x v="8"/>
    <x v="2"/>
    <x v="0"/>
  </r>
  <r>
    <x v="1"/>
    <x v="3"/>
    <s v="De Bonte Raaf"/>
    <x v="9"/>
    <x v="82"/>
    <n v="0"/>
    <x v="3"/>
    <x v="4"/>
    <x v="0"/>
    <x v="8"/>
    <x v="2"/>
    <x v="0"/>
  </r>
  <r>
    <x v="1"/>
    <x v="3"/>
    <s v="De Bonte Raaf"/>
    <x v="9"/>
    <x v="83"/>
    <n v="1230.5899999999999"/>
    <x v="3"/>
    <x v="4"/>
    <x v="0"/>
    <x v="9"/>
    <x v="2"/>
    <x v="0"/>
  </r>
  <r>
    <x v="1"/>
    <x v="3"/>
    <s v="De Bonte Raaf"/>
    <x v="9"/>
    <x v="84"/>
    <n v="0"/>
    <x v="3"/>
    <x v="4"/>
    <x v="0"/>
    <x v="3"/>
    <x v="2"/>
    <x v="0"/>
  </r>
  <r>
    <x v="1"/>
    <x v="3"/>
    <s v="De Bonte Raaf"/>
    <x v="10"/>
    <x v="0"/>
    <n v="1207.6199999999999"/>
    <x v="3"/>
    <x v="0"/>
    <x v="0"/>
    <x v="0"/>
    <x v="2"/>
    <x v="0"/>
  </r>
  <r>
    <x v="1"/>
    <x v="3"/>
    <s v="De Bonte Raaf"/>
    <x v="10"/>
    <x v="85"/>
    <n v="637.87"/>
    <x v="3"/>
    <x v="0"/>
    <x v="0"/>
    <x v="0"/>
    <x v="2"/>
    <x v="0"/>
  </r>
  <r>
    <x v="1"/>
    <x v="3"/>
    <s v="De Bonte Raaf"/>
    <x v="10"/>
    <x v="2"/>
    <n v="0"/>
    <x v="3"/>
    <x v="0"/>
    <x v="0"/>
    <x v="0"/>
    <x v="2"/>
    <x v="0"/>
  </r>
  <r>
    <x v="1"/>
    <x v="3"/>
    <s v="De Bonte Raaf"/>
    <x v="10"/>
    <x v="86"/>
    <n v="637.87"/>
    <x v="3"/>
    <x v="0"/>
    <x v="0"/>
    <x v="0"/>
    <x v="2"/>
    <x v="0"/>
  </r>
  <r>
    <x v="1"/>
    <x v="3"/>
    <s v="De Bonte Raaf"/>
    <x v="10"/>
    <x v="4"/>
    <n v="667.46"/>
    <x v="3"/>
    <x v="0"/>
    <x v="0"/>
    <x v="1"/>
    <x v="2"/>
    <x v="0"/>
  </r>
  <r>
    <x v="1"/>
    <x v="3"/>
    <s v="De Bonte Raaf"/>
    <x v="10"/>
    <x v="5"/>
    <n v="0"/>
    <x v="3"/>
    <x v="0"/>
    <x v="0"/>
    <x v="0"/>
    <x v="2"/>
    <x v="0"/>
  </r>
  <r>
    <x v="1"/>
    <x v="3"/>
    <s v="De Bonte Raaf"/>
    <x v="10"/>
    <x v="6"/>
    <n v="995.98"/>
    <x v="3"/>
    <x v="0"/>
    <x v="0"/>
    <x v="0"/>
    <x v="2"/>
    <x v="0"/>
  </r>
  <r>
    <x v="1"/>
    <x v="3"/>
    <s v="De Bonte Raaf"/>
    <x v="10"/>
    <x v="101"/>
    <n v="0"/>
    <x v="3"/>
    <x v="0"/>
    <x v="0"/>
    <x v="1"/>
    <x v="2"/>
    <x v="0"/>
  </r>
  <r>
    <x v="1"/>
    <x v="3"/>
    <s v="De Bonte Raaf"/>
    <x v="10"/>
    <x v="7"/>
    <n v="0"/>
    <x v="3"/>
    <x v="0"/>
    <x v="0"/>
    <x v="0"/>
    <x v="2"/>
    <x v="0"/>
  </r>
  <r>
    <x v="1"/>
    <x v="3"/>
    <s v="De Bonte Raaf"/>
    <x v="10"/>
    <x v="9"/>
    <n v="0"/>
    <x v="3"/>
    <x v="0"/>
    <x v="0"/>
    <x v="0"/>
    <x v="2"/>
    <x v="0"/>
  </r>
  <r>
    <x v="1"/>
    <x v="3"/>
    <s v="De Bonte Raaf"/>
    <x v="10"/>
    <x v="102"/>
    <n v="0"/>
    <x v="3"/>
    <x v="0"/>
    <x v="0"/>
    <x v="0"/>
    <x v="2"/>
    <x v="0"/>
  </r>
  <r>
    <x v="1"/>
    <x v="3"/>
    <s v="De Bonte Raaf"/>
    <x v="10"/>
    <x v="87"/>
    <n v="667.46"/>
    <x v="3"/>
    <x v="0"/>
    <x v="0"/>
    <x v="0"/>
    <x v="2"/>
    <x v="0"/>
  </r>
  <r>
    <x v="1"/>
    <x v="3"/>
    <s v="De Bonte Raaf"/>
    <x v="10"/>
    <x v="88"/>
    <n v="667.46"/>
    <x v="3"/>
    <x v="0"/>
    <x v="0"/>
    <x v="0"/>
    <x v="2"/>
    <x v="0"/>
  </r>
  <r>
    <x v="1"/>
    <x v="3"/>
    <s v="De Bonte Raaf"/>
    <x v="10"/>
    <x v="89"/>
    <n v="667.46"/>
    <x v="3"/>
    <x v="0"/>
    <x v="0"/>
    <x v="0"/>
    <x v="2"/>
    <x v="0"/>
  </r>
  <r>
    <x v="1"/>
    <x v="3"/>
    <s v="De Bonte Raaf"/>
    <x v="10"/>
    <x v="90"/>
    <n v="667.46"/>
    <x v="3"/>
    <x v="0"/>
    <x v="0"/>
    <x v="0"/>
    <x v="2"/>
    <x v="0"/>
  </r>
  <r>
    <x v="1"/>
    <x v="3"/>
    <s v="De Bonte Raaf"/>
    <x v="10"/>
    <x v="91"/>
    <n v="667.46"/>
    <x v="3"/>
    <x v="0"/>
    <x v="0"/>
    <x v="0"/>
    <x v="2"/>
    <x v="0"/>
  </r>
  <r>
    <x v="1"/>
    <x v="3"/>
    <s v="De Bonte Raaf"/>
    <x v="10"/>
    <x v="103"/>
    <n v="0"/>
    <x v="3"/>
    <x v="0"/>
    <x v="0"/>
    <x v="1"/>
    <x v="2"/>
    <x v="0"/>
  </r>
  <r>
    <x v="1"/>
    <x v="3"/>
    <s v="De Bonte Raaf"/>
    <x v="10"/>
    <x v="15"/>
    <n v="0"/>
    <x v="3"/>
    <x v="0"/>
    <x v="0"/>
    <x v="0"/>
    <x v="2"/>
    <x v="0"/>
  </r>
  <r>
    <x v="1"/>
    <x v="3"/>
    <s v="De Bonte Raaf"/>
    <x v="10"/>
    <x v="16"/>
    <n v="0"/>
    <x v="3"/>
    <x v="0"/>
    <x v="0"/>
    <x v="0"/>
    <x v="2"/>
    <x v="0"/>
  </r>
  <r>
    <x v="1"/>
    <x v="3"/>
    <s v="De Bonte Raaf"/>
    <x v="10"/>
    <x v="17"/>
    <n v="637.87"/>
    <x v="3"/>
    <x v="0"/>
    <x v="0"/>
    <x v="0"/>
    <x v="2"/>
    <x v="0"/>
  </r>
  <r>
    <x v="1"/>
    <x v="3"/>
    <s v="De Bonte Raaf"/>
    <x v="10"/>
    <x v="18"/>
    <n v="637.87"/>
    <x v="3"/>
    <x v="0"/>
    <x v="0"/>
    <x v="0"/>
    <x v="2"/>
    <x v="0"/>
  </r>
  <r>
    <x v="1"/>
    <x v="3"/>
    <s v="De Bonte Raaf"/>
    <x v="10"/>
    <x v="19"/>
    <n v="4"/>
    <x v="3"/>
    <x v="0"/>
    <x v="0"/>
    <x v="0"/>
    <x v="2"/>
    <x v="0"/>
  </r>
  <r>
    <x v="1"/>
    <x v="3"/>
    <s v="De Bonte Raaf"/>
    <x v="10"/>
    <x v="20"/>
    <n v="637.87"/>
    <x v="3"/>
    <x v="0"/>
    <x v="0"/>
    <x v="0"/>
    <x v="2"/>
    <x v="0"/>
  </r>
  <r>
    <x v="1"/>
    <x v="3"/>
    <s v="De Bonte Raaf"/>
    <x v="10"/>
    <x v="21"/>
    <n v="-235.33"/>
    <x v="3"/>
    <x v="0"/>
    <x v="0"/>
    <x v="0"/>
    <x v="2"/>
    <x v="0"/>
  </r>
  <r>
    <x v="1"/>
    <x v="3"/>
    <s v="De Bonte Raaf"/>
    <x v="10"/>
    <x v="22"/>
    <n v="637.87"/>
    <x v="3"/>
    <x v="0"/>
    <x v="0"/>
    <x v="0"/>
    <x v="2"/>
    <x v="0"/>
  </r>
  <r>
    <x v="1"/>
    <x v="3"/>
    <s v="De Bonte Raaf"/>
    <x v="10"/>
    <x v="23"/>
    <n v="637.87"/>
    <x v="3"/>
    <x v="0"/>
    <x v="0"/>
    <x v="0"/>
    <x v="2"/>
    <x v="0"/>
  </r>
  <r>
    <x v="1"/>
    <x v="3"/>
    <s v="De Bonte Raaf"/>
    <x v="10"/>
    <x v="24"/>
    <n v="637.87"/>
    <x v="3"/>
    <x v="0"/>
    <x v="0"/>
    <x v="0"/>
    <x v="2"/>
    <x v="0"/>
  </r>
  <r>
    <x v="1"/>
    <x v="3"/>
    <s v="De Bonte Raaf"/>
    <x v="10"/>
    <x v="25"/>
    <n v="21.67"/>
    <x v="3"/>
    <x v="0"/>
    <x v="0"/>
    <x v="0"/>
    <x v="2"/>
    <x v="0"/>
  </r>
  <r>
    <x v="1"/>
    <x v="3"/>
    <s v="De Bonte Raaf"/>
    <x v="10"/>
    <x v="26"/>
    <n v="46"/>
    <x v="3"/>
    <x v="0"/>
    <x v="0"/>
    <x v="0"/>
    <x v="2"/>
    <x v="0"/>
  </r>
  <r>
    <x v="1"/>
    <x v="3"/>
    <s v="De Bonte Raaf"/>
    <x v="10"/>
    <x v="27"/>
    <n v="0"/>
    <x v="3"/>
    <x v="0"/>
    <x v="0"/>
    <x v="0"/>
    <x v="2"/>
    <x v="0"/>
  </r>
  <r>
    <x v="1"/>
    <x v="3"/>
    <s v="De Bonte Raaf"/>
    <x v="10"/>
    <x v="28"/>
    <n v="637.87"/>
    <x v="3"/>
    <x v="0"/>
    <x v="0"/>
    <x v="0"/>
    <x v="2"/>
    <x v="0"/>
  </r>
  <r>
    <x v="1"/>
    <x v="3"/>
    <s v="De Bonte Raaf"/>
    <x v="10"/>
    <x v="29"/>
    <n v="0"/>
    <x v="3"/>
    <x v="0"/>
    <x v="0"/>
    <x v="0"/>
    <x v="2"/>
    <x v="0"/>
  </r>
  <r>
    <x v="1"/>
    <x v="3"/>
    <s v="De Bonte Raaf"/>
    <x v="10"/>
    <x v="30"/>
    <n v="2264"/>
    <x v="3"/>
    <x v="0"/>
    <x v="0"/>
    <x v="0"/>
    <x v="2"/>
    <x v="0"/>
  </r>
  <r>
    <x v="1"/>
    <x v="3"/>
    <s v="De Bonte Raaf"/>
    <x v="10"/>
    <x v="31"/>
    <n v="14.51"/>
    <x v="3"/>
    <x v="0"/>
    <x v="0"/>
    <x v="0"/>
    <x v="2"/>
    <x v="0"/>
  </r>
  <r>
    <x v="1"/>
    <x v="3"/>
    <s v="De Bonte Raaf"/>
    <x v="10"/>
    <x v="32"/>
    <n v="46"/>
    <x v="3"/>
    <x v="0"/>
    <x v="0"/>
    <x v="0"/>
    <x v="2"/>
    <x v="0"/>
  </r>
  <r>
    <x v="1"/>
    <x v="3"/>
    <s v="De Bonte Raaf"/>
    <x v="10"/>
    <x v="33"/>
    <n v="29.49"/>
    <x v="3"/>
    <x v="0"/>
    <x v="0"/>
    <x v="0"/>
    <x v="2"/>
    <x v="0"/>
  </r>
  <r>
    <x v="1"/>
    <x v="3"/>
    <s v="De Bonte Raaf"/>
    <x v="10"/>
    <x v="34"/>
    <n v="0"/>
    <x v="3"/>
    <x v="0"/>
    <x v="0"/>
    <x v="0"/>
    <x v="2"/>
    <x v="0"/>
  </r>
  <r>
    <x v="1"/>
    <x v="3"/>
    <s v="De Bonte Raaf"/>
    <x v="10"/>
    <x v="35"/>
    <n v="0"/>
    <x v="3"/>
    <x v="0"/>
    <x v="0"/>
    <x v="0"/>
    <x v="2"/>
    <x v="0"/>
  </r>
  <r>
    <x v="1"/>
    <x v="3"/>
    <s v="De Bonte Raaf"/>
    <x v="10"/>
    <x v="36"/>
    <n v="46"/>
    <x v="3"/>
    <x v="0"/>
    <x v="0"/>
    <x v="0"/>
    <x v="2"/>
    <x v="0"/>
  </r>
  <r>
    <x v="1"/>
    <x v="3"/>
    <s v="De Bonte Raaf"/>
    <x v="10"/>
    <x v="37"/>
    <n v="44.65"/>
    <x v="3"/>
    <x v="0"/>
    <x v="0"/>
    <x v="0"/>
    <x v="2"/>
    <x v="0"/>
  </r>
  <r>
    <x v="1"/>
    <x v="3"/>
    <s v="De Bonte Raaf"/>
    <x v="10"/>
    <x v="104"/>
    <n v="0"/>
    <x v="3"/>
    <x v="0"/>
    <x v="0"/>
    <x v="0"/>
    <x v="2"/>
    <x v="0"/>
  </r>
  <r>
    <x v="1"/>
    <x v="3"/>
    <s v="De Bonte Raaf"/>
    <x v="10"/>
    <x v="105"/>
    <n v="0"/>
    <x v="3"/>
    <x v="0"/>
    <x v="0"/>
    <x v="0"/>
    <x v="2"/>
    <x v="0"/>
  </r>
  <r>
    <x v="1"/>
    <x v="3"/>
    <s v="De Bonte Raaf"/>
    <x v="10"/>
    <x v="106"/>
    <n v="0"/>
    <x v="3"/>
    <x v="0"/>
    <x v="0"/>
    <x v="0"/>
    <x v="2"/>
    <x v="0"/>
  </r>
  <r>
    <x v="1"/>
    <x v="3"/>
    <s v="De Bonte Raaf"/>
    <x v="10"/>
    <x v="38"/>
    <n v="8.93"/>
    <x v="3"/>
    <x v="0"/>
    <x v="0"/>
    <x v="0"/>
    <x v="2"/>
    <x v="0"/>
  </r>
  <r>
    <x v="1"/>
    <x v="3"/>
    <s v="De Bonte Raaf"/>
    <x v="10"/>
    <x v="39"/>
    <n v="0"/>
    <x v="3"/>
    <x v="0"/>
    <x v="0"/>
    <x v="0"/>
    <x v="2"/>
    <x v="0"/>
  </r>
  <r>
    <x v="1"/>
    <x v="3"/>
    <s v="De Bonte Raaf"/>
    <x v="10"/>
    <x v="40"/>
    <n v="8.93"/>
    <x v="3"/>
    <x v="0"/>
    <x v="0"/>
    <x v="0"/>
    <x v="2"/>
    <x v="0"/>
  </r>
  <r>
    <x v="1"/>
    <x v="3"/>
    <s v="De Bonte Raaf"/>
    <x v="10"/>
    <x v="41"/>
    <n v="0"/>
    <x v="3"/>
    <x v="0"/>
    <x v="0"/>
    <x v="0"/>
    <x v="2"/>
    <x v="0"/>
  </r>
  <r>
    <x v="1"/>
    <x v="3"/>
    <s v="De Bonte Raaf"/>
    <x v="10"/>
    <x v="92"/>
    <n v="667.46"/>
    <x v="3"/>
    <x v="0"/>
    <x v="0"/>
    <x v="0"/>
    <x v="2"/>
    <x v="0"/>
  </r>
  <r>
    <x v="1"/>
    <x v="3"/>
    <s v="De Bonte Raaf"/>
    <x v="10"/>
    <x v="107"/>
    <n v="0"/>
    <x v="3"/>
    <x v="0"/>
    <x v="0"/>
    <x v="1"/>
    <x v="2"/>
    <x v="0"/>
  </r>
  <r>
    <x v="1"/>
    <x v="3"/>
    <s v="De Bonte Raaf"/>
    <x v="10"/>
    <x v="43"/>
    <n v="0"/>
    <x v="3"/>
    <x v="0"/>
    <x v="0"/>
    <x v="1"/>
    <x v="2"/>
    <x v="0"/>
  </r>
  <r>
    <x v="1"/>
    <x v="3"/>
    <s v="De Bonte Raaf"/>
    <x v="10"/>
    <x v="108"/>
    <n v="0"/>
    <x v="3"/>
    <x v="0"/>
    <x v="0"/>
    <x v="1"/>
    <x v="2"/>
    <x v="0"/>
  </r>
  <r>
    <x v="1"/>
    <x v="3"/>
    <s v="De Bonte Raaf"/>
    <x v="10"/>
    <x v="109"/>
    <n v="0"/>
    <x v="3"/>
    <x v="0"/>
    <x v="0"/>
    <x v="1"/>
    <x v="2"/>
    <x v="0"/>
  </r>
  <r>
    <x v="1"/>
    <x v="3"/>
    <s v="De Bonte Raaf"/>
    <x v="10"/>
    <x v="110"/>
    <n v="0"/>
    <x v="3"/>
    <x v="0"/>
    <x v="0"/>
    <x v="1"/>
    <x v="2"/>
    <x v="0"/>
  </r>
  <r>
    <x v="1"/>
    <x v="3"/>
    <s v="De Bonte Raaf"/>
    <x v="10"/>
    <x v="44"/>
    <n v="0"/>
    <x v="3"/>
    <x v="0"/>
    <x v="0"/>
    <x v="2"/>
    <x v="2"/>
    <x v="0"/>
  </r>
  <r>
    <x v="1"/>
    <x v="3"/>
    <s v="De Bonte Raaf"/>
    <x v="10"/>
    <x v="111"/>
    <n v="0"/>
    <x v="3"/>
    <x v="0"/>
    <x v="0"/>
    <x v="2"/>
    <x v="2"/>
    <x v="0"/>
  </r>
  <r>
    <x v="1"/>
    <x v="3"/>
    <s v="De Bonte Raaf"/>
    <x v="10"/>
    <x v="46"/>
    <n v="0"/>
    <x v="3"/>
    <x v="0"/>
    <x v="0"/>
    <x v="2"/>
    <x v="2"/>
    <x v="0"/>
  </r>
  <r>
    <x v="1"/>
    <x v="3"/>
    <s v="De Bonte Raaf"/>
    <x v="10"/>
    <x v="112"/>
    <n v="0"/>
    <x v="3"/>
    <x v="0"/>
    <x v="0"/>
    <x v="2"/>
    <x v="2"/>
    <x v="0"/>
  </r>
  <r>
    <x v="1"/>
    <x v="3"/>
    <s v="De Bonte Raaf"/>
    <x v="10"/>
    <x v="113"/>
    <n v="0"/>
    <x v="3"/>
    <x v="0"/>
    <x v="0"/>
    <x v="2"/>
    <x v="2"/>
    <x v="0"/>
  </r>
  <r>
    <x v="1"/>
    <x v="3"/>
    <s v="De Bonte Raaf"/>
    <x v="10"/>
    <x v="114"/>
    <n v="0"/>
    <x v="3"/>
    <x v="0"/>
    <x v="0"/>
    <x v="2"/>
    <x v="2"/>
    <x v="0"/>
  </r>
  <r>
    <x v="1"/>
    <x v="3"/>
    <s v="De Bonte Raaf"/>
    <x v="10"/>
    <x v="115"/>
    <n v="0"/>
    <x v="3"/>
    <x v="0"/>
    <x v="0"/>
    <x v="2"/>
    <x v="2"/>
    <x v="0"/>
  </r>
  <r>
    <x v="1"/>
    <x v="3"/>
    <s v="De Bonte Raaf"/>
    <x v="10"/>
    <x v="116"/>
    <n v="0"/>
    <x v="3"/>
    <x v="0"/>
    <x v="0"/>
    <x v="1"/>
    <x v="2"/>
    <x v="0"/>
  </r>
  <r>
    <x v="1"/>
    <x v="3"/>
    <s v="De Bonte Raaf"/>
    <x v="10"/>
    <x v="117"/>
    <n v="0"/>
    <x v="3"/>
    <x v="0"/>
    <x v="0"/>
    <x v="2"/>
    <x v="2"/>
    <x v="0"/>
  </r>
  <r>
    <x v="1"/>
    <x v="3"/>
    <s v="De Bonte Raaf"/>
    <x v="10"/>
    <x v="118"/>
    <n v="0"/>
    <x v="3"/>
    <x v="0"/>
    <x v="0"/>
    <x v="1"/>
    <x v="2"/>
    <x v="0"/>
  </r>
  <r>
    <x v="1"/>
    <x v="3"/>
    <s v="De Bonte Raaf"/>
    <x v="10"/>
    <x v="119"/>
    <n v="-2.67"/>
    <x v="3"/>
    <x v="0"/>
    <x v="0"/>
    <x v="10"/>
    <x v="2"/>
    <x v="0"/>
  </r>
  <r>
    <x v="1"/>
    <x v="3"/>
    <s v="De Bonte Raaf"/>
    <x v="10"/>
    <x v="132"/>
    <n v="0"/>
    <x v="3"/>
    <x v="0"/>
    <x v="0"/>
    <x v="10"/>
    <x v="2"/>
    <x v="0"/>
  </r>
  <r>
    <x v="1"/>
    <x v="3"/>
    <s v="De Bonte Raaf"/>
    <x v="10"/>
    <x v="133"/>
    <n v="0"/>
    <x v="3"/>
    <x v="0"/>
    <x v="0"/>
    <x v="10"/>
    <x v="2"/>
    <x v="0"/>
  </r>
  <r>
    <x v="1"/>
    <x v="3"/>
    <s v="De Bonte Raaf"/>
    <x v="10"/>
    <x v="120"/>
    <n v="144.43"/>
    <x v="3"/>
    <x v="0"/>
    <x v="0"/>
    <x v="10"/>
    <x v="2"/>
    <x v="0"/>
  </r>
  <r>
    <x v="1"/>
    <x v="3"/>
    <s v="De Bonte Raaf"/>
    <x v="10"/>
    <x v="121"/>
    <n v="-26.92"/>
    <x v="3"/>
    <x v="0"/>
    <x v="0"/>
    <x v="10"/>
    <x v="2"/>
    <x v="0"/>
  </r>
  <r>
    <x v="1"/>
    <x v="3"/>
    <s v="De Bonte Raaf"/>
    <x v="10"/>
    <x v="122"/>
    <n v="-26.92"/>
    <x v="3"/>
    <x v="0"/>
    <x v="0"/>
    <x v="10"/>
    <x v="2"/>
    <x v="0"/>
  </r>
  <r>
    <x v="1"/>
    <x v="3"/>
    <s v="De Bonte Raaf"/>
    <x v="10"/>
    <x v="123"/>
    <n v="0"/>
    <x v="3"/>
    <x v="0"/>
    <x v="0"/>
    <x v="10"/>
    <x v="2"/>
    <x v="0"/>
  </r>
  <r>
    <x v="1"/>
    <x v="3"/>
    <s v="De Bonte Raaf"/>
    <x v="10"/>
    <x v="124"/>
    <n v="0"/>
    <x v="3"/>
    <x v="0"/>
    <x v="0"/>
    <x v="10"/>
    <x v="2"/>
    <x v="0"/>
  </r>
  <r>
    <x v="1"/>
    <x v="3"/>
    <s v="De Bonte Raaf"/>
    <x v="10"/>
    <x v="48"/>
    <n v="0"/>
    <x v="3"/>
    <x v="0"/>
    <x v="0"/>
    <x v="1"/>
    <x v="2"/>
    <x v="0"/>
  </r>
  <r>
    <x v="1"/>
    <x v="3"/>
    <s v="De Bonte Raaf"/>
    <x v="10"/>
    <x v="49"/>
    <n v="53.4"/>
    <x v="3"/>
    <x v="0"/>
    <x v="0"/>
    <x v="3"/>
    <x v="2"/>
    <x v="0"/>
  </r>
  <r>
    <x v="1"/>
    <x v="3"/>
    <s v="De Bonte Raaf"/>
    <x v="10"/>
    <x v="50"/>
    <n v="8.01"/>
    <x v="3"/>
    <x v="0"/>
    <x v="0"/>
    <x v="4"/>
    <x v="2"/>
    <x v="0"/>
  </r>
  <r>
    <x v="1"/>
    <x v="3"/>
    <s v="De Bonte Raaf"/>
    <x v="10"/>
    <x v="51"/>
    <n v="10.68"/>
    <x v="3"/>
    <x v="0"/>
    <x v="0"/>
    <x v="4"/>
    <x v="2"/>
    <x v="0"/>
  </r>
  <r>
    <x v="1"/>
    <x v="3"/>
    <s v="De Bonte Raaf"/>
    <x v="10"/>
    <x v="52"/>
    <n v="0"/>
    <x v="3"/>
    <x v="0"/>
    <x v="0"/>
    <x v="1"/>
    <x v="2"/>
    <x v="0"/>
  </r>
  <r>
    <x v="1"/>
    <x v="3"/>
    <s v="De Bonte Raaf"/>
    <x v="10"/>
    <x v="53"/>
    <n v="10.01"/>
    <x v="3"/>
    <x v="0"/>
    <x v="0"/>
    <x v="3"/>
    <x v="2"/>
    <x v="0"/>
  </r>
  <r>
    <x v="1"/>
    <x v="3"/>
    <s v="De Bonte Raaf"/>
    <x v="10"/>
    <x v="54"/>
    <n v="1.5"/>
    <x v="3"/>
    <x v="0"/>
    <x v="0"/>
    <x v="4"/>
    <x v="2"/>
    <x v="0"/>
  </r>
  <r>
    <x v="1"/>
    <x v="3"/>
    <s v="De Bonte Raaf"/>
    <x v="10"/>
    <x v="55"/>
    <n v="2"/>
    <x v="3"/>
    <x v="0"/>
    <x v="0"/>
    <x v="4"/>
    <x v="2"/>
    <x v="0"/>
  </r>
  <r>
    <x v="1"/>
    <x v="3"/>
    <s v="De Bonte Raaf"/>
    <x v="10"/>
    <x v="56"/>
    <n v="0"/>
    <x v="3"/>
    <x v="0"/>
    <x v="0"/>
    <x v="4"/>
    <x v="2"/>
    <x v="0"/>
  </r>
  <r>
    <x v="1"/>
    <x v="3"/>
    <s v="De Bonte Raaf"/>
    <x v="10"/>
    <x v="57"/>
    <n v="0"/>
    <x v="3"/>
    <x v="0"/>
    <x v="0"/>
    <x v="4"/>
    <x v="2"/>
    <x v="0"/>
  </r>
  <r>
    <x v="1"/>
    <x v="3"/>
    <s v="De Bonte Raaf"/>
    <x v="10"/>
    <x v="58"/>
    <n v="0"/>
    <x v="3"/>
    <x v="0"/>
    <x v="0"/>
    <x v="4"/>
    <x v="2"/>
    <x v="0"/>
  </r>
  <r>
    <x v="1"/>
    <x v="3"/>
    <s v="De Bonte Raaf"/>
    <x v="10"/>
    <x v="59"/>
    <n v="0"/>
    <x v="3"/>
    <x v="0"/>
    <x v="0"/>
    <x v="4"/>
    <x v="2"/>
    <x v="0"/>
  </r>
  <r>
    <x v="1"/>
    <x v="3"/>
    <s v="De Bonte Raaf"/>
    <x v="10"/>
    <x v="60"/>
    <n v="48.03"/>
    <x v="3"/>
    <x v="0"/>
    <x v="0"/>
    <x v="5"/>
    <x v="2"/>
    <x v="0"/>
  </r>
  <r>
    <x v="1"/>
    <x v="3"/>
    <s v="De Bonte Raaf"/>
    <x v="10"/>
    <x v="61"/>
    <n v="0"/>
    <x v="3"/>
    <x v="0"/>
    <x v="0"/>
    <x v="5"/>
    <x v="2"/>
    <x v="0"/>
  </r>
  <r>
    <x v="1"/>
    <x v="3"/>
    <s v="De Bonte Raaf"/>
    <x v="10"/>
    <x v="62"/>
    <n v="0"/>
    <x v="3"/>
    <x v="0"/>
    <x v="0"/>
    <x v="5"/>
    <x v="2"/>
    <x v="0"/>
  </r>
  <r>
    <x v="1"/>
    <x v="3"/>
    <s v="De Bonte Raaf"/>
    <x v="10"/>
    <x v="63"/>
    <n v="0"/>
    <x v="3"/>
    <x v="0"/>
    <x v="0"/>
    <x v="5"/>
    <x v="2"/>
    <x v="0"/>
  </r>
  <r>
    <x v="1"/>
    <x v="3"/>
    <s v="De Bonte Raaf"/>
    <x v="10"/>
    <x v="64"/>
    <n v="3.44"/>
    <x v="3"/>
    <x v="0"/>
    <x v="0"/>
    <x v="5"/>
    <x v="2"/>
    <x v="0"/>
  </r>
  <r>
    <x v="1"/>
    <x v="3"/>
    <s v="De Bonte Raaf"/>
    <x v="10"/>
    <x v="65"/>
    <n v="0"/>
    <x v="3"/>
    <x v="0"/>
    <x v="0"/>
    <x v="5"/>
    <x v="2"/>
    <x v="0"/>
  </r>
  <r>
    <x v="1"/>
    <x v="3"/>
    <s v="De Bonte Raaf"/>
    <x v="10"/>
    <x v="66"/>
    <n v="0"/>
    <x v="3"/>
    <x v="0"/>
    <x v="0"/>
    <x v="5"/>
    <x v="2"/>
    <x v="0"/>
  </r>
  <r>
    <x v="1"/>
    <x v="3"/>
    <s v="De Bonte Raaf"/>
    <x v="10"/>
    <x v="67"/>
    <n v="49.12"/>
    <x v="3"/>
    <x v="0"/>
    <x v="0"/>
    <x v="5"/>
    <x v="2"/>
    <x v="0"/>
  </r>
  <r>
    <x v="1"/>
    <x v="3"/>
    <s v="De Bonte Raaf"/>
    <x v="10"/>
    <x v="68"/>
    <n v="0"/>
    <x v="3"/>
    <x v="0"/>
    <x v="0"/>
    <x v="5"/>
    <x v="2"/>
    <x v="0"/>
  </r>
  <r>
    <x v="1"/>
    <x v="3"/>
    <s v="De Bonte Raaf"/>
    <x v="10"/>
    <x v="69"/>
    <n v="0"/>
    <x v="3"/>
    <x v="0"/>
    <x v="0"/>
    <x v="5"/>
    <x v="2"/>
    <x v="0"/>
  </r>
  <r>
    <x v="1"/>
    <x v="3"/>
    <s v="De Bonte Raaf"/>
    <x v="10"/>
    <x v="70"/>
    <n v="2.36"/>
    <x v="3"/>
    <x v="0"/>
    <x v="0"/>
    <x v="5"/>
    <x v="2"/>
    <x v="0"/>
  </r>
  <r>
    <x v="1"/>
    <x v="3"/>
    <s v="De Bonte Raaf"/>
    <x v="10"/>
    <x v="71"/>
    <n v="0"/>
    <x v="3"/>
    <x v="0"/>
    <x v="0"/>
    <x v="5"/>
    <x v="2"/>
    <x v="0"/>
  </r>
  <r>
    <x v="1"/>
    <x v="3"/>
    <s v="De Bonte Raaf"/>
    <x v="10"/>
    <x v="72"/>
    <n v="0"/>
    <x v="3"/>
    <x v="0"/>
    <x v="0"/>
    <x v="4"/>
    <x v="2"/>
    <x v="0"/>
  </r>
  <r>
    <x v="1"/>
    <x v="3"/>
    <s v="De Bonte Raaf"/>
    <x v="10"/>
    <x v="73"/>
    <n v="0"/>
    <x v="3"/>
    <x v="0"/>
    <x v="0"/>
    <x v="4"/>
    <x v="2"/>
    <x v="0"/>
  </r>
  <r>
    <x v="1"/>
    <x v="3"/>
    <s v="De Bonte Raaf"/>
    <x v="10"/>
    <x v="74"/>
    <n v="0"/>
    <x v="3"/>
    <x v="0"/>
    <x v="0"/>
    <x v="4"/>
    <x v="2"/>
    <x v="0"/>
  </r>
  <r>
    <x v="1"/>
    <x v="3"/>
    <s v="De Bonte Raaf"/>
    <x v="10"/>
    <x v="75"/>
    <n v="0"/>
    <x v="3"/>
    <x v="0"/>
    <x v="0"/>
    <x v="4"/>
    <x v="2"/>
    <x v="0"/>
  </r>
  <r>
    <x v="1"/>
    <x v="3"/>
    <s v="De Bonte Raaf"/>
    <x v="10"/>
    <x v="76"/>
    <n v="44.65"/>
    <x v="3"/>
    <x v="0"/>
    <x v="0"/>
    <x v="6"/>
    <x v="2"/>
    <x v="0"/>
  </r>
  <r>
    <x v="1"/>
    <x v="3"/>
    <s v="De Bonte Raaf"/>
    <x v="10"/>
    <x v="125"/>
    <n v="0"/>
    <x v="3"/>
    <x v="0"/>
    <x v="0"/>
    <x v="6"/>
    <x v="2"/>
    <x v="0"/>
  </r>
  <r>
    <x v="1"/>
    <x v="3"/>
    <s v="De Bonte Raaf"/>
    <x v="10"/>
    <x v="77"/>
    <n v="-235.33"/>
    <x v="3"/>
    <x v="0"/>
    <x v="0"/>
    <x v="7"/>
    <x v="2"/>
    <x v="0"/>
  </r>
  <r>
    <x v="1"/>
    <x v="3"/>
    <s v="De Bonte Raaf"/>
    <x v="10"/>
    <x v="78"/>
    <n v="0"/>
    <x v="3"/>
    <x v="0"/>
    <x v="0"/>
    <x v="7"/>
    <x v="2"/>
    <x v="0"/>
  </r>
  <r>
    <x v="1"/>
    <x v="3"/>
    <s v="De Bonte Raaf"/>
    <x v="10"/>
    <x v="79"/>
    <n v="0"/>
    <x v="3"/>
    <x v="0"/>
    <x v="0"/>
    <x v="7"/>
    <x v="2"/>
    <x v="0"/>
  </r>
  <r>
    <x v="1"/>
    <x v="3"/>
    <s v="De Bonte Raaf"/>
    <x v="10"/>
    <x v="80"/>
    <n v="0"/>
    <x v="3"/>
    <x v="0"/>
    <x v="0"/>
    <x v="8"/>
    <x v="2"/>
    <x v="0"/>
  </r>
  <r>
    <x v="1"/>
    <x v="3"/>
    <s v="De Bonte Raaf"/>
    <x v="10"/>
    <x v="126"/>
    <n v="0"/>
    <x v="3"/>
    <x v="0"/>
    <x v="0"/>
    <x v="8"/>
    <x v="2"/>
    <x v="0"/>
  </r>
  <r>
    <x v="1"/>
    <x v="3"/>
    <s v="De Bonte Raaf"/>
    <x v="10"/>
    <x v="81"/>
    <n v="402.54"/>
    <x v="3"/>
    <x v="0"/>
    <x v="0"/>
    <x v="8"/>
    <x v="2"/>
    <x v="0"/>
  </r>
  <r>
    <x v="1"/>
    <x v="3"/>
    <s v="De Bonte Raaf"/>
    <x v="10"/>
    <x v="82"/>
    <n v="0"/>
    <x v="3"/>
    <x v="0"/>
    <x v="0"/>
    <x v="8"/>
    <x v="2"/>
    <x v="0"/>
  </r>
  <r>
    <x v="1"/>
    <x v="3"/>
    <s v="De Bonte Raaf"/>
    <x v="10"/>
    <x v="83"/>
    <n v="402.54"/>
    <x v="3"/>
    <x v="0"/>
    <x v="0"/>
    <x v="9"/>
    <x v="2"/>
    <x v="0"/>
  </r>
  <r>
    <x v="1"/>
    <x v="3"/>
    <s v="De Bonte Raaf"/>
    <x v="10"/>
    <x v="84"/>
    <n v="0"/>
    <x v="3"/>
    <x v="0"/>
    <x v="0"/>
    <x v="3"/>
    <x v="2"/>
    <x v="0"/>
  </r>
  <r>
    <x v="1"/>
    <x v="4"/>
    <s v="De Bonte Raaf"/>
    <x v="0"/>
    <x v="0"/>
    <n v="1811.79"/>
    <x v="0"/>
    <x v="3"/>
    <x v="0"/>
    <x v="0"/>
    <x v="0"/>
    <x v="0"/>
  </r>
  <r>
    <x v="1"/>
    <x v="4"/>
    <s v="De Bonte Raaf"/>
    <x v="0"/>
    <x v="85"/>
    <n v="687.17"/>
    <x v="0"/>
    <x v="3"/>
    <x v="0"/>
    <x v="0"/>
    <x v="0"/>
    <x v="0"/>
  </r>
  <r>
    <x v="1"/>
    <x v="4"/>
    <s v="De Bonte Raaf"/>
    <x v="0"/>
    <x v="97"/>
    <n v="271.08"/>
    <x v="0"/>
    <x v="3"/>
    <x v="0"/>
    <x v="0"/>
    <x v="0"/>
    <x v="0"/>
  </r>
  <r>
    <x v="1"/>
    <x v="4"/>
    <s v="De Bonte Raaf"/>
    <x v="0"/>
    <x v="86"/>
    <n v="687.17"/>
    <x v="0"/>
    <x v="3"/>
    <x v="0"/>
    <x v="0"/>
    <x v="0"/>
    <x v="0"/>
  </r>
  <r>
    <x v="1"/>
    <x v="4"/>
    <s v="De Bonte Raaf"/>
    <x v="0"/>
    <x v="4"/>
    <n v="722.88"/>
    <x v="0"/>
    <x v="3"/>
    <x v="0"/>
    <x v="1"/>
    <x v="0"/>
    <x v="0"/>
  </r>
  <r>
    <x v="1"/>
    <x v="4"/>
    <s v="De Bonte Raaf"/>
    <x v="0"/>
    <x v="98"/>
    <n v="271.08"/>
    <x v="0"/>
    <x v="3"/>
    <x v="0"/>
    <x v="0"/>
    <x v="0"/>
    <x v="0"/>
  </r>
  <r>
    <x v="1"/>
    <x v="4"/>
    <s v="De Bonte Raaf"/>
    <x v="0"/>
    <x v="6"/>
    <n v="1145.47"/>
    <x v="0"/>
    <x v="3"/>
    <x v="0"/>
    <x v="0"/>
    <x v="0"/>
    <x v="0"/>
  </r>
  <r>
    <x v="1"/>
    <x v="4"/>
    <s v="De Bonte Raaf"/>
    <x v="0"/>
    <x v="101"/>
    <n v="0"/>
    <x v="0"/>
    <x v="3"/>
    <x v="0"/>
    <x v="1"/>
    <x v="0"/>
    <x v="0"/>
  </r>
  <r>
    <x v="1"/>
    <x v="4"/>
    <s v="De Bonte Raaf"/>
    <x v="0"/>
    <x v="99"/>
    <n v="271.08"/>
    <x v="0"/>
    <x v="3"/>
    <x v="0"/>
    <x v="0"/>
    <x v="0"/>
    <x v="0"/>
  </r>
  <r>
    <x v="1"/>
    <x v="4"/>
    <s v="De Bonte Raaf"/>
    <x v="0"/>
    <x v="9"/>
    <n v="0"/>
    <x v="0"/>
    <x v="3"/>
    <x v="0"/>
    <x v="0"/>
    <x v="0"/>
    <x v="0"/>
  </r>
  <r>
    <x v="1"/>
    <x v="4"/>
    <s v="De Bonte Raaf"/>
    <x v="0"/>
    <x v="102"/>
    <n v="0"/>
    <x v="0"/>
    <x v="3"/>
    <x v="0"/>
    <x v="0"/>
    <x v="0"/>
    <x v="0"/>
  </r>
  <r>
    <x v="1"/>
    <x v="4"/>
    <s v="De Bonte Raaf"/>
    <x v="0"/>
    <x v="87"/>
    <n v="722.88"/>
    <x v="0"/>
    <x v="3"/>
    <x v="0"/>
    <x v="0"/>
    <x v="0"/>
    <x v="0"/>
  </r>
  <r>
    <x v="1"/>
    <x v="4"/>
    <s v="De Bonte Raaf"/>
    <x v="0"/>
    <x v="88"/>
    <n v="722.88"/>
    <x v="0"/>
    <x v="3"/>
    <x v="0"/>
    <x v="0"/>
    <x v="0"/>
    <x v="0"/>
  </r>
  <r>
    <x v="1"/>
    <x v="4"/>
    <s v="De Bonte Raaf"/>
    <x v="0"/>
    <x v="89"/>
    <n v="722.88"/>
    <x v="0"/>
    <x v="3"/>
    <x v="0"/>
    <x v="0"/>
    <x v="0"/>
    <x v="0"/>
  </r>
  <r>
    <x v="1"/>
    <x v="4"/>
    <s v="De Bonte Raaf"/>
    <x v="0"/>
    <x v="90"/>
    <n v="722.88"/>
    <x v="0"/>
    <x v="3"/>
    <x v="0"/>
    <x v="0"/>
    <x v="0"/>
    <x v="0"/>
  </r>
  <r>
    <x v="1"/>
    <x v="4"/>
    <s v="De Bonte Raaf"/>
    <x v="0"/>
    <x v="91"/>
    <n v="722.88"/>
    <x v="0"/>
    <x v="3"/>
    <x v="0"/>
    <x v="0"/>
    <x v="0"/>
    <x v="0"/>
  </r>
  <r>
    <x v="1"/>
    <x v="4"/>
    <s v="De Bonte Raaf"/>
    <x v="0"/>
    <x v="103"/>
    <n v="0"/>
    <x v="0"/>
    <x v="3"/>
    <x v="0"/>
    <x v="1"/>
    <x v="0"/>
    <x v="0"/>
  </r>
  <r>
    <x v="1"/>
    <x v="4"/>
    <s v="De Bonte Raaf"/>
    <x v="0"/>
    <x v="15"/>
    <n v="0"/>
    <x v="0"/>
    <x v="3"/>
    <x v="0"/>
    <x v="0"/>
    <x v="0"/>
    <x v="0"/>
  </r>
  <r>
    <x v="1"/>
    <x v="4"/>
    <s v="De Bonte Raaf"/>
    <x v="0"/>
    <x v="16"/>
    <n v="0"/>
    <x v="0"/>
    <x v="3"/>
    <x v="0"/>
    <x v="0"/>
    <x v="0"/>
    <x v="0"/>
  </r>
  <r>
    <x v="1"/>
    <x v="4"/>
    <s v="De Bonte Raaf"/>
    <x v="0"/>
    <x v="17"/>
    <n v="958.25"/>
    <x v="0"/>
    <x v="3"/>
    <x v="0"/>
    <x v="0"/>
    <x v="0"/>
    <x v="0"/>
  </r>
  <r>
    <x v="1"/>
    <x v="4"/>
    <s v="De Bonte Raaf"/>
    <x v="0"/>
    <x v="18"/>
    <n v="958.25"/>
    <x v="0"/>
    <x v="3"/>
    <x v="0"/>
    <x v="0"/>
    <x v="0"/>
    <x v="0"/>
  </r>
  <r>
    <x v="1"/>
    <x v="4"/>
    <s v="De Bonte Raaf"/>
    <x v="0"/>
    <x v="19"/>
    <n v="5"/>
    <x v="0"/>
    <x v="3"/>
    <x v="0"/>
    <x v="0"/>
    <x v="0"/>
    <x v="0"/>
  </r>
  <r>
    <x v="1"/>
    <x v="4"/>
    <s v="De Bonte Raaf"/>
    <x v="0"/>
    <x v="20"/>
    <n v="958.25"/>
    <x v="0"/>
    <x v="3"/>
    <x v="0"/>
    <x v="0"/>
    <x v="0"/>
    <x v="0"/>
  </r>
  <r>
    <x v="1"/>
    <x v="4"/>
    <s v="De Bonte Raaf"/>
    <x v="0"/>
    <x v="21"/>
    <n v="-354.32"/>
    <x v="0"/>
    <x v="3"/>
    <x v="0"/>
    <x v="0"/>
    <x v="0"/>
    <x v="0"/>
  </r>
  <r>
    <x v="1"/>
    <x v="4"/>
    <s v="De Bonte Raaf"/>
    <x v="0"/>
    <x v="22"/>
    <n v="958.25"/>
    <x v="0"/>
    <x v="3"/>
    <x v="0"/>
    <x v="0"/>
    <x v="0"/>
    <x v="0"/>
  </r>
  <r>
    <x v="1"/>
    <x v="4"/>
    <s v="De Bonte Raaf"/>
    <x v="0"/>
    <x v="23"/>
    <n v="958.25"/>
    <x v="0"/>
    <x v="3"/>
    <x v="0"/>
    <x v="0"/>
    <x v="0"/>
    <x v="0"/>
  </r>
  <r>
    <x v="1"/>
    <x v="4"/>
    <s v="De Bonte Raaf"/>
    <x v="0"/>
    <x v="24"/>
    <n v="958.25"/>
    <x v="0"/>
    <x v="3"/>
    <x v="0"/>
    <x v="0"/>
    <x v="0"/>
    <x v="0"/>
  </r>
  <r>
    <x v="1"/>
    <x v="4"/>
    <s v="De Bonte Raaf"/>
    <x v="0"/>
    <x v="25"/>
    <n v="21.67"/>
    <x v="0"/>
    <x v="3"/>
    <x v="0"/>
    <x v="0"/>
    <x v="0"/>
    <x v="0"/>
  </r>
  <r>
    <x v="1"/>
    <x v="4"/>
    <s v="De Bonte Raaf"/>
    <x v="0"/>
    <x v="26"/>
    <n v="48"/>
    <x v="0"/>
    <x v="3"/>
    <x v="0"/>
    <x v="0"/>
    <x v="0"/>
    <x v="0"/>
  </r>
  <r>
    <x v="1"/>
    <x v="4"/>
    <s v="De Bonte Raaf"/>
    <x v="0"/>
    <x v="27"/>
    <n v="0"/>
    <x v="0"/>
    <x v="3"/>
    <x v="0"/>
    <x v="0"/>
    <x v="0"/>
    <x v="0"/>
  </r>
  <r>
    <x v="1"/>
    <x v="4"/>
    <s v="De Bonte Raaf"/>
    <x v="0"/>
    <x v="28"/>
    <n v="687.17"/>
    <x v="0"/>
    <x v="3"/>
    <x v="0"/>
    <x v="0"/>
    <x v="0"/>
    <x v="0"/>
  </r>
  <r>
    <x v="1"/>
    <x v="4"/>
    <s v="De Bonte Raaf"/>
    <x v="0"/>
    <x v="29"/>
    <n v="271.08"/>
    <x v="0"/>
    <x v="3"/>
    <x v="0"/>
    <x v="0"/>
    <x v="0"/>
    <x v="0"/>
  </r>
  <r>
    <x v="1"/>
    <x v="4"/>
    <s v="De Bonte Raaf"/>
    <x v="0"/>
    <x v="30"/>
    <n v="2350"/>
    <x v="0"/>
    <x v="3"/>
    <x v="0"/>
    <x v="0"/>
    <x v="0"/>
    <x v="0"/>
  </r>
  <r>
    <x v="1"/>
    <x v="4"/>
    <s v="De Bonte Raaf"/>
    <x v="0"/>
    <x v="31"/>
    <n v="15.06"/>
    <x v="0"/>
    <x v="3"/>
    <x v="0"/>
    <x v="0"/>
    <x v="0"/>
    <x v="0"/>
  </r>
  <r>
    <x v="1"/>
    <x v="4"/>
    <s v="De Bonte Raaf"/>
    <x v="0"/>
    <x v="32"/>
    <n v="48"/>
    <x v="0"/>
    <x v="3"/>
    <x v="0"/>
    <x v="0"/>
    <x v="0"/>
    <x v="0"/>
  </r>
  <r>
    <x v="1"/>
    <x v="4"/>
    <s v="De Bonte Raaf"/>
    <x v="0"/>
    <x v="33"/>
    <n v="30.77"/>
    <x v="0"/>
    <x v="3"/>
    <x v="0"/>
    <x v="0"/>
    <x v="0"/>
    <x v="0"/>
  </r>
  <r>
    <x v="1"/>
    <x v="4"/>
    <s v="De Bonte Raaf"/>
    <x v="0"/>
    <x v="34"/>
    <n v="0"/>
    <x v="0"/>
    <x v="3"/>
    <x v="0"/>
    <x v="0"/>
    <x v="0"/>
    <x v="0"/>
  </r>
  <r>
    <x v="1"/>
    <x v="4"/>
    <s v="De Bonte Raaf"/>
    <x v="0"/>
    <x v="35"/>
    <n v="0"/>
    <x v="0"/>
    <x v="3"/>
    <x v="0"/>
    <x v="0"/>
    <x v="0"/>
    <x v="0"/>
  </r>
  <r>
    <x v="1"/>
    <x v="4"/>
    <s v="De Bonte Raaf"/>
    <x v="0"/>
    <x v="36"/>
    <n v="48"/>
    <x v="0"/>
    <x v="3"/>
    <x v="0"/>
    <x v="0"/>
    <x v="0"/>
    <x v="0"/>
  </r>
  <r>
    <x v="1"/>
    <x v="4"/>
    <s v="De Bonte Raaf"/>
    <x v="0"/>
    <x v="37"/>
    <n v="67.08"/>
    <x v="0"/>
    <x v="3"/>
    <x v="0"/>
    <x v="0"/>
    <x v="0"/>
    <x v="0"/>
  </r>
  <r>
    <x v="1"/>
    <x v="4"/>
    <s v="De Bonte Raaf"/>
    <x v="0"/>
    <x v="127"/>
    <n v="37.1"/>
    <x v="0"/>
    <x v="3"/>
    <x v="0"/>
    <x v="0"/>
    <x v="0"/>
    <x v="0"/>
  </r>
  <r>
    <x v="1"/>
    <x v="4"/>
    <s v="De Bonte Raaf"/>
    <x v="0"/>
    <x v="128"/>
    <n v="37.1"/>
    <x v="0"/>
    <x v="3"/>
    <x v="0"/>
    <x v="0"/>
    <x v="0"/>
    <x v="0"/>
  </r>
  <r>
    <x v="1"/>
    <x v="4"/>
    <s v="De Bonte Raaf"/>
    <x v="0"/>
    <x v="129"/>
    <n v="3568.09"/>
    <x v="0"/>
    <x v="3"/>
    <x v="0"/>
    <x v="0"/>
    <x v="0"/>
    <x v="0"/>
  </r>
  <r>
    <x v="1"/>
    <x v="4"/>
    <s v="De Bonte Raaf"/>
    <x v="0"/>
    <x v="38"/>
    <n v="9.6300000000000008"/>
    <x v="0"/>
    <x v="3"/>
    <x v="0"/>
    <x v="0"/>
    <x v="0"/>
    <x v="0"/>
  </r>
  <r>
    <x v="1"/>
    <x v="4"/>
    <s v="De Bonte Raaf"/>
    <x v="0"/>
    <x v="93"/>
    <n v="10"/>
    <x v="0"/>
    <x v="3"/>
    <x v="0"/>
    <x v="0"/>
    <x v="0"/>
    <x v="0"/>
  </r>
  <r>
    <x v="1"/>
    <x v="4"/>
    <s v="De Bonte Raaf"/>
    <x v="0"/>
    <x v="40"/>
    <n v="19.63"/>
    <x v="0"/>
    <x v="3"/>
    <x v="0"/>
    <x v="0"/>
    <x v="0"/>
    <x v="0"/>
  </r>
  <r>
    <x v="1"/>
    <x v="4"/>
    <s v="De Bonte Raaf"/>
    <x v="0"/>
    <x v="94"/>
    <n v="10"/>
    <x v="0"/>
    <x v="3"/>
    <x v="0"/>
    <x v="0"/>
    <x v="0"/>
    <x v="0"/>
  </r>
  <r>
    <x v="1"/>
    <x v="4"/>
    <s v="De Bonte Raaf"/>
    <x v="0"/>
    <x v="92"/>
    <n v="722.88"/>
    <x v="0"/>
    <x v="3"/>
    <x v="0"/>
    <x v="0"/>
    <x v="0"/>
    <x v="0"/>
  </r>
  <r>
    <x v="1"/>
    <x v="4"/>
    <s v="De Bonte Raaf"/>
    <x v="0"/>
    <x v="107"/>
    <n v="0"/>
    <x v="0"/>
    <x v="3"/>
    <x v="0"/>
    <x v="1"/>
    <x v="0"/>
    <x v="0"/>
  </r>
  <r>
    <x v="1"/>
    <x v="4"/>
    <s v="De Bonte Raaf"/>
    <x v="0"/>
    <x v="43"/>
    <n v="0"/>
    <x v="0"/>
    <x v="3"/>
    <x v="0"/>
    <x v="1"/>
    <x v="0"/>
    <x v="0"/>
  </r>
  <r>
    <x v="1"/>
    <x v="4"/>
    <s v="De Bonte Raaf"/>
    <x v="0"/>
    <x v="108"/>
    <n v="0"/>
    <x v="0"/>
    <x v="3"/>
    <x v="0"/>
    <x v="1"/>
    <x v="0"/>
    <x v="0"/>
  </r>
  <r>
    <x v="1"/>
    <x v="4"/>
    <s v="De Bonte Raaf"/>
    <x v="0"/>
    <x v="109"/>
    <n v="0"/>
    <x v="0"/>
    <x v="3"/>
    <x v="0"/>
    <x v="1"/>
    <x v="0"/>
    <x v="0"/>
  </r>
  <r>
    <x v="1"/>
    <x v="4"/>
    <s v="De Bonte Raaf"/>
    <x v="0"/>
    <x v="110"/>
    <n v="0"/>
    <x v="0"/>
    <x v="3"/>
    <x v="0"/>
    <x v="1"/>
    <x v="0"/>
    <x v="0"/>
  </r>
  <r>
    <x v="1"/>
    <x v="4"/>
    <s v="De Bonte Raaf"/>
    <x v="0"/>
    <x v="44"/>
    <n v="0"/>
    <x v="0"/>
    <x v="3"/>
    <x v="0"/>
    <x v="2"/>
    <x v="0"/>
    <x v="0"/>
  </r>
  <r>
    <x v="1"/>
    <x v="4"/>
    <s v="De Bonte Raaf"/>
    <x v="0"/>
    <x v="111"/>
    <n v="0"/>
    <x v="0"/>
    <x v="3"/>
    <x v="0"/>
    <x v="2"/>
    <x v="0"/>
    <x v="0"/>
  </r>
  <r>
    <x v="1"/>
    <x v="4"/>
    <s v="De Bonte Raaf"/>
    <x v="0"/>
    <x v="46"/>
    <n v="0"/>
    <x v="0"/>
    <x v="3"/>
    <x v="0"/>
    <x v="2"/>
    <x v="0"/>
    <x v="0"/>
  </r>
  <r>
    <x v="1"/>
    <x v="4"/>
    <s v="De Bonte Raaf"/>
    <x v="0"/>
    <x v="112"/>
    <n v="0"/>
    <x v="0"/>
    <x v="3"/>
    <x v="0"/>
    <x v="2"/>
    <x v="0"/>
    <x v="0"/>
  </r>
  <r>
    <x v="1"/>
    <x v="4"/>
    <s v="De Bonte Raaf"/>
    <x v="0"/>
    <x v="113"/>
    <n v="0"/>
    <x v="0"/>
    <x v="3"/>
    <x v="0"/>
    <x v="2"/>
    <x v="0"/>
    <x v="0"/>
  </r>
  <r>
    <x v="1"/>
    <x v="4"/>
    <s v="De Bonte Raaf"/>
    <x v="0"/>
    <x v="114"/>
    <n v="0"/>
    <x v="0"/>
    <x v="3"/>
    <x v="0"/>
    <x v="2"/>
    <x v="0"/>
    <x v="0"/>
  </r>
  <r>
    <x v="1"/>
    <x v="4"/>
    <s v="De Bonte Raaf"/>
    <x v="0"/>
    <x v="115"/>
    <n v="0"/>
    <x v="0"/>
    <x v="3"/>
    <x v="0"/>
    <x v="2"/>
    <x v="0"/>
    <x v="0"/>
  </r>
  <r>
    <x v="1"/>
    <x v="4"/>
    <s v="De Bonte Raaf"/>
    <x v="0"/>
    <x v="116"/>
    <n v="0"/>
    <x v="0"/>
    <x v="3"/>
    <x v="0"/>
    <x v="1"/>
    <x v="0"/>
    <x v="0"/>
  </r>
  <r>
    <x v="1"/>
    <x v="4"/>
    <s v="De Bonte Raaf"/>
    <x v="0"/>
    <x v="117"/>
    <n v="0"/>
    <x v="0"/>
    <x v="3"/>
    <x v="0"/>
    <x v="2"/>
    <x v="0"/>
    <x v="0"/>
  </r>
  <r>
    <x v="1"/>
    <x v="4"/>
    <s v="De Bonte Raaf"/>
    <x v="0"/>
    <x v="118"/>
    <n v="0"/>
    <x v="0"/>
    <x v="3"/>
    <x v="0"/>
    <x v="1"/>
    <x v="0"/>
    <x v="0"/>
  </r>
  <r>
    <x v="1"/>
    <x v="4"/>
    <s v="De Bonte Raaf"/>
    <x v="0"/>
    <x v="119"/>
    <n v="-3.98"/>
    <x v="0"/>
    <x v="3"/>
    <x v="0"/>
    <x v="10"/>
    <x v="0"/>
    <x v="0"/>
  </r>
  <r>
    <x v="1"/>
    <x v="4"/>
    <s v="De Bonte Raaf"/>
    <x v="0"/>
    <x v="132"/>
    <n v="0"/>
    <x v="0"/>
    <x v="3"/>
    <x v="0"/>
    <x v="10"/>
    <x v="0"/>
    <x v="0"/>
  </r>
  <r>
    <x v="1"/>
    <x v="4"/>
    <s v="De Bonte Raaf"/>
    <x v="0"/>
    <x v="133"/>
    <n v="0"/>
    <x v="0"/>
    <x v="3"/>
    <x v="0"/>
    <x v="10"/>
    <x v="0"/>
    <x v="0"/>
  </r>
  <r>
    <x v="1"/>
    <x v="4"/>
    <s v="De Bonte Raaf"/>
    <x v="0"/>
    <x v="120"/>
    <n v="163.9"/>
    <x v="0"/>
    <x v="3"/>
    <x v="0"/>
    <x v="10"/>
    <x v="0"/>
    <x v="0"/>
  </r>
  <r>
    <x v="1"/>
    <x v="4"/>
    <s v="De Bonte Raaf"/>
    <x v="0"/>
    <x v="121"/>
    <n v="-31.73"/>
    <x v="0"/>
    <x v="3"/>
    <x v="0"/>
    <x v="10"/>
    <x v="0"/>
    <x v="0"/>
  </r>
  <r>
    <x v="1"/>
    <x v="4"/>
    <s v="De Bonte Raaf"/>
    <x v="0"/>
    <x v="122"/>
    <n v="-31.73"/>
    <x v="0"/>
    <x v="3"/>
    <x v="0"/>
    <x v="10"/>
    <x v="0"/>
    <x v="0"/>
  </r>
  <r>
    <x v="1"/>
    <x v="4"/>
    <s v="De Bonte Raaf"/>
    <x v="0"/>
    <x v="123"/>
    <n v="0"/>
    <x v="0"/>
    <x v="3"/>
    <x v="0"/>
    <x v="10"/>
    <x v="0"/>
    <x v="0"/>
  </r>
  <r>
    <x v="1"/>
    <x v="4"/>
    <s v="De Bonte Raaf"/>
    <x v="0"/>
    <x v="124"/>
    <n v="0"/>
    <x v="0"/>
    <x v="3"/>
    <x v="0"/>
    <x v="10"/>
    <x v="0"/>
    <x v="0"/>
  </r>
  <r>
    <x v="1"/>
    <x v="4"/>
    <s v="De Bonte Raaf"/>
    <x v="0"/>
    <x v="48"/>
    <n v="271.08"/>
    <x v="0"/>
    <x v="3"/>
    <x v="0"/>
    <x v="1"/>
    <x v="0"/>
    <x v="0"/>
  </r>
  <r>
    <x v="1"/>
    <x v="4"/>
    <s v="De Bonte Raaf"/>
    <x v="0"/>
    <x v="49"/>
    <n v="57.83"/>
    <x v="0"/>
    <x v="3"/>
    <x v="0"/>
    <x v="3"/>
    <x v="0"/>
    <x v="0"/>
  </r>
  <r>
    <x v="1"/>
    <x v="4"/>
    <s v="De Bonte Raaf"/>
    <x v="0"/>
    <x v="50"/>
    <n v="-31.99"/>
    <x v="0"/>
    <x v="3"/>
    <x v="0"/>
    <x v="4"/>
    <x v="0"/>
    <x v="0"/>
  </r>
  <r>
    <x v="1"/>
    <x v="4"/>
    <s v="De Bonte Raaf"/>
    <x v="0"/>
    <x v="51"/>
    <n v="-42.65"/>
    <x v="0"/>
    <x v="3"/>
    <x v="0"/>
    <x v="4"/>
    <x v="0"/>
    <x v="0"/>
  </r>
  <r>
    <x v="1"/>
    <x v="4"/>
    <s v="De Bonte Raaf"/>
    <x v="0"/>
    <x v="52"/>
    <n v="0"/>
    <x v="0"/>
    <x v="3"/>
    <x v="0"/>
    <x v="1"/>
    <x v="0"/>
    <x v="0"/>
  </r>
  <r>
    <x v="1"/>
    <x v="4"/>
    <s v="De Bonte Raaf"/>
    <x v="0"/>
    <x v="53"/>
    <n v="10.84"/>
    <x v="0"/>
    <x v="3"/>
    <x v="0"/>
    <x v="3"/>
    <x v="0"/>
    <x v="0"/>
  </r>
  <r>
    <x v="1"/>
    <x v="4"/>
    <s v="De Bonte Raaf"/>
    <x v="0"/>
    <x v="54"/>
    <n v="1.63"/>
    <x v="0"/>
    <x v="3"/>
    <x v="0"/>
    <x v="4"/>
    <x v="0"/>
    <x v="0"/>
  </r>
  <r>
    <x v="1"/>
    <x v="4"/>
    <s v="De Bonte Raaf"/>
    <x v="0"/>
    <x v="55"/>
    <n v="2.17"/>
    <x v="0"/>
    <x v="3"/>
    <x v="0"/>
    <x v="4"/>
    <x v="0"/>
    <x v="0"/>
  </r>
  <r>
    <x v="1"/>
    <x v="4"/>
    <s v="De Bonte Raaf"/>
    <x v="0"/>
    <x v="56"/>
    <n v="0"/>
    <x v="0"/>
    <x v="3"/>
    <x v="0"/>
    <x v="4"/>
    <x v="0"/>
    <x v="0"/>
  </r>
  <r>
    <x v="1"/>
    <x v="4"/>
    <s v="De Bonte Raaf"/>
    <x v="0"/>
    <x v="57"/>
    <n v="0"/>
    <x v="0"/>
    <x v="3"/>
    <x v="0"/>
    <x v="4"/>
    <x v="0"/>
    <x v="0"/>
  </r>
  <r>
    <x v="1"/>
    <x v="4"/>
    <s v="De Bonte Raaf"/>
    <x v="0"/>
    <x v="58"/>
    <n v="0"/>
    <x v="0"/>
    <x v="3"/>
    <x v="0"/>
    <x v="4"/>
    <x v="0"/>
    <x v="0"/>
  </r>
  <r>
    <x v="1"/>
    <x v="4"/>
    <s v="De Bonte Raaf"/>
    <x v="0"/>
    <x v="59"/>
    <n v="0"/>
    <x v="0"/>
    <x v="3"/>
    <x v="0"/>
    <x v="4"/>
    <x v="0"/>
    <x v="0"/>
  </r>
  <r>
    <x v="1"/>
    <x v="4"/>
    <s v="De Bonte Raaf"/>
    <x v="0"/>
    <x v="60"/>
    <n v="72.16"/>
    <x v="0"/>
    <x v="3"/>
    <x v="0"/>
    <x v="5"/>
    <x v="0"/>
    <x v="0"/>
  </r>
  <r>
    <x v="1"/>
    <x v="4"/>
    <s v="De Bonte Raaf"/>
    <x v="0"/>
    <x v="61"/>
    <n v="0"/>
    <x v="0"/>
    <x v="3"/>
    <x v="0"/>
    <x v="5"/>
    <x v="0"/>
    <x v="0"/>
  </r>
  <r>
    <x v="1"/>
    <x v="4"/>
    <s v="De Bonte Raaf"/>
    <x v="0"/>
    <x v="62"/>
    <n v="0"/>
    <x v="0"/>
    <x v="3"/>
    <x v="0"/>
    <x v="5"/>
    <x v="0"/>
    <x v="0"/>
  </r>
  <r>
    <x v="1"/>
    <x v="4"/>
    <s v="De Bonte Raaf"/>
    <x v="0"/>
    <x v="63"/>
    <n v="0"/>
    <x v="0"/>
    <x v="3"/>
    <x v="0"/>
    <x v="5"/>
    <x v="0"/>
    <x v="0"/>
  </r>
  <r>
    <x v="1"/>
    <x v="4"/>
    <s v="De Bonte Raaf"/>
    <x v="0"/>
    <x v="64"/>
    <n v="5.17"/>
    <x v="0"/>
    <x v="3"/>
    <x v="0"/>
    <x v="5"/>
    <x v="0"/>
    <x v="0"/>
  </r>
  <r>
    <x v="1"/>
    <x v="4"/>
    <s v="De Bonte Raaf"/>
    <x v="0"/>
    <x v="65"/>
    <n v="0"/>
    <x v="0"/>
    <x v="3"/>
    <x v="0"/>
    <x v="5"/>
    <x v="0"/>
    <x v="0"/>
  </r>
  <r>
    <x v="1"/>
    <x v="4"/>
    <s v="De Bonte Raaf"/>
    <x v="0"/>
    <x v="66"/>
    <n v="0"/>
    <x v="0"/>
    <x v="3"/>
    <x v="0"/>
    <x v="5"/>
    <x v="0"/>
    <x v="0"/>
  </r>
  <r>
    <x v="1"/>
    <x v="4"/>
    <s v="De Bonte Raaf"/>
    <x v="0"/>
    <x v="67"/>
    <n v="73.790000000000006"/>
    <x v="0"/>
    <x v="3"/>
    <x v="0"/>
    <x v="5"/>
    <x v="0"/>
    <x v="0"/>
  </r>
  <r>
    <x v="1"/>
    <x v="4"/>
    <s v="De Bonte Raaf"/>
    <x v="0"/>
    <x v="68"/>
    <n v="0"/>
    <x v="0"/>
    <x v="3"/>
    <x v="0"/>
    <x v="5"/>
    <x v="0"/>
    <x v="0"/>
  </r>
  <r>
    <x v="1"/>
    <x v="4"/>
    <s v="De Bonte Raaf"/>
    <x v="0"/>
    <x v="69"/>
    <n v="0"/>
    <x v="0"/>
    <x v="3"/>
    <x v="0"/>
    <x v="5"/>
    <x v="0"/>
    <x v="0"/>
  </r>
  <r>
    <x v="1"/>
    <x v="4"/>
    <s v="De Bonte Raaf"/>
    <x v="0"/>
    <x v="70"/>
    <n v="3.55"/>
    <x v="0"/>
    <x v="3"/>
    <x v="0"/>
    <x v="5"/>
    <x v="0"/>
    <x v="0"/>
  </r>
  <r>
    <x v="1"/>
    <x v="4"/>
    <s v="De Bonte Raaf"/>
    <x v="0"/>
    <x v="71"/>
    <n v="0"/>
    <x v="0"/>
    <x v="3"/>
    <x v="0"/>
    <x v="5"/>
    <x v="0"/>
    <x v="0"/>
  </r>
  <r>
    <x v="1"/>
    <x v="4"/>
    <s v="De Bonte Raaf"/>
    <x v="0"/>
    <x v="72"/>
    <n v="0"/>
    <x v="0"/>
    <x v="3"/>
    <x v="0"/>
    <x v="4"/>
    <x v="0"/>
    <x v="0"/>
  </r>
  <r>
    <x v="1"/>
    <x v="4"/>
    <s v="De Bonte Raaf"/>
    <x v="0"/>
    <x v="73"/>
    <n v="0"/>
    <x v="0"/>
    <x v="3"/>
    <x v="0"/>
    <x v="4"/>
    <x v="0"/>
    <x v="0"/>
  </r>
  <r>
    <x v="1"/>
    <x v="4"/>
    <s v="De Bonte Raaf"/>
    <x v="0"/>
    <x v="74"/>
    <n v="0"/>
    <x v="0"/>
    <x v="3"/>
    <x v="0"/>
    <x v="4"/>
    <x v="0"/>
    <x v="0"/>
  </r>
  <r>
    <x v="1"/>
    <x v="4"/>
    <s v="De Bonte Raaf"/>
    <x v="0"/>
    <x v="75"/>
    <n v="0"/>
    <x v="0"/>
    <x v="3"/>
    <x v="0"/>
    <x v="4"/>
    <x v="0"/>
    <x v="0"/>
  </r>
  <r>
    <x v="1"/>
    <x v="4"/>
    <s v="De Bonte Raaf"/>
    <x v="0"/>
    <x v="76"/>
    <n v="67.08"/>
    <x v="0"/>
    <x v="3"/>
    <x v="0"/>
    <x v="6"/>
    <x v="0"/>
    <x v="0"/>
  </r>
  <r>
    <x v="1"/>
    <x v="4"/>
    <s v="De Bonte Raaf"/>
    <x v="0"/>
    <x v="125"/>
    <n v="0"/>
    <x v="0"/>
    <x v="3"/>
    <x v="0"/>
    <x v="6"/>
    <x v="0"/>
    <x v="0"/>
  </r>
  <r>
    <x v="1"/>
    <x v="4"/>
    <s v="De Bonte Raaf"/>
    <x v="0"/>
    <x v="77"/>
    <n v="-253.75"/>
    <x v="0"/>
    <x v="3"/>
    <x v="0"/>
    <x v="7"/>
    <x v="0"/>
    <x v="0"/>
  </r>
  <r>
    <x v="1"/>
    <x v="4"/>
    <s v="De Bonte Raaf"/>
    <x v="0"/>
    <x v="78"/>
    <n v="-100.57"/>
    <x v="0"/>
    <x v="3"/>
    <x v="0"/>
    <x v="7"/>
    <x v="0"/>
    <x v="0"/>
  </r>
  <r>
    <x v="1"/>
    <x v="4"/>
    <s v="De Bonte Raaf"/>
    <x v="0"/>
    <x v="79"/>
    <n v="0"/>
    <x v="0"/>
    <x v="3"/>
    <x v="0"/>
    <x v="7"/>
    <x v="0"/>
    <x v="0"/>
  </r>
  <r>
    <x v="1"/>
    <x v="4"/>
    <s v="De Bonte Raaf"/>
    <x v="0"/>
    <x v="80"/>
    <n v="0"/>
    <x v="0"/>
    <x v="3"/>
    <x v="0"/>
    <x v="8"/>
    <x v="0"/>
    <x v="0"/>
  </r>
  <r>
    <x v="1"/>
    <x v="4"/>
    <s v="De Bonte Raaf"/>
    <x v="0"/>
    <x v="126"/>
    <n v="0"/>
    <x v="0"/>
    <x v="3"/>
    <x v="0"/>
    <x v="8"/>
    <x v="0"/>
    <x v="0"/>
  </r>
  <r>
    <x v="1"/>
    <x v="4"/>
    <s v="De Bonte Raaf"/>
    <x v="0"/>
    <x v="81"/>
    <n v="603.92999999999995"/>
    <x v="0"/>
    <x v="3"/>
    <x v="0"/>
    <x v="8"/>
    <x v="0"/>
    <x v="0"/>
  </r>
  <r>
    <x v="1"/>
    <x v="4"/>
    <s v="De Bonte Raaf"/>
    <x v="0"/>
    <x v="82"/>
    <n v="0"/>
    <x v="0"/>
    <x v="3"/>
    <x v="0"/>
    <x v="8"/>
    <x v="0"/>
    <x v="0"/>
  </r>
  <r>
    <x v="1"/>
    <x v="4"/>
    <s v="De Bonte Raaf"/>
    <x v="0"/>
    <x v="83"/>
    <n v="603.92999999999995"/>
    <x v="0"/>
    <x v="3"/>
    <x v="0"/>
    <x v="9"/>
    <x v="0"/>
    <x v="0"/>
  </r>
  <r>
    <x v="1"/>
    <x v="4"/>
    <s v="De Bonte Raaf"/>
    <x v="0"/>
    <x v="84"/>
    <n v="0"/>
    <x v="0"/>
    <x v="3"/>
    <x v="0"/>
    <x v="3"/>
    <x v="0"/>
    <x v="0"/>
  </r>
  <r>
    <x v="1"/>
    <x v="4"/>
    <s v="De Bonte Raaf"/>
    <x v="1"/>
    <x v="0"/>
    <n v="10104"/>
    <x v="1"/>
    <x v="0"/>
    <x v="0"/>
    <x v="0"/>
    <x v="0"/>
    <x v="0"/>
  </r>
  <r>
    <x v="1"/>
    <x v="4"/>
    <s v="De Bonte Raaf"/>
    <x v="1"/>
    <x v="85"/>
    <n v="2121.25"/>
    <x v="1"/>
    <x v="0"/>
    <x v="0"/>
    <x v="0"/>
    <x v="0"/>
    <x v="0"/>
  </r>
  <r>
    <x v="1"/>
    <x v="4"/>
    <s v="De Bonte Raaf"/>
    <x v="1"/>
    <x v="97"/>
    <n v="2501.67"/>
    <x v="1"/>
    <x v="0"/>
    <x v="0"/>
    <x v="0"/>
    <x v="0"/>
    <x v="0"/>
  </r>
  <r>
    <x v="1"/>
    <x v="4"/>
    <s v="De Bonte Raaf"/>
    <x v="1"/>
    <x v="86"/>
    <n v="2121.25"/>
    <x v="1"/>
    <x v="0"/>
    <x v="0"/>
    <x v="0"/>
    <x v="0"/>
    <x v="0"/>
  </r>
  <r>
    <x v="1"/>
    <x v="4"/>
    <s v="De Bonte Raaf"/>
    <x v="1"/>
    <x v="4"/>
    <n v="2230"/>
    <x v="1"/>
    <x v="0"/>
    <x v="0"/>
    <x v="1"/>
    <x v="0"/>
    <x v="0"/>
  </r>
  <r>
    <x v="1"/>
    <x v="4"/>
    <s v="De Bonte Raaf"/>
    <x v="1"/>
    <x v="98"/>
    <n v="2501.67"/>
    <x v="1"/>
    <x v="0"/>
    <x v="0"/>
    <x v="0"/>
    <x v="0"/>
    <x v="0"/>
  </r>
  <r>
    <x v="1"/>
    <x v="4"/>
    <s v="De Bonte Raaf"/>
    <x v="1"/>
    <x v="6"/>
    <n v="4066.32"/>
    <x v="1"/>
    <x v="0"/>
    <x v="0"/>
    <x v="0"/>
    <x v="0"/>
    <x v="0"/>
  </r>
  <r>
    <x v="1"/>
    <x v="4"/>
    <s v="De Bonte Raaf"/>
    <x v="1"/>
    <x v="101"/>
    <n v="0"/>
    <x v="1"/>
    <x v="0"/>
    <x v="0"/>
    <x v="1"/>
    <x v="0"/>
    <x v="0"/>
  </r>
  <r>
    <x v="1"/>
    <x v="4"/>
    <s v="De Bonte Raaf"/>
    <x v="1"/>
    <x v="99"/>
    <n v="2501.67"/>
    <x v="1"/>
    <x v="0"/>
    <x v="0"/>
    <x v="0"/>
    <x v="0"/>
    <x v="0"/>
  </r>
  <r>
    <x v="1"/>
    <x v="4"/>
    <s v="De Bonte Raaf"/>
    <x v="1"/>
    <x v="9"/>
    <n v="0"/>
    <x v="1"/>
    <x v="0"/>
    <x v="0"/>
    <x v="0"/>
    <x v="0"/>
    <x v="0"/>
  </r>
  <r>
    <x v="1"/>
    <x v="4"/>
    <s v="De Bonte Raaf"/>
    <x v="1"/>
    <x v="102"/>
    <n v="0"/>
    <x v="1"/>
    <x v="0"/>
    <x v="0"/>
    <x v="0"/>
    <x v="0"/>
    <x v="0"/>
  </r>
  <r>
    <x v="1"/>
    <x v="4"/>
    <s v="De Bonte Raaf"/>
    <x v="1"/>
    <x v="87"/>
    <n v="2230"/>
    <x v="1"/>
    <x v="0"/>
    <x v="0"/>
    <x v="0"/>
    <x v="0"/>
    <x v="0"/>
  </r>
  <r>
    <x v="1"/>
    <x v="4"/>
    <s v="De Bonte Raaf"/>
    <x v="1"/>
    <x v="88"/>
    <n v="2587.25"/>
    <x v="1"/>
    <x v="0"/>
    <x v="0"/>
    <x v="0"/>
    <x v="0"/>
    <x v="0"/>
  </r>
  <r>
    <x v="1"/>
    <x v="4"/>
    <s v="De Bonte Raaf"/>
    <x v="1"/>
    <x v="89"/>
    <n v="2230"/>
    <x v="1"/>
    <x v="0"/>
    <x v="0"/>
    <x v="0"/>
    <x v="0"/>
    <x v="0"/>
  </r>
  <r>
    <x v="1"/>
    <x v="4"/>
    <s v="De Bonte Raaf"/>
    <x v="1"/>
    <x v="90"/>
    <n v="2230"/>
    <x v="1"/>
    <x v="0"/>
    <x v="0"/>
    <x v="0"/>
    <x v="0"/>
    <x v="0"/>
  </r>
  <r>
    <x v="1"/>
    <x v="4"/>
    <s v="De Bonte Raaf"/>
    <x v="1"/>
    <x v="91"/>
    <n v="2230"/>
    <x v="1"/>
    <x v="0"/>
    <x v="0"/>
    <x v="0"/>
    <x v="0"/>
    <x v="0"/>
  </r>
  <r>
    <x v="1"/>
    <x v="4"/>
    <s v="De Bonte Raaf"/>
    <x v="1"/>
    <x v="103"/>
    <n v="0"/>
    <x v="1"/>
    <x v="0"/>
    <x v="0"/>
    <x v="1"/>
    <x v="0"/>
    <x v="0"/>
  </r>
  <r>
    <x v="1"/>
    <x v="4"/>
    <s v="De Bonte Raaf"/>
    <x v="1"/>
    <x v="15"/>
    <n v="0"/>
    <x v="1"/>
    <x v="0"/>
    <x v="0"/>
    <x v="0"/>
    <x v="0"/>
    <x v="0"/>
  </r>
  <r>
    <x v="1"/>
    <x v="4"/>
    <s v="De Bonte Raaf"/>
    <x v="1"/>
    <x v="16"/>
    <n v="4622.92"/>
    <x v="1"/>
    <x v="0"/>
    <x v="0"/>
    <x v="0"/>
    <x v="0"/>
    <x v="0"/>
  </r>
  <r>
    <x v="1"/>
    <x v="4"/>
    <s v="De Bonte Raaf"/>
    <x v="1"/>
    <x v="17"/>
    <n v="0"/>
    <x v="1"/>
    <x v="0"/>
    <x v="0"/>
    <x v="0"/>
    <x v="0"/>
    <x v="0"/>
  </r>
  <r>
    <x v="1"/>
    <x v="4"/>
    <s v="De Bonte Raaf"/>
    <x v="1"/>
    <x v="18"/>
    <n v="4622.92"/>
    <x v="1"/>
    <x v="0"/>
    <x v="0"/>
    <x v="0"/>
    <x v="0"/>
    <x v="0"/>
  </r>
  <r>
    <x v="1"/>
    <x v="4"/>
    <s v="De Bonte Raaf"/>
    <x v="1"/>
    <x v="19"/>
    <n v="21"/>
    <x v="1"/>
    <x v="0"/>
    <x v="0"/>
    <x v="0"/>
    <x v="0"/>
    <x v="0"/>
  </r>
  <r>
    <x v="1"/>
    <x v="4"/>
    <s v="De Bonte Raaf"/>
    <x v="1"/>
    <x v="20"/>
    <n v="4622.92"/>
    <x v="1"/>
    <x v="0"/>
    <x v="0"/>
    <x v="0"/>
    <x v="0"/>
    <x v="0"/>
  </r>
  <r>
    <x v="1"/>
    <x v="4"/>
    <s v="De Bonte Raaf"/>
    <x v="1"/>
    <x v="21"/>
    <n v="-1254.92"/>
    <x v="1"/>
    <x v="0"/>
    <x v="0"/>
    <x v="0"/>
    <x v="0"/>
    <x v="0"/>
  </r>
  <r>
    <x v="1"/>
    <x v="4"/>
    <s v="De Bonte Raaf"/>
    <x v="1"/>
    <x v="22"/>
    <n v="4622.92"/>
    <x v="1"/>
    <x v="0"/>
    <x v="0"/>
    <x v="0"/>
    <x v="0"/>
    <x v="0"/>
  </r>
  <r>
    <x v="1"/>
    <x v="4"/>
    <s v="De Bonte Raaf"/>
    <x v="1"/>
    <x v="23"/>
    <n v="4622.92"/>
    <x v="1"/>
    <x v="0"/>
    <x v="0"/>
    <x v="0"/>
    <x v="0"/>
    <x v="0"/>
  </r>
  <r>
    <x v="1"/>
    <x v="4"/>
    <s v="De Bonte Raaf"/>
    <x v="1"/>
    <x v="24"/>
    <n v="4622.92"/>
    <x v="1"/>
    <x v="0"/>
    <x v="0"/>
    <x v="0"/>
    <x v="0"/>
    <x v="0"/>
  </r>
  <r>
    <x v="1"/>
    <x v="4"/>
    <s v="De Bonte Raaf"/>
    <x v="1"/>
    <x v="25"/>
    <n v="21.67"/>
    <x v="1"/>
    <x v="0"/>
    <x v="0"/>
    <x v="0"/>
    <x v="0"/>
    <x v="0"/>
  </r>
  <r>
    <x v="1"/>
    <x v="4"/>
    <s v="De Bonte Raaf"/>
    <x v="1"/>
    <x v="26"/>
    <n v="176.2"/>
    <x v="1"/>
    <x v="0"/>
    <x v="0"/>
    <x v="0"/>
    <x v="0"/>
    <x v="0"/>
  </r>
  <r>
    <x v="1"/>
    <x v="4"/>
    <s v="De Bonte Raaf"/>
    <x v="1"/>
    <x v="27"/>
    <n v="327.75"/>
    <x v="1"/>
    <x v="0"/>
    <x v="0"/>
    <x v="0"/>
    <x v="0"/>
    <x v="0"/>
  </r>
  <r>
    <x v="1"/>
    <x v="4"/>
    <s v="De Bonte Raaf"/>
    <x v="1"/>
    <x v="28"/>
    <n v="2121.25"/>
    <x v="1"/>
    <x v="0"/>
    <x v="0"/>
    <x v="0"/>
    <x v="0"/>
    <x v="0"/>
  </r>
  <r>
    <x v="1"/>
    <x v="4"/>
    <s v="De Bonte Raaf"/>
    <x v="1"/>
    <x v="29"/>
    <n v="2501.67"/>
    <x v="1"/>
    <x v="0"/>
    <x v="0"/>
    <x v="0"/>
    <x v="0"/>
    <x v="0"/>
  </r>
  <r>
    <x v="1"/>
    <x v="4"/>
    <s v="De Bonte Raaf"/>
    <x v="1"/>
    <x v="30"/>
    <n v="2230"/>
    <x v="1"/>
    <x v="0"/>
    <x v="0"/>
    <x v="0"/>
    <x v="0"/>
    <x v="0"/>
  </r>
  <r>
    <x v="1"/>
    <x v="4"/>
    <s v="De Bonte Raaf"/>
    <x v="1"/>
    <x v="31"/>
    <n v="14.29"/>
    <x v="1"/>
    <x v="0"/>
    <x v="0"/>
    <x v="0"/>
    <x v="0"/>
    <x v="0"/>
  </r>
  <r>
    <x v="1"/>
    <x v="4"/>
    <s v="De Bonte Raaf"/>
    <x v="1"/>
    <x v="32"/>
    <n v="181"/>
    <x v="1"/>
    <x v="0"/>
    <x v="0"/>
    <x v="0"/>
    <x v="0"/>
    <x v="0"/>
  </r>
  <r>
    <x v="1"/>
    <x v="4"/>
    <s v="De Bonte Raaf"/>
    <x v="1"/>
    <x v="33"/>
    <n v="116.03"/>
    <x v="1"/>
    <x v="0"/>
    <x v="0"/>
    <x v="0"/>
    <x v="0"/>
    <x v="0"/>
  </r>
  <r>
    <x v="1"/>
    <x v="4"/>
    <s v="De Bonte Raaf"/>
    <x v="1"/>
    <x v="34"/>
    <n v="100"/>
    <x v="1"/>
    <x v="0"/>
    <x v="0"/>
    <x v="0"/>
    <x v="0"/>
    <x v="0"/>
  </r>
  <r>
    <x v="1"/>
    <x v="4"/>
    <s v="De Bonte Raaf"/>
    <x v="1"/>
    <x v="35"/>
    <n v="100"/>
    <x v="1"/>
    <x v="0"/>
    <x v="0"/>
    <x v="0"/>
    <x v="0"/>
    <x v="0"/>
  </r>
  <r>
    <x v="1"/>
    <x v="4"/>
    <s v="De Bonte Raaf"/>
    <x v="1"/>
    <x v="36"/>
    <n v="181"/>
    <x v="1"/>
    <x v="0"/>
    <x v="0"/>
    <x v="0"/>
    <x v="0"/>
    <x v="0"/>
  </r>
  <r>
    <x v="1"/>
    <x v="4"/>
    <s v="De Bonte Raaf"/>
    <x v="1"/>
    <x v="37"/>
    <n v="323.60000000000002"/>
    <x v="1"/>
    <x v="0"/>
    <x v="0"/>
    <x v="0"/>
    <x v="0"/>
    <x v="0"/>
  </r>
  <r>
    <x v="1"/>
    <x v="4"/>
    <s v="De Bonte Raaf"/>
    <x v="1"/>
    <x v="127"/>
    <n v="40.409999999999997"/>
    <x v="1"/>
    <x v="0"/>
    <x v="0"/>
    <x v="0"/>
    <x v="0"/>
    <x v="0"/>
  </r>
  <r>
    <x v="1"/>
    <x v="4"/>
    <s v="De Bonte Raaf"/>
    <x v="1"/>
    <x v="128"/>
    <n v="40.409999999999997"/>
    <x v="1"/>
    <x v="0"/>
    <x v="0"/>
    <x v="0"/>
    <x v="0"/>
    <x v="0"/>
  </r>
  <r>
    <x v="1"/>
    <x v="4"/>
    <s v="De Bonte Raaf"/>
    <x v="1"/>
    <x v="129"/>
    <n v="28303.93"/>
    <x v="1"/>
    <x v="0"/>
    <x v="0"/>
    <x v="0"/>
    <x v="0"/>
    <x v="0"/>
  </r>
  <r>
    <x v="1"/>
    <x v="4"/>
    <s v="De Bonte Raaf"/>
    <x v="1"/>
    <x v="38"/>
    <n v="6"/>
    <x v="1"/>
    <x v="0"/>
    <x v="0"/>
    <x v="0"/>
    <x v="0"/>
    <x v="0"/>
  </r>
  <r>
    <x v="1"/>
    <x v="4"/>
    <s v="De Bonte Raaf"/>
    <x v="1"/>
    <x v="93"/>
    <n v="144"/>
    <x v="1"/>
    <x v="0"/>
    <x v="0"/>
    <x v="0"/>
    <x v="0"/>
    <x v="0"/>
  </r>
  <r>
    <x v="1"/>
    <x v="4"/>
    <s v="De Bonte Raaf"/>
    <x v="1"/>
    <x v="40"/>
    <n v="150"/>
    <x v="1"/>
    <x v="0"/>
    <x v="0"/>
    <x v="0"/>
    <x v="0"/>
    <x v="0"/>
  </r>
  <r>
    <x v="1"/>
    <x v="4"/>
    <s v="De Bonte Raaf"/>
    <x v="1"/>
    <x v="94"/>
    <n v="144"/>
    <x v="1"/>
    <x v="0"/>
    <x v="0"/>
    <x v="0"/>
    <x v="0"/>
    <x v="0"/>
  </r>
  <r>
    <x v="1"/>
    <x v="4"/>
    <s v="De Bonte Raaf"/>
    <x v="1"/>
    <x v="92"/>
    <n v="2230"/>
    <x v="1"/>
    <x v="0"/>
    <x v="0"/>
    <x v="0"/>
    <x v="0"/>
    <x v="0"/>
  </r>
  <r>
    <x v="1"/>
    <x v="4"/>
    <s v="De Bonte Raaf"/>
    <x v="1"/>
    <x v="107"/>
    <n v="0"/>
    <x v="1"/>
    <x v="0"/>
    <x v="0"/>
    <x v="1"/>
    <x v="0"/>
    <x v="0"/>
  </r>
  <r>
    <x v="1"/>
    <x v="4"/>
    <s v="De Bonte Raaf"/>
    <x v="1"/>
    <x v="43"/>
    <n v="357.25"/>
    <x v="1"/>
    <x v="0"/>
    <x v="0"/>
    <x v="1"/>
    <x v="0"/>
    <x v="0"/>
  </r>
  <r>
    <x v="1"/>
    <x v="4"/>
    <s v="De Bonte Raaf"/>
    <x v="1"/>
    <x v="108"/>
    <n v="0"/>
    <x v="1"/>
    <x v="0"/>
    <x v="0"/>
    <x v="1"/>
    <x v="0"/>
    <x v="0"/>
  </r>
  <r>
    <x v="1"/>
    <x v="4"/>
    <s v="De Bonte Raaf"/>
    <x v="1"/>
    <x v="109"/>
    <n v="0"/>
    <x v="1"/>
    <x v="0"/>
    <x v="0"/>
    <x v="1"/>
    <x v="0"/>
    <x v="0"/>
  </r>
  <r>
    <x v="1"/>
    <x v="4"/>
    <s v="De Bonte Raaf"/>
    <x v="1"/>
    <x v="110"/>
    <n v="0"/>
    <x v="1"/>
    <x v="0"/>
    <x v="0"/>
    <x v="1"/>
    <x v="0"/>
    <x v="0"/>
  </r>
  <r>
    <x v="1"/>
    <x v="4"/>
    <s v="De Bonte Raaf"/>
    <x v="1"/>
    <x v="44"/>
    <n v="0"/>
    <x v="1"/>
    <x v="0"/>
    <x v="0"/>
    <x v="2"/>
    <x v="0"/>
    <x v="0"/>
  </r>
  <r>
    <x v="1"/>
    <x v="4"/>
    <s v="De Bonte Raaf"/>
    <x v="1"/>
    <x v="111"/>
    <n v="0"/>
    <x v="1"/>
    <x v="0"/>
    <x v="0"/>
    <x v="2"/>
    <x v="0"/>
    <x v="0"/>
  </r>
  <r>
    <x v="1"/>
    <x v="4"/>
    <s v="De Bonte Raaf"/>
    <x v="1"/>
    <x v="46"/>
    <n v="0"/>
    <x v="1"/>
    <x v="0"/>
    <x v="0"/>
    <x v="2"/>
    <x v="0"/>
    <x v="0"/>
  </r>
  <r>
    <x v="1"/>
    <x v="4"/>
    <s v="De Bonte Raaf"/>
    <x v="1"/>
    <x v="112"/>
    <n v="0"/>
    <x v="1"/>
    <x v="0"/>
    <x v="0"/>
    <x v="2"/>
    <x v="0"/>
    <x v="0"/>
  </r>
  <r>
    <x v="1"/>
    <x v="4"/>
    <s v="De Bonte Raaf"/>
    <x v="1"/>
    <x v="113"/>
    <n v="0"/>
    <x v="1"/>
    <x v="0"/>
    <x v="0"/>
    <x v="2"/>
    <x v="0"/>
    <x v="0"/>
  </r>
  <r>
    <x v="1"/>
    <x v="4"/>
    <s v="De Bonte Raaf"/>
    <x v="1"/>
    <x v="114"/>
    <n v="0"/>
    <x v="1"/>
    <x v="0"/>
    <x v="0"/>
    <x v="2"/>
    <x v="0"/>
    <x v="0"/>
  </r>
  <r>
    <x v="1"/>
    <x v="4"/>
    <s v="De Bonte Raaf"/>
    <x v="1"/>
    <x v="115"/>
    <n v="0"/>
    <x v="1"/>
    <x v="0"/>
    <x v="0"/>
    <x v="2"/>
    <x v="0"/>
    <x v="0"/>
  </r>
  <r>
    <x v="1"/>
    <x v="4"/>
    <s v="De Bonte Raaf"/>
    <x v="1"/>
    <x v="116"/>
    <n v="0"/>
    <x v="1"/>
    <x v="0"/>
    <x v="0"/>
    <x v="1"/>
    <x v="0"/>
    <x v="0"/>
  </r>
  <r>
    <x v="1"/>
    <x v="4"/>
    <s v="De Bonte Raaf"/>
    <x v="1"/>
    <x v="117"/>
    <n v="0"/>
    <x v="1"/>
    <x v="0"/>
    <x v="0"/>
    <x v="2"/>
    <x v="0"/>
    <x v="0"/>
  </r>
  <r>
    <x v="1"/>
    <x v="4"/>
    <s v="De Bonte Raaf"/>
    <x v="1"/>
    <x v="118"/>
    <n v="0"/>
    <x v="1"/>
    <x v="0"/>
    <x v="0"/>
    <x v="1"/>
    <x v="0"/>
    <x v="0"/>
  </r>
  <r>
    <x v="1"/>
    <x v="4"/>
    <s v="De Bonte Raaf"/>
    <x v="1"/>
    <x v="119"/>
    <n v="-18.93"/>
    <x v="1"/>
    <x v="0"/>
    <x v="0"/>
    <x v="10"/>
    <x v="0"/>
    <x v="0"/>
  </r>
  <r>
    <x v="1"/>
    <x v="4"/>
    <s v="De Bonte Raaf"/>
    <x v="1"/>
    <x v="132"/>
    <n v="0"/>
    <x v="1"/>
    <x v="0"/>
    <x v="0"/>
    <x v="10"/>
    <x v="0"/>
    <x v="0"/>
  </r>
  <r>
    <x v="1"/>
    <x v="4"/>
    <s v="De Bonte Raaf"/>
    <x v="1"/>
    <x v="133"/>
    <n v="0"/>
    <x v="1"/>
    <x v="0"/>
    <x v="0"/>
    <x v="10"/>
    <x v="0"/>
    <x v="0"/>
  </r>
  <r>
    <x v="1"/>
    <x v="4"/>
    <s v="De Bonte Raaf"/>
    <x v="1"/>
    <x v="120"/>
    <n v="489.87"/>
    <x v="1"/>
    <x v="0"/>
    <x v="0"/>
    <x v="10"/>
    <x v="0"/>
    <x v="0"/>
  </r>
  <r>
    <x v="1"/>
    <x v="4"/>
    <s v="De Bonte Raaf"/>
    <x v="1"/>
    <x v="121"/>
    <n v="-89.82"/>
    <x v="1"/>
    <x v="0"/>
    <x v="0"/>
    <x v="10"/>
    <x v="0"/>
    <x v="0"/>
  </r>
  <r>
    <x v="1"/>
    <x v="4"/>
    <s v="De Bonte Raaf"/>
    <x v="1"/>
    <x v="122"/>
    <n v="-89.82"/>
    <x v="1"/>
    <x v="0"/>
    <x v="0"/>
    <x v="10"/>
    <x v="0"/>
    <x v="0"/>
  </r>
  <r>
    <x v="1"/>
    <x v="4"/>
    <s v="De Bonte Raaf"/>
    <x v="1"/>
    <x v="123"/>
    <n v="0"/>
    <x v="1"/>
    <x v="0"/>
    <x v="0"/>
    <x v="10"/>
    <x v="0"/>
    <x v="0"/>
  </r>
  <r>
    <x v="1"/>
    <x v="4"/>
    <s v="De Bonte Raaf"/>
    <x v="1"/>
    <x v="124"/>
    <n v="0"/>
    <x v="1"/>
    <x v="0"/>
    <x v="0"/>
    <x v="10"/>
    <x v="0"/>
    <x v="0"/>
  </r>
  <r>
    <x v="1"/>
    <x v="4"/>
    <s v="De Bonte Raaf"/>
    <x v="1"/>
    <x v="48"/>
    <n v="2144.42"/>
    <x v="1"/>
    <x v="0"/>
    <x v="0"/>
    <x v="1"/>
    <x v="0"/>
    <x v="0"/>
  </r>
  <r>
    <x v="1"/>
    <x v="4"/>
    <s v="De Bonte Raaf"/>
    <x v="1"/>
    <x v="49"/>
    <n v="206.98"/>
    <x v="1"/>
    <x v="0"/>
    <x v="0"/>
    <x v="3"/>
    <x v="0"/>
    <x v="0"/>
  </r>
  <r>
    <x v="1"/>
    <x v="4"/>
    <s v="De Bonte Raaf"/>
    <x v="1"/>
    <x v="50"/>
    <n v="-290.62"/>
    <x v="1"/>
    <x v="0"/>
    <x v="0"/>
    <x v="4"/>
    <x v="0"/>
    <x v="0"/>
  </r>
  <r>
    <x v="1"/>
    <x v="4"/>
    <s v="De Bonte Raaf"/>
    <x v="1"/>
    <x v="51"/>
    <n v="-387.49"/>
    <x v="1"/>
    <x v="0"/>
    <x v="0"/>
    <x v="4"/>
    <x v="0"/>
    <x v="0"/>
  </r>
  <r>
    <x v="1"/>
    <x v="4"/>
    <s v="De Bonte Raaf"/>
    <x v="1"/>
    <x v="52"/>
    <n v="0"/>
    <x v="1"/>
    <x v="0"/>
    <x v="0"/>
    <x v="1"/>
    <x v="0"/>
    <x v="0"/>
  </r>
  <r>
    <x v="1"/>
    <x v="4"/>
    <s v="De Bonte Raaf"/>
    <x v="1"/>
    <x v="53"/>
    <n v="33.450000000000003"/>
    <x v="1"/>
    <x v="0"/>
    <x v="0"/>
    <x v="3"/>
    <x v="0"/>
    <x v="0"/>
  </r>
  <r>
    <x v="1"/>
    <x v="4"/>
    <s v="De Bonte Raaf"/>
    <x v="1"/>
    <x v="54"/>
    <n v="5.0199999999999996"/>
    <x v="1"/>
    <x v="0"/>
    <x v="0"/>
    <x v="4"/>
    <x v="0"/>
    <x v="0"/>
  </r>
  <r>
    <x v="1"/>
    <x v="4"/>
    <s v="De Bonte Raaf"/>
    <x v="1"/>
    <x v="55"/>
    <n v="6.69"/>
    <x v="1"/>
    <x v="0"/>
    <x v="0"/>
    <x v="4"/>
    <x v="0"/>
    <x v="0"/>
  </r>
  <r>
    <x v="1"/>
    <x v="4"/>
    <s v="De Bonte Raaf"/>
    <x v="1"/>
    <x v="56"/>
    <n v="0"/>
    <x v="1"/>
    <x v="0"/>
    <x v="0"/>
    <x v="4"/>
    <x v="0"/>
    <x v="0"/>
  </r>
  <r>
    <x v="1"/>
    <x v="4"/>
    <s v="De Bonte Raaf"/>
    <x v="1"/>
    <x v="57"/>
    <n v="0"/>
    <x v="1"/>
    <x v="0"/>
    <x v="0"/>
    <x v="4"/>
    <x v="0"/>
    <x v="0"/>
  </r>
  <r>
    <x v="1"/>
    <x v="4"/>
    <s v="De Bonte Raaf"/>
    <x v="1"/>
    <x v="58"/>
    <n v="0"/>
    <x v="1"/>
    <x v="0"/>
    <x v="0"/>
    <x v="4"/>
    <x v="0"/>
    <x v="0"/>
  </r>
  <r>
    <x v="1"/>
    <x v="4"/>
    <s v="De Bonte Raaf"/>
    <x v="1"/>
    <x v="59"/>
    <n v="0"/>
    <x v="1"/>
    <x v="0"/>
    <x v="0"/>
    <x v="4"/>
    <x v="0"/>
    <x v="0"/>
  </r>
  <r>
    <x v="1"/>
    <x v="4"/>
    <s v="De Bonte Raaf"/>
    <x v="1"/>
    <x v="60"/>
    <n v="348.11"/>
    <x v="1"/>
    <x v="0"/>
    <x v="0"/>
    <x v="5"/>
    <x v="0"/>
    <x v="0"/>
  </r>
  <r>
    <x v="1"/>
    <x v="4"/>
    <s v="De Bonte Raaf"/>
    <x v="1"/>
    <x v="61"/>
    <n v="0"/>
    <x v="1"/>
    <x v="0"/>
    <x v="0"/>
    <x v="5"/>
    <x v="0"/>
    <x v="0"/>
  </r>
  <r>
    <x v="1"/>
    <x v="4"/>
    <s v="De Bonte Raaf"/>
    <x v="1"/>
    <x v="62"/>
    <n v="0"/>
    <x v="1"/>
    <x v="0"/>
    <x v="0"/>
    <x v="5"/>
    <x v="0"/>
    <x v="0"/>
  </r>
  <r>
    <x v="1"/>
    <x v="4"/>
    <s v="De Bonte Raaf"/>
    <x v="1"/>
    <x v="63"/>
    <n v="0"/>
    <x v="1"/>
    <x v="0"/>
    <x v="0"/>
    <x v="5"/>
    <x v="0"/>
    <x v="0"/>
  </r>
  <r>
    <x v="1"/>
    <x v="4"/>
    <s v="De Bonte Raaf"/>
    <x v="1"/>
    <x v="64"/>
    <n v="24.96"/>
    <x v="1"/>
    <x v="0"/>
    <x v="0"/>
    <x v="5"/>
    <x v="0"/>
    <x v="0"/>
  </r>
  <r>
    <x v="1"/>
    <x v="4"/>
    <s v="De Bonte Raaf"/>
    <x v="1"/>
    <x v="65"/>
    <n v="0"/>
    <x v="1"/>
    <x v="0"/>
    <x v="0"/>
    <x v="5"/>
    <x v="0"/>
    <x v="0"/>
  </r>
  <r>
    <x v="1"/>
    <x v="4"/>
    <s v="De Bonte Raaf"/>
    <x v="1"/>
    <x v="66"/>
    <n v="124.82"/>
    <x v="1"/>
    <x v="0"/>
    <x v="0"/>
    <x v="5"/>
    <x v="0"/>
    <x v="0"/>
  </r>
  <r>
    <x v="1"/>
    <x v="4"/>
    <s v="De Bonte Raaf"/>
    <x v="1"/>
    <x v="67"/>
    <n v="0"/>
    <x v="1"/>
    <x v="0"/>
    <x v="0"/>
    <x v="5"/>
    <x v="0"/>
    <x v="0"/>
  </r>
  <r>
    <x v="1"/>
    <x v="4"/>
    <s v="De Bonte Raaf"/>
    <x v="1"/>
    <x v="68"/>
    <n v="0"/>
    <x v="1"/>
    <x v="0"/>
    <x v="0"/>
    <x v="5"/>
    <x v="0"/>
    <x v="0"/>
  </r>
  <r>
    <x v="1"/>
    <x v="4"/>
    <s v="De Bonte Raaf"/>
    <x v="1"/>
    <x v="69"/>
    <n v="0"/>
    <x v="1"/>
    <x v="0"/>
    <x v="0"/>
    <x v="5"/>
    <x v="0"/>
    <x v="0"/>
  </r>
  <r>
    <x v="1"/>
    <x v="4"/>
    <s v="De Bonte Raaf"/>
    <x v="1"/>
    <x v="70"/>
    <n v="17.100000000000001"/>
    <x v="1"/>
    <x v="0"/>
    <x v="0"/>
    <x v="5"/>
    <x v="0"/>
    <x v="0"/>
  </r>
  <r>
    <x v="1"/>
    <x v="4"/>
    <s v="De Bonte Raaf"/>
    <x v="1"/>
    <x v="71"/>
    <n v="0"/>
    <x v="1"/>
    <x v="0"/>
    <x v="0"/>
    <x v="5"/>
    <x v="0"/>
    <x v="0"/>
  </r>
  <r>
    <x v="1"/>
    <x v="4"/>
    <s v="De Bonte Raaf"/>
    <x v="1"/>
    <x v="72"/>
    <n v="0"/>
    <x v="1"/>
    <x v="0"/>
    <x v="0"/>
    <x v="4"/>
    <x v="0"/>
    <x v="0"/>
  </r>
  <r>
    <x v="1"/>
    <x v="4"/>
    <s v="De Bonte Raaf"/>
    <x v="1"/>
    <x v="73"/>
    <n v="0"/>
    <x v="1"/>
    <x v="0"/>
    <x v="0"/>
    <x v="4"/>
    <x v="0"/>
    <x v="0"/>
  </r>
  <r>
    <x v="1"/>
    <x v="4"/>
    <s v="De Bonte Raaf"/>
    <x v="1"/>
    <x v="74"/>
    <n v="0"/>
    <x v="1"/>
    <x v="0"/>
    <x v="0"/>
    <x v="4"/>
    <x v="0"/>
    <x v="0"/>
  </r>
  <r>
    <x v="1"/>
    <x v="4"/>
    <s v="De Bonte Raaf"/>
    <x v="1"/>
    <x v="75"/>
    <n v="0"/>
    <x v="1"/>
    <x v="0"/>
    <x v="0"/>
    <x v="4"/>
    <x v="0"/>
    <x v="0"/>
  </r>
  <r>
    <x v="1"/>
    <x v="4"/>
    <s v="De Bonte Raaf"/>
    <x v="1"/>
    <x v="76"/>
    <n v="323.60000000000002"/>
    <x v="1"/>
    <x v="0"/>
    <x v="0"/>
    <x v="6"/>
    <x v="0"/>
    <x v="0"/>
  </r>
  <r>
    <x v="1"/>
    <x v="4"/>
    <s v="De Bonte Raaf"/>
    <x v="1"/>
    <x v="125"/>
    <n v="0"/>
    <x v="1"/>
    <x v="0"/>
    <x v="0"/>
    <x v="6"/>
    <x v="0"/>
    <x v="0"/>
  </r>
  <r>
    <x v="1"/>
    <x v="4"/>
    <s v="De Bonte Raaf"/>
    <x v="1"/>
    <x v="77"/>
    <n v="-244"/>
    <x v="1"/>
    <x v="0"/>
    <x v="0"/>
    <x v="7"/>
    <x v="0"/>
    <x v="0"/>
  </r>
  <r>
    <x v="1"/>
    <x v="4"/>
    <s v="De Bonte Raaf"/>
    <x v="1"/>
    <x v="78"/>
    <n v="-1010.92"/>
    <x v="1"/>
    <x v="0"/>
    <x v="0"/>
    <x v="7"/>
    <x v="0"/>
    <x v="0"/>
  </r>
  <r>
    <x v="1"/>
    <x v="4"/>
    <s v="De Bonte Raaf"/>
    <x v="1"/>
    <x v="79"/>
    <n v="0"/>
    <x v="1"/>
    <x v="0"/>
    <x v="0"/>
    <x v="7"/>
    <x v="0"/>
    <x v="0"/>
  </r>
  <r>
    <x v="1"/>
    <x v="4"/>
    <s v="De Bonte Raaf"/>
    <x v="1"/>
    <x v="80"/>
    <n v="0"/>
    <x v="1"/>
    <x v="0"/>
    <x v="0"/>
    <x v="8"/>
    <x v="0"/>
    <x v="0"/>
  </r>
  <r>
    <x v="1"/>
    <x v="4"/>
    <s v="De Bonte Raaf"/>
    <x v="1"/>
    <x v="126"/>
    <n v="0"/>
    <x v="1"/>
    <x v="0"/>
    <x v="0"/>
    <x v="8"/>
    <x v="0"/>
    <x v="0"/>
  </r>
  <r>
    <x v="1"/>
    <x v="4"/>
    <s v="De Bonte Raaf"/>
    <x v="1"/>
    <x v="81"/>
    <n v="3368"/>
    <x v="1"/>
    <x v="0"/>
    <x v="0"/>
    <x v="8"/>
    <x v="0"/>
    <x v="0"/>
  </r>
  <r>
    <x v="1"/>
    <x v="4"/>
    <s v="De Bonte Raaf"/>
    <x v="1"/>
    <x v="82"/>
    <n v="0"/>
    <x v="1"/>
    <x v="0"/>
    <x v="0"/>
    <x v="8"/>
    <x v="0"/>
    <x v="0"/>
  </r>
  <r>
    <x v="1"/>
    <x v="4"/>
    <s v="De Bonte Raaf"/>
    <x v="1"/>
    <x v="83"/>
    <n v="3368"/>
    <x v="1"/>
    <x v="0"/>
    <x v="0"/>
    <x v="9"/>
    <x v="0"/>
    <x v="0"/>
  </r>
  <r>
    <x v="1"/>
    <x v="4"/>
    <s v="De Bonte Raaf"/>
    <x v="1"/>
    <x v="84"/>
    <n v="0"/>
    <x v="1"/>
    <x v="0"/>
    <x v="0"/>
    <x v="3"/>
    <x v="0"/>
    <x v="0"/>
  </r>
  <r>
    <x v="1"/>
    <x v="4"/>
    <s v="De Bonte Raaf"/>
    <x v="12"/>
    <x v="0"/>
    <n v="4321.92"/>
    <x v="3"/>
    <x v="0"/>
    <x v="0"/>
    <x v="0"/>
    <x v="0"/>
    <x v="1"/>
  </r>
  <r>
    <x v="1"/>
    <x v="4"/>
    <s v="De Bonte Raaf"/>
    <x v="12"/>
    <x v="85"/>
    <n v="1142.8699999999999"/>
    <x v="3"/>
    <x v="0"/>
    <x v="0"/>
    <x v="0"/>
    <x v="0"/>
    <x v="1"/>
  </r>
  <r>
    <x v="1"/>
    <x v="4"/>
    <s v="De Bonte Raaf"/>
    <x v="12"/>
    <x v="97"/>
    <n v="368.01"/>
    <x v="3"/>
    <x v="0"/>
    <x v="0"/>
    <x v="0"/>
    <x v="0"/>
    <x v="1"/>
  </r>
  <r>
    <x v="1"/>
    <x v="4"/>
    <s v="De Bonte Raaf"/>
    <x v="12"/>
    <x v="86"/>
    <n v="1142.8699999999999"/>
    <x v="3"/>
    <x v="0"/>
    <x v="0"/>
    <x v="0"/>
    <x v="0"/>
    <x v="1"/>
  </r>
  <r>
    <x v="1"/>
    <x v="4"/>
    <s v="De Bonte Raaf"/>
    <x v="12"/>
    <x v="4"/>
    <n v="1183.3900000000001"/>
    <x v="3"/>
    <x v="0"/>
    <x v="0"/>
    <x v="1"/>
    <x v="0"/>
    <x v="1"/>
  </r>
  <r>
    <x v="1"/>
    <x v="4"/>
    <s v="De Bonte Raaf"/>
    <x v="12"/>
    <x v="98"/>
    <n v="368.01"/>
    <x v="3"/>
    <x v="0"/>
    <x v="0"/>
    <x v="0"/>
    <x v="0"/>
    <x v="1"/>
  </r>
  <r>
    <x v="1"/>
    <x v="4"/>
    <s v="De Bonte Raaf"/>
    <x v="12"/>
    <x v="6"/>
    <n v="1818.03"/>
    <x v="3"/>
    <x v="0"/>
    <x v="0"/>
    <x v="0"/>
    <x v="0"/>
    <x v="1"/>
  </r>
  <r>
    <x v="1"/>
    <x v="4"/>
    <s v="De Bonte Raaf"/>
    <x v="12"/>
    <x v="101"/>
    <n v="0"/>
    <x v="3"/>
    <x v="0"/>
    <x v="0"/>
    <x v="1"/>
    <x v="0"/>
    <x v="1"/>
  </r>
  <r>
    <x v="1"/>
    <x v="4"/>
    <s v="De Bonte Raaf"/>
    <x v="12"/>
    <x v="99"/>
    <n v="368.01"/>
    <x v="3"/>
    <x v="0"/>
    <x v="0"/>
    <x v="0"/>
    <x v="0"/>
    <x v="1"/>
  </r>
  <r>
    <x v="1"/>
    <x v="4"/>
    <s v="De Bonte Raaf"/>
    <x v="12"/>
    <x v="96"/>
    <n v="22.5"/>
    <x v="3"/>
    <x v="0"/>
    <x v="0"/>
    <x v="0"/>
    <x v="0"/>
    <x v="1"/>
  </r>
  <r>
    <x v="1"/>
    <x v="4"/>
    <s v="De Bonte Raaf"/>
    <x v="12"/>
    <x v="102"/>
    <n v="0"/>
    <x v="3"/>
    <x v="0"/>
    <x v="0"/>
    <x v="0"/>
    <x v="0"/>
    <x v="1"/>
  </r>
  <r>
    <x v="1"/>
    <x v="4"/>
    <s v="De Bonte Raaf"/>
    <x v="12"/>
    <x v="87"/>
    <n v="1183.3900000000001"/>
    <x v="3"/>
    <x v="0"/>
    <x v="0"/>
    <x v="0"/>
    <x v="0"/>
    <x v="1"/>
  </r>
  <r>
    <x v="1"/>
    <x v="4"/>
    <s v="De Bonte Raaf"/>
    <x v="12"/>
    <x v="88"/>
    <n v="1183.3900000000001"/>
    <x v="3"/>
    <x v="0"/>
    <x v="0"/>
    <x v="0"/>
    <x v="0"/>
    <x v="1"/>
  </r>
  <r>
    <x v="1"/>
    <x v="4"/>
    <s v="De Bonte Raaf"/>
    <x v="12"/>
    <x v="89"/>
    <n v="1183.3900000000001"/>
    <x v="3"/>
    <x v="0"/>
    <x v="0"/>
    <x v="0"/>
    <x v="0"/>
    <x v="1"/>
  </r>
  <r>
    <x v="1"/>
    <x v="4"/>
    <s v="De Bonte Raaf"/>
    <x v="12"/>
    <x v="90"/>
    <n v="1183.3900000000001"/>
    <x v="3"/>
    <x v="0"/>
    <x v="0"/>
    <x v="0"/>
    <x v="0"/>
    <x v="1"/>
  </r>
  <r>
    <x v="1"/>
    <x v="4"/>
    <s v="De Bonte Raaf"/>
    <x v="12"/>
    <x v="91"/>
    <n v="1183.3900000000001"/>
    <x v="3"/>
    <x v="0"/>
    <x v="0"/>
    <x v="0"/>
    <x v="0"/>
    <x v="1"/>
  </r>
  <r>
    <x v="1"/>
    <x v="4"/>
    <s v="De Bonte Raaf"/>
    <x v="12"/>
    <x v="103"/>
    <n v="0"/>
    <x v="3"/>
    <x v="0"/>
    <x v="0"/>
    <x v="1"/>
    <x v="0"/>
    <x v="1"/>
  </r>
  <r>
    <x v="1"/>
    <x v="4"/>
    <s v="De Bonte Raaf"/>
    <x v="12"/>
    <x v="15"/>
    <n v="0"/>
    <x v="3"/>
    <x v="0"/>
    <x v="0"/>
    <x v="0"/>
    <x v="0"/>
    <x v="1"/>
  </r>
  <r>
    <x v="1"/>
    <x v="4"/>
    <s v="De Bonte Raaf"/>
    <x v="12"/>
    <x v="16"/>
    <n v="1510.88"/>
    <x v="3"/>
    <x v="0"/>
    <x v="0"/>
    <x v="0"/>
    <x v="0"/>
    <x v="1"/>
  </r>
  <r>
    <x v="1"/>
    <x v="4"/>
    <s v="De Bonte Raaf"/>
    <x v="12"/>
    <x v="17"/>
    <n v="0"/>
    <x v="3"/>
    <x v="0"/>
    <x v="0"/>
    <x v="0"/>
    <x v="0"/>
    <x v="1"/>
  </r>
  <r>
    <x v="1"/>
    <x v="4"/>
    <s v="De Bonte Raaf"/>
    <x v="12"/>
    <x v="18"/>
    <n v="1510.88"/>
    <x v="3"/>
    <x v="0"/>
    <x v="0"/>
    <x v="0"/>
    <x v="0"/>
    <x v="1"/>
  </r>
  <r>
    <x v="1"/>
    <x v="4"/>
    <s v="De Bonte Raaf"/>
    <x v="12"/>
    <x v="19"/>
    <n v="13"/>
    <x v="3"/>
    <x v="0"/>
    <x v="0"/>
    <x v="0"/>
    <x v="0"/>
    <x v="1"/>
  </r>
  <r>
    <x v="1"/>
    <x v="4"/>
    <s v="De Bonte Raaf"/>
    <x v="12"/>
    <x v="20"/>
    <n v="1510.88"/>
    <x v="3"/>
    <x v="0"/>
    <x v="0"/>
    <x v="0"/>
    <x v="0"/>
    <x v="1"/>
  </r>
  <r>
    <x v="1"/>
    <x v="4"/>
    <s v="De Bonte Raaf"/>
    <x v="12"/>
    <x v="21"/>
    <n v="-92.74"/>
    <x v="3"/>
    <x v="0"/>
    <x v="0"/>
    <x v="0"/>
    <x v="0"/>
    <x v="1"/>
  </r>
  <r>
    <x v="1"/>
    <x v="4"/>
    <s v="De Bonte Raaf"/>
    <x v="12"/>
    <x v="22"/>
    <n v="1510.88"/>
    <x v="3"/>
    <x v="0"/>
    <x v="0"/>
    <x v="0"/>
    <x v="0"/>
    <x v="1"/>
  </r>
  <r>
    <x v="1"/>
    <x v="4"/>
    <s v="De Bonte Raaf"/>
    <x v="12"/>
    <x v="23"/>
    <n v="1510.88"/>
    <x v="3"/>
    <x v="0"/>
    <x v="0"/>
    <x v="0"/>
    <x v="0"/>
    <x v="1"/>
  </r>
  <r>
    <x v="1"/>
    <x v="4"/>
    <s v="De Bonte Raaf"/>
    <x v="12"/>
    <x v="24"/>
    <n v="1510.88"/>
    <x v="3"/>
    <x v="0"/>
    <x v="0"/>
    <x v="0"/>
    <x v="0"/>
    <x v="1"/>
  </r>
  <r>
    <x v="1"/>
    <x v="4"/>
    <s v="De Bonte Raaf"/>
    <x v="12"/>
    <x v="25"/>
    <n v="21.67"/>
    <x v="3"/>
    <x v="0"/>
    <x v="0"/>
    <x v="0"/>
    <x v="0"/>
    <x v="1"/>
  </r>
  <r>
    <x v="1"/>
    <x v="4"/>
    <s v="De Bonte Raaf"/>
    <x v="12"/>
    <x v="26"/>
    <n v="104"/>
    <x v="3"/>
    <x v="0"/>
    <x v="0"/>
    <x v="0"/>
    <x v="0"/>
    <x v="1"/>
  </r>
  <r>
    <x v="1"/>
    <x v="4"/>
    <s v="De Bonte Raaf"/>
    <x v="12"/>
    <x v="27"/>
    <n v="123.83"/>
    <x v="3"/>
    <x v="0"/>
    <x v="0"/>
    <x v="0"/>
    <x v="0"/>
    <x v="1"/>
  </r>
  <r>
    <x v="1"/>
    <x v="4"/>
    <s v="De Bonte Raaf"/>
    <x v="12"/>
    <x v="28"/>
    <n v="1142.8699999999999"/>
    <x v="3"/>
    <x v="0"/>
    <x v="0"/>
    <x v="0"/>
    <x v="0"/>
    <x v="1"/>
  </r>
  <r>
    <x v="1"/>
    <x v="4"/>
    <s v="De Bonte Raaf"/>
    <x v="12"/>
    <x v="29"/>
    <n v="368.01"/>
    <x v="3"/>
    <x v="0"/>
    <x v="0"/>
    <x v="0"/>
    <x v="0"/>
    <x v="1"/>
  </r>
  <r>
    <x v="1"/>
    <x v="4"/>
    <s v="De Bonte Raaf"/>
    <x v="12"/>
    <x v="30"/>
    <n v="1775"/>
    <x v="3"/>
    <x v="0"/>
    <x v="0"/>
    <x v="0"/>
    <x v="0"/>
    <x v="1"/>
  </r>
  <r>
    <x v="1"/>
    <x v="4"/>
    <s v="De Bonte Raaf"/>
    <x v="12"/>
    <x v="31"/>
    <n v="11.38"/>
    <x v="3"/>
    <x v="0"/>
    <x v="0"/>
    <x v="0"/>
    <x v="0"/>
    <x v="1"/>
  </r>
  <r>
    <x v="1"/>
    <x v="4"/>
    <s v="De Bonte Raaf"/>
    <x v="12"/>
    <x v="32"/>
    <n v="104.01"/>
    <x v="3"/>
    <x v="0"/>
    <x v="0"/>
    <x v="0"/>
    <x v="0"/>
    <x v="1"/>
  </r>
  <r>
    <x v="1"/>
    <x v="4"/>
    <s v="De Bonte Raaf"/>
    <x v="12"/>
    <x v="33"/>
    <n v="66.67"/>
    <x v="3"/>
    <x v="0"/>
    <x v="0"/>
    <x v="0"/>
    <x v="0"/>
    <x v="1"/>
  </r>
  <r>
    <x v="1"/>
    <x v="4"/>
    <s v="De Bonte Raaf"/>
    <x v="12"/>
    <x v="34"/>
    <n v="66.67"/>
    <x v="3"/>
    <x v="0"/>
    <x v="0"/>
    <x v="0"/>
    <x v="0"/>
    <x v="1"/>
  </r>
  <r>
    <x v="1"/>
    <x v="4"/>
    <s v="De Bonte Raaf"/>
    <x v="12"/>
    <x v="35"/>
    <n v="60"/>
    <x v="3"/>
    <x v="0"/>
    <x v="0"/>
    <x v="0"/>
    <x v="0"/>
    <x v="1"/>
  </r>
  <r>
    <x v="1"/>
    <x v="4"/>
    <s v="De Bonte Raaf"/>
    <x v="12"/>
    <x v="36"/>
    <n v="104"/>
    <x v="3"/>
    <x v="0"/>
    <x v="0"/>
    <x v="0"/>
    <x v="0"/>
    <x v="1"/>
  </r>
  <r>
    <x v="1"/>
    <x v="4"/>
    <s v="De Bonte Raaf"/>
    <x v="12"/>
    <x v="37"/>
    <n v="105.76"/>
    <x v="3"/>
    <x v="0"/>
    <x v="0"/>
    <x v="0"/>
    <x v="0"/>
    <x v="1"/>
  </r>
  <r>
    <x v="1"/>
    <x v="4"/>
    <s v="De Bonte Raaf"/>
    <x v="12"/>
    <x v="127"/>
    <n v="8.33"/>
    <x v="3"/>
    <x v="0"/>
    <x v="0"/>
    <x v="0"/>
    <x v="0"/>
    <x v="1"/>
  </r>
  <r>
    <x v="1"/>
    <x v="4"/>
    <s v="De Bonte Raaf"/>
    <x v="12"/>
    <x v="128"/>
    <n v="8.33"/>
    <x v="3"/>
    <x v="0"/>
    <x v="0"/>
    <x v="0"/>
    <x v="0"/>
    <x v="1"/>
  </r>
  <r>
    <x v="1"/>
    <x v="4"/>
    <s v="De Bonte Raaf"/>
    <x v="12"/>
    <x v="129"/>
    <n v="12888.71"/>
    <x v="3"/>
    <x v="0"/>
    <x v="0"/>
    <x v="0"/>
    <x v="0"/>
    <x v="1"/>
  </r>
  <r>
    <x v="1"/>
    <x v="4"/>
    <s v="De Bonte Raaf"/>
    <x v="12"/>
    <x v="38"/>
    <n v="23.68"/>
    <x v="3"/>
    <x v="0"/>
    <x v="0"/>
    <x v="0"/>
    <x v="0"/>
    <x v="1"/>
  </r>
  <r>
    <x v="1"/>
    <x v="4"/>
    <s v="De Bonte Raaf"/>
    <x v="12"/>
    <x v="93"/>
    <n v="74.400000000000006"/>
    <x v="3"/>
    <x v="0"/>
    <x v="0"/>
    <x v="0"/>
    <x v="0"/>
    <x v="1"/>
  </r>
  <r>
    <x v="1"/>
    <x v="4"/>
    <s v="De Bonte Raaf"/>
    <x v="12"/>
    <x v="40"/>
    <n v="98.08"/>
    <x v="3"/>
    <x v="0"/>
    <x v="0"/>
    <x v="0"/>
    <x v="0"/>
    <x v="1"/>
  </r>
  <r>
    <x v="1"/>
    <x v="4"/>
    <s v="De Bonte Raaf"/>
    <x v="12"/>
    <x v="94"/>
    <n v="24"/>
    <x v="3"/>
    <x v="0"/>
    <x v="0"/>
    <x v="0"/>
    <x v="0"/>
    <x v="1"/>
  </r>
  <r>
    <x v="1"/>
    <x v="4"/>
    <s v="De Bonte Raaf"/>
    <x v="12"/>
    <x v="92"/>
    <n v="1183.3900000000001"/>
    <x v="3"/>
    <x v="0"/>
    <x v="0"/>
    <x v="0"/>
    <x v="0"/>
    <x v="1"/>
  </r>
  <r>
    <x v="1"/>
    <x v="4"/>
    <s v="De Bonte Raaf"/>
    <x v="12"/>
    <x v="107"/>
    <n v="0"/>
    <x v="3"/>
    <x v="0"/>
    <x v="0"/>
    <x v="1"/>
    <x v="0"/>
    <x v="1"/>
  </r>
  <r>
    <x v="1"/>
    <x v="4"/>
    <s v="De Bonte Raaf"/>
    <x v="12"/>
    <x v="43"/>
    <n v="0"/>
    <x v="3"/>
    <x v="0"/>
    <x v="0"/>
    <x v="1"/>
    <x v="0"/>
    <x v="1"/>
  </r>
  <r>
    <x v="1"/>
    <x v="4"/>
    <s v="De Bonte Raaf"/>
    <x v="12"/>
    <x v="108"/>
    <n v="0"/>
    <x v="3"/>
    <x v="0"/>
    <x v="0"/>
    <x v="1"/>
    <x v="0"/>
    <x v="1"/>
  </r>
  <r>
    <x v="1"/>
    <x v="4"/>
    <s v="De Bonte Raaf"/>
    <x v="12"/>
    <x v="109"/>
    <n v="0"/>
    <x v="3"/>
    <x v="0"/>
    <x v="0"/>
    <x v="1"/>
    <x v="0"/>
    <x v="1"/>
  </r>
  <r>
    <x v="1"/>
    <x v="4"/>
    <s v="De Bonte Raaf"/>
    <x v="12"/>
    <x v="110"/>
    <n v="0"/>
    <x v="3"/>
    <x v="0"/>
    <x v="0"/>
    <x v="1"/>
    <x v="0"/>
    <x v="1"/>
  </r>
  <r>
    <x v="1"/>
    <x v="4"/>
    <s v="De Bonte Raaf"/>
    <x v="12"/>
    <x v="44"/>
    <n v="17.5"/>
    <x v="3"/>
    <x v="0"/>
    <x v="0"/>
    <x v="2"/>
    <x v="0"/>
    <x v="1"/>
  </r>
  <r>
    <x v="1"/>
    <x v="4"/>
    <s v="De Bonte Raaf"/>
    <x v="12"/>
    <x v="111"/>
    <n v="0"/>
    <x v="3"/>
    <x v="0"/>
    <x v="0"/>
    <x v="2"/>
    <x v="0"/>
    <x v="1"/>
  </r>
  <r>
    <x v="1"/>
    <x v="4"/>
    <s v="De Bonte Raaf"/>
    <x v="12"/>
    <x v="46"/>
    <n v="5"/>
    <x v="3"/>
    <x v="0"/>
    <x v="0"/>
    <x v="2"/>
    <x v="0"/>
    <x v="1"/>
  </r>
  <r>
    <x v="1"/>
    <x v="4"/>
    <s v="De Bonte Raaf"/>
    <x v="12"/>
    <x v="112"/>
    <n v="0"/>
    <x v="3"/>
    <x v="0"/>
    <x v="0"/>
    <x v="2"/>
    <x v="0"/>
    <x v="1"/>
  </r>
  <r>
    <x v="1"/>
    <x v="4"/>
    <s v="De Bonte Raaf"/>
    <x v="12"/>
    <x v="113"/>
    <n v="0"/>
    <x v="3"/>
    <x v="0"/>
    <x v="0"/>
    <x v="2"/>
    <x v="0"/>
    <x v="1"/>
  </r>
  <r>
    <x v="1"/>
    <x v="4"/>
    <s v="De Bonte Raaf"/>
    <x v="12"/>
    <x v="114"/>
    <n v="0"/>
    <x v="3"/>
    <x v="0"/>
    <x v="0"/>
    <x v="2"/>
    <x v="0"/>
    <x v="1"/>
  </r>
  <r>
    <x v="1"/>
    <x v="4"/>
    <s v="De Bonte Raaf"/>
    <x v="12"/>
    <x v="115"/>
    <n v="0"/>
    <x v="3"/>
    <x v="0"/>
    <x v="0"/>
    <x v="2"/>
    <x v="0"/>
    <x v="1"/>
  </r>
  <r>
    <x v="1"/>
    <x v="4"/>
    <s v="De Bonte Raaf"/>
    <x v="12"/>
    <x v="116"/>
    <n v="0"/>
    <x v="3"/>
    <x v="0"/>
    <x v="0"/>
    <x v="1"/>
    <x v="0"/>
    <x v="1"/>
  </r>
  <r>
    <x v="1"/>
    <x v="4"/>
    <s v="De Bonte Raaf"/>
    <x v="12"/>
    <x v="117"/>
    <n v="0"/>
    <x v="3"/>
    <x v="0"/>
    <x v="0"/>
    <x v="2"/>
    <x v="0"/>
    <x v="1"/>
  </r>
  <r>
    <x v="1"/>
    <x v="4"/>
    <s v="De Bonte Raaf"/>
    <x v="12"/>
    <x v="118"/>
    <n v="0"/>
    <x v="3"/>
    <x v="0"/>
    <x v="0"/>
    <x v="1"/>
    <x v="0"/>
    <x v="1"/>
  </r>
  <r>
    <x v="1"/>
    <x v="4"/>
    <s v="De Bonte Raaf"/>
    <x v="12"/>
    <x v="119"/>
    <n v="-6.21"/>
    <x v="3"/>
    <x v="0"/>
    <x v="0"/>
    <x v="10"/>
    <x v="0"/>
    <x v="1"/>
  </r>
  <r>
    <x v="1"/>
    <x v="4"/>
    <s v="De Bonte Raaf"/>
    <x v="12"/>
    <x v="132"/>
    <n v="0"/>
    <x v="3"/>
    <x v="0"/>
    <x v="0"/>
    <x v="10"/>
    <x v="0"/>
    <x v="1"/>
  </r>
  <r>
    <x v="1"/>
    <x v="4"/>
    <s v="De Bonte Raaf"/>
    <x v="12"/>
    <x v="133"/>
    <n v="0"/>
    <x v="3"/>
    <x v="0"/>
    <x v="0"/>
    <x v="10"/>
    <x v="0"/>
    <x v="1"/>
  </r>
  <r>
    <x v="1"/>
    <x v="4"/>
    <s v="De Bonte Raaf"/>
    <x v="12"/>
    <x v="120"/>
    <n v="259.95999999999998"/>
    <x v="3"/>
    <x v="0"/>
    <x v="0"/>
    <x v="10"/>
    <x v="0"/>
    <x v="1"/>
  </r>
  <r>
    <x v="1"/>
    <x v="4"/>
    <s v="De Bonte Raaf"/>
    <x v="12"/>
    <x v="121"/>
    <n v="-34.31"/>
    <x v="3"/>
    <x v="0"/>
    <x v="0"/>
    <x v="10"/>
    <x v="0"/>
    <x v="1"/>
  </r>
  <r>
    <x v="1"/>
    <x v="4"/>
    <s v="De Bonte Raaf"/>
    <x v="12"/>
    <x v="122"/>
    <n v="-34.31"/>
    <x v="3"/>
    <x v="0"/>
    <x v="0"/>
    <x v="10"/>
    <x v="0"/>
    <x v="1"/>
  </r>
  <r>
    <x v="1"/>
    <x v="4"/>
    <s v="De Bonte Raaf"/>
    <x v="12"/>
    <x v="123"/>
    <n v="0"/>
    <x v="3"/>
    <x v="0"/>
    <x v="0"/>
    <x v="10"/>
    <x v="0"/>
    <x v="1"/>
  </r>
  <r>
    <x v="1"/>
    <x v="4"/>
    <s v="De Bonte Raaf"/>
    <x v="12"/>
    <x v="124"/>
    <n v="0"/>
    <x v="3"/>
    <x v="0"/>
    <x v="0"/>
    <x v="10"/>
    <x v="0"/>
    <x v="1"/>
  </r>
  <r>
    <x v="1"/>
    <x v="4"/>
    <s v="De Bonte Raaf"/>
    <x v="12"/>
    <x v="48"/>
    <n v="368.01"/>
    <x v="3"/>
    <x v="0"/>
    <x v="0"/>
    <x v="1"/>
    <x v="0"/>
    <x v="1"/>
  </r>
  <r>
    <x v="1"/>
    <x v="4"/>
    <s v="De Bonte Raaf"/>
    <x v="12"/>
    <x v="49"/>
    <n v="94.67"/>
    <x v="3"/>
    <x v="0"/>
    <x v="0"/>
    <x v="3"/>
    <x v="0"/>
    <x v="1"/>
  </r>
  <r>
    <x v="1"/>
    <x v="4"/>
    <s v="De Bonte Raaf"/>
    <x v="12"/>
    <x v="50"/>
    <n v="-41"/>
    <x v="3"/>
    <x v="0"/>
    <x v="0"/>
    <x v="4"/>
    <x v="0"/>
    <x v="1"/>
  </r>
  <r>
    <x v="1"/>
    <x v="4"/>
    <s v="De Bonte Raaf"/>
    <x v="12"/>
    <x v="51"/>
    <n v="-54.67"/>
    <x v="3"/>
    <x v="0"/>
    <x v="0"/>
    <x v="4"/>
    <x v="0"/>
    <x v="1"/>
  </r>
  <r>
    <x v="1"/>
    <x v="4"/>
    <s v="De Bonte Raaf"/>
    <x v="12"/>
    <x v="52"/>
    <n v="0"/>
    <x v="3"/>
    <x v="0"/>
    <x v="0"/>
    <x v="1"/>
    <x v="0"/>
    <x v="1"/>
  </r>
  <r>
    <x v="1"/>
    <x v="4"/>
    <s v="De Bonte Raaf"/>
    <x v="12"/>
    <x v="53"/>
    <n v="17.75"/>
    <x v="3"/>
    <x v="0"/>
    <x v="0"/>
    <x v="3"/>
    <x v="0"/>
    <x v="1"/>
  </r>
  <r>
    <x v="1"/>
    <x v="4"/>
    <s v="De Bonte Raaf"/>
    <x v="12"/>
    <x v="54"/>
    <n v="2.66"/>
    <x v="3"/>
    <x v="0"/>
    <x v="0"/>
    <x v="4"/>
    <x v="0"/>
    <x v="1"/>
  </r>
  <r>
    <x v="1"/>
    <x v="4"/>
    <s v="De Bonte Raaf"/>
    <x v="12"/>
    <x v="55"/>
    <n v="3.55"/>
    <x v="3"/>
    <x v="0"/>
    <x v="0"/>
    <x v="4"/>
    <x v="0"/>
    <x v="1"/>
  </r>
  <r>
    <x v="1"/>
    <x v="4"/>
    <s v="De Bonte Raaf"/>
    <x v="12"/>
    <x v="56"/>
    <n v="0"/>
    <x v="3"/>
    <x v="0"/>
    <x v="0"/>
    <x v="4"/>
    <x v="0"/>
    <x v="1"/>
  </r>
  <r>
    <x v="1"/>
    <x v="4"/>
    <s v="De Bonte Raaf"/>
    <x v="12"/>
    <x v="57"/>
    <n v="0"/>
    <x v="3"/>
    <x v="0"/>
    <x v="0"/>
    <x v="4"/>
    <x v="0"/>
    <x v="1"/>
  </r>
  <r>
    <x v="1"/>
    <x v="4"/>
    <s v="De Bonte Raaf"/>
    <x v="12"/>
    <x v="58"/>
    <n v="0"/>
    <x v="3"/>
    <x v="0"/>
    <x v="0"/>
    <x v="4"/>
    <x v="0"/>
    <x v="1"/>
  </r>
  <r>
    <x v="1"/>
    <x v="4"/>
    <s v="De Bonte Raaf"/>
    <x v="12"/>
    <x v="59"/>
    <n v="0"/>
    <x v="3"/>
    <x v="0"/>
    <x v="0"/>
    <x v="4"/>
    <x v="0"/>
    <x v="1"/>
  </r>
  <r>
    <x v="1"/>
    <x v="4"/>
    <s v="De Bonte Raaf"/>
    <x v="12"/>
    <x v="60"/>
    <n v="113.77"/>
    <x v="3"/>
    <x v="0"/>
    <x v="0"/>
    <x v="5"/>
    <x v="0"/>
    <x v="1"/>
  </r>
  <r>
    <x v="1"/>
    <x v="4"/>
    <s v="De Bonte Raaf"/>
    <x v="12"/>
    <x v="61"/>
    <n v="0"/>
    <x v="3"/>
    <x v="0"/>
    <x v="0"/>
    <x v="5"/>
    <x v="0"/>
    <x v="1"/>
  </r>
  <r>
    <x v="1"/>
    <x v="4"/>
    <s v="De Bonte Raaf"/>
    <x v="12"/>
    <x v="62"/>
    <n v="0"/>
    <x v="3"/>
    <x v="0"/>
    <x v="0"/>
    <x v="5"/>
    <x v="0"/>
    <x v="1"/>
  </r>
  <r>
    <x v="1"/>
    <x v="4"/>
    <s v="De Bonte Raaf"/>
    <x v="12"/>
    <x v="63"/>
    <n v="0"/>
    <x v="3"/>
    <x v="0"/>
    <x v="0"/>
    <x v="5"/>
    <x v="0"/>
    <x v="1"/>
  </r>
  <r>
    <x v="1"/>
    <x v="4"/>
    <s v="De Bonte Raaf"/>
    <x v="12"/>
    <x v="64"/>
    <n v="8.16"/>
    <x v="3"/>
    <x v="0"/>
    <x v="0"/>
    <x v="5"/>
    <x v="0"/>
    <x v="1"/>
  </r>
  <r>
    <x v="1"/>
    <x v="4"/>
    <s v="De Bonte Raaf"/>
    <x v="12"/>
    <x v="65"/>
    <n v="0"/>
    <x v="3"/>
    <x v="0"/>
    <x v="0"/>
    <x v="5"/>
    <x v="0"/>
    <x v="1"/>
  </r>
  <r>
    <x v="1"/>
    <x v="4"/>
    <s v="De Bonte Raaf"/>
    <x v="12"/>
    <x v="66"/>
    <n v="40.79"/>
    <x v="3"/>
    <x v="0"/>
    <x v="0"/>
    <x v="5"/>
    <x v="0"/>
    <x v="1"/>
  </r>
  <r>
    <x v="1"/>
    <x v="4"/>
    <s v="De Bonte Raaf"/>
    <x v="12"/>
    <x v="67"/>
    <n v="0"/>
    <x v="3"/>
    <x v="0"/>
    <x v="0"/>
    <x v="5"/>
    <x v="0"/>
    <x v="1"/>
  </r>
  <r>
    <x v="1"/>
    <x v="4"/>
    <s v="De Bonte Raaf"/>
    <x v="12"/>
    <x v="68"/>
    <n v="0"/>
    <x v="3"/>
    <x v="0"/>
    <x v="0"/>
    <x v="5"/>
    <x v="0"/>
    <x v="1"/>
  </r>
  <r>
    <x v="1"/>
    <x v="4"/>
    <s v="De Bonte Raaf"/>
    <x v="12"/>
    <x v="69"/>
    <n v="0"/>
    <x v="3"/>
    <x v="0"/>
    <x v="0"/>
    <x v="5"/>
    <x v="0"/>
    <x v="1"/>
  </r>
  <r>
    <x v="1"/>
    <x v="4"/>
    <s v="De Bonte Raaf"/>
    <x v="12"/>
    <x v="70"/>
    <n v="5.59"/>
    <x v="3"/>
    <x v="0"/>
    <x v="0"/>
    <x v="5"/>
    <x v="0"/>
    <x v="1"/>
  </r>
  <r>
    <x v="1"/>
    <x v="4"/>
    <s v="De Bonte Raaf"/>
    <x v="12"/>
    <x v="71"/>
    <n v="0"/>
    <x v="3"/>
    <x v="0"/>
    <x v="0"/>
    <x v="5"/>
    <x v="0"/>
    <x v="1"/>
  </r>
  <r>
    <x v="1"/>
    <x v="4"/>
    <s v="De Bonte Raaf"/>
    <x v="12"/>
    <x v="72"/>
    <n v="0"/>
    <x v="3"/>
    <x v="0"/>
    <x v="0"/>
    <x v="4"/>
    <x v="0"/>
    <x v="1"/>
  </r>
  <r>
    <x v="1"/>
    <x v="4"/>
    <s v="De Bonte Raaf"/>
    <x v="12"/>
    <x v="73"/>
    <n v="0"/>
    <x v="3"/>
    <x v="0"/>
    <x v="0"/>
    <x v="4"/>
    <x v="0"/>
    <x v="1"/>
  </r>
  <r>
    <x v="1"/>
    <x v="4"/>
    <s v="De Bonte Raaf"/>
    <x v="12"/>
    <x v="74"/>
    <n v="0"/>
    <x v="3"/>
    <x v="0"/>
    <x v="0"/>
    <x v="4"/>
    <x v="0"/>
    <x v="1"/>
  </r>
  <r>
    <x v="1"/>
    <x v="4"/>
    <s v="De Bonte Raaf"/>
    <x v="12"/>
    <x v="75"/>
    <n v="0"/>
    <x v="3"/>
    <x v="0"/>
    <x v="0"/>
    <x v="4"/>
    <x v="0"/>
    <x v="1"/>
  </r>
  <r>
    <x v="1"/>
    <x v="4"/>
    <s v="De Bonte Raaf"/>
    <x v="12"/>
    <x v="76"/>
    <n v="105.76"/>
    <x v="3"/>
    <x v="0"/>
    <x v="0"/>
    <x v="6"/>
    <x v="0"/>
    <x v="1"/>
  </r>
  <r>
    <x v="1"/>
    <x v="4"/>
    <s v="De Bonte Raaf"/>
    <x v="12"/>
    <x v="125"/>
    <n v="0"/>
    <x v="3"/>
    <x v="0"/>
    <x v="0"/>
    <x v="6"/>
    <x v="0"/>
    <x v="1"/>
  </r>
  <r>
    <x v="1"/>
    <x v="4"/>
    <s v="De Bonte Raaf"/>
    <x v="12"/>
    <x v="77"/>
    <n v="-62.08"/>
    <x v="3"/>
    <x v="0"/>
    <x v="0"/>
    <x v="7"/>
    <x v="0"/>
    <x v="1"/>
  </r>
  <r>
    <x v="1"/>
    <x v="4"/>
    <s v="De Bonte Raaf"/>
    <x v="12"/>
    <x v="78"/>
    <n v="-30.66"/>
    <x v="3"/>
    <x v="0"/>
    <x v="0"/>
    <x v="7"/>
    <x v="0"/>
    <x v="1"/>
  </r>
  <r>
    <x v="1"/>
    <x v="4"/>
    <s v="De Bonte Raaf"/>
    <x v="12"/>
    <x v="79"/>
    <n v="0"/>
    <x v="3"/>
    <x v="0"/>
    <x v="0"/>
    <x v="7"/>
    <x v="0"/>
    <x v="1"/>
  </r>
  <r>
    <x v="1"/>
    <x v="4"/>
    <s v="De Bonte Raaf"/>
    <x v="12"/>
    <x v="80"/>
    <n v="0"/>
    <x v="3"/>
    <x v="0"/>
    <x v="0"/>
    <x v="8"/>
    <x v="0"/>
    <x v="1"/>
  </r>
  <r>
    <x v="1"/>
    <x v="4"/>
    <s v="De Bonte Raaf"/>
    <x v="12"/>
    <x v="126"/>
    <n v="0"/>
    <x v="3"/>
    <x v="0"/>
    <x v="0"/>
    <x v="8"/>
    <x v="0"/>
    <x v="1"/>
  </r>
  <r>
    <x v="1"/>
    <x v="4"/>
    <s v="De Bonte Raaf"/>
    <x v="12"/>
    <x v="81"/>
    <n v="1440.64"/>
    <x v="3"/>
    <x v="0"/>
    <x v="0"/>
    <x v="8"/>
    <x v="0"/>
    <x v="1"/>
  </r>
  <r>
    <x v="1"/>
    <x v="4"/>
    <s v="De Bonte Raaf"/>
    <x v="12"/>
    <x v="82"/>
    <n v="0"/>
    <x v="3"/>
    <x v="0"/>
    <x v="0"/>
    <x v="8"/>
    <x v="0"/>
    <x v="1"/>
  </r>
  <r>
    <x v="1"/>
    <x v="4"/>
    <s v="De Bonte Raaf"/>
    <x v="12"/>
    <x v="83"/>
    <n v="1440.64"/>
    <x v="3"/>
    <x v="0"/>
    <x v="0"/>
    <x v="9"/>
    <x v="0"/>
    <x v="1"/>
  </r>
  <r>
    <x v="1"/>
    <x v="4"/>
    <s v="De Bonte Raaf"/>
    <x v="12"/>
    <x v="84"/>
    <n v="0"/>
    <x v="3"/>
    <x v="0"/>
    <x v="0"/>
    <x v="3"/>
    <x v="0"/>
    <x v="1"/>
  </r>
  <r>
    <x v="1"/>
    <x v="4"/>
    <s v="De Bonte Raaf"/>
    <x v="13"/>
    <x v="0"/>
    <n v="6346.53"/>
    <x v="3"/>
    <x v="1"/>
    <x v="1"/>
    <x v="0"/>
    <x v="0"/>
    <x v="0"/>
  </r>
  <r>
    <x v="1"/>
    <x v="4"/>
    <s v="De Bonte Raaf"/>
    <x v="13"/>
    <x v="85"/>
    <n v="1631.64"/>
    <x v="3"/>
    <x v="1"/>
    <x v="1"/>
    <x v="0"/>
    <x v="0"/>
    <x v="0"/>
  </r>
  <r>
    <x v="1"/>
    <x v="4"/>
    <s v="De Bonte Raaf"/>
    <x v="13"/>
    <x v="97"/>
    <n v="640.20000000000005"/>
    <x v="3"/>
    <x v="1"/>
    <x v="1"/>
    <x v="0"/>
    <x v="0"/>
    <x v="0"/>
  </r>
  <r>
    <x v="1"/>
    <x v="4"/>
    <s v="De Bonte Raaf"/>
    <x v="13"/>
    <x v="86"/>
    <n v="1631.64"/>
    <x v="3"/>
    <x v="1"/>
    <x v="1"/>
    <x v="0"/>
    <x v="0"/>
    <x v="0"/>
  </r>
  <r>
    <x v="1"/>
    <x v="4"/>
    <s v="De Bonte Raaf"/>
    <x v="13"/>
    <x v="4"/>
    <n v="1684.8"/>
    <x v="3"/>
    <x v="1"/>
    <x v="1"/>
    <x v="1"/>
    <x v="0"/>
    <x v="0"/>
  </r>
  <r>
    <x v="1"/>
    <x v="4"/>
    <s v="De Bonte Raaf"/>
    <x v="13"/>
    <x v="98"/>
    <n v="640.20000000000005"/>
    <x v="3"/>
    <x v="1"/>
    <x v="1"/>
    <x v="0"/>
    <x v="0"/>
    <x v="0"/>
  </r>
  <r>
    <x v="1"/>
    <x v="4"/>
    <s v="De Bonte Raaf"/>
    <x v="13"/>
    <x v="6"/>
    <n v="2696.81"/>
    <x v="3"/>
    <x v="1"/>
    <x v="1"/>
    <x v="0"/>
    <x v="0"/>
    <x v="0"/>
  </r>
  <r>
    <x v="1"/>
    <x v="4"/>
    <s v="De Bonte Raaf"/>
    <x v="13"/>
    <x v="101"/>
    <n v="0"/>
    <x v="3"/>
    <x v="1"/>
    <x v="1"/>
    <x v="1"/>
    <x v="0"/>
    <x v="0"/>
  </r>
  <r>
    <x v="1"/>
    <x v="4"/>
    <s v="De Bonte Raaf"/>
    <x v="13"/>
    <x v="99"/>
    <n v="640.20000000000005"/>
    <x v="3"/>
    <x v="1"/>
    <x v="1"/>
    <x v="0"/>
    <x v="0"/>
    <x v="0"/>
  </r>
  <r>
    <x v="1"/>
    <x v="4"/>
    <s v="De Bonte Raaf"/>
    <x v="13"/>
    <x v="9"/>
    <n v="0"/>
    <x v="3"/>
    <x v="1"/>
    <x v="1"/>
    <x v="0"/>
    <x v="0"/>
    <x v="0"/>
  </r>
  <r>
    <x v="1"/>
    <x v="4"/>
    <s v="De Bonte Raaf"/>
    <x v="13"/>
    <x v="102"/>
    <n v="0"/>
    <x v="3"/>
    <x v="1"/>
    <x v="1"/>
    <x v="0"/>
    <x v="0"/>
    <x v="0"/>
  </r>
  <r>
    <x v="1"/>
    <x v="4"/>
    <s v="De Bonte Raaf"/>
    <x v="13"/>
    <x v="87"/>
    <n v="1684.8"/>
    <x v="3"/>
    <x v="1"/>
    <x v="1"/>
    <x v="0"/>
    <x v="0"/>
    <x v="0"/>
  </r>
  <r>
    <x v="1"/>
    <x v="4"/>
    <s v="De Bonte Raaf"/>
    <x v="13"/>
    <x v="88"/>
    <n v="1684.8"/>
    <x v="3"/>
    <x v="1"/>
    <x v="1"/>
    <x v="0"/>
    <x v="0"/>
    <x v="0"/>
  </r>
  <r>
    <x v="1"/>
    <x v="4"/>
    <s v="De Bonte Raaf"/>
    <x v="13"/>
    <x v="89"/>
    <n v="1684.8"/>
    <x v="3"/>
    <x v="1"/>
    <x v="1"/>
    <x v="0"/>
    <x v="0"/>
    <x v="0"/>
  </r>
  <r>
    <x v="1"/>
    <x v="4"/>
    <s v="De Bonte Raaf"/>
    <x v="13"/>
    <x v="90"/>
    <n v="1684.8"/>
    <x v="3"/>
    <x v="1"/>
    <x v="1"/>
    <x v="0"/>
    <x v="0"/>
    <x v="0"/>
  </r>
  <r>
    <x v="1"/>
    <x v="4"/>
    <s v="De Bonte Raaf"/>
    <x v="13"/>
    <x v="91"/>
    <n v="1684.8"/>
    <x v="3"/>
    <x v="1"/>
    <x v="1"/>
    <x v="0"/>
    <x v="0"/>
    <x v="0"/>
  </r>
  <r>
    <x v="1"/>
    <x v="4"/>
    <s v="De Bonte Raaf"/>
    <x v="13"/>
    <x v="103"/>
    <n v="0"/>
    <x v="3"/>
    <x v="1"/>
    <x v="1"/>
    <x v="1"/>
    <x v="0"/>
    <x v="0"/>
  </r>
  <r>
    <x v="1"/>
    <x v="4"/>
    <s v="De Bonte Raaf"/>
    <x v="13"/>
    <x v="15"/>
    <n v="0"/>
    <x v="3"/>
    <x v="1"/>
    <x v="1"/>
    <x v="0"/>
    <x v="0"/>
    <x v="0"/>
  </r>
  <r>
    <x v="1"/>
    <x v="4"/>
    <s v="De Bonte Raaf"/>
    <x v="13"/>
    <x v="16"/>
    <n v="0"/>
    <x v="3"/>
    <x v="1"/>
    <x v="1"/>
    <x v="0"/>
    <x v="0"/>
    <x v="0"/>
  </r>
  <r>
    <x v="1"/>
    <x v="4"/>
    <s v="De Bonte Raaf"/>
    <x v="13"/>
    <x v="17"/>
    <n v="2271.84"/>
    <x v="3"/>
    <x v="1"/>
    <x v="1"/>
    <x v="0"/>
    <x v="0"/>
    <x v="0"/>
  </r>
  <r>
    <x v="1"/>
    <x v="4"/>
    <s v="De Bonte Raaf"/>
    <x v="13"/>
    <x v="18"/>
    <n v="2271.84"/>
    <x v="3"/>
    <x v="1"/>
    <x v="1"/>
    <x v="0"/>
    <x v="0"/>
    <x v="0"/>
  </r>
  <r>
    <x v="1"/>
    <x v="4"/>
    <s v="De Bonte Raaf"/>
    <x v="13"/>
    <x v="19"/>
    <n v="21"/>
    <x v="3"/>
    <x v="1"/>
    <x v="1"/>
    <x v="0"/>
    <x v="0"/>
    <x v="0"/>
  </r>
  <r>
    <x v="1"/>
    <x v="4"/>
    <s v="De Bonte Raaf"/>
    <x v="13"/>
    <x v="20"/>
    <n v="2271.84"/>
    <x v="3"/>
    <x v="1"/>
    <x v="1"/>
    <x v="0"/>
    <x v="0"/>
    <x v="0"/>
  </r>
  <r>
    <x v="1"/>
    <x v="4"/>
    <s v="De Bonte Raaf"/>
    <x v="13"/>
    <x v="21"/>
    <n v="-156.33000000000001"/>
    <x v="3"/>
    <x v="1"/>
    <x v="1"/>
    <x v="0"/>
    <x v="0"/>
    <x v="0"/>
  </r>
  <r>
    <x v="1"/>
    <x v="4"/>
    <s v="De Bonte Raaf"/>
    <x v="13"/>
    <x v="22"/>
    <n v="2271.84"/>
    <x v="3"/>
    <x v="1"/>
    <x v="1"/>
    <x v="0"/>
    <x v="0"/>
    <x v="0"/>
  </r>
  <r>
    <x v="1"/>
    <x v="4"/>
    <s v="De Bonte Raaf"/>
    <x v="13"/>
    <x v="23"/>
    <n v="2271.84"/>
    <x v="3"/>
    <x v="1"/>
    <x v="1"/>
    <x v="0"/>
    <x v="0"/>
    <x v="0"/>
  </r>
  <r>
    <x v="1"/>
    <x v="4"/>
    <s v="De Bonte Raaf"/>
    <x v="13"/>
    <x v="24"/>
    <n v="2271.84"/>
    <x v="3"/>
    <x v="1"/>
    <x v="1"/>
    <x v="0"/>
    <x v="0"/>
    <x v="0"/>
  </r>
  <r>
    <x v="1"/>
    <x v="4"/>
    <s v="De Bonte Raaf"/>
    <x v="13"/>
    <x v="25"/>
    <n v="21.67"/>
    <x v="3"/>
    <x v="1"/>
    <x v="1"/>
    <x v="0"/>
    <x v="0"/>
    <x v="0"/>
  </r>
  <r>
    <x v="1"/>
    <x v="4"/>
    <s v="De Bonte Raaf"/>
    <x v="13"/>
    <x v="26"/>
    <n v="151.19999999999999"/>
    <x v="3"/>
    <x v="1"/>
    <x v="1"/>
    <x v="0"/>
    <x v="0"/>
    <x v="0"/>
  </r>
  <r>
    <x v="1"/>
    <x v="4"/>
    <s v="De Bonte Raaf"/>
    <x v="13"/>
    <x v="27"/>
    <n v="264.92"/>
    <x v="3"/>
    <x v="1"/>
    <x v="1"/>
    <x v="0"/>
    <x v="0"/>
    <x v="0"/>
  </r>
  <r>
    <x v="1"/>
    <x v="4"/>
    <s v="De Bonte Raaf"/>
    <x v="13"/>
    <x v="28"/>
    <n v="1631.64"/>
    <x v="3"/>
    <x v="1"/>
    <x v="1"/>
    <x v="0"/>
    <x v="0"/>
    <x v="0"/>
  </r>
  <r>
    <x v="1"/>
    <x v="4"/>
    <s v="De Bonte Raaf"/>
    <x v="13"/>
    <x v="29"/>
    <n v="640.20000000000005"/>
    <x v="3"/>
    <x v="1"/>
    <x v="1"/>
    <x v="0"/>
    <x v="0"/>
    <x v="0"/>
  </r>
  <r>
    <x v="1"/>
    <x v="4"/>
    <s v="De Bonte Raaf"/>
    <x v="13"/>
    <x v="30"/>
    <n v="1684.8"/>
    <x v="3"/>
    <x v="1"/>
    <x v="1"/>
    <x v="0"/>
    <x v="0"/>
    <x v="0"/>
  </r>
  <r>
    <x v="1"/>
    <x v="4"/>
    <s v="De Bonte Raaf"/>
    <x v="13"/>
    <x v="31"/>
    <n v="10.8"/>
    <x v="3"/>
    <x v="1"/>
    <x v="1"/>
    <x v="0"/>
    <x v="0"/>
    <x v="0"/>
  </r>
  <r>
    <x v="1"/>
    <x v="4"/>
    <s v="De Bonte Raaf"/>
    <x v="13"/>
    <x v="32"/>
    <n v="156"/>
    <x v="3"/>
    <x v="1"/>
    <x v="1"/>
    <x v="0"/>
    <x v="0"/>
    <x v="0"/>
  </r>
  <r>
    <x v="1"/>
    <x v="4"/>
    <s v="De Bonte Raaf"/>
    <x v="13"/>
    <x v="33"/>
    <n v="100"/>
    <x v="3"/>
    <x v="1"/>
    <x v="1"/>
    <x v="0"/>
    <x v="0"/>
    <x v="0"/>
  </r>
  <r>
    <x v="1"/>
    <x v="4"/>
    <s v="De Bonte Raaf"/>
    <x v="13"/>
    <x v="34"/>
    <n v="100"/>
    <x v="3"/>
    <x v="1"/>
    <x v="1"/>
    <x v="0"/>
    <x v="0"/>
    <x v="0"/>
  </r>
  <r>
    <x v="1"/>
    <x v="4"/>
    <s v="De Bonte Raaf"/>
    <x v="13"/>
    <x v="35"/>
    <n v="100"/>
    <x v="3"/>
    <x v="1"/>
    <x v="1"/>
    <x v="0"/>
    <x v="0"/>
    <x v="0"/>
  </r>
  <r>
    <x v="1"/>
    <x v="4"/>
    <s v="De Bonte Raaf"/>
    <x v="13"/>
    <x v="36"/>
    <n v="156"/>
    <x v="3"/>
    <x v="1"/>
    <x v="1"/>
    <x v="0"/>
    <x v="0"/>
    <x v="0"/>
  </r>
  <r>
    <x v="1"/>
    <x v="4"/>
    <s v="De Bonte Raaf"/>
    <x v="13"/>
    <x v="37"/>
    <n v="159.03"/>
    <x v="3"/>
    <x v="1"/>
    <x v="1"/>
    <x v="0"/>
    <x v="0"/>
    <x v="0"/>
  </r>
  <r>
    <x v="1"/>
    <x v="4"/>
    <s v="De Bonte Raaf"/>
    <x v="13"/>
    <x v="127"/>
    <n v="8.33"/>
    <x v="3"/>
    <x v="1"/>
    <x v="1"/>
    <x v="0"/>
    <x v="0"/>
    <x v="0"/>
  </r>
  <r>
    <x v="1"/>
    <x v="4"/>
    <s v="De Bonte Raaf"/>
    <x v="13"/>
    <x v="128"/>
    <n v="8.33"/>
    <x v="3"/>
    <x v="1"/>
    <x v="1"/>
    <x v="0"/>
    <x v="0"/>
    <x v="0"/>
  </r>
  <r>
    <x v="1"/>
    <x v="4"/>
    <s v="De Bonte Raaf"/>
    <x v="13"/>
    <x v="129"/>
    <n v="18697.12"/>
    <x v="3"/>
    <x v="1"/>
    <x v="1"/>
    <x v="0"/>
    <x v="0"/>
    <x v="0"/>
  </r>
  <r>
    <x v="1"/>
    <x v="4"/>
    <s v="De Bonte Raaf"/>
    <x v="13"/>
    <x v="38"/>
    <n v="13.42"/>
    <x v="3"/>
    <x v="1"/>
    <x v="1"/>
    <x v="0"/>
    <x v="0"/>
    <x v="0"/>
  </r>
  <r>
    <x v="1"/>
    <x v="4"/>
    <s v="De Bonte Raaf"/>
    <x v="13"/>
    <x v="93"/>
    <n v="36"/>
    <x v="3"/>
    <x v="1"/>
    <x v="1"/>
    <x v="0"/>
    <x v="0"/>
    <x v="0"/>
  </r>
  <r>
    <x v="1"/>
    <x v="4"/>
    <s v="De Bonte Raaf"/>
    <x v="13"/>
    <x v="40"/>
    <n v="49.42"/>
    <x v="3"/>
    <x v="1"/>
    <x v="1"/>
    <x v="0"/>
    <x v="0"/>
    <x v="0"/>
  </r>
  <r>
    <x v="1"/>
    <x v="4"/>
    <s v="De Bonte Raaf"/>
    <x v="13"/>
    <x v="94"/>
    <n v="36"/>
    <x v="3"/>
    <x v="1"/>
    <x v="1"/>
    <x v="0"/>
    <x v="0"/>
    <x v="0"/>
  </r>
  <r>
    <x v="1"/>
    <x v="4"/>
    <s v="De Bonte Raaf"/>
    <x v="13"/>
    <x v="92"/>
    <n v="1684.8"/>
    <x v="3"/>
    <x v="1"/>
    <x v="1"/>
    <x v="0"/>
    <x v="0"/>
    <x v="0"/>
  </r>
  <r>
    <x v="1"/>
    <x v="4"/>
    <s v="De Bonte Raaf"/>
    <x v="13"/>
    <x v="107"/>
    <n v="0"/>
    <x v="3"/>
    <x v="1"/>
    <x v="1"/>
    <x v="1"/>
    <x v="0"/>
    <x v="0"/>
  </r>
  <r>
    <x v="1"/>
    <x v="4"/>
    <s v="De Bonte Raaf"/>
    <x v="13"/>
    <x v="43"/>
    <n v="0"/>
    <x v="3"/>
    <x v="1"/>
    <x v="1"/>
    <x v="1"/>
    <x v="0"/>
    <x v="0"/>
  </r>
  <r>
    <x v="1"/>
    <x v="4"/>
    <s v="De Bonte Raaf"/>
    <x v="13"/>
    <x v="108"/>
    <n v="0"/>
    <x v="3"/>
    <x v="1"/>
    <x v="1"/>
    <x v="1"/>
    <x v="0"/>
    <x v="0"/>
  </r>
  <r>
    <x v="1"/>
    <x v="4"/>
    <s v="De Bonte Raaf"/>
    <x v="13"/>
    <x v="109"/>
    <n v="0"/>
    <x v="3"/>
    <x v="1"/>
    <x v="1"/>
    <x v="1"/>
    <x v="0"/>
    <x v="0"/>
  </r>
  <r>
    <x v="1"/>
    <x v="4"/>
    <s v="De Bonte Raaf"/>
    <x v="13"/>
    <x v="110"/>
    <n v="0"/>
    <x v="3"/>
    <x v="1"/>
    <x v="1"/>
    <x v="1"/>
    <x v="0"/>
    <x v="0"/>
  </r>
  <r>
    <x v="1"/>
    <x v="4"/>
    <s v="De Bonte Raaf"/>
    <x v="13"/>
    <x v="44"/>
    <n v="0"/>
    <x v="3"/>
    <x v="1"/>
    <x v="1"/>
    <x v="2"/>
    <x v="0"/>
    <x v="0"/>
  </r>
  <r>
    <x v="1"/>
    <x v="4"/>
    <s v="De Bonte Raaf"/>
    <x v="13"/>
    <x v="111"/>
    <n v="0"/>
    <x v="3"/>
    <x v="1"/>
    <x v="1"/>
    <x v="2"/>
    <x v="0"/>
    <x v="0"/>
  </r>
  <r>
    <x v="1"/>
    <x v="4"/>
    <s v="De Bonte Raaf"/>
    <x v="13"/>
    <x v="46"/>
    <n v="0"/>
    <x v="3"/>
    <x v="1"/>
    <x v="1"/>
    <x v="2"/>
    <x v="0"/>
    <x v="0"/>
  </r>
  <r>
    <x v="1"/>
    <x v="4"/>
    <s v="De Bonte Raaf"/>
    <x v="13"/>
    <x v="112"/>
    <n v="0"/>
    <x v="3"/>
    <x v="1"/>
    <x v="1"/>
    <x v="2"/>
    <x v="0"/>
    <x v="0"/>
  </r>
  <r>
    <x v="1"/>
    <x v="4"/>
    <s v="De Bonte Raaf"/>
    <x v="13"/>
    <x v="113"/>
    <n v="0"/>
    <x v="3"/>
    <x v="1"/>
    <x v="1"/>
    <x v="2"/>
    <x v="0"/>
    <x v="0"/>
  </r>
  <r>
    <x v="1"/>
    <x v="4"/>
    <s v="De Bonte Raaf"/>
    <x v="13"/>
    <x v="114"/>
    <n v="0"/>
    <x v="3"/>
    <x v="1"/>
    <x v="1"/>
    <x v="2"/>
    <x v="0"/>
    <x v="0"/>
  </r>
  <r>
    <x v="1"/>
    <x v="4"/>
    <s v="De Bonte Raaf"/>
    <x v="13"/>
    <x v="115"/>
    <n v="0"/>
    <x v="3"/>
    <x v="1"/>
    <x v="1"/>
    <x v="2"/>
    <x v="0"/>
    <x v="0"/>
  </r>
  <r>
    <x v="1"/>
    <x v="4"/>
    <s v="De Bonte Raaf"/>
    <x v="13"/>
    <x v="116"/>
    <n v="0"/>
    <x v="3"/>
    <x v="1"/>
    <x v="1"/>
    <x v="1"/>
    <x v="0"/>
    <x v="0"/>
  </r>
  <r>
    <x v="1"/>
    <x v="4"/>
    <s v="De Bonte Raaf"/>
    <x v="13"/>
    <x v="117"/>
    <n v="0"/>
    <x v="3"/>
    <x v="1"/>
    <x v="1"/>
    <x v="2"/>
    <x v="0"/>
    <x v="0"/>
  </r>
  <r>
    <x v="1"/>
    <x v="4"/>
    <s v="De Bonte Raaf"/>
    <x v="13"/>
    <x v="118"/>
    <n v="0"/>
    <x v="3"/>
    <x v="1"/>
    <x v="1"/>
    <x v="1"/>
    <x v="0"/>
    <x v="0"/>
  </r>
  <r>
    <x v="1"/>
    <x v="4"/>
    <s v="De Bonte Raaf"/>
    <x v="13"/>
    <x v="119"/>
    <n v="-9.3000000000000007"/>
    <x v="3"/>
    <x v="1"/>
    <x v="1"/>
    <x v="10"/>
    <x v="0"/>
    <x v="0"/>
  </r>
  <r>
    <x v="1"/>
    <x v="4"/>
    <s v="De Bonte Raaf"/>
    <x v="13"/>
    <x v="132"/>
    <n v="0"/>
    <x v="3"/>
    <x v="1"/>
    <x v="1"/>
    <x v="10"/>
    <x v="0"/>
    <x v="0"/>
  </r>
  <r>
    <x v="1"/>
    <x v="4"/>
    <s v="De Bonte Raaf"/>
    <x v="13"/>
    <x v="133"/>
    <n v="0"/>
    <x v="3"/>
    <x v="1"/>
    <x v="1"/>
    <x v="10"/>
    <x v="0"/>
    <x v="0"/>
  </r>
  <r>
    <x v="1"/>
    <x v="4"/>
    <s v="De Bonte Raaf"/>
    <x v="13"/>
    <x v="120"/>
    <n v="370.11"/>
    <x v="3"/>
    <x v="1"/>
    <x v="1"/>
    <x v="10"/>
    <x v="0"/>
    <x v="0"/>
  </r>
  <r>
    <x v="1"/>
    <x v="4"/>
    <s v="De Bonte Raaf"/>
    <x v="13"/>
    <x v="121"/>
    <n v="-43.86"/>
    <x v="3"/>
    <x v="1"/>
    <x v="1"/>
    <x v="10"/>
    <x v="0"/>
    <x v="0"/>
  </r>
  <r>
    <x v="1"/>
    <x v="4"/>
    <s v="De Bonte Raaf"/>
    <x v="13"/>
    <x v="122"/>
    <n v="-43.86"/>
    <x v="3"/>
    <x v="1"/>
    <x v="1"/>
    <x v="10"/>
    <x v="0"/>
    <x v="0"/>
  </r>
  <r>
    <x v="1"/>
    <x v="4"/>
    <s v="De Bonte Raaf"/>
    <x v="13"/>
    <x v="123"/>
    <n v="0"/>
    <x v="3"/>
    <x v="1"/>
    <x v="1"/>
    <x v="10"/>
    <x v="0"/>
    <x v="0"/>
  </r>
  <r>
    <x v="1"/>
    <x v="4"/>
    <s v="De Bonte Raaf"/>
    <x v="13"/>
    <x v="124"/>
    <n v="0"/>
    <x v="3"/>
    <x v="1"/>
    <x v="1"/>
    <x v="10"/>
    <x v="0"/>
    <x v="0"/>
  </r>
  <r>
    <x v="1"/>
    <x v="4"/>
    <s v="De Bonte Raaf"/>
    <x v="13"/>
    <x v="48"/>
    <n v="539.12"/>
    <x v="3"/>
    <x v="1"/>
    <x v="1"/>
    <x v="1"/>
    <x v="0"/>
    <x v="0"/>
  </r>
  <r>
    <x v="1"/>
    <x v="4"/>
    <s v="De Bonte Raaf"/>
    <x v="13"/>
    <x v="49"/>
    <n v="134.78"/>
    <x v="3"/>
    <x v="1"/>
    <x v="1"/>
    <x v="3"/>
    <x v="0"/>
    <x v="0"/>
  </r>
  <r>
    <x v="1"/>
    <x v="4"/>
    <s v="De Bonte Raaf"/>
    <x v="13"/>
    <x v="50"/>
    <n v="-60.65"/>
    <x v="3"/>
    <x v="1"/>
    <x v="1"/>
    <x v="4"/>
    <x v="0"/>
    <x v="0"/>
  </r>
  <r>
    <x v="1"/>
    <x v="4"/>
    <s v="De Bonte Raaf"/>
    <x v="13"/>
    <x v="51"/>
    <n v="-80.87"/>
    <x v="3"/>
    <x v="1"/>
    <x v="1"/>
    <x v="4"/>
    <x v="0"/>
    <x v="0"/>
  </r>
  <r>
    <x v="1"/>
    <x v="4"/>
    <s v="De Bonte Raaf"/>
    <x v="13"/>
    <x v="52"/>
    <n v="101.08"/>
    <x v="3"/>
    <x v="1"/>
    <x v="1"/>
    <x v="1"/>
    <x v="0"/>
    <x v="0"/>
  </r>
  <r>
    <x v="1"/>
    <x v="4"/>
    <s v="De Bonte Raaf"/>
    <x v="13"/>
    <x v="53"/>
    <n v="25.27"/>
    <x v="3"/>
    <x v="1"/>
    <x v="1"/>
    <x v="3"/>
    <x v="0"/>
    <x v="0"/>
  </r>
  <r>
    <x v="1"/>
    <x v="4"/>
    <s v="De Bonte Raaf"/>
    <x v="13"/>
    <x v="54"/>
    <n v="-11.37"/>
    <x v="3"/>
    <x v="1"/>
    <x v="1"/>
    <x v="4"/>
    <x v="0"/>
    <x v="0"/>
  </r>
  <r>
    <x v="1"/>
    <x v="4"/>
    <s v="De Bonte Raaf"/>
    <x v="13"/>
    <x v="55"/>
    <n v="-15.16"/>
    <x v="3"/>
    <x v="1"/>
    <x v="1"/>
    <x v="4"/>
    <x v="0"/>
    <x v="0"/>
  </r>
  <r>
    <x v="1"/>
    <x v="4"/>
    <s v="De Bonte Raaf"/>
    <x v="13"/>
    <x v="56"/>
    <n v="0"/>
    <x v="3"/>
    <x v="1"/>
    <x v="1"/>
    <x v="4"/>
    <x v="0"/>
    <x v="0"/>
  </r>
  <r>
    <x v="1"/>
    <x v="4"/>
    <s v="De Bonte Raaf"/>
    <x v="13"/>
    <x v="57"/>
    <n v="0"/>
    <x v="3"/>
    <x v="1"/>
    <x v="1"/>
    <x v="4"/>
    <x v="0"/>
    <x v="0"/>
  </r>
  <r>
    <x v="1"/>
    <x v="4"/>
    <s v="De Bonte Raaf"/>
    <x v="13"/>
    <x v="58"/>
    <n v="0"/>
    <x v="3"/>
    <x v="1"/>
    <x v="1"/>
    <x v="4"/>
    <x v="0"/>
    <x v="0"/>
  </r>
  <r>
    <x v="1"/>
    <x v="4"/>
    <s v="De Bonte Raaf"/>
    <x v="13"/>
    <x v="59"/>
    <n v="0"/>
    <x v="3"/>
    <x v="1"/>
    <x v="1"/>
    <x v="4"/>
    <x v="0"/>
    <x v="0"/>
  </r>
  <r>
    <x v="1"/>
    <x v="4"/>
    <s v="De Bonte Raaf"/>
    <x v="13"/>
    <x v="60"/>
    <n v="171.07"/>
    <x v="3"/>
    <x v="1"/>
    <x v="1"/>
    <x v="5"/>
    <x v="0"/>
    <x v="0"/>
  </r>
  <r>
    <x v="1"/>
    <x v="4"/>
    <s v="De Bonte Raaf"/>
    <x v="13"/>
    <x v="61"/>
    <n v="0"/>
    <x v="3"/>
    <x v="1"/>
    <x v="1"/>
    <x v="5"/>
    <x v="0"/>
    <x v="0"/>
  </r>
  <r>
    <x v="1"/>
    <x v="4"/>
    <s v="De Bonte Raaf"/>
    <x v="13"/>
    <x v="62"/>
    <n v="0"/>
    <x v="3"/>
    <x v="1"/>
    <x v="1"/>
    <x v="5"/>
    <x v="0"/>
    <x v="0"/>
  </r>
  <r>
    <x v="1"/>
    <x v="4"/>
    <s v="De Bonte Raaf"/>
    <x v="13"/>
    <x v="63"/>
    <n v="0"/>
    <x v="3"/>
    <x v="1"/>
    <x v="1"/>
    <x v="5"/>
    <x v="0"/>
    <x v="0"/>
  </r>
  <r>
    <x v="1"/>
    <x v="4"/>
    <s v="De Bonte Raaf"/>
    <x v="13"/>
    <x v="64"/>
    <n v="12.27"/>
    <x v="3"/>
    <x v="1"/>
    <x v="1"/>
    <x v="5"/>
    <x v="0"/>
    <x v="0"/>
  </r>
  <r>
    <x v="1"/>
    <x v="4"/>
    <s v="De Bonte Raaf"/>
    <x v="13"/>
    <x v="65"/>
    <n v="0"/>
    <x v="3"/>
    <x v="1"/>
    <x v="1"/>
    <x v="5"/>
    <x v="0"/>
    <x v="0"/>
  </r>
  <r>
    <x v="1"/>
    <x v="4"/>
    <s v="De Bonte Raaf"/>
    <x v="13"/>
    <x v="66"/>
    <n v="0"/>
    <x v="3"/>
    <x v="1"/>
    <x v="1"/>
    <x v="5"/>
    <x v="0"/>
    <x v="0"/>
  </r>
  <r>
    <x v="1"/>
    <x v="4"/>
    <s v="De Bonte Raaf"/>
    <x v="13"/>
    <x v="67"/>
    <n v="174.93"/>
    <x v="3"/>
    <x v="1"/>
    <x v="1"/>
    <x v="5"/>
    <x v="0"/>
    <x v="0"/>
  </r>
  <r>
    <x v="1"/>
    <x v="4"/>
    <s v="De Bonte Raaf"/>
    <x v="13"/>
    <x v="68"/>
    <n v="0"/>
    <x v="3"/>
    <x v="1"/>
    <x v="1"/>
    <x v="5"/>
    <x v="0"/>
    <x v="0"/>
  </r>
  <r>
    <x v="1"/>
    <x v="4"/>
    <s v="De Bonte Raaf"/>
    <x v="13"/>
    <x v="69"/>
    <n v="0"/>
    <x v="3"/>
    <x v="1"/>
    <x v="1"/>
    <x v="5"/>
    <x v="0"/>
    <x v="0"/>
  </r>
  <r>
    <x v="1"/>
    <x v="4"/>
    <s v="De Bonte Raaf"/>
    <x v="13"/>
    <x v="70"/>
    <n v="8.41"/>
    <x v="3"/>
    <x v="1"/>
    <x v="1"/>
    <x v="5"/>
    <x v="0"/>
    <x v="0"/>
  </r>
  <r>
    <x v="1"/>
    <x v="4"/>
    <s v="De Bonte Raaf"/>
    <x v="13"/>
    <x v="71"/>
    <n v="0"/>
    <x v="3"/>
    <x v="1"/>
    <x v="1"/>
    <x v="5"/>
    <x v="0"/>
    <x v="0"/>
  </r>
  <r>
    <x v="1"/>
    <x v="4"/>
    <s v="De Bonte Raaf"/>
    <x v="13"/>
    <x v="72"/>
    <n v="0"/>
    <x v="3"/>
    <x v="1"/>
    <x v="1"/>
    <x v="4"/>
    <x v="0"/>
    <x v="0"/>
  </r>
  <r>
    <x v="1"/>
    <x v="4"/>
    <s v="De Bonte Raaf"/>
    <x v="13"/>
    <x v="73"/>
    <n v="0"/>
    <x v="3"/>
    <x v="1"/>
    <x v="1"/>
    <x v="4"/>
    <x v="0"/>
    <x v="0"/>
  </r>
  <r>
    <x v="1"/>
    <x v="4"/>
    <s v="De Bonte Raaf"/>
    <x v="13"/>
    <x v="74"/>
    <n v="0"/>
    <x v="3"/>
    <x v="1"/>
    <x v="1"/>
    <x v="4"/>
    <x v="0"/>
    <x v="0"/>
  </r>
  <r>
    <x v="1"/>
    <x v="4"/>
    <s v="De Bonte Raaf"/>
    <x v="13"/>
    <x v="75"/>
    <n v="0"/>
    <x v="3"/>
    <x v="1"/>
    <x v="1"/>
    <x v="4"/>
    <x v="0"/>
    <x v="0"/>
  </r>
  <r>
    <x v="1"/>
    <x v="4"/>
    <s v="De Bonte Raaf"/>
    <x v="13"/>
    <x v="76"/>
    <n v="159.03"/>
    <x v="3"/>
    <x v="1"/>
    <x v="1"/>
    <x v="6"/>
    <x v="0"/>
    <x v="0"/>
  </r>
  <r>
    <x v="1"/>
    <x v="4"/>
    <s v="De Bonte Raaf"/>
    <x v="13"/>
    <x v="125"/>
    <n v="0"/>
    <x v="3"/>
    <x v="1"/>
    <x v="1"/>
    <x v="6"/>
    <x v="0"/>
    <x v="0"/>
  </r>
  <r>
    <x v="1"/>
    <x v="4"/>
    <s v="De Bonte Raaf"/>
    <x v="13"/>
    <x v="77"/>
    <n v="-103"/>
    <x v="3"/>
    <x v="1"/>
    <x v="1"/>
    <x v="7"/>
    <x v="0"/>
    <x v="0"/>
  </r>
  <r>
    <x v="1"/>
    <x v="4"/>
    <s v="De Bonte Raaf"/>
    <x v="13"/>
    <x v="78"/>
    <n v="-53.33"/>
    <x v="3"/>
    <x v="1"/>
    <x v="1"/>
    <x v="7"/>
    <x v="0"/>
    <x v="0"/>
  </r>
  <r>
    <x v="1"/>
    <x v="4"/>
    <s v="De Bonte Raaf"/>
    <x v="13"/>
    <x v="79"/>
    <n v="0"/>
    <x v="3"/>
    <x v="1"/>
    <x v="1"/>
    <x v="7"/>
    <x v="0"/>
    <x v="0"/>
  </r>
  <r>
    <x v="1"/>
    <x v="4"/>
    <s v="De Bonte Raaf"/>
    <x v="13"/>
    <x v="80"/>
    <n v="0"/>
    <x v="3"/>
    <x v="1"/>
    <x v="1"/>
    <x v="8"/>
    <x v="0"/>
    <x v="0"/>
  </r>
  <r>
    <x v="1"/>
    <x v="4"/>
    <s v="De Bonte Raaf"/>
    <x v="13"/>
    <x v="126"/>
    <n v="0"/>
    <x v="3"/>
    <x v="1"/>
    <x v="1"/>
    <x v="8"/>
    <x v="0"/>
    <x v="0"/>
  </r>
  <r>
    <x v="1"/>
    <x v="4"/>
    <s v="De Bonte Raaf"/>
    <x v="13"/>
    <x v="81"/>
    <n v="2115.5100000000002"/>
    <x v="3"/>
    <x v="1"/>
    <x v="1"/>
    <x v="8"/>
    <x v="0"/>
    <x v="0"/>
  </r>
  <r>
    <x v="1"/>
    <x v="4"/>
    <s v="De Bonte Raaf"/>
    <x v="13"/>
    <x v="82"/>
    <n v="0"/>
    <x v="3"/>
    <x v="1"/>
    <x v="1"/>
    <x v="8"/>
    <x v="0"/>
    <x v="0"/>
  </r>
  <r>
    <x v="1"/>
    <x v="4"/>
    <s v="De Bonte Raaf"/>
    <x v="13"/>
    <x v="83"/>
    <n v="2115.5100000000002"/>
    <x v="3"/>
    <x v="1"/>
    <x v="1"/>
    <x v="9"/>
    <x v="0"/>
    <x v="0"/>
  </r>
  <r>
    <x v="1"/>
    <x v="4"/>
    <s v="De Bonte Raaf"/>
    <x v="13"/>
    <x v="84"/>
    <n v="0"/>
    <x v="3"/>
    <x v="1"/>
    <x v="1"/>
    <x v="3"/>
    <x v="0"/>
    <x v="0"/>
  </r>
  <r>
    <x v="1"/>
    <x v="4"/>
    <s v="De Bonte Raaf"/>
    <x v="14"/>
    <x v="0"/>
    <n v="2581.14"/>
    <x v="0"/>
    <x v="1"/>
    <x v="2"/>
    <x v="0"/>
    <x v="0"/>
    <x v="1"/>
  </r>
  <r>
    <x v="1"/>
    <x v="4"/>
    <s v="De Bonte Raaf"/>
    <x v="14"/>
    <x v="85"/>
    <n v="680.19"/>
    <x v="0"/>
    <x v="1"/>
    <x v="2"/>
    <x v="0"/>
    <x v="0"/>
    <x v="1"/>
  </r>
  <r>
    <x v="1"/>
    <x v="4"/>
    <s v="De Bonte Raaf"/>
    <x v="14"/>
    <x v="97"/>
    <n v="196.56"/>
    <x v="0"/>
    <x v="1"/>
    <x v="2"/>
    <x v="0"/>
    <x v="0"/>
    <x v="1"/>
  </r>
  <r>
    <x v="1"/>
    <x v="4"/>
    <s v="De Bonte Raaf"/>
    <x v="14"/>
    <x v="86"/>
    <n v="680.19"/>
    <x v="0"/>
    <x v="1"/>
    <x v="2"/>
    <x v="0"/>
    <x v="0"/>
    <x v="1"/>
  </r>
  <r>
    <x v="1"/>
    <x v="4"/>
    <s v="De Bonte Raaf"/>
    <x v="14"/>
    <x v="4"/>
    <n v="702.06"/>
    <x v="0"/>
    <x v="1"/>
    <x v="2"/>
    <x v="1"/>
    <x v="0"/>
    <x v="1"/>
  </r>
  <r>
    <x v="1"/>
    <x v="4"/>
    <s v="De Bonte Raaf"/>
    <x v="14"/>
    <x v="98"/>
    <n v="196.56"/>
    <x v="0"/>
    <x v="1"/>
    <x v="2"/>
    <x v="0"/>
    <x v="0"/>
    <x v="1"/>
  </r>
  <r>
    <x v="1"/>
    <x v="4"/>
    <s v="De Bonte Raaf"/>
    <x v="14"/>
    <x v="6"/>
    <n v="1107.56"/>
    <x v="0"/>
    <x v="1"/>
    <x v="2"/>
    <x v="0"/>
    <x v="0"/>
    <x v="1"/>
  </r>
  <r>
    <x v="1"/>
    <x v="4"/>
    <s v="De Bonte Raaf"/>
    <x v="14"/>
    <x v="101"/>
    <n v="0"/>
    <x v="0"/>
    <x v="1"/>
    <x v="2"/>
    <x v="1"/>
    <x v="0"/>
    <x v="1"/>
  </r>
  <r>
    <x v="1"/>
    <x v="4"/>
    <s v="De Bonte Raaf"/>
    <x v="14"/>
    <x v="99"/>
    <n v="196.56"/>
    <x v="0"/>
    <x v="1"/>
    <x v="2"/>
    <x v="0"/>
    <x v="0"/>
    <x v="1"/>
  </r>
  <r>
    <x v="1"/>
    <x v="4"/>
    <s v="De Bonte Raaf"/>
    <x v="14"/>
    <x v="9"/>
    <n v="0"/>
    <x v="0"/>
    <x v="1"/>
    <x v="2"/>
    <x v="0"/>
    <x v="0"/>
    <x v="1"/>
  </r>
  <r>
    <x v="1"/>
    <x v="4"/>
    <s v="De Bonte Raaf"/>
    <x v="14"/>
    <x v="102"/>
    <n v="0"/>
    <x v="0"/>
    <x v="1"/>
    <x v="2"/>
    <x v="0"/>
    <x v="0"/>
    <x v="1"/>
  </r>
  <r>
    <x v="1"/>
    <x v="4"/>
    <s v="De Bonte Raaf"/>
    <x v="14"/>
    <x v="87"/>
    <n v="702.06"/>
    <x v="0"/>
    <x v="1"/>
    <x v="2"/>
    <x v="0"/>
    <x v="0"/>
    <x v="1"/>
  </r>
  <r>
    <x v="1"/>
    <x v="4"/>
    <s v="De Bonte Raaf"/>
    <x v="14"/>
    <x v="88"/>
    <n v="702.06"/>
    <x v="0"/>
    <x v="1"/>
    <x v="2"/>
    <x v="0"/>
    <x v="0"/>
    <x v="1"/>
  </r>
  <r>
    <x v="1"/>
    <x v="4"/>
    <s v="De Bonte Raaf"/>
    <x v="14"/>
    <x v="89"/>
    <n v="702.06"/>
    <x v="0"/>
    <x v="1"/>
    <x v="2"/>
    <x v="0"/>
    <x v="0"/>
    <x v="1"/>
  </r>
  <r>
    <x v="1"/>
    <x v="4"/>
    <s v="De Bonte Raaf"/>
    <x v="14"/>
    <x v="90"/>
    <n v="702.06"/>
    <x v="0"/>
    <x v="1"/>
    <x v="2"/>
    <x v="0"/>
    <x v="0"/>
    <x v="1"/>
  </r>
  <r>
    <x v="1"/>
    <x v="4"/>
    <s v="De Bonte Raaf"/>
    <x v="14"/>
    <x v="91"/>
    <n v="702.06"/>
    <x v="0"/>
    <x v="1"/>
    <x v="2"/>
    <x v="0"/>
    <x v="0"/>
    <x v="1"/>
  </r>
  <r>
    <x v="1"/>
    <x v="4"/>
    <s v="De Bonte Raaf"/>
    <x v="14"/>
    <x v="103"/>
    <n v="0"/>
    <x v="0"/>
    <x v="1"/>
    <x v="2"/>
    <x v="1"/>
    <x v="0"/>
    <x v="1"/>
  </r>
  <r>
    <x v="1"/>
    <x v="4"/>
    <s v="De Bonte Raaf"/>
    <x v="14"/>
    <x v="15"/>
    <n v="0"/>
    <x v="0"/>
    <x v="1"/>
    <x v="2"/>
    <x v="0"/>
    <x v="0"/>
    <x v="1"/>
  </r>
  <r>
    <x v="1"/>
    <x v="4"/>
    <s v="De Bonte Raaf"/>
    <x v="14"/>
    <x v="16"/>
    <n v="0"/>
    <x v="0"/>
    <x v="1"/>
    <x v="2"/>
    <x v="0"/>
    <x v="0"/>
    <x v="1"/>
  </r>
  <r>
    <x v="1"/>
    <x v="4"/>
    <s v="De Bonte Raaf"/>
    <x v="14"/>
    <x v="17"/>
    <n v="876.75"/>
    <x v="0"/>
    <x v="1"/>
    <x v="2"/>
    <x v="0"/>
    <x v="0"/>
    <x v="1"/>
  </r>
  <r>
    <x v="1"/>
    <x v="4"/>
    <s v="De Bonte Raaf"/>
    <x v="14"/>
    <x v="18"/>
    <n v="876.75"/>
    <x v="0"/>
    <x v="1"/>
    <x v="2"/>
    <x v="0"/>
    <x v="0"/>
    <x v="1"/>
  </r>
  <r>
    <x v="1"/>
    <x v="4"/>
    <s v="De Bonte Raaf"/>
    <x v="14"/>
    <x v="19"/>
    <n v="21"/>
    <x v="0"/>
    <x v="1"/>
    <x v="2"/>
    <x v="0"/>
    <x v="0"/>
    <x v="1"/>
  </r>
  <r>
    <x v="1"/>
    <x v="4"/>
    <s v="De Bonte Raaf"/>
    <x v="14"/>
    <x v="20"/>
    <n v="876.75"/>
    <x v="0"/>
    <x v="1"/>
    <x v="2"/>
    <x v="0"/>
    <x v="0"/>
    <x v="1"/>
  </r>
  <r>
    <x v="1"/>
    <x v="4"/>
    <s v="De Bonte Raaf"/>
    <x v="14"/>
    <x v="21"/>
    <n v="-16.37"/>
    <x v="0"/>
    <x v="1"/>
    <x v="2"/>
    <x v="0"/>
    <x v="0"/>
    <x v="1"/>
  </r>
  <r>
    <x v="1"/>
    <x v="4"/>
    <s v="De Bonte Raaf"/>
    <x v="14"/>
    <x v="22"/>
    <n v="876.75"/>
    <x v="0"/>
    <x v="1"/>
    <x v="2"/>
    <x v="0"/>
    <x v="0"/>
    <x v="1"/>
  </r>
  <r>
    <x v="1"/>
    <x v="4"/>
    <s v="De Bonte Raaf"/>
    <x v="14"/>
    <x v="23"/>
    <n v="876.75"/>
    <x v="0"/>
    <x v="1"/>
    <x v="2"/>
    <x v="0"/>
    <x v="0"/>
    <x v="1"/>
  </r>
  <r>
    <x v="1"/>
    <x v="4"/>
    <s v="De Bonte Raaf"/>
    <x v="14"/>
    <x v="24"/>
    <n v="876.75"/>
    <x v="0"/>
    <x v="1"/>
    <x v="2"/>
    <x v="0"/>
    <x v="0"/>
    <x v="1"/>
  </r>
  <r>
    <x v="1"/>
    <x v="4"/>
    <s v="De Bonte Raaf"/>
    <x v="14"/>
    <x v="25"/>
    <n v="21.67"/>
    <x v="0"/>
    <x v="1"/>
    <x v="2"/>
    <x v="0"/>
    <x v="0"/>
    <x v="1"/>
  </r>
  <r>
    <x v="1"/>
    <x v="4"/>
    <s v="De Bonte Raaf"/>
    <x v="14"/>
    <x v="26"/>
    <n v="63"/>
    <x v="0"/>
    <x v="1"/>
    <x v="2"/>
    <x v="0"/>
    <x v="0"/>
    <x v="1"/>
  </r>
  <r>
    <x v="1"/>
    <x v="4"/>
    <s v="De Bonte Raaf"/>
    <x v="14"/>
    <x v="27"/>
    <n v="15.67"/>
    <x v="0"/>
    <x v="1"/>
    <x v="2"/>
    <x v="0"/>
    <x v="0"/>
    <x v="1"/>
  </r>
  <r>
    <x v="1"/>
    <x v="4"/>
    <s v="De Bonte Raaf"/>
    <x v="14"/>
    <x v="28"/>
    <n v="680.19"/>
    <x v="0"/>
    <x v="1"/>
    <x v="2"/>
    <x v="0"/>
    <x v="0"/>
    <x v="1"/>
  </r>
  <r>
    <x v="1"/>
    <x v="4"/>
    <s v="De Bonte Raaf"/>
    <x v="14"/>
    <x v="29"/>
    <n v="196.56"/>
    <x v="0"/>
    <x v="1"/>
    <x v="2"/>
    <x v="0"/>
    <x v="0"/>
    <x v="1"/>
  </r>
  <r>
    <x v="1"/>
    <x v="4"/>
    <s v="De Bonte Raaf"/>
    <x v="14"/>
    <x v="30"/>
    <n v="1684.8"/>
    <x v="0"/>
    <x v="1"/>
    <x v="2"/>
    <x v="0"/>
    <x v="0"/>
    <x v="1"/>
  </r>
  <r>
    <x v="1"/>
    <x v="4"/>
    <s v="De Bonte Raaf"/>
    <x v="14"/>
    <x v="31"/>
    <n v="10.8"/>
    <x v="0"/>
    <x v="1"/>
    <x v="2"/>
    <x v="0"/>
    <x v="0"/>
    <x v="1"/>
  </r>
  <r>
    <x v="1"/>
    <x v="4"/>
    <s v="De Bonte Raaf"/>
    <x v="14"/>
    <x v="32"/>
    <n v="65.010000000000005"/>
    <x v="0"/>
    <x v="1"/>
    <x v="2"/>
    <x v="0"/>
    <x v="0"/>
    <x v="1"/>
  </r>
  <r>
    <x v="1"/>
    <x v="4"/>
    <s v="De Bonte Raaf"/>
    <x v="14"/>
    <x v="33"/>
    <n v="41.67"/>
    <x v="0"/>
    <x v="1"/>
    <x v="2"/>
    <x v="0"/>
    <x v="0"/>
    <x v="1"/>
  </r>
  <r>
    <x v="1"/>
    <x v="4"/>
    <s v="De Bonte Raaf"/>
    <x v="14"/>
    <x v="34"/>
    <n v="41.67"/>
    <x v="0"/>
    <x v="1"/>
    <x v="2"/>
    <x v="0"/>
    <x v="0"/>
    <x v="1"/>
  </r>
  <r>
    <x v="1"/>
    <x v="4"/>
    <s v="De Bonte Raaf"/>
    <x v="14"/>
    <x v="35"/>
    <n v="100"/>
    <x v="0"/>
    <x v="1"/>
    <x v="2"/>
    <x v="0"/>
    <x v="0"/>
    <x v="1"/>
  </r>
  <r>
    <x v="1"/>
    <x v="4"/>
    <s v="De Bonte Raaf"/>
    <x v="14"/>
    <x v="36"/>
    <n v="65"/>
    <x v="0"/>
    <x v="1"/>
    <x v="2"/>
    <x v="0"/>
    <x v="0"/>
    <x v="1"/>
  </r>
  <r>
    <x v="1"/>
    <x v="4"/>
    <s v="De Bonte Raaf"/>
    <x v="14"/>
    <x v="37"/>
    <n v="61.37"/>
    <x v="0"/>
    <x v="1"/>
    <x v="2"/>
    <x v="0"/>
    <x v="0"/>
    <x v="1"/>
  </r>
  <r>
    <x v="1"/>
    <x v="4"/>
    <s v="De Bonte Raaf"/>
    <x v="14"/>
    <x v="127"/>
    <n v="8.33"/>
    <x v="0"/>
    <x v="1"/>
    <x v="2"/>
    <x v="0"/>
    <x v="0"/>
    <x v="1"/>
  </r>
  <r>
    <x v="1"/>
    <x v="4"/>
    <s v="De Bonte Raaf"/>
    <x v="14"/>
    <x v="128"/>
    <n v="0"/>
    <x v="0"/>
    <x v="1"/>
    <x v="2"/>
    <x v="0"/>
    <x v="0"/>
    <x v="1"/>
  </r>
  <r>
    <x v="1"/>
    <x v="4"/>
    <s v="De Bonte Raaf"/>
    <x v="14"/>
    <x v="129"/>
    <n v="7427.14"/>
    <x v="0"/>
    <x v="1"/>
    <x v="2"/>
    <x v="0"/>
    <x v="0"/>
    <x v="1"/>
  </r>
  <r>
    <x v="1"/>
    <x v="4"/>
    <s v="De Bonte Raaf"/>
    <x v="14"/>
    <x v="38"/>
    <n v="4.07"/>
    <x v="0"/>
    <x v="1"/>
    <x v="2"/>
    <x v="0"/>
    <x v="0"/>
    <x v="1"/>
  </r>
  <r>
    <x v="1"/>
    <x v="4"/>
    <s v="De Bonte Raaf"/>
    <x v="14"/>
    <x v="93"/>
    <n v="51"/>
    <x v="0"/>
    <x v="1"/>
    <x v="2"/>
    <x v="0"/>
    <x v="0"/>
    <x v="1"/>
  </r>
  <r>
    <x v="1"/>
    <x v="4"/>
    <s v="De Bonte Raaf"/>
    <x v="14"/>
    <x v="40"/>
    <n v="55.07"/>
    <x v="0"/>
    <x v="1"/>
    <x v="2"/>
    <x v="0"/>
    <x v="0"/>
    <x v="1"/>
  </r>
  <r>
    <x v="1"/>
    <x v="4"/>
    <s v="De Bonte Raaf"/>
    <x v="14"/>
    <x v="94"/>
    <n v="51"/>
    <x v="0"/>
    <x v="1"/>
    <x v="2"/>
    <x v="0"/>
    <x v="0"/>
    <x v="1"/>
  </r>
  <r>
    <x v="1"/>
    <x v="4"/>
    <s v="De Bonte Raaf"/>
    <x v="14"/>
    <x v="92"/>
    <n v="702.06"/>
    <x v="0"/>
    <x v="1"/>
    <x v="2"/>
    <x v="0"/>
    <x v="0"/>
    <x v="1"/>
  </r>
  <r>
    <x v="1"/>
    <x v="4"/>
    <s v="De Bonte Raaf"/>
    <x v="14"/>
    <x v="107"/>
    <n v="0"/>
    <x v="0"/>
    <x v="1"/>
    <x v="2"/>
    <x v="1"/>
    <x v="0"/>
    <x v="1"/>
  </r>
  <r>
    <x v="1"/>
    <x v="4"/>
    <s v="De Bonte Raaf"/>
    <x v="14"/>
    <x v="43"/>
    <n v="0"/>
    <x v="0"/>
    <x v="1"/>
    <x v="2"/>
    <x v="1"/>
    <x v="0"/>
    <x v="1"/>
  </r>
  <r>
    <x v="1"/>
    <x v="4"/>
    <s v="De Bonte Raaf"/>
    <x v="14"/>
    <x v="108"/>
    <n v="0"/>
    <x v="0"/>
    <x v="1"/>
    <x v="2"/>
    <x v="1"/>
    <x v="0"/>
    <x v="1"/>
  </r>
  <r>
    <x v="1"/>
    <x v="4"/>
    <s v="De Bonte Raaf"/>
    <x v="14"/>
    <x v="109"/>
    <n v="0"/>
    <x v="0"/>
    <x v="1"/>
    <x v="2"/>
    <x v="1"/>
    <x v="0"/>
    <x v="1"/>
  </r>
  <r>
    <x v="1"/>
    <x v="4"/>
    <s v="De Bonte Raaf"/>
    <x v="14"/>
    <x v="110"/>
    <n v="0"/>
    <x v="0"/>
    <x v="1"/>
    <x v="2"/>
    <x v="1"/>
    <x v="0"/>
    <x v="1"/>
  </r>
  <r>
    <x v="1"/>
    <x v="4"/>
    <s v="De Bonte Raaf"/>
    <x v="14"/>
    <x v="44"/>
    <n v="0"/>
    <x v="0"/>
    <x v="1"/>
    <x v="2"/>
    <x v="2"/>
    <x v="0"/>
    <x v="1"/>
  </r>
  <r>
    <x v="1"/>
    <x v="4"/>
    <s v="De Bonte Raaf"/>
    <x v="14"/>
    <x v="111"/>
    <n v="0"/>
    <x v="0"/>
    <x v="1"/>
    <x v="2"/>
    <x v="2"/>
    <x v="0"/>
    <x v="1"/>
  </r>
  <r>
    <x v="1"/>
    <x v="4"/>
    <s v="De Bonte Raaf"/>
    <x v="14"/>
    <x v="46"/>
    <n v="0"/>
    <x v="0"/>
    <x v="1"/>
    <x v="2"/>
    <x v="2"/>
    <x v="0"/>
    <x v="1"/>
  </r>
  <r>
    <x v="1"/>
    <x v="4"/>
    <s v="De Bonte Raaf"/>
    <x v="14"/>
    <x v="112"/>
    <n v="0"/>
    <x v="0"/>
    <x v="1"/>
    <x v="2"/>
    <x v="2"/>
    <x v="0"/>
    <x v="1"/>
  </r>
  <r>
    <x v="1"/>
    <x v="4"/>
    <s v="De Bonte Raaf"/>
    <x v="14"/>
    <x v="113"/>
    <n v="0"/>
    <x v="0"/>
    <x v="1"/>
    <x v="2"/>
    <x v="2"/>
    <x v="0"/>
    <x v="1"/>
  </r>
  <r>
    <x v="1"/>
    <x v="4"/>
    <s v="De Bonte Raaf"/>
    <x v="14"/>
    <x v="114"/>
    <n v="0"/>
    <x v="0"/>
    <x v="1"/>
    <x v="2"/>
    <x v="2"/>
    <x v="0"/>
    <x v="1"/>
  </r>
  <r>
    <x v="1"/>
    <x v="4"/>
    <s v="De Bonte Raaf"/>
    <x v="14"/>
    <x v="115"/>
    <n v="0"/>
    <x v="0"/>
    <x v="1"/>
    <x v="2"/>
    <x v="2"/>
    <x v="0"/>
    <x v="1"/>
  </r>
  <r>
    <x v="1"/>
    <x v="4"/>
    <s v="De Bonte Raaf"/>
    <x v="14"/>
    <x v="116"/>
    <n v="0"/>
    <x v="0"/>
    <x v="1"/>
    <x v="2"/>
    <x v="1"/>
    <x v="0"/>
    <x v="1"/>
  </r>
  <r>
    <x v="1"/>
    <x v="4"/>
    <s v="De Bonte Raaf"/>
    <x v="14"/>
    <x v="117"/>
    <n v="0"/>
    <x v="0"/>
    <x v="1"/>
    <x v="2"/>
    <x v="2"/>
    <x v="0"/>
    <x v="1"/>
  </r>
  <r>
    <x v="1"/>
    <x v="4"/>
    <s v="De Bonte Raaf"/>
    <x v="14"/>
    <x v="118"/>
    <n v="0"/>
    <x v="0"/>
    <x v="1"/>
    <x v="2"/>
    <x v="1"/>
    <x v="0"/>
    <x v="1"/>
  </r>
  <r>
    <x v="1"/>
    <x v="4"/>
    <s v="De Bonte Raaf"/>
    <x v="14"/>
    <x v="119"/>
    <n v="-3.59"/>
    <x v="0"/>
    <x v="1"/>
    <x v="2"/>
    <x v="10"/>
    <x v="0"/>
    <x v="1"/>
  </r>
  <r>
    <x v="1"/>
    <x v="4"/>
    <s v="De Bonte Raaf"/>
    <x v="14"/>
    <x v="132"/>
    <n v="0"/>
    <x v="0"/>
    <x v="1"/>
    <x v="2"/>
    <x v="10"/>
    <x v="0"/>
    <x v="1"/>
  </r>
  <r>
    <x v="1"/>
    <x v="4"/>
    <s v="De Bonte Raaf"/>
    <x v="14"/>
    <x v="133"/>
    <n v="0"/>
    <x v="0"/>
    <x v="1"/>
    <x v="2"/>
    <x v="10"/>
    <x v="0"/>
    <x v="1"/>
  </r>
  <r>
    <x v="1"/>
    <x v="4"/>
    <s v="De Bonte Raaf"/>
    <x v="14"/>
    <x v="120"/>
    <n v="154.22"/>
    <x v="0"/>
    <x v="1"/>
    <x v="2"/>
    <x v="10"/>
    <x v="0"/>
    <x v="1"/>
  </r>
  <r>
    <x v="1"/>
    <x v="4"/>
    <s v="De Bonte Raaf"/>
    <x v="14"/>
    <x v="121"/>
    <n v="-18.28"/>
    <x v="0"/>
    <x v="1"/>
    <x v="2"/>
    <x v="10"/>
    <x v="0"/>
    <x v="1"/>
  </r>
  <r>
    <x v="1"/>
    <x v="4"/>
    <s v="De Bonte Raaf"/>
    <x v="14"/>
    <x v="122"/>
    <n v="-18.28"/>
    <x v="0"/>
    <x v="1"/>
    <x v="2"/>
    <x v="10"/>
    <x v="0"/>
    <x v="1"/>
  </r>
  <r>
    <x v="1"/>
    <x v="4"/>
    <s v="De Bonte Raaf"/>
    <x v="14"/>
    <x v="123"/>
    <n v="0"/>
    <x v="0"/>
    <x v="1"/>
    <x v="2"/>
    <x v="10"/>
    <x v="0"/>
    <x v="1"/>
  </r>
  <r>
    <x v="1"/>
    <x v="4"/>
    <s v="De Bonte Raaf"/>
    <x v="14"/>
    <x v="124"/>
    <n v="0"/>
    <x v="0"/>
    <x v="1"/>
    <x v="2"/>
    <x v="10"/>
    <x v="0"/>
    <x v="1"/>
  </r>
  <r>
    <x v="1"/>
    <x v="4"/>
    <s v="De Bonte Raaf"/>
    <x v="14"/>
    <x v="48"/>
    <n v="196.56"/>
    <x v="0"/>
    <x v="1"/>
    <x v="2"/>
    <x v="1"/>
    <x v="0"/>
    <x v="1"/>
  </r>
  <r>
    <x v="1"/>
    <x v="4"/>
    <s v="De Bonte Raaf"/>
    <x v="14"/>
    <x v="49"/>
    <n v="56.16"/>
    <x v="0"/>
    <x v="1"/>
    <x v="2"/>
    <x v="3"/>
    <x v="0"/>
    <x v="1"/>
  </r>
  <r>
    <x v="1"/>
    <x v="4"/>
    <s v="De Bonte Raaf"/>
    <x v="14"/>
    <x v="50"/>
    <n v="-21.06"/>
    <x v="0"/>
    <x v="1"/>
    <x v="2"/>
    <x v="4"/>
    <x v="0"/>
    <x v="1"/>
  </r>
  <r>
    <x v="1"/>
    <x v="4"/>
    <s v="De Bonte Raaf"/>
    <x v="14"/>
    <x v="51"/>
    <n v="-28.08"/>
    <x v="0"/>
    <x v="1"/>
    <x v="2"/>
    <x v="4"/>
    <x v="0"/>
    <x v="1"/>
  </r>
  <r>
    <x v="1"/>
    <x v="4"/>
    <s v="De Bonte Raaf"/>
    <x v="14"/>
    <x v="52"/>
    <n v="0"/>
    <x v="0"/>
    <x v="1"/>
    <x v="2"/>
    <x v="1"/>
    <x v="0"/>
    <x v="1"/>
  </r>
  <r>
    <x v="1"/>
    <x v="4"/>
    <s v="De Bonte Raaf"/>
    <x v="14"/>
    <x v="53"/>
    <n v="10.53"/>
    <x v="0"/>
    <x v="1"/>
    <x v="2"/>
    <x v="3"/>
    <x v="0"/>
    <x v="1"/>
  </r>
  <r>
    <x v="1"/>
    <x v="4"/>
    <s v="De Bonte Raaf"/>
    <x v="14"/>
    <x v="54"/>
    <n v="1.58"/>
    <x v="0"/>
    <x v="1"/>
    <x v="2"/>
    <x v="4"/>
    <x v="0"/>
    <x v="1"/>
  </r>
  <r>
    <x v="1"/>
    <x v="4"/>
    <s v="De Bonte Raaf"/>
    <x v="14"/>
    <x v="55"/>
    <n v="2.11"/>
    <x v="0"/>
    <x v="1"/>
    <x v="2"/>
    <x v="4"/>
    <x v="0"/>
    <x v="1"/>
  </r>
  <r>
    <x v="1"/>
    <x v="4"/>
    <s v="De Bonte Raaf"/>
    <x v="14"/>
    <x v="56"/>
    <n v="0"/>
    <x v="0"/>
    <x v="1"/>
    <x v="2"/>
    <x v="4"/>
    <x v="0"/>
    <x v="1"/>
  </r>
  <r>
    <x v="1"/>
    <x v="4"/>
    <s v="De Bonte Raaf"/>
    <x v="14"/>
    <x v="57"/>
    <n v="0"/>
    <x v="0"/>
    <x v="1"/>
    <x v="2"/>
    <x v="4"/>
    <x v="0"/>
    <x v="1"/>
  </r>
  <r>
    <x v="1"/>
    <x v="4"/>
    <s v="De Bonte Raaf"/>
    <x v="14"/>
    <x v="58"/>
    <n v="0"/>
    <x v="0"/>
    <x v="1"/>
    <x v="2"/>
    <x v="4"/>
    <x v="0"/>
    <x v="1"/>
  </r>
  <r>
    <x v="1"/>
    <x v="4"/>
    <s v="De Bonte Raaf"/>
    <x v="14"/>
    <x v="59"/>
    <n v="0"/>
    <x v="0"/>
    <x v="1"/>
    <x v="2"/>
    <x v="4"/>
    <x v="0"/>
    <x v="1"/>
  </r>
  <r>
    <x v="1"/>
    <x v="4"/>
    <s v="De Bonte Raaf"/>
    <x v="14"/>
    <x v="60"/>
    <n v="66.02"/>
    <x v="0"/>
    <x v="1"/>
    <x v="2"/>
    <x v="5"/>
    <x v="0"/>
    <x v="1"/>
  </r>
  <r>
    <x v="1"/>
    <x v="4"/>
    <s v="De Bonte Raaf"/>
    <x v="14"/>
    <x v="61"/>
    <n v="0"/>
    <x v="0"/>
    <x v="1"/>
    <x v="2"/>
    <x v="5"/>
    <x v="0"/>
    <x v="1"/>
  </r>
  <r>
    <x v="1"/>
    <x v="4"/>
    <s v="De Bonte Raaf"/>
    <x v="14"/>
    <x v="62"/>
    <n v="0"/>
    <x v="0"/>
    <x v="1"/>
    <x v="2"/>
    <x v="5"/>
    <x v="0"/>
    <x v="1"/>
  </r>
  <r>
    <x v="1"/>
    <x v="4"/>
    <s v="De Bonte Raaf"/>
    <x v="14"/>
    <x v="63"/>
    <n v="0"/>
    <x v="0"/>
    <x v="1"/>
    <x v="2"/>
    <x v="5"/>
    <x v="0"/>
    <x v="1"/>
  </r>
  <r>
    <x v="1"/>
    <x v="4"/>
    <s v="De Bonte Raaf"/>
    <x v="14"/>
    <x v="64"/>
    <n v="4.7300000000000004"/>
    <x v="0"/>
    <x v="1"/>
    <x v="2"/>
    <x v="5"/>
    <x v="0"/>
    <x v="1"/>
  </r>
  <r>
    <x v="1"/>
    <x v="4"/>
    <s v="De Bonte Raaf"/>
    <x v="14"/>
    <x v="65"/>
    <n v="0"/>
    <x v="0"/>
    <x v="1"/>
    <x v="2"/>
    <x v="5"/>
    <x v="0"/>
    <x v="1"/>
  </r>
  <r>
    <x v="1"/>
    <x v="4"/>
    <s v="De Bonte Raaf"/>
    <x v="14"/>
    <x v="66"/>
    <n v="0"/>
    <x v="0"/>
    <x v="1"/>
    <x v="2"/>
    <x v="5"/>
    <x v="0"/>
    <x v="1"/>
  </r>
  <r>
    <x v="1"/>
    <x v="4"/>
    <s v="De Bonte Raaf"/>
    <x v="14"/>
    <x v="67"/>
    <n v="67.510000000000005"/>
    <x v="0"/>
    <x v="1"/>
    <x v="2"/>
    <x v="5"/>
    <x v="0"/>
    <x v="1"/>
  </r>
  <r>
    <x v="1"/>
    <x v="4"/>
    <s v="De Bonte Raaf"/>
    <x v="14"/>
    <x v="68"/>
    <n v="0"/>
    <x v="0"/>
    <x v="1"/>
    <x v="2"/>
    <x v="5"/>
    <x v="0"/>
    <x v="1"/>
  </r>
  <r>
    <x v="1"/>
    <x v="4"/>
    <s v="De Bonte Raaf"/>
    <x v="14"/>
    <x v="69"/>
    <n v="0"/>
    <x v="0"/>
    <x v="1"/>
    <x v="2"/>
    <x v="5"/>
    <x v="0"/>
    <x v="1"/>
  </r>
  <r>
    <x v="1"/>
    <x v="4"/>
    <s v="De Bonte Raaf"/>
    <x v="14"/>
    <x v="70"/>
    <n v="3.24"/>
    <x v="0"/>
    <x v="1"/>
    <x v="2"/>
    <x v="5"/>
    <x v="0"/>
    <x v="1"/>
  </r>
  <r>
    <x v="1"/>
    <x v="4"/>
    <s v="De Bonte Raaf"/>
    <x v="14"/>
    <x v="71"/>
    <n v="0"/>
    <x v="0"/>
    <x v="1"/>
    <x v="2"/>
    <x v="5"/>
    <x v="0"/>
    <x v="1"/>
  </r>
  <r>
    <x v="1"/>
    <x v="4"/>
    <s v="De Bonte Raaf"/>
    <x v="14"/>
    <x v="72"/>
    <n v="0"/>
    <x v="0"/>
    <x v="1"/>
    <x v="2"/>
    <x v="4"/>
    <x v="0"/>
    <x v="1"/>
  </r>
  <r>
    <x v="1"/>
    <x v="4"/>
    <s v="De Bonte Raaf"/>
    <x v="14"/>
    <x v="73"/>
    <n v="0"/>
    <x v="0"/>
    <x v="1"/>
    <x v="2"/>
    <x v="4"/>
    <x v="0"/>
    <x v="1"/>
  </r>
  <r>
    <x v="1"/>
    <x v="4"/>
    <s v="De Bonte Raaf"/>
    <x v="14"/>
    <x v="74"/>
    <n v="0"/>
    <x v="0"/>
    <x v="1"/>
    <x v="2"/>
    <x v="4"/>
    <x v="0"/>
    <x v="1"/>
  </r>
  <r>
    <x v="1"/>
    <x v="4"/>
    <s v="De Bonte Raaf"/>
    <x v="14"/>
    <x v="75"/>
    <n v="0"/>
    <x v="0"/>
    <x v="1"/>
    <x v="2"/>
    <x v="4"/>
    <x v="0"/>
    <x v="1"/>
  </r>
  <r>
    <x v="1"/>
    <x v="4"/>
    <s v="De Bonte Raaf"/>
    <x v="14"/>
    <x v="76"/>
    <n v="61.37"/>
    <x v="0"/>
    <x v="1"/>
    <x v="2"/>
    <x v="6"/>
    <x v="0"/>
    <x v="1"/>
  </r>
  <r>
    <x v="1"/>
    <x v="4"/>
    <s v="De Bonte Raaf"/>
    <x v="14"/>
    <x v="125"/>
    <n v="0"/>
    <x v="0"/>
    <x v="1"/>
    <x v="2"/>
    <x v="6"/>
    <x v="0"/>
    <x v="1"/>
  </r>
  <r>
    <x v="1"/>
    <x v="4"/>
    <s v="De Bonte Raaf"/>
    <x v="14"/>
    <x v="77"/>
    <n v="0"/>
    <x v="0"/>
    <x v="1"/>
    <x v="2"/>
    <x v="7"/>
    <x v="0"/>
    <x v="1"/>
  </r>
  <r>
    <x v="1"/>
    <x v="4"/>
    <s v="De Bonte Raaf"/>
    <x v="14"/>
    <x v="78"/>
    <n v="-16.37"/>
    <x v="0"/>
    <x v="1"/>
    <x v="2"/>
    <x v="7"/>
    <x v="0"/>
    <x v="1"/>
  </r>
  <r>
    <x v="1"/>
    <x v="4"/>
    <s v="De Bonte Raaf"/>
    <x v="14"/>
    <x v="79"/>
    <n v="0"/>
    <x v="0"/>
    <x v="1"/>
    <x v="2"/>
    <x v="7"/>
    <x v="0"/>
    <x v="1"/>
  </r>
  <r>
    <x v="1"/>
    <x v="4"/>
    <s v="De Bonte Raaf"/>
    <x v="14"/>
    <x v="80"/>
    <n v="0"/>
    <x v="0"/>
    <x v="1"/>
    <x v="2"/>
    <x v="8"/>
    <x v="0"/>
    <x v="1"/>
  </r>
  <r>
    <x v="1"/>
    <x v="4"/>
    <s v="De Bonte Raaf"/>
    <x v="14"/>
    <x v="126"/>
    <n v="0"/>
    <x v="0"/>
    <x v="1"/>
    <x v="2"/>
    <x v="8"/>
    <x v="0"/>
    <x v="1"/>
  </r>
  <r>
    <x v="1"/>
    <x v="4"/>
    <s v="De Bonte Raaf"/>
    <x v="14"/>
    <x v="81"/>
    <n v="860.38"/>
    <x v="0"/>
    <x v="1"/>
    <x v="2"/>
    <x v="8"/>
    <x v="0"/>
    <x v="1"/>
  </r>
  <r>
    <x v="1"/>
    <x v="4"/>
    <s v="De Bonte Raaf"/>
    <x v="14"/>
    <x v="82"/>
    <n v="0"/>
    <x v="0"/>
    <x v="1"/>
    <x v="2"/>
    <x v="8"/>
    <x v="0"/>
    <x v="1"/>
  </r>
  <r>
    <x v="1"/>
    <x v="4"/>
    <s v="De Bonte Raaf"/>
    <x v="14"/>
    <x v="83"/>
    <n v="860.38"/>
    <x v="0"/>
    <x v="1"/>
    <x v="2"/>
    <x v="9"/>
    <x v="0"/>
    <x v="1"/>
  </r>
  <r>
    <x v="1"/>
    <x v="4"/>
    <s v="De Bonte Raaf"/>
    <x v="14"/>
    <x v="84"/>
    <n v="0"/>
    <x v="0"/>
    <x v="1"/>
    <x v="2"/>
    <x v="3"/>
    <x v="0"/>
    <x v="1"/>
  </r>
  <r>
    <x v="1"/>
    <x v="4"/>
    <s v="De Bonte Raaf"/>
    <x v="15"/>
    <x v="0"/>
    <n v="7740"/>
    <x v="3"/>
    <x v="5"/>
    <x v="1"/>
    <x v="0"/>
    <x v="0"/>
    <x v="0"/>
  </r>
  <r>
    <x v="1"/>
    <x v="4"/>
    <s v="De Bonte Raaf"/>
    <x v="15"/>
    <x v="85"/>
    <n v="4346.42"/>
    <x v="3"/>
    <x v="5"/>
    <x v="1"/>
    <x v="0"/>
    <x v="0"/>
    <x v="0"/>
  </r>
  <r>
    <x v="1"/>
    <x v="4"/>
    <s v="De Bonte Raaf"/>
    <x v="15"/>
    <x v="97"/>
    <n v="890.98"/>
    <x v="3"/>
    <x v="5"/>
    <x v="1"/>
    <x v="0"/>
    <x v="0"/>
    <x v="0"/>
  </r>
  <r>
    <x v="1"/>
    <x v="4"/>
    <s v="De Bonte Raaf"/>
    <x v="15"/>
    <x v="86"/>
    <n v="4346.42"/>
    <x v="3"/>
    <x v="5"/>
    <x v="1"/>
    <x v="0"/>
    <x v="0"/>
    <x v="0"/>
  </r>
  <r>
    <x v="1"/>
    <x v="4"/>
    <s v="De Bonte Raaf"/>
    <x v="15"/>
    <x v="4"/>
    <n v="3650"/>
    <x v="3"/>
    <x v="5"/>
    <x v="1"/>
    <x v="1"/>
    <x v="0"/>
    <x v="0"/>
  </r>
  <r>
    <x v="1"/>
    <x v="4"/>
    <s v="De Bonte Raaf"/>
    <x v="15"/>
    <x v="98"/>
    <n v="890.98"/>
    <x v="3"/>
    <x v="5"/>
    <x v="1"/>
    <x v="0"/>
    <x v="0"/>
    <x v="0"/>
  </r>
  <r>
    <x v="1"/>
    <x v="4"/>
    <s v="De Bonte Raaf"/>
    <x v="15"/>
    <x v="6"/>
    <n v="5554.1"/>
    <x v="3"/>
    <x v="5"/>
    <x v="1"/>
    <x v="0"/>
    <x v="0"/>
    <x v="0"/>
  </r>
  <r>
    <x v="1"/>
    <x v="4"/>
    <s v="De Bonte Raaf"/>
    <x v="15"/>
    <x v="101"/>
    <n v="0"/>
    <x v="3"/>
    <x v="5"/>
    <x v="1"/>
    <x v="1"/>
    <x v="0"/>
    <x v="0"/>
  </r>
  <r>
    <x v="1"/>
    <x v="4"/>
    <s v="De Bonte Raaf"/>
    <x v="15"/>
    <x v="99"/>
    <n v="890.98"/>
    <x v="3"/>
    <x v="5"/>
    <x v="1"/>
    <x v="0"/>
    <x v="0"/>
    <x v="0"/>
  </r>
  <r>
    <x v="1"/>
    <x v="4"/>
    <s v="De Bonte Raaf"/>
    <x v="15"/>
    <x v="96"/>
    <n v="15"/>
    <x v="3"/>
    <x v="5"/>
    <x v="1"/>
    <x v="0"/>
    <x v="0"/>
    <x v="0"/>
  </r>
  <r>
    <x v="1"/>
    <x v="4"/>
    <s v="De Bonte Raaf"/>
    <x v="15"/>
    <x v="102"/>
    <n v="0"/>
    <x v="3"/>
    <x v="5"/>
    <x v="1"/>
    <x v="0"/>
    <x v="0"/>
    <x v="0"/>
  </r>
  <r>
    <x v="1"/>
    <x v="4"/>
    <s v="De Bonte Raaf"/>
    <x v="15"/>
    <x v="87"/>
    <n v="3650"/>
    <x v="3"/>
    <x v="5"/>
    <x v="1"/>
    <x v="0"/>
    <x v="0"/>
    <x v="0"/>
  </r>
  <r>
    <x v="1"/>
    <x v="4"/>
    <s v="De Bonte Raaf"/>
    <x v="15"/>
    <x v="88"/>
    <n v="3650"/>
    <x v="3"/>
    <x v="5"/>
    <x v="1"/>
    <x v="0"/>
    <x v="0"/>
    <x v="0"/>
  </r>
  <r>
    <x v="1"/>
    <x v="4"/>
    <s v="De Bonte Raaf"/>
    <x v="15"/>
    <x v="89"/>
    <n v="3650"/>
    <x v="3"/>
    <x v="5"/>
    <x v="1"/>
    <x v="0"/>
    <x v="0"/>
    <x v="0"/>
  </r>
  <r>
    <x v="1"/>
    <x v="4"/>
    <s v="De Bonte Raaf"/>
    <x v="15"/>
    <x v="90"/>
    <n v="3650"/>
    <x v="3"/>
    <x v="5"/>
    <x v="1"/>
    <x v="0"/>
    <x v="0"/>
    <x v="0"/>
  </r>
  <r>
    <x v="1"/>
    <x v="4"/>
    <s v="De Bonte Raaf"/>
    <x v="15"/>
    <x v="91"/>
    <n v="3650"/>
    <x v="3"/>
    <x v="5"/>
    <x v="1"/>
    <x v="0"/>
    <x v="0"/>
    <x v="0"/>
  </r>
  <r>
    <x v="1"/>
    <x v="4"/>
    <s v="De Bonte Raaf"/>
    <x v="15"/>
    <x v="103"/>
    <n v="0"/>
    <x v="3"/>
    <x v="5"/>
    <x v="1"/>
    <x v="1"/>
    <x v="0"/>
    <x v="0"/>
  </r>
  <r>
    <x v="1"/>
    <x v="4"/>
    <s v="De Bonte Raaf"/>
    <x v="15"/>
    <x v="15"/>
    <n v="0"/>
    <x v="3"/>
    <x v="5"/>
    <x v="1"/>
    <x v="0"/>
    <x v="0"/>
    <x v="0"/>
  </r>
  <r>
    <x v="1"/>
    <x v="4"/>
    <s v="De Bonte Raaf"/>
    <x v="15"/>
    <x v="16"/>
    <n v="5237.3999999999996"/>
    <x v="3"/>
    <x v="5"/>
    <x v="1"/>
    <x v="0"/>
    <x v="0"/>
    <x v="0"/>
  </r>
  <r>
    <x v="1"/>
    <x v="4"/>
    <s v="De Bonte Raaf"/>
    <x v="15"/>
    <x v="17"/>
    <n v="0"/>
    <x v="3"/>
    <x v="5"/>
    <x v="1"/>
    <x v="0"/>
    <x v="0"/>
    <x v="0"/>
  </r>
  <r>
    <x v="1"/>
    <x v="4"/>
    <s v="De Bonte Raaf"/>
    <x v="15"/>
    <x v="18"/>
    <n v="5237.3999999999996"/>
    <x v="3"/>
    <x v="5"/>
    <x v="1"/>
    <x v="0"/>
    <x v="0"/>
    <x v="0"/>
  </r>
  <r>
    <x v="1"/>
    <x v="4"/>
    <s v="De Bonte Raaf"/>
    <x v="15"/>
    <x v="19"/>
    <n v="21"/>
    <x v="3"/>
    <x v="5"/>
    <x v="1"/>
    <x v="0"/>
    <x v="0"/>
    <x v="0"/>
  </r>
  <r>
    <x v="1"/>
    <x v="4"/>
    <s v="De Bonte Raaf"/>
    <x v="15"/>
    <x v="20"/>
    <n v="5237.3999999999996"/>
    <x v="3"/>
    <x v="5"/>
    <x v="1"/>
    <x v="0"/>
    <x v="0"/>
    <x v="0"/>
  </r>
  <r>
    <x v="1"/>
    <x v="4"/>
    <s v="De Bonte Raaf"/>
    <x v="15"/>
    <x v="21"/>
    <n v="-1698.29"/>
    <x v="3"/>
    <x v="5"/>
    <x v="1"/>
    <x v="0"/>
    <x v="0"/>
    <x v="0"/>
  </r>
  <r>
    <x v="1"/>
    <x v="4"/>
    <s v="De Bonte Raaf"/>
    <x v="15"/>
    <x v="22"/>
    <n v="5237.3999999999996"/>
    <x v="3"/>
    <x v="5"/>
    <x v="1"/>
    <x v="0"/>
    <x v="0"/>
    <x v="0"/>
  </r>
  <r>
    <x v="1"/>
    <x v="4"/>
    <s v="De Bonte Raaf"/>
    <x v="15"/>
    <x v="23"/>
    <n v="5237.3999999999996"/>
    <x v="3"/>
    <x v="5"/>
    <x v="1"/>
    <x v="0"/>
    <x v="0"/>
    <x v="0"/>
  </r>
  <r>
    <x v="1"/>
    <x v="4"/>
    <s v="De Bonte Raaf"/>
    <x v="15"/>
    <x v="24"/>
    <n v="5237.3999999999996"/>
    <x v="3"/>
    <x v="5"/>
    <x v="1"/>
    <x v="0"/>
    <x v="0"/>
    <x v="0"/>
  </r>
  <r>
    <x v="1"/>
    <x v="4"/>
    <s v="De Bonte Raaf"/>
    <x v="15"/>
    <x v="25"/>
    <n v="21.67"/>
    <x v="3"/>
    <x v="5"/>
    <x v="1"/>
    <x v="0"/>
    <x v="0"/>
    <x v="0"/>
  </r>
  <r>
    <x v="1"/>
    <x v="4"/>
    <s v="De Bonte Raaf"/>
    <x v="15"/>
    <x v="26"/>
    <n v="151.19999999999999"/>
    <x v="3"/>
    <x v="5"/>
    <x v="1"/>
    <x v="0"/>
    <x v="0"/>
    <x v="0"/>
  </r>
  <r>
    <x v="1"/>
    <x v="4"/>
    <s v="De Bonte Raaf"/>
    <x v="15"/>
    <x v="27"/>
    <n v="268.17"/>
    <x v="3"/>
    <x v="5"/>
    <x v="1"/>
    <x v="0"/>
    <x v="0"/>
    <x v="0"/>
  </r>
  <r>
    <x v="1"/>
    <x v="4"/>
    <s v="De Bonte Raaf"/>
    <x v="15"/>
    <x v="28"/>
    <n v="4346.42"/>
    <x v="3"/>
    <x v="5"/>
    <x v="1"/>
    <x v="0"/>
    <x v="0"/>
    <x v="0"/>
  </r>
  <r>
    <x v="1"/>
    <x v="4"/>
    <s v="De Bonte Raaf"/>
    <x v="15"/>
    <x v="29"/>
    <n v="890.98"/>
    <x v="3"/>
    <x v="5"/>
    <x v="1"/>
    <x v="0"/>
    <x v="0"/>
    <x v="0"/>
  </r>
  <r>
    <x v="1"/>
    <x v="4"/>
    <s v="De Bonte Raaf"/>
    <x v="15"/>
    <x v="30"/>
    <n v="3650"/>
    <x v="3"/>
    <x v="5"/>
    <x v="1"/>
    <x v="0"/>
    <x v="0"/>
    <x v="0"/>
  </r>
  <r>
    <x v="1"/>
    <x v="4"/>
    <s v="De Bonte Raaf"/>
    <x v="15"/>
    <x v="31"/>
    <n v="23.4"/>
    <x v="3"/>
    <x v="5"/>
    <x v="1"/>
    <x v="0"/>
    <x v="0"/>
    <x v="0"/>
  </r>
  <r>
    <x v="1"/>
    <x v="4"/>
    <s v="De Bonte Raaf"/>
    <x v="15"/>
    <x v="32"/>
    <n v="156"/>
    <x v="3"/>
    <x v="5"/>
    <x v="1"/>
    <x v="0"/>
    <x v="0"/>
    <x v="0"/>
  </r>
  <r>
    <x v="1"/>
    <x v="4"/>
    <s v="De Bonte Raaf"/>
    <x v="15"/>
    <x v="33"/>
    <n v="100"/>
    <x v="3"/>
    <x v="5"/>
    <x v="1"/>
    <x v="0"/>
    <x v="0"/>
    <x v="0"/>
  </r>
  <r>
    <x v="1"/>
    <x v="4"/>
    <s v="De Bonte Raaf"/>
    <x v="15"/>
    <x v="34"/>
    <n v="100"/>
    <x v="3"/>
    <x v="5"/>
    <x v="1"/>
    <x v="0"/>
    <x v="0"/>
    <x v="0"/>
  </r>
  <r>
    <x v="1"/>
    <x v="4"/>
    <s v="De Bonte Raaf"/>
    <x v="15"/>
    <x v="35"/>
    <n v="100"/>
    <x v="3"/>
    <x v="5"/>
    <x v="1"/>
    <x v="0"/>
    <x v="0"/>
    <x v="0"/>
  </r>
  <r>
    <x v="1"/>
    <x v="4"/>
    <s v="De Bonte Raaf"/>
    <x v="15"/>
    <x v="36"/>
    <n v="156"/>
    <x v="3"/>
    <x v="5"/>
    <x v="1"/>
    <x v="0"/>
    <x v="0"/>
    <x v="0"/>
  </r>
  <r>
    <x v="1"/>
    <x v="4"/>
    <s v="De Bonte Raaf"/>
    <x v="15"/>
    <x v="37"/>
    <n v="366.62"/>
    <x v="3"/>
    <x v="5"/>
    <x v="1"/>
    <x v="0"/>
    <x v="0"/>
    <x v="0"/>
  </r>
  <r>
    <x v="1"/>
    <x v="4"/>
    <s v="De Bonte Raaf"/>
    <x v="15"/>
    <x v="127"/>
    <n v="49.08"/>
    <x v="3"/>
    <x v="5"/>
    <x v="1"/>
    <x v="0"/>
    <x v="0"/>
    <x v="0"/>
  </r>
  <r>
    <x v="1"/>
    <x v="4"/>
    <s v="De Bonte Raaf"/>
    <x v="15"/>
    <x v="128"/>
    <n v="49.08"/>
    <x v="3"/>
    <x v="5"/>
    <x v="1"/>
    <x v="0"/>
    <x v="0"/>
    <x v="0"/>
  </r>
  <r>
    <x v="1"/>
    <x v="4"/>
    <s v="De Bonte Raaf"/>
    <x v="15"/>
    <x v="129"/>
    <n v="44757.88"/>
    <x v="3"/>
    <x v="5"/>
    <x v="1"/>
    <x v="0"/>
    <x v="0"/>
    <x v="0"/>
  </r>
  <r>
    <x v="1"/>
    <x v="4"/>
    <s v="De Bonte Raaf"/>
    <x v="15"/>
    <x v="38"/>
    <n v="-17.57"/>
    <x v="3"/>
    <x v="5"/>
    <x v="1"/>
    <x v="0"/>
    <x v="0"/>
    <x v="0"/>
  </r>
  <r>
    <x v="1"/>
    <x v="4"/>
    <s v="De Bonte Raaf"/>
    <x v="15"/>
    <x v="93"/>
    <n v="144"/>
    <x v="3"/>
    <x v="5"/>
    <x v="1"/>
    <x v="0"/>
    <x v="0"/>
    <x v="0"/>
  </r>
  <r>
    <x v="1"/>
    <x v="4"/>
    <s v="De Bonte Raaf"/>
    <x v="15"/>
    <x v="40"/>
    <n v="126.43"/>
    <x v="3"/>
    <x v="5"/>
    <x v="1"/>
    <x v="0"/>
    <x v="0"/>
    <x v="0"/>
  </r>
  <r>
    <x v="1"/>
    <x v="4"/>
    <s v="De Bonte Raaf"/>
    <x v="15"/>
    <x v="41"/>
    <n v="0"/>
    <x v="3"/>
    <x v="5"/>
    <x v="1"/>
    <x v="0"/>
    <x v="0"/>
    <x v="0"/>
  </r>
  <r>
    <x v="1"/>
    <x v="4"/>
    <s v="De Bonte Raaf"/>
    <x v="15"/>
    <x v="92"/>
    <n v="3650"/>
    <x v="3"/>
    <x v="5"/>
    <x v="1"/>
    <x v="0"/>
    <x v="0"/>
    <x v="0"/>
  </r>
  <r>
    <x v="1"/>
    <x v="4"/>
    <s v="De Bonte Raaf"/>
    <x v="15"/>
    <x v="107"/>
    <n v="0"/>
    <x v="3"/>
    <x v="5"/>
    <x v="1"/>
    <x v="1"/>
    <x v="0"/>
    <x v="0"/>
  </r>
  <r>
    <x v="1"/>
    <x v="4"/>
    <s v="De Bonte Raaf"/>
    <x v="15"/>
    <x v="43"/>
    <n v="0"/>
    <x v="3"/>
    <x v="5"/>
    <x v="1"/>
    <x v="1"/>
    <x v="0"/>
    <x v="0"/>
  </r>
  <r>
    <x v="1"/>
    <x v="4"/>
    <s v="De Bonte Raaf"/>
    <x v="15"/>
    <x v="108"/>
    <n v="0"/>
    <x v="3"/>
    <x v="5"/>
    <x v="1"/>
    <x v="1"/>
    <x v="0"/>
    <x v="0"/>
  </r>
  <r>
    <x v="1"/>
    <x v="4"/>
    <s v="De Bonte Raaf"/>
    <x v="15"/>
    <x v="109"/>
    <n v="0"/>
    <x v="3"/>
    <x v="5"/>
    <x v="1"/>
    <x v="1"/>
    <x v="0"/>
    <x v="0"/>
  </r>
  <r>
    <x v="1"/>
    <x v="4"/>
    <s v="De Bonte Raaf"/>
    <x v="15"/>
    <x v="110"/>
    <n v="0"/>
    <x v="3"/>
    <x v="5"/>
    <x v="1"/>
    <x v="1"/>
    <x v="0"/>
    <x v="0"/>
  </r>
  <r>
    <x v="1"/>
    <x v="4"/>
    <s v="De Bonte Raaf"/>
    <x v="15"/>
    <x v="44"/>
    <n v="15"/>
    <x v="3"/>
    <x v="5"/>
    <x v="1"/>
    <x v="2"/>
    <x v="0"/>
    <x v="0"/>
  </r>
  <r>
    <x v="1"/>
    <x v="4"/>
    <s v="De Bonte Raaf"/>
    <x v="15"/>
    <x v="111"/>
    <n v="0"/>
    <x v="3"/>
    <x v="5"/>
    <x v="1"/>
    <x v="2"/>
    <x v="0"/>
    <x v="0"/>
  </r>
  <r>
    <x v="1"/>
    <x v="4"/>
    <s v="De Bonte Raaf"/>
    <x v="15"/>
    <x v="46"/>
    <n v="0"/>
    <x v="3"/>
    <x v="5"/>
    <x v="1"/>
    <x v="2"/>
    <x v="0"/>
    <x v="0"/>
  </r>
  <r>
    <x v="1"/>
    <x v="4"/>
    <s v="De Bonte Raaf"/>
    <x v="15"/>
    <x v="112"/>
    <n v="0"/>
    <x v="3"/>
    <x v="5"/>
    <x v="1"/>
    <x v="2"/>
    <x v="0"/>
    <x v="0"/>
  </r>
  <r>
    <x v="1"/>
    <x v="4"/>
    <s v="De Bonte Raaf"/>
    <x v="15"/>
    <x v="113"/>
    <n v="0"/>
    <x v="3"/>
    <x v="5"/>
    <x v="1"/>
    <x v="2"/>
    <x v="0"/>
    <x v="0"/>
  </r>
  <r>
    <x v="1"/>
    <x v="4"/>
    <s v="De Bonte Raaf"/>
    <x v="15"/>
    <x v="114"/>
    <n v="-50"/>
    <x v="3"/>
    <x v="5"/>
    <x v="1"/>
    <x v="2"/>
    <x v="0"/>
    <x v="0"/>
  </r>
  <r>
    <x v="1"/>
    <x v="4"/>
    <s v="De Bonte Raaf"/>
    <x v="15"/>
    <x v="115"/>
    <n v="0"/>
    <x v="3"/>
    <x v="5"/>
    <x v="1"/>
    <x v="2"/>
    <x v="0"/>
    <x v="0"/>
  </r>
  <r>
    <x v="1"/>
    <x v="4"/>
    <s v="De Bonte Raaf"/>
    <x v="15"/>
    <x v="116"/>
    <n v="909.11"/>
    <x v="3"/>
    <x v="5"/>
    <x v="1"/>
    <x v="1"/>
    <x v="0"/>
    <x v="0"/>
  </r>
  <r>
    <x v="1"/>
    <x v="4"/>
    <s v="De Bonte Raaf"/>
    <x v="15"/>
    <x v="117"/>
    <n v="959.11"/>
    <x v="3"/>
    <x v="5"/>
    <x v="1"/>
    <x v="2"/>
    <x v="0"/>
    <x v="0"/>
  </r>
  <r>
    <x v="1"/>
    <x v="4"/>
    <s v="De Bonte Raaf"/>
    <x v="15"/>
    <x v="118"/>
    <n v="15"/>
    <x v="3"/>
    <x v="5"/>
    <x v="1"/>
    <x v="1"/>
    <x v="0"/>
    <x v="0"/>
  </r>
  <r>
    <x v="1"/>
    <x v="4"/>
    <s v="De Bonte Raaf"/>
    <x v="15"/>
    <x v="119"/>
    <n v="-18.16"/>
    <x v="3"/>
    <x v="5"/>
    <x v="1"/>
    <x v="10"/>
    <x v="0"/>
    <x v="0"/>
  </r>
  <r>
    <x v="1"/>
    <x v="4"/>
    <s v="De Bonte Raaf"/>
    <x v="15"/>
    <x v="132"/>
    <n v="0"/>
    <x v="3"/>
    <x v="5"/>
    <x v="1"/>
    <x v="10"/>
    <x v="0"/>
    <x v="0"/>
  </r>
  <r>
    <x v="1"/>
    <x v="4"/>
    <s v="De Bonte Raaf"/>
    <x v="15"/>
    <x v="133"/>
    <n v="0"/>
    <x v="3"/>
    <x v="5"/>
    <x v="1"/>
    <x v="10"/>
    <x v="0"/>
    <x v="0"/>
  </r>
  <r>
    <x v="1"/>
    <x v="4"/>
    <s v="De Bonte Raaf"/>
    <x v="15"/>
    <x v="120"/>
    <n v="801.81"/>
    <x v="3"/>
    <x v="5"/>
    <x v="1"/>
    <x v="10"/>
    <x v="0"/>
    <x v="0"/>
  </r>
  <r>
    <x v="1"/>
    <x v="4"/>
    <s v="De Bonte Raaf"/>
    <x v="15"/>
    <x v="121"/>
    <n v="-209.53"/>
    <x v="3"/>
    <x v="5"/>
    <x v="1"/>
    <x v="10"/>
    <x v="0"/>
    <x v="0"/>
  </r>
  <r>
    <x v="1"/>
    <x v="4"/>
    <s v="De Bonte Raaf"/>
    <x v="15"/>
    <x v="122"/>
    <n v="-209.53"/>
    <x v="3"/>
    <x v="5"/>
    <x v="1"/>
    <x v="10"/>
    <x v="0"/>
    <x v="0"/>
  </r>
  <r>
    <x v="1"/>
    <x v="4"/>
    <s v="De Bonte Raaf"/>
    <x v="15"/>
    <x v="123"/>
    <n v="0"/>
    <x v="3"/>
    <x v="5"/>
    <x v="1"/>
    <x v="10"/>
    <x v="0"/>
    <x v="0"/>
  </r>
  <r>
    <x v="1"/>
    <x v="4"/>
    <s v="De Bonte Raaf"/>
    <x v="15"/>
    <x v="124"/>
    <n v="0"/>
    <x v="3"/>
    <x v="5"/>
    <x v="1"/>
    <x v="10"/>
    <x v="0"/>
    <x v="0"/>
  </r>
  <r>
    <x v="1"/>
    <x v="4"/>
    <s v="De Bonte Raaf"/>
    <x v="15"/>
    <x v="48"/>
    <n v="890.98"/>
    <x v="3"/>
    <x v="5"/>
    <x v="1"/>
    <x v="1"/>
    <x v="0"/>
    <x v="0"/>
  </r>
  <r>
    <x v="1"/>
    <x v="4"/>
    <s v="De Bonte Raaf"/>
    <x v="15"/>
    <x v="49"/>
    <n v="292"/>
    <x v="3"/>
    <x v="5"/>
    <x v="1"/>
    <x v="3"/>
    <x v="0"/>
    <x v="0"/>
  </r>
  <r>
    <x v="1"/>
    <x v="4"/>
    <s v="De Bonte Raaf"/>
    <x v="15"/>
    <x v="50"/>
    <n v="-89.85"/>
    <x v="3"/>
    <x v="5"/>
    <x v="1"/>
    <x v="4"/>
    <x v="0"/>
    <x v="0"/>
  </r>
  <r>
    <x v="1"/>
    <x v="4"/>
    <s v="De Bonte Raaf"/>
    <x v="15"/>
    <x v="51"/>
    <n v="-119.8"/>
    <x v="3"/>
    <x v="5"/>
    <x v="1"/>
    <x v="4"/>
    <x v="0"/>
    <x v="0"/>
  </r>
  <r>
    <x v="1"/>
    <x v="4"/>
    <s v="De Bonte Raaf"/>
    <x v="15"/>
    <x v="52"/>
    <n v="0"/>
    <x v="3"/>
    <x v="5"/>
    <x v="1"/>
    <x v="1"/>
    <x v="0"/>
    <x v="0"/>
  </r>
  <r>
    <x v="1"/>
    <x v="4"/>
    <s v="De Bonte Raaf"/>
    <x v="15"/>
    <x v="53"/>
    <n v="54.75"/>
    <x v="3"/>
    <x v="5"/>
    <x v="1"/>
    <x v="3"/>
    <x v="0"/>
    <x v="0"/>
  </r>
  <r>
    <x v="1"/>
    <x v="4"/>
    <s v="De Bonte Raaf"/>
    <x v="15"/>
    <x v="54"/>
    <n v="8.2100000000000009"/>
    <x v="3"/>
    <x v="5"/>
    <x v="1"/>
    <x v="4"/>
    <x v="0"/>
    <x v="0"/>
  </r>
  <r>
    <x v="1"/>
    <x v="4"/>
    <s v="De Bonte Raaf"/>
    <x v="15"/>
    <x v="55"/>
    <n v="10.95"/>
    <x v="3"/>
    <x v="5"/>
    <x v="1"/>
    <x v="4"/>
    <x v="0"/>
    <x v="0"/>
  </r>
  <r>
    <x v="1"/>
    <x v="4"/>
    <s v="De Bonte Raaf"/>
    <x v="15"/>
    <x v="56"/>
    <n v="0"/>
    <x v="3"/>
    <x v="5"/>
    <x v="1"/>
    <x v="4"/>
    <x v="0"/>
    <x v="0"/>
  </r>
  <r>
    <x v="1"/>
    <x v="4"/>
    <s v="De Bonte Raaf"/>
    <x v="15"/>
    <x v="57"/>
    <n v="0"/>
    <x v="3"/>
    <x v="5"/>
    <x v="1"/>
    <x v="4"/>
    <x v="0"/>
    <x v="0"/>
  </r>
  <r>
    <x v="1"/>
    <x v="4"/>
    <s v="De Bonte Raaf"/>
    <x v="15"/>
    <x v="58"/>
    <n v="0"/>
    <x v="3"/>
    <x v="5"/>
    <x v="1"/>
    <x v="4"/>
    <x v="0"/>
    <x v="0"/>
  </r>
  <r>
    <x v="1"/>
    <x v="4"/>
    <s v="De Bonte Raaf"/>
    <x v="15"/>
    <x v="59"/>
    <n v="0"/>
    <x v="3"/>
    <x v="5"/>
    <x v="1"/>
    <x v="4"/>
    <x v="0"/>
    <x v="0"/>
  </r>
  <r>
    <x v="1"/>
    <x v="4"/>
    <s v="De Bonte Raaf"/>
    <x v="15"/>
    <x v="60"/>
    <n v="394.38"/>
    <x v="3"/>
    <x v="5"/>
    <x v="1"/>
    <x v="5"/>
    <x v="0"/>
    <x v="0"/>
  </r>
  <r>
    <x v="1"/>
    <x v="4"/>
    <s v="De Bonte Raaf"/>
    <x v="15"/>
    <x v="61"/>
    <n v="0"/>
    <x v="3"/>
    <x v="5"/>
    <x v="1"/>
    <x v="5"/>
    <x v="0"/>
    <x v="0"/>
  </r>
  <r>
    <x v="1"/>
    <x v="4"/>
    <s v="De Bonte Raaf"/>
    <x v="15"/>
    <x v="62"/>
    <n v="0"/>
    <x v="3"/>
    <x v="5"/>
    <x v="1"/>
    <x v="5"/>
    <x v="0"/>
    <x v="0"/>
  </r>
  <r>
    <x v="1"/>
    <x v="4"/>
    <s v="De Bonte Raaf"/>
    <x v="15"/>
    <x v="63"/>
    <n v="0"/>
    <x v="3"/>
    <x v="5"/>
    <x v="1"/>
    <x v="5"/>
    <x v="0"/>
    <x v="0"/>
  </r>
  <r>
    <x v="1"/>
    <x v="4"/>
    <s v="De Bonte Raaf"/>
    <x v="15"/>
    <x v="64"/>
    <n v="28.28"/>
    <x v="3"/>
    <x v="5"/>
    <x v="1"/>
    <x v="5"/>
    <x v="0"/>
    <x v="0"/>
  </r>
  <r>
    <x v="1"/>
    <x v="4"/>
    <s v="De Bonte Raaf"/>
    <x v="15"/>
    <x v="65"/>
    <n v="0"/>
    <x v="3"/>
    <x v="5"/>
    <x v="1"/>
    <x v="5"/>
    <x v="0"/>
    <x v="0"/>
  </r>
  <r>
    <x v="1"/>
    <x v="4"/>
    <s v="De Bonte Raaf"/>
    <x v="15"/>
    <x v="66"/>
    <n v="141.41"/>
    <x v="3"/>
    <x v="5"/>
    <x v="1"/>
    <x v="5"/>
    <x v="0"/>
    <x v="0"/>
  </r>
  <r>
    <x v="1"/>
    <x v="4"/>
    <s v="De Bonte Raaf"/>
    <x v="15"/>
    <x v="67"/>
    <n v="0"/>
    <x v="3"/>
    <x v="5"/>
    <x v="1"/>
    <x v="5"/>
    <x v="0"/>
    <x v="0"/>
  </r>
  <r>
    <x v="1"/>
    <x v="4"/>
    <s v="De Bonte Raaf"/>
    <x v="15"/>
    <x v="68"/>
    <n v="0"/>
    <x v="3"/>
    <x v="5"/>
    <x v="1"/>
    <x v="5"/>
    <x v="0"/>
    <x v="0"/>
  </r>
  <r>
    <x v="1"/>
    <x v="4"/>
    <s v="De Bonte Raaf"/>
    <x v="15"/>
    <x v="69"/>
    <n v="0"/>
    <x v="3"/>
    <x v="5"/>
    <x v="1"/>
    <x v="5"/>
    <x v="0"/>
    <x v="0"/>
  </r>
  <r>
    <x v="1"/>
    <x v="4"/>
    <s v="De Bonte Raaf"/>
    <x v="15"/>
    <x v="70"/>
    <n v="19.38"/>
    <x v="3"/>
    <x v="5"/>
    <x v="1"/>
    <x v="5"/>
    <x v="0"/>
    <x v="0"/>
  </r>
  <r>
    <x v="1"/>
    <x v="4"/>
    <s v="De Bonte Raaf"/>
    <x v="15"/>
    <x v="71"/>
    <n v="0"/>
    <x v="3"/>
    <x v="5"/>
    <x v="1"/>
    <x v="5"/>
    <x v="0"/>
    <x v="0"/>
  </r>
  <r>
    <x v="1"/>
    <x v="4"/>
    <s v="De Bonte Raaf"/>
    <x v="15"/>
    <x v="72"/>
    <n v="0"/>
    <x v="3"/>
    <x v="5"/>
    <x v="1"/>
    <x v="4"/>
    <x v="0"/>
    <x v="0"/>
  </r>
  <r>
    <x v="1"/>
    <x v="4"/>
    <s v="De Bonte Raaf"/>
    <x v="15"/>
    <x v="73"/>
    <n v="0"/>
    <x v="3"/>
    <x v="5"/>
    <x v="1"/>
    <x v="4"/>
    <x v="0"/>
    <x v="0"/>
  </r>
  <r>
    <x v="1"/>
    <x v="4"/>
    <s v="De Bonte Raaf"/>
    <x v="15"/>
    <x v="74"/>
    <n v="0"/>
    <x v="3"/>
    <x v="5"/>
    <x v="1"/>
    <x v="4"/>
    <x v="0"/>
    <x v="0"/>
  </r>
  <r>
    <x v="1"/>
    <x v="4"/>
    <s v="De Bonte Raaf"/>
    <x v="15"/>
    <x v="75"/>
    <n v="0"/>
    <x v="3"/>
    <x v="5"/>
    <x v="1"/>
    <x v="4"/>
    <x v="0"/>
    <x v="0"/>
  </r>
  <r>
    <x v="1"/>
    <x v="4"/>
    <s v="De Bonte Raaf"/>
    <x v="15"/>
    <x v="76"/>
    <n v="366.62"/>
    <x v="3"/>
    <x v="5"/>
    <x v="1"/>
    <x v="6"/>
    <x v="0"/>
    <x v="0"/>
  </r>
  <r>
    <x v="1"/>
    <x v="4"/>
    <s v="De Bonte Raaf"/>
    <x v="15"/>
    <x v="125"/>
    <n v="0"/>
    <x v="3"/>
    <x v="5"/>
    <x v="1"/>
    <x v="6"/>
    <x v="0"/>
    <x v="0"/>
  </r>
  <r>
    <x v="1"/>
    <x v="4"/>
    <s v="De Bonte Raaf"/>
    <x v="15"/>
    <x v="77"/>
    <n v="-1261"/>
    <x v="3"/>
    <x v="5"/>
    <x v="1"/>
    <x v="7"/>
    <x v="0"/>
    <x v="0"/>
  </r>
  <r>
    <x v="1"/>
    <x v="4"/>
    <s v="De Bonte Raaf"/>
    <x v="15"/>
    <x v="78"/>
    <n v="-437.29"/>
    <x v="3"/>
    <x v="5"/>
    <x v="1"/>
    <x v="7"/>
    <x v="0"/>
    <x v="0"/>
  </r>
  <r>
    <x v="1"/>
    <x v="4"/>
    <s v="De Bonte Raaf"/>
    <x v="15"/>
    <x v="79"/>
    <n v="0"/>
    <x v="3"/>
    <x v="5"/>
    <x v="1"/>
    <x v="7"/>
    <x v="0"/>
    <x v="0"/>
  </r>
  <r>
    <x v="1"/>
    <x v="4"/>
    <s v="De Bonte Raaf"/>
    <x v="15"/>
    <x v="80"/>
    <n v="0"/>
    <x v="3"/>
    <x v="5"/>
    <x v="1"/>
    <x v="8"/>
    <x v="0"/>
    <x v="0"/>
  </r>
  <r>
    <x v="1"/>
    <x v="4"/>
    <s v="De Bonte Raaf"/>
    <x v="15"/>
    <x v="126"/>
    <n v="0"/>
    <x v="3"/>
    <x v="5"/>
    <x v="1"/>
    <x v="8"/>
    <x v="0"/>
    <x v="0"/>
  </r>
  <r>
    <x v="1"/>
    <x v="4"/>
    <s v="De Bonte Raaf"/>
    <x v="15"/>
    <x v="81"/>
    <n v="2580"/>
    <x v="3"/>
    <x v="5"/>
    <x v="1"/>
    <x v="8"/>
    <x v="0"/>
    <x v="0"/>
  </r>
  <r>
    <x v="1"/>
    <x v="4"/>
    <s v="De Bonte Raaf"/>
    <x v="15"/>
    <x v="82"/>
    <n v="0"/>
    <x v="3"/>
    <x v="5"/>
    <x v="1"/>
    <x v="8"/>
    <x v="0"/>
    <x v="0"/>
  </r>
  <r>
    <x v="1"/>
    <x v="4"/>
    <s v="De Bonte Raaf"/>
    <x v="15"/>
    <x v="83"/>
    <n v="2580"/>
    <x v="3"/>
    <x v="5"/>
    <x v="1"/>
    <x v="9"/>
    <x v="0"/>
    <x v="0"/>
  </r>
  <r>
    <x v="1"/>
    <x v="4"/>
    <s v="De Bonte Raaf"/>
    <x v="15"/>
    <x v="84"/>
    <n v="0"/>
    <x v="3"/>
    <x v="5"/>
    <x v="1"/>
    <x v="3"/>
    <x v="0"/>
    <x v="0"/>
  </r>
  <r>
    <x v="1"/>
    <x v="4"/>
    <s v="De Bonte Raaf"/>
    <x v="16"/>
    <x v="0"/>
    <n v="772.62"/>
    <x v="4"/>
    <x v="6"/>
    <x v="0"/>
    <x v="0"/>
    <x v="0"/>
    <x v="0"/>
  </r>
  <r>
    <x v="1"/>
    <x v="4"/>
    <s v="De Bonte Raaf"/>
    <x v="16"/>
    <x v="85"/>
    <n v="316.57"/>
    <x v="4"/>
    <x v="6"/>
    <x v="0"/>
    <x v="0"/>
    <x v="0"/>
    <x v="0"/>
  </r>
  <r>
    <x v="1"/>
    <x v="4"/>
    <s v="De Bonte Raaf"/>
    <x v="16"/>
    <x v="97"/>
    <n v="41.01"/>
    <x v="4"/>
    <x v="6"/>
    <x v="0"/>
    <x v="0"/>
    <x v="0"/>
    <x v="0"/>
  </r>
  <r>
    <x v="1"/>
    <x v="4"/>
    <s v="De Bonte Raaf"/>
    <x v="16"/>
    <x v="86"/>
    <n v="316.57"/>
    <x v="4"/>
    <x v="6"/>
    <x v="0"/>
    <x v="0"/>
    <x v="0"/>
    <x v="0"/>
  </r>
  <r>
    <x v="1"/>
    <x v="4"/>
    <s v="De Bonte Raaf"/>
    <x v="16"/>
    <x v="4"/>
    <n v="318.01"/>
    <x v="4"/>
    <x v="6"/>
    <x v="0"/>
    <x v="1"/>
    <x v="0"/>
    <x v="0"/>
  </r>
  <r>
    <x v="1"/>
    <x v="4"/>
    <s v="De Bonte Raaf"/>
    <x v="16"/>
    <x v="98"/>
    <n v="41.01"/>
    <x v="4"/>
    <x v="6"/>
    <x v="0"/>
    <x v="0"/>
    <x v="0"/>
    <x v="0"/>
  </r>
  <r>
    <x v="1"/>
    <x v="4"/>
    <s v="De Bonte Raaf"/>
    <x v="16"/>
    <x v="6"/>
    <n v="517.04999999999995"/>
    <x v="4"/>
    <x v="6"/>
    <x v="0"/>
    <x v="0"/>
    <x v="0"/>
    <x v="0"/>
  </r>
  <r>
    <x v="1"/>
    <x v="4"/>
    <s v="De Bonte Raaf"/>
    <x v="16"/>
    <x v="101"/>
    <n v="0"/>
    <x v="4"/>
    <x v="6"/>
    <x v="0"/>
    <x v="1"/>
    <x v="0"/>
    <x v="0"/>
  </r>
  <r>
    <x v="1"/>
    <x v="4"/>
    <s v="De Bonte Raaf"/>
    <x v="16"/>
    <x v="99"/>
    <n v="41.01"/>
    <x v="4"/>
    <x v="6"/>
    <x v="0"/>
    <x v="0"/>
    <x v="0"/>
    <x v="0"/>
  </r>
  <r>
    <x v="1"/>
    <x v="4"/>
    <s v="De Bonte Raaf"/>
    <x v="16"/>
    <x v="9"/>
    <n v="0"/>
    <x v="4"/>
    <x v="6"/>
    <x v="0"/>
    <x v="0"/>
    <x v="0"/>
    <x v="0"/>
  </r>
  <r>
    <x v="1"/>
    <x v="4"/>
    <s v="De Bonte Raaf"/>
    <x v="16"/>
    <x v="102"/>
    <n v="0"/>
    <x v="4"/>
    <x v="6"/>
    <x v="0"/>
    <x v="0"/>
    <x v="0"/>
    <x v="0"/>
  </r>
  <r>
    <x v="1"/>
    <x v="4"/>
    <s v="De Bonte Raaf"/>
    <x v="16"/>
    <x v="87"/>
    <n v="318.01"/>
    <x v="4"/>
    <x v="6"/>
    <x v="0"/>
    <x v="0"/>
    <x v="0"/>
    <x v="0"/>
  </r>
  <r>
    <x v="1"/>
    <x v="4"/>
    <s v="De Bonte Raaf"/>
    <x v="16"/>
    <x v="88"/>
    <n v="318.01"/>
    <x v="4"/>
    <x v="6"/>
    <x v="0"/>
    <x v="0"/>
    <x v="0"/>
    <x v="0"/>
  </r>
  <r>
    <x v="1"/>
    <x v="4"/>
    <s v="De Bonte Raaf"/>
    <x v="16"/>
    <x v="89"/>
    <n v="318.01"/>
    <x v="4"/>
    <x v="6"/>
    <x v="0"/>
    <x v="0"/>
    <x v="0"/>
    <x v="0"/>
  </r>
  <r>
    <x v="1"/>
    <x v="4"/>
    <s v="De Bonte Raaf"/>
    <x v="16"/>
    <x v="90"/>
    <n v="318.01"/>
    <x v="4"/>
    <x v="6"/>
    <x v="0"/>
    <x v="0"/>
    <x v="0"/>
    <x v="0"/>
  </r>
  <r>
    <x v="1"/>
    <x v="4"/>
    <s v="De Bonte Raaf"/>
    <x v="16"/>
    <x v="91"/>
    <n v="318.01"/>
    <x v="4"/>
    <x v="6"/>
    <x v="0"/>
    <x v="0"/>
    <x v="0"/>
    <x v="0"/>
  </r>
  <r>
    <x v="1"/>
    <x v="4"/>
    <s v="De Bonte Raaf"/>
    <x v="16"/>
    <x v="103"/>
    <n v="0"/>
    <x v="4"/>
    <x v="6"/>
    <x v="0"/>
    <x v="1"/>
    <x v="0"/>
    <x v="0"/>
  </r>
  <r>
    <x v="1"/>
    <x v="4"/>
    <s v="De Bonte Raaf"/>
    <x v="16"/>
    <x v="15"/>
    <n v="0"/>
    <x v="4"/>
    <x v="6"/>
    <x v="0"/>
    <x v="0"/>
    <x v="0"/>
    <x v="0"/>
  </r>
  <r>
    <x v="1"/>
    <x v="4"/>
    <s v="De Bonte Raaf"/>
    <x v="16"/>
    <x v="16"/>
    <n v="357.58"/>
    <x v="4"/>
    <x v="6"/>
    <x v="0"/>
    <x v="0"/>
    <x v="0"/>
    <x v="0"/>
  </r>
  <r>
    <x v="1"/>
    <x v="4"/>
    <s v="De Bonte Raaf"/>
    <x v="16"/>
    <x v="17"/>
    <n v="0"/>
    <x v="4"/>
    <x v="6"/>
    <x v="0"/>
    <x v="0"/>
    <x v="0"/>
    <x v="0"/>
  </r>
  <r>
    <x v="1"/>
    <x v="4"/>
    <s v="De Bonte Raaf"/>
    <x v="16"/>
    <x v="18"/>
    <n v="357.58"/>
    <x v="4"/>
    <x v="6"/>
    <x v="0"/>
    <x v="0"/>
    <x v="0"/>
    <x v="0"/>
  </r>
  <r>
    <x v="1"/>
    <x v="4"/>
    <s v="De Bonte Raaf"/>
    <x v="16"/>
    <x v="19"/>
    <n v="8"/>
    <x v="4"/>
    <x v="6"/>
    <x v="0"/>
    <x v="0"/>
    <x v="0"/>
    <x v="0"/>
  </r>
  <r>
    <x v="1"/>
    <x v="4"/>
    <s v="De Bonte Raaf"/>
    <x v="16"/>
    <x v="20"/>
    <n v="357.58"/>
    <x v="4"/>
    <x v="6"/>
    <x v="0"/>
    <x v="0"/>
    <x v="0"/>
    <x v="0"/>
  </r>
  <r>
    <x v="1"/>
    <x v="4"/>
    <s v="De Bonte Raaf"/>
    <x v="16"/>
    <x v="21"/>
    <n v="-132.04"/>
    <x v="4"/>
    <x v="6"/>
    <x v="0"/>
    <x v="0"/>
    <x v="0"/>
    <x v="0"/>
  </r>
  <r>
    <x v="1"/>
    <x v="4"/>
    <s v="De Bonte Raaf"/>
    <x v="16"/>
    <x v="22"/>
    <n v="357.58"/>
    <x v="4"/>
    <x v="6"/>
    <x v="0"/>
    <x v="0"/>
    <x v="0"/>
    <x v="0"/>
  </r>
  <r>
    <x v="1"/>
    <x v="4"/>
    <s v="De Bonte Raaf"/>
    <x v="16"/>
    <x v="23"/>
    <n v="357.58"/>
    <x v="4"/>
    <x v="6"/>
    <x v="0"/>
    <x v="0"/>
    <x v="0"/>
    <x v="0"/>
  </r>
  <r>
    <x v="1"/>
    <x v="4"/>
    <s v="De Bonte Raaf"/>
    <x v="16"/>
    <x v="24"/>
    <n v="357.58"/>
    <x v="4"/>
    <x v="6"/>
    <x v="0"/>
    <x v="0"/>
    <x v="0"/>
    <x v="0"/>
  </r>
  <r>
    <x v="1"/>
    <x v="4"/>
    <s v="De Bonte Raaf"/>
    <x v="16"/>
    <x v="25"/>
    <n v="21.67"/>
    <x v="4"/>
    <x v="6"/>
    <x v="0"/>
    <x v="0"/>
    <x v="0"/>
    <x v="0"/>
  </r>
  <r>
    <x v="1"/>
    <x v="4"/>
    <s v="De Bonte Raaf"/>
    <x v="16"/>
    <x v="26"/>
    <n v="49"/>
    <x v="4"/>
    <x v="6"/>
    <x v="0"/>
    <x v="0"/>
    <x v="0"/>
    <x v="0"/>
  </r>
  <r>
    <x v="1"/>
    <x v="4"/>
    <s v="De Bonte Raaf"/>
    <x v="16"/>
    <x v="27"/>
    <n v="0"/>
    <x v="4"/>
    <x v="6"/>
    <x v="0"/>
    <x v="0"/>
    <x v="0"/>
    <x v="0"/>
  </r>
  <r>
    <x v="1"/>
    <x v="4"/>
    <s v="De Bonte Raaf"/>
    <x v="16"/>
    <x v="28"/>
    <n v="316.57"/>
    <x v="4"/>
    <x v="6"/>
    <x v="0"/>
    <x v="0"/>
    <x v="0"/>
    <x v="0"/>
  </r>
  <r>
    <x v="1"/>
    <x v="4"/>
    <s v="De Bonte Raaf"/>
    <x v="16"/>
    <x v="29"/>
    <n v="41.01"/>
    <x v="4"/>
    <x v="6"/>
    <x v="0"/>
    <x v="0"/>
    <x v="0"/>
    <x v="0"/>
  </r>
  <r>
    <x v="1"/>
    <x v="4"/>
    <s v="De Bonte Raaf"/>
    <x v="16"/>
    <x v="30"/>
    <n v="1010.9"/>
    <x v="4"/>
    <x v="6"/>
    <x v="0"/>
    <x v="0"/>
    <x v="0"/>
    <x v="0"/>
  </r>
  <r>
    <x v="1"/>
    <x v="4"/>
    <s v="De Bonte Raaf"/>
    <x v="16"/>
    <x v="31"/>
    <n v="6.49"/>
    <x v="4"/>
    <x v="6"/>
    <x v="0"/>
    <x v="0"/>
    <x v="0"/>
    <x v="0"/>
  </r>
  <r>
    <x v="1"/>
    <x v="4"/>
    <s v="De Bonte Raaf"/>
    <x v="16"/>
    <x v="32"/>
    <n v="49"/>
    <x v="4"/>
    <x v="6"/>
    <x v="0"/>
    <x v="0"/>
    <x v="0"/>
    <x v="0"/>
  </r>
  <r>
    <x v="1"/>
    <x v="4"/>
    <s v="De Bonte Raaf"/>
    <x v="16"/>
    <x v="33"/>
    <n v="31.41"/>
    <x v="4"/>
    <x v="6"/>
    <x v="0"/>
    <x v="0"/>
    <x v="0"/>
    <x v="0"/>
  </r>
  <r>
    <x v="1"/>
    <x v="4"/>
    <s v="De Bonte Raaf"/>
    <x v="16"/>
    <x v="34"/>
    <n v="0"/>
    <x v="4"/>
    <x v="6"/>
    <x v="0"/>
    <x v="0"/>
    <x v="0"/>
    <x v="0"/>
  </r>
  <r>
    <x v="1"/>
    <x v="4"/>
    <s v="De Bonte Raaf"/>
    <x v="16"/>
    <x v="35"/>
    <n v="0"/>
    <x v="4"/>
    <x v="6"/>
    <x v="0"/>
    <x v="0"/>
    <x v="0"/>
    <x v="0"/>
  </r>
  <r>
    <x v="1"/>
    <x v="4"/>
    <s v="De Bonte Raaf"/>
    <x v="16"/>
    <x v="36"/>
    <n v="49"/>
    <x v="4"/>
    <x v="6"/>
    <x v="0"/>
    <x v="0"/>
    <x v="0"/>
    <x v="0"/>
  </r>
  <r>
    <x v="1"/>
    <x v="4"/>
    <s v="De Bonte Raaf"/>
    <x v="16"/>
    <x v="37"/>
    <n v="25.03"/>
    <x v="4"/>
    <x v="6"/>
    <x v="0"/>
    <x v="0"/>
    <x v="0"/>
    <x v="0"/>
  </r>
  <r>
    <x v="1"/>
    <x v="4"/>
    <s v="De Bonte Raaf"/>
    <x v="16"/>
    <x v="127"/>
    <n v="37.1"/>
    <x v="4"/>
    <x v="6"/>
    <x v="0"/>
    <x v="0"/>
    <x v="0"/>
    <x v="0"/>
  </r>
  <r>
    <x v="1"/>
    <x v="4"/>
    <s v="De Bonte Raaf"/>
    <x v="16"/>
    <x v="128"/>
    <n v="37.1"/>
    <x v="4"/>
    <x v="6"/>
    <x v="0"/>
    <x v="0"/>
    <x v="0"/>
    <x v="0"/>
  </r>
  <r>
    <x v="1"/>
    <x v="4"/>
    <s v="De Bonte Raaf"/>
    <x v="16"/>
    <x v="129"/>
    <n v="551.76"/>
    <x v="4"/>
    <x v="6"/>
    <x v="0"/>
    <x v="0"/>
    <x v="0"/>
    <x v="0"/>
  </r>
  <r>
    <x v="1"/>
    <x v="4"/>
    <s v="De Bonte Raaf"/>
    <x v="16"/>
    <x v="38"/>
    <n v="6.3"/>
    <x v="4"/>
    <x v="6"/>
    <x v="0"/>
    <x v="0"/>
    <x v="0"/>
    <x v="0"/>
  </r>
  <r>
    <x v="1"/>
    <x v="4"/>
    <s v="De Bonte Raaf"/>
    <x v="16"/>
    <x v="39"/>
    <n v="0"/>
    <x v="4"/>
    <x v="6"/>
    <x v="0"/>
    <x v="0"/>
    <x v="0"/>
    <x v="0"/>
  </r>
  <r>
    <x v="1"/>
    <x v="4"/>
    <s v="De Bonte Raaf"/>
    <x v="16"/>
    <x v="40"/>
    <n v="6.3"/>
    <x v="4"/>
    <x v="6"/>
    <x v="0"/>
    <x v="0"/>
    <x v="0"/>
    <x v="0"/>
  </r>
  <r>
    <x v="1"/>
    <x v="4"/>
    <s v="De Bonte Raaf"/>
    <x v="16"/>
    <x v="41"/>
    <n v="0"/>
    <x v="4"/>
    <x v="6"/>
    <x v="0"/>
    <x v="0"/>
    <x v="0"/>
    <x v="0"/>
  </r>
  <r>
    <x v="1"/>
    <x v="4"/>
    <s v="De Bonte Raaf"/>
    <x v="16"/>
    <x v="92"/>
    <n v="318.01"/>
    <x v="4"/>
    <x v="6"/>
    <x v="0"/>
    <x v="0"/>
    <x v="0"/>
    <x v="0"/>
  </r>
  <r>
    <x v="1"/>
    <x v="4"/>
    <s v="De Bonte Raaf"/>
    <x v="16"/>
    <x v="107"/>
    <n v="0"/>
    <x v="4"/>
    <x v="6"/>
    <x v="0"/>
    <x v="1"/>
    <x v="0"/>
    <x v="0"/>
  </r>
  <r>
    <x v="1"/>
    <x v="4"/>
    <s v="De Bonte Raaf"/>
    <x v="16"/>
    <x v="43"/>
    <n v="0"/>
    <x v="4"/>
    <x v="6"/>
    <x v="0"/>
    <x v="1"/>
    <x v="0"/>
    <x v="0"/>
  </r>
  <r>
    <x v="1"/>
    <x v="4"/>
    <s v="De Bonte Raaf"/>
    <x v="16"/>
    <x v="108"/>
    <n v="0"/>
    <x v="4"/>
    <x v="6"/>
    <x v="0"/>
    <x v="1"/>
    <x v="0"/>
    <x v="0"/>
  </r>
  <r>
    <x v="1"/>
    <x v="4"/>
    <s v="De Bonte Raaf"/>
    <x v="16"/>
    <x v="109"/>
    <n v="0"/>
    <x v="4"/>
    <x v="6"/>
    <x v="0"/>
    <x v="1"/>
    <x v="0"/>
    <x v="0"/>
  </r>
  <r>
    <x v="1"/>
    <x v="4"/>
    <s v="De Bonte Raaf"/>
    <x v="16"/>
    <x v="110"/>
    <n v="0"/>
    <x v="4"/>
    <x v="6"/>
    <x v="0"/>
    <x v="1"/>
    <x v="0"/>
    <x v="0"/>
  </r>
  <r>
    <x v="1"/>
    <x v="4"/>
    <s v="De Bonte Raaf"/>
    <x v="16"/>
    <x v="44"/>
    <n v="0"/>
    <x v="4"/>
    <x v="6"/>
    <x v="0"/>
    <x v="2"/>
    <x v="0"/>
    <x v="0"/>
  </r>
  <r>
    <x v="1"/>
    <x v="4"/>
    <s v="De Bonte Raaf"/>
    <x v="16"/>
    <x v="111"/>
    <n v="0"/>
    <x v="4"/>
    <x v="6"/>
    <x v="0"/>
    <x v="2"/>
    <x v="0"/>
    <x v="0"/>
  </r>
  <r>
    <x v="1"/>
    <x v="4"/>
    <s v="De Bonte Raaf"/>
    <x v="16"/>
    <x v="46"/>
    <n v="0"/>
    <x v="4"/>
    <x v="6"/>
    <x v="0"/>
    <x v="2"/>
    <x v="0"/>
    <x v="0"/>
  </r>
  <r>
    <x v="1"/>
    <x v="4"/>
    <s v="De Bonte Raaf"/>
    <x v="16"/>
    <x v="112"/>
    <n v="32"/>
    <x v="4"/>
    <x v="6"/>
    <x v="0"/>
    <x v="2"/>
    <x v="0"/>
    <x v="0"/>
  </r>
  <r>
    <x v="1"/>
    <x v="4"/>
    <s v="De Bonte Raaf"/>
    <x v="16"/>
    <x v="113"/>
    <n v="0"/>
    <x v="4"/>
    <x v="6"/>
    <x v="0"/>
    <x v="2"/>
    <x v="0"/>
    <x v="0"/>
  </r>
  <r>
    <x v="1"/>
    <x v="4"/>
    <s v="De Bonte Raaf"/>
    <x v="16"/>
    <x v="114"/>
    <n v="0"/>
    <x v="4"/>
    <x v="6"/>
    <x v="0"/>
    <x v="2"/>
    <x v="0"/>
    <x v="0"/>
  </r>
  <r>
    <x v="1"/>
    <x v="4"/>
    <s v="De Bonte Raaf"/>
    <x v="16"/>
    <x v="115"/>
    <n v="0"/>
    <x v="4"/>
    <x v="6"/>
    <x v="0"/>
    <x v="2"/>
    <x v="0"/>
    <x v="0"/>
  </r>
  <r>
    <x v="1"/>
    <x v="4"/>
    <s v="De Bonte Raaf"/>
    <x v="16"/>
    <x v="116"/>
    <n v="0"/>
    <x v="4"/>
    <x v="6"/>
    <x v="0"/>
    <x v="1"/>
    <x v="0"/>
    <x v="0"/>
  </r>
  <r>
    <x v="1"/>
    <x v="4"/>
    <s v="De Bonte Raaf"/>
    <x v="16"/>
    <x v="117"/>
    <n v="0"/>
    <x v="4"/>
    <x v="6"/>
    <x v="0"/>
    <x v="2"/>
    <x v="0"/>
    <x v="0"/>
  </r>
  <r>
    <x v="1"/>
    <x v="4"/>
    <s v="De Bonte Raaf"/>
    <x v="16"/>
    <x v="118"/>
    <n v="0"/>
    <x v="4"/>
    <x v="6"/>
    <x v="0"/>
    <x v="1"/>
    <x v="0"/>
    <x v="0"/>
  </r>
  <r>
    <x v="1"/>
    <x v="4"/>
    <s v="De Bonte Raaf"/>
    <x v="16"/>
    <x v="119"/>
    <n v="-1.44"/>
    <x v="4"/>
    <x v="6"/>
    <x v="0"/>
    <x v="10"/>
    <x v="0"/>
    <x v="0"/>
  </r>
  <r>
    <x v="1"/>
    <x v="4"/>
    <s v="De Bonte Raaf"/>
    <x v="16"/>
    <x v="132"/>
    <n v="0"/>
    <x v="4"/>
    <x v="6"/>
    <x v="0"/>
    <x v="10"/>
    <x v="0"/>
    <x v="0"/>
  </r>
  <r>
    <x v="1"/>
    <x v="4"/>
    <s v="De Bonte Raaf"/>
    <x v="16"/>
    <x v="133"/>
    <n v="0"/>
    <x v="4"/>
    <x v="6"/>
    <x v="0"/>
    <x v="10"/>
    <x v="0"/>
    <x v="0"/>
  </r>
  <r>
    <x v="1"/>
    <x v="4"/>
    <s v="De Bonte Raaf"/>
    <x v="16"/>
    <x v="120"/>
    <n v="71.97"/>
    <x v="4"/>
    <x v="6"/>
    <x v="0"/>
    <x v="10"/>
    <x v="0"/>
    <x v="0"/>
  </r>
  <r>
    <x v="1"/>
    <x v="4"/>
    <s v="De Bonte Raaf"/>
    <x v="16"/>
    <x v="121"/>
    <n v="0"/>
    <x v="4"/>
    <x v="6"/>
    <x v="0"/>
    <x v="10"/>
    <x v="0"/>
    <x v="0"/>
  </r>
  <r>
    <x v="1"/>
    <x v="4"/>
    <s v="De Bonte Raaf"/>
    <x v="16"/>
    <x v="122"/>
    <n v="0"/>
    <x v="4"/>
    <x v="6"/>
    <x v="0"/>
    <x v="10"/>
    <x v="0"/>
    <x v="0"/>
  </r>
  <r>
    <x v="1"/>
    <x v="4"/>
    <s v="De Bonte Raaf"/>
    <x v="16"/>
    <x v="123"/>
    <n v="0"/>
    <x v="4"/>
    <x v="6"/>
    <x v="0"/>
    <x v="10"/>
    <x v="0"/>
    <x v="0"/>
  </r>
  <r>
    <x v="1"/>
    <x v="4"/>
    <s v="De Bonte Raaf"/>
    <x v="16"/>
    <x v="124"/>
    <n v="0"/>
    <x v="4"/>
    <x v="6"/>
    <x v="0"/>
    <x v="10"/>
    <x v="0"/>
    <x v="0"/>
  </r>
  <r>
    <x v="1"/>
    <x v="4"/>
    <s v="De Bonte Raaf"/>
    <x v="16"/>
    <x v="48"/>
    <n v="41.01"/>
    <x v="4"/>
    <x v="6"/>
    <x v="0"/>
    <x v="1"/>
    <x v="0"/>
    <x v="0"/>
  </r>
  <r>
    <x v="1"/>
    <x v="4"/>
    <s v="De Bonte Raaf"/>
    <x v="16"/>
    <x v="49"/>
    <n v="25.44"/>
    <x v="4"/>
    <x v="6"/>
    <x v="0"/>
    <x v="3"/>
    <x v="0"/>
    <x v="0"/>
  </r>
  <r>
    <x v="1"/>
    <x v="4"/>
    <s v="De Bonte Raaf"/>
    <x v="16"/>
    <x v="50"/>
    <n v="-2.34"/>
    <x v="4"/>
    <x v="6"/>
    <x v="0"/>
    <x v="4"/>
    <x v="0"/>
    <x v="0"/>
  </r>
  <r>
    <x v="1"/>
    <x v="4"/>
    <s v="De Bonte Raaf"/>
    <x v="16"/>
    <x v="51"/>
    <n v="-3.11"/>
    <x v="4"/>
    <x v="6"/>
    <x v="0"/>
    <x v="4"/>
    <x v="0"/>
    <x v="0"/>
  </r>
  <r>
    <x v="1"/>
    <x v="4"/>
    <s v="De Bonte Raaf"/>
    <x v="16"/>
    <x v="52"/>
    <n v="0"/>
    <x v="4"/>
    <x v="6"/>
    <x v="0"/>
    <x v="1"/>
    <x v="0"/>
    <x v="0"/>
  </r>
  <r>
    <x v="1"/>
    <x v="4"/>
    <s v="De Bonte Raaf"/>
    <x v="16"/>
    <x v="53"/>
    <n v="4.7699999999999996"/>
    <x v="4"/>
    <x v="6"/>
    <x v="0"/>
    <x v="3"/>
    <x v="0"/>
    <x v="0"/>
  </r>
  <r>
    <x v="1"/>
    <x v="4"/>
    <s v="De Bonte Raaf"/>
    <x v="16"/>
    <x v="54"/>
    <n v="0.72"/>
    <x v="4"/>
    <x v="6"/>
    <x v="0"/>
    <x v="4"/>
    <x v="0"/>
    <x v="0"/>
  </r>
  <r>
    <x v="1"/>
    <x v="4"/>
    <s v="De Bonte Raaf"/>
    <x v="16"/>
    <x v="55"/>
    <n v="0.95"/>
    <x v="4"/>
    <x v="6"/>
    <x v="0"/>
    <x v="4"/>
    <x v="0"/>
    <x v="0"/>
  </r>
  <r>
    <x v="1"/>
    <x v="4"/>
    <s v="De Bonte Raaf"/>
    <x v="16"/>
    <x v="56"/>
    <n v="0"/>
    <x v="4"/>
    <x v="6"/>
    <x v="0"/>
    <x v="4"/>
    <x v="0"/>
    <x v="0"/>
  </r>
  <r>
    <x v="1"/>
    <x v="4"/>
    <s v="De Bonte Raaf"/>
    <x v="16"/>
    <x v="57"/>
    <n v="0"/>
    <x v="4"/>
    <x v="6"/>
    <x v="0"/>
    <x v="4"/>
    <x v="0"/>
    <x v="0"/>
  </r>
  <r>
    <x v="1"/>
    <x v="4"/>
    <s v="De Bonte Raaf"/>
    <x v="16"/>
    <x v="58"/>
    <n v="0"/>
    <x v="4"/>
    <x v="6"/>
    <x v="0"/>
    <x v="4"/>
    <x v="0"/>
    <x v="0"/>
  </r>
  <r>
    <x v="1"/>
    <x v="4"/>
    <s v="De Bonte Raaf"/>
    <x v="16"/>
    <x v="59"/>
    <n v="0"/>
    <x v="4"/>
    <x v="6"/>
    <x v="0"/>
    <x v="4"/>
    <x v="0"/>
    <x v="0"/>
  </r>
  <r>
    <x v="1"/>
    <x v="4"/>
    <s v="De Bonte Raaf"/>
    <x v="16"/>
    <x v="60"/>
    <n v="26.93"/>
    <x v="4"/>
    <x v="6"/>
    <x v="0"/>
    <x v="5"/>
    <x v="0"/>
    <x v="0"/>
  </r>
  <r>
    <x v="1"/>
    <x v="4"/>
    <s v="De Bonte Raaf"/>
    <x v="16"/>
    <x v="61"/>
    <n v="0"/>
    <x v="4"/>
    <x v="6"/>
    <x v="0"/>
    <x v="5"/>
    <x v="0"/>
    <x v="0"/>
  </r>
  <r>
    <x v="1"/>
    <x v="4"/>
    <s v="De Bonte Raaf"/>
    <x v="16"/>
    <x v="62"/>
    <n v="0"/>
    <x v="4"/>
    <x v="6"/>
    <x v="0"/>
    <x v="5"/>
    <x v="0"/>
    <x v="0"/>
  </r>
  <r>
    <x v="1"/>
    <x v="4"/>
    <s v="De Bonte Raaf"/>
    <x v="16"/>
    <x v="63"/>
    <n v="0"/>
    <x v="4"/>
    <x v="6"/>
    <x v="0"/>
    <x v="5"/>
    <x v="0"/>
    <x v="0"/>
  </r>
  <r>
    <x v="1"/>
    <x v="4"/>
    <s v="De Bonte Raaf"/>
    <x v="16"/>
    <x v="64"/>
    <n v="1.93"/>
    <x v="4"/>
    <x v="6"/>
    <x v="0"/>
    <x v="5"/>
    <x v="0"/>
    <x v="0"/>
  </r>
  <r>
    <x v="1"/>
    <x v="4"/>
    <s v="De Bonte Raaf"/>
    <x v="16"/>
    <x v="65"/>
    <n v="0"/>
    <x v="4"/>
    <x v="6"/>
    <x v="0"/>
    <x v="5"/>
    <x v="0"/>
    <x v="0"/>
  </r>
  <r>
    <x v="1"/>
    <x v="4"/>
    <s v="De Bonte Raaf"/>
    <x v="16"/>
    <x v="66"/>
    <n v="9.65"/>
    <x v="4"/>
    <x v="6"/>
    <x v="0"/>
    <x v="5"/>
    <x v="0"/>
    <x v="0"/>
  </r>
  <r>
    <x v="1"/>
    <x v="4"/>
    <s v="De Bonte Raaf"/>
    <x v="16"/>
    <x v="67"/>
    <n v="0"/>
    <x v="4"/>
    <x v="6"/>
    <x v="0"/>
    <x v="5"/>
    <x v="0"/>
    <x v="0"/>
  </r>
  <r>
    <x v="1"/>
    <x v="4"/>
    <s v="De Bonte Raaf"/>
    <x v="16"/>
    <x v="68"/>
    <n v="0"/>
    <x v="4"/>
    <x v="6"/>
    <x v="0"/>
    <x v="5"/>
    <x v="0"/>
    <x v="0"/>
  </r>
  <r>
    <x v="1"/>
    <x v="4"/>
    <s v="De Bonte Raaf"/>
    <x v="16"/>
    <x v="69"/>
    <n v="0"/>
    <x v="4"/>
    <x v="6"/>
    <x v="0"/>
    <x v="5"/>
    <x v="0"/>
    <x v="0"/>
  </r>
  <r>
    <x v="1"/>
    <x v="4"/>
    <s v="De Bonte Raaf"/>
    <x v="16"/>
    <x v="70"/>
    <n v="1.32"/>
    <x v="4"/>
    <x v="6"/>
    <x v="0"/>
    <x v="5"/>
    <x v="0"/>
    <x v="0"/>
  </r>
  <r>
    <x v="1"/>
    <x v="4"/>
    <s v="De Bonte Raaf"/>
    <x v="16"/>
    <x v="71"/>
    <n v="0"/>
    <x v="4"/>
    <x v="6"/>
    <x v="0"/>
    <x v="5"/>
    <x v="0"/>
    <x v="0"/>
  </r>
  <r>
    <x v="1"/>
    <x v="4"/>
    <s v="De Bonte Raaf"/>
    <x v="16"/>
    <x v="72"/>
    <n v="0"/>
    <x v="4"/>
    <x v="6"/>
    <x v="0"/>
    <x v="4"/>
    <x v="0"/>
    <x v="0"/>
  </r>
  <r>
    <x v="1"/>
    <x v="4"/>
    <s v="De Bonte Raaf"/>
    <x v="16"/>
    <x v="73"/>
    <n v="0"/>
    <x v="4"/>
    <x v="6"/>
    <x v="0"/>
    <x v="4"/>
    <x v="0"/>
    <x v="0"/>
  </r>
  <r>
    <x v="1"/>
    <x v="4"/>
    <s v="De Bonte Raaf"/>
    <x v="16"/>
    <x v="74"/>
    <n v="0"/>
    <x v="4"/>
    <x v="6"/>
    <x v="0"/>
    <x v="4"/>
    <x v="0"/>
    <x v="0"/>
  </r>
  <r>
    <x v="1"/>
    <x v="4"/>
    <s v="De Bonte Raaf"/>
    <x v="16"/>
    <x v="75"/>
    <n v="0"/>
    <x v="4"/>
    <x v="6"/>
    <x v="0"/>
    <x v="4"/>
    <x v="0"/>
    <x v="0"/>
  </r>
  <r>
    <x v="1"/>
    <x v="4"/>
    <s v="De Bonte Raaf"/>
    <x v="16"/>
    <x v="76"/>
    <n v="25.03"/>
    <x v="4"/>
    <x v="6"/>
    <x v="0"/>
    <x v="6"/>
    <x v="0"/>
    <x v="0"/>
  </r>
  <r>
    <x v="1"/>
    <x v="4"/>
    <s v="De Bonte Raaf"/>
    <x v="16"/>
    <x v="125"/>
    <n v="0"/>
    <x v="4"/>
    <x v="6"/>
    <x v="0"/>
    <x v="6"/>
    <x v="0"/>
    <x v="0"/>
  </r>
  <r>
    <x v="1"/>
    <x v="4"/>
    <s v="De Bonte Raaf"/>
    <x v="16"/>
    <x v="77"/>
    <n v="-116.83"/>
    <x v="4"/>
    <x v="6"/>
    <x v="0"/>
    <x v="7"/>
    <x v="0"/>
    <x v="0"/>
  </r>
  <r>
    <x v="1"/>
    <x v="4"/>
    <s v="De Bonte Raaf"/>
    <x v="16"/>
    <x v="78"/>
    <n v="-15.21"/>
    <x v="4"/>
    <x v="6"/>
    <x v="0"/>
    <x v="7"/>
    <x v="0"/>
    <x v="0"/>
  </r>
  <r>
    <x v="1"/>
    <x v="4"/>
    <s v="De Bonte Raaf"/>
    <x v="16"/>
    <x v="79"/>
    <n v="0"/>
    <x v="4"/>
    <x v="6"/>
    <x v="0"/>
    <x v="7"/>
    <x v="0"/>
    <x v="0"/>
  </r>
  <r>
    <x v="1"/>
    <x v="4"/>
    <s v="De Bonte Raaf"/>
    <x v="16"/>
    <x v="80"/>
    <n v="0"/>
    <x v="4"/>
    <x v="6"/>
    <x v="0"/>
    <x v="8"/>
    <x v="0"/>
    <x v="0"/>
  </r>
  <r>
    <x v="1"/>
    <x v="4"/>
    <s v="De Bonte Raaf"/>
    <x v="16"/>
    <x v="126"/>
    <n v="0"/>
    <x v="4"/>
    <x v="6"/>
    <x v="0"/>
    <x v="8"/>
    <x v="0"/>
    <x v="0"/>
  </r>
  <r>
    <x v="1"/>
    <x v="4"/>
    <s v="De Bonte Raaf"/>
    <x v="16"/>
    <x v="81"/>
    <n v="257.54000000000002"/>
    <x v="4"/>
    <x v="6"/>
    <x v="0"/>
    <x v="8"/>
    <x v="0"/>
    <x v="0"/>
  </r>
  <r>
    <x v="1"/>
    <x v="4"/>
    <s v="De Bonte Raaf"/>
    <x v="16"/>
    <x v="82"/>
    <n v="0"/>
    <x v="4"/>
    <x v="6"/>
    <x v="0"/>
    <x v="8"/>
    <x v="0"/>
    <x v="0"/>
  </r>
  <r>
    <x v="1"/>
    <x v="4"/>
    <s v="De Bonte Raaf"/>
    <x v="16"/>
    <x v="83"/>
    <n v="257.54000000000002"/>
    <x v="4"/>
    <x v="6"/>
    <x v="0"/>
    <x v="9"/>
    <x v="0"/>
    <x v="0"/>
  </r>
  <r>
    <x v="1"/>
    <x v="4"/>
    <s v="De Bonte Raaf"/>
    <x v="16"/>
    <x v="84"/>
    <n v="0"/>
    <x v="4"/>
    <x v="6"/>
    <x v="0"/>
    <x v="3"/>
    <x v="0"/>
    <x v="0"/>
  </r>
  <r>
    <x v="1"/>
    <x v="4"/>
    <s v="De Bonte Raaf"/>
    <x v="17"/>
    <x v="0"/>
    <n v="188.79"/>
    <x v="0"/>
    <x v="7"/>
    <x v="0"/>
    <x v="0"/>
    <x v="2"/>
    <x v="1"/>
  </r>
  <r>
    <x v="1"/>
    <x v="4"/>
    <s v="De Bonte Raaf"/>
    <x v="17"/>
    <x v="85"/>
    <n v="99.6"/>
    <x v="0"/>
    <x v="7"/>
    <x v="0"/>
    <x v="0"/>
    <x v="2"/>
    <x v="1"/>
  </r>
  <r>
    <x v="1"/>
    <x v="4"/>
    <s v="De Bonte Raaf"/>
    <x v="17"/>
    <x v="97"/>
    <n v="0"/>
    <x v="0"/>
    <x v="7"/>
    <x v="0"/>
    <x v="0"/>
    <x v="2"/>
    <x v="1"/>
  </r>
  <r>
    <x v="1"/>
    <x v="4"/>
    <s v="De Bonte Raaf"/>
    <x v="17"/>
    <x v="86"/>
    <n v="99.6"/>
    <x v="0"/>
    <x v="7"/>
    <x v="0"/>
    <x v="0"/>
    <x v="2"/>
    <x v="1"/>
  </r>
  <r>
    <x v="1"/>
    <x v="4"/>
    <s v="De Bonte Raaf"/>
    <x v="17"/>
    <x v="4"/>
    <n v="0"/>
    <x v="0"/>
    <x v="7"/>
    <x v="0"/>
    <x v="1"/>
    <x v="2"/>
    <x v="1"/>
  </r>
  <r>
    <x v="1"/>
    <x v="4"/>
    <s v="De Bonte Raaf"/>
    <x v="17"/>
    <x v="98"/>
    <n v="0"/>
    <x v="0"/>
    <x v="7"/>
    <x v="0"/>
    <x v="0"/>
    <x v="2"/>
    <x v="1"/>
  </r>
  <r>
    <x v="1"/>
    <x v="4"/>
    <s v="De Bonte Raaf"/>
    <x v="17"/>
    <x v="6"/>
    <n v="106.97"/>
    <x v="0"/>
    <x v="7"/>
    <x v="0"/>
    <x v="0"/>
    <x v="2"/>
    <x v="1"/>
  </r>
  <r>
    <x v="1"/>
    <x v="4"/>
    <s v="De Bonte Raaf"/>
    <x v="17"/>
    <x v="101"/>
    <n v="0"/>
    <x v="0"/>
    <x v="7"/>
    <x v="0"/>
    <x v="1"/>
    <x v="2"/>
    <x v="1"/>
  </r>
  <r>
    <x v="1"/>
    <x v="4"/>
    <s v="De Bonte Raaf"/>
    <x v="17"/>
    <x v="99"/>
    <n v="0"/>
    <x v="0"/>
    <x v="7"/>
    <x v="0"/>
    <x v="0"/>
    <x v="2"/>
    <x v="1"/>
  </r>
  <r>
    <x v="1"/>
    <x v="4"/>
    <s v="De Bonte Raaf"/>
    <x v="17"/>
    <x v="9"/>
    <n v="0"/>
    <x v="0"/>
    <x v="7"/>
    <x v="0"/>
    <x v="0"/>
    <x v="2"/>
    <x v="1"/>
  </r>
  <r>
    <x v="1"/>
    <x v="4"/>
    <s v="De Bonte Raaf"/>
    <x v="17"/>
    <x v="102"/>
    <n v="0"/>
    <x v="0"/>
    <x v="7"/>
    <x v="0"/>
    <x v="0"/>
    <x v="2"/>
    <x v="1"/>
  </r>
  <r>
    <x v="1"/>
    <x v="4"/>
    <s v="De Bonte Raaf"/>
    <x v="17"/>
    <x v="87"/>
    <n v="0"/>
    <x v="0"/>
    <x v="7"/>
    <x v="0"/>
    <x v="0"/>
    <x v="2"/>
    <x v="1"/>
  </r>
  <r>
    <x v="1"/>
    <x v="4"/>
    <s v="De Bonte Raaf"/>
    <x v="17"/>
    <x v="88"/>
    <n v="0"/>
    <x v="0"/>
    <x v="7"/>
    <x v="0"/>
    <x v="0"/>
    <x v="2"/>
    <x v="1"/>
  </r>
  <r>
    <x v="1"/>
    <x v="4"/>
    <s v="De Bonte Raaf"/>
    <x v="17"/>
    <x v="89"/>
    <n v="0"/>
    <x v="0"/>
    <x v="7"/>
    <x v="0"/>
    <x v="0"/>
    <x v="2"/>
    <x v="1"/>
  </r>
  <r>
    <x v="1"/>
    <x v="4"/>
    <s v="De Bonte Raaf"/>
    <x v="17"/>
    <x v="90"/>
    <n v="0"/>
    <x v="0"/>
    <x v="7"/>
    <x v="0"/>
    <x v="0"/>
    <x v="2"/>
    <x v="1"/>
  </r>
  <r>
    <x v="1"/>
    <x v="4"/>
    <s v="De Bonte Raaf"/>
    <x v="17"/>
    <x v="91"/>
    <n v="0"/>
    <x v="0"/>
    <x v="7"/>
    <x v="0"/>
    <x v="0"/>
    <x v="2"/>
    <x v="1"/>
  </r>
  <r>
    <x v="1"/>
    <x v="4"/>
    <s v="De Bonte Raaf"/>
    <x v="17"/>
    <x v="103"/>
    <n v="100"/>
    <x v="0"/>
    <x v="7"/>
    <x v="0"/>
    <x v="1"/>
    <x v="2"/>
    <x v="1"/>
  </r>
  <r>
    <x v="1"/>
    <x v="4"/>
    <s v="De Bonte Raaf"/>
    <x v="17"/>
    <x v="15"/>
    <n v="0"/>
    <x v="0"/>
    <x v="7"/>
    <x v="0"/>
    <x v="0"/>
    <x v="2"/>
    <x v="1"/>
  </r>
  <r>
    <x v="1"/>
    <x v="4"/>
    <s v="De Bonte Raaf"/>
    <x v="17"/>
    <x v="130"/>
    <n v="0"/>
    <x v="0"/>
    <x v="7"/>
    <x v="0"/>
    <x v="0"/>
    <x v="2"/>
    <x v="1"/>
  </r>
  <r>
    <x v="1"/>
    <x v="4"/>
    <s v="De Bonte Raaf"/>
    <x v="17"/>
    <x v="131"/>
    <n v="0"/>
    <x v="0"/>
    <x v="7"/>
    <x v="0"/>
    <x v="0"/>
    <x v="2"/>
    <x v="1"/>
  </r>
  <r>
    <x v="1"/>
    <x v="4"/>
    <s v="De Bonte Raaf"/>
    <x v="17"/>
    <x v="18"/>
    <n v="99.6"/>
    <x v="0"/>
    <x v="7"/>
    <x v="0"/>
    <x v="0"/>
    <x v="2"/>
    <x v="1"/>
  </r>
  <r>
    <x v="1"/>
    <x v="4"/>
    <s v="De Bonte Raaf"/>
    <x v="17"/>
    <x v="19"/>
    <n v="21"/>
    <x v="0"/>
    <x v="7"/>
    <x v="0"/>
    <x v="0"/>
    <x v="2"/>
    <x v="1"/>
  </r>
  <r>
    <x v="1"/>
    <x v="4"/>
    <s v="De Bonte Raaf"/>
    <x v="17"/>
    <x v="20"/>
    <n v="99.6"/>
    <x v="0"/>
    <x v="7"/>
    <x v="0"/>
    <x v="0"/>
    <x v="2"/>
    <x v="1"/>
  </r>
  <r>
    <x v="1"/>
    <x v="4"/>
    <s v="De Bonte Raaf"/>
    <x v="17"/>
    <x v="21"/>
    <n v="-36.67"/>
    <x v="0"/>
    <x v="7"/>
    <x v="0"/>
    <x v="0"/>
    <x v="2"/>
    <x v="1"/>
  </r>
  <r>
    <x v="1"/>
    <x v="4"/>
    <s v="De Bonte Raaf"/>
    <x v="17"/>
    <x v="22"/>
    <n v="99.6"/>
    <x v="0"/>
    <x v="7"/>
    <x v="0"/>
    <x v="0"/>
    <x v="2"/>
    <x v="1"/>
  </r>
  <r>
    <x v="1"/>
    <x v="4"/>
    <s v="De Bonte Raaf"/>
    <x v="17"/>
    <x v="23"/>
    <n v="0"/>
    <x v="0"/>
    <x v="7"/>
    <x v="0"/>
    <x v="0"/>
    <x v="2"/>
    <x v="1"/>
  </r>
  <r>
    <x v="1"/>
    <x v="4"/>
    <s v="De Bonte Raaf"/>
    <x v="17"/>
    <x v="24"/>
    <n v="0"/>
    <x v="0"/>
    <x v="7"/>
    <x v="0"/>
    <x v="0"/>
    <x v="2"/>
    <x v="1"/>
  </r>
  <r>
    <x v="1"/>
    <x v="4"/>
    <s v="De Bonte Raaf"/>
    <x v="17"/>
    <x v="25"/>
    <n v="21.67"/>
    <x v="0"/>
    <x v="7"/>
    <x v="0"/>
    <x v="0"/>
    <x v="2"/>
    <x v="1"/>
  </r>
  <r>
    <x v="1"/>
    <x v="4"/>
    <s v="De Bonte Raaf"/>
    <x v="17"/>
    <x v="26"/>
    <n v="166.2"/>
    <x v="0"/>
    <x v="7"/>
    <x v="0"/>
    <x v="0"/>
    <x v="2"/>
    <x v="1"/>
  </r>
  <r>
    <x v="1"/>
    <x v="4"/>
    <s v="De Bonte Raaf"/>
    <x v="17"/>
    <x v="27"/>
    <n v="0"/>
    <x v="0"/>
    <x v="7"/>
    <x v="0"/>
    <x v="0"/>
    <x v="2"/>
    <x v="1"/>
  </r>
  <r>
    <x v="1"/>
    <x v="4"/>
    <s v="De Bonte Raaf"/>
    <x v="17"/>
    <x v="28"/>
    <n v="99.6"/>
    <x v="0"/>
    <x v="7"/>
    <x v="0"/>
    <x v="0"/>
    <x v="2"/>
    <x v="1"/>
  </r>
  <r>
    <x v="1"/>
    <x v="4"/>
    <s v="De Bonte Raaf"/>
    <x v="17"/>
    <x v="29"/>
    <n v="0"/>
    <x v="0"/>
    <x v="7"/>
    <x v="0"/>
    <x v="0"/>
    <x v="2"/>
    <x v="1"/>
  </r>
  <r>
    <x v="1"/>
    <x v="4"/>
    <s v="De Bonte Raaf"/>
    <x v="17"/>
    <x v="30"/>
    <n v="0"/>
    <x v="0"/>
    <x v="7"/>
    <x v="0"/>
    <x v="0"/>
    <x v="2"/>
    <x v="1"/>
  </r>
  <r>
    <x v="1"/>
    <x v="4"/>
    <s v="De Bonte Raaf"/>
    <x v="17"/>
    <x v="31"/>
    <n v="0"/>
    <x v="0"/>
    <x v="7"/>
    <x v="0"/>
    <x v="0"/>
    <x v="2"/>
    <x v="1"/>
  </r>
  <r>
    <x v="1"/>
    <x v="4"/>
    <s v="De Bonte Raaf"/>
    <x v="17"/>
    <x v="32"/>
    <n v="171"/>
    <x v="0"/>
    <x v="7"/>
    <x v="0"/>
    <x v="0"/>
    <x v="2"/>
    <x v="1"/>
  </r>
  <r>
    <x v="1"/>
    <x v="4"/>
    <s v="De Bonte Raaf"/>
    <x v="17"/>
    <x v="33"/>
    <n v="109.62"/>
    <x v="0"/>
    <x v="7"/>
    <x v="0"/>
    <x v="0"/>
    <x v="2"/>
    <x v="1"/>
  </r>
  <r>
    <x v="1"/>
    <x v="4"/>
    <s v="De Bonte Raaf"/>
    <x v="17"/>
    <x v="34"/>
    <n v="100"/>
    <x v="0"/>
    <x v="7"/>
    <x v="0"/>
    <x v="0"/>
    <x v="2"/>
    <x v="1"/>
  </r>
  <r>
    <x v="1"/>
    <x v="4"/>
    <s v="De Bonte Raaf"/>
    <x v="17"/>
    <x v="35"/>
    <n v="100"/>
    <x v="0"/>
    <x v="7"/>
    <x v="0"/>
    <x v="0"/>
    <x v="2"/>
    <x v="1"/>
  </r>
  <r>
    <x v="1"/>
    <x v="4"/>
    <s v="De Bonte Raaf"/>
    <x v="17"/>
    <x v="36"/>
    <n v="171"/>
    <x v="0"/>
    <x v="7"/>
    <x v="0"/>
    <x v="0"/>
    <x v="2"/>
    <x v="1"/>
  </r>
  <r>
    <x v="1"/>
    <x v="4"/>
    <s v="De Bonte Raaf"/>
    <x v="17"/>
    <x v="37"/>
    <n v="6.97"/>
    <x v="0"/>
    <x v="7"/>
    <x v="0"/>
    <x v="0"/>
    <x v="2"/>
    <x v="1"/>
  </r>
  <r>
    <x v="1"/>
    <x v="4"/>
    <s v="De Bonte Raaf"/>
    <x v="17"/>
    <x v="127"/>
    <n v="37.1"/>
    <x v="0"/>
    <x v="7"/>
    <x v="0"/>
    <x v="0"/>
    <x v="2"/>
    <x v="1"/>
  </r>
  <r>
    <x v="1"/>
    <x v="4"/>
    <s v="De Bonte Raaf"/>
    <x v="17"/>
    <x v="128"/>
    <n v="37.1"/>
    <x v="0"/>
    <x v="7"/>
    <x v="0"/>
    <x v="0"/>
    <x v="2"/>
    <x v="1"/>
  </r>
  <r>
    <x v="1"/>
    <x v="4"/>
    <s v="De Bonte Raaf"/>
    <x v="17"/>
    <x v="129"/>
    <n v="996.4"/>
    <x v="0"/>
    <x v="7"/>
    <x v="0"/>
    <x v="0"/>
    <x v="2"/>
    <x v="1"/>
  </r>
  <r>
    <x v="1"/>
    <x v="4"/>
    <s v="De Bonte Raaf"/>
    <x v="17"/>
    <x v="38"/>
    <n v="34.03"/>
    <x v="0"/>
    <x v="7"/>
    <x v="0"/>
    <x v="0"/>
    <x v="2"/>
    <x v="1"/>
  </r>
  <r>
    <x v="1"/>
    <x v="4"/>
    <s v="De Bonte Raaf"/>
    <x v="17"/>
    <x v="93"/>
    <n v="93.6"/>
    <x v="0"/>
    <x v="7"/>
    <x v="0"/>
    <x v="0"/>
    <x v="2"/>
    <x v="1"/>
  </r>
  <r>
    <x v="1"/>
    <x v="4"/>
    <s v="De Bonte Raaf"/>
    <x v="17"/>
    <x v="40"/>
    <n v="127.63"/>
    <x v="0"/>
    <x v="7"/>
    <x v="0"/>
    <x v="0"/>
    <x v="2"/>
    <x v="1"/>
  </r>
  <r>
    <x v="1"/>
    <x v="4"/>
    <s v="De Bonte Raaf"/>
    <x v="17"/>
    <x v="94"/>
    <n v="72"/>
    <x v="0"/>
    <x v="7"/>
    <x v="0"/>
    <x v="0"/>
    <x v="2"/>
    <x v="1"/>
  </r>
  <r>
    <x v="1"/>
    <x v="4"/>
    <s v="De Bonte Raaf"/>
    <x v="17"/>
    <x v="92"/>
    <n v="0"/>
    <x v="0"/>
    <x v="7"/>
    <x v="0"/>
    <x v="0"/>
    <x v="2"/>
    <x v="1"/>
  </r>
  <r>
    <x v="1"/>
    <x v="4"/>
    <s v="De Bonte Raaf"/>
    <x v="17"/>
    <x v="107"/>
    <n v="0"/>
    <x v="0"/>
    <x v="7"/>
    <x v="0"/>
    <x v="1"/>
    <x v="2"/>
    <x v="1"/>
  </r>
  <r>
    <x v="1"/>
    <x v="4"/>
    <s v="De Bonte Raaf"/>
    <x v="17"/>
    <x v="43"/>
    <n v="0"/>
    <x v="0"/>
    <x v="7"/>
    <x v="0"/>
    <x v="1"/>
    <x v="2"/>
    <x v="1"/>
  </r>
  <r>
    <x v="1"/>
    <x v="4"/>
    <s v="De Bonte Raaf"/>
    <x v="17"/>
    <x v="108"/>
    <n v="0"/>
    <x v="0"/>
    <x v="7"/>
    <x v="0"/>
    <x v="1"/>
    <x v="2"/>
    <x v="1"/>
  </r>
  <r>
    <x v="1"/>
    <x v="4"/>
    <s v="De Bonte Raaf"/>
    <x v="17"/>
    <x v="109"/>
    <n v="0"/>
    <x v="0"/>
    <x v="7"/>
    <x v="0"/>
    <x v="1"/>
    <x v="2"/>
    <x v="1"/>
  </r>
  <r>
    <x v="1"/>
    <x v="4"/>
    <s v="De Bonte Raaf"/>
    <x v="17"/>
    <x v="110"/>
    <n v="0"/>
    <x v="0"/>
    <x v="7"/>
    <x v="0"/>
    <x v="1"/>
    <x v="2"/>
    <x v="1"/>
  </r>
  <r>
    <x v="1"/>
    <x v="4"/>
    <s v="De Bonte Raaf"/>
    <x v="17"/>
    <x v="44"/>
    <n v="0"/>
    <x v="0"/>
    <x v="7"/>
    <x v="0"/>
    <x v="2"/>
    <x v="2"/>
    <x v="1"/>
  </r>
  <r>
    <x v="1"/>
    <x v="4"/>
    <s v="De Bonte Raaf"/>
    <x v="17"/>
    <x v="111"/>
    <n v="0"/>
    <x v="0"/>
    <x v="7"/>
    <x v="0"/>
    <x v="2"/>
    <x v="2"/>
    <x v="1"/>
  </r>
  <r>
    <x v="1"/>
    <x v="4"/>
    <s v="De Bonte Raaf"/>
    <x v="17"/>
    <x v="46"/>
    <n v="0"/>
    <x v="0"/>
    <x v="7"/>
    <x v="0"/>
    <x v="2"/>
    <x v="2"/>
    <x v="1"/>
  </r>
  <r>
    <x v="1"/>
    <x v="4"/>
    <s v="De Bonte Raaf"/>
    <x v="17"/>
    <x v="112"/>
    <n v="0"/>
    <x v="0"/>
    <x v="7"/>
    <x v="0"/>
    <x v="2"/>
    <x v="2"/>
    <x v="1"/>
  </r>
  <r>
    <x v="1"/>
    <x v="4"/>
    <s v="De Bonte Raaf"/>
    <x v="17"/>
    <x v="113"/>
    <n v="0"/>
    <x v="0"/>
    <x v="7"/>
    <x v="0"/>
    <x v="2"/>
    <x v="2"/>
    <x v="1"/>
  </r>
  <r>
    <x v="1"/>
    <x v="4"/>
    <s v="De Bonte Raaf"/>
    <x v="17"/>
    <x v="114"/>
    <n v="0"/>
    <x v="0"/>
    <x v="7"/>
    <x v="0"/>
    <x v="2"/>
    <x v="2"/>
    <x v="1"/>
  </r>
  <r>
    <x v="1"/>
    <x v="4"/>
    <s v="De Bonte Raaf"/>
    <x v="17"/>
    <x v="115"/>
    <n v="0"/>
    <x v="0"/>
    <x v="7"/>
    <x v="0"/>
    <x v="2"/>
    <x v="2"/>
    <x v="1"/>
  </r>
  <r>
    <x v="1"/>
    <x v="4"/>
    <s v="De Bonte Raaf"/>
    <x v="17"/>
    <x v="116"/>
    <n v="0"/>
    <x v="0"/>
    <x v="7"/>
    <x v="0"/>
    <x v="1"/>
    <x v="2"/>
    <x v="1"/>
  </r>
  <r>
    <x v="1"/>
    <x v="4"/>
    <s v="De Bonte Raaf"/>
    <x v="17"/>
    <x v="117"/>
    <n v="0"/>
    <x v="0"/>
    <x v="7"/>
    <x v="0"/>
    <x v="2"/>
    <x v="2"/>
    <x v="1"/>
  </r>
  <r>
    <x v="1"/>
    <x v="4"/>
    <s v="De Bonte Raaf"/>
    <x v="17"/>
    <x v="118"/>
    <n v="0"/>
    <x v="0"/>
    <x v="7"/>
    <x v="0"/>
    <x v="1"/>
    <x v="2"/>
    <x v="1"/>
  </r>
  <r>
    <x v="1"/>
    <x v="4"/>
    <s v="De Bonte Raaf"/>
    <x v="17"/>
    <x v="119"/>
    <n v="-0.4"/>
    <x v="0"/>
    <x v="7"/>
    <x v="0"/>
    <x v="10"/>
    <x v="2"/>
    <x v="1"/>
  </r>
  <r>
    <x v="1"/>
    <x v="4"/>
    <s v="De Bonte Raaf"/>
    <x v="17"/>
    <x v="132"/>
    <n v="0"/>
    <x v="0"/>
    <x v="7"/>
    <x v="0"/>
    <x v="10"/>
    <x v="2"/>
    <x v="1"/>
  </r>
  <r>
    <x v="1"/>
    <x v="4"/>
    <s v="De Bonte Raaf"/>
    <x v="17"/>
    <x v="133"/>
    <n v="0"/>
    <x v="0"/>
    <x v="7"/>
    <x v="0"/>
    <x v="10"/>
    <x v="2"/>
    <x v="1"/>
  </r>
  <r>
    <x v="1"/>
    <x v="4"/>
    <s v="De Bonte Raaf"/>
    <x v="17"/>
    <x v="120"/>
    <n v="0"/>
    <x v="0"/>
    <x v="7"/>
    <x v="0"/>
    <x v="10"/>
    <x v="2"/>
    <x v="1"/>
  </r>
  <r>
    <x v="1"/>
    <x v="4"/>
    <s v="De Bonte Raaf"/>
    <x v="17"/>
    <x v="121"/>
    <n v="0"/>
    <x v="0"/>
    <x v="7"/>
    <x v="0"/>
    <x v="10"/>
    <x v="2"/>
    <x v="1"/>
  </r>
  <r>
    <x v="1"/>
    <x v="4"/>
    <s v="De Bonte Raaf"/>
    <x v="17"/>
    <x v="122"/>
    <n v="0"/>
    <x v="0"/>
    <x v="7"/>
    <x v="0"/>
    <x v="10"/>
    <x v="2"/>
    <x v="1"/>
  </r>
  <r>
    <x v="1"/>
    <x v="4"/>
    <s v="De Bonte Raaf"/>
    <x v="17"/>
    <x v="123"/>
    <n v="0"/>
    <x v="0"/>
    <x v="7"/>
    <x v="0"/>
    <x v="10"/>
    <x v="2"/>
    <x v="1"/>
  </r>
  <r>
    <x v="1"/>
    <x v="4"/>
    <s v="De Bonte Raaf"/>
    <x v="17"/>
    <x v="124"/>
    <n v="0"/>
    <x v="0"/>
    <x v="7"/>
    <x v="0"/>
    <x v="10"/>
    <x v="2"/>
    <x v="1"/>
  </r>
  <r>
    <x v="1"/>
    <x v="4"/>
    <s v="De Bonte Raaf"/>
    <x v="17"/>
    <x v="48"/>
    <n v="0"/>
    <x v="0"/>
    <x v="7"/>
    <x v="0"/>
    <x v="1"/>
    <x v="2"/>
    <x v="1"/>
  </r>
  <r>
    <x v="1"/>
    <x v="4"/>
    <s v="De Bonte Raaf"/>
    <x v="17"/>
    <x v="49"/>
    <n v="0"/>
    <x v="0"/>
    <x v="7"/>
    <x v="0"/>
    <x v="3"/>
    <x v="2"/>
    <x v="1"/>
  </r>
  <r>
    <x v="1"/>
    <x v="4"/>
    <s v="De Bonte Raaf"/>
    <x v="17"/>
    <x v="50"/>
    <n v="0"/>
    <x v="0"/>
    <x v="7"/>
    <x v="0"/>
    <x v="4"/>
    <x v="2"/>
    <x v="1"/>
  </r>
  <r>
    <x v="1"/>
    <x v="4"/>
    <s v="De Bonte Raaf"/>
    <x v="17"/>
    <x v="51"/>
    <n v="0"/>
    <x v="0"/>
    <x v="7"/>
    <x v="0"/>
    <x v="4"/>
    <x v="2"/>
    <x v="1"/>
  </r>
  <r>
    <x v="1"/>
    <x v="4"/>
    <s v="De Bonte Raaf"/>
    <x v="17"/>
    <x v="52"/>
    <n v="0"/>
    <x v="0"/>
    <x v="7"/>
    <x v="0"/>
    <x v="1"/>
    <x v="2"/>
    <x v="1"/>
  </r>
  <r>
    <x v="1"/>
    <x v="4"/>
    <s v="De Bonte Raaf"/>
    <x v="17"/>
    <x v="53"/>
    <n v="0"/>
    <x v="0"/>
    <x v="7"/>
    <x v="0"/>
    <x v="3"/>
    <x v="2"/>
    <x v="1"/>
  </r>
  <r>
    <x v="1"/>
    <x v="4"/>
    <s v="De Bonte Raaf"/>
    <x v="17"/>
    <x v="54"/>
    <n v="0"/>
    <x v="0"/>
    <x v="7"/>
    <x v="0"/>
    <x v="4"/>
    <x v="2"/>
    <x v="1"/>
  </r>
  <r>
    <x v="1"/>
    <x v="4"/>
    <s v="De Bonte Raaf"/>
    <x v="17"/>
    <x v="55"/>
    <n v="0"/>
    <x v="0"/>
    <x v="7"/>
    <x v="0"/>
    <x v="4"/>
    <x v="2"/>
    <x v="1"/>
  </r>
  <r>
    <x v="1"/>
    <x v="4"/>
    <s v="De Bonte Raaf"/>
    <x v="17"/>
    <x v="56"/>
    <n v="0"/>
    <x v="0"/>
    <x v="7"/>
    <x v="0"/>
    <x v="4"/>
    <x v="2"/>
    <x v="1"/>
  </r>
  <r>
    <x v="1"/>
    <x v="4"/>
    <s v="De Bonte Raaf"/>
    <x v="17"/>
    <x v="57"/>
    <n v="0"/>
    <x v="0"/>
    <x v="7"/>
    <x v="0"/>
    <x v="4"/>
    <x v="2"/>
    <x v="1"/>
  </r>
  <r>
    <x v="1"/>
    <x v="4"/>
    <s v="De Bonte Raaf"/>
    <x v="17"/>
    <x v="58"/>
    <n v="0"/>
    <x v="0"/>
    <x v="7"/>
    <x v="0"/>
    <x v="4"/>
    <x v="2"/>
    <x v="1"/>
  </r>
  <r>
    <x v="1"/>
    <x v="4"/>
    <s v="De Bonte Raaf"/>
    <x v="17"/>
    <x v="59"/>
    <n v="0"/>
    <x v="0"/>
    <x v="7"/>
    <x v="0"/>
    <x v="4"/>
    <x v="2"/>
    <x v="1"/>
  </r>
  <r>
    <x v="1"/>
    <x v="4"/>
    <s v="De Bonte Raaf"/>
    <x v="17"/>
    <x v="60"/>
    <n v="0"/>
    <x v="0"/>
    <x v="7"/>
    <x v="0"/>
    <x v="5"/>
    <x v="2"/>
    <x v="1"/>
  </r>
  <r>
    <x v="1"/>
    <x v="4"/>
    <s v="De Bonte Raaf"/>
    <x v="17"/>
    <x v="64"/>
    <n v="0"/>
    <x v="0"/>
    <x v="7"/>
    <x v="0"/>
    <x v="5"/>
    <x v="2"/>
    <x v="1"/>
  </r>
  <r>
    <x v="1"/>
    <x v="4"/>
    <s v="De Bonte Raaf"/>
    <x v="17"/>
    <x v="66"/>
    <n v="0"/>
    <x v="0"/>
    <x v="7"/>
    <x v="0"/>
    <x v="5"/>
    <x v="2"/>
    <x v="1"/>
  </r>
  <r>
    <x v="1"/>
    <x v="4"/>
    <s v="De Bonte Raaf"/>
    <x v="17"/>
    <x v="67"/>
    <n v="0"/>
    <x v="0"/>
    <x v="7"/>
    <x v="0"/>
    <x v="5"/>
    <x v="2"/>
    <x v="1"/>
  </r>
  <r>
    <x v="1"/>
    <x v="4"/>
    <s v="De Bonte Raaf"/>
    <x v="17"/>
    <x v="70"/>
    <n v="0"/>
    <x v="0"/>
    <x v="7"/>
    <x v="0"/>
    <x v="5"/>
    <x v="2"/>
    <x v="1"/>
  </r>
  <r>
    <x v="1"/>
    <x v="4"/>
    <s v="De Bonte Raaf"/>
    <x v="17"/>
    <x v="72"/>
    <n v="0"/>
    <x v="0"/>
    <x v="7"/>
    <x v="0"/>
    <x v="4"/>
    <x v="2"/>
    <x v="1"/>
  </r>
  <r>
    <x v="1"/>
    <x v="4"/>
    <s v="De Bonte Raaf"/>
    <x v="17"/>
    <x v="73"/>
    <n v="0"/>
    <x v="0"/>
    <x v="7"/>
    <x v="0"/>
    <x v="4"/>
    <x v="2"/>
    <x v="1"/>
  </r>
  <r>
    <x v="1"/>
    <x v="4"/>
    <s v="De Bonte Raaf"/>
    <x v="17"/>
    <x v="74"/>
    <n v="0"/>
    <x v="0"/>
    <x v="7"/>
    <x v="0"/>
    <x v="4"/>
    <x v="2"/>
    <x v="1"/>
  </r>
  <r>
    <x v="1"/>
    <x v="4"/>
    <s v="De Bonte Raaf"/>
    <x v="17"/>
    <x v="75"/>
    <n v="0"/>
    <x v="0"/>
    <x v="7"/>
    <x v="0"/>
    <x v="4"/>
    <x v="2"/>
    <x v="1"/>
  </r>
  <r>
    <x v="1"/>
    <x v="4"/>
    <s v="De Bonte Raaf"/>
    <x v="17"/>
    <x v="76"/>
    <n v="6.97"/>
    <x v="0"/>
    <x v="7"/>
    <x v="0"/>
    <x v="6"/>
    <x v="2"/>
    <x v="1"/>
  </r>
  <r>
    <x v="1"/>
    <x v="4"/>
    <s v="De Bonte Raaf"/>
    <x v="17"/>
    <x v="125"/>
    <n v="0"/>
    <x v="0"/>
    <x v="7"/>
    <x v="0"/>
    <x v="6"/>
    <x v="2"/>
    <x v="1"/>
  </r>
  <r>
    <x v="1"/>
    <x v="4"/>
    <s v="De Bonte Raaf"/>
    <x v="17"/>
    <x v="77"/>
    <n v="-36.67"/>
    <x v="0"/>
    <x v="7"/>
    <x v="0"/>
    <x v="7"/>
    <x v="2"/>
    <x v="1"/>
  </r>
  <r>
    <x v="1"/>
    <x v="4"/>
    <s v="De Bonte Raaf"/>
    <x v="17"/>
    <x v="78"/>
    <n v="0"/>
    <x v="0"/>
    <x v="7"/>
    <x v="0"/>
    <x v="7"/>
    <x v="2"/>
    <x v="1"/>
  </r>
  <r>
    <x v="1"/>
    <x v="4"/>
    <s v="De Bonte Raaf"/>
    <x v="17"/>
    <x v="79"/>
    <n v="0"/>
    <x v="0"/>
    <x v="7"/>
    <x v="0"/>
    <x v="7"/>
    <x v="2"/>
    <x v="1"/>
  </r>
  <r>
    <x v="1"/>
    <x v="4"/>
    <s v="De Bonte Raaf"/>
    <x v="17"/>
    <x v="80"/>
    <n v="0"/>
    <x v="0"/>
    <x v="7"/>
    <x v="0"/>
    <x v="8"/>
    <x v="2"/>
    <x v="1"/>
  </r>
  <r>
    <x v="1"/>
    <x v="4"/>
    <s v="De Bonte Raaf"/>
    <x v="17"/>
    <x v="126"/>
    <n v="0"/>
    <x v="0"/>
    <x v="7"/>
    <x v="0"/>
    <x v="8"/>
    <x v="2"/>
    <x v="1"/>
  </r>
  <r>
    <x v="1"/>
    <x v="4"/>
    <s v="De Bonte Raaf"/>
    <x v="17"/>
    <x v="81"/>
    <n v="62.93"/>
    <x v="0"/>
    <x v="7"/>
    <x v="0"/>
    <x v="8"/>
    <x v="2"/>
    <x v="1"/>
  </r>
  <r>
    <x v="1"/>
    <x v="4"/>
    <s v="De Bonte Raaf"/>
    <x v="17"/>
    <x v="82"/>
    <n v="0"/>
    <x v="0"/>
    <x v="7"/>
    <x v="0"/>
    <x v="8"/>
    <x v="2"/>
    <x v="1"/>
  </r>
  <r>
    <x v="1"/>
    <x v="4"/>
    <s v="De Bonte Raaf"/>
    <x v="17"/>
    <x v="83"/>
    <n v="62.93"/>
    <x v="0"/>
    <x v="7"/>
    <x v="0"/>
    <x v="9"/>
    <x v="2"/>
    <x v="1"/>
  </r>
  <r>
    <x v="1"/>
    <x v="4"/>
    <s v="De Bonte Raaf"/>
    <x v="17"/>
    <x v="84"/>
    <n v="0"/>
    <x v="0"/>
    <x v="7"/>
    <x v="0"/>
    <x v="3"/>
    <x v="2"/>
    <x v="1"/>
  </r>
  <r>
    <x v="1"/>
    <x v="4"/>
    <s v="De Bonte Raaf"/>
    <x v="18"/>
    <x v="0"/>
    <n v="4943.76"/>
    <x v="4"/>
    <x v="5"/>
    <x v="3"/>
    <x v="0"/>
    <x v="0"/>
    <x v="1"/>
  </r>
  <r>
    <x v="1"/>
    <x v="4"/>
    <s v="De Bonte Raaf"/>
    <x v="18"/>
    <x v="85"/>
    <n v="2850.77"/>
    <x v="4"/>
    <x v="5"/>
    <x v="3"/>
    <x v="0"/>
    <x v="0"/>
    <x v="1"/>
  </r>
  <r>
    <x v="1"/>
    <x v="4"/>
    <s v="De Bonte Raaf"/>
    <x v="18"/>
    <x v="97"/>
    <n v="297.83999999999997"/>
    <x v="4"/>
    <x v="5"/>
    <x v="3"/>
    <x v="0"/>
    <x v="0"/>
    <x v="1"/>
  </r>
  <r>
    <x v="1"/>
    <x v="4"/>
    <s v="De Bonte Raaf"/>
    <x v="18"/>
    <x v="86"/>
    <n v="2850.77"/>
    <x v="4"/>
    <x v="5"/>
    <x v="3"/>
    <x v="0"/>
    <x v="0"/>
    <x v="1"/>
  </r>
  <r>
    <x v="1"/>
    <x v="4"/>
    <s v="De Bonte Raaf"/>
    <x v="18"/>
    <x v="4"/>
    <n v="1650"/>
    <x v="4"/>
    <x v="5"/>
    <x v="3"/>
    <x v="1"/>
    <x v="0"/>
    <x v="1"/>
  </r>
  <r>
    <x v="1"/>
    <x v="4"/>
    <s v="De Bonte Raaf"/>
    <x v="18"/>
    <x v="98"/>
    <n v="297.83999999999997"/>
    <x v="4"/>
    <x v="5"/>
    <x v="3"/>
    <x v="0"/>
    <x v="0"/>
    <x v="1"/>
  </r>
  <r>
    <x v="1"/>
    <x v="4"/>
    <s v="De Bonte Raaf"/>
    <x v="18"/>
    <x v="6"/>
    <n v="3247.05"/>
    <x v="4"/>
    <x v="5"/>
    <x v="3"/>
    <x v="0"/>
    <x v="0"/>
    <x v="1"/>
  </r>
  <r>
    <x v="1"/>
    <x v="4"/>
    <s v="De Bonte Raaf"/>
    <x v="18"/>
    <x v="101"/>
    <n v="50"/>
    <x v="4"/>
    <x v="5"/>
    <x v="3"/>
    <x v="1"/>
    <x v="0"/>
    <x v="1"/>
  </r>
  <r>
    <x v="1"/>
    <x v="4"/>
    <s v="De Bonte Raaf"/>
    <x v="18"/>
    <x v="99"/>
    <n v="297.83999999999997"/>
    <x v="4"/>
    <x v="5"/>
    <x v="3"/>
    <x v="0"/>
    <x v="0"/>
    <x v="1"/>
  </r>
  <r>
    <x v="1"/>
    <x v="4"/>
    <s v="De Bonte Raaf"/>
    <x v="18"/>
    <x v="9"/>
    <n v="0"/>
    <x v="4"/>
    <x v="5"/>
    <x v="3"/>
    <x v="0"/>
    <x v="0"/>
    <x v="1"/>
  </r>
  <r>
    <x v="1"/>
    <x v="4"/>
    <s v="De Bonte Raaf"/>
    <x v="18"/>
    <x v="102"/>
    <n v="0"/>
    <x v="4"/>
    <x v="5"/>
    <x v="3"/>
    <x v="0"/>
    <x v="0"/>
    <x v="1"/>
  </r>
  <r>
    <x v="1"/>
    <x v="4"/>
    <s v="De Bonte Raaf"/>
    <x v="18"/>
    <x v="87"/>
    <n v="1650"/>
    <x v="4"/>
    <x v="5"/>
    <x v="3"/>
    <x v="0"/>
    <x v="0"/>
    <x v="1"/>
  </r>
  <r>
    <x v="1"/>
    <x v="4"/>
    <s v="De Bonte Raaf"/>
    <x v="18"/>
    <x v="88"/>
    <n v="2073"/>
    <x v="4"/>
    <x v="5"/>
    <x v="3"/>
    <x v="0"/>
    <x v="0"/>
    <x v="1"/>
  </r>
  <r>
    <x v="1"/>
    <x v="4"/>
    <s v="De Bonte Raaf"/>
    <x v="18"/>
    <x v="89"/>
    <n v="2073"/>
    <x v="4"/>
    <x v="5"/>
    <x v="3"/>
    <x v="0"/>
    <x v="0"/>
    <x v="1"/>
  </r>
  <r>
    <x v="1"/>
    <x v="4"/>
    <s v="De Bonte Raaf"/>
    <x v="18"/>
    <x v="90"/>
    <n v="1650"/>
    <x v="4"/>
    <x v="5"/>
    <x v="3"/>
    <x v="0"/>
    <x v="0"/>
    <x v="1"/>
  </r>
  <r>
    <x v="1"/>
    <x v="4"/>
    <s v="De Bonte Raaf"/>
    <x v="18"/>
    <x v="91"/>
    <n v="2073"/>
    <x v="4"/>
    <x v="5"/>
    <x v="3"/>
    <x v="0"/>
    <x v="0"/>
    <x v="1"/>
  </r>
  <r>
    <x v="1"/>
    <x v="4"/>
    <s v="De Bonte Raaf"/>
    <x v="18"/>
    <x v="103"/>
    <n v="0"/>
    <x v="4"/>
    <x v="5"/>
    <x v="3"/>
    <x v="1"/>
    <x v="0"/>
    <x v="1"/>
  </r>
  <r>
    <x v="1"/>
    <x v="4"/>
    <s v="De Bonte Raaf"/>
    <x v="18"/>
    <x v="15"/>
    <n v="0"/>
    <x v="4"/>
    <x v="5"/>
    <x v="3"/>
    <x v="0"/>
    <x v="0"/>
    <x v="1"/>
  </r>
  <r>
    <x v="1"/>
    <x v="4"/>
    <s v="De Bonte Raaf"/>
    <x v="18"/>
    <x v="16"/>
    <n v="3148.61"/>
    <x v="4"/>
    <x v="5"/>
    <x v="3"/>
    <x v="0"/>
    <x v="0"/>
    <x v="1"/>
  </r>
  <r>
    <x v="1"/>
    <x v="4"/>
    <s v="De Bonte Raaf"/>
    <x v="18"/>
    <x v="17"/>
    <n v="0"/>
    <x v="4"/>
    <x v="5"/>
    <x v="3"/>
    <x v="0"/>
    <x v="0"/>
    <x v="1"/>
  </r>
  <r>
    <x v="1"/>
    <x v="4"/>
    <s v="De Bonte Raaf"/>
    <x v="18"/>
    <x v="18"/>
    <n v="3148.61"/>
    <x v="4"/>
    <x v="5"/>
    <x v="3"/>
    <x v="0"/>
    <x v="0"/>
    <x v="1"/>
  </r>
  <r>
    <x v="1"/>
    <x v="4"/>
    <s v="De Bonte Raaf"/>
    <x v="18"/>
    <x v="19"/>
    <n v="17"/>
    <x v="4"/>
    <x v="5"/>
    <x v="3"/>
    <x v="0"/>
    <x v="0"/>
    <x v="1"/>
  </r>
  <r>
    <x v="1"/>
    <x v="4"/>
    <s v="De Bonte Raaf"/>
    <x v="18"/>
    <x v="20"/>
    <n v="3148.61"/>
    <x v="4"/>
    <x v="5"/>
    <x v="3"/>
    <x v="0"/>
    <x v="0"/>
    <x v="1"/>
  </r>
  <r>
    <x v="1"/>
    <x v="4"/>
    <s v="De Bonte Raaf"/>
    <x v="18"/>
    <x v="21"/>
    <n v="-658.94"/>
    <x v="4"/>
    <x v="5"/>
    <x v="3"/>
    <x v="0"/>
    <x v="0"/>
    <x v="1"/>
  </r>
  <r>
    <x v="1"/>
    <x v="4"/>
    <s v="De Bonte Raaf"/>
    <x v="18"/>
    <x v="22"/>
    <n v="3148.61"/>
    <x v="4"/>
    <x v="5"/>
    <x v="3"/>
    <x v="0"/>
    <x v="0"/>
    <x v="1"/>
  </r>
  <r>
    <x v="1"/>
    <x v="4"/>
    <s v="De Bonte Raaf"/>
    <x v="18"/>
    <x v="23"/>
    <n v="3148.61"/>
    <x v="4"/>
    <x v="5"/>
    <x v="3"/>
    <x v="0"/>
    <x v="0"/>
    <x v="1"/>
  </r>
  <r>
    <x v="1"/>
    <x v="4"/>
    <s v="De Bonte Raaf"/>
    <x v="18"/>
    <x v="24"/>
    <n v="3148.61"/>
    <x v="4"/>
    <x v="5"/>
    <x v="3"/>
    <x v="0"/>
    <x v="0"/>
    <x v="1"/>
  </r>
  <r>
    <x v="1"/>
    <x v="4"/>
    <s v="De Bonte Raaf"/>
    <x v="18"/>
    <x v="25"/>
    <n v="21.67"/>
    <x v="4"/>
    <x v="5"/>
    <x v="3"/>
    <x v="0"/>
    <x v="0"/>
    <x v="1"/>
  </r>
  <r>
    <x v="1"/>
    <x v="4"/>
    <s v="De Bonte Raaf"/>
    <x v="18"/>
    <x v="26"/>
    <n v="96"/>
    <x v="4"/>
    <x v="5"/>
    <x v="3"/>
    <x v="0"/>
    <x v="0"/>
    <x v="1"/>
  </r>
  <r>
    <x v="1"/>
    <x v="4"/>
    <s v="De Bonte Raaf"/>
    <x v="18"/>
    <x v="27"/>
    <n v="347.17"/>
    <x v="4"/>
    <x v="5"/>
    <x v="3"/>
    <x v="0"/>
    <x v="0"/>
    <x v="1"/>
  </r>
  <r>
    <x v="1"/>
    <x v="4"/>
    <s v="De Bonte Raaf"/>
    <x v="18"/>
    <x v="28"/>
    <n v="2850.77"/>
    <x v="4"/>
    <x v="5"/>
    <x v="3"/>
    <x v="0"/>
    <x v="0"/>
    <x v="1"/>
  </r>
  <r>
    <x v="1"/>
    <x v="4"/>
    <s v="De Bonte Raaf"/>
    <x v="18"/>
    <x v="29"/>
    <n v="297.83999999999997"/>
    <x v="4"/>
    <x v="5"/>
    <x v="3"/>
    <x v="0"/>
    <x v="0"/>
    <x v="1"/>
  </r>
  <r>
    <x v="1"/>
    <x v="4"/>
    <s v="De Bonte Raaf"/>
    <x v="18"/>
    <x v="30"/>
    <n v="3300"/>
    <x v="4"/>
    <x v="5"/>
    <x v="3"/>
    <x v="0"/>
    <x v="0"/>
    <x v="1"/>
  </r>
  <r>
    <x v="1"/>
    <x v="4"/>
    <s v="De Bonte Raaf"/>
    <x v="18"/>
    <x v="31"/>
    <n v="21.15"/>
    <x v="4"/>
    <x v="5"/>
    <x v="3"/>
    <x v="0"/>
    <x v="0"/>
    <x v="1"/>
  </r>
  <r>
    <x v="1"/>
    <x v="4"/>
    <s v="De Bonte Raaf"/>
    <x v="18"/>
    <x v="32"/>
    <n v="98"/>
    <x v="4"/>
    <x v="5"/>
    <x v="3"/>
    <x v="0"/>
    <x v="0"/>
    <x v="1"/>
  </r>
  <r>
    <x v="1"/>
    <x v="4"/>
    <s v="De Bonte Raaf"/>
    <x v="18"/>
    <x v="33"/>
    <n v="62.82"/>
    <x v="4"/>
    <x v="5"/>
    <x v="3"/>
    <x v="0"/>
    <x v="0"/>
    <x v="1"/>
  </r>
  <r>
    <x v="1"/>
    <x v="4"/>
    <s v="De Bonte Raaf"/>
    <x v="18"/>
    <x v="34"/>
    <n v="50"/>
    <x v="4"/>
    <x v="5"/>
    <x v="3"/>
    <x v="0"/>
    <x v="0"/>
    <x v="1"/>
  </r>
  <r>
    <x v="1"/>
    <x v="4"/>
    <s v="De Bonte Raaf"/>
    <x v="18"/>
    <x v="35"/>
    <n v="80"/>
    <x v="4"/>
    <x v="5"/>
    <x v="3"/>
    <x v="0"/>
    <x v="0"/>
    <x v="1"/>
  </r>
  <r>
    <x v="1"/>
    <x v="4"/>
    <s v="De Bonte Raaf"/>
    <x v="18"/>
    <x v="36"/>
    <n v="98"/>
    <x v="4"/>
    <x v="5"/>
    <x v="3"/>
    <x v="0"/>
    <x v="0"/>
    <x v="1"/>
  </r>
  <r>
    <x v="1"/>
    <x v="4"/>
    <s v="De Bonte Raaf"/>
    <x v="18"/>
    <x v="37"/>
    <n v="220.4"/>
    <x v="4"/>
    <x v="5"/>
    <x v="3"/>
    <x v="0"/>
    <x v="0"/>
    <x v="1"/>
  </r>
  <r>
    <x v="1"/>
    <x v="4"/>
    <s v="De Bonte Raaf"/>
    <x v="18"/>
    <x v="127"/>
    <n v="40.409999999999997"/>
    <x v="4"/>
    <x v="5"/>
    <x v="3"/>
    <x v="0"/>
    <x v="0"/>
    <x v="1"/>
  </r>
  <r>
    <x v="1"/>
    <x v="4"/>
    <s v="De Bonte Raaf"/>
    <x v="18"/>
    <x v="128"/>
    <n v="40.409999999999997"/>
    <x v="4"/>
    <x v="5"/>
    <x v="3"/>
    <x v="0"/>
    <x v="0"/>
    <x v="1"/>
  </r>
  <r>
    <x v="1"/>
    <x v="4"/>
    <s v="De Bonte Raaf"/>
    <x v="18"/>
    <x v="129"/>
    <n v="25087.97"/>
    <x v="4"/>
    <x v="5"/>
    <x v="3"/>
    <x v="0"/>
    <x v="0"/>
    <x v="1"/>
  </r>
  <r>
    <x v="1"/>
    <x v="4"/>
    <s v="De Bonte Raaf"/>
    <x v="18"/>
    <x v="38"/>
    <n v="4.34"/>
    <x v="4"/>
    <x v="5"/>
    <x v="3"/>
    <x v="0"/>
    <x v="0"/>
    <x v="1"/>
  </r>
  <r>
    <x v="1"/>
    <x v="4"/>
    <s v="De Bonte Raaf"/>
    <x v="18"/>
    <x v="93"/>
    <n v="54"/>
    <x v="4"/>
    <x v="5"/>
    <x v="3"/>
    <x v="0"/>
    <x v="0"/>
    <x v="1"/>
  </r>
  <r>
    <x v="1"/>
    <x v="4"/>
    <s v="De Bonte Raaf"/>
    <x v="18"/>
    <x v="40"/>
    <n v="58.34"/>
    <x v="4"/>
    <x v="5"/>
    <x v="3"/>
    <x v="0"/>
    <x v="0"/>
    <x v="1"/>
  </r>
  <r>
    <x v="1"/>
    <x v="4"/>
    <s v="De Bonte Raaf"/>
    <x v="18"/>
    <x v="94"/>
    <n v="54"/>
    <x v="4"/>
    <x v="5"/>
    <x v="3"/>
    <x v="0"/>
    <x v="0"/>
    <x v="1"/>
  </r>
  <r>
    <x v="1"/>
    <x v="4"/>
    <s v="De Bonte Raaf"/>
    <x v="18"/>
    <x v="92"/>
    <n v="1650"/>
    <x v="4"/>
    <x v="5"/>
    <x v="3"/>
    <x v="0"/>
    <x v="0"/>
    <x v="1"/>
  </r>
  <r>
    <x v="1"/>
    <x v="4"/>
    <s v="De Bonte Raaf"/>
    <x v="18"/>
    <x v="107"/>
    <n v="0"/>
    <x v="4"/>
    <x v="5"/>
    <x v="3"/>
    <x v="1"/>
    <x v="0"/>
    <x v="1"/>
  </r>
  <r>
    <x v="1"/>
    <x v="4"/>
    <s v="De Bonte Raaf"/>
    <x v="18"/>
    <x v="43"/>
    <n v="0"/>
    <x v="4"/>
    <x v="5"/>
    <x v="3"/>
    <x v="1"/>
    <x v="0"/>
    <x v="1"/>
  </r>
  <r>
    <x v="1"/>
    <x v="4"/>
    <s v="De Bonte Raaf"/>
    <x v="18"/>
    <x v="108"/>
    <n v="423"/>
    <x v="4"/>
    <x v="5"/>
    <x v="3"/>
    <x v="1"/>
    <x v="0"/>
    <x v="1"/>
  </r>
  <r>
    <x v="1"/>
    <x v="4"/>
    <s v="De Bonte Raaf"/>
    <x v="18"/>
    <x v="109"/>
    <n v="0"/>
    <x v="4"/>
    <x v="5"/>
    <x v="3"/>
    <x v="1"/>
    <x v="0"/>
    <x v="1"/>
  </r>
  <r>
    <x v="1"/>
    <x v="4"/>
    <s v="De Bonte Raaf"/>
    <x v="18"/>
    <x v="110"/>
    <n v="0"/>
    <x v="4"/>
    <x v="5"/>
    <x v="3"/>
    <x v="1"/>
    <x v="0"/>
    <x v="1"/>
  </r>
  <r>
    <x v="1"/>
    <x v="4"/>
    <s v="De Bonte Raaf"/>
    <x v="18"/>
    <x v="44"/>
    <n v="0"/>
    <x v="4"/>
    <x v="5"/>
    <x v="3"/>
    <x v="2"/>
    <x v="0"/>
    <x v="1"/>
  </r>
  <r>
    <x v="1"/>
    <x v="4"/>
    <s v="De Bonte Raaf"/>
    <x v="18"/>
    <x v="111"/>
    <n v="0"/>
    <x v="4"/>
    <x v="5"/>
    <x v="3"/>
    <x v="2"/>
    <x v="0"/>
    <x v="1"/>
  </r>
  <r>
    <x v="1"/>
    <x v="4"/>
    <s v="De Bonte Raaf"/>
    <x v="18"/>
    <x v="46"/>
    <n v="0"/>
    <x v="4"/>
    <x v="5"/>
    <x v="3"/>
    <x v="2"/>
    <x v="0"/>
    <x v="1"/>
  </r>
  <r>
    <x v="1"/>
    <x v="4"/>
    <s v="De Bonte Raaf"/>
    <x v="18"/>
    <x v="112"/>
    <n v="10"/>
    <x v="4"/>
    <x v="5"/>
    <x v="3"/>
    <x v="2"/>
    <x v="0"/>
    <x v="1"/>
  </r>
  <r>
    <x v="1"/>
    <x v="4"/>
    <s v="De Bonte Raaf"/>
    <x v="18"/>
    <x v="113"/>
    <n v="0"/>
    <x v="4"/>
    <x v="5"/>
    <x v="3"/>
    <x v="2"/>
    <x v="0"/>
    <x v="1"/>
  </r>
  <r>
    <x v="1"/>
    <x v="4"/>
    <s v="De Bonte Raaf"/>
    <x v="18"/>
    <x v="114"/>
    <n v="0"/>
    <x v="4"/>
    <x v="5"/>
    <x v="3"/>
    <x v="2"/>
    <x v="0"/>
    <x v="1"/>
  </r>
  <r>
    <x v="1"/>
    <x v="4"/>
    <s v="De Bonte Raaf"/>
    <x v="18"/>
    <x v="115"/>
    <n v="0"/>
    <x v="4"/>
    <x v="5"/>
    <x v="3"/>
    <x v="2"/>
    <x v="0"/>
    <x v="1"/>
  </r>
  <r>
    <x v="1"/>
    <x v="4"/>
    <s v="De Bonte Raaf"/>
    <x v="18"/>
    <x v="116"/>
    <n v="851.75"/>
    <x v="4"/>
    <x v="5"/>
    <x v="3"/>
    <x v="1"/>
    <x v="0"/>
    <x v="1"/>
  </r>
  <r>
    <x v="1"/>
    <x v="4"/>
    <s v="De Bonte Raaf"/>
    <x v="18"/>
    <x v="117"/>
    <n v="851.75"/>
    <x v="4"/>
    <x v="5"/>
    <x v="3"/>
    <x v="2"/>
    <x v="0"/>
    <x v="1"/>
  </r>
  <r>
    <x v="1"/>
    <x v="4"/>
    <s v="De Bonte Raaf"/>
    <x v="18"/>
    <x v="118"/>
    <n v="0"/>
    <x v="4"/>
    <x v="5"/>
    <x v="3"/>
    <x v="1"/>
    <x v="0"/>
    <x v="1"/>
  </r>
  <r>
    <x v="1"/>
    <x v="4"/>
    <s v="De Bonte Raaf"/>
    <x v="18"/>
    <x v="119"/>
    <n v="-9.68"/>
    <x v="4"/>
    <x v="5"/>
    <x v="3"/>
    <x v="10"/>
    <x v="0"/>
    <x v="1"/>
  </r>
  <r>
    <x v="1"/>
    <x v="4"/>
    <s v="De Bonte Raaf"/>
    <x v="18"/>
    <x v="132"/>
    <n v="0"/>
    <x v="4"/>
    <x v="5"/>
    <x v="3"/>
    <x v="10"/>
    <x v="0"/>
    <x v="1"/>
  </r>
  <r>
    <x v="1"/>
    <x v="4"/>
    <s v="De Bonte Raaf"/>
    <x v="18"/>
    <x v="133"/>
    <n v="0"/>
    <x v="4"/>
    <x v="5"/>
    <x v="3"/>
    <x v="10"/>
    <x v="0"/>
    <x v="1"/>
  </r>
  <r>
    <x v="1"/>
    <x v="4"/>
    <s v="De Bonte Raaf"/>
    <x v="18"/>
    <x v="120"/>
    <n v="460.26"/>
    <x v="4"/>
    <x v="5"/>
    <x v="3"/>
    <x v="10"/>
    <x v="0"/>
    <x v="1"/>
  </r>
  <r>
    <x v="1"/>
    <x v="4"/>
    <s v="De Bonte Raaf"/>
    <x v="18"/>
    <x v="121"/>
    <n v="-114.3"/>
    <x v="4"/>
    <x v="5"/>
    <x v="3"/>
    <x v="10"/>
    <x v="0"/>
    <x v="1"/>
  </r>
  <r>
    <x v="1"/>
    <x v="4"/>
    <s v="De Bonte Raaf"/>
    <x v="18"/>
    <x v="122"/>
    <n v="-114.3"/>
    <x v="4"/>
    <x v="5"/>
    <x v="3"/>
    <x v="10"/>
    <x v="0"/>
    <x v="1"/>
  </r>
  <r>
    <x v="1"/>
    <x v="4"/>
    <s v="De Bonte Raaf"/>
    <x v="18"/>
    <x v="123"/>
    <n v="0"/>
    <x v="4"/>
    <x v="5"/>
    <x v="3"/>
    <x v="10"/>
    <x v="0"/>
    <x v="1"/>
  </r>
  <r>
    <x v="1"/>
    <x v="4"/>
    <s v="De Bonte Raaf"/>
    <x v="18"/>
    <x v="124"/>
    <n v="0"/>
    <x v="4"/>
    <x v="5"/>
    <x v="3"/>
    <x v="10"/>
    <x v="0"/>
    <x v="1"/>
  </r>
  <r>
    <x v="1"/>
    <x v="4"/>
    <s v="De Bonte Raaf"/>
    <x v="18"/>
    <x v="48"/>
    <n v="297.83999999999997"/>
    <x v="4"/>
    <x v="5"/>
    <x v="3"/>
    <x v="1"/>
    <x v="0"/>
    <x v="1"/>
  </r>
  <r>
    <x v="1"/>
    <x v="4"/>
    <s v="De Bonte Raaf"/>
    <x v="18"/>
    <x v="49"/>
    <n v="165.84"/>
    <x v="4"/>
    <x v="5"/>
    <x v="3"/>
    <x v="3"/>
    <x v="0"/>
    <x v="1"/>
  </r>
  <r>
    <x v="1"/>
    <x v="4"/>
    <s v="De Bonte Raaf"/>
    <x v="18"/>
    <x v="50"/>
    <n v="-19.8"/>
    <x v="4"/>
    <x v="5"/>
    <x v="3"/>
    <x v="4"/>
    <x v="0"/>
    <x v="1"/>
  </r>
  <r>
    <x v="1"/>
    <x v="4"/>
    <s v="De Bonte Raaf"/>
    <x v="18"/>
    <x v="51"/>
    <n v="-26.4"/>
    <x v="4"/>
    <x v="5"/>
    <x v="3"/>
    <x v="4"/>
    <x v="0"/>
    <x v="1"/>
  </r>
  <r>
    <x v="1"/>
    <x v="4"/>
    <s v="De Bonte Raaf"/>
    <x v="18"/>
    <x v="52"/>
    <n v="0"/>
    <x v="4"/>
    <x v="5"/>
    <x v="3"/>
    <x v="1"/>
    <x v="0"/>
    <x v="1"/>
  </r>
  <r>
    <x v="1"/>
    <x v="4"/>
    <s v="De Bonte Raaf"/>
    <x v="18"/>
    <x v="53"/>
    <n v="31.1"/>
    <x v="4"/>
    <x v="5"/>
    <x v="3"/>
    <x v="3"/>
    <x v="0"/>
    <x v="1"/>
  </r>
  <r>
    <x v="1"/>
    <x v="4"/>
    <s v="De Bonte Raaf"/>
    <x v="18"/>
    <x v="54"/>
    <n v="4.67"/>
    <x v="4"/>
    <x v="5"/>
    <x v="3"/>
    <x v="4"/>
    <x v="0"/>
    <x v="1"/>
  </r>
  <r>
    <x v="1"/>
    <x v="4"/>
    <s v="De Bonte Raaf"/>
    <x v="18"/>
    <x v="55"/>
    <n v="6.22"/>
    <x v="4"/>
    <x v="5"/>
    <x v="3"/>
    <x v="4"/>
    <x v="0"/>
    <x v="1"/>
  </r>
  <r>
    <x v="1"/>
    <x v="4"/>
    <s v="De Bonte Raaf"/>
    <x v="18"/>
    <x v="56"/>
    <n v="0"/>
    <x v="4"/>
    <x v="5"/>
    <x v="3"/>
    <x v="4"/>
    <x v="0"/>
    <x v="1"/>
  </r>
  <r>
    <x v="1"/>
    <x v="4"/>
    <s v="De Bonte Raaf"/>
    <x v="18"/>
    <x v="57"/>
    <n v="0"/>
    <x v="4"/>
    <x v="5"/>
    <x v="3"/>
    <x v="4"/>
    <x v="0"/>
    <x v="1"/>
  </r>
  <r>
    <x v="1"/>
    <x v="4"/>
    <s v="De Bonte Raaf"/>
    <x v="18"/>
    <x v="58"/>
    <n v="0"/>
    <x v="4"/>
    <x v="5"/>
    <x v="3"/>
    <x v="4"/>
    <x v="0"/>
    <x v="1"/>
  </r>
  <r>
    <x v="1"/>
    <x v="4"/>
    <s v="De Bonte Raaf"/>
    <x v="18"/>
    <x v="59"/>
    <n v="0"/>
    <x v="4"/>
    <x v="5"/>
    <x v="3"/>
    <x v="4"/>
    <x v="0"/>
    <x v="1"/>
  </r>
  <r>
    <x v="1"/>
    <x v="4"/>
    <s v="De Bonte Raaf"/>
    <x v="18"/>
    <x v="60"/>
    <n v="237.09"/>
    <x v="4"/>
    <x v="5"/>
    <x v="3"/>
    <x v="5"/>
    <x v="0"/>
    <x v="1"/>
  </r>
  <r>
    <x v="1"/>
    <x v="4"/>
    <s v="De Bonte Raaf"/>
    <x v="18"/>
    <x v="61"/>
    <n v="0"/>
    <x v="4"/>
    <x v="5"/>
    <x v="3"/>
    <x v="5"/>
    <x v="0"/>
    <x v="1"/>
  </r>
  <r>
    <x v="1"/>
    <x v="4"/>
    <s v="De Bonte Raaf"/>
    <x v="18"/>
    <x v="62"/>
    <n v="0"/>
    <x v="4"/>
    <x v="5"/>
    <x v="3"/>
    <x v="5"/>
    <x v="0"/>
    <x v="1"/>
  </r>
  <r>
    <x v="1"/>
    <x v="4"/>
    <s v="De Bonte Raaf"/>
    <x v="18"/>
    <x v="63"/>
    <n v="0"/>
    <x v="4"/>
    <x v="5"/>
    <x v="3"/>
    <x v="5"/>
    <x v="0"/>
    <x v="1"/>
  </r>
  <r>
    <x v="1"/>
    <x v="4"/>
    <s v="De Bonte Raaf"/>
    <x v="18"/>
    <x v="64"/>
    <n v="17"/>
    <x v="4"/>
    <x v="5"/>
    <x v="3"/>
    <x v="5"/>
    <x v="0"/>
    <x v="1"/>
  </r>
  <r>
    <x v="1"/>
    <x v="4"/>
    <s v="De Bonte Raaf"/>
    <x v="18"/>
    <x v="65"/>
    <n v="0"/>
    <x v="4"/>
    <x v="5"/>
    <x v="3"/>
    <x v="5"/>
    <x v="0"/>
    <x v="1"/>
  </r>
  <r>
    <x v="1"/>
    <x v="4"/>
    <s v="De Bonte Raaf"/>
    <x v="18"/>
    <x v="66"/>
    <n v="85.01"/>
    <x v="4"/>
    <x v="5"/>
    <x v="3"/>
    <x v="5"/>
    <x v="0"/>
    <x v="1"/>
  </r>
  <r>
    <x v="1"/>
    <x v="4"/>
    <s v="De Bonte Raaf"/>
    <x v="18"/>
    <x v="67"/>
    <n v="0"/>
    <x v="4"/>
    <x v="5"/>
    <x v="3"/>
    <x v="5"/>
    <x v="0"/>
    <x v="1"/>
  </r>
  <r>
    <x v="1"/>
    <x v="4"/>
    <s v="De Bonte Raaf"/>
    <x v="18"/>
    <x v="68"/>
    <n v="0"/>
    <x v="4"/>
    <x v="5"/>
    <x v="3"/>
    <x v="5"/>
    <x v="0"/>
    <x v="1"/>
  </r>
  <r>
    <x v="1"/>
    <x v="4"/>
    <s v="De Bonte Raaf"/>
    <x v="18"/>
    <x v="69"/>
    <n v="0"/>
    <x v="4"/>
    <x v="5"/>
    <x v="3"/>
    <x v="5"/>
    <x v="0"/>
    <x v="1"/>
  </r>
  <r>
    <x v="1"/>
    <x v="4"/>
    <s v="De Bonte Raaf"/>
    <x v="18"/>
    <x v="70"/>
    <n v="11.65"/>
    <x v="4"/>
    <x v="5"/>
    <x v="3"/>
    <x v="5"/>
    <x v="0"/>
    <x v="1"/>
  </r>
  <r>
    <x v="1"/>
    <x v="4"/>
    <s v="De Bonte Raaf"/>
    <x v="18"/>
    <x v="71"/>
    <n v="0"/>
    <x v="4"/>
    <x v="5"/>
    <x v="3"/>
    <x v="5"/>
    <x v="0"/>
    <x v="1"/>
  </r>
  <r>
    <x v="1"/>
    <x v="4"/>
    <s v="De Bonte Raaf"/>
    <x v="18"/>
    <x v="72"/>
    <n v="0"/>
    <x v="4"/>
    <x v="5"/>
    <x v="3"/>
    <x v="4"/>
    <x v="0"/>
    <x v="1"/>
  </r>
  <r>
    <x v="1"/>
    <x v="4"/>
    <s v="De Bonte Raaf"/>
    <x v="18"/>
    <x v="73"/>
    <n v="0"/>
    <x v="4"/>
    <x v="5"/>
    <x v="3"/>
    <x v="4"/>
    <x v="0"/>
    <x v="1"/>
  </r>
  <r>
    <x v="1"/>
    <x v="4"/>
    <s v="De Bonte Raaf"/>
    <x v="18"/>
    <x v="74"/>
    <n v="0"/>
    <x v="4"/>
    <x v="5"/>
    <x v="3"/>
    <x v="4"/>
    <x v="0"/>
    <x v="1"/>
  </r>
  <r>
    <x v="1"/>
    <x v="4"/>
    <s v="De Bonte Raaf"/>
    <x v="18"/>
    <x v="75"/>
    <n v="0"/>
    <x v="4"/>
    <x v="5"/>
    <x v="3"/>
    <x v="4"/>
    <x v="0"/>
    <x v="1"/>
  </r>
  <r>
    <x v="1"/>
    <x v="4"/>
    <s v="De Bonte Raaf"/>
    <x v="18"/>
    <x v="76"/>
    <n v="220.4"/>
    <x v="4"/>
    <x v="5"/>
    <x v="3"/>
    <x v="6"/>
    <x v="0"/>
    <x v="1"/>
  </r>
  <r>
    <x v="1"/>
    <x v="4"/>
    <s v="De Bonte Raaf"/>
    <x v="18"/>
    <x v="125"/>
    <n v="0"/>
    <x v="4"/>
    <x v="5"/>
    <x v="3"/>
    <x v="6"/>
    <x v="0"/>
    <x v="1"/>
  </r>
  <r>
    <x v="1"/>
    <x v="4"/>
    <s v="De Bonte Raaf"/>
    <x v="18"/>
    <x v="77"/>
    <n v="-538.58000000000004"/>
    <x v="4"/>
    <x v="5"/>
    <x v="3"/>
    <x v="7"/>
    <x v="0"/>
    <x v="1"/>
  </r>
  <r>
    <x v="1"/>
    <x v="4"/>
    <s v="De Bonte Raaf"/>
    <x v="18"/>
    <x v="78"/>
    <n v="-120.36"/>
    <x v="4"/>
    <x v="5"/>
    <x v="3"/>
    <x v="7"/>
    <x v="0"/>
    <x v="1"/>
  </r>
  <r>
    <x v="1"/>
    <x v="4"/>
    <s v="De Bonte Raaf"/>
    <x v="18"/>
    <x v="79"/>
    <n v="0"/>
    <x v="4"/>
    <x v="5"/>
    <x v="3"/>
    <x v="7"/>
    <x v="0"/>
    <x v="1"/>
  </r>
  <r>
    <x v="1"/>
    <x v="4"/>
    <s v="De Bonte Raaf"/>
    <x v="18"/>
    <x v="80"/>
    <n v="0"/>
    <x v="4"/>
    <x v="5"/>
    <x v="3"/>
    <x v="8"/>
    <x v="0"/>
    <x v="1"/>
  </r>
  <r>
    <x v="1"/>
    <x v="4"/>
    <s v="De Bonte Raaf"/>
    <x v="18"/>
    <x v="126"/>
    <n v="0"/>
    <x v="4"/>
    <x v="5"/>
    <x v="3"/>
    <x v="8"/>
    <x v="0"/>
    <x v="1"/>
  </r>
  <r>
    <x v="1"/>
    <x v="4"/>
    <s v="De Bonte Raaf"/>
    <x v="18"/>
    <x v="81"/>
    <n v="1647.92"/>
    <x v="4"/>
    <x v="5"/>
    <x v="3"/>
    <x v="8"/>
    <x v="0"/>
    <x v="1"/>
  </r>
  <r>
    <x v="1"/>
    <x v="4"/>
    <s v="De Bonte Raaf"/>
    <x v="18"/>
    <x v="82"/>
    <n v="0"/>
    <x v="4"/>
    <x v="5"/>
    <x v="3"/>
    <x v="8"/>
    <x v="0"/>
    <x v="1"/>
  </r>
  <r>
    <x v="1"/>
    <x v="4"/>
    <s v="De Bonte Raaf"/>
    <x v="18"/>
    <x v="83"/>
    <n v="1647.92"/>
    <x v="4"/>
    <x v="5"/>
    <x v="3"/>
    <x v="9"/>
    <x v="0"/>
    <x v="1"/>
  </r>
  <r>
    <x v="1"/>
    <x v="4"/>
    <s v="De Bonte Raaf"/>
    <x v="18"/>
    <x v="84"/>
    <n v="0"/>
    <x v="4"/>
    <x v="5"/>
    <x v="3"/>
    <x v="3"/>
    <x v="0"/>
    <x v="1"/>
  </r>
  <r>
    <x v="1"/>
    <x v="4"/>
    <s v="De Bonte Raaf"/>
    <x v="2"/>
    <x v="0"/>
    <n v="7249.68"/>
    <x v="0"/>
    <x v="1"/>
    <x v="0"/>
    <x v="0"/>
    <x v="1"/>
    <x v="1"/>
  </r>
  <r>
    <x v="1"/>
    <x v="4"/>
    <s v="De Bonte Raaf"/>
    <x v="2"/>
    <x v="85"/>
    <n v="1445.39"/>
    <x v="0"/>
    <x v="1"/>
    <x v="0"/>
    <x v="0"/>
    <x v="1"/>
    <x v="1"/>
  </r>
  <r>
    <x v="1"/>
    <x v="4"/>
    <s v="De Bonte Raaf"/>
    <x v="2"/>
    <x v="97"/>
    <n v="1570.34"/>
    <x v="0"/>
    <x v="1"/>
    <x v="0"/>
    <x v="0"/>
    <x v="1"/>
    <x v="1"/>
  </r>
  <r>
    <x v="1"/>
    <x v="4"/>
    <s v="De Bonte Raaf"/>
    <x v="2"/>
    <x v="86"/>
    <n v="1445.39"/>
    <x v="0"/>
    <x v="1"/>
    <x v="0"/>
    <x v="0"/>
    <x v="1"/>
    <x v="1"/>
  </r>
  <r>
    <x v="1"/>
    <x v="4"/>
    <s v="De Bonte Raaf"/>
    <x v="2"/>
    <x v="4"/>
    <n v="1110"/>
    <x v="0"/>
    <x v="1"/>
    <x v="0"/>
    <x v="1"/>
    <x v="1"/>
    <x v="1"/>
  </r>
  <r>
    <x v="1"/>
    <x v="4"/>
    <s v="De Bonte Raaf"/>
    <x v="2"/>
    <x v="98"/>
    <n v="1570.34"/>
    <x v="0"/>
    <x v="1"/>
    <x v="0"/>
    <x v="0"/>
    <x v="1"/>
    <x v="1"/>
  </r>
  <r>
    <x v="1"/>
    <x v="4"/>
    <s v="De Bonte Raaf"/>
    <x v="2"/>
    <x v="6"/>
    <n v="2622.45"/>
    <x v="0"/>
    <x v="1"/>
    <x v="0"/>
    <x v="0"/>
    <x v="1"/>
    <x v="1"/>
  </r>
  <r>
    <x v="1"/>
    <x v="4"/>
    <s v="De Bonte Raaf"/>
    <x v="2"/>
    <x v="101"/>
    <n v="0"/>
    <x v="0"/>
    <x v="1"/>
    <x v="0"/>
    <x v="1"/>
    <x v="1"/>
    <x v="1"/>
  </r>
  <r>
    <x v="1"/>
    <x v="4"/>
    <s v="De Bonte Raaf"/>
    <x v="2"/>
    <x v="99"/>
    <n v="1570.34"/>
    <x v="0"/>
    <x v="1"/>
    <x v="0"/>
    <x v="0"/>
    <x v="1"/>
    <x v="1"/>
  </r>
  <r>
    <x v="1"/>
    <x v="4"/>
    <s v="De Bonte Raaf"/>
    <x v="2"/>
    <x v="9"/>
    <n v="0"/>
    <x v="0"/>
    <x v="1"/>
    <x v="0"/>
    <x v="0"/>
    <x v="1"/>
    <x v="1"/>
  </r>
  <r>
    <x v="1"/>
    <x v="4"/>
    <s v="De Bonte Raaf"/>
    <x v="2"/>
    <x v="102"/>
    <n v="0"/>
    <x v="0"/>
    <x v="1"/>
    <x v="0"/>
    <x v="0"/>
    <x v="1"/>
    <x v="1"/>
  </r>
  <r>
    <x v="1"/>
    <x v="4"/>
    <s v="De Bonte Raaf"/>
    <x v="2"/>
    <x v="87"/>
    <n v="1110"/>
    <x v="0"/>
    <x v="1"/>
    <x v="0"/>
    <x v="0"/>
    <x v="1"/>
    <x v="1"/>
  </r>
  <r>
    <x v="1"/>
    <x v="4"/>
    <s v="De Bonte Raaf"/>
    <x v="2"/>
    <x v="88"/>
    <n v="1110"/>
    <x v="0"/>
    <x v="1"/>
    <x v="0"/>
    <x v="0"/>
    <x v="1"/>
    <x v="1"/>
  </r>
  <r>
    <x v="1"/>
    <x v="4"/>
    <s v="De Bonte Raaf"/>
    <x v="2"/>
    <x v="89"/>
    <n v="1110"/>
    <x v="0"/>
    <x v="1"/>
    <x v="0"/>
    <x v="0"/>
    <x v="1"/>
    <x v="1"/>
  </r>
  <r>
    <x v="1"/>
    <x v="4"/>
    <s v="De Bonte Raaf"/>
    <x v="2"/>
    <x v="90"/>
    <n v="1110"/>
    <x v="0"/>
    <x v="1"/>
    <x v="0"/>
    <x v="0"/>
    <x v="1"/>
    <x v="1"/>
  </r>
  <r>
    <x v="1"/>
    <x v="4"/>
    <s v="De Bonte Raaf"/>
    <x v="2"/>
    <x v="91"/>
    <n v="1110"/>
    <x v="0"/>
    <x v="1"/>
    <x v="0"/>
    <x v="0"/>
    <x v="1"/>
    <x v="1"/>
  </r>
  <r>
    <x v="1"/>
    <x v="4"/>
    <s v="De Bonte Raaf"/>
    <x v="2"/>
    <x v="103"/>
    <n v="0"/>
    <x v="0"/>
    <x v="1"/>
    <x v="0"/>
    <x v="1"/>
    <x v="1"/>
    <x v="1"/>
  </r>
  <r>
    <x v="1"/>
    <x v="4"/>
    <s v="De Bonte Raaf"/>
    <x v="2"/>
    <x v="15"/>
    <n v="0"/>
    <x v="0"/>
    <x v="1"/>
    <x v="0"/>
    <x v="0"/>
    <x v="1"/>
    <x v="1"/>
  </r>
  <r>
    <x v="1"/>
    <x v="4"/>
    <s v="De Bonte Raaf"/>
    <x v="2"/>
    <x v="16"/>
    <n v="0"/>
    <x v="0"/>
    <x v="1"/>
    <x v="0"/>
    <x v="0"/>
    <x v="1"/>
    <x v="1"/>
  </r>
  <r>
    <x v="1"/>
    <x v="4"/>
    <s v="De Bonte Raaf"/>
    <x v="2"/>
    <x v="17"/>
    <n v="3015.73"/>
    <x v="0"/>
    <x v="1"/>
    <x v="0"/>
    <x v="0"/>
    <x v="1"/>
    <x v="1"/>
  </r>
  <r>
    <x v="1"/>
    <x v="4"/>
    <s v="De Bonte Raaf"/>
    <x v="2"/>
    <x v="18"/>
    <n v="3015.73"/>
    <x v="0"/>
    <x v="1"/>
    <x v="0"/>
    <x v="0"/>
    <x v="1"/>
    <x v="1"/>
  </r>
  <r>
    <x v="1"/>
    <x v="4"/>
    <s v="De Bonte Raaf"/>
    <x v="2"/>
    <x v="19"/>
    <n v="13"/>
    <x v="0"/>
    <x v="1"/>
    <x v="0"/>
    <x v="0"/>
    <x v="1"/>
    <x v="1"/>
  </r>
  <r>
    <x v="1"/>
    <x v="4"/>
    <s v="De Bonte Raaf"/>
    <x v="2"/>
    <x v="20"/>
    <n v="3015.73"/>
    <x v="0"/>
    <x v="1"/>
    <x v="0"/>
    <x v="0"/>
    <x v="1"/>
    <x v="1"/>
  </r>
  <r>
    <x v="1"/>
    <x v="4"/>
    <s v="De Bonte Raaf"/>
    <x v="2"/>
    <x v="21"/>
    <n v="-218.39"/>
    <x v="0"/>
    <x v="1"/>
    <x v="0"/>
    <x v="0"/>
    <x v="1"/>
    <x v="1"/>
  </r>
  <r>
    <x v="1"/>
    <x v="4"/>
    <s v="De Bonte Raaf"/>
    <x v="2"/>
    <x v="22"/>
    <n v="3015.73"/>
    <x v="0"/>
    <x v="1"/>
    <x v="0"/>
    <x v="0"/>
    <x v="1"/>
    <x v="1"/>
  </r>
  <r>
    <x v="1"/>
    <x v="4"/>
    <s v="De Bonte Raaf"/>
    <x v="2"/>
    <x v="23"/>
    <n v="3015.73"/>
    <x v="0"/>
    <x v="1"/>
    <x v="0"/>
    <x v="0"/>
    <x v="1"/>
    <x v="1"/>
  </r>
  <r>
    <x v="1"/>
    <x v="4"/>
    <s v="De Bonte Raaf"/>
    <x v="2"/>
    <x v="24"/>
    <n v="3015.73"/>
    <x v="0"/>
    <x v="1"/>
    <x v="0"/>
    <x v="0"/>
    <x v="1"/>
    <x v="1"/>
  </r>
  <r>
    <x v="1"/>
    <x v="4"/>
    <s v="De Bonte Raaf"/>
    <x v="2"/>
    <x v="25"/>
    <n v="21.67"/>
    <x v="0"/>
    <x v="1"/>
    <x v="0"/>
    <x v="0"/>
    <x v="1"/>
    <x v="1"/>
  </r>
  <r>
    <x v="1"/>
    <x v="4"/>
    <s v="De Bonte Raaf"/>
    <x v="2"/>
    <x v="26"/>
    <n v="93.6"/>
    <x v="0"/>
    <x v="1"/>
    <x v="0"/>
    <x v="0"/>
    <x v="1"/>
    <x v="1"/>
  </r>
  <r>
    <x v="1"/>
    <x v="4"/>
    <s v="De Bonte Raaf"/>
    <x v="2"/>
    <x v="27"/>
    <n v="211.83"/>
    <x v="0"/>
    <x v="1"/>
    <x v="0"/>
    <x v="0"/>
    <x v="1"/>
    <x v="1"/>
  </r>
  <r>
    <x v="1"/>
    <x v="4"/>
    <s v="De Bonte Raaf"/>
    <x v="2"/>
    <x v="28"/>
    <n v="1445.39"/>
    <x v="0"/>
    <x v="1"/>
    <x v="0"/>
    <x v="0"/>
    <x v="1"/>
    <x v="1"/>
  </r>
  <r>
    <x v="1"/>
    <x v="4"/>
    <s v="De Bonte Raaf"/>
    <x v="2"/>
    <x v="29"/>
    <n v="1570.34"/>
    <x v="0"/>
    <x v="1"/>
    <x v="0"/>
    <x v="0"/>
    <x v="1"/>
    <x v="1"/>
  </r>
  <r>
    <x v="1"/>
    <x v="4"/>
    <s v="De Bonte Raaf"/>
    <x v="2"/>
    <x v="30"/>
    <n v="1850"/>
    <x v="0"/>
    <x v="1"/>
    <x v="0"/>
    <x v="0"/>
    <x v="1"/>
    <x v="1"/>
  </r>
  <r>
    <x v="1"/>
    <x v="4"/>
    <s v="De Bonte Raaf"/>
    <x v="2"/>
    <x v="31"/>
    <n v="11.86"/>
    <x v="0"/>
    <x v="1"/>
    <x v="0"/>
    <x v="0"/>
    <x v="1"/>
    <x v="1"/>
  </r>
  <r>
    <x v="1"/>
    <x v="4"/>
    <s v="De Bonte Raaf"/>
    <x v="2"/>
    <x v="32"/>
    <n v="93.6"/>
    <x v="0"/>
    <x v="1"/>
    <x v="0"/>
    <x v="0"/>
    <x v="1"/>
    <x v="1"/>
  </r>
  <r>
    <x v="1"/>
    <x v="4"/>
    <s v="De Bonte Raaf"/>
    <x v="2"/>
    <x v="33"/>
    <n v="60"/>
    <x v="0"/>
    <x v="1"/>
    <x v="0"/>
    <x v="0"/>
    <x v="1"/>
    <x v="1"/>
  </r>
  <r>
    <x v="1"/>
    <x v="4"/>
    <s v="De Bonte Raaf"/>
    <x v="2"/>
    <x v="34"/>
    <n v="60"/>
    <x v="0"/>
    <x v="1"/>
    <x v="0"/>
    <x v="0"/>
    <x v="1"/>
    <x v="1"/>
  </r>
  <r>
    <x v="1"/>
    <x v="4"/>
    <s v="De Bonte Raaf"/>
    <x v="2"/>
    <x v="35"/>
    <n v="60"/>
    <x v="0"/>
    <x v="1"/>
    <x v="0"/>
    <x v="0"/>
    <x v="1"/>
    <x v="1"/>
  </r>
  <r>
    <x v="1"/>
    <x v="4"/>
    <s v="De Bonte Raaf"/>
    <x v="2"/>
    <x v="36"/>
    <n v="94"/>
    <x v="0"/>
    <x v="1"/>
    <x v="0"/>
    <x v="0"/>
    <x v="1"/>
    <x v="1"/>
  </r>
  <r>
    <x v="1"/>
    <x v="4"/>
    <s v="De Bonte Raaf"/>
    <x v="2"/>
    <x v="37"/>
    <n v="211.1"/>
    <x v="0"/>
    <x v="1"/>
    <x v="0"/>
    <x v="0"/>
    <x v="1"/>
    <x v="1"/>
  </r>
  <r>
    <x v="1"/>
    <x v="4"/>
    <s v="De Bonte Raaf"/>
    <x v="2"/>
    <x v="127"/>
    <n v="8.33"/>
    <x v="0"/>
    <x v="1"/>
    <x v="0"/>
    <x v="0"/>
    <x v="1"/>
    <x v="1"/>
  </r>
  <r>
    <x v="1"/>
    <x v="4"/>
    <s v="De Bonte Raaf"/>
    <x v="2"/>
    <x v="128"/>
    <n v="8.33"/>
    <x v="0"/>
    <x v="1"/>
    <x v="0"/>
    <x v="0"/>
    <x v="1"/>
    <x v="1"/>
  </r>
  <r>
    <x v="1"/>
    <x v="4"/>
    <s v="De Bonte Raaf"/>
    <x v="2"/>
    <x v="129"/>
    <n v="19142.11"/>
    <x v="0"/>
    <x v="1"/>
    <x v="0"/>
    <x v="0"/>
    <x v="1"/>
    <x v="1"/>
  </r>
  <r>
    <x v="1"/>
    <x v="4"/>
    <s v="De Bonte Raaf"/>
    <x v="2"/>
    <x v="38"/>
    <n v="25.25"/>
    <x v="0"/>
    <x v="1"/>
    <x v="0"/>
    <x v="0"/>
    <x v="1"/>
    <x v="1"/>
  </r>
  <r>
    <x v="1"/>
    <x v="4"/>
    <s v="De Bonte Raaf"/>
    <x v="2"/>
    <x v="93"/>
    <n v="64.8"/>
    <x v="0"/>
    <x v="1"/>
    <x v="0"/>
    <x v="0"/>
    <x v="1"/>
    <x v="1"/>
  </r>
  <r>
    <x v="1"/>
    <x v="4"/>
    <s v="De Bonte Raaf"/>
    <x v="2"/>
    <x v="40"/>
    <n v="90.05"/>
    <x v="0"/>
    <x v="1"/>
    <x v="0"/>
    <x v="0"/>
    <x v="1"/>
    <x v="1"/>
  </r>
  <r>
    <x v="1"/>
    <x v="4"/>
    <s v="De Bonte Raaf"/>
    <x v="2"/>
    <x v="94"/>
    <n v="64.8"/>
    <x v="0"/>
    <x v="1"/>
    <x v="0"/>
    <x v="0"/>
    <x v="1"/>
    <x v="1"/>
  </r>
  <r>
    <x v="1"/>
    <x v="4"/>
    <s v="De Bonte Raaf"/>
    <x v="2"/>
    <x v="92"/>
    <n v="1110"/>
    <x v="0"/>
    <x v="1"/>
    <x v="0"/>
    <x v="0"/>
    <x v="1"/>
    <x v="1"/>
  </r>
  <r>
    <x v="1"/>
    <x v="4"/>
    <s v="De Bonte Raaf"/>
    <x v="2"/>
    <x v="107"/>
    <n v="500"/>
    <x v="0"/>
    <x v="1"/>
    <x v="0"/>
    <x v="1"/>
    <x v="1"/>
    <x v="1"/>
  </r>
  <r>
    <x v="1"/>
    <x v="4"/>
    <s v="De Bonte Raaf"/>
    <x v="2"/>
    <x v="43"/>
    <n v="0"/>
    <x v="0"/>
    <x v="1"/>
    <x v="0"/>
    <x v="1"/>
    <x v="1"/>
    <x v="1"/>
  </r>
  <r>
    <x v="1"/>
    <x v="4"/>
    <s v="De Bonte Raaf"/>
    <x v="2"/>
    <x v="108"/>
    <n v="0"/>
    <x v="0"/>
    <x v="1"/>
    <x v="0"/>
    <x v="1"/>
    <x v="1"/>
    <x v="1"/>
  </r>
  <r>
    <x v="1"/>
    <x v="4"/>
    <s v="De Bonte Raaf"/>
    <x v="2"/>
    <x v="109"/>
    <n v="0"/>
    <x v="0"/>
    <x v="1"/>
    <x v="0"/>
    <x v="1"/>
    <x v="1"/>
    <x v="1"/>
  </r>
  <r>
    <x v="1"/>
    <x v="4"/>
    <s v="De Bonte Raaf"/>
    <x v="2"/>
    <x v="110"/>
    <n v="0"/>
    <x v="0"/>
    <x v="1"/>
    <x v="0"/>
    <x v="1"/>
    <x v="1"/>
    <x v="1"/>
  </r>
  <r>
    <x v="1"/>
    <x v="4"/>
    <s v="De Bonte Raaf"/>
    <x v="2"/>
    <x v="44"/>
    <n v="0"/>
    <x v="0"/>
    <x v="1"/>
    <x v="0"/>
    <x v="2"/>
    <x v="1"/>
    <x v="1"/>
  </r>
  <r>
    <x v="1"/>
    <x v="4"/>
    <s v="De Bonte Raaf"/>
    <x v="2"/>
    <x v="111"/>
    <n v="0"/>
    <x v="0"/>
    <x v="1"/>
    <x v="0"/>
    <x v="2"/>
    <x v="1"/>
    <x v="1"/>
  </r>
  <r>
    <x v="1"/>
    <x v="4"/>
    <s v="De Bonte Raaf"/>
    <x v="2"/>
    <x v="46"/>
    <n v="0"/>
    <x v="0"/>
    <x v="1"/>
    <x v="0"/>
    <x v="2"/>
    <x v="1"/>
    <x v="1"/>
  </r>
  <r>
    <x v="1"/>
    <x v="4"/>
    <s v="De Bonte Raaf"/>
    <x v="2"/>
    <x v="112"/>
    <n v="0"/>
    <x v="0"/>
    <x v="1"/>
    <x v="0"/>
    <x v="2"/>
    <x v="1"/>
    <x v="1"/>
  </r>
  <r>
    <x v="1"/>
    <x v="4"/>
    <s v="De Bonte Raaf"/>
    <x v="2"/>
    <x v="113"/>
    <n v="0"/>
    <x v="0"/>
    <x v="1"/>
    <x v="0"/>
    <x v="2"/>
    <x v="1"/>
    <x v="1"/>
  </r>
  <r>
    <x v="1"/>
    <x v="4"/>
    <s v="De Bonte Raaf"/>
    <x v="2"/>
    <x v="114"/>
    <n v="0"/>
    <x v="0"/>
    <x v="1"/>
    <x v="0"/>
    <x v="2"/>
    <x v="1"/>
    <x v="1"/>
  </r>
  <r>
    <x v="1"/>
    <x v="4"/>
    <s v="De Bonte Raaf"/>
    <x v="2"/>
    <x v="115"/>
    <n v="0"/>
    <x v="0"/>
    <x v="1"/>
    <x v="0"/>
    <x v="2"/>
    <x v="1"/>
    <x v="1"/>
  </r>
  <r>
    <x v="1"/>
    <x v="4"/>
    <s v="De Bonte Raaf"/>
    <x v="2"/>
    <x v="116"/>
    <n v="380.78"/>
    <x v="0"/>
    <x v="1"/>
    <x v="0"/>
    <x v="1"/>
    <x v="1"/>
    <x v="1"/>
  </r>
  <r>
    <x v="1"/>
    <x v="4"/>
    <s v="De Bonte Raaf"/>
    <x v="2"/>
    <x v="117"/>
    <n v="380.78"/>
    <x v="0"/>
    <x v="1"/>
    <x v="0"/>
    <x v="2"/>
    <x v="1"/>
    <x v="1"/>
  </r>
  <r>
    <x v="1"/>
    <x v="4"/>
    <s v="De Bonte Raaf"/>
    <x v="2"/>
    <x v="118"/>
    <n v="0"/>
    <x v="0"/>
    <x v="1"/>
    <x v="0"/>
    <x v="1"/>
    <x v="1"/>
    <x v="1"/>
  </r>
  <r>
    <x v="1"/>
    <x v="4"/>
    <s v="De Bonte Raaf"/>
    <x v="2"/>
    <x v="119"/>
    <n v="-10.72"/>
    <x v="0"/>
    <x v="1"/>
    <x v="0"/>
    <x v="10"/>
    <x v="1"/>
    <x v="1"/>
  </r>
  <r>
    <x v="1"/>
    <x v="4"/>
    <s v="De Bonte Raaf"/>
    <x v="2"/>
    <x v="132"/>
    <n v="0"/>
    <x v="0"/>
    <x v="1"/>
    <x v="0"/>
    <x v="10"/>
    <x v="1"/>
    <x v="1"/>
  </r>
  <r>
    <x v="1"/>
    <x v="4"/>
    <s v="De Bonte Raaf"/>
    <x v="2"/>
    <x v="133"/>
    <n v="0"/>
    <x v="0"/>
    <x v="1"/>
    <x v="0"/>
    <x v="10"/>
    <x v="1"/>
    <x v="1"/>
  </r>
  <r>
    <x v="1"/>
    <x v="4"/>
    <s v="De Bonte Raaf"/>
    <x v="2"/>
    <x v="120"/>
    <n v="243.84"/>
    <x v="0"/>
    <x v="1"/>
    <x v="0"/>
    <x v="10"/>
    <x v="1"/>
    <x v="1"/>
  </r>
  <r>
    <x v="1"/>
    <x v="4"/>
    <s v="De Bonte Raaf"/>
    <x v="2"/>
    <x v="121"/>
    <n v="-34.67"/>
    <x v="0"/>
    <x v="1"/>
    <x v="0"/>
    <x v="10"/>
    <x v="1"/>
    <x v="1"/>
  </r>
  <r>
    <x v="1"/>
    <x v="4"/>
    <s v="De Bonte Raaf"/>
    <x v="2"/>
    <x v="122"/>
    <n v="-34.67"/>
    <x v="0"/>
    <x v="1"/>
    <x v="0"/>
    <x v="10"/>
    <x v="1"/>
    <x v="1"/>
  </r>
  <r>
    <x v="1"/>
    <x v="4"/>
    <s v="De Bonte Raaf"/>
    <x v="2"/>
    <x v="123"/>
    <n v="0"/>
    <x v="0"/>
    <x v="1"/>
    <x v="0"/>
    <x v="10"/>
    <x v="1"/>
    <x v="1"/>
  </r>
  <r>
    <x v="1"/>
    <x v="4"/>
    <s v="De Bonte Raaf"/>
    <x v="2"/>
    <x v="124"/>
    <n v="0"/>
    <x v="0"/>
    <x v="1"/>
    <x v="0"/>
    <x v="10"/>
    <x v="1"/>
    <x v="1"/>
  </r>
  <r>
    <x v="1"/>
    <x v="4"/>
    <s v="De Bonte Raaf"/>
    <x v="2"/>
    <x v="48"/>
    <n v="1070.3399999999999"/>
    <x v="0"/>
    <x v="1"/>
    <x v="0"/>
    <x v="1"/>
    <x v="1"/>
    <x v="1"/>
  </r>
  <r>
    <x v="1"/>
    <x v="4"/>
    <s v="De Bonte Raaf"/>
    <x v="2"/>
    <x v="49"/>
    <n v="88.8"/>
    <x v="0"/>
    <x v="1"/>
    <x v="0"/>
    <x v="3"/>
    <x v="1"/>
    <x v="1"/>
  </r>
  <r>
    <x v="1"/>
    <x v="4"/>
    <s v="De Bonte Raaf"/>
    <x v="2"/>
    <x v="50"/>
    <n v="-147.22999999999999"/>
    <x v="0"/>
    <x v="1"/>
    <x v="0"/>
    <x v="4"/>
    <x v="1"/>
    <x v="1"/>
  </r>
  <r>
    <x v="1"/>
    <x v="4"/>
    <s v="De Bonte Raaf"/>
    <x v="2"/>
    <x v="51"/>
    <n v="-196.31"/>
    <x v="0"/>
    <x v="1"/>
    <x v="0"/>
    <x v="4"/>
    <x v="1"/>
    <x v="1"/>
  </r>
  <r>
    <x v="1"/>
    <x v="4"/>
    <s v="De Bonte Raaf"/>
    <x v="2"/>
    <x v="52"/>
    <n v="0"/>
    <x v="0"/>
    <x v="1"/>
    <x v="0"/>
    <x v="1"/>
    <x v="1"/>
    <x v="1"/>
  </r>
  <r>
    <x v="1"/>
    <x v="4"/>
    <s v="De Bonte Raaf"/>
    <x v="2"/>
    <x v="53"/>
    <n v="16.649999999999999"/>
    <x v="0"/>
    <x v="1"/>
    <x v="0"/>
    <x v="3"/>
    <x v="1"/>
    <x v="1"/>
  </r>
  <r>
    <x v="1"/>
    <x v="4"/>
    <s v="De Bonte Raaf"/>
    <x v="2"/>
    <x v="54"/>
    <n v="2.5"/>
    <x v="0"/>
    <x v="1"/>
    <x v="0"/>
    <x v="4"/>
    <x v="1"/>
    <x v="1"/>
  </r>
  <r>
    <x v="1"/>
    <x v="4"/>
    <s v="De Bonte Raaf"/>
    <x v="2"/>
    <x v="55"/>
    <n v="3.33"/>
    <x v="0"/>
    <x v="1"/>
    <x v="0"/>
    <x v="4"/>
    <x v="1"/>
    <x v="1"/>
  </r>
  <r>
    <x v="1"/>
    <x v="4"/>
    <s v="De Bonte Raaf"/>
    <x v="2"/>
    <x v="56"/>
    <n v="0"/>
    <x v="0"/>
    <x v="1"/>
    <x v="0"/>
    <x v="4"/>
    <x v="1"/>
    <x v="1"/>
  </r>
  <r>
    <x v="1"/>
    <x v="4"/>
    <s v="De Bonte Raaf"/>
    <x v="2"/>
    <x v="57"/>
    <n v="0"/>
    <x v="0"/>
    <x v="1"/>
    <x v="0"/>
    <x v="4"/>
    <x v="1"/>
    <x v="1"/>
  </r>
  <r>
    <x v="1"/>
    <x v="4"/>
    <s v="De Bonte Raaf"/>
    <x v="2"/>
    <x v="58"/>
    <n v="0"/>
    <x v="0"/>
    <x v="1"/>
    <x v="0"/>
    <x v="4"/>
    <x v="1"/>
    <x v="1"/>
  </r>
  <r>
    <x v="1"/>
    <x v="4"/>
    <s v="De Bonte Raaf"/>
    <x v="2"/>
    <x v="59"/>
    <n v="0"/>
    <x v="0"/>
    <x v="1"/>
    <x v="0"/>
    <x v="4"/>
    <x v="1"/>
    <x v="1"/>
  </r>
  <r>
    <x v="1"/>
    <x v="4"/>
    <s v="De Bonte Raaf"/>
    <x v="2"/>
    <x v="60"/>
    <n v="227.08"/>
    <x v="0"/>
    <x v="1"/>
    <x v="0"/>
    <x v="5"/>
    <x v="1"/>
    <x v="1"/>
  </r>
  <r>
    <x v="1"/>
    <x v="4"/>
    <s v="De Bonte Raaf"/>
    <x v="2"/>
    <x v="61"/>
    <n v="0"/>
    <x v="0"/>
    <x v="1"/>
    <x v="0"/>
    <x v="5"/>
    <x v="1"/>
    <x v="1"/>
  </r>
  <r>
    <x v="1"/>
    <x v="4"/>
    <s v="De Bonte Raaf"/>
    <x v="2"/>
    <x v="62"/>
    <n v="0"/>
    <x v="0"/>
    <x v="1"/>
    <x v="0"/>
    <x v="5"/>
    <x v="1"/>
    <x v="1"/>
  </r>
  <r>
    <x v="1"/>
    <x v="4"/>
    <s v="De Bonte Raaf"/>
    <x v="2"/>
    <x v="63"/>
    <n v="0"/>
    <x v="0"/>
    <x v="1"/>
    <x v="0"/>
    <x v="5"/>
    <x v="1"/>
    <x v="1"/>
  </r>
  <r>
    <x v="1"/>
    <x v="4"/>
    <s v="De Bonte Raaf"/>
    <x v="2"/>
    <x v="64"/>
    <n v="16.28"/>
    <x v="0"/>
    <x v="1"/>
    <x v="0"/>
    <x v="5"/>
    <x v="1"/>
    <x v="1"/>
  </r>
  <r>
    <x v="1"/>
    <x v="4"/>
    <s v="De Bonte Raaf"/>
    <x v="2"/>
    <x v="65"/>
    <n v="0"/>
    <x v="0"/>
    <x v="1"/>
    <x v="0"/>
    <x v="5"/>
    <x v="1"/>
    <x v="1"/>
  </r>
  <r>
    <x v="1"/>
    <x v="4"/>
    <s v="De Bonte Raaf"/>
    <x v="2"/>
    <x v="66"/>
    <n v="0"/>
    <x v="0"/>
    <x v="1"/>
    <x v="0"/>
    <x v="5"/>
    <x v="1"/>
    <x v="1"/>
  </r>
  <r>
    <x v="1"/>
    <x v="4"/>
    <s v="De Bonte Raaf"/>
    <x v="2"/>
    <x v="67"/>
    <n v="232.21"/>
    <x v="0"/>
    <x v="1"/>
    <x v="0"/>
    <x v="5"/>
    <x v="1"/>
    <x v="1"/>
  </r>
  <r>
    <x v="1"/>
    <x v="4"/>
    <s v="De Bonte Raaf"/>
    <x v="2"/>
    <x v="68"/>
    <n v="0"/>
    <x v="0"/>
    <x v="1"/>
    <x v="0"/>
    <x v="5"/>
    <x v="1"/>
    <x v="1"/>
  </r>
  <r>
    <x v="1"/>
    <x v="4"/>
    <s v="De Bonte Raaf"/>
    <x v="2"/>
    <x v="69"/>
    <n v="0"/>
    <x v="0"/>
    <x v="1"/>
    <x v="0"/>
    <x v="5"/>
    <x v="1"/>
    <x v="1"/>
  </r>
  <r>
    <x v="1"/>
    <x v="4"/>
    <s v="De Bonte Raaf"/>
    <x v="2"/>
    <x v="70"/>
    <n v="11.16"/>
    <x v="0"/>
    <x v="1"/>
    <x v="0"/>
    <x v="5"/>
    <x v="1"/>
    <x v="1"/>
  </r>
  <r>
    <x v="1"/>
    <x v="4"/>
    <s v="De Bonte Raaf"/>
    <x v="2"/>
    <x v="71"/>
    <n v="0"/>
    <x v="0"/>
    <x v="1"/>
    <x v="0"/>
    <x v="5"/>
    <x v="1"/>
    <x v="1"/>
  </r>
  <r>
    <x v="1"/>
    <x v="4"/>
    <s v="De Bonte Raaf"/>
    <x v="2"/>
    <x v="72"/>
    <n v="0"/>
    <x v="0"/>
    <x v="1"/>
    <x v="0"/>
    <x v="4"/>
    <x v="1"/>
    <x v="1"/>
  </r>
  <r>
    <x v="1"/>
    <x v="4"/>
    <s v="De Bonte Raaf"/>
    <x v="2"/>
    <x v="73"/>
    <n v="0"/>
    <x v="0"/>
    <x v="1"/>
    <x v="0"/>
    <x v="4"/>
    <x v="1"/>
    <x v="1"/>
  </r>
  <r>
    <x v="1"/>
    <x v="4"/>
    <s v="De Bonte Raaf"/>
    <x v="2"/>
    <x v="74"/>
    <n v="0"/>
    <x v="0"/>
    <x v="1"/>
    <x v="0"/>
    <x v="4"/>
    <x v="1"/>
    <x v="1"/>
  </r>
  <r>
    <x v="1"/>
    <x v="4"/>
    <s v="De Bonte Raaf"/>
    <x v="2"/>
    <x v="75"/>
    <n v="0"/>
    <x v="0"/>
    <x v="1"/>
    <x v="0"/>
    <x v="4"/>
    <x v="1"/>
    <x v="1"/>
  </r>
  <r>
    <x v="1"/>
    <x v="4"/>
    <s v="De Bonte Raaf"/>
    <x v="2"/>
    <x v="76"/>
    <n v="211.1"/>
    <x v="0"/>
    <x v="1"/>
    <x v="0"/>
    <x v="6"/>
    <x v="1"/>
    <x v="1"/>
  </r>
  <r>
    <x v="1"/>
    <x v="4"/>
    <s v="De Bonte Raaf"/>
    <x v="2"/>
    <x v="125"/>
    <n v="0"/>
    <x v="0"/>
    <x v="1"/>
    <x v="0"/>
    <x v="6"/>
    <x v="1"/>
    <x v="1"/>
  </r>
  <r>
    <x v="1"/>
    <x v="4"/>
    <s v="De Bonte Raaf"/>
    <x v="2"/>
    <x v="77"/>
    <n v="-87.58"/>
    <x v="0"/>
    <x v="1"/>
    <x v="0"/>
    <x v="7"/>
    <x v="1"/>
    <x v="1"/>
  </r>
  <r>
    <x v="1"/>
    <x v="4"/>
    <s v="De Bonte Raaf"/>
    <x v="2"/>
    <x v="78"/>
    <n v="-130.81"/>
    <x v="0"/>
    <x v="1"/>
    <x v="0"/>
    <x v="7"/>
    <x v="1"/>
    <x v="1"/>
  </r>
  <r>
    <x v="1"/>
    <x v="4"/>
    <s v="De Bonte Raaf"/>
    <x v="2"/>
    <x v="79"/>
    <n v="0"/>
    <x v="0"/>
    <x v="1"/>
    <x v="0"/>
    <x v="7"/>
    <x v="1"/>
    <x v="1"/>
  </r>
  <r>
    <x v="1"/>
    <x v="4"/>
    <s v="De Bonte Raaf"/>
    <x v="2"/>
    <x v="80"/>
    <n v="0"/>
    <x v="0"/>
    <x v="1"/>
    <x v="0"/>
    <x v="8"/>
    <x v="1"/>
    <x v="1"/>
  </r>
  <r>
    <x v="1"/>
    <x v="4"/>
    <s v="De Bonte Raaf"/>
    <x v="2"/>
    <x v="126"/>
    <n v="0"/>
    <x v="0"/>
    <x v="1"/>
    <x v="0"/>
    <x v="8"/>
    <x v="1"/>
    <x v="1"/>
  </r>
  <r>
    <x v="1"/>
    <x v="4"/>
    <s v="De Bonte Raaf"/>
    <x v="2"/>
    <x v="81"/>
    <n v="2416.56"/>
    <x v="0"/>
    <x v="1"/>
    <x v="0"/>
    <x v="8"/>
    <x v="1"/>
    <x v="1"/>
  </r>
  <r>
    <x v="1"/>
    <x v="4"/>
    <s v="De Bonte Raaf"/>
    <x v="2"/>
    <x v="82"/>
    <n v="0"/>
    <x v="0"/>
    <x v="1"/>
    <x v="0"/>
    <x v="8"/>
    <x v="1"/>
    <x v="1"/>
  </r>
  <r>
    <x v="1"/>
    <x v="4"/>
    <s v="De Bonte Raaf"/>
    <x v="2"/>
    <x v="83"/>
    <n v="2416.56"/>
    <x v="0"/>
    <x v="1"/>
    <x v="0"/>
    <x v="9"/>
    <x v="1"/>
    <x v="1"/>
  </r>
  <r>
    <x v="1"/>
    <x v="4"/>
    <s v="De Bonte Raaf"/>
    <x v="2"/>
    <x v="84"/>
    <n v="0"/>
    <x v="0"/>
    <x v="1"/>
    <x v="0"/>
    <x v="3"/>
    <x v="1"/>
    <x v="1"/>
  </r>
  <r>
    <x v="1"/>
    <x v="4"/>
    <s v="De Bonte Raaf"/>
    <x v="19"/>
    <x v="0"/>
    <n v="7525.92"/>
    <x v="0"/>
    <x v="4"/>
    <x v="2"/>
    <x v="0"/>
    <x v="0"/>
    <x v="0"/>
  </r>
  <r>
    <x v="1"/>
    <x v="4"/>
    <s v="De Bonte Raaf"/>
    <x v="19"/>
    <x v="85"/>
    <n v="2812.16"/>
    <x v="0"/>
    <x v="4"/>
    <x v="2"/>
    <x v="0"/>
    <x v="0"/>
    <x v="0"/>
  </r>
  <r>
    <x v="1"/>
    <x v="4"/>
    <s v="De Bonte Raaf"/>
    <x v="19"/>
    <x v="97"/>
    <n v="367.06"/>
    <x v="0"/>
    <x v="4"/>
    <x v="2"/>
    <x v="0"/>
    <x v="0"/>
    <x v="0"/>
  </r>
  <r>
    <x v="1"/>
    <x v="4"/>
    <s v="De Bonte Raaf"/>
    <x v="19"/>
    <x v="86"/>
    <n v="2812.16"/>
    <x v="0"/>
    <x v="4"/>
    <x v="2"/>
    <x v="0"/>
    <x v="0"/>
    <x v="0"/>
  </r>
  <r>
    <x v="1"/>
    <x v="4"/>
    <s v="De Bonte Raaf"/>
    <x v="19"/>
    <x v="4"/>
    <n v="3000"/>
    <x v="0"/>
    <x v="4"/>
    <x v="2"/>
    <x v="1"/>
    <x v="0"/>
    <x v="0"/>
  </r>
  <r>
    <x v="1"/>
    <x v="4"/>
    <s v="De Bonte Raaf"/>
    <x v="19"/>
    <x v="98"/>
    <n v="367.06"/>
    <x v="0"/>
    <x v="4"/>
    <x v="2"/>
    <x v="0"/>
    <x v="0"/>
    <x v="0"/>
  </r>
  <r>
    <x v="1"/>
    <x v="4"/>
    <s v="De Bonte Raaf"/>
    <x v="19"/>
    <x v="6"/>
    <n v="4346.37"/>
    <x v="0"/>
    <x v="4"/>
    <x v="2"/>
    <x v="0"/>
    <x v="0"/>
    <x v="0"/>
  </r>
  <r>
    <x v="1"/>
    <x v="4"/>
    <s v="De Bonte Raaf"/>
    <x v="19"/>
    <x v="101"/>
    <n v="0"/>
    <x v="0"/>
    <x v="4"/>
    <x v="2"/>
    <x v="1"/>
    <x v="0"/>
    <x v="0"/>
  </r>
  <r>
    <x v="1"/>
    <x v="4"/>
    <s v="De Bonte Raaf"/>
    <x v="19"/>
    <x v="99"/>
    <n v="367.06"/>
    <x v="0"/>
    <x v="4"/>
    <x v="2"/>
    <x v="0"/>
    <x v="0"/>
    <x v="0"/>
  </r>
  <r>
    <x v="1"/>
    <x v="4"/>
    <s v="De Bonte Raaf"/>
    <x v="19"/>
    <x v="9"/>
    <n v="0"/>
    <x v="0"/>
    <x v="4"/>
    <x v="2"/>
    <x v="0"/>
    <x v="0"/>
    <x v="0"/>
  </r>
  <r>
    <x v="1"/>
    <x v="4"/>
    <s v="De Bonte Raaf"/>
    <x v="19"/>
    <x v="102"/>
    <n v="0"/>
    <x v="0"/>
    <x v="4"/>
    <x v="2"/>
    <x v="0"/>
    <x v="0"/>
    <x v="0"/>
  </r>
  <r>
    <x v="1"/>
    <x v="4"/>
    <s v="De Bonte Raaf"/>
    <x v="19"/>
    <x v="87"/>
    <n v="3000"/>
    <x v="0"/>
    <x v="4"/>
    <x v="2"/>
    <x v="0"/>
    <x v="0"/>
    <x v="0"/>
  </r>
  <r>
    <x v="1"/>
    <x v="4"/>
    <s v="De Bonte Raaf"/>
    <x v="19"/>
    <x v="88"/>
    <n v="3000"/>
    <x v="0"/>
    <x v="4"/>
    <x v="2"/>
    <x v="0"/>
    <x v="0"/>
    <x v="0"/>
  </r>
  <r>
    <x v="1"/>
    <x v="4"/>
    <s v="De Bonte Raaf"/>
    <x v="19"/>
    <x v="89"/>
    <n v="3000"/>
    <x v="0"/>
    <x v="4"/>
    <x v="2"/>
    <x v="0"/>
    <x v="0"/>
    <x v="0"/>
  </r>
  <r>
    <x v="1"/>
    <x v="4"/>
    <s v="De Bonte Raaf"/>
    <x v="19"/>
    <x v="90"/>
    <n v="3000"/>
    <x v="0"/>
    <x v="4"/>
    <x v="2"/>
    <x v="0"/>
    <x v="0"/>
    <x v="0"/>
  </r>
  <r>
    <x v="1"/>
    <x v="4"/>
    <s v="De Bonte Raaf"/>
    <x v="19"/>
    <x v="91"/>
    <n v="3000"/>
    <x v="0"/>
    <x v="4"/>
    <x v="2"/>
    <x v="0"/>
    <x v="0"/>
    <x v="0"/>
  </r>
  <r>
    <x v="1"/>
    <x v="4"/>
    <s v="De Bonte Raaf"/>
    <x v="19"/>
    <x v="103"/>
    <n v="0"/>
    <x v="0"/>
    <x v="4"/>
    <x v="2"/>
    <x v="1"/>
    <x v="0"/>
    <x v="0"/>
  </r>
  <r>
    <x v="1"/>
    <x v="4"/>
    <s v="De Bonte Raaf"/>
    <x v="19"/>
    <x v="15"/>
    <n v="0"/>
    <x v="0"/>
    <x v="4"/>
    <x v="2"/>
    <x v="0"/>
    <x v="0"/>
    <x v="0"/>
  </r>
  <r>
    <x v="1"/>
    <x v="4"/>
    <s v="De Bonte Raaf"/>
    <x v="19"/>
    <x v="16"/>
    <n v="3179.22"/>
    <x v="0"/>
    <x v="4"/>
    <x v="2"/>
    <x v="0"/>
    <x v="0"/>
    <x v="0"/>
  </r>
  <r>
    <x v="1"/>
    <x v="4"/>
    <s v="De Bonte Raaf"/>
    <x v="19"/>
    <x v="17"/>
    <n v="0"/>
    <x v="0"/>
    <x v="4"/>
    <x v="2"/>
    <x v="0"/>
    <x v="0"/>
    <x v="0"/>
  </r>
  <r>
    <x v="1"/>
    <x v="4"/>
    <s v="De Bonte Raaf"/>
    <x v="19"/>
    <x v="18"/>
    <n v="3179.22"/>
    <x v="0"/>
    <x v="4"/>
    <x v="2"/>
    <x v="0"/>
    <x v="0"/>
    <x v="0"/>
  </r>
  <r>
    <x v="1"/>
    <x v="4"/>
    <s v="De Bonte Raaf"/>
    <x v="19"/>
    <x v="19"/>
    <n v="17"/>
    <x v="0"/>
    <x v="4"/>
    <x v="2"/>
    <x v="0"/>
    <x v="0"/>
    <x v="0"/>
  </r>
  <r>
    <x v="1"/>
    <x v="4"/>
    <s v="De Bonte Raaf"/>
    <x v="19"/>
    <x v="20"/>
    <n v="3179.22"/>
    <x v="0"/>
    <x v="4"/>
    <x v="2"/>
    <x v="0"/>
    <x v="0"/>
    <x v="0"/>
  </r>
  <r>
    <x v="1"/>
    <x v="4"/>
    <s v="De Bonte Raaf"/>
    <x v="19"/>
    <x v="21"/>
    <n v="-670.58"/>
    <x v="0"/>
    <x v="4"/>
    <x v="2"/>
    <x v="0"/>
    <x v="0"/>
    <x v="0"/>
  </r>
  <r>
    <x v="1"/>
    <x v="4"/>
    <s v="De Bonte Raaf"/>
    <x v="19"/>
    <x v="22"/>
    <n v="3179.22"/>
    <x v="0"/>
    <x v="4"/>
    <x v="2"/>
    <x v="0"/>
    <x v="0"/>
    <x v="0"/>
  </r>
  <r>
    <x v="1"/>
    <x v="4"/>
    <s v="De Bonte Raaf"/>
    <x v="19"/>
    <x v="23"/>
    <n v="3179.22"/>
    <x v="0"/>
    <x v="4"/>
    <x v="2"/>
    <x v="0"/>
    <x v="0"/>
    <x v="0"/>
  </r>
  <r>
    <x v="1"/>
    <x v="4"/>
    <s v="De Bonte Raaf"/>
    <x v="19"/>
    <x v="24"/>
    <n v="3179.22"/>
    <x v="0"/>
    <x v="4"/>
    <x v="2"/>
    <x v="0"/>
    <x v="0"/>
    <x v="0"/>
  </r>
  <r>
    <x v="1"/>
    <x v="4"/>
    <s v="De Bonte Raaf"/>
    <x v="19"/>
    <x v="25"/>
    <n v="21.67"/>
    <x v="0"/>
    <x v="4"/>
    <x v="2"/>
    <x v="0"/>
    <x v="0"/>
    <x v="0"/>
  </r>
  <r>
    <x v="1"/>
    <x v="4"/>
    <s v="De Bonte Raaf"/>
    <x v="19"/>
    <x v="26"/>
    <n v="122.4"/>
    <x v="0"/>
    <x v="4"/>
    <x v="2"/>
    <x v="0"/>
    <x v="0"/>
    <x v="0"/>
  </r>
  <r>
    <x v="1"/>
    <x v="4"/>
    <s v="De Bonte Raaf"/>
    <x v="19"/>
    <x v="27"/>
    <n v="346.08"/>
    <x v="0"/>
    <x v="4"/>
    <x v="2"/>
    <x v="0"/>
    <x v="0"/>
    <x v="0"/>
  </r>
  <r>
    <x v="1"/>
    <x v="4"/>
    <s v="De Bonte Raaf"/>
    <x v="19"/>
    <x v="28"/>
    <n v="2812.16"/>
    <x v="0"/>
    <x v="4"/>
    <x v="2"/>
    <x v="0"/>
    <x v="0"/>
    <x v="0"/>
  </r>
  <r>
    <x v="1"/>
    <x v="4"/>
    <s v="De Bonte Raaf"/>
    <x v="19"/>
    <x v="29"/>
    <n v="367.06"/>
    <x v="0"/>
    <x v="4"/>
    <x v="2"/>
    <x v="0"/>
    <x v="0"/>
    <x v="0"/>
  </r>
  <r>
    <x v="1"/>
    <x v="4"/>
    <s v="De Bonte Raaf"/>
    <x v="19"/>
    <x v="30"/>
    <n v="3750"/>
    <x v="0"/>
    <x v="4"/>
    <x v="2"/>
    <x v="0"/>
    <x v="0"/>
    <x v="0"/>
  </r>
  <r>
    <x v="1"/>
    <x v="4"/>
    <s v="De Bonte Raaf"/>
    <x v="19"/>
    <x v="31"/>
    <n v="24.04"/>
    <x v="0"/>
    <x v="4"/>
    <x v="2"/>
    <x v="0"/>
    <x v="0"/>
    <x v="0"/>
  </r>
  <r>
    <x v="1"/>
    <x v="4"/>
    <s v="De Bonte Raaf"/>
    <x v="19"/>
    <x v="32"/>
    <n v="124.8"/>
    <x v="0"/>
    <x v="4"/>
    <x v="2"/>
    <x v="0"/>
    <x v="0"/>
    <x v="0"/>
  </r>
  <r>
    <x v="1"/>
    <x v="4"/>
    <s v="De Bonte Raaf"/>
    <x v="19"/>
    <x v="33"/>
    <n v="80"/>
    <x v="0"/>
    <x v="4"/>
    <x v="2"/>
    <x v="0"/>
    <x v="0"/>
    <x v="0"/>
  </r>
  <r>
    <x v="1"/>
    <x v="4"/>
    <s v="De Bonte Raaf"/>
    <x v="19"/>
    <x v="34"/>
    <n v="80"/>
    <x v="0"/>
    <x v="4"/>
    <x v="2"/>
    <x v="0"/>
    <x v="0"/>
    <x v="0"/>
  </r>
  <r>
    <x v="1"/>
    <x v="4"/>
    <s v="De Bonte Raaf"/>
    <x v="19"/>
    <x v="35"/>
    <n v="80"/>
    <x v="0"/>
    <x v="4"/>
    <x v="2"/>
    <x v="0"/>
    <x v="0"/>
    <x v="0"/>
  </r>
  <r>
    <x v="1"/>
    <x v="4"/>
    <s v="De Bonte Raaf"/>
    <x v="19"/>
    <x v="36"/>
    <n v="125"/>
    <x v="0"/>
    <x v="4"/>
    <x v="2"/>
    <x v="0"/>
    <x v="0"/>
    <x v="0"/>
  </r>
  <r>
    <x v="1"/>
    <x v="4"/>
    <s v="De Bonte Raaf"/>
    <x v="19"/>
    <x v="37"/>
    <n v="222.55"/>
    <x v="0"/>
    <x v="4"/>
    <x v="2"/>
    <x v="0"/>
    <x v="0"/>
    <x v="0"/>
  </r>
  <r>
    <x v="1"/>
    <x v="4"/>
    <s v="De Bonte Raaf"/>
    <x v="19"/>
    <x v="127"/>
    <n v="40.409999999999997"/>
    <x v="0"/>
    <x v="4"/>
    <x v="2"/>
    <x v="0"/>
    <x v="0"/>
    <x v="0"/>
  </r>
  <r>
    <x v="1"/>
    <x v="4"/>
    <s v="De Bonte Raaf"/>
    <x v="19"/>
    <x v="128"/>
    <n v="40.409999999999997"/>
    <x v="0"/>
    <x v="4"/>
    <x v="2"/>
    <x v="0"/>
    <x v="0"/>
    <x v="0"/>
  </r>
  <r>
    <x v="1"/>
    <x v="4"/>
    <s v="De Bonte Raaf"/>
    <x v="19"/>
    <x v="129"/>
    <n v="24353.919999999998"/>
    <x v="0"/>
    <x v="4"/>
    <x v="2"/>
    <x v="0"/>
    <x v="0"/>
    <x v="0"/>
  </r>
  <r>
    <x v="1"/>
    <x v="4"/>
    <s v="De Bonte Raaf"/>
    <x v="19"/>
    <x v="38"/>
    <n v="-7.97"/>
    <x v="0"/>
    <x v="4"/>
    <x v="2"/>
    <x v="0"/>
    <x v="0"/>
    <x v="0"/>
  </r>
  <r>
    <x v="1"/>
    <x v="4"/>
    <s v="De Bonte Raaf"/>
    <x v="19"/>
    <x v="93"/>
    <n v="93.6"/>
    <x v="0"/>
    <x v="4"/>
    <x v="2"/>
    <x v="0"/>
    <x v="0"/>
    <x v="0"/>
  </r>
  <r>
    <x v="1"/>
    <x v="4"/>
    <s v="De Bonte Raaf"/>
    <x v="19"/>
    <x v="40"/>
    <n v="85.63"/>
    <x v="0"/>
    <x v="4"/>
    <x v="2"/>
    <x v="0"/>
    <x v="0"/>
    <x v="0"/>
  </r>
  <r>
    <x v="1"/>
    <x v="4"/>
    <s v="De Bonte Raaf"/>
    <x v="19"/>
    <x v="94"/>
    <n v="93.6"/>
    <x v="0"/>
    <x v="4"/>
    <x v="2"/>
    <x v="0"/>
    <x v="0"/>
    <x v="0"/>
  </r>
  <r>
    <x v="1"/>
    <x v="4"/>
    <s v="De Bonte Raaf"/>
    <x v="19"/>
    <x v="92"/>
    <n v="3000"/>
    <x v="0"/>
    <x v="4"/>
    <x v="2"/>
    <x v="0"/>
    <x v="0"/>
    <x v="0"/>
  </r>
  <r>
    <x v="1"/>
    <x v="4"/>
    <s v="De Bonte Raaf"/>
    <x v="19"/>
    <x v="107"/>
    <n v="0"/>
    <x v="0"/>
    <x v="4"/>
    <x v="2"/>
    <x v="1"/>
    <x v="0"/>
    <x v="0"/>
  </r>
  <r>
    <x v="1"/>
    <x v="4"/>
    <s v="De Bonte Raaf"/>
    <x v="19"/>
    <x v="43"/>
    <n v="0"/>
    <x v="0"/>
    <x v="4"/>
    <x v="2"/>
    <x v="1"/>
    <x v="0"/>
    <x v="0"/>
  </r>
  <r>
    <x v="1"/>
    <x v="4"/>
    <s v="De Bonte Raaf"/>
    <x v="19"/>
    <x v="108"/>
    <n v="0"/>
    <x v="0"/>
    <x v="4"/>
    <x v="2"/>
    <x v="1"/>
    <x v="0"/>
    <x v="0"/>
  </r>
  <r>
    <x v="1"/>
    <x v="4"/>
    <s v="De Bonte Raaf"/>
    <x v="19"/>
    <x v="109"/>
    <n v="0"/>
    <x v="0"/>
    <x v="4"/>
    <x v="2"/>
    <x v="1"/>
    <x v="0"/>
    <x v="0"/>
  </r>
  <r>
    <x v="1"/>
    <x v="4"/>
    <s v="De Bonte Raaf"/>
    <x v="19"/>
    <x v="110"/>
    <n v="0"/>
    <x v="0"/>
    <x v="4"/>
    <x v="2"/>
    <x v="1"/>
    <x v="0"/>
    <x v="0"/>
  </r>
  <r>
    <x v="1"/>
    <x v="4"/>
    <s v="De Bonte Raaf"/>
    <x v="19"/>
    <x v="44"/>
    <n v="0"/>
    <x v="0"/>
    <x v="4"/>
    <x v="2"/>
    <x v="2"/>
    <x v="0"/>
    <x v="0"/>
  </r>
  <r>
    <x v="1"/>
    <x v="4"/>
    <s v="De Bonte Raaf"/>
    <x v="19"/>
    <x v="111"/>
    <n v="0"/>
    <x v="0"/>
    <x v="4"/>
    <x v="2"/>
    <x v="2"/>
    <x v="0"/>
    <x v="0"/>
  </r>
  <r>
    <x v="1"/>
    <x v="4"/>
    <s v="De Bonte Raaf"/>
    <x v="19"/>
    <x v="46"/>
    <n v="0"/>
    <x v="0"/>
    <x v="4"/>
    <x v="2"/>
    <x v="2"/>
    <x v="0"/>
    <x v="0"/>
  </r>
  <r>
    <x v="1"/>
    <x v="4"/>
    <s v="De Bonte Raaf"/>
    <x v="19"/>
    <x v="112"/>
    <n v="0"/>
    <x v="0"/>
    <x v="4"/>
    <x v="2"/>
    <x v="2"/>
    <x v="0"/>
    <x v="0"/>
  </r>
  <r>
    <x v="1"/>
    <x v="4"/>
    <s v="De Bonte Raaf"/>
    <x v="19"/>
    <x v="113"/>
    <n v="0"/>
    <x v="0"/>
    <x v="4"/>
    <x v="2"/>
    <x v="2"/>
    <x v="0"/>
    <x v="0"/>
  </r>
  <r>
    <x v="1"/>
    <x v="4"/>
    <s v="De Bonte Raaf"/>
    <x v="19"/>
    <x v="114"/>
    <n v="0"/>
    <x v="0"/>
    <x v="4"/>
    <x v="2"/>
    <x v="2"/>
    <x v="0"/>
    <x v="0"/>
  </r>
  <r>
    <x v="1"/>
    <x v="4"/>
    <s v="De Bonte Raaf"/>
    <x v="19"/>
    <x v="115"/>
    <n v="0"/>
    <x v="0"/>
    <x v="4"/>
    <x v="2"/>
    <x v="2"/>
    <x v="0"/>
    <x v="0"/>
  </r>
  <r>
    <x v="1"/>
    <x v="4"/>
    <s v="De Bonte Raaf"/>
    <x v="19"/>
    <x v="116"/>
    <n v="0"/>
    <x v="0"/>
    <x v="4"/>
    <x v="2"/>
    <x v="1"/>
    <x v="0"/>
    <x v="0"/>
  </r>
  <r>
    <x v="1"/>
    <x v="4"/>
    <s v="De Bonte Raaf"/>
    <x v="19"/>
    <x v="117"/>
    <n v="0"/>
    <x v="0"/>
    <x v="4"/>
    <x v="2"/>
    <x v="2"/>
    <x v="0"/>
    <x v="0"/>
  </r>
  <r>
    <x v="1"/>
    <x v="4"/>
    <s v="De Bonte Raaf"/>
    <x v="19"/>
    <x v="118"/>
    <n v="0"/>
    <x v="0"/>
    <x v="4"/>
    <x v="2"/>
    <x v="1"/>
    <x v="0"/>
    <x v="0"/>
  </r>
  <r>
    <x v="1"/>
    <x v="4"/>
    <s v="De Bonte Raaf"/>
    <x v="19"/>
    <x v="119"/>
    <n v="-13.47"/>
    <x v="0"/>
    <x v="4"/>
    <x v="2"/>
    <x v="10"/>
    <x v="0"/>
    <x v="0"/>
  </r>
  <r>
    <x v="1"/>
    <x v="4"/>
    <s v="De Bonte Raaf"/>
    <x v="19"/>
    <x v="132"/>
    <n v="0"/>
    <x v="0"/>
    <x v="4"/>
    <x v="2"/>
    <x v="10"/>
    <x v="0"/>
    <x v="0"/>
  </r>
  <r>
    <x v="1"/>
    <x v="4"/>
    <s v="De Bonte Raaf"/>
    <x v="19"/>
    <x v="133"/>
    <n v="0"/>
    <x v="0"/>
    <x v="4"/>
    <x v="2"/>
    <x v="10"/>
    <x v="0"/>
    <x v="0"/>
  </r>
  <r>
    <x v="1"/>
    <x v="4"/>
    <s v="De Bonte Raaf"/>
    <x v="19"/>
    <x v="120"/>
    <n v="659.02"/>
    <x v="0"/>
    <x v="4"/>
    <x v="2"/>
    <x v="10"/>
    <x v="0"/>
    <x v="0"/>
  </r>
  <r>
    <x v="1"/>
    <x v="4"/>
    <s v="De Bonte Raaf"/>
    <x v="19"/>
    <x v="121"/>
    <n v="-174.37"/>
    <x v="0"/>
    <x v="4"/>
    <x v="2"/>
    <x v="10"/>
    <x v="0"/>
    <x v="0"/>
  </r>
  <r>
    <x v="1"/>
    <x v="4"/>
    <s v="De Bonte Raaf"/>
    <x v="19"/>
    <x v="122"/>
    <n v="-174.37"/>
    <x v="0"/>
    <x v="4"/>
    <x v="2"/>
    <x v="10"/>
    <x v="0"/>
    <x v="0"/>
  </r>
  <r>
    <x v="1"/>
    <x v="4"/>
    <s v="De Bonte Raaf"/>
    <x v="19"/>
    <x v="123"/>
    <n v="0"/>
    <x v="0"/>
    <x v="4"/>
    <x v="2"/>
    <x v="10"/>
    <x v="0"/>
    <x v="0"/>
  </r>
  <r>
    <x v="1"/>
    <x v="4"/>
    <s v="De Bonte Raaf"/>
    <x v="19"/>
    <x v="124"/>
    <n v="0"/>
    <x v="0"/>
    <x v="4"/>
    <x v="2"/>
    <x v="10"/>
    <x v="0"/>
    <x v="0"/>
  </r>
  <r>
    <x v="1"/>
    <x v="4"/>
    <s v="De Bonte Raaf"/>
    <x v="19"/>
    <x v="48"/>
    <n v="367.06"/>
    <x v="0"/>
    <x v="4"/>
    <x v="2"/>
    <x v="1"/>
    <x v="0"/>
    <x v="0"/>
  </r>
  <r>
    <x v="1"/>
    <x v="4"/>
    <s v="De Bonte Raaf"/>
    <x v="19"/>
    <x v="49"/>
    <n v="240"/>
    <x v="0"/>
    <x v="4"/>
    <x v="2"/>
    <x v="3"/>
    <x v="0"/>
    <x v="0"/>
  </r>
  <r>
    <x v="1"/>
    <x v="4"/>
    <s v="De Bonte Raaf"/>
    <x v="19"/>
    <x v="50"/>
    <n v="-19.059999999999999"/>
    <x v="0"/>
    <x v="4"/>
    <x v="2"/>
    <x v="4"/>
    <x v="0"/>
    <x v="0"/>
  </r>
  <r>
    <x v="1"/>
    <x v="4"/>
    <s v="De Bonte Raaf"/>
    <x v="19"/>
    <x v="51"/>
    <n v="-25.41"/>
    <x v="0"/>
    <x v="4"/>
    <x v="2"/>
    <x v="4"/>
    <x v="0"/>
    <x v="0"/>
  </r>
  <r>
    <x v="1"/>
    <x v="4"/>
    <s v="De Bonte Raaf"/>
    <x v="19"/>
    <x v="52"/>
    <n v="0"/>
    <x v="0"/>
    <x v="4"/>
    <x v="2"/>
    <x v="1"/>
    <x v="0"/>
    <x v="0"/>
  </r>
  <r>
    <x v="1"/>
    <x v="4"/>
    <s v="De Bonte Raaf"/>
    <x v="19"/>
    <x v="53"/>
    <n v="45"/>
    <x v="0"/>
    <x v="4"/>
    <x v="2"/>
    <x v="3"/>
    <x v="0"/>
    <x v="0"/>
  </r>
  <r>
    <x v="1"/>
    <x v="4"/>
    <s v="De Bonte Raaf"/>
    <x v="19"/>
    <x v="54"/>
    <n v="6.75"/>
    <x v="0"/>
    <x v="4"/>
    <x v="2"/>
    <x v="4"/>
    <x v="0"/>
    <x v="0"/>
  </r>
  <r>
    <x v="1"/>
    <x v="4"/>
    <s v="De Bonte Raaf"/>
    <x v="19"/>
    <x v="55"/>
    <n v="9"/>
    <x v="0"/>
    <x v="4"/>
    <x v="2"/>
    <x v="4"/>
    <x v="0"/>
    <x v="0"/>
  </r>
  <r>
    <x v="1"/>
    <x v="4"/>
    <s v="De Bonte Raaf"/>
    <x v="19"/>
    <x v="56"/>
    <n v="0"/>
    <x v="0"/>
    <x v="4"/>
    <x v="2"/>
    <x v="4"/>
    <x v="0"/>
    <x v="0"/>
  </r>
  <r>
    <x v="1"/>
    <x v="4"/>
    <s v="De Bonte Raaf"/>
    <x v="19"/>
    <x v="57"/>
    <n v="0"/>
    <x v="0"/>
    <x v="4"/>
    <x v="2"/>
    <x v="4"/>
    <x v="0"/>
    <x v="0"/>
  </r>
  <r>
    <x v="1"/>
    <x v="4"/>
    <s v="De Bonte Raaf"/>
    <x v="19"/>
    <x v="58"/>
    <n v="0"/>
    <x v="0"/>
    <x v="4"/>
    <x v="2"/>
    <x v="4"/>
    <x v="0"/>
    <x v="0"/>
  </r>
  <r>
    <x v="1"/>
    <x v="4"/>
    <s v="De Bonte Raaf"/>
    <x v="19"/>
    <x v="59"/>
    <n v="0"/>
    <x v="0"/>
    <x v="4"/>
    <x v="2"/>
    <x v="4"/>
    <x v="0"/>
    <x v="0"/>
  </r>
  <r>
    <x v="1"/>
    <x v="4"/>
    <s v="De Bonte Raaf"/>
    <x v="19"/>
    <x v="60"/>
    <n v="239.4"/>
    <x v="0"/>
    <x v="4"/>
    <x v="2"/>
    <x v="5"/>
    <x v="0"/>
    <x v="0"/>
  </r>
  <r>
    <x v="1"/>
    <x v="4"/>
    <s v="De Bonte Raaf"/>
    <x v="19"/>
    <x v="61"/>
    <n v="0"/>
    <x v="0"/>
    <x v="4"/>
    <x v="2"/>
    <x v="5"/>
    <x v="0"/>
    <x v="0"/>
  </r>
  <r>
    <x v="1"/>
    <x v="4"/>
    <s v="De Bonte Raaf"/>
    <x v="19"/>
    <x v="62"/>
    <n v="0"/>
    <x v="0"/>
    <x v="4"/>
    <x v="2"/>
    <x v="5"/>
    <x v="0"/>
    <x v="0"/>
  </r>
  <r>
    <x v="1"/>
    <x v="4"/>
    <s v="De Bonte Raaf"/>
    <x v="19"/>
    <x v="63"/>
    <n v="0"/>
    <x v="0"/>
    <x v="4"/>
    <x v="2"/>
    <x v="5"/>
    <x v="0"/>
    <x v="0"/>
  </r>
  <r>
    <x v="1"/>
    <x v="4"/>
    <s v="De Bonte Raaf"/>
    <x v="19"/>
    <x v="64"/>
    <n v="17.170000000000002"/>
    <x v="0"/>
    <x v="4"/>
    <x v="2"/>
    <x v="5"/>
    <x v="0"/>
    <x v="0"/>
  </r>
  <r>
    <x v="1"/>
    <x v="4"/>
    <s v="De Bonte Raaf"/>
    <x v="19"/>
    <x v="65"/>
    <n v="0"/>
    <x v="0"/>
    <x v="4"/>
    <x v="2"/>
    <x v="5"/>
    <x v="0"/>
    <x v="0"/>
  </r>
  <r>
    <x v="1"/>
    <x v="4"/>
    <s v="De Bonte Raaf"/>
    <x v="19"/>
    <x v="66"/>
    <n v="85.84"/>
    <x v="0"/>
    <x v="4"/>
    <x v="2"/>
    <x v="5"/>
    <x v="0"/>
    <x v="0"/>
  </r>
  <r>
    <x v="1"/>
    <x v="4"/>
    <s v="De Bonte Raaf"/>
    <x v="19"/>
    <x v="67"/>
    <n v="0"/>
    <x v="0"/>
    <x v="4"/>
    <x v="2"/>
    <x v="5"/>
    <x v="0"/>
    <x v="0"/>
  </r>
  <r>
    <x v="1"/>
    <x v="4"/>
    <s v="De Bonte Raaf"/>
    <x v="19"/>
    <x v="68"/>
    <n v="0"/>
    <x v="0"/>
    <x v="4"/>
    <x v="2"/>
    <x v="5"/>
    <x v="0"/>
    <x v="0"/>
  </r>
  <r>
    <x v="1"/>
    <x v="4"/>
    <s v="De Bonte Raaf"/>
    <x v="19"/>
    <x v="69"/>
    <n v="0"/>
    <x v="0"/>
    <x v="4"/>
    <x v="2"/>
    <x v="5"/>
    <x v="0"/>
    <x v="0"/>
  </r>
  <r>
    <x v="1"/>
    <x v="4"/>
    <s v="De Bonte Raaf"/>
    <x v="19"/>
    <x v="70"/>
    <n v="11.76"/>
    <x v="0"/>
    <x v="4"/>
    <x v="2"/>
    <x v="5"/>
    <x v="0"/>
    <x v="0"/>
  </r>
  <r>
    <x v="1"/>
    <x v="4"/>
    <s v="De Bonte Raaf"/>
    <x v="19"/>
    <x v="71"/>
    <n v="0"/>
    <x v="0"/>
    <x v="4"/>
    <x v="2"/>
    <x v="5"/>
    <x v="0"/>
    <x v="0"/>
  </r>
  <r>
    <x v="1"/>
    <x v="4"/>
    <s v="De Bonte Raaf"/>
    <x v="19"/>
    <x v="72"/>
    <n v="0"/>
    <x v="0"/>
    <x v="4"/>
    <x v="2"/>
    <x v="4"/>
    <x v="0"/>
    <x v="0"/>
  </r>
  <r>
    <x v="1"/>
    <x v="4"/>
    <s v="De Bonte Raaf"/>
    <x v="19"/>
    <x v="73"/>
    <n v="0"/>
    <x v="0"/>
    <x v="4"/>
    <x v="2"/>
    <x v="4"/>
    <x v="0"/>
    <x v="0"/>
  </r>
  <r>
    <x v="1"/>
    <x v="4"/>
    <s v="De Bonte Raaf"/>
    <x v="19"/>
    <x v="74"/>
    <n v="0"/>
    <x v="0"/>
    <x v="4"/>
    <x v="2"/>
    <x v="4"/>
    <x v="0"/>
    <x v="0"/>
  </r>
  <r>
    <x v="1"/>
    <x v="4"/>
    <s v="De Bonte Raaf"/>
    <x v="19"/>
    <x v="75"/>
    <n v="0"/>
    <x v="0"/>
    <x v="4"/>
    <x v="2"/>
    <x v="4"/>
    <x v="0"/>
    <x v="0"/>
  </r>
  <r>
    <x v="1"/>
    <x v="4"/>
    <s v="De Bonte Raaf"/>
    <x v="19"/>
    <x v="76"/>
    <n v="222.55"/>
    <x v="0"/>
    <x v="4"/>
    <x v="2"/>
    <x v="6"/>
    <x v="0"/>
    <x v="0"/>
  </r>
  <r>
    <x v="1"/>
    <x v="4"/>
    <s v="De Bonte Raaf"/>
    <x v="19"/>
    <x v="125"/>
    <n v="0"/>
    <x v="0"/>
    <x v="4"/>
    <x v="2"/>
    <x v="6"/>
    <x v="0"/>
    <x v="0"/>
  </r>
  <r>
    <x v="1"/>
    <x v="4"/>
    <s v="De Bonte Raaf"/>
    <x v="19"/>
    <x v="77"/>
    <n v="-522.25"/>
    <x v="0"/>
    <x v="4"/>
    <x v="2"/>
    <x v="7"/>
    <x v="0"/>
    <x v="0"/>
  </r>
  <r>
    <x v="1"/>
    <x v="4"/>
    <s v="De Bonte Raaf"/>
    <x v="19"/>
    <x v="78"/>
    <n v="-148.33000000000001"/>
    <x v="0"/>
    <x v="4"/>
    <x v="2"/>
    <x v="7"/>
    <x v="0"/>
    <x v="0"/>
  </r>
  <r>
    <x v="1"/>
    <x v="4"/>
    <s v="De Bonte Raaf"/>
    <x v="19"/>
    <x v="79"/>
    <n v="0"/>
    <x v="0"/>
    <x v="4"/>
    <x v="2"/>
    <x v="7"/>
    <x v="0"/>
    <x v="0"/>
  </r>
  <r>
    <x v="1"/>
    <x v="4"/>
    <s v="De Bonte Raaf"/>
    <x v="19"/>
    <x v="80"/>
    <n v="0"/>
    <x v="0"/>
    <x v="4"/>
    <x v="2"/>
    <x v="8"/>
    <x v="0"/>
    <x v="0"/>
  </r>
  <r>
    <x v="1"/>
    <x v="4"/>
    <s v="De Bonte Raaf"/>
    <x v="19"/>
    <x v="126"/>
    <n v="0"/>
    <x v="0"/>
    <x v="4"/>
    <x v="2"/>
    <x v="8"/>
    <x v="0"/>
    <x v="0"/>
  </r>
  <r>
    <x v="1"/>
    <x v="4"/>
    <s v="De Bonte Raaf"/>
    <x v="19"/>
    <x v="81"/>
    <n v="2508.64"/>
    <x v="0"/>
    <x v="4"/>
    <x v="2"/>
    <x v="8"/>
    <x v="0"/>
    <x v="0"/>
  </r>
  <r>
    <x v="1"/>
    <x v="4"/>
    <s v="De Bonte Raaf"/>
    <x v="19"/>
    <x v="82"/>
    <n v="0"/>
    <x v="0"/>
    <x v="4"/>
    <x v="2"/>
    <x v="8"/>
    <x v="0"/>
    <x v="0"/>
  </r>
  <r>
    <x v="1"/>
    <x v="4"/>
    <s v="De Bonte Raaf"/>
    <x v="19"/>
    <x v="83"/>
    <n v="2508.64"/>
    <x v="0"/>
    <x v="4"/>
    <x v="2"/>
    <x v="9"/>
    <x v="0"/>
    <x v="0"/>
  </r>
  <r>
    <x v="1"/>
    <x v="4"/>
    <s v="De Bonte Raaf"/>
    <x v="19"/>
    <x v="84"/>
    <n v="0"/>
    <x v="0"/>
    <x v="4"/>
    <x v="2"/>
    <x v="3"/>
    <x v="0"/>
    <x v="0"/>
  </r>
  <r>
    <x v="1"/>
    <x v="4"/>
    <s v="De Bonte Raaf"/>
    <x v="20"/>
    <x v="0"/>
    <n v="5139.03"/>
    <x v="1"/>
    <x v="0"/>
    <x v="4"/>
    <x v="0"/>
    <x v="2"/>
    <x v="0"/>
  </r>
  <r>
    <x v="1"/>
    <x v="4"/>
    <s v="De Bonte Raaf"/>
    <x v="20"/>
    <x v="85"/>
    <n v="1699.98"/>
    <x v="1"/>
    <x v="0"/>
    <x v="4"/>
    <x v="0"/>
    <x v="2"/>
    <x v="0"/>
  </r>
  <r>
    <x v="1"/>
    <x v="4"/>
    <s v="De Bonte Raaf"/>
    <x v="20"/>
    <x v="97"/>
    <n v="203.94"/>
    <x v="1"/>
    <x v="0"/>
    <x v="4"/>
    <x v="0"/>
    <x v="2"/>
    <x v="0"/>
  </r>
  <r>
    <x v="1"/>
    <x v="4"/>
    <s v="De Bonte Raaf"/>
    <x v="20"/>
    <x v="86"/>
    <n v="1699.98"/>
    <x v="1"/>
    <x v="0"/>
    <x v="4"/>
    <x v="0"/>
    <x v="2"/>
    <x v="0"/>
  </r>
  <r>
    <x v="1"/>
    <x v="4"/>
    <s v="De Bonte Raaf"/>
    <x v="20"/>
    <x v="4"/>
    <n v="1805.7"/>
    <x v="1"/>
    <x v="0"/>
    <x v="4"/>
    <x v="1"/>
    <x v="2"/>
    <x v="0"/>
  </r>
  <r>
    <x v="1"/>
    <x v="4"/>
    <s v="De Bonte Raaf"/>
    <x v="20"/>
    <x v="98"/>
    <n v="203.94"/>
    <x v="1"/>
    <x v="0"/>
    <x v="4"/>
    <x v="0"/>
    <x v="2"/>
    <x v="0"/>
  </r>
  <r>
    <x v="1"/>
    <x v="4"/>
    <s v="De Bonte Raaf"/>
    <x v="20"/>
    <x v="6"/>
    <n v="2716.8"/>
    <x v="1"/>
    <x v="0"/>
    <x v="4"/>
    <x v="0"/>
    <x v="2"/>
    <x v="0"/>
  </r>
  <r>
    <x v="1"/>
    <x v="4"/>
    <s v="De Bonte Raaf"/>
    <x v="20"/>
    <x v="101"/>
    <n v="0"/>
    <x v="1"/>
    <x v="0"/>
    <x v="4"/>
    <x v="1"/>
    <x v="2"/>
    <x v="0"/>
  </r>
  <r>
    <x v="1"/>
    <x v="4"/>
    <s v="De Bonte Raaf"/>
    <x v="20"/>
    <x v="99"/>
    <n v="203.94"/>
    <x v="1"/>
    <x v="0"/>
    <x v="4"/>
    <x v="0"/>
    <x v="2"/>
    <x v="0"/>
  </r>
  <r>
    <x v="1"/>
    <x v="4"/>
    <s v="De Bonte Raaf"/>
    <x v="20"/>
    <x v="9"/>
    <n v="0"/>
    <x v="1"/>
    <x v="0"/>
    <x v="4"/>
    <x v="0"/>
    <x v="2"/>
    <x v="0"/>
  </r>
  <r>
    <x v="1"/>
    <x v="4"/>
    <s v="De Bonte Raaf"/>
    <x v="20"/>
    <x v="102"/>
    <n v="0"/>
    <x v="1"/>
    <x v="0"/>
    <x v="4"/>
    <x v="0"/>
    <x v="2"/>
    <x v="0"/>
  </r>
  <r>
    <x v="1"/>
    <x v="4"/>
    <s v="De Bonte Raaf"/>
    <x v="20"/>
    <x v="87"/>
    <n v="1805.7"/>
    <x v="1"/>
    <x v="0"/>
    <x v="4"/>
    <x v="0"/>
    <x v="2"/>
    <x v="0"/>
  </r>
  <r>
    <x v="1"/>
    <x v="4"/>
    <s v="De Bonte Raaf"/>
    <x v="20"/>
    <x v="88"/>
    <n v="1805.7"/>
    <x v="1"/>
    <x v="0"/>
    <x v="4"/>
    <x v="0"/>
    <x v="2"/>
    <x v="0"/>
  </r>
  <r>
    <x v="1"/>
    <x v="4"/>
    <s v="De Bonte Raaf"/>
    <x v="20"/>
    <x v="89"/>
    <n v="1805.7"/>
    <x v="1"/>
    <x v="0"/>
    <x v="4"/>
    <x v="0"/>
    <x v="2"/>
    <x v="0"/>
  </r>
  <r>
    <x v="1"/>
    <x v="4"/>
    <s v="De Bonte Raaf"/>
    <x v="20"/>
    <x v="90"/>
    <n v="1805.7"/>
    <x v="1"/>
    <x v="0"/>
    <x v="4"/>
    <x v="0"/>
    <x v="2"/>
    <x v="0"/>
  </r>
  <r>
    <x v="1"/>
    <x v="4"/>
    <s v="De Bonte Raaf"/>
    <x v="20"/>
    <x v="91"/>
    <n v="1805.7"/>
    <x v="1"/>
    <x v="0"/>
    <x v="4"/>
    <x v="0"/>
    <x v="2"/>
    <x v="0"/>
  </r>
  <r>
    <x v="1"/>
    <x v="4"/>
    <s v="De Bonte Raaf"/>
    <x v="20"/>
    <x v="103"/>
    <n v="0"/>
    <x v="1"/>
    <x v="0"/>
    <x v="4"/>
    <x v="1"/>
    <x v="2"/>
    <x v="0"/>
  </r>
  <r>
    <x v="1"/>
    <x v="4"/>
    <s v="De Bonte Raaf"/>
    <x v="20"/>
    <x v="15"/>
    <n v="0"/>
    <x v="1"/>
    <x v="0"/>
    <x v="4"/>
    <x v="0"/>
    <x v="2"/>
    <x v="0"/>
  </r>
  <r>
    <x v="1"/>
    <x v="4"/>
    <s v="De Bonte Raaf"/>
    <x v="20"/>
    <x v="16"/>
    <n v="0"/>
    <x v="1"/>
    <x v="0"/>
    <x v="4"/>
    <x v="0"/>
    <x v="2"/>
    <x v="0"/>
  </r>
  <r>
    <x v="1"/>
    <x v="4"/>
    <s v="De Bonte Raaf"/>
    <x v="20"/>
    <x v="17"/>
    <n v="1903.92"/>
    <x v="1"/>
    <x v="0"/>
    <x v="4"/>
    <x v="0"/>
    <x v="2"/>
    <x v="0"/>
  </r>
  <r>
    <x v="1"/>
    <x v="4"/>
    <s v="De Bonte Raaf"/>
    <x v="20"/>
    <x v="18"/>
    <n v="1903.92"/>
    <x v="1"/>
    <x v="0"/>
    <x v="4"/>
    <x v="0"/>
    <x v="2"/>
    <x v="0"/>
  </r>
  <r>
    <x v="1"/>
    <x v="4"/>
    <s v="De Bonte Raaf"/>
    <x v="20"/>
    <x v="19"/>
    <n v="17"/>
    <x v="1"/>
    <x v="0"/>
    <x v="4"/>
    <x v="0"/>
    <x v="2"/>
    <x v="0"/>
  </r>
  <r>
    <x v="1"/>
    <x v="4"/>
    <s v="De Bonte Raaf"/>
    <x v="20"/>
    <x v="20"/>
    <n v="1903.92"/>
    <x v="1"/>
    <x v="0"/>
    <x v="4"/>
    <x v="0"/>
    <x v="2"/>
    <x v="0"/>
  </r>
  <r>
    <x v="1"/>
    <x v="4"/>
    <s v="De Bonte Raaf"/>
    <x v="20"/>
    <x v="21"/>
    <n v="-190.91"/>
    <x v="1"/>
    <x v="0"/>
    <x v="4"/>
    <x v="0"/>
    <x v="2"/>
    <x v="0"/>
  </r>
  <r>
    <x v="1"/>
    <x v="4"/>
    <s v="De Bonte Raaf"/>
    <x v="20"/>
    <x v="22"/>
    <n v="1903.92"/>
    <x v="1"/>
    <x v="0"/>
    <x v="4"/>
    <x v="0"/>
    <x v="2"/>
    <x v="0"/>
  </r>
  <r>
    <x v="1"/>
    <x v="4"/>
    <s v="De Bonte Raaf"/>
    <x v="20"/>
    <x v="23"/>
    <n v="1903.92"/>
    <x v="1"/>
    <x v="0"/>
    <x v="4"/>
    <x v="0"/>
    <x v="2"/>
    <x v="0"/>
  </r>
  <r>
    <x v="1"/>
    <x v="4"/>
    <s v="De Bonte Raaf"/>
    <x v="20"/>
    <x v="24"/>
    <n v="1903.92"/>
    <x v="1"/>
    <x v="0"/>
    <x v="4"/>
    <x v="0"/>
    <x v="2"/>
    <x v="0"/>
  </r>
  <r>
    <x v="1"/>
    <x v="4"/>
    <s v="De Bonte Raaf"/>
    <x v="20"/>
    <x v="25"/>
    <n v="21.67"/>
    <x v="1"/>
    <x v="0"/>
    <x v="4"/>
    <x v="0"/>
    <x v="2"/>
    <x v="0"/>
  </r>
  <r>
    <x v="1"/>
    <x v="4"/>
    <s v="De Bonte Raaf"/>
    <x v="20"/>
    <x v="26"/>
    <n v="84"/>
    <x v="1"/>
    <x v="0"/>
    <x v="4"/>
    <x v="0"/>
    <x v="2"/>
    <x v="0"/>
  </r>
  <r>
    <x v="1"/>
    <x v="4"/>
    <s v="De Bonte Raaf"/>
    <x v="20"/>
    <x v="27"/>
    <n v="284.42"/>
    <x v="1"/>
    <x v="0"/>
    <x v="4"/>
    <x v="0"/>
    <x v="2"/>
    <x v="0"/>
  </r>
  <r>
    <x v="1"/>
    <x v="4"/>
    <s v="De Bonte Raaf"/>
    <x v="20"/>
    <x v="28"/>
    <n v="1699.98"/>
    <x v="1"/>
    <x v="0"/>
    <x v="4"/>
    <x v="0"/>
    <x v="2"/>
    <x v="0"/>
  </r>
  <r>
    <x v="1"/>
    <x v="4"/>
    <s v="De Bonte Raaf"/>
    <x v="20"/>
    <x v="29"/>
    <n v="203.94"/>
    <x v="1"/>
    <x v="0"/>
    <x v="4"/>
    <x v="0"/>
    <x v="2"/>
    <x v="0"/>
  </r>
  <r>
    <x v="1"/>
    <x v="4"/>
    <s v="De Bonte Raaf"/>
    <x v="20"/>
    <x v="30"/>
    <n v="3250"/>
    <x v="1"/>
    <x v="0"/>
    <x v="4"/>
    <x v="0"/>
    <x v="2"/>
    <x v="0"/>
  </r>
  <r>
    <x v="1"/>
    <x v="4"/>
    <s v="De Bonte Raaf"/>
    <x v="20"/>
    <x v="31"/>
    <n v="20.83"/>
    <x v="1"/>
    <x v="0"/>
    <x v="4"/>
    <x v="0"/>
    <x v="2"/>
    <x v="0"/>
  </r>
  <r>
    <x v="1"/>
    <x v="4"/>
    <s v="De Bonte Raaf"/>
    <x v="20"/>
    <x v="32"/>
    <n v="86.67"/>
    <x v="1"/>
    <x v="0"/>
    <x v="4"/>
    <x v="0"/>
    <x v="2"/>
    <x v="0"/>
  </r>
  <r>
    <x v="1"/>
    <x v="4"/>
    <s v="De Bonte Raaf"/>
    <x v="20"/>
    <x v="33"/>
    <n v="55.56"/>
    <x v="1"/>
    <x v="0"/>
    <x v="4"/>
    <x v="0"/>
    <x v="2"/>
    <x v="0"/>
  </r>
  <r>
    <x v="1"/>
    <x v="4"/>
    <s v="De Bonte Raaf"/>
    <x v="20"/>
    <x v="34"/>
    <n v="55.56"/>
    <x v="1"/>
    <x v="0"/>
    <x v="4"/>
    <x v="0"/>
    <x v="2"/>
    <x v="0"/>
  </r>
  <r>
    <x v="1"/>
    <x v="4"/>
    <s v="De Bonte Raaf"/>
    <x v="20"/>
    <x v="35"/>
    <n v="80"/>
    <x v="1"/>
    <x v="0"/>
    <x v="4"/>
    <x v="0"/>
    <x v="2"/>
    <x v="0"/>
  </r>
  <r>
    <x v="1"/>
    <x v="4"/>
    <s v="De Bonte Raaf"/>
    <x v="20"/>
    <x v="36"/>
    <n v="87"/>
    <x v="1"/>
    <x v="0"/>
    <x v="4"/>
    <x v="0"/>
    <x v="2"/>
    <x v="0"/>
  </r>
  <r>
    <x v="1"/>
    <x v="4"/>
    <s v="De Bonte Raaf"/>
    <x v="20"/>
    <x v="37"/>
    <n v="133.27000000000001"/>
    <x v="1"/>
    <x v="0"/>
    <x v="4"/>
    <x v="0"/>
    <x v="2"/>
    <x v="0"/>
  </r>
  <r>
    <x v="1"/>
    <x v="4"/>
    <s v="De Bonte Raaf"/>
    <x v="20"/>
    <x v="127"/>
    <n v="40.409999999999997"/>
    <x v="1"/>
    <x v="0"/>
    <x v="4"/>
    <x v="0"/>
    <x v="2"/>
    <x v="0"/>
  </r>
  <r>
    <x v="1"/>
    <x v="4"/>
    <s v="De Bonte Raaf"/>
    <x v="20"/>
    <x v="128"/>
    <n v="8.33"/>
    <x v="1"/>
    <x v="0"/>
    <x v="4"/>
    <x v="0"/>
    <x v="2"/>
    <x v="0"/>
  </r>
  <r>
    <x v="1"/>
    <x v="4"/>
    <s v="De Bonte Raaf"/>
    <x v="20"/>
    <x v="129"/>
    <n v="14504.11"/>
    <x v="1"/>
    <x v="0"/>
    <x v="4"/>
    <x v="0"/>
    <x v="2"/>
    <x v="0"/>
  </r>
  <r>
    <x v="1"/>
    <x v="4"/>
    <s v="De Bonte Raaf"/>
    <x v="20"/>
    <x v="38"/>
    <n v="8.74"/>
    <x v="1"/>
    <x v="0"/>
    <x v="4"/>
    <x v="0"/>
    <x v="2"/>
    <x v="0"/>
  </r>
  <r>
    <x v="1"/>
    <x v="4"/>
    <s v="De Bonte Raaf"/>
    <x v="20"/>
    <x v="93"/>
    <n v="50"/>
    <x v="1"/>
    <x v="0"/>
    <x v="4"/>
    <x v="0"/>
    <x v="2"/>
    <x v="0"/>
  </r>
  <r>
    <x v="1"/>
    <x v="4"/>
    <s v="De Bonte Raaf"/>
    <x v="20"/>
    <x v="40"/>
    <n v="58.74"/>
    <x v="1"/>
    <x v="0"/>
    <x v="4"/>
    <x v="0"/>
    <x v="2"/>
    <x v="0"/>
  </r>
  <r>
    <x v="1"/>
    <x v="4"/>
    <s v="De Bonte Raaf"/>
    <x v="20"/>
    <x v="94"/>
    <n v="50"/>
    <x v="1"/>
    <x v="0"/>
    <x v="4"/>
    <x v="0"/>
    <x v="2"/>
    <x v="0"/>
  </r>
  <r>
    <x v="1"/>
    <x v="4"/>
    <s v="De Bonte Raaf"/>
    <x v="20"/>
    <x v="92"/>
    <n v="1805.7"/>
    <x v="1"/>
    <x v="0"/>
    <x v="4"/>
    <x v="0"/>
    <x v="2"/>
    <x v="0"/>
  </r>
  <r>
    <x v="1"/>
    <x v="4"/>
    <s v="De Bonte Raaf"/>
    <x v="20"/>
    <x v="107"/>
    <n v="0"/>
    <x v="1"/>
    <x v="0"/>
    <x v="4"/>
    <x v="1"/>
    <x v="2"/>
    <x v="0"/>
  </r>
  <r>
    <x v="1"/>
    <x v="4"/>
    <s v="De Bonte Raaf"/>
    <x v="20"/>
    <x v="43"/>
    <n v="0"/>
    <x v="1"/>
    <x v="0"/>
    <x v="4"/>
    <x v="1"/>
    <x v="2"/>
    <x v="0"/>
  </r>
  <r>
    <x v="1"/>
    <x v="4"/>
    <s v="De Bonte Raaf"/>
    <x v="20"/>
    <x v="108"/>
    <n v="0"/>
    <x v="1"/>
    <x v="0"/>
    <x v="4"/>
    <x v="1"/>
    <x v="2"/>
    <x v="0"/>
  </r>
  <r>
    <x v="1"/>
    <x v="4"/>
    <s v="De Bonte Raaf"/>
    <x v="20"/>
    <x v="109"/>
    <n v="0"/>
    <x v="1"/>
    <x v="0"/>
    <x v="4"/>
    <x v="1"/>
    <x v="2"/>
    <x v="0"/>
  </r>
  <r>
    <x v="1"/>
    <x v="4"/>
    <s v="De Bonte Raaf"/>
    <x v="20"/>
    <x v="110"/>
    <n v="0"/>
    <x v="1"/>
    <x v="0"/>
    <x v="4"/>
    <x v="1"/>
    <x v="2"/>
    <x v="0"/>
  </r>
  <r>
    <x v="1"/>
    <x v="4"/>
    <s v="De Bonte Raaf"/>
    <x v="20"/>
    <x v="44"/>
    <n v="0"/>
    <x v="1"/>
    <x v="0"/>
    <x v="4"/>
    <x v="2"/>
    <x v="2"/>
    <x v="0"/>
  </r>
  <r>
    <x v="1"/>
    <x v="4"/>
    <s v="De Bonte Raaf"/>
    <x v="20"/>
    <x v="111"/>
    <n v="0"/>
    <x v="1"/>
    <x v="0"/>
    <x v="4"/>
    <x v="2"/>
    <x v="2"/>
    <x v="0"/>
  </r>
  <r>
    <x v="1"/>
    <x v="4"/>
    <s v="De Bonte Raaf"/>
    <x v="20"/>
    <x v="46"/>
    <n v="0"/>
    <x v="1"/>
    <x v="0"/>
    <x v="4"/>
    <x v="2"/>
    <x v="2"/>
    <x v="0"/>
  </r>
  <r>
    <x v="1"/>
    <x v="4"/>
    <s v="De Bonte Raaf"/>
    <x v="20"/>
    <x v="112"/>
    <n v="0"/>
    <x v="1"/>
    <x v="0"/>
    <x v="4"/>
    <x v="2"/>
    <x v="2"/>
    <x v="0"/>
  </r>
  <r>
    <x v="1"/>
    <x v="4"/>
    <s v="De Bonte Raaf"/>
    <x v="20"/>
    <x v="113"/>
    <n v="0"/>
    <x v="1"/>
    <x v="0"/>
    <x v="4"/>
    <x v="2"/>
    <x v="2"/>
    <x v="0"/>
  </r>
  <r>
    <x v="1"/>
    <x v="4"/>
    <s v="De Bonte Raaf"/>
    <x v="20"/>
    <x v="114"/>
    <n v="0"/>
    <x v="1"/>
    <x v="0"/>
    <x v="4"/>
    <x v="2"/>
    <x v="2"/>
    <x v="0"/>
  </r>
  <r>
    <x v="1"/>
    <x v="4"/>
    <s v="De Bonte Raaf"/>
    <x v="20"/>
    <x v="115"/>
    <n v="0"/>
    <x v="1"/>
    <x v="0"/>
    <x v="4"/>
    <x v="2"/>
    <x v="2"/>
    <x v="0"/>
  </r>
  <r>
    <x v="1"/>
    <x v="4"/>
    <s v="De Bonte Raaf"/>
    <x v="20"/>
    <x v="116"/>
    <n v="0"/>
    <x v="1"/>
    <x v="0"/>
    <x v="4"/>
    <x v="1"/>
    <x v="2"/>
    <x v="0"/>
  </r>
  <r>
    <x v="1"/>
    <x v="4"/>
    <s v="De Bonte Raaf"/>
    <x v="20"/>
    <x v="117"/>
    <n v="0"/>
    <x v="1"/>
    <x v="0"/>
    <x v="4"/>
    <x v="2"/>
    <x v="2"/>
    <x v="0"/>
  </r>
  <r>
    <x v="1"/>
    <x v="4"/>
    <s v="De Bonte Raaf"/>
    <x v="20"/>
    <x v="118"/>
    <n v="0"/>
    <x v="1"/>
    <x v="0"/>
    <x v="4"/>
    <x v="1"/>
    <x v="2"/>
    <x v="0"/>
  </r>
  <r>
    <x v="1"/>
    <x v="4"/>
    <s v="De Bonte Raaf"/>
    <x v="20"/>
    <x v="119"/>
    <n v="-8.0399999999999991"/>
    <x v="1"/>
    <x v="0"/>
    <x v="4"/>
    <x v="10"/>
    <x v="2"/>
    <x v="0"/>
  </r>
  <r>
    <x v="1"/>
    <x v="4"/>
    <s v="De Bonte Raaf"/>
    <x v="20"/>
    <x v="132"/>
    <n v="0"/>
    <x v="1"/>
    <x v="0"/>
    <x v="4"/>
    <x v="10"/>
    <x v="2"/>
    <x v="0"/>
  </r>
  <r>
    <x v="1"/>
    <x v="4"/>
    <s v="De Bonte Raaf"/>
    <x v="20"/>
    <x v="133"/>
    <n v="0"/>
    <x v="1"/>
    <x v="0"/>
    <x v="4"/>
    <x v="10"/>
    <x v="2"/>
    <x v="0"/>
  </r>
  <r>
    <x v="1"/>
    <x v="4"/>
    <s v="De Bonte Raaf"/>
    <x v="20"/>
    <x v="120"/>
    <n v="396.67"/>
    <x v="1"/>
    <x v="0"/>
    <x v="4"/>
    <x v="10"/>
    <x v="2"/>
    <x v="0"/>
  </r>
  <r>
    <x v="1"/>
    <x v="4"/>
    <s v="De Bonte Raaf"/>
    <x v="20"/>
    <x v="121"/>
    <n v="-97.68"/>
    <x v="1"/>
    <x v="0"/>
    <x v="4"/>
    <x v="10"/>
    <x v="2"/>
    <x v="0"/>
  </r>
  <r>
    <x v="1"/>
    <x v="4"/>
    <s v="De Bonte Raaf"/>
    <x v="20"/>
    <x v="122"/>
    <n v="-97.68"/>
    <x v="1"/>
    <x v="0"/>
    <x v="4"/>
    <x v="10"/>
    <x v="2"/>
    <x v="0"/>
  </r>
  <r>
    <x v="1"/>
    <x v="4"/>
    <s v="De Bonte Raaf"/>
    <x v="20"/>
    <x v="123"/>
    <n v="0"/>
    <x v="1"/>
    <x v="0"/>
    <x v="4"/>
    <x v="10"/>
    <x v="2"/>
    <x v="0"/>
  </r>
  <r>
    <x v="1"/>
    <x v="4"/>
    <s v="De Bonte Raaf"/>
    <x v="20"/>
    <x v="124"/>
    <n v="0"/>
    <x v="1"/>
    <x v="0"/>
    <x v="4"/>
    <x v="10"/>
    <x v="2"/>
    <x v="0"/>
  </r>
  <r>
    <x v="1"/>
    <x v="4"/>
    <s v="De Bonte Raaf"/>
    <x v="20"/>
    <x v="48"/>
    <n v="203.94"/>
    <x v="1"/>
    <x v="0"/>
    <x v="4"/>
    <x v="1"/>
    <x v="2"/>
    <x v="0"/>
  </r>
  <r>
    <x v="1"/>
    <x v="4"/>
    <s v="De Bonte Raaf"/>
    <x v="20"/>
    <x v="49"/>
    <n v="144.46"/>
    <x v="1"/>
    <x v="0"/>
    <x v="4"/>
    <x v="3"/>
    <x v="2"/>
    <x v="0"/>
  </r>
  <r>
    <x v="1"/>
    <x v="4"/>
    <s v="De Bonte Raaf"/>
    <x v="20"/>
    <x v="50"/>
    <n v="-8.92"/>
    <x v="1"/>
    <x v="0"/>
    <x v="4"/>
    <x v="4"/>
    <x v="2"/>
    <x v="0"/>
  </r>
  <r>
    <x v="1"/>
    <x v="4"/>
    <s v="De Bonte Raaf"/>
    <x v="20"/>
    <x v="51"/>
    <n v="-11.9"/>
    <x v="1"/>
    <x v="0"/>
    <x v="4"/>
    <x v="4"/>
    <x v="2"/>
    <x v="0"/>
  </r>
  <r>
    <x v="1"/>
    <x v="4"/>
    <s v="De Bonte Raaf"/>
    <x v="20"/>
    <x v="52"/>
    <n v="0"/>
    <x v="1"/>
    <x v="0"/>
    <x v="4"/>
    <x v="1"/>
    <x v="2"/>
    <x v="0"/>
  </r>
  <r>
    <x v="1"/>
    <x v="4"/>
    <s v="De Bonte Raaf"/>
    <x v="20"/>
    <x v="53"/>
    <n v="27.09"/>
    <x v="1"/>
    <x v="0"/>
    <x v="4"/>
    <x v="3"/>
    <x v="2"/>
    <x v="0"/>
  </r>
  <r>
    <x v="1"/>
    <x v="4"/>
    <s v="De Bonte Raaf"/>
    <x v="20"/>
    <x v="54"/>
    <n v="4.0599999999999996"/>
    <x v="1"/>
    <x v="0"/>
    <x v="4"/>
    <x v="4"/>
    <x v="2"/>
    <x v="0"/>
  </r>
  <r>
    <x v="1"/>
    <x v="4"/>
    <s v="De Bonte Raaf"/>
    <x v="20"/>
    <x v="55"/>
    <n v="5.42"/>
    <x v="1"/>
    <x v="0"/>
    <x v="4"/>
    <x v="4"/>
    <x v="2"/>
    <x v="0"/>
  </r>
  <r>
    <x v="1"/>
    <x v="4"/>
    <s v="De Bonte Raaf"/>
    <x v="20"/>
    <x v="56"/>
    <n v="0"/>
    <x v="1"/>
    <x v="0"/>
    <x v="4"/>
    <x v="4"/>
    <x v="2"/>
    <x v="0"/>
  </r>
  <r>
    <x v="1"/>
    <x v="4"/>
    <s v="De Bonte Raaf"/>
    <x v="20"/>
    <x v="57"/>
    <n v="0"/>
    <x v="1"/>
    <x v="0"/>
    <x v="4"/>
    <x v="4"/>
    <x v="2"/>
    <x v="0"/>
  </r>
  <r>
    <x v="1"/>
    <x v="4"/>
    <s v="De Bonte Raaf"/>
    <x v="20"/>
    <x v="58"/>
    <n v="0"/>
    <x v="1"/>
    <x v="0"/>
    <x v="4"/>
    <x v="4"/>
    <x v="2"/>
    <x v="0"/>
  </r>
  <r>
    <x v="1"/>
    <x v="4"/>
    <s v="De Bonte Raaf"/>
    <x v="20"/>
    <x v="59"/>
    <n v="0"/>
    <x v="1"/>
    <x v="0"/>
    <x v="4"/>
    <x v="4"/>
    <x v="2"/>
    <x v="0"/>
  </r>
  <r>
    <x v="1"/>
    <x v="4"/>
    <s v="De Bonte Raaf"/>
    <x v="20"/>
    <x v="60"/>
    <n v="143.37"/>
    <x v="1"/>
    <x v="0"/>
    <x v="4"/>
    <x v="5"/>
    <x v="2"/>
    <x v="0"/>
  </r>
  <r>
    <x v="1"/>
    <x v="4"/>
    <s v="De Bonte Raaf"/>
    <x v="20"/>
    <x v="61"/>
    <n v="0"/>
    <x v="1"/>
    <x v="0"/>
    <x v="4"/>
    <x v="5"/>
    <x v="2"/>
    <x v="0"/>
  </r>
  <r>
    <x v="1"/>
    <x v="4"/>
    <s v="De Bonte Raaf"/>
    <x v="20"/>
    <x v="62"/>
    <n v="0"/>
    <x v="1"/>
    <x v="0"/>
    <x v="4"/>
    <x v="5"/>
    <x v="2"/>
    <x v="0"/>
  </r>
  <r>
    <x v="1"/>
    <x v="4"/>
    <s v="De Bonte Raaf"/>
    <x v="20"/>
    <x v="63"/>
    <n v="0"/>
    <x v="1"/>
    <x v="0"/>
    <x v="4"/>
    <x v="5"/>
    <x v="2"/>
    <x v="0"/>
  </r>
  <r>
    <x v="1"/>
    <x v="4"/>
    <s v="De Bonte Raaf"/>
    <x v="20"/>
    <x v="64"/>
    <n v="10.28"/>
    <x v="1"/>
    <x v="0"/>
    <x v="4"/>
    <x v="5"/>
    <x v="2"/>
    <x v="0"/>
  </r>
  <r>
    <x v="1"/>
    <x v="4"/>
    <s v="De Bonte Raaf"/>
    <x v="20"/>
    <x v="65"/>
    <n v="0"/>
    <x v="1"/>
    <x v="0"/>
    <x v="4"/>
    <x v="5"/>
    <x v="2"/>
    <x v="0"/>
  </r>
  <r>
    <x v="1"/>
    <x v="4"/>
    <s v="De Bonte Raaf"/>
    <x v="20"/>
    <x v="66"/>
    <n v="0"/>
    <x v="1"/>
    <x v="0"/>
    <x v="4"/>
    <x v="5"/>
    <x v="2"/>
    <x v="0"/>
  </r>
  <r>
    <x v="1"/>
    <x v="4"/>
    <s v="De Bonte Raaf"/>
    <x v="20"/>
    <x v="67"/>
    <n v="146.6"/>
    <x v="1"/>
    <x v="0"/>
    <x v="4"/>
    <x v="5"/>
    <x v="2"/>
    <x v="0"/>
  </r>
  <r>
    <x v="1"/>
    <x v="4"/>
    <s v="De Bonte Raaf"/>
    <x v="20"/>
    <x v="68"/>
    <n v="0"/>
    <x v="1"/>
    <x v="0"/>
    <x v="4"/>
    <x v="5"/>
    <x v="2"/>
    <x v="0"/>
  </r>
  <r>
    <x v="1"/>
    <x v="4"/>
    <s v="De Bonte Raaf"/>
    <x v="20"/>
    <x v="69"/>
    <n v="0"/>
    <x v="1"/>
    <x v="0"/>
    <x v="4"/>
    <x v="5"/>
    <x v="2"/>
    <x v="0"/>
  </r>
  <r>
    <x v="1"/>
    <x v="4"/>
    <s v="De Bonte Raaf"/>
    <x v="20"/>
    <x v="70"/>
    <n v="7.04"/>
    <x v="1"/>
    <x v="0"/>
    <x v="4"/>
    <x v="5"/>
    <x v="2"/>
    <x v="0"/>
  </r>
  <r>
    <x v="1"/>
    <x v="4"/>
    <s v="De Bonte Raaf"/>
    <x v="20"/>
    <x v="71"/>
    <n v="0"/>
    <x v="1"/>
    <x v="0"/>
    <x v="4"/>
    <x v="5"/>
    <x v="2"/>
    <x v="0"/>
  </r>
  <r>
    <x v="1"/>
    <x v="4"/>
    <s v="De Bonte Raaf"/>
    <x v="20"/>
    <x v="72"/>
    <n v="0"/>
    <x v="1"/>
    <x v="0"/>
    <x v="4"/>
    <x v="4"/>
    <x v="2"/>
    <x v="0"/>
  </r>
  <r>
    <x v="1"/>
    <x v="4"/>
    <s v="De Bonte Raaf"/>
    <x v="20"/>
    <x v="73"/>
    <n v="0"/>
    <x v="1"/>
    <x v="0"/>
    <x v="4"/>
    <x v="4"/>
    <x v="2"/>
    <x v="0"/>
  </r>
  <r>
    <x v="1"/>
    <x v="4"/>
    <s v="De Bonte Raaf"/>
    <x v="20"/>
    <x v="74"/>
    <n v="0"/>
    <x v="1"/>
    <x v="0"/>
    <x v="4"/>
    <x v="4"/>
    <x v="2"/>
    <x v="0"/>
  </r>
  <r>
    <x v="1"/>
    <x v="4"/>
    <s v="De Bonte Raaf"/>
    <x v="20"/>
    <x v="75"/>
    <n v="0"/>
    <x v="1"/>
    <x v="0"/>
    <x v="4"/>
    <x v="4"/>
    <x v="2"/>
    <x v="0"/>
  </r>
  <r>
    <x v="1"/>
    <x v="4"/>
    <s v="De Bonte Raaf"/>
    <x v="20"/>
    <x v="76"/>
    <n v="133.27000000000001"/>
    <x v="1"/>
    <x v="0"/>
    <x v="4"/>
    <x v="6"/>
    <x v="2"/>
    <x v="0"/>
  </r>
  <r>
    <x v="1"/>
    <x v="4"/>
    <s v="De Bonte Raaf"/>
    <x v="20"/>
    <x v="125"/>
    <n v="0"/>
    <x v="1"/>
    <x v="0"/>
    <x v="4"/>
    <x v="6"/>
    <x v="2"/>
    <x v="0"/>
  </r>
  <r>
    <x v="1"/>
    <x v="4"/>
    <s v="De Bonte Raaf"/>
    <x v="20"/>
    <x v="77"/>
    <n v="-108.5"/>
    <x v="1"/>
    <x v="0"/>
    <x v="4"/>
    <x v="7"/>
    <x v="2"/>
    <x v="0"/>
  </r>
  <r>
    <x v="1"/>
    <x v="4"/>
    <s v="De Bonte Raaf"/>
    <x v="20"/>
    <x v="78"/>
    <n v="-82.41"/>
    <x v="1"/>
    <x v="0"/>
    <x v="4"/>
    <x v="7"/>
    <x v="2"/>
    <x v="0"/>
  </r>
  <r>
    <x v="1"/>
    <x v="4"/>
    <s v="De Bonte Raaf"/>
    <x v="20"/>
    <x v="79"/>
    <n v="0"/>
    <x v="1"/>
    <x v="0"/>
    <x v="4"/>
    <x v="7"/>
    <x v="2"/>
    <x v="0"/>
  </r>
  <r>
    <x v="1"/>
    <x v="4"/>
    <s v="De Bonte Raaf"/>
    <x v="20"/>
    <x v="80"/>
    <n v="0"/>
    <x v="1"/>
    <x v="0"/>
    <x v="4"/>
    <x v="8"/>
    <x v="2"/>
    <x v="0"/>
  </r>
  <r>
    <x v="1"/>
    <x v="4"/>
    <s v="De Bonte Raaf"/>
    <x v="20"/>
    <x v="126"/>
    <n v="0"/>
    <x v="1"/>
    <x v="0"/>
    <x v="4"/>
    <x v="8"/>
    <x v="2"/>
    <x v="0"/>
  </r>
  <r>
    <x v="1"/>
    <x v="4"/>
    <s v="De Bonte Raaf"/>
    <x v="20"/>
    <x v="81"/>
    <n v="1713.01"/>
    <x v="1"/>
    <x v="0"/>
    <x v="4"/>
    <x v="8"/>
    <x v="2"/>
    <x v="0"/>
  </r>
  <r>
    <x v="1"/>
    <x v="4"/>
    <s v="De Bonte Raaf"/>
    <x v="20"/>
    <x v="82"/>
    <n v="0"/>
    <x v="1"/>
    <x v="0"/>
    <x v="4"/>
    <x v="8"/>
    <x v="2"/>
    <x v="0"/>
  </r>
  <r>
    <x v="1"/>
    <x v="4"/>
    <s v="De Bonte Raaf"/>
    <x v="20"/>
    <x v="83"/>
    <n v="1713.01"/>
    <x v="1"/>
    <x v="0"/>
    <x v="4"/>
    <x v="9"/>
    <x v="2"/>
    <x v="0"/>
  </r>
  <r>
    <x v="1"/>
    <x v="4"/>
    <s v="De Bonte Raaf"/>
    <x v="20"/>
    <x v="84"/>
    <n v="0"/>
    <x v="1"/>
    <x v="0"/>
    <x v="4"/>
    <x v="3"/>
    <x v="2"/>
    <x v="0"/>
  </r>
  <r>
    <x v="1"/>
    <x v="4"/>
    <s v="De Bonte Raaf"/>
    <x v="22"/>
    <x v="0"/>
    <n v="8441.7900000000009"/>
    <x v="4"/>
    <x v="5"/>
    <x v="3"/>
    <x v="0"/>
    <x v="0"/>
    <x v="0"/>
  </r>
  <r>
    <x v="1"/>
    <x v="4"/>
    <s v="De Bonte Raaf"/>
    <x v="22"/>
    <x v="85"/>
    <n v="3515.84"/>
    <x v="4"/>
    <x v="5"/>
    <x v="3"/>
    <x v="0"/>
    <x v="0"/>
    <x v="0"/>
  </r>
  <r>
    <x v="1"/>
    <x v="4"/>
    <s v="De Bonte Raaf"/>
    <x v="22"/>
    <x v="97"/>
    <n v="300"/>
    <x v="4"/>
    <x v="5"/>
    <x v="3"/>
    <x v="0"/>
    <x v="0"/>
    <x v="0"/>
  </r>
  <r>
    <x v="1"/>
    <x v="4"/>
    <s v="De Bonte Raaf"/>
    <x v="22"/>
    <x v="86"/>
    <n v="3515.84"/>
    <x v="4"/>
    <x v="5"/>
    <x v="3"/>
    <x v="0"/>
    <x v="0"/>
    <x v="0"/>
  </r>
  <r>
    <x v="1"/>
    <x v="4"/>
    <s v="De Bonte Raaf"/>
    <x v="22"/>
    <x v="4"/>
    <n v="3750"/>
    <x v="4"/>
    <x v="5"/>
    <x v="3"/>
    <x v="1"/>
    <x v="0"/>
    <x v="0"/>
  </r>
  <r>
    <x v="1"/>
    <x v="4"/>
    <s v="De Bonte Raaf"/>
    <x v="22"/>
    <x v="98"/>
    <n v="300"/>
    <x v="4"/>
    <x v="5"/>
    <x v="3"/>
    <x v="0"/>
    <x v="0"/>
    <x v="0"/>
  </r>
  <r>
    <x v="1"/>
    <x v="4"/>
    <s v="De Bonte Raaf"/>
    <x v="22"/>
    <x v="6"/>
    <n v="5595.06"/>
    <x v="4"/>
    <x v="5"/>
    <x v="3"/>
    <x v="0"/>
    <x v="0"/>
    <x v="0"/>
  </r>
  <r>
    <x v="1"/>
    <x v="4"/>
    <s v="De Bonte Raaf"/>
    <x v="22"/>
    <x v="101"/>
    <n v="0"/>
    <x v="4"/>
    <x v="5"/>
    <x v="3"/>
    <x v="1"/>
    <x v="0"/>
    <x v="0"/>
  </r>
  <r>
    <x v="1"/>
    <x v="4"/>
    <s v="De Bonte Raaf"/>
    <x v="22"/>
    <x v="99"/>
    <n v="300"/>
    <x v="4"/>
    <x v="5"/>
    <x v="3"/>
    <x v="0"/>
    <x v="0"/>
    <x v="0"/>
  </r>
  <r>
    <x v="1"/>
    <x v="4"/>
    <s v="De Bonte Raaf"/>
    <x v="22"/>
    <x v="9"/>
    <n v="0"/>
    <x v="4"/>
    <x v="5"/>
    <x v="3"/>
    <x v="0"/>
    <x v="0"/>
    <x v="0"/>
  </r>
  <r>
    <x v="1"/>
    <x v="4"/>
    <s v="De Bonte Raaf"/>
    <x v="22"/>
    <x v="102"/>
    <n v="0"/>
    <x v="4"/>
    <x v="5"/>
    <x v="3"/>
    <x v="0"/>
    <x v="0"/>
    <x v="0"/>
  </r>
  <r>
    <x v="1"/>
    <x v="4"/>
    <s v="De Bonte Raaf"/>
    <x v="22"/>
    <x v="87"/>
    <n v="3750"/>
    <x v="4"/>
    <x v="5"/>
    <x v="3"/>
    <x v="0"/>
    <x v="0"/>
    <x v="0"/>
  </r>
  <r>
    <x v="1"/>
    <x v="4"/>
    <s v="De Bonte Raaf"/>
    <x v="22"/>
    <x v="88"/>
    <n v="3750"/>
    <x v="4"/>
    <x v="5"/>
    <x v="3"/>
    <x v="0"/>
    <x v="0"/>
    <x v="0"/>
  </r>
  <r>
    <x v="1"/>
    <x v="4"/>
    <s v="De Bonte Raaf"/>
    <x v="22"/>
    <x v="89"/>
    <n v="3750"/>
    <x v="4"/>
    <x v="5"/>
    <x v="3"/>
    <x v="0"/>
    <x v="0"/>
    <x v="0"/>
  </r>
  <r>
    <x v="1"/>
    <x v="4"/>
    <s v="De Bonte Raaf"/>
    <x v="22"/>
    <x v="90"/>
    <n v="3750"/>
    <x v="4"/>
    <x v="5"/>
    <x v="3"/>
    <x v="0"/>
    <x v="0"/>
    <x v="0"/>
  </r>
  <r>
    <x v="1"/>
    <x v="4"/>
    <s v="De Bonte Raaf"/>
    <x v="22"/>
    <x v="91"/>
    <n v="3750"/>
    <x v="4"/>
    <x v="5"/>
    <x v="3"/>
    <x v="0"/>
    <x v="0"/>
    <x v="0"/>
  </r>
  <r>
    <x v="1"/>
    <x v="4"/>
    <s v="De Bonte Raaf"/>
    <x v="22"/>
    <x v="103"/>
    <n v="0"/>
    <x v="4"/>
    <x v="5"/>
    <x v="3"/>
    <x v="1"/>
    <x v="0"/>
    <x v="0"/>
  </r>
  <r>
    <x v="1"/>
    <x v="4"/>
    <s v="De Bonte Raaf"/>
    <x v="22"/>
    <x v="15"/>
    <n v="0"/>
    <x v="4"/>
    <x v="5"/>
    <x v="3"/>
    <x v="0"/>
    <x v="0"/>
    <x v="0"/>
  </r>
  <r>
    <x v="1"/>
    <x v="4"/>
    <s v="De Bonte Raaf"/>
    <x v="22"/>
    <x v="16"/>
    <n v="0"/>
    <x v="4"/>
    <x v="5"/>
    <x v="3"/>
    <x v="0"/>
    <x v="0"/>
    <x v="0"/>
  </r>
  <r>
    <x v="1"/>
    <x v="4"/>
    <s v="De Bonte Raaf"/>
    <x v="22"/>
    <x v="17"/>
    <n v="3815.84"/>
    <x v="4"/>
    <x v="5"/>
    <x v="3"/>
    <x v="0"/>
    <x v="0"/>
    <x v="0"/>
  </r>
  <r>
    <x v="1"/>
    <x v="4"/>
    <s v="De Bonte Raaf"/>
    <x v="22"/>
    <x v="18"/>
    <n v="3815.84"/>
    <x v="4"/>
    <x v="5"/>
    <x v="3"/>
    <x v="0"/>
    <x v="0"/>
    <x v="0"/>
  </r>
  <r>
    <x v="1"/>
    <x v="4"/>
    <s v="De Bonte Raaf"/>
    <x v="22"/>
    <x v="19"/>
    <n v="21"/>
    <x v="4"/>
    <x v="5"/>
    <x v="3"/>
    <x v="0"/>
    <x v="0"/>
    <x v="0"/>
  </r>
  <r>
    <x v="1"/>
    <x v="4"/>
    <s v="De Bonte Raaf"/>
    <x v="22"/>
    <x v="20"/>
    <n v="3815.84"/>
    <x v="4"/>
    <x v="5"/>
    <x v="3"/>
    <x v="0"/>
    <x v="0"/>
    <x v="0"/>
  </r>
  <r>
    <x v="1"/>
    <x v="4"/>
    <s v="De Bonte Raaf"/>
    <x v="22"/>
    <x v="21"/>
    <n v="-1001.91"/>
    <x v="4"/>
    <x v="5"/>
    <x v="3"/>
    <x v="0"/>
    <x v="0"/>
    <x v="0"/>
  </r>
  <r>
    <x v="1"/>
    <x v="4"/>
    <s v="De Bonte Raaf"/>
    <x v="22"/>
    <x v="22"/>
    <n v="3815.84"/>
    <x v="4"/>
    <x v="5"/>
    <x v="3"/>
    <x v="0"/>
    <x v="0"/>
    <x v="0"/>
  </r>
  <r>
    <x v="1"/>
    <x v="4"/>
    <s v="De Bonte Raaf"/>
    <x v="22"/>
    <x v="23"/>
    <n v="3815.84"/>
    <x v="4"/>
    <x v="5"/>
    <x v="3"/>
    <x v="0"/>
    <x v="0"/>
    <x v="0"/>
  </r>
  <r>
    <x v="1"/>
    <x v="4"/>
    <s v="De Bonte Raaf"/>
    <x v="22"/>
    <x v="24"/>
    <n v="3815.84"/>
    <x v="4"/>
    <x v="5"/>
    <x v="3"/>
    <x v="0"/>
    <x v="0"/>
    <x v="0"/>
  </r>
  <r>
    <x v="1"/>
    <x v="4"/>
    <s v="De Bonte Raaf"/>
    <x v="22"/>
    <x v="25"/>
    <n v="21.67"/>
    <x v="4"/>
    <x v="5"/>
    <x v="3"/>
    <x v="0"/>
    <x v="0"/>
    <x v="0"/>
  </r>
  <r>
    <x v="1"/>
    <x v="4"/>
    <s v="De Bonte Raaf"/>
    <x v="22"/>
    <x v="26"/>
    <n v="151.19999999999999"/>
    <x v="4"/>
    <x v="5"/>
    <x v="3"/>
    <x v="0"/>
    <x v="0"/>
    <x v="0"/>
  </r>
  <r>
    <x v="1"/>
    <x v="4"/>
    <s v="De Bonte Raaf"/>
    <x v="22"/>
    <x v="27"/>
    <n v="317.83"/>
    <x v="4"/>
    <x v="5"/>
    <x v="3"/>
    <x v="0"/>
    <x v="0"/>
    <x v="0"/>
  </r>
  <r>
    <x v="1"/>
    <x v="4"/>
    <s v="De Bonte Raaf"/>
    <x v="22"/>
    <x v="28"/>
    <n v="3515.84"/>
    <x v="4"/>
    <x v="5"/>
    <x v="3"/>
    <x v="0"/>
    <x v="0"/>
    <x v="0"/>
  </r>
  <r>
    <x v="1"/>
    <x v="4"/>
    <s v="De Bonte Raaf"/>
    <x v="22"/>
    <x v="29"/>
    <n v="300"/>
    <x v="4"/>
    <x v="5"/>
    <x v="3"/>
    <x v="0"/>
    <x v="0"/>
    <x v="0"/>
  </r>
  <r>
    <x v="1"/>
    <x v="4"/>
    <s v="De Bonte Raaf"/>
    <x v="22"/>
    <x v="30"/>
    <n v="3750"/>
    <x v="4"/>
    <x v="5"/>
    <x v="3"/>
    <x v="0"/>
    <x v="0"/>
    <x v="0"/>
  </r>
  <r>
    <x v="1"/>
    <x v="4"/>
    <s v="De Bonte Raaf"/>
    <x v="22"/>
    <x v="31"/>
    <n v="24.04"/>
    <x v="4"/>
    <x v="5"/>
    <x v="3"/>
    <x v="0"/>
    <x v="0"/>
    <x v="0"/>
  </r>
  <r>
    <x v="1"/>
    <x v="4"/>
    <s v="De Bonte Raaf"/>
    <x v="22"/>
    <x v="32"/>
    <n v="156"/>
    <x v="4"/>
    <x v="5"/>
    <x v="3"/>
    <x v="0"/>
    <x v="0"/>
    <x v="0"/>
  </r>
  <r>
    <x v="1"/>
    <x v="4"/>
    <s v="De Bonte Raaf"/>
    <x v="22"/>
    <x v="33"/>
    <n v="100"/>
    <x v="4"/>
    <x v="5"/>
    <x v="3"/>
    <x v="0"/>
    <x v="0"/>
    <x v="0"/>
  </r>
  <r>
    <x v="1"/>
    <x v="4"/>
    <s v="De Bonte Raaf"/>
    <x v="22"/>
    <x v="34"/>
    <n v="100"/>
    <x v="4"/>
    <x v="5"/>
    <x v="3"/>
    <x v="0"/>
    <x v="0"/>
    <x v="0"/>
  </r>
  <r>
    <x v="1"/>
    <x v="4"/>
    <s v="De Bonte Raaf"/>
    <x v="22"/>
    <x v="35"/>
    <n v="100"/>
    <x v="4"/>
    <x v="5"/>
    <x v="3"/>
    <x v="0"/>
    <x v="0"/>
    <x v="0"/>
  </r>
  <r>
    <x v="1"/>
    <x v="4"/>
    <s v="De Bonte Raaf"/>
    <x v="22"/>
    <x v="36"/>
    <n v="156"/>
    <x v="4"/>
    <x v="5"/>
    <x v="3"/>
    <x v="0"/>
    <x v="0"/>
    <x v="0"/>
  </r>
  <r>
    <x v="1"/>
    <x v="4"/>
    <s v="De Bonte Raaf"/>
    <x v="22"/>
    <x v="37"/>
    <n v="267.11"/>
    <x v="4"/>
    <x v="5"/>
    <x v="3"/>
    <x v="0"/>
    <x v="0"/>
    <x v="0"/>
  </r>
  <r>
    <x v="1"/>
    <x v="4"/>
    <s v="De Bonte Raaf"/>
    <x v="22"/>
    <x v="127"/>
    <n v="49.08"/>
    <x v="4"/>
    <x v="5"/>
    <x v="3"/>
    <x v="0"/>
    <x v="0"/>
    <x v="0"/>
  </r>
  <r>
    <x v="1"/>
    <x v="4"/>
    <s v="De Bonte Raaf"/>
    <x v="22"/>
    <x v="128"/>
    <n v="40.409999999999997"/>
    <x v="4"/>
    <x v="5"/>
    <x v="3"/>
    <x v="0"/>
    <x v="0"/>
    <x v="0"/>
  </r>
  <r>
    <x v="1"/>
    <x v="4"/>
    <s v="De Bonte Raaf"/>
    <x v="22"/>
    <x v="129"/>
    <n v="28426.720000000001"/>
    <x v="4"/>
    <x v="5"/>
    <x v="3"/>
    <x v="0"/>
    <x v="0"/>
    <x v="0"/>
  </r>
  <r>
    <x v="1"/>
    <x v="4"/>
    <s v="De Bonte Raaf"/>
    <x v="22"/>
    <x v="38"/>
    <n v="100.57"/>
    <x v="4"/>
    <x v="5"/>
    <x v="3"/>
    <x v="0"/>
    <x v="0"/>
    <x v="0"/>
  </r>
  <r>
    <x v="1"/>
    <x v="4"/>
    <s v="De Bonte Raaf"/>
    <x v="22"/>
    <x v="39"/>
    <n v="0"/>
    <x v="4"/>
    <x v="5"/>
    <x v="3"/>
    <x v="0"/>
    <x v="0"/>
    <x v="0"/>
  </r>
  <r>
    <x v="1"/>
    <x v="4"/>
    <s v="De Bonte Raaf"/>
    <x v="22"/>
    <x v="40"/>
    <n v="100.57"/>
    <x v="4"/>
    <x v="5"/>
    <x v="3"/>
    <x v="0"/>
    <x v="0"/>
    <x v="0"/>
  </r>
  <r>
    <x v="1"/>
    <x v="4"/>
    <s v="De Bonte Raaf"/>
    <x v="22"/>
    <x v="41"/>
    <n v="0"/>
    <x v="4"/>
    <x v="5"/>
    <x v="3"/>
    <x v="0"/>
    <x v="0"/>
    <x v="0"/>
  </r>
  <r>
    <x v="1"/>
    <x v="4"/>
    <s v="De Bonte Raaf"/>
    <x v="22"/>
    <x v="92"/>
    <n v="3750"/>
    <x v="4"/>
    <x v="5"/>
    <x v="3"/>
    <x v="0"/>
    <x v="0"/>
    <x v="0"/>
  </r>
  <r>
    <x v="1"/>
    <x v="4"/>
    <s v="De Bonte Raaf"/>
    <x v="22"/>
    <x v="107"/>
    <n v="0"/>
    <x v="4"/>
    <x v="5"/>
    <x v="3"/>
    <x v="1"/>
    <x v="0"/>
    <x v="0"/>
  </r>
  <r>
    <x v="1"/>
    <x v="4"/>
    <s v="De Bonte Raaf"/>
    <x v="22"/>
    <x v="43"/>
    <n v="0"/>
    <x v="4"/>
    <x v="5"/>
    <x v="3"/>
    <x v="1"/>
    <x v="0"/>
    <x v="0"/>
  </r>
  <r>
    <x v="1"/>
    <x v="4"/>
    <s v="De Bonte Raaf"/>
    <x v="22"/>
    <x v="108"/>
    <n v="0"/>
    <x v="4"/>
    <x v="5"/>
    <x v="3"/>
    <x v="1"/>
    <x v="0"/>
    <x v="0"/>
  </r>
  <r>
    <x v="1"/>
    <x v="4"/>
    <s v="De Bonte Raaf"/>
    <x v="22"/>
    <x v="109"/>
    <n v="0"/>
    <x v="4"/>
    <x v="5"/>
    <x v="3"/>
    <x v="1"/>
    <x v="0"/>
    <x v="0"/>
  </r>
  <r>
    <x v="1"/>
    <x v="4"/>
    <s v="De Bonte Raaf"/>
    <x v="22"/>
    <x v="110"/>
    <n v="0"/>
    <x v="4"/>
    <x v="5"/>
    <x v="3"/>
    <x v="1"/>
    <x v="0"/>
    <x v="0"/>
  </r>
  <r>
    <x v="1"/>
    <x v="4"/>
    <s v="De Bonte Raaf"/>
    <x v="22"/>
    <x v="44"/>
    <n v="0"/>
    <x v="4"/>
    <x v="5"/>
    <x v="3"/>
    <x v="2"/>
    <x v="0"/>
    <x v="0"/>
  </r>
  <r>
    <x v="1"/>
    <x v="4"/>
    <s v="De Bonte Raaf"/>
    <x v="22"/>
    <x v="111"/>
    <n v="0"/>
    <x v="4"/>
    <x v="5"/>
    <x v="3"/>
    <x v="2"/>
    <x v="0"/>
    <x v="0"/>
  </r>
  <r>
    <x v="1"/>
    <x v="4"/>
    <s v="De Bonte Raaf"/>
    <x v="22"/>
    <x v="46"/>
    <n v="0"/>
    <x v="4"/>
    <x v="5"/>
    <x v="3"/>
    <x v="2"/>
    <x v="0"/>
    <x v="0"/>
  </r>
  <r>
    <x v="1"/>
    <x v="4"/>
    <s v="De Bonte Raaf"/>
    <x v="22"/>
    <x v="112"/>
    <n v="0"/>
    <x v="4"/>
    <x v="5"/>
    <x v="3"/>
    <x v="2"/>
    <x v="0"/>
    <x v="0"/>
  </r>
  <r>
    <x v="1"/>
    <x v="4"/>
    <s v="De Bonte Raaf"/>
    <x v="22"/>
    <x v="113"/>
    <n v="0"/>
    <x v="4"/>
    <x v="5"/>
    <x v="3"/>
    <x v="2"/>
    <x v="0"/>
    <x v="0"/>
  </r>
  <r>
    <x v="1"/>
    <x v="4"/>
    <s v="De Bonte Raaf"/>
    <x v="22"/>
    <x v="114"/>
    <n v="0"/>
    <x v="4"/>
    <x v="5"/>
    <x v="3"/>
    <x v="2"/>
    <x v="0"/>
    <x v="0"/>
  </r>
  <r>
    <x v="1"/>
    <x v="4"/>
    <s v="De Bonte Raaf"/>
    <x v="22"/>
    <x v="115"/>
    <n v="0"/>
    <x v="4"/>
    <x v="5"/>
    <x v="3"/>
    <x v="2"/>
    <x v="0"/>
    <x v="0"/>
  </r>
  <r>
    <x v="1"/>
    <x v="4"/>
    <s v="De Bonte Raaf"/>
    <x v="22"/>
    <x v="116"/>
    <n v="0"/>
    <x v="4"/>
    <x v="5"/>
    <x v="3"/>
    <x v="1"/>
    <x v="0"/>
    <x v="0"/>
  </r>
  <r>
    <x v="1"/>
    <x v="4"/>
    <s v="De Bonte Raaf"/>
    <x v="22"/>
    <x v="117"/>
    <n v="0"/>
    <x v="4"/>
    <x v="5"/>
    <x v="3"/>
    <x v="2"/>
    <x v="0"/>
    <x v="0"/>
  </r>
  <r>
    <x v="1"/>
    <x v="4"/>
    <s v="De Bonte Raaf"/>
    <x v="22"/>
    <x v="118"/>
    <n v="0"/>
    <x v="4"/>
    <x v="5"/>
    <x v="3"/>
    <x v="1"/>
    <x v="0"/>
    <x v="0"/>
  </r>
  <r>
    <x v="1"/>
    <x v="4"/>
    <s v="De Bonte Raaf"/>
    <x v="22"/>
    <x v="119"/>
    <n v="-16.2"/>
    <x v="4"/>
    <x v="5"/>
    <x v="3"/>
    <x v="10"/>
    <x v="0"/>
    <x v="0"/>
  </r>
  <r>
    <x v="1"/>
    <x v="4"/>
    <s v="De Bonte Raaf"/>
    <x v="22"/>
    <x v="132"/>
    <n v="0"/>
    <x v="4"/>
    <x v="5"/>
    <x v="3"/>
    <x v="10"/>
    <x v="0"/>
    <x v="0"/>
  </r>
  <r>
    <x v="1"/>
    <x v="4"/>
    <s v="De Bonte Raaf"/>
    <x v="22"/>
    <x v="133"/>
    <n v="0"/>
    <x v="4"/>
    <x v="5"/>
    <x v="3"/>
    <x v="10"/>
    <x v="0"/>
    <x v="0"/>
  </r>
  <r>
    <x v="1"/>
    <x v="4"/>
    <s v="De Bonte Raaf"/>
    <x v="22"/>
    <x v="120"/>
    <n v="823.78"/>
    <x v="4"/>
    <x v="5"/>
    <x v="3"/>
    <x v="10"/>
    <x v="0"/>
    <x v="0"/>
  </r>
  <r>
    <x v="1"/>
    <x v="4"/>
    <s v="De Bonte Raaf"/>
    <x v="22"/>
    <x v="121"/>
    <n v="-217.96"/>
    <x v="4"/>
    <x v="5"/>
    <x v="3"/>
    <x v="10"/>
    <x v="0"/>
    <x v="0"/>
  </r>
  <r>
    <x v="1"/>
    <x v="4"/>
    <s v="De Bonte Raaf"/>
    <x v="22"/>
    <x v="122"/>
    <n v="-217.96"/>
    <x v="4"/>
    <x v="5"/>
    <x v="3"/>
    <x v="10"/>
    <x v="0"/>
    <x v="0"/>
  </r>
  <r>
    <x v="1"/>
    <x v="4"/>
    <s v="De Bonte Raaf"/>
    <x v="22"/>
    <x v="123"/>
    <n v="0"/>
    <x v="4"/>
    <x v="5"/>
    <x v="3"/>
    <x v="10"/>
    <x v="0"/>
    <x v="0"/>
  </r>
  <r>
    <x v="1"/>
    <x v="4"/>
    <s v="De Bonte Raaf"/>
    <x v="22"/>
    <x v="124"/>
    <n v="0"/>
    <x v="4"/>
    <x v="5"/>
    <x v="3"/>
    <x v="10"/>
    <x v="0"/>
    <x v="0"/>
  </r>
  <r>
    <x v="1"/>
    <x v="4"/>
    <s v="De Bonte Raaf"/>
    <x v="22"/>
    <x v="48"/>
    <n v="300"/>
    <x v="4"/>
    <x v="5"/>
    <x v="3"/>
    <x v="1"/>
    <x v="0"/>
    <x v="0"/>
  </r>
  <r>
    <x v="1"/>
    <x v="4"/>
    <s v="De Bonte Raaf"/>
    <x v="22"/>
    <x v="49"/>
    <n v="300"/>
    <x v="4"/>
    <x v="5"/>
    <x v="3"/>
    <x v="3"/>
    <x v="0"/>
    <x v="0"/>
  </r>
  <r>
    <x v="1"/>
    <x v="4"/>
    <s v="De Bonte Raaf"/>
    <x v="22"/>
    <x v="50"/>
    <n v="0"/>
    <x v="4"/>
    <x v="5"/>
    <x v="3"/>
    <x v="4"/>
    <x v="0"/>
    <x v="0"/>
  </r>
  <r>
    <x v="1"/>
    <x v="4"/>
    <s v="De Bonte Raaf"/>
    <x v="22"/>
    <x v="51"/>
    <n v="0"/>
    <x v="4"/>
    <x v="5"/>
    <x v="3"/>
    <x v="4"/>
    <x v="0"/>
    <x v="0"/>
  </r>
  <r>
    <x v="1"/>
    <x v="4"/>
    <s v="De Bonte Raaf"/>
    <x v="22"/>
    <x v="52"/>
    <n v="0"/>
    <x v="4"/>
    <x v="5"/>
    <x v="3"/>
    <x v="1"/>
    <x v="0"/>
    <x v="0"/>
  </r>
  <r>
    <x v="1"/>
    <x v="4"/>
    <s v="De Bonte Raaf"/>
    <x v="22"/>
    <x v="53"/>
    <n v="56.25"/>
    <x v="4"/>
    <x v="5"/>
    <x v="3"/>
    <x v="3"/>
    <x v="0"/>
    <x v="0"/>
  </r>
  <r>
    <x v="1"/>
    <x v="4"/>
    <s v="De Bonte Raaf"/>
    <x v="22"/>
    <x v="54"/>
    <n v="8.44"/>
    <x v="4"/>
    <x v="5"/>
    <x v="3"/>
    <x v="4"/>
    <x v="0"/>
    <x v="0"/>
  </r>
  <r>
    <x v="1"/>
    <x v="4"/>
    <s v="De Bonte Raaf"/>
    <x v="22"/>
    <x v="55"/>
    <n v="11.25"/>
    <x v="4"/>
    <x v="5"/>
    <x v="3"/>
    <x v="4"/>
    <x v="0"/>
    <x v="0"/>
  </r>
  <r>
    <x v="1"/>
    <x v="4"/>
    <s v="De Bonte Raaf"/>
    <x v="22"/>
    <x v="56"/>
    <n v="0"/>
    <x v="4"/>
    <x v="5"/>
    <x v="3"/>
    <x v="4"/>
    <x v="0"/>
    <x v="0"/>
  </r>
  <r>
    <x v="1"/>
    <x v="4"/>
    <s v="De Bonte Raaf"/>
    <x v="22"/>
    <x v="57"/>
    <n v="0"/>
    <x v="4"/>
    <x v="5"/>
    <x v="3"/>
    <x v="4"/>
    <x v="0"/>
    <x v="0"/>
  </r>
  <r>
    <x v="1"/>
    <x v="4"/>
    <s v="De Bonte Raaf"/>
    <x v="22"/>
    <x v="58"/>
    <n v="0"/>
    <x v="4"/>
    <x v="5"/>
    <x v="3"/>
    <x v="4"/>
    <x v="0"/>
    <x v="0"/>
  </r>
  <r>
    <x v="1"/>
    <x v="4"/>
    <s v="De Bonte Raaf"/>
    <x v="22"/>
    <x v="59"/>
    <n v="0"/>
    <x v="4"/>
    <x v="5"/>
    <x v="3"/>
    <x v="4"/>
    <x v="0"/>
    <x v="0"/>
  </r>
  <r>
    <x v="1"/>
    <x v="4"/>
    <s v="De Bonte Raaf"/>
    <x v="22"/>
    <x v="60"/>
    <n v="287.33"/>
    <x v="4"/>
    <x v="5"/>
    <x v="3"/>
    <x v="5"/>
    <x v="0"/>
    <x v="0"/>
  </r>
  <r>
    <x v="1"/>
    <x v="4"/>
    <s v="De Bonte Raaf"/>
    <x v="22"/>
    <x v="61"/>
    <n v="0"/>
    <x v="4"/>
    <x v="5"/>
    <x v="3"/>
    <x v="5"/>
    <x v="0"/>
    <x v="0"/>
  </r>
  <r>
    <x v="1"/>
    <x v="4"/>
    <s v="De Bonte Raaf"/>
    <x v="22"/>
    <x v="62"/>
    <n v="0"/>
    <x v="4"/>
    <x v="5"/>
    <x v="3"/>
    <x v="5"/>
    <x v="0"/>
    <x v="0"/>
  </r>
  <r>
    <x v="1"/>
    <x v="4"/>
    <s v="De Bonte Raaf"/>
    <x v="22"/>
    <x v="63"/>
    <n v="0"/>
    <x v="4"/>
    <x v="5"/>
    <x v="3"/>
    <x v="5"/>
    <x v="0"/>
    <x v="0"/>
  </r>
  <r>
    <x v="1"/>
    <x v="4"/>
    <s v="De Bonte Raaf"/>
    <x v="22"/>
    <x v="64"/>
    <n v="20.61"/>
    <x v="4"/>
    <x v="5"/>
    <x v="3"/>
    <x v="5"/>
    <x v="0"/>
    <x v="0"/>
  </r>
  <r>
    <x v="1"/>
    <x v="4"/>
    <s v="De Bonte Raaf"/>
    <x v="22"/>
    <x v="65"/>
    <n v="0"/>
    <x v="4"/>
    <x v="5"/>
    <x v="3"/>
    <x v="5"/>
    <x v="0"/>
    <x v="0"/>
  </r>
  <r>
    <x v="1"/>
    <x v="4"/>
    <s v="De Bonte Raaf"/>
    <x v="22"/>
    <x v="66"/>
    <n v="0"/>
    <x v="4"/>
    <x v="5"/>
    <x v="3"/>
    <x v="5"/>
    <x v="0"/>
    <x v="0"/>
  </r>
  <r>
    <x v="1"/>
    <x v="4"/>
    <s v="De Bonte Raaf"/>
    <x v="22"/>
    <x v="67"/>
    <n v="293.82"/>
    <x v="4"/>
    <x v="5"/>
    <x v="3"/>
    <x v="5"/>
    <x v="0"/>
    <x v="0"/>
  </r>
  <r>
    <x v="1"/>
    <x v="4"/>
    <s v="De Bonte Raaf"/>
    <x v="22"/>
    <x v="68"/>
    <n v="0"/>
    <x v="4"/>
    <x v="5"/>
    <x v="3"/>
    <x v="5"/>
    <x v="0"/>
    <x v="0"/>
  </r>
  <r>
    <x v="1"/>
    <x v="4"/>
    <s v="De Bonte Raaf"/>
    <x v="22"/>
    <x v="69"/>
    <n v="0"/>
    <x v="4"/>
    <x v="5"/>
    <x v="3"/>
    <x v="5"/>
    <x v="0"/>
    <x v="0"/>
  </r>
  <r>
    <x v="1"/>
    <x v="4"/>
    <s v="De Bonte Raaf"/>
    <x v="22"/>
    <x v="70"/>
    <n v="14.12"/>
    <x v="4"/>
    <x v="5"/>
    <x v="3"/>
    <x v="5"/>
    <x v="0"/>
    <x v="0"/>
  </r>
  <r>
    <x v="1"/>
    <x v="4"/>
    <s v="De Bonte Raaf"/>
    <x v="22"/>
    <x v="71"/>
    <n v="0"/>
    <x v="4"/>
    <x v="5"/>
    <x v="3"/>
    <x v="5"/>
    <x v="0"/>
    <x v="0"/>
  </r>
  <r>
    <x v="1"/>
    <x v="4"/>
    <s v="De Bonte Raaf"/>
    <x v="22"/>
    <x v="72"/>
    <n v="0"/>
    <x v="4"/>
    <x v="5"/>
    <x v="3"/>
    <x v="4"/>
    <x v="0"/>
    <x v="0"/>
  </r>
  <r>
    <x v="1"/>
    <x v="4"/>
    <s v="De Bonte Raaf"/>
    <x v="22"/>
    <x v="73"/>
    <n v="0"/>
    <x v="4"/>
    <x v="5"/>
    <x v="3"/>
    <x v="4"/>
    <x v="0"/>
    <x v="0"/>
  </r>
  <r>
    <x v="1"/>
    <x v="4"/>
    <s v="De Bonte Raaf"/>
    <x v="22"/>
    <x v="74"/>
    <n v="0"/>
    <x v="4"/>
    <x v="5"/>
    <x v="3"/>
    <x v="4"/>
    <x v="0"/>
    <x v="0"/>
  </r>
  <r>
    <x v="1"/>
    <x v="4"/>
    <s v="De Bonte Raaf"/>
    <x v="22"/>
    <x v="75"/>
    <n v="0"/>
    <x v="4"/>
    <x v="5"/>
    <x v="3"/>
    <x v="4"/>
    <x v="0"/>
    <x v="0"/>
  </r>
  <r>
    <x v="1"/>
    <x v="4"/>
    <s v="De Bonte Raaf"/>
    <x v="22"/>
    <x v="76"/>
    <n v="267.11"/>
    <x v="4"/>
    <x v="5"/>
    <x v="3"/>
    <x v="6"/>
    <x v="0"/>
    <x v="0"/>
  </r>
  <r>
    <x v="1"/>
    <x v="4"/>
    <s v="De Bonte Raaf"/>
    <x v="22"/>
    <x v="125"/>
    <n v="0"/>
    <x v="4"/>
    <x v="5"/>
    <x v="3"/>
    <x v="6"/>
    <x v="0"/>
    <x v="0"/>
  </r>
  <r>
    <x v="1"/>
    <x v="4"/>
    <s v="De Bonte Raaf"/>
    <x v="22"/>
    <x v="77"/>
    <n v="-854.67"/>
    <x v="4"/>
    <x v="5"/>
    <x v="3"/>
    <x v="7"/>
    <x v="0"/>
    <x v="0"/>
  </r>
  <r>
    <x v="1"/>
    <x v="4"/>
    <s v="De Bonte Raaf"/>
    <x v="22"/>
    <x v="78"/>
    <n v="-147.24"/>
    <x v="4"/>
    <x v="5"/>
    <x v="3"/>
    <x v="7"/>
    <x v="0"/>
    <x v="0"/>
  </r>
  <r>
    <x v="1"/>
    <x v="4"/>
    <s v="De Bonte Raaf"/>
    <x v="22"/>
    <x v="79"/>
    <n v="0"/>
    <x v="4"/>
    <x v="5"/>
    <x v="3"/>
    <x v="7"/>
    <x v="0"/>
    <x v="0"/>
  </r>
  <r>
    <x v="1"/>
    <x v="4"/>
    <s v="De Bonte Raaf"/>
    <x v="22"/>
    <x v="80"/>
    <n v="0"/>
    <x v="4"/>
    <x v="5"/>
    <x v="3"/>
    <x v="8"/>
    <x v="0"/>
    <x v="0"/>
  </r>
  <r>
    <x v="1"/>
    <x v="4"/>
    <s v="De Bonte Raaf"/>
    <x v="22"/>
    <x v="126"/>
    <n v="0"/>
    <x v="4"/>
    <x v="5"/>
    <x v="3"/>
    <x v="8"/>
    <x v="0"/>
    <x v="0"/>
  </r>
  <r>
    <x v="1"/>
    <x v="4"/>
    <s v="De Bonte Raaf"/>
    <x v="22"/>
    <x v="81"/>
    <n v="2813.93"/>
    <x v="4"/>
    <x v="5"/>
    <x v="3"/>
    <x v="8"/>
    <x v="0"/>
    <x v="0"/>
  </r>
  <r>
    <x v="1"/>
    <x v="4"/>
    <s v="De Bonte Raaf"/>
    <x v="22"/>
    <x v="82"/>
    <n v="0"/>
    <x v="4"/>
    <x v="5"/>
    <x v="3"/>
    <x v="8"/>
    <x v="0"/>
    <x v="0"/>
  </r>
  <r>
    <x v="1"/>
    <x v="4"/>
    <s v="De Bonte Raaf"/>
    <x v="22"/>
    <x v="83"/>
    <n v="2813.93"/>
    <x v="4"/>
    <x v="5"/>
    <x v="3"/>
    <x v="9"/>
    <x v="0"/>
    <x v="0"/>
  </r>
  <r>
    <x v="1"/>
    <x v="4"/>
    <s v="De Bonte Raaf"/>
    <x v="22"/>
    <x v="84"/>
    <n v="0"/>
    <x v="4"/>
    <x v="5"/>
    <x v="3"/>
    <x v="3"/>
    <x v="0"/>
    <x v="0"/>
  </r>
  <r>
    <x v="1"/>
    <x v="4"/>
    <s v="De Bonte Raaf"/>
    <x v="23"/>
    <x v="0"/>
    <n v="174.18"/>
    <x v="0"/>
    <x v="6"/>
    <x v="4"/>
    <x v="0"/>
    <x v="0"/>
    <x v="1"/>
  </r>
  <r>
    <x v="1"/>
    <x v="4"/>
    <s v="De Bonte Raaf"/>
    <x v="23"/>
    <x v="85"/>
    <n v="83.71"/>
    <x v="0"/>
    <x v="6"/>
    <x v="4"/>
    <x v="0"/>
    <x v="0"/>
    <x v="1"/>
  </r>
  <r>
    <x v="1"/>
    <x v="4"/>
    <s v="De Bonte Raaf"/>
    <x v="23"/>
    <x v="97"/>
    <n v="6.91"/>
    <x v="0"/>
    <x v="6"/>
    <x v="4"/>
    <x v="0"/>
    <x v="0"/>
    <x v="1"/>
  </r>
  <r>
    <x v="1"/>
    <x v="4"/>
    <s v="De Bonte Raaf"/>
    <x v="23"/>
    <x v="86"/>
    <n v="83.71"/>
    <x v="0"/>
    <x v="6"/>
    <x v="4"/>
    <x v="0"/>
    <x v="0"/>
    <x v="1"/>
  </r>
  <r>
    <x v="1"/>
    <x v="4"/>
    <s v="De Bonte Raaf"/>
    <x v="23"/>
    <x v="4"/>
    <n v="86.4"/>
    <x v="0"/>
    <x v="6"/>
    <x v="4"/>
    <x v="1"/>
    <x v="0"/>
    <x v="1"/>
  </r>
  <r>
    <x v="1"/>
    <x v="4"/>
    <s v="De Bonte Raaf"/>
    <x v="23"/>
    <x v="98"/>
    <n v="6.91"/>
    <x v="0"/>
    <x v="6"/>
    <x v="4"/>
    <x v="0"/>
    <x v="0"/>
    <x v="1"/>
  </r>
  <r>
    <x v="1"/>
    <x v="4"/>
    <s v="De Bonte Raaf"/>
    <x v="23"/>
    <x v="6"/>
    <n v="128.31"/>
    <x v="0"/>
    <x v="6"/>
    <x v="4"/>
    <x v="0"/>
    <x v="0"/>
    <x v="1"/>
  </r>
  <r>
    <x v="1"/>
    <x v="4"/>
    <s v="De Bonte Raaf"/>
    <x v="23"/>
    <x v="101"/>
    <n v="0"/>
    <x v="0"/>
    <x v="6"/>
    <x v="4"/>
    <x v="1"/>
    <x v="0"/>
    <x v="1"/>
  </r>
  <r>
    <x v="1"/>
    <x v="4"/>
    <s v="De Bonte Raaf"/>
    <x v="23"/>
    <x v="99"/>
    <n v="6.91"/>
    <x v="0"/>
    <x v="6"/>
    <x v="4"/>
    <x v="0"/>
    <x v="0"/>
    <x v="1"/>
  </r>
  <r>
    <x v="1"/>
    <x v="4"/>
    <s v="De Bonte Raaf"/>
    <x v="23"/>
    <x v="9"/>
    <n v="0"/>
    <x v="0"/>
    <x v="6"/>
    <x v="4"/>
    <x v="0"/>
    <x v="0"/>
    <x v="1"/>
  </r>
  <r>
    <x v="1"/>
    <x v="4"/>
    <s v="De Bonte Raaf"/>
    <x v="23"/>
    <x v="102"/>
    <n v="0"/>
    <x v="0"/>
    <x v="6"/>
    <x v="4"/>
    <x v="0"/>
    <x v="0"/>
    <x v="1"/>
  </r>
  <r>
    <x v="1"/>
    <x v="4"/>
    <s v="De Bonte Raaf"/>
    <x v="23"/>
    <x v="87"/>
    <n v="86.4"/>
    <x v="0"/>
    <x v="6"/>
    <x v="4"/>
    <x v="0"/>
    <x v="0"/>
    <x v="1"/>
  </r>
  <r>
    <x v="1"/>
    <x v="4"/>
    <s v="De Bonte Raaf"/>
    <x v="23"/>
    <x v="88"/>
    <n v="86.4"/>
    <x v="0"/>
    <x v="6"/>
    <x v="4"/>
    <x v="0"/>
    <x v="0"/>
    <x v="1"/>
  </r>
  <r>
    <x v="1"/>
    <x v="4"/>
    <s v="De Bonte Raaf"/>
    <x v="23"/>
    <x v="89"/>
    <n v="86.4"/>
    <x v="0"/>
    <x v="6"/>
    <x v="4"/>
    <x v="0"/>
    <x v="0"/>
    <x v="1"/>
  </r>
  <r>
    <x v="1"/>
    <x v="4"/>
    <s v="De Bonte Raaf"/>
    <x v="23"/>
    <x v="90"/>
    <n v="86.4"/>
    <x v="0"/>
    <x v="6"/>
    <x v="4"/>
    <x v="0"/>
    <x v="0"/>
    <x v="1"/>
  </r>
  <r>
    <x v="1"/>
    <x v="4"/>
    <s v="De Bonte Raaf"/>
    <x v="23"/>
    <x v="91"/>
    <n v="86.4"/>
    <x v="0"/>
    <x v="6"/>
    <x v="4"/>
    <x v="0"/>
    <x v="0"/>
    <x v="1"/>
  </r>
  <r>
    <x v="1"/>
    <x v="4"/>
    <s v="De Bonte Raaf"/>
    <x v="23"/>
    <x v="103"/>
    <n v="0"/>
    <x v="0"/>
    <x v="6"/>
    <x v="4"/>
    <x v="1"/>
    <x v="0"/>
    <x v="1"/>
  </r>
  <r>
    <x v="1"/>
    <x v="4"/>
    <s v="De Bonte Raaf"/>
    <x v="23"/>
    <x v="15"/>
    <n v="0"/>
    <x v="0"/>
    <x v="6"/>
    <x v="4"/>
    <x v="0"/>
    <x v="0"/>
    <x v="1"/>
  </r>
  <r>
    <x v="1"/>
    <x v="4"/>
    <s v="De Bonte Raaf"/>
    <x v="23"/>
    <x v="16"/>
    <n v="90.62"/>
    <x v="0"/>
    <x v="6"/>
    <x v="4"/>
    <x v="0"/>
    <x v="0"/>
    <x v="1"/>
  </r>
  <r>
    <x v="1"/>
    <x v="4"/>
    <s v="De Bonte Raaf"/>
    <x v="23"/>
    <x v="17"/>
    <n v="0"/>
    <x v="0"/>
    <x v="6"/>
    <x v="4"/>
    <x v="0"/>
    <x v="0"/>
    <x v="1"/>
  </r>
  <r>
    <x v="1"/>
    <x v="4"/>
    <s v="De Bonte Raaf"/>
    <x v="23"/>
    <x v="18"/>
    <n v="90.62"/>
    <x v="0"/>
    <x v="6"/>
    <x v="4"/>
    <x v="0"/>
    <x v="0"/>
    <x v="1"/>
  </r>
  <r>
    <x v="1"/>
    <x v="4"/>
    <s v="De Bonte Raaf"/>
    <x v="23"/>
    <x v="19"/>
    <n v="2"/>
    <x v="0"/>
    <x v="6"/>
    <x v="4"/>
    <x v="0"/>
    <x v="0"/>
    <x v="1"/>
  </r>
  <r>
    <x v="1"/>
    <x v="4"/>
    <s v="De Bonte Raaf"/>
    <x v="23"/>
    <x v="20"/>
    <n v="90.62"/>
    <x v="0"/>
    <x v="6"/>
    <x v="4"/>
    <x v="0"/>
    <x v="0"/>
    <x v="1"/>
  </r>
  <r>
    <x v="1"/>
    <x v="4"/>
    <s v="De Bonte Raaf"/>
    <x v="23"/>
    <x v="21"/>
    <n v="-32.56"/>
    <x v="0"/>
    <x v="6"/>
    <x v="4"/>
    <x v="0"/>
    <x v="0"/>
    <x v="1"/>
  </r>
  <r>
    <x v="1"/>
    <x v="4"/>
    <s v="De Bonte Raaf"/>
    <x v="23"/>
    <x v="22"/>
    <n v="90.62"/>
    <x v="0"/>
    <x v="6"/>
    <x v="4"/>
    <x v="0"/>
    <x v="0"/>
    <x v="1"/>
  </r>
  <r>
    <x v="1"/>
    <x v="4"/>
    <s v="De Bonte Raaf"/>
    <x v="23"/>
    <x v="23"/>
    <n v="90.62"/>
    <x v="0"/>
    <x v="6"/>
    <x v="4"/>
    <x v="0"/>
    <x v="0"/>
    <x v="1"/>
  </r>
  <r>
    <x v="1"/>
    <x v="4"/>
    <s v="De Bonte Raaf"/>
    <x v="23"/>
    <x v="24"/>
    <n v="90.62"/>
    <x v="0"/>
    <x v="6"/>
    <x v="4"/>
    <x v="0"/>
    <x v="0"/>
    <x v="1"/>
  </r>
  <r>
    <x v="1"/>
    <x v="4"/>
    <s v="De Bonte Raaf"/>
    <x v="23"/>
    <x v="25"/>
    <n v="21.67"/>
    <x v="0"/>
    <x v="6"/>
    <x v="4"/>
    <x v="0"/>
    <x v="0"/>
    <x v="1"/>
  </r>
  <r>
    <x v="1"/>
    <x v="4"/>
    <s v="De Bonte Raaf"/>
    <x v="23"/>
    <x v="26"/>
    <n v="8"/>
    <x v="0"/>
    <x v="6"/>
    <x v="4"/>
    <x v="0"/>
    <x v="0"/>
    <x v="1"/>
  </r>
  <r>
    <x v="1"/>
    <x v="4"/>
    <s v="De Bonte Raaf"/>
    <x v="23"/>
    <x v="27"/>
    <n v="0"/>
    <x v="0"/>
    <x v="6"/>
    <x v="4"/>
    <x v="0"/>
    <x v="0"/>
    <x v="1"/>
  </r>
  <r>
    <x v="1"/>
    <x v="4"/>
    <s v="De Bonte Raaf"/>
    <x v="23"/>
    <x v="28"/>
    <n v="83.71"/>
    <x v="0"/>
    <x v="6"/>
    <x v="4"/>
    <x v="0"/>
    <x v="0"/>
    <x v="1"/>
  </r>
  <r>
    <x v="1"/>
    <x v="4"/>
    <s v="De Bonte Raaf"/>
    <x v="23"/>
    <x v="29"/>
    <n v="6.91"/>
    <x v="0"/>
    <x v="6"/>
    <x v="4"/>
    <x v="0"/>
    <x v="0"/>
    <x v="1"/>
  </r>
  <r>
    <x v="1"/>
    <x v="4"/>
    <s v="De Bonte Raaf"/>
    <x v="23"/>
    <x v="30"/>
    <n v="1684.8"/>
    <x v="0"/>
    <x v="6"/>
    <x v="4"/>
    <x v="0"/>
    <x v="0"/>
    <x v="1"/>
  </r>
  <r>
    <x v="1"/>
    <x v="4"/>
    <s v="De Bonte Raaf"/>
    <x v="23"/>
    <x v="31"/>
    <n v="10.8"/>
    <x v="0"/>
    <x v="6"/>
    <x v="4"/>
    <x v="0"/>
    <x v="0"/>
    <x v="1"/>
  </r>
  <r>
    <x v="1"/>
    <x v="4"/>
    <s v="De Bonte Raaf"/>
    <x v="23"/>
    <x v="32"/>
    <n v="8"/>
    <x v="0"/>
    <x v="6"/>
    <x v="4"/>
    <x v="0"/>
    <x v="0"/>
    <x v="1"/>
  </r>
  <r>
    <x v="1"/>
    <x v="4"/>
    <s v="De Bonte Raaf"/>
    <x v="23"/>
    <x v="33"/>
    <n v="5.13"/>
    <x v="0"/>
    <x v="6"/>
    <x v="4"/>
    <x v="0"/>
    <x v="0"/>
    <x v="1"/>
  </r>
  <r>
    <x v="1"/>
    <x v="4"/>
    <s v="De Bonte Raaf"/>
    <x v="23"/>
    <x v="34"/>
    <n v="0"/>
    <x v="0"/>
    <x v="6"/>
    <x v="4"/>
    <x v="0"/>
    <x v="0"/>
    <x v="1"/>
  </r>
  <r>
    <x v="1"/>
    <x v="4"/>
    <s v="De Bonte Raaf"/>
    <x v="23"/>
    <x v="35"/>
    <n v="0"/>
    <x v="0"/>
    <x v="6"/>
    <x v="4"/>
    <x v="0"/>
    <x v="0"/>
    <x v="1"/>
  </r>
  <r>
    <x v="1"/>
    <x v="4"/>
    <s v="De Bonte Raaf"/>
    <x v="23"/>
    <x v="36"/>
    <n v="8"/>
    <x v="0"/>
    <x v="6"/>
    <x v="4"/>
    <x v="0"/>
    <x v="0"/>
    <x v="1"/>
  </r>
  <r>
    <x v="1"/>
    <x v="4"/>
    <s v="De Bonte Raaf"/>
    <x v="23"/>
    <x v="37"/>
    <n v="6.34"/>
    <x v="0"/>
    <x v="6"/>
    <x v="4"/>
    <x v="0"/>
    <x v="0"/>
    <x v="1"/>
  </r>
  <r>
    <x v="1"/>
    <x v="4"/>
    <s v="De Bonte Raaf"/>
    <x v="23"/>
    <x v="127"/>
    <n v="37.1"/>
    <x v="0"/>
    <x v="6"/>
    <x v="4"/>
    <x v="0"/>
    <x v="0"/>
    <x v="1"/>
  </r>
  <r>
    <x v="1"/>
    <x v="4"/>
    <s v="De Bonte Raaf"/>
    <x v="23"/>
    <x v="128"/>
    <n v="37.1"/>
    <x v="0"/>
    <x v="6"/>
    <x v="4"/>
    <x v="0"/>
    <x v="0"/>
    <x v="1"/>
  </r>
  <r>
    <x v="1"/>
    <x v="4"/>
    <s v="De Bonte Raaf"/>
    <x v="23"/>
    <x v="129"/>
    <n v="90.62"/>
    <x v="0"/>
    <x v="6"/>
    <x v="4"/>
    <x v="0"/>
    <x v="0"/>
    <x v="1"/>
  </r>
  <r>
    <x v="1"/>
    <x v="4"/>
    <s v="De Bonte Raaf"/>
    <x v="23"/>
    <x v="38"/>
    <n v="0.63"/>
    <x v="0"/>
    <x v="6"/>
    <x v="4"/>
    <x v="0"/>
    <x v="0"/>
    <x v="1"/>
  </r>
  <r>
    <x v="1"/>
    <x v="4"/>
    <s v="De Bonte Raaf"/>
    <x v="23"/>
    <x v="39"/>
    <n v="0"/>
    <x v="0"/>
    <x v="6"/>
    <x v="4"/>
    <x v="0"/>
    <x v="0"/>
    <x v="1"/>
  </r>
  <r>
    <x v="1"/>
    <x v="4"/>
    <s v="De Bonte Raaf"/>
    <x v="23"/>
    <x v="40"/>
    <n v="0.63"/>
    <x v="0"/>
    <x v="6"/>
    <x v="4"/>
    <x v="0"/>
    <x v="0"/>
    <x v="1"/>
  </r>
  <r>
    <x v="1"/>
    <x v="4"/>
    <s v="De Bonte Raaf"/>
    <x v="23"/>
    <x v="41"/>
    <n v="0"/>
    <x v="0"/>
    <x v="6"/>
    <x v="4"/>
    <x v="0"/>
    <x v="0"/>
    <x v="1"/>
  </r>
  <r>
    <x v="1"/>
    <x v="4"/>
    <s v="De Bonte Raaf"/>
    <x v="23"/>
    <x v="92"/>
    <n v="86.4"/>
    <x v="0"/>
    <x v="6"/>
    <x v="4"/>
    <x v="0"/>
    <x v="0"/>
    <x v="1"/>
  </r>
  <r>
    <x v="1"/>
    <x v="4"/>
    <s v="De Bonte Raaf"/>
    <x v="23"/>
    <x v="107"/>
    <n v="0"/>
    <x v="0"/>
    <x v="6"/>
    <x v="4"/>
    <x v="1"/>
    <x v="0"/>
    <x v="1"/>
  </r>
  <r>
    <x v="1"/>
    <x v="4"/>
    <s v="De Bonte Raaf"/>
    <x v="23"/>
    <x v="43"/>
    <n v="0"/>
    <x v="0"/>
    <x v="6"/>
    <x v="4"/>
    <x v="1"/>
    <x v="0"/>
    <x v="1"/>
  </r>
  <r>
    <x v="1"/>
    <x v="4"/>
    <s v="De Bonte Raaf"/>
    <x v="23"/>
    <x v="108"/>
    <n v="0"/>
    <x v="0"/>
    <x v="6"/>
    <x v="4"/>
    <x v="1"/>
    <x v="0"/>
    <x v="1"/>
  </r>
  <r>
    <x v="1"/>
    <x v="4"/>
    <s v="De Bonte Raaf"/>
    <x v="23"/>
    <x v="109"/>
    <n v="0"/>
    <x v="0"/>
    <x v="6"/>
    <x v="4"/>
    <x v="1"/>
    <x v="0"/>
    <x v="1"/>
  </r>
  <r>
    <x v="1"/>
    <x v="4"/>
    <s v="De Bonte Raaf"/>
    <x v="23"/>
    <x v="110"/>
    <n v="0"/>
    <x v="0"/>
    <x v="6"/>
    <x v="4"/>
    <x v="1"/>
    <x v="0"/>
    <x v="1"/>
  </r>
  <r>
    <x v="1"/>
    <x v="4"/>
    <s v="De Bonte Raaf"/>
    <x v="23"/>
    <x v="44"/>
    <n v="0"/>
    <x v="0"/>
    <x v="6"/>
    <x v="4"/>
    <x v="2"/>
    <x v="0"/>
    <x v="1"/>
  </r>
  <r>
    <x v="1"/>
    <x v="4"/>
    <s v="De Bonte Raaf"/>
    <x v="23"/>
    <x v="111"/>
    <n v="0"/>
    <x v="0"/>
    <x v="6"/>
    <x v="4"/>
    <x v="2"/>
    <x v="0"/>
    <x v="1"/>
  </r>
  <r>
    <x v="1"/>
    <x v="4"/>
    <s v="De Bonte Raaf"/>
    <x v="23"/>
    <x v="46"/>
    <n v="0"/>
    <x v="0"/>
    <x v="6"/>
    <x v="4"/>
    <x v="2"/>
    <x v="0"/>
    <x v="1"/>
  </r>
  <r>
    <x v="1"/>
    <x v="4"/>
    <s v="De Bonte Raaf"/>
    <x v="23"/>
    <x v="112"/>
    <n v="0"/>
    <x v="0"/>
    <x v="6"/>
    <x v="4"/>
    <x v="2"/>
    <x v="0"/>
    <x v="1"/>
  </r>
  <r>
    <x v="1"/>
    <x v="4"/>
    <s v="De Bonte Raaf"/>
    <x v="23"/>
    <x v="113"/>
    <n v="0"/>
    <x v="0"/>
    <x v="6"/>
    <x v="4"/>
    <x v="2"/>
    <x v="0"/>
    <x v="1"/>
  </r>
  <r>
    <x v="1"/>
    <x v="4"/>
    <s v="De Bonte Raaf"/>
    <x v="23"/>
    <x v="114"/>
    <n v="0"/>
    <x v="0"/>
    <x v="6"/>
    <x v="4"/>
    <x v="2"/>
    <x v="0"/>
    <x v="1"/>
  </r>
  <r>
    <x v="1"/>
    <x v="4"/>
    <s v="De Bonte Raaf"/>
    <x v="23"/>
    <x v="115"/>
    <n v="0"/>
    <x v="0"/>
    <x v="6"/>
    <x v="4"/>
    <x v="2"/>
    <x v="0"/>
    <x v="1"/>
  </r>
  <r>
    <x v="1"/>
    <x v="4"/>
    <s v="De Bonte Raaf"/>
    <x v="23"/>
    <x v="116"/>
    <n v="0"/>
    <x v="0"/>
    <x v="6"/>
    <x v="4"/>
    <x v="1"/>
    <x v="0"/>
    <x v="1"/>
  </r>
  <r>
    <x v="1"/>
    <x v="4"/>
    <s v="De Bonte Raaf"/>
    <x v="23"/>
    <x v="117"/>
    <n v="0"/>
    <x v="0"/>
    <x v="6"/>
    <x v="4"/>
    <x v="2"/>
    <x v="0"/>
    <x v="1"/>
  </r>
  <r>
    <x v="1"/>
    <x v="4"/>
    <s v="De Bonte Raaf"/>
    <x v="23"/>
    <x v="118"/>
    <n v="0"/>
    <x v="0"/>
    <x v="6"/>
    <x v="4"/>
    <x v="1"/>
    <x v="0"/>
    <x v="1"/>
  </r>
  <r>
    <x v="1"/>
    <x v="4"/>
    <s v="De Bonte Raaf"/>
    <x v="23"/>
    <x v="119"/>
    <n v="-0.37"/>
    <x v="0"/>
    <x v="6"/>
    <x v="4"/>
    <x v="10"/>
    <x v="0"/>
    <x v="1"/>
  </r>
  <r>
    <x v="1"/>
    <x v="4"/>
    <s v="De Bonte Raaf"/>
    <x v="23"/>
    <x v="132"/>
    <n v="0"/>
    <x v="0"/>
    <x v="6"/>
    <x v="4"/>
    <x v="10"/>
    <x v="0"/>
    <x v="1"/>
  </r>
  <r>
    <x v="1"/>
    <x v="4"/>
    <s v="De Bonte Raaf"/>
    <x v="23"/>
    <x v="133"/>
    <n v="0"/>
    <x v="0"/>
    <x v="6"/>
    <x v="4"/>
    <x v="10"/>
    <x v="0"/>
    <x v="1"/>
  </r>
  <r>
    <x v="1"/>
    <x v="4"/>
    <s v="De Bonte Raaf"/>
    <x v="23"/>
    <x v="120"/>
    <n v="19.579999999999998"/>
    <x v="0"/>
    <x v="6"/>
    <x v="4"/>
    <x v="10"/>
    <x v="0"/>
    <x v="1"/>
  </r>
  <r>
    <x v="1"/>
    <x v="4"/>
    <s v="De Bonte Raaf"/>
    <x v="23"/>
    <x v="121"/>
    <n v="-2.3199999999999998"/>
    <x v="0"/>
    <x v="6"/>
    <x v="4"/>
    <x v="10"/>
    <x v="0"/>
    <x v="1"/>
  </r>
  <r>
    <x v="1"/>
    <x v="4"/>
    <s v="De Bonte Raaf"/>
    <x v="23"/>
    <x v="122"/>
    <n v="-2.3199999999999998"/>
    <x v="0"/>
    <x v="6"/>
    <x v="4"/>
    <x v="10"/>
    <x v="0"/>
    <x v="1"/>
  </r>
  <r>
    <x v="1"/>
    <x v="4"/>
    <s v="De Bonte Raaf"/>
    <x v="23"/>
    <x v="123"/>
    <n v="0"/>
    <x v="0"/>
    <x v="6"/>
    <x v="4"/>
    <x v="10"/>
    <x v="0"/>
    <x v="1"/>
  </r>
  <r>
    <x v="1"/>
    <x v="4"/>
    <s v="De Bonte Raaf"/>
    <x v="23"/>
    <x v="124"/>
    <n v="0"/>
    <x v="0"/>
    <x v="6"/>
    <x v="4"/>
    <x v="10"/>
    <x v="0"/>
    <x v="1"/>
  </r>
  <r>
    <x v="1"/>
    <x v="4"/>
    <s v="De Bonte Raaf"/>
    <x v="23"/>
    <x v="48"/>
    <n v="6.91"/>
    <x v="0"/>
    <x v="6"/>
    <x v="4"/>
    <x v="1"/>
    <x v="0"/>
    <x v="1"/>
  </r>
  <r>
    <x v="1"/>
    <x v="4"/>
    <s v="De Bonte Raaf"/>
    <x v="23"/>
    <x v="49"/>
    <n v="6.91"/>
    <x v="0"/>
    <x v="6"/>
    <x v="4"/>
    <x v="3"/>
    <x v="0"/>
    <x v="1"/>
  </r>
  <r>
    <x v="1"/>
    <x v="4"/>
    <s v="De Bonte Raaf"/>
    <x v="23"/>
    <x v="50"/>
    <n v="0"/>
    <x v="0"/>
    <x v="6"/>
    <x v="4"/>
    <x v="4"/>
    <x v="0"/>
    <x v="1"/>
  </r>
  <r>
    <x v="1"/>
    <x v="4"/>
    <s v="De Bonte Raaf"/>
    <x v="23"/>
    <x v="51"/>
    <n v="0"/>
    <x v="0"/>
    <x v="6"/>
    <x v="4"/>
    <x v="4"/>
    <x v="0"/>
    <x v="1"/>
  </r>
  <r>
    <x v="1"/>
    <x v="4"/>
    <s v="De Bonte Raaf"/>
    <x v="23"/>
    <x v="52"/>
    <n v="0"/>
    <x v="0"/>
    <x v="6"/>
    <x v="4"/>
    <x v="1"/>
    <x v="0"/>
    <x v="1"/>
  </r>
  <r>
    <x v="1"/>
    <x v="4"/>
    <s v="De Bonte Raaf"/>
    <x v="23"/>
    <x v="53"/>
    <n v="1.3"/>
    <x v="0"/>
    <x v="6"/>
    <x v="4"/>
    <x v="3"/>
    <x v="0"/>
    <x v="1"/>
  </r>
  <r>
    <x v="1"/>
    <x v="4"/>
    <s v="De Bonte Raaf"/>
    <x v="23"/>
    <x v="54"/>
    <n v="0.2"/>
    <x v="0"/>
    <x v="6"/>
    <x v="4"/>
    <x v="4"/>
    <x v="0"/>
    <x v="1"/>
  </r>
  <r>
    <x v="1"/>
    <x v="4"/>
    <s v="De Bonte Raaf"/>
    <x v="23"/>
    <x v="55"/>
    <n v="0.26"/>
    <x v="0"/>
    <x v="6"/>
    <x v="4"/>
    <x v="4"/>
    <x v="0"/>
    <x v="1"/>
  </r>
  <r>
    <x v="1"/>
    <x v="4"/>
    <s v="De Bonte Raaf"/>
    <x v="23"/>
    <x v="56"/>
    <n v="0"/>
    <x v="0"/>
    <x v="6"/>
    <x v="4"/>
    <x v="4"/>
    <x v="0"/>
    <x v="1"/>
  </r>
  <r>
    <x v="1"/>
    <x v="4"/>
    <s v="De Bonte Raaf"/>
    <x v="23"/>
    <x v="57"/>
    <n v="0"/>
    <x v="0"/>
    <x v="6"/>
    <x v="4"/>
    <x v="4"/>
    <x v="0"/>
    <x v="1"/>
  </r>
  <r>
    <x v="1"/>
    <x v="4"/>
    <s v="De Bonte Raaf"/>
    <x v="23"/>
    <x v="58"/>
    <n v="0"/>
    <x v="0"/>
    <x v="6"/>
    <x v="4"/>
    <x v="4"/>
    <x v="0"/>
    <x v="1"/>
  </r>
  <r>
    <x v="1"/>
    <x v="4"/>
    <s v="De Bonte Raaf"/>
    <x v="23"/>
    <x v="59"/>
    <n v="0"/>
    <x v="0"/>
    <x v="6"/>
    <x v="4"/>
    <x v="4"/>
    <x v="0"/>
    <x v="1"/>
  </r>
  <r>
    <x v="1"/>
    <x v="4"/>
    <s v="De Bonte Raaf"/>
    <x v="23"/>
    <x v="60"/>
    <n v="6.82"/>
    <x v="0"/>
    <x v="6"/>
    <x v="4"/>
    <x v="5"/>
    <x v="0"/>
    <x v="1"/>
  </r>
  <r>
    <x v="1"/>
    <x v="4"/>
    <s v="De Bonte Raaf"/>
    <x v="23"/>
    <x v="61"/>
    <n v="0"/>
    <x v="0"/>
    <x v="6"/>
    <x v="4"/>
    <x v="5"/>
    <x v="0"/>
    <x v="1"/>
  </r>
  <r>
    <x v="1"/>
    <x v="4"/>
    <s v="De Bonte Raaf"/>
    <x v="23"/>
    <x v="62"/>
    <n v="0"/>
    <x v="0"/>
    <x v="6"/>
    <x v="4"/>
    <x v="5"/>
    <x v="0"/>
    <x v="1"/>
  </r>
  <r>
    <x v="1"/>
    <x v="4"/>
    <s v="De Bonte Raaf"/>
    <x v="23"/>
    <x v="63"/>
    <n v="0"/>
    <x v="0"/>
    <x v="6"/>
    <x v="4"/>
    <x v="5"/>
    <x v="0"/>
    <x v="1"/>
  </r>
  <r>
    <x v="1"/>
    <x v="4"/>
    <s v="De Bonte Raaf"/>
    <x v="23"/>
    <x v="64"/>
    <n v="0.49"/>
    <x v="0"/>
    <x v="6"/>
    <x v="4"/>
    <x v="5"/>
    <x v="0"/>
    <x v="1"/>
  </r>
  <r>
    <x v="1"/>
    <x v="4"/>
    <s v="De Bonte Raaf"/>
    <x v="23"/>
    <x v="65"/>
    <n v="0"/>
    <x v="0"/>
    <x v="6"/>
    <x v="4"/>
    <x v="5"/>
    <x v="0"/>
    <x v="1"/>
  </r>
  <r>
    <x v="1"/>
    <x v="4"/>
    <s v="De Bonte Raaf"/>
    <x v="23"/>
    <x v="66"/>
    <n v="2.4500000000000002"/>
    <x v="0"/>
    <x v="6"/>
    <x v="4"/>
    <x v="5"/>
    <x v="0"/>
    <x v="1"/>
  </r>
  <r>
    <x v="1"/>
    <x v="4"/>
    <s v="De Bonte Raaf"/>
    <x v="23"/>
    <x v="67"/>
    <n v="0"/>
    <x v="0"/>
    <x v="6"/>
    <x v="4"/>
    <x v="5"/>
    <x v="0"/>
    <x v="1"/>
  </r>
  <r>
    <x v="1"/>
    <x v="4"/>
    <s v="De Bonte Raaf"/>
    <x v="23"/>
    <x v="68"/>
    <n v="0"/>
    <x v="0"/>
    <x v="6"/>
    <x v="4"/>
    <x v="5"/>
    <x v="0"/>
    <x v="1"/>
  </r>
  <r>
    <x v="1"/>
    <x v="4"/>
    <s v="De Bonte Raaf"/>
    <x v="23"/>
    <x v="69"/>
    <n v="0"/>
    <x v="0"/>
    <x v="6"/>
    <x v="4"/>
    <x v="5"/>
    <x v="0"/>
    <x v="1"/>
  </r>
  <r>
    <x v="1"/>
    <x v="4"/>
    <s v="De Bonte Raaf"/>
    <x v="23"/>
    <x v="70"/>
    <n v="0.34"/>
    <x v="0"/>
    <x v="6"/>
    <x v="4"/>
    <x v="5"/>
    <x v="0"/>
    <x v="1"/>
  </r>
  <r>
    <x v="1"/>
    <x v="4"/>
    <s v="De Bonte Raaf"/>
    <x v="23"/>
    <x v="71"/>
    <n v="0"/>
    <x v="0"/>
    <x v="6"/>
    <x v="4"/>
    <x v="5"/>
    <x v="0"/>
    <x v="1"/>
  </r>
  <r>
    <x v="1"/>
    <x v="4"/>
    <s v="De Bonte Raaf"/>
    <x v="23"/>
    <x v="72"/>
    <n v="0"/>
    <x v="0"/>
    <x v="6"/>
    <x v="4"/>
    <x v="4"/>
    <x v="0"/>
    <x v="1"/>
  </r>
  <r>
    <x v="1"/>
    <x v="4"/>
    <s v="De Bonte Raaf"/>
    <x v="23"/>
    <x v="73"/>
    <n v="0"/>
    <x v="0"/>
    <x v="6"/>
    <x v="4"/>
    <x v="4"/>
    <x v="0"/>
    <x v="1"/>
  </r>
  <r>
    <x v="1"/>
    <x v="4"/>
    <s v="De Bonte Raaf"/>
    <x v="23"/>
    <x v="74"/>
    <n v="0"/>
    <x v="0"/>
    <x v="6"/>
    <x v="4"/>
    <x v="4"/>
    <x v="0"/>
    <x v="1"/>
  </r>
  <r>
    <x v="1"/>
    <x v="4"/>
    <s v="De Bonte Raaf"/>
    <x v="23"/>
    <x v="75"/>
    <n v="0"/>
    <x v="0"/>
    <x v="6"/>
    <x v="4"/>
    <x v="4"/>
    <x v="0"/>
    <x v="1"/>
  </r>
  <r>
    <x v="1"/>
    <x v="4"/>
    <s v="De Bonte Raaf"/>
    <x v="23"/>
    <x v="76"/>
    <n v="6.34"/>
    <x v="0"/>
    <x v="6"/>
    <x v="4"/>
    <x v="6"/>
    <x v="0"/>
    <x v="1"/>
  </r>
  <r>
    <x v="1"/>
    <x v="4"/>
    <s v="De Bonte Raaf"/>
    <x v="23"/>
    <x v="125"/>
    <n v="0"/>
    <x v="0"/>
    <x v="6"/>
    <x v="4"/>
    <x v="6"/>
    <x v="0"/>
    <x v="1"/>
  </r>
  <r>
    <x v="1"/>
    <x v="4"/>
    <s v="De Bonte Raaf"/>
    <x v="23"/>
    <x v="77"/>
    <n v="-30"/>
    <x v="0"/>
    <x v="6"/>
    <x v="4"/>
    <x v="7"/>
    <x v="0"/>
    <x v="1"/>
  </r>
  <r>
    <x v="1"/>
    <x v="4"/>
    <s v="De Bonte Raaf"/>
    <x v="23"/>
    <x v="78"/>
    <n v="-2.56"/>
    <x v="0"/>
    <x v="6"/>
    <x v="4"/>
    <x v="7"/>
    <x v="0"/>
    <x v="1"/>
  </r>
  <r>
    <x v="1"/>
    <x v="4"/>
    <s v="De Bonte Raaf"/>
    <x v="23"/>
    <x v="79"/>
    <n v="0"/>
    <x v="0"/>
    <x v="6"/>
    <x v="4"/>
    <x v="7"/>
    <x v="0"/>
    <x v="1"/>
  </r>
  <r>
    <x v="1"/>
    <x v="4"/>
    <s v="De Bonte Raaf"/>
    <x v="23"/>
    <x v="80"/>
    <n v="0"/>
    <x v="0"/>
    <x v="6"/>
    <x v="4"/>
    <x v="8"/>
    <x v="0"/>
    <x v="1"/>
  </r>
  <r>
    <x v="1"/>
    <x v="4"/>
    <s v="De Bonte Raaf"/>
    <x v="23"/>
    <x v="126"/>
    <n v="0"/>
    <x v="0"/>
    <x v="6"/>
    <x v="4"/>
    <x v="8"/>
    <x v="0"/>
    <x v="1"/>
  </r>
  <r>
    <x v="1"/>
    <x v="4"/>
    <s v="De Bonte Raaf"/>
    <x v="23"/>
    <x v="81"/>
    <n v="58.06"/>
    <x v="0"/>
    <x v="6"/>
    <x v="4"/>
    <x v="8"/>
    <x v="0"/>
    <x v="1"/>
  </r>
  <r>
    <x v="1"/>
    <x v="4"/>
    <s v="De Bonte Raaf"/>
    <x v="23"/>
    <x v="82"/>
    <n v="0"/>
    <x v="0"/>
    <x v="6"/>
    <x v="4"/>
    <x v="8"/>
    <x v="0"/>
    <x v="1"/>
  </r>
  <r>
    <x v="1"/>
    <x v="4"/>
    <s v="De Bonte Raaf"/>
    <x v="23"/>
    <x v="83"/>
    <n v="58.06"/>
    <x v="0"/>
    <x v="6"/>
    <x v="4"/>
    <x v="9"/>
    <x v="0"/>
    <x v="1"/>
  </r>
  <r>
    <x v="1"/>
    <x v="4"/>
    <s v="De Bonte Raaf"/>
    <x v="23"/>
    <x v="84"/>
    <n v="0"/>
    <x v="0"/>
    <x v="6"/>
    <x v="4"/>
    <x v="3"/>
    <x v="0"/>
    <x v="1"/>
  </r>
  <r>
    <x v="1"/>
    <x v="4"/>
    <s v="De Bonte Raaf"/>
    <x v="24"/>
    <x v="0"/>
    <n v="4999.5"/>
    <x v="2"/>
    <x v="0"/>
    <x v="2"/>
    <x v="0"/>
    <x v="0"/>
    <x v="0"/>
  </r>
  <r>
    <x v="1"/>
    <x v="4"/>
    <s v="De Bonte Raaf"/>
    <x v="24"/>
    <x v="85"/>
    <n v="1966.76"/>
    <x v="2"/>
    <x v="0"/>
    <x v="2"/>
    <x v="0"/>
    <x v="0"/>
    <x v="0"/>
  </r>
  <r>
    <x v="1"/>
    <x v="4"/>
    <s v="De Bonte Raaf"/>
    <x v="24"/>
    <x v="97"/>
    <n v="152.77000000000001"/>
    <x v="2"/>
    <x v="0"/>
    <x v="2"/>
    <x v="0"/>
    <x v="0"/>
    <x v="0"/>
  </r>
  <r>
    <x v="1"/>
    <x v="4"/>
    <s v="De Bonte Raaf"/>
    <x v="24"/>
    <x v="86"/>
    <n v="1966.76"/>
    <x v="2"/>
    <x v="0"/>
    <x v="2"/>
    <x v="0"/>
    <x v="0"/>
    <x v="0"/>
  </r>
  <r>
    <x v="1"/>
    <x v="4"/>
    <s v="De Bonte Raaf"/>
    <x v="24"/>
    <x v="4"/>
    <n v="1909.6"/>
    <x v="2"/>
    <x v="0"/>
    <x v="2"/>
    <x v="1"/>
    <x v="0"/>
    <x v="0"/>
  </r>
  <r>
    <x v="1"/>
    <x v="4"/>
    <s v="De Bonte Raaf"/>
    <x v="24"/>
    <x v="98"/>
    <n v="152.77000000000001"/>
    <x v="2"/>
    <x v="0"/>
    <x v="2"/>
    <x v="0"/>
    <x v="0"/>
    <x v="0"/>
  </r>
  <r>
    <x v="1"/>
    <x v="4"/>
    <s v="De Bonte Raaf"/>
    <x v="24"/>
    <x v="6"/>
    <n v="2802.18"/>
    <x v="2"/>
    <x v="0"/>
    <x v="2"/>
    <x v="0"/>
    <x v="0"/>
    <x v="0"/>
  </r>
  <r>
    <x v="1"/>
    <x v="4"/>
    <s v="De Bonte Raaf"/>
    <x v="24"/>
    <x v="101"/>
    <n v="0"/>
    <x v="2"/>
    <x v="0"/>
    <x v="2"/>
    <x v="1"/>
    <x v="0"/>
    <x v="0"/>
  </r>
  <r>
    <x v="1"/>
    <x v="4"/>
    <s v="De Bonte Raaf"/>
    <x v="24"/>
    <x v="99"/>
    <n v="152.77000000000001"/>
    <x v="2"/>
    <x v="0"/>
    <x v="2"/>
    <x v="0"/>
    <x v="0"/>
    <x v="0"/>
  </r>
  <r>
    <x v="1"/>
    <x v="4"/>
    <s v="De Bonte Raaf"/>
    <x v="24"/>
    <x v="9"/>
    <n v="0"/>
    <x v="2"/>
    <x v="0"/>
    <x v="2"/>
    <x v="0"/>
    <x v="0"/>
    <x v="0"/>
  </r>
  <r>
    <x v="1"/>
    <x v="4"/>
    <s v="De Bonte Raaf"/>
    <x v="24"/>
    <x v="102"/>
    <n v="0"/>
    <x v="2"/>
    <x v="0"/>
    <x v="2"/>
    <x v="0"/>
    <x v="0"/>
    <x v="0"/>
  </r>
  <r>
    <x v="1"/>
    <x v="4"/>
    <s v="De Bonte Raaf"/>
    <x v="24"/>
    <x v="87"/>
    <n v="1909.6"/>
    <x v="2"/>
    <x v="0"/>
    <x v="2"/>
    <x v="0"/>
    <x v="0"/>
    <x v="0"/>
  </r>
  <r>
    <x v="1"/>
    <x v="4"/>
    <s v="De Bonte Raaf"/>
    <x v="24"/>
    <x v="88"/>
    <n v="1909.6"/>
    <x v="2"/>
    <x v="0"/>
    <x v="2"/>
    <x v="0"/>
    <x v="0"/>
    <x v="0"/>
  </r>
  <r>
    <x v="1"/>
    <x v="4"/>
    <s v="De Bonte Raaf"/>
    <x v="24"/>
    <x v="89"/>
    <n v="1909.6"/>
    <x v="2"/>
    <x v="0"/>
    <x v="2"/>
    <x v="0"/>
    <x v="0"/>
    <x v="0"/>
  </r>
  <r>
    <x v="1"/>
    <x v="4"/>
    <s v="De Bonte Raaf"/>
    <x v="24"/>
    <x v="90"/>
    <n v="1909.6"/>
    <x v="2"/>
    <x v="0"/>
    <x v="2"/>
    <x v="0"/>
    <x v="0"/>
    <x v="0"/>
  </r>
  <r>
    <x v="1"/>
    <x v="4"/>
    <s v="De Bonte Raaf"/>
    <x v="24"/>
    <x v="91"/>
    <n v="1909.6"/>
    <x v="2"/>
    <x v="0"/>
    <x v="2"/>
    <x v="0"/>
    <x v="0"/>
    <x v="0"/>
  </r>
  <r>
    <x v="1"/>
    <x v="4"/>
    <s v="De Bonte Raaf"/>
    <x v="24"/>
    <x v="103"/>
    <n v="0"/>
    <x v="2"/>
    <x v="0"/>
    <x v="2"/>
    <x v="1"/>
    <x v="0"/>
    <x v="0"/>
  </r>
  <r>
    <x v="1"/>
    <x v="4"/>
    <s v="De Bonte Raaf"/>
    <x v="24"/>
    <x v="15"/>
    <n v="0"/>
    <x v="2"/>
    <x v="0"/>
    <x v="2"/>
    <x v="0"/>
    <x v="0"/>
    <x v="0"/>
  </r>
  <r>
    <x v="1"/>
    <x v="4"/>
    <s v="De Bonte Raaf"/>
    <x v="24"/>
    <x v="16"/>
    <n v="2119.5300000000002"/>
    <x v="2"/>
    <x v="0"/>
    <x v="2"/>
    <x v="0"/>
    <x v="0"/>
    <x v="0"/>
  </r>
  <r>
    <x v="1"/>
    <x v="4"/>
    <s v="De Bonte Raaf"/>
    <x v="24"/>
    <x v="17"/>
    <n v="0"/>
    <x v="2"/>
    <x v="0"/>
    <x v="2"/>
    <x v="0"/>
    <x v="0"/>
    <x v="0"/>
  </r>
  <r>
    <x v="1"/>
    <x v="4"/>
    <s v="De Bonte Raaf"/>
    <x v="24"/>
    <x v="18"/>
    <n v="2119.5300000000002"/>
    <x v="2"/>
    <x v="0"/>
    <x v="2"/>
    <x v="0"/>
    <x v="0"/>
    <x v="0"/>
  </r>
  <r>
    <x v="1"/>
    <x v="4"/>
    <s v="De Bonte Raaf"/>
    <x v="24"/>
    <x v="19"/>
    <n v="21"/>
    <x v="2"/>
    <x v="0"/>
    <x v="2"/>
    <x v="0"/>
    <x v="0"/>
    <x v="0"/>
  </r>
  <r>
    <x v="1"/>
    <x v="4"/>
    <s v="De Bonte Raaf"/>
    <x v="24"/>
    <x v="20"/>
    <n v="2119.5300000000002"/>
    <x v="2"/>
    <x v="0"/>
    <x v="2"/>
    <x v="0"/>
    <x v="0"/>
    <x v="0"/>
  </r>
  <r>
    <x v="1"/>
    <x v="4"/>
    <s v="De Bonte Raaf"/>
    <x v="24"/>
    <x v="21"/>
    <n v="-194.81"/>
    <x v="2"/>
    <x v="0"/>
    <x v="2"/>
    <x v="0"/>
    <x v="0"/>
    <x v="0"/>
  </r>
  <r>
    <x v="1"/>
    <x v="4"/>
    <s v="De Bonte Raaf"/>
    <x v="24"/>
    <x v="22"/>
    <n v="2119.5300000000002"/>
    <x v="2"/>
    <x v="0"/>
    <x v="2"/>
    <x v="0"/>
    <x v="0"/>
    <x v="0"/>
  </r>
  <r>
    <x v="1"/>
    <x v="4"/>
    <s v="De Bonte Raaf"/>
    <x v="24"/>
    <x v="23"/>
    <n v="2119.5300000000002"/>
    <x v="2"/>
    <x v="0"/>
    <x v="2"/>
    <x v="0"/>
    <x v="0"/>
    <x v="0"/>
  </r>
  <r>
    <x v="1"/>
    <x v="4"/>
    <s v="De Bonte Raaf"/>
    <x v="24"/>
    <x v="24"/>
    <n v="2119.5300000000002"/>
    <x v="2"/>
    <x v="0"/>
    <x v="2"/>
    <x v="0"/>
    <x v="0"/>
    <x v="0"/>
  </r>
  <r>
    <x v="1"/>
    <x v="4"/>
    <s v="De Bonte Raaf"/>
    <x v="24"/>
    <x v="25"/>
    <n v="21.67"/>
    <x v="2"/>
    <x v="0"/>
    <x v="2"/>
    <x v="0"/>
    <x v="0"/>
    <x v="0"/>
  </r>
  <r>
    <x v="1"/>
    <x v="4"/>
    <s v="De Bonte Raaf"/>
    <x v="24"/>
    <x v="26"/>
    <n v="105"/>
    <x v="2"/>
    <x v="0"/>
    <x v="2"/>
    <x v="0"/>
    <x v="0"/>
    <x v="0"/>
  </r>
  <r>
    <x v="1"/>
    <x v="4"/>
    <s v="De Bonte Raaf"/>
    <x v="24"/>
    <x v="27"/>
    <n v="323.67"/>
    <x v="2"/>
    <x v="0"/>
    <x v="2"/>
    <x v="0"/>
    <x v="0"/>
    <x v="0"/>
  </r>
  <r>
    <x v="1"/>
    <x v="4"/>
    <s v="De Bonte Raaf"/>
    <x v="24"/>
    <x v="28"/>
    <n v="1966.76"/>
    <x v="2"/>
    <x v="0"/>
    <x v="2"/>
    <x v="0"/>
    <x v="0"/>
    <x v="0"/>
  </r>
  <r>
    <x v="1"/>
    <x v="4"/>
    <s v="De Bonte Raaf"/>
    <x v="24"/>
    <x v="29"/>
    <n v="152.77000000000001"/>
    <x v="2"/>
    <x v="0"/>
    <x v="2"/>
    <x v="0"/>
    <x v="0"/>
    <x v="0"/>
  </r>
  <r>
    <x v="1"/>
    <x v="4"/>
    <s v="De Bonte Raaf"/>
    <x v="24"/>
    <x v="30"/>
    <n v="2750"/>
    <x v="2"/>
    <x v="0"/>
    <x v="2"/>
    <x v="0"/>
    <x v="0"/>
    <x v="0"/>
  </r>
  <r>
    <x v="1"/>
    <x v="4"/>
    <s v="De Bonte Raaf"/>
    <x v="24"/>
    <x v="31"/>
    <n v="17.63"/>
    <x v="2"/>
    <x v="0"/>
    <x v="2"/>
    <x v="0"/>
    <x v="0"/>
    <x v="0"/>
  </r>
  <r>
    <x v="1"/>
    <x v="4"/>
    <s v="De Bonte Raaf"/>
    <x v="24"/>
    <x v="32"/>
    <n v="108.33"/>
    <x v="2"/>
    <x v="0"/>
    <x v="2"/>
    <x v="0"/>
    <x v="0"/>
    <x v="0"/>
  </r>
  <r>
    <x v="1"/>
    <x v="4"/>
    <s v="De Bonte Raaf"/>
    <x v="24"/>
    <x v="33"/>
    <n v="69.44"/>
    <x v="2"/>
    <x v="0"/>
    <x v="2"/>
    <x v="0"/>
    <x v="0"/>
    <x v="0"/>
  </r>
  <r>
    <x v="1"/>
    <x v="4"/>
    <s v="De Bonte Raaf"/>
    <x v="24"/>
    <x v="34"/>
    <n v="69.44"/>
    <x v="2"/>
    <x v="0"/>
    <x v="2"/>
    <x v="0"/>
    <x v="0"/>
    <x v="0"/>
  </r>
  <r>
    <x v="1"/>
    <x v="4"/>
    <s v="De Bonte Raaf"/>
    <x v="24"/>
    <x v="35"/>
    <n v="100"/>
    <x v="2"/>
    <x v="0"/>
    <x v="2"/>
    <x v="0"/>
    <x v="0"/>
    <x v="0"/>
  </r>
  <r>
    <x v="1"/>
    <x v="4"/>
    <s v="De Bonte Raaf"/>
    <x v="24"/>
    <x v="36"/>
    <n v="108"/>
    <x v="2"/>
    <x v="0"/>
    <x v="2"/>
    <x v="0"/>
    <x v="0"/>
    <x v="0"/>
  </r>
  <r>
    <x v="1"/>
    <x v="4"/>
    <s v="De Bonte Raaf"/>
    <x v="24"/>
    <x v="37"/>
    <n v="148.37"/>
    <x v="2"/>
    <x v="0"/>
    <x v="2"/>
    <x v="0"/>
    <x v="0"/>
    <x v="0"/>
  </r>
  <r>
    <x v="1"/>
    <x v="4"/>
    <s v="De Bonte Raaf"/>
    <x v="24"/>
    <x v="127"/>
    <n v="8.33"/>
    <x v="2"/>
    <x v="0"/>
    <x v="2"/>
    <x v="0"/>
    <x v="0"/>
    <x v="0"/>
  </r>
  <r>
    <x v="1"/>
    <x v="4"/>
    <s v="De Bonte Raaf"/>
    <x v="24"/>
    <x v="128"/>
    <n v="8.33"/>
    <x v="2"/>
    <x v="0"/>
    <x v="2"/>
    <x v="0"/>
    <x v="0"/>
    <x v="0"/>
  </r>
  <r>
    <x v="1"/>
    <x v="4"/>
    <s v="De Bonte Raaf"/>
    <x v="24"/>
    <x v="129"/>
    <n v="15886.85"/>
    <x v="2"/>
    <x v="0"/>
    <x v="2"/>
    <x v="0"/>
    <x v="0"/>
    <x v="0"/>
  </r>
  <r>
    <x v="1"/>
    <x v="4"/>
    <s v="De Bonte Raaf"/>
    <x v="24"/>
    <x v="38"/>
    <n v="69.84"/>
    <x v="2"/>
    <x v="0"/>
    <x v="2"/>
    <x v="0"/>
    <x v="0"/>
    <x v="0"/>
  </r>
  <r>
    <x v="1"/>
    <x v="4"/>
    <s v="De Bonte Raaf"/>
    <x v="24"/>
    <x v="39"/>
    <n v="0"/>
    <x v="2"/>
    <x v="0"/>
    <x v="2"/>
    <x v="0"/>
    <x v="0"/>
    <x v="0"/>
  </r>
  <r>
    <x v="1"/>
    <x v="4"/>
    <s v="De Bonte Raaf"/>
    <x v="24"/>
    <x v="40"/>
    <n v="69.84"/>
    <x v="2"/>
    <x v="0"/>
    <x v="2"/>
    <x v="0"/>
    <x v="0"/>
    <x v="0"/>
  </r>
  <r>
    <x v="1"/>
    <x v="4"/>
    <s v="De Bonte Raaf"/>
    <x v="24"/>
    <x v="41"/>
    <n v="0"/>
    <x v="2"/>
    <x v="0"/>
    <x v="2"/>
    <x v="0"/>
    <x v="0"/>
    <x v="0"/>
  </r>
  <r>
    <x v="1"/>
    <x v="4"/>
    <s v="De Bonte Raaf"/>
    <x v="24"/>
    <x v="92"/>
    <n v="1909.6"/>
    <x v="2"/>
    <x v="0"/>
    <x v="2"/>
    <x v="0"/>
    <x v="0"/>
    <x v="0"/>
  </r>
  <r>
    <x v="1"/>
    <x v="4"/>
    <s v="De Bonte Raaf"/>
    <x v="24"/>
    <x v="107"/>
    <n v="0"/>
    <x v="2"/>
    <x v="0"/>
    <x v="2"/>
    <x v="1"/>
    <x v="0"/>
    <x v="0"/>
  </r>
  <r>
    <x v="1"/>
    <x v="4"/>
    <s v="De Bonte Raaf"/>
    <x v="24"/>
    <x v="43"/>
    <n v="0"/>
    <x v="2"/>
    <x v="0"/>
    <x v="2"/>
    <x v="1"/>
    <x v="0"/>
    <x v="0"/>
  </r>
  <r>
    <x v="1"/>
    <x v="4"/>
    <s v="De Bonte Raaf"/>
    <x v="24"/>
    <x v="108"/>
    <n v="0"/>
    <x v="2"/>
    <x v="0"/>
    <x v="2"/>
    <x v="1"/>
    <x v="0"/>
    <x v="0"/>
  </r>
  <r>
    <x v="1"/>
    <x v="4"/>
    <s v="De Bonte Raaf"/>
    <x v="24"/>
    <x v="109"/>
    <n v="0"/>
    <x v="2"/>
    <x v="0"/>
    <x v="2"/>
    <x v="1"/>
    <x v="0"/>
    <x v="0"/>
  </r>
  <r>
    <x v="1"/>
    <x v="4"/>
    <s v="De Bonte Raaf"/>
    <x v="24"/>
    <x v="110"/>
    <n v="0"/>
    <x v="2"/>
    <x v="0"/>
    <x v="2"/>
    <x v="1"/>
    <x v="0"/>
    <x v="0"/>
  </r>
  <r>
    <x v="1"/>
    <x v="4"/>
    <s v="De Bonte Raaf"/>
    <x v="24"/>
    <x v="44"/>
    <n v="0"/>
    <x v="2"/>
    <x v="0"/>
    <x v="2"/>
    <x v="2"/>
    <x v="0"/>
    <x v="0"/>
  </r>
  <r>
    <x v="1"/>
    <x v="4"/>
    <s v="De Bonte Raaf"/>
    <x v="24"/>
    <x v="111"/>
    <n v="0"/>
    <x v="2"/>
    <x v="0"/>
    <x v="2"/>
    <x v="2"/>
    <x v="0"/>
    <x v="0"/>
  </r>
  <r>
    <x v="1"/>
    <x v="4"/>
    <s v="De Bonte Raaf"/>
    <x v="24"/>
    <x v="46"/>
    <n v="0"/>
    <x v="2"/>
    <x v="0"/>
    <x v="2"/>
    <x v="2"/>
    <x v="0"/>
    <x v="0"/>
  </r>
  <r>
    <x v="1"/>
    <x v="4"/>
    <s v="De Bonte Raaf"/>
    <x v="24"/>
    <x v="112"/>
    <n v="0"/>
    <x v="2"/>
    <x v="0"/>
    <x v="2"/>
    <x v="2"/>
    <x v="0"/>
    <x v="0"/>
  </r>
  <r>
    <x v="1"/>
    <x v="4"/>
    <s v="De Bonte Raaf"/>
    <x v="24"/>
    <x v="113"/>
    <n v="0"/>
    <x v="2"/>
    <x v="0"/>
    <x v="2"/>
    <x v="2"/>
    <x v="0"/>
    <x v="0"/>
  </r>
  <r>
    <x v="1"/>
    <x v="4"/>
    <s v="De Bonte Raaf"/>
    <x v="24"/>
    <x v="114"/>
    <n v="-75"/>
    <x v="2"/>
    <x v="0"/>
    <x v="2"/>
    <x v="2"/>
    <x v="0"/>
    <x v="0"/>
  </r>
  <r>
    <x v="1"/>
    <x v="4"/>
    <s v="De Bonte Raaf"/>
    <x v="24"/>
    <x v="115"/>
    <n v="-25"/>
    <x v="2"/>
    <x v="0"/>
    <x v="2"/>
    <x v="2"/>
    <x v="0"/>
    <x v="0"/>
  </r>
  <r>
    <x v="1"/>
    <x v="4"/>
    <s v="De Bonte Raaf"/>
    <x v="24"/>
    <x v="116"/>
    <n v="158.22"/>
    <x v="2"/>
    <x v="0"/>
    <x v="2"/>
    <x v="1"/>
    <x v="0"/>
    <x v="0"/>
  </r>
  <r>
    <x v="1"/>
    <x v="4"/>
    <s v="De Bonte Raaf"/>
    <x v="24"/>
    <x v="117"/>
    <n v="233.22"/>
    <x v="2"/>
    <x v="0"/>
    <x v="2"/>
    <x v="2"/>
    <x v="0"/>
    <x v="0"/>
  </r>
  <r>
    <x v="1"/>
    <x v="4"/>
    <s v="De Bonte Raaf"/>
    <x v="24"/>
    <x v="118"/>
    <n v="0"/>
    <x v="2"/>
    <x v="0"/>
    <x v="2"/>
    <x v="1"/>
    <x v="0"/>
    <x v="0"/>
  </r>
  <r>
    <x v="1"/>
    <x v="4"/>
    <s v="De Bonte Raaf"/>
    <x v="24"/>
    <x v="119"/>
    <n v="-8.25"/>
    <x v="2"/>
    <x v="0"/>
    <x v="2"/>
    <x v="10"/>
    <x v="0"/>
    <x v="0"/>
  </r>
  <r>
    <x v="1"/>
    <x v="4"/>
    <s v="De Bonte Raaf"/>
    <x v="24"/>
    <x v="132"/>
    <n v="0"/>
    <x v="2"/>
    <x v="0"/>
    <x v="2"/>
    <x v="10"/>
    <x v="0"/>
    <x v="0"/>
  </r>
  <r>
    <x v="1"/>
    <x v="4"/>
    <s v="De Bonte Raaf"/>
    <x v="24"/>
    <x v="133"/>
    <n v="0"/>
    <x v="2"/>
    <x v="0"/>
    <x v="2"/>
    <x v="10"/>
    <x v="0"/>
    <x v="0"/>
  </r>
  <r>
    <x v="1"/>
    <x v="4"/>
    <s v="De Bonte Raaf"/>
    <x v="24"/>
    <x v="120"/>
    <n v="419.49"/>
    <x v="2"/>
    <x v="0"/>
    <x v="2"/>
    <x v="10"/>
    <x v="0"/>
    <x v="0"/>
  </r>
  <r>
    <x v="1"/>
    <x v="4"/>
    <s v="De Bonte Raaf"/>
    <x v="24"/>
    <x v="121"/>
    <n v="-92.81"/>
    <x v="2"/>
    <x v="0"/>
    <x v="2"/>
    <x v="10"/>
    <x v="0"/>
    <x v="0"/>
  </r>
  <r>
    <x v="1"/>
    <x v="4"/>
    <s v="De Bonte Raaf"/>
    <x v="24"/>
    <x v="122"/>
    <n v="-92.81"/>
    <x v="2"/>
    <x v="0"/>
    <x v="2"/>
    <x v="10"/>
    <x v="0"/>
    <x v="0"/>
  </r>
  <r>
    <x v="1"/>
    <x v="4"/>
    <s v="De Bonte Raaf"/>
    <x v="24"/>
    <x v="123"/>
    <n v="0"/>
    <x v="2"/>
    <x v="0"/>
    <x v="2"/>
    <x v="10"/>
    <x v="0"/>
    <x v="0"/>
  </r>
  <r>
    <x v="1"/>
    <x v="4"/>
    <s v="De Bonte Raaf"/>
    <x v="24"/>
    <x v="124"/>
    <n v="0"/>
    <x v="2"/>
    <x v="0"/>
    <x v="2"/>
    <x v="10"/>
    <x v="0"/>
    <x v="0"/>
  </r>
  <r>
    <x v="1"/>
    <x v="4"/>
    <s v="De Bonte Raaf"/>
    <x v="24"/>
    <x v="48"/>
    <n v="152.77000000000001"/>
    <x v="2"/>
    <x v="0"/>
    <x v="2"/>
    <x v="1"/>
    <x v="0"/>
    <x v="0"/>
  </r>
  <r>
    <x v="1"/>
    <x v="4"/>
    <s v="De Bonte Raaf"/>
    <x v="24"/>
    <x v="49"/>
    <n v="152.77000000000001"/>
    <x v="2"/>
    <x v="0"/>
    <x v="2"/>
    <x v="3"/>
    <x v="0"/>
    <x v="0"/>
  </r>
  <r>
    <x v="1"/>
    <x v="4"/>
    <s v="De Bonte Raaf"/>
    <x v="24"/>
    <x v="50"/>
    <n v="0"/>
    <x v="2"/>
    <x v="0"/>
    <x v="2"/>
    <x v="4"/>
    <x v="0"/>
    <x v="0"/>
  </r>
  <r>
    <x v="1"/>
    <x v="4"/>
    <s v="De Bonte Raaf"/>
    <x v="24"/>
    <x v="51"/>
    <n v="0"/>
    <x v="2"/>
    <x v="0"/>
    <x v="2"/>
    <x v="4"/>
    <x v="0"/>
    <x v="0"/>
  </r>
  <r>
    <x v="1"/>
    <x v="4"/>
    <s v="De Bonte Raaf"/>
    <x v="24"/>
    <x v="52"/>
    <n v="0"/>
    <x v="2"/>
    <x v="0"/>
    <x v="2"/>
    <x v="1"/>
    <x v="0"/>
    <x v="0"/>
  </r>
  <r>
    <x v="1"/>
    <x v="4"/>
    <s v="De Bonte Raaf"/>
    <x v="24"/>
    <x v="53"/>
    <n v="28.64"/>
    <x v="2"/>
    <x v="0"/>
    <x v="2"/>
    <x v="3"/>
    <x v="0"/>
    <x v="0"/>
  </r>
  <r>
    <x v="1"/>
    <x v="4"/>
    <s v="De Bonte Raaf"/>
    <x v="24"/>
    <x v="54"/>
    <n v="4.3"/>
    <x v="2"/>
    <x v="0"/>
    <x v="2"/>
    <x v="4"/>
    <x v="0"/>
    <x v="0"/>
  </r>
  <r>
    <x v="1"/>
    <x v="4"/>
    <s v="De Bonte Raaf"/>
    <x v="24"/>
    <x v="55"/>
    <n v="5.73"/>
    <x v="2"/>
    <x v="0"/>
    <x v="2"/>
    <x v="4"/>
    <x v="0"/>
    <x v="0"/>
  </r>
  <r>
    <x v="1"/>
    <x v="4"/>
    <s v="De Bonte Raaf"/>
    <x v="24"/>
    <x v="56"/>
    <n v="0"/>
    <x v="2"/>
    <x v="0"/>
    <x v="2"/>
    <x v="4"/>
    <x v="0"/>
    <x v="0"/>
  </r>
  <r>
    <x v="1"/>
    <x v="4"/>
    <s v="De Bonte Raaf"/>
    <x v="24"/>
    <x v="57"/>
    <n v="0"/>
    <x v="2"/>
    <x v="0"/>
    <x v="2"/>
    <x v="4"/>
    <x v="0"/>
    <x v="0"/>
  </r>
  <r>
    <x v="1"/>
    <x v="4"/>
    <s v="De Bonte Raaf"/>
    <x v="24"/>
    <x v="58"/>
    <n v="0"/>
    <x v="2"/>
    <x v="0"/>
    <x v="2"/>
    <x v="4"/>
    <x v="0"/>
    <x v="0"/>
  </r>
  <r>
    <x v="1"/>
    <x v="4"/>
    <s v="De Bonte Raaf"/>
    <x v="24"/>
    <x v="59"/>
    <n v="0"/>
    <x v="2"/>
    <x v="0"/>
    <x v="2"/>
    <x v="4"/>
    <x v="0"/>
    <x v="0"/>
  </r>
  <r>
    <x v="1"/>
    <x v="4"/>
    <s v="De Bonte Raaf"/>
    <x v="24"/>
    <x v="60"/>
    <n v="159.6"/>
    <x v="2"/>
    <x v="0"/>
    <x v="2"/>
    <x v="5"/>
    <x v="0"/>
    <x v="0"/>
  </r>
  <r>
    <x v="1"/>
    <x v="4"/>
    <s v="De Bonte Raaf"/>
    <x v="24"/>
    <x v="61"/>
    <n v="0"/>
    <x v="2"/>
    <x v="0"/>
    <x v="2"/>
    <x v="5"/>
    <x v="0"/>
    <x v="0"/>
  </r>
  <r>
    <x v="1"/>
    <x v="4"/>
    <s v="De Bonte Raaf"/>
    <x v="24"/>
    <x v="62"/>
    <n v="0"/>
    <x v="2"/>
    <x v="0"/>
    <x v="2"/>
    <x v="5"/>
    <x v="0"/>
    <x v="0"/>
  </r>
  <r>
    <x v="1"/>
    <x v="4"/>
    <s v="De Bonte Raaf"/>
    <x v="24"/>
    <x v="63"/>
    <n v="0"/>
    <x v="2"/>
    <x v="0"/>
    <x v="2"/>
    <x v="5"/>
    <x v="0"/>
    <x v="0"/>
  </r>
  <r>
    <x v="1"/>
    <x v="4"/>
    <s v="De Bonte Raaf"/>
    <x v="24"/>
    <x v="64"/>
    <n v="11.45"/>
    <x v="2"/>
    <x v="0"/>
    <x v="2"/>
    <x v="5"/>
    <x v="0"/>
    <x v="0"/>
  </r>
  <r>
    <x v="1"/>
    <x v="4"/>
    <s v="De Bonte Raaf"/>
    <x v="24"/>
    <x v="65"/>
    <n v="0"/>
    <x v="2"/>
    <x v="0"/>
    <x v="2"/>
    <x v="5"/>
    <x v="0"/>
    <x v="0"/>
  </r>
  <r>
    <x v="1"/>
    <x v="4"/>
    <s v="De Bonte Raaf"/>
    <x v="24"/>
    <x v="66"/>
    <n v="57.23"/>
    <x v="2"/>
    <x v="0"/>
    <x v="2"/>
    <x v="5"/>
    <x v="0"/>
    <x v="0"/>
  </r>
  <r>
    <x v="1"/>
    <x v="4"/>
    <s v="De Bonte Raaf"/>
    <x v="24"/>
    <x v="67"/>
    <n v="0"/>
    <x v="2"/>
    <x v="0"/>
    <x v="2"/>
    <x v="5"/>
    <x v="0"/>
    <x v="0"/>
  </r>
  <r>
    <x v="1"/>
    <x v="4"/>
    <s v="De Bonte Raaf"/>
    <x v="24"/>
    <x v="68"/>
    <n v="0"/>
    <x v="2"/>
    <x v="0"/>
    <x v="2"/>
    <x v="5"/>
    <x v="0"/>
    <x v="0"/>
  </r>
  <r>
    <x v="1"/>
    <x v="4"/>
    <s v="De Bonte Raaf"/>
    <x v="24"/>
    <x v="69"/>
    <n v="0"/>
    <x v="2"/>
    <x v="0"/>
    <x v="2"/>
    <x v="5"/>
    <x v="0"/>
    <x v="0"/>
  </r>
  <r>
    <x v="1"/>
    <x v="4"/>
    <s v="De Bonte Raaf"/>
    <x v="24"/>
    <x v="70"/>
    <n v="7.84"/>
    <x v="2"/>
    <x v="0"/>
    <x v="2"/>
    <x v="5"/>
    <x v="0"/>
    <x v="0"/>
  </r>
  <r>
    <x v="1"/>
    <x v="4"/>
    <s v="De Bonte Raaf"/>
    <x v="24"/>
    <x v="71"/>
    <n v="0"/>
    <x v="2"/>
    <x v="0"/>
    <x v="2"/>
    <x v="5"/>
    <x v="0"/>
    <x v="0"/>
  </r>
  <r>
    <x v="1"/>
    <x v="4"/>
    <s v="De Bonte Raaf"/>
    <x v="24"/>
    <x v="72"/>
    <n v="0"/>
    <x v="2"/>
    <x v="0"/>
    <x v="2"/>
    <x v="4"/>
    <x v="0"/>
    <x v="0"/>
  </r>
  <r>
    <x v="1"/>
    <x v="4"/>
    <s v="De Bonte Raaf"/>
    <x v="24"/>
    <x v="73"/>
    <n v="0"/>
    <x v="2"/>
    <x v="0"/>
    <x v="2"/>
    <x v="4"/>
    <x v="0"/>
    <x v="0"/>
  </r>
  <r>
    <x v="1"/>
    <x v="4"/>
    <s v="De Bonte Raaf"/>
    <x v="24"/>
    <x v="74"/>
    <n v="0"/>
    <x v="2"/>
    <x v="0"/>
    <x v="2"/>
    <x v="4"/>
    <x v="0"/>
    <x v="0"/>
  </r>
  <r>
    <x v="1"/>
    <x v="4"/>
    <s v="De Bonte Raaf"/>
    <x v="24"/>
    <x v="75"/>
    <n v="0"/>
    <x v="2"/>
    <x v="0"/>
    <x v="2"/>
    <x v="4"/>
    <x v="0"/>
    <x v="0"/>
  </r>
  <r>
    <x v="1"/>
    <x v="4"/>
    <s v="De Bonte Raaf"/>
    <x v="24"/>
    <x v="76"/>
    <n v="148.37"/>
    <x v="2"/>
    <x v="0"/>
    <x v="2"/>
    <x v="6"/>
    <x v="0"/>
    <x v="0"/>
  </r>
  <r>
    <x v="1"/>
    <x v="4"/>
    <s v="De Bonte Raaf"/>
    <x v="24"/>
    <x v="125"/>
    <n v="0"/>
    <x v="2"/>
    <x v="0"/>
    <x v="2"/>
    <x v="6"/>
    <x v="0"/>
    <x v="0"/>
  </r>
  <r>
    <x v="1"/>
    <x v="4"/>
    <s v="De Bonte Raaf"/>
    <x v="24"/>
    <x v="77"/>
    <n v="-182.08"/>
    <x v="2"/>
    <x v="0"/>
    <x v="2"/>
    <x v="7"/>
    <x v="0"/>
    <x v="0"/>
  </r>
  <r>
    <x v="1"/>
    <x v="4"/>
    <s v="De Bonte Raaf"/>
    <x v="24"/>
    <x v="78"/>
    <n v="-12.73"/>
    <x v="2"/>
    <x v="0"/>
    <x v="2"/>
    <x v="7"/>
    <x v="0"/>
    <x v="0"/>
  </r>
  <r>
    <x v="1"/>
    <x v="4"/>
    <s v="De Bonte Raaf"/>
    <x v="24"/>
    <x v="79"/>
    <n v="0"/>
    <x v="2"/>
    <x v="0"/>
    <x v="2"/>
    <x v="7"/>
    <x v="0"/>
    <x v="0"/>
  </r>
  <r>
    <x v="1"/>
    <x v="4"/>
    <s v="De Bonte Raaf"/>
    <x v="24"/>
    <x v="80"/>
    <n v="0"/>
    <x v="2"/>
    <x v="0"/>
    <x v="2"/>
    <x v="8"/>
    <x v="0"/>
    <x v="0"/>
  </r>
  <r>
    <x v="1"/>
    <x v="4"/>
    <s v="De Bonte Raaf"/>
    <x v="24"/>
    <x v="126"/>
    <n v="0"/>
    <x v="2"/>
    <x v="0"/>
    <x v="2"/>
    <x v="8"/>
    <x v="0"/>
    <x v="0"/>
  </r>
  <r>
    <x v="1"/>
    <x v="4"/>
    <s v="De Bonte Raaf"/>
    <x v="24"/>
    <x v="81"/>
    <n v="1666.5"/>
    <x v="2"/>
    <x v="0"/>
    <x v="2"/>
    <x v="8"/>
    <x v="0"/>
    <x v="0"/>
  </r>
  <r>
    <x v="1"/>
    <x v="4"/>
    <s v="De Bonte Raaf"/>
    <x v="24"/>
    <x v="82"/>
    <n v="0"/>
    <x v="2"/>
    <x v="0"/>
    <x v="2"/>
    <x v="8"/>
    <x v="0"/>
    <x v="0"/>
  </r>
  <r>
    <x v="1"/>
    <x v="4"/>
    <s v="De Bonte Raaf"/>
    <x v="24"/>
    <x v="83"/>
    <n v="1666.5"/>
    <x v="2"/>
    <x v="0"/>
    <x v="2"/>
    <x v="9"/>
    <x v="0"/>
    <x v="0"/>
  </r>
  <r>
    <x v="1"/>
    <x v="4"/>
    <s v="De Bonte Raaf"/>
    <x v="24"/>
    <x v="84"/>
    <n v="0"/>
    <x v="2"/>
    <x v="0"/>
    <x v="2"/>
    <x v="3"/>
    <x v="0"/>
    <x v="0"/>
  </r>
  <r>
    <x v="1"/>
    <x v="4"/>
    <s v="De Bonte Raaf"/>
    <x v="21"/>
    <x v="0"/>
    <n v="10843.68"/>
    <x v="5"/>
    <x v="2"/>
    <x v="0"/>
    <x v="0"/>
    <x v="3"/>
    <x v="0"/>
  </r>
  <r>
    <x v="1"/>
    <x v="4"/>
    <s v="De Bonte Raaf"/>
    <x v="21"/>
    <x v="85"/>
    <n v="7921.17"/>
    <x v="5"/>
    <x v="2"/>
    <x v="0"/>
    <x v="0"/>
    <x v="3"/>
    <x v="0"/>
  </r>
  <r>
    <x v="1"/>
    <x v="4"/>
    <s v="De Bonte Raaf"/>
    <x v="21"/>
    <x v="97"/>
    <n v="1040"/>
    <x v="5"/>
    <x v="2"/>
    <x v="0"/>
    <x v="0"/>
    <x v="3"/>
    <x v="0"/>
  </r>
  <r>
    <x v="1"/>
    <x v="4"/>
    <s v="De Bonte Raaf"/>
    <x v="21"/>
    <x v="86"/>
    <n v="7921.17"/>
    <x v="5"/>
    <x v="2"/>
    <x v="0"/>
    <x v="0"/>
    <x v="3"/>
    <x v="0"/>
  </r>
  <r>
    <x v="1"/>
    <x v="4"/>
    <s v="De Bonte Raaf"/>
    <x v="21"/>
    <x v="4"/>
    <n v="6500"/>
    <x v="5"/>
    <x v="2"/>
    <x v="0"/>
    <x v="1"/>
    <x v="3"/>
    <x v="0"/>
  </r>
  <r>
    <x v="1"/>
    <x v="4"/>
    <s v="De Bonte Raaf"/>
    <x v="21"/>
    <x v="98"/>
    <n v="1040"/>
    <x v="5"/>
    <x v="2"/>
    <x v="0"/>
    <x v="0"/>
    <x v="3"/>
    <x v="0"/>
  </r>
  <r>
    <x v="1"/>
    <x v="4"/>
    <s v="De Bonte Raaf"/>
    <x v="21"/>
    <x v="6"/>
    <n v="7207.5"/>
    <x v="5"/>
    <x v="2"/>
    <x v="0"/>
    <x v="0"/>
    <x v="3"/>
    <x v="0"/>
  </r>
  <r>
    <x v="1"/>
    <x v="4"/>
    <s v="De Bonte Raaf"/>
    <x v="21"/>
    <x v="101"/>
    <n v="0"/>
    <x v="5"/>
    <x v="2"/>
    <x v="0"/>
    <x v="1"/>
    <x v="3"/>
    <x v="0"/>
  </r>
  <r>
    <x v="1"/>
    <x v="4"/>
    <s v="De Bonte Raaf"/>
    <x v="21"/>
    <x v="99"/>
    <n v="1040"/>
    <x v="5"/>
    <x v="2"/>
    <x v="0"/>
    <x v="0"/>
    <x v="3"/>
    <x v="0"/>
  </r>
  <r>
    <x v="1"/>
    <x v="4"/>
    <s v="De Bonte Raaf"/>
    <x v="21"/>
    <x v="96"/>
    <n v="90"/>
    <x v="5"/>
    <x v="2"/>
    <x v="0"/>
    <x v="0"/>
    <x v="3"/>
    <x v="0"/>
  </r>
  <r>
    <x v="1"/>
    <x v="4"/>
    <s v="De Bonte Raaf"/>
    <x v="21"/>
    <x v="102"/>
    <n v="0"/>
    <x v="5"/>
    <x v="2"/>
    <x v="0"/>
    <x v="0"/>
    <x v="3"/>
    <x v="0"/>
  </r>
  <r>
    <x v="1"/>
    <x v="4"/>
    <s v="De Bonte Raaf"/>
    <x v="21"/>
    <x v="87"/>
    <n v="6500"/>
    <x v="5"/>
    <x v="2"/>
    <x v="0"/>
    <x v="0"/>
    <x v="3"/>
    <x v="0"/>
  </r>
  <r>
    <x v="1"/>
    <x v="4"/>
    <s v="De Bonte Raaf"/>
    <x v="21"/>
    <x v="88"/>
    <n v="6500"/>
    <x v="5"/>
    <x v="2"/>
    <x v="0"/>
    <x v="0"/>
    <x v="3"/>
    <x v="0"/>
  </r>
  <r>
    <x v="1"/>
    <x v="4"/>
    <s v="De Bonte Raaf"/>
    <x v="21"/>
    <x v="89"/>
    <n v="6500"/>
    <x v="5"/>
    <x v="2"/>
    <x v="0"/>
    <x v="0"/>
    <x v="3"/>
    <x v="0"/>
  </r>
  <r>
    <x v="1"/>
    <x v="4"/>
    <s v="De Bonte Raaf"/>
    <x v="21"/>
    <x v="90"/>
    <n v="6500"/>
    <x v="5"/>
    <x v="2"/>
    <x v="0"/>
    <x v="0"/>
    <x v="3"/>
    <x v="0"/>
  </r>
  <r>
    <x v="1"/>
    <x v="4"/>
    <s v="De Bonte Raaf"/>
    <x v="21"/>
    <x v="91"/>
    <n v="6500"/>
    <x v="5"/>
    <x v="2"/>
    <x v="0"/>
    <x v="0"/>
    <x v="3"/>
    <x v="0"/>
  </r>
  <r>
    <x v="1"/>
    <x v="4"/>
    <s v="De Bonte Raaf"/>
    <x v="21"/>
    <x v="103"/>
    <n v="0"/>
    <x v="5"/>
    <x v="2"/>
    <x v="0"/>
    <x v="1"/>
    <x v="3"/>
    <x v="0"/>
  </r>
  <r>
    <x v="1"/>
    <x v="4"/>
    <s v="De Bonte Raaf"/>
    <x v="21"/>
    <x v="15"/>
    <n v="0"/>
    <x v="5"/>
    <x v="2"/>
    <x v="0"/>
    <x v="0"/>
    <x v="3"/>
    <x v="0"/>
  </r>
  <r>
    <x v="1"/>
    <x v="4"/>
    <s v="De Bonte Raaf"/>
    <x v="21"/>
    <x v="130"/>
    <n v="0"/>
    <x v="5"/>
    <x v="2"/>
    <x v="0"/>
    <x v="0"/>
    <x v="3"/>
    <x v="0"/>
  </r>
  <r>
    <x v="1"/>
    <x v="4"/>
    <s v="De Bonte Raaf"/>
    <x v="21"/>
    <x v="131"/>
    <n v="0"/>
    <x v="5"/>
    <x v="2"/>
    <x v="0"/>
    <x v="0"/>
    <x v="3"/>
    <x v="0"/>
  </r>
  <r>
    <x v="1"/>
    <x v="4"/>
    <s v="De Bonte Raaf"/>
    <x v="21"/>
    <x v="18"/>
    <n v="8961.17"/>
    <x v="5"/>
    <x v="2"/>
    <x v="0"/>
    <x v="0"/>
    <x v="3"/>
    <x v="0"/>
  </r>
  <r>
    <x v="1"/>
    <x v="4"/>
    <s v="De Bonte Raaf"/>
    <x v="21"/>
    <x v="19"/>
    <n v="21"/>
    <x v="5"/>
    <x v="2"/>
    <x v="0"/>
    <x v="0"/>
    <x v="3"/>
    <x v="0"/>
  </r>
  <r>
    <x v="1"/>
    <x v="4"/>
    <s v="De Bonte Raaf"/>
    <x v="21"/>
    <x v="20"/>
    <n v="8961.17"/>
    <x v="5"/>
    <x v="2"/>
    <x v="0"/>
    <x v="0"/>
    <x v="3"/>
    <x v="0"/>
  </r>
  <r>
    <x v="1"/>
    <x v="4"/>
    <s v="De Bonte Raaf"/>
    <x v="21"/>
    <x v="21"/>
    <n v="-3736.03"/>
    <x v="5"/>
    <x v="2"/>
    <x v="0"/>
    <x v="0"/>
    <x v="3"/>
    <x v="0"/>
  </r>
  <r>
    <x v="1"/>
    <x v="4"/>
    <s v="De Bonte Raaf"/>
    <x v="21"/>
    <x v="22"/>
    <n v="4859.25"/>
    <x v="5"/>
    <x v="2"/>
    <x v="0"/>
    <x v="0"/>
    <x v="3"/>
    <x v="0"/>
  </r>
  <r>
    <x v="1"/>
    <x v="4"/>
    <s v="De Bonte Raaf"/>
    <x v="21"/>
    <x v="23"/>
    <n v="0"/>
    <x v="5"/>
    <x v="2"/>
    <x v="0"/>
    <x v="0"/>
    <x v="3"/>
    <x v="0"/>
  </r>
  <r>
    <x v="1"/>
    <x v="4"/>
    <s v="De Bonte Raaf"/>
    <x v="21"/>
    <x v="24"/>
    <n v="0"/>
    <x v="5"/>
    <x v="2"/>
    <x v="0"/>
    <x v="0"/>
    <x v="3"/>
    <x v="0"/>
  </r>
  <r>
    <x v="1"/>
    <x v="4"/>
    <s v="De Bonte Raaf"/>
    <x v="21"/>
    <x v="25"/>
    <n v="21.67"/>
    <x v="5"/>
    <x v="2"/>
    <x v="0"/>
    <x v="0"/>
    <x v="3"/>
    <x v="0"/>
  </r>
  <r>
    <x v="1"/>
    <x v="4"/>
    <s v="De Bonte Raaf"/>
    <x v="21"/>
    <x v="26"/>
    <n v="151.19999999999999"/>
    <x v="5"/>
    <x v="2"/>
    <x v="0"/>
    <x v="0"/>
    <x v="3"/>
    <x v="0"/>
  </r>
  <r>
    <x v="1"/>
    <x v="4"/>
    <s v="De Bonte Raaf"/>
    <x v="21"/>
    <x v="27"/>
    <n v="53.5"/>
    <x v="5"/>
    <x v="2"/>
    <x v="0"/>
    <x v="0"/>
    <x v="3"/>
    <x v="0"/>
  </r>
  <r>
    <x v="1"/>
    <x v="4"/>
    <s v="De Bonte Raaf"/>
    <x v="21"/>
    <x v="28"/>
    <n v="7921.17"/>
    <x v="5"/>
    <x v="2"/>
    <x v="0"/>
    <x v="0"/>
    <x v="3"/>
    <x v="0"/>
  </r>
  <r>
    <x v="1"/>
    <x v="4"/>
    <s v="De Bonte Raaf"/>
    <x v="21"/>
    <x v="29"/>
    <n v="1040"/>
    <x v="5"/>
    <x v="2"/>
    <x v="0"/>
    <x v="0"/>
    <x v="3"/>
    <x v="0"/>
  </r>
  <r>
    <x v="1"/>
    <x v="4"/>
    <s v="De Bonte Raaf"/>
    <x v="21"/>
    <x v="30"/>
    <n v="6500"/>
    <x v="5"/>
    <x v="2"/>
    <x v="0"/>
    <x v="0"/>
    <x v="3"/>
    <x v="0"/>
  </r>
  <r>
    <x v="1"/>
    <x v="4"/>
    <s v="De Bonte Raaf"/>
    <x v="21"/>
    <x v="31"/>
    <n v="41.67"/>
    <x v="5"/>
    <x v="2"/>
    <x v="0"/>
    <x v="0"/>
    <x v="3"/>
    <x v="0"/>
  </r>
  <r>
    <x v="1"/>
    <x v="4"/>
    <s v="De Bonte Raaf"/>
    <x v="21"/>
    <x v="32"/>
    <n v="156"/>
    <x v="5"/>
    <x v="2"/>
    <x v="0"/>
    <x v="0"/>
    <x v="3"/>
    <x v="0"/>
  </r>
  <r>
    <x v="1"/>
    <x v="4"/>
    <s v="De Bonte Raaf"/>
    <x v="21"/>
    <x v="33"/>
    <n v="100"/>
    <x v="5"/>
    <x v="2"/>
    <x v="0"/>
    <x v="0"/>
    <x v="3"/>
    <x v="0"/>
  </r>
  <r>
    <x v="1"/>
    <x v="4"/>
    <s v="De Bonte Raaf"/>
    <x v="21"/>
    <x v="34"/>
    <n v="100"/>
    <x v="5"/>
    <x v="2"/>
    <x v="0"/>
    <x v="0"/>
    <x v="3"/>
    <x v="0"/>
  </r>
  <r>
    <x v="1"/>
    <x v="4"/>
    <s v="De Bonte Raaf"/>
    <x v="21"/>
    <x v="35"/>
    <n v="100"/>
    <x v="5"/>
    <x v="2"/>
    <x v="0"/>
    <x v="0"/>
    <x v="3"/>
    <x v="0"/>
  </r>
  <r>
    <x v="1"/>
    <x v="4"/>
    <s v="De Bonte Raaf"/>
    <x v="21"/>
    <x v="36"/>
    <n v="156"/>
    <x v="5"/>
    <x v="2"/>
    <x v="0"/>
    <x v="0"/>
    <x v="3"/>
    <x v="0"/>
  </r>
  <r>
    <x v="1"/>
    <x v="4"/>
    <s v="De Bonte Raaf"/>
    <x v="21"/>
    <x v="37"/>
    <n v="0"/>
    <x v="5"/>
    <x v="2"/>
    <x v="0"/>
    <x v="0"/>
    <x v="3"/>
    <x v="0"/>
  </r>
  <r>
    <x v="1"/>
    <x v="4"/>
    <s v="De Bonte Raaf"/>
    <x v="21"/>
    <x v="127"/>
    <n v="55.5"/>
    <x v="5"/>
    <x v="2"/>
    <x v="0"/>
    <x v="0"/>
    <x v="3"/>
    <x v="0"/>
  </r>
  <r>
    <x v="1"/>
    <x v="4"/>
    <s v="De Bonte Raaf"/>
    <x v="21"/>
    <x v="128"/>
    <n v="55.5"/>
    <x v="5"/>
    <x v="2"/>
    <x v="0"/>
    <x v="0"/>
    <x v="3"/>
    <x v="0"/>
  </r>
  <r>
    <x v="1"/>
    <x v="4"/>
    <s v="De Bonte Raaf"/>
    <x v="21"/>
    <x v="129"/>
    <n v="72330.53"/>
    <x v="5"/>
    <x v="2"/>
    <x v="0"/>
    <x v="0"/>
    <x v="3"/>
    <x v="0"/>
  </r>
  <r>
    <x v="1"/>
    <x v="4"/>
    <s v="De Bonte Raaf"/>
    <x v="21"/>
    <x v="38"/>
    <n v="113.21"/>
    <x v="5"/>
    <x v="2"/>
    <x v="0"/>
    <x v="0"/>
    <x v="3"/>
    <x v="0"/>
  </r>
  <r>
    <x v="1"/>
    <x v="4"/>
    <s v="De Bonte Raaf"/>
    <x v="21"/>
    <x v="39"/>
    <n v="0"/>
    <x v="5"/>
    <x v="2"/>
    <x v="0"/>
    <x v="0"/>
    <x v="3"/>
    <x v="0"/>
  </r>
  <r>
    <x v="1"/>
    <x v="4"/>
    <s v="De Bonte Raaf"/>
    <x v="21"/>
    <x v="40"/>
    <n v="113.21"/>
    <x v="5"/>
    <x v="2"/>
    <x v="0"/>
    <x v="0"/>
    <x v="3"/>
    <x v="0"/>
  </r>
  <r>
    <x v="1"/>
    <x v="4"/>
    <s v="De Bonte Raaf"/>
    <x v="21"/>
    <x v="41"/>
    <n v="0"/>
    <x v="5"/>
    <x v="2"/>
    <x v="0"/>
    <x v="0"/>
    <x v="3"/>
    <x v="0"/>
  </r>
  <r>
    <x v="1"/>
    <x v="4"/>
    <s v="De Bonte Raaf"/>
    <x v="21"/>
    <x v="92"/>
    <n v="6500"/>
    <x v="5"/>
    <x v="2"/>
    <x v="0"/>
    <x v="0"/>
    <x v="3"/>
    <x v="0"/>
  </r>
  <r>
    <x v="1"/>
    <x v="4"/>
    <s v="De Bonte Raaf"/>
    <x v="21"/>
    <x v="107"/>
    <n v="0"/>
    <x v="5"/>
    <x v="2"/>
    <x v="0"/>
    <x v="1"/>
    <x v="3"/>
    <x v="0"/>
  </r>
  <r>
    <x v="1"/>
    <x v="4"/>
    <s v="De Bonte Raaf"/>
    <x v="21"/>
    <x v="43"/>
    <n v="0"/>
    <x v="5"/>
    <x v="2"/>
    <x v="0"/>
    <x v="1"/>
    <x v="3"/>
    <x v="0"/>
  </r>
  <r>
    <x v="1"/>
    <x v="4"/>
    <s v="De Bonte Raaf"/>
    <x v="21"/>
    <x v="108"/>
    <n v="0"/>
    <x v="5"/>
    <x v="2"/>
    <x v="0"/>
    <x v="1"/>
    <x v="3"/>
    <x v="0"/>
  </r>
  <r>
    <x v="1"/>
    <x v="4"/>
    <s v="De Bonte Raaf"/>
    <x v="21"/>
    <x v="109"/>
    <n v="0"/>
    <x v="5"/>
    <x v="2"/>
    <x v="0"/>
    <x v="1"/>
    <x v="3"/>
    <x v="0"/>
  </r>
  <r>
    <x v="1"/>
    <x v="4"/>
    <s v="De Bonte Raaf"/>
    <x v="21"/>
    <x v="110"/>
    <n v="0"/>
    <x v="5"/>
    <x v="2"/>
    <x v="0"/>
    <x v="1"/>
    <x v="3"/>
    <x v="0"/>
  </r>
  <r>
    <x v="1"/>
    <x v="4"/>
    <s v="De Bonte Raaf"/>
    <x v="21"/>
    <x v="44"/>
    <n v="75"/>
    <x v="5"/>
    <x v="2"/>
    <x v="0"/>
    <x v="2"/>
    <x v="3"/>
    <x v="0"/>
  </r>
  <r>
    <x v="1"/>
    <x v="4"/>
    <s v="De Bonte Raaf"/>
    <x v="21"/>
    <x v="111"/>
    <n v="15"/>
    <x v="5"/>
    <x v="2"/>
    <x v="0"/>
    <x v="2"/>
    <x v="3"/>
    <x v="0"/>
  </r>
  <r>
    <x v="1"/>
    <x v="4"/>
    <s v="De Bonte Raaf"/>
    <x v="21"/>
    <x v="46"/>
    <n v="0"/>
    <x v="5"/>
    <x v="2"/>
    <x v="0"/>
    <x v="2"/>
    <x v="3"/>
    <x v="0"/>
  </r>
  <r>
    <x v="1"/>
    <x v="4"/>
    <s v="De Bonte Raaf"/>
    <x v="21"/>
    <x v="112"/>
    <n v="0"/>
    <x v="5"/>
    <x v="2"/>
    <x v="0"/>
    <x v="2"/>
    <x v="3"/>
    <x v="0"/>
  </r>
  <r>
    <x v="1"/>
    <x v="4"/>
    <s v="De Bonte Raaf"/>
    <x v="21"/>
    <x v="113"/>
    <n v="0"/>
    <x v="5"/>
    <x v="2"/>
    <x v="0"/>
    <x v="2"/>
    <x v="3"/>
    <x v="0"/>
  </r>
  <r>
    <x v="1"/>
    <x v="4"/>
    <s v="De Bonte Raaf"/>
    <x v="21"/>
    <x v="114"/>
    <n v="0"/>
    <x v="5"/>
    <x v="2"/>
    <x v="0"/>
    <x v="2"/>
    <x v="3"/>
    <x v="0"/>
  </r>
  <r>
    <x v="1"/>
    <x v="4"/>
    <s v="De Bonte Raaf"/>
    <x v="21"/>
    <x v="115"/>
    <n v="0"/>
    <x v="5"/>
    <x v="2"/>
    <x v="0"/>
    <x v="2"/>
    <x v="3"/>
    <x v="0"/>
  </r>
  <r>
    <x v="1"/>
    <x v="4"/>
    <s v="De Bonte Raaf"/>
    <x v="21"/>
    <x v="116"/>
    <n v="1421.17"/>
    <x v="5"/>
    <x v="2"/>
    <x v="0"/>
    <x v="1"/>
    <x v="3"/>
    <x v="0"/>
  </r>
  <r>
    <x v="1"/>
    <x v="4"/>
    <s v="De Bonte Raaf"/>
    <x v="21"/>
    <x v="117"/>
    <n v="1421.17"/>
    <x v="5"/>
    <x v="2"/>
    <x v="0"/>
    <x v="2"/>
    <x v="3"/>
    <x v="0"/>
  </r>
  <r>
    <x v="1"/>
    <x v="4"/>
    <s v="De Bonte Raaf"/>
    <x v="21"/>
    <x v="118"/>
    <n v="0"/>
    <x v="5"/>
    <x v="2"/>
    <x v="0"/>
    <x v="1"/>
    <x v="3"/>
    <x v="0"/>
  </r>
  <r>
    <x v="1"/>
    <x v="4"/>
    <s v="De Bonte Raaf"/>
    <x v="21"/>
    <x v="119"/>
    <n v="0"/>
    <x v="5"/>
    <x v="2"/>
    <x v="0"/>
    <x v="10"/>
    <x v="3"/>
    <x v="0"/>
  </r>
  <r>
    <x v="1"/>
    <x v="4"/>
    <s v="De Bonte Raaf"/>
    <x v="21"/>
    <x v="120"/>
    <n v="0"/>
    <x v="5"/>
    <x v="2"/>
    <x v="0"/>
    <x v="10"/>
    <x v="3"/>
    <x v="0"/>
  </r>
  <r>
    <x v="1"/>
    <x v="4"/>
    <s v="De Bonte Raaf"/>
    <x v="21"/>
    <x v="121"/>
    <n v="0"/>
    <x v="5"/>
    <x v="2"/>
    <x v="0"/>
    <x v="10"/>
    <x v="3"/>
    <x v="0"/>
  </r>
  <r>
    <x v="1"/>
    <x v="4"/>
    <s v="De Bonte Raaf"/>
    <x v="21"/>
    <x v="122"/>
    <n v="0"/>
    <x v="5"/>
    <x v="2"/>
    <x v="0"/>
    <x v="10"/>
    <x v="3"/>
    <x v="0"/>
  </r>
  <r>
    <x v="1"/>
    <x v="4"/>
    <s v="De Bonte Raaf"/>
    <x v="21"/>
    <x v="48"/>
    <n v="1040"/>
    <x v="5"/>
    <x v="2"/>
    <x v="0"/>
    <x v="1"/>
    <x v="3"/>
    <x v="0"/>
  </r>
  <r>
    <x v="1"/>
    <x v="4"/>
    <s v="De Bonte Raaf"/>
    <x v="21"/>
    <x v="49"/>
    <n v="520"/>
    <x v="5"/>
    <x v="2"/>
    <x v="0"/>
    <x v="3"/>
    <x v="3"/>
    <x v="0"/>
  </r>
  <r>
    <x v="1"/>
    <x v="4"/>
    <s v="De Bonte Raaf"/>
    <x v="21"/>
    <x v="50"/>
    <n v="-78"/>
    <x v="5"/>
    <x v="2"/>
    <x v="0"/>
    <x v="4"/>
    <x v="3"/>
    <x v="0"/>
  </r>
  <r>
    <x v="1"/>
    <x v="4"/>
    <s v="De Bonte Raaf"/>
    <x v="21"/>
    <x v="51"/>
    <n v="-104"/>
    <x v="5"/>
    <x v="2"/>
    <x v="0"/>
    <x v="4"/>
    <x v="3"/>
    <x v="0"/>
  </r>
  <r>
    <x v="1"/>
    <x v="4"/>
    <s v="De Bonte Raaf"/>
    <x v="21"/>
    <x v="52"/>
    <n v="0"/>
    <x v="5"/>
    <x v="2"/>
    <x v="0"/>
    <x v="1"/>
    <x v="3"/>
    <x v="0"/>
  </r>
  <r>
    <x v="1"/>
    <x v="4"/>
    <s v="De Bonte Raaf"/>
    <x v="21"/>
    <x v="53"/>
    <n v="97.5"/>
    <x v="5"/>
    <x v="2"/>
    <x v="0"/>
    <x v="3"/>
    <x v="3"/>
    <x v="0"/>
  </r>
  <r>
    <x v="1"/>
    <x v="4"/>
    <s v="De Bonte Raaf"/>
    <x v="21"/>
    <x v="54"/>
    <n v="14.63"/>
    <x v="5"/>
    <x v="2"/>
    <x v="0"/>
    <x v="4"/>
    <x v="3"/>
    <x v="0"/>
  </r>
  <r>
    <x v="1"/>
    <x v="4"/>
    <s v="De Bonte Raaf"/>
    <x v="21"/>
    <x v="55"/>
    <n v="19.5"/>
    <x v="5"/>
    <x v="2"/>
    <x v="0"/>
    <x v="4"/>
    <x v="3"/>
    <x v="0"/>
  </r>
  <r>
    <x v="1"/>
    <x v="4"/>
    <s v="De Bonte Raaf"/>
    <x v="21"/>
    <x v="56"/>
    <n v="0"/>
    <x v="5"/>
    <x v="2"/>
    <x v="0"/>
    <x v="4"/>
    <x v="3"/>
    <x v="0"/>
  </r>
  <r>
    <x v="1"/>
    <x v="4"/>
    <s v="De Bonte Raaf"/>
    <x v="21"/>
    <x v="57"/>
    <n v="0"/>
    <x v="5"/>
    <x v="2"/>
    <x v="0"/>
    <x v="4"/>
    <x v="3"/>
    <x v="0"/>
  </r>
  <r>
    <x v="1"/>
    <x v="4"/>
    <s v="De Bonte Raaf"/>
    <x v="21"/>
    <x v="58"/>
    <n v="0"/>
    <x v="5"/>
    <x v="2"/>
    <x v="0"/>
    <x v="4"/>
    <x v="3"/>
    <x v="0"/>
  </r>
  <r>
    <x v="1"/>
    <x v="4"/>
    <s v="De Bonte Raaf"/>
    <x v="21"/>
    <x v="59"/>
    <n v="0"/>
    <x v="5"/>
    <x v="2"/>
    <x v="0"/>
    <x v="4"/>
    <x v="3"/>
    <x v="0"/>
  </r>
  <r>
    <x v="1"/>
    <x v="4"/>
    <s v="De Bonte Raaf"/>
    <x v="21"/>
    <x v="60"/>
    <n v="0"/>
    <x v="5"/>
    <x v="2"/>
    <x v="0"/>
    <x v="5"/>
    <x v="3"/>
    <x v="0"/>
  </r>
  <r>
    <x v="1"/>
    <x v="4"/>
    <s v="De Bonte Raaf"/>
    <x v="21"/>
    <x v="64"/>
    <n v="0"/>
    <x v="5"/>
    <x v="2"/>
    <x v="0"/>
    <x v="5"/>
    <x v="3"/>
    <x v="0"/>
  </r>
  <r>
    <x v="1"/>
    <x v="4"/>
    <s v="De Bonte Raaf"/>
    <x v="21"/>
    <x v="66"/>
    <n v="0"/>
    <x v="5"/>
    <x v="2"/>
    <x v="0"/>
    <x v="5"/>
    <x v="3"/>
    <x v="0"/>
  </r>
  <r>
    <x v="1"/>
    <x v="4"/>
    <s v="De Bonte Raaf"/>
    <x v="21"/>
    <x v="67"/>
    <n v="0"/>
    <x v="5"/>
    <x v="2"/>
    <x v="0"/>
    <x v="5"/>
    <x v="3"/>
    <x v="0"/>
  </r>
  <r>
    <x v="1"/>
    <x v="4"/>
    <s v="De Bonte Raaf"/>
    <x v="21"/>
    <x v="70"/>
    <n v="0"/>
    <x v="5"/>
    <x v="2"/>
    <x v="0"/>
    <x v="5"/>
    <x v="3"/>
    <x v="0"/>
  </r>
  <r>
    <x v="1"/>
    <x v="4"/>
    <s v="De Bonte Raaf"/>
    <x v="21"/>
    <x v="72"/>
    <n v="0"/>
    <x v="5"/>
    <x v="2"/>
    <x v="0"/>
    <x v="4"/>
    <x v="3"/>
    <x v="0"/>
  </r>
  <r>
    <x v="1"/>
    <x v="4"/>
    <s v="De Bonte Raaf"/>
    <x v="21"/>
    <x v="73"/>
    <n v="0"/>
    <x v="5"/>
    <x v="2"/>
    <x v="0"/>
    <x v="4"/>
    <x v="3"/>
    <x v="0"/>
  </r>
  <r>
    <x v="1"/>
    <x v="4"/>
    <s v="De Bonte Raaf"/>
    <x v="21"/>
    <x v="74"/>
    <n v="0"/>
    <x v="5"/>
    <x v="2"/>
    <x v="0"/>
    <x v="4"/>
    <x v="3"/>
    <x v="0"/>
  </r>
  <r>
    <x v="1"/>
    <x v="4"/>
    <s v="De Bonte Raaf"/>
    <x v="21"/>
    <x v="75"/>
    <n v="0"/>
    <x v="5"/>
    <x v="2"/>
    <x v="0"/>
    <x v="4"/>
    <x v="3"/>
    <x v="0"/>
  </r>
  <r>
    <x v="1"/>
    <x v="4"/>
    <s v="De Bonte Raaf"/>
    <x v="21"/>
    <x v="76"/>
    <n v="0"/>
    <x v="5"/>
    <x v="2"/>
    <x v="0"/>
    <x v="6"/>
    <x v="3"/>
    <x v="0"/>
  </r>
  <r>
    <x v="1"/>
    <x v="4"/>
    <s v="De Bonte Raaf"/>
    <x v="21"/>
    <x v="125"/>
    <n v="-279.41000000000003"/>
    <x v="5"/>
    <x v="2"/>
    <x v="0"/>
    <x v="6"/>
    <x v="3"/>
    <x v="0"/>
  </r>
  <r>
    <x v="1"/>
    <x v="4"/>
    <s v="De Bonte Raaf"/>
    <x v="21"/>
    <x v="77"/>
    <n v="-3158.83"/>
    <x v="5"/>
    <x v="2"/>
    <x v="0"/>
    <x v="7"/>
    <x v="3"/>
    <x v="0"/>
  </r>
  <r>
    <x v="1"/>
    <x v="4"/>
    <s v="De Bonte Raaf"/>
    <x v="21"/>
    <x v="78"/>
    <n v="-577.20000000000005"/>
    <x v="5"/>
    <x v="2"/>
    <x v="0"/>
    <x v="7"/>
    <x v="3"/>
    <x v="0"/>
  </r>
  <r>
    <x v="1"/>
    <x v="4"/>
    <s v="De Bonte Raaf"/>
    <x v="21"/>
    <x v="79"/>
    <n v="0"/>
    <x v="5"/>
    <x v="2"/>
    <x v="0"/>
    <x v="7"/>
    <x v="3"/>
    <x v="0"/>
  </r>
  <r>
    <x v="1"/>
    <x v="4"/>
    <s v="De Bonte Raaf"/>
    <x v="21"/>
    <x v="80"/>
    <n v="0"/>
    <x v="5"/>
    <x v="2"/>
    <x v="0"/>
    <x v="8"/>
    <x v="3"/>
    <x v="0"/>
  </r>
  <r>
    <x v="1"/>
    <x v="4"/>
    <s v="De Bonte Raaf"/>
    <x v="21"/>
    <x v="126"/>
    <n v="0"/>
    <x v="5"/>
    <x v="2"/>
    <x v="0"/>
    <x v="8"/>
    <x v="3"/>
    <x v="0"/>
  </r>
  <r>
    <x v="1"/>
    <x v="4"/>
    <s v="De Bonte Raaf"/>
    <x v="21"/>
    <x v="81"/>
    <n v="3614.56"/>
    <x v="5"/>
    <x v="2"/>
    <x v="0"/>
    <x v="8"/>
    <x v="3"/>
    <x v="0"/>
  </r>
  <r>
    <x v="1"/>
    <x v="4"/>
    <s v="De Bonte Raaf"/>
    <x v="21"/>
    <x v="82"/>
    <n v="0"/>
    <x v="5"/>
    <x v="2"/>
    <x v="0"/>
    <x v="8"/>
    <x v="3"/>
    <x v="0"/>
  </r>
  <r>
    <x v="1"/>
    <x v="4"/>
    <s v="De Bonte Raaf"/>
    <x v="21"/>
    <x v="83"/>
    <n v="3614.56"/>
    <x v="5"/>
    <x v="2"/>
    <x v="0"/>
    <x v="9"/>
    <x v="3"/>
    <x v="0"/>
  </r>
  <r>
    <x v="1"/>
    <x v="4"/>
    <s v="De Bonte Raaf"/>
    <x v="21"/>
    <x v="84"/>
    <n v="0"/>
    <x v="5"/>
    <x v="2"/>
    <x v="0"/>
    <x v="3"/>
    <x v="3"/>
    <x v="0"/>
  </r>
  <r>
    <x v="1"/>
    <x v="4"/>
    <s v="De Bonte Raaf"/>
    <x v="3"/>
    <x v="0"/>
    <n v="18414.240000000002"/>
    <x v="0"/>
    <x v="2"/>
    <x v="0"/>
    <x v="0"/>
    <x v="1"/>
    <x v="1"/>
  </r>
  <r>
    <x v="1"/>
    <x v="4"/>
    <s v="De Bonte Raaf"/>
    <x v="3"/>
    <x v="85"/>
    <n v="5436.09"/>
    <x v="0"/>
    <x v="2"/>
    <x v="0"/>
    <x v="0"/>
    <x v="1"/>
    <x v="1"/>
  </r>
  <r>
    <x v="1"/>
    <x v="4"/>
    <s v="De Bonte Raaf"/>
    <x v="3"/>
    <x v="97"/>
    <n v="5667.96"/>
    <x v="0"/>
    <x v="2"/>
    <x v="0"/>
    <x v="0"/>
    <x v="1"/>
    <x v="1"/>
  </r>
  <r>
    <x v="1"/>
    <x v="4"/>
    <s v="De Bonte Raaf"/>
    <x v="3"/>
    <x v="86"/>
    <n v="5436.09"/>
    <x v="0"/>
    <x v="2"/>
    <x v="0"/>
    <x v="0"/>
    <x v="1"/>
    <x v="1"/>
  </r>
  <r>
    <x v="1"/>
    <x v="4"/>
    <s v="De Bonte Raaf"/>
    <x v="3"/>
    <x v="4"/>
    <n v="5826"/>
    <x v="0"/>
    <x v="2"/>
    <x v="0"/>
    <x v="1"/>
    <x v="1"/>
    <x v="1"/>
  </r>
  <r>
    <x v="1"/>
    <x v="4"/>
    <s v="De Bonte Raaf"/>
    <x v="3"/>
    <x v="98"/>
    <n v="5667.96"/>
    <x v="0"/>
    <x v="2"/>
    <x v="0"/>
    <x v="0"/>
    <x v="1"/>
    <x v="1"/>
  </r>
  <r>
    <x v="1"/>
    <x v="4"/>
    <s v="De Bonte Raaf"/>
    <x v="3"/>
    <x v="6"/>
    <n v="8222.7900000000009"/>
    <x v="0"/>
    <x v="2"/>
    <x v="0"/>
    <x v="0"/>
    <x v="1"/>
    <x v="1"/>
  </r>
  <r>
    <x v="1"/>
    <x v="4"/>
    <s v="De Bonte Raaf"/>
    <x v="3"/>
    <x v="101"/>
    <n v="0"/>
    <x v="0"/>
    <x v="2"/>
    <x v="0"/>
    <x v="1"/>
    <x v="1"/>
    <x v="1"/>
  </r>
  <r>
    <x v="1"/>
    <x v="4"/>
    <s v="De Bonte Raaf"/>
    <x v="3"/>
    <x v="99"/>
    <n v="5667.96"/>
    <x v="0"/>
    <x v="2"/>
    <x v="0"/>
    <x v="0"/>
    <x v="1"/>
    <x v="1"/>
  </r>
  <r>
    <x v="1"/>
    <x v="4"/>
    <s v="De Bonte Raaf"/>
    <x v="3"/>
    <x v="9"/>
    <n v="0"/>
    <x v="0"/>
    <x v="2"/>
    <x v="0"/>
    <x v="0"/>
    <x v="1"/>
    <x v="1"/>
  </r>
  <r>
    <x v="1"/>
    <x v="4"/>
    <s v="De Bonte Raaf"/>
    <x v="3"/>
    <x v="102"/>
    <n v="0"/>
    <x v="0"/>
    <x v="2"/>
    <x v="0"/>
    <x v="0"/>
    <x v="1"/>
    <x v="1"/>
  </r>
  <r>
    <x v="1"/>
    <x v="4"/>
    <s v="De Bonte Raaf"/>
    <x v="3"/>
    <x v="87"/>
    <n v="5826"/>
    <x v="0"/>
    <x v="2"/>
    <x v="0"/>
    <x v="0"/>
    <x v="1"/>
    <x v="1"/>
  </r>
  <r>
    <x v="1"/>
    <x v="4"/>
    <s v="De Bonte Raaf"/>
    <x v="3"/>
    <x v="88"/>
    <n v="5826"/>
    <x v="0"/>
    <x v="2"/>
    <x v="0"/>
    <x v="0"/>
    <x v="1"/>
    <x v="1"/>
  </r>
  <r>
    <x v="1"/>
    <x v="4"/>
    <s v="De Bonte Raaf"/>
    <x v="3"/>
    <x v="89"/>
    <n v="5826"/>
    <x v="0"/>
    <x v="2"/>
    <x v="0"/>
    <x v="0"/>
    <x v="1"/>
    <x v="1"/>
  </r>
  <r>
    <x v="1"/>
    <x v="4"/>
    <s v="De Bonte Raaf"/>
    <x v="3"/>
    <x v="90"/>
    <n v="5826"/>
    <x v="0"/>
    <x v="2"/>
    <x v="0"/>
    <x v="0"/>
    <x v="1"/>
    <x v="1"/>
  </r>
  <r>
    <x v="1"/>
    <x v="4"/>
    <s v="De Bonte Raaf"/>
    <x v="3"/>
    <x v="91"/>
    <n v="5826"/>
    <x v="0"/>
    <x v="2"/>
    <x v="0"/>
    <x v="0"/>
    <x v="1"/>
    <x v="1"/>
  </r>
  <r>
    <x v="1"/>
    <x v="4"/>
    <s v="De Bonte Raaf"/>
    <x v="3"/>
    <x v="103"/>
    <n v="0"/>
    <x v="0"/>
    <x v="2"/>
    <x v="0"/>
    <x v="1"/>
    <x v="1"/>
    <x v="1"/>
  </r>
  <r>
    <x v="1"/>
    <x v="4"/>
    <s v="De Bonte Raaf"/>
    <x v="3"/>
    <x v="15"/>
    <n v="0"/>
    <x v="0"/>
    <x v="2"/>
    <x v="0"/>
    <x v="0"/>
    <x v="1"/>
    <x v="1"/>
  </r>
  <r>
    <x v="1"/>
    <x v="4"/>
    <s v="De Bonte Raaf"/>
    <x v="3"/>
    <x v="16"/>
    <n v="4859.25"/>
    <x v="0"/>
    <x v="2"/>
    <x v="0"/>
    <x v="0"/>
    <x v="1"/>
    <x v="1"/>
  </r>
  <r>
    <x v="1"/>
    <x v="4"/>
    <s v="De Bonte Raaf"/>
    <x v="3"/>
    <x v="17"/>
    <n v="0"/>
    <x v="0"/>
    <x v="2"/>
    <x v="0"/>
    <x v="0"/>
    <x v="1"/>
    <x v="1"/>
  </r>
  <r>
    <x v="1"/>
    <x v="4"/>
    <s v="De Bonte Raaf"/>
    <x v="3"/>
    <x v="18"/>
    <n v="11104.05"/>
    <x v="0"/>
    <x v="2"/>
    <x v="0"/>
    <x v="0"/>
    <x v="1"/>
    <x v="1"/>
  </r>
  <r>
    <x v="1"/>
    <x v="4"/>
    <s v="De Bonte Raaf"/>
    <x v="3"/>
    <x v="19"/>
    <n v="21"/>
    <x v="0"/>
    <x v="2"/>
    <x v="0"/>
    <x v="0"/>
    <x v="1"/>
    <x v="1"/>
  </r>
  <r>
    <x v="1"/>
    <x v="4"/>
    <s v="De Bonte Raaf"/>
    <x v="3"/>
    <x v="20"/>
    <n v="11104.05"/>
    <x v="0"/>
    <x v="2"/>
    <x v="0"/>
    <x v="0"/>
    <x v="1"/>
    <x v="1"/>
  </r>
  <r>
    <x v="1"/>
    <x v="4"/>
    <s v="De Bonte Raaf"/>
    <x v="3"/>
    <x v="21"/>
    <n v="-4943.47"/>
    <x v="0"/>
    <x v="2"/>
    <x v="0"/>
    <x v="0"/>
    <x v="1"/>
    <x v="1"/>
  </r>
  <r>
    <x v="1"/>
    <x v="4"/>
    <s v="De Bonte Raaf"/>
    <x v="3"/>
    <x v="22"/>
    <n v="4859.25"/>
    <x v="0"/>
    <x v="2"/>
    <x v="0"/>
    <x v="0"/>
    <x v="1"/>
    <x v="1"/>
  </r>
  <r>
    <x v="1"/>
    <x v="4"/>
    <s v="De Bonte Raaf"/>
    <x v="3"/>
    <x v="23"/>
    <n v="4859.25"/>
    <x v="0"/>
    <x v="2"/>
    <x v="0"/>
    <x v="0"/>
    <x v="1"/>
    <x v="1"/>
  </r>
  <r>
    <x v="1"/>
    <x v="4"/>
    <s v="De Bonte Raaf"/>
    <x v="3"/>
    <x v="24"/>
    <n v="4859.25"/>
    <x v="0"/>
    <x v="2"/>
    <x v="0"/>
    <x v="0"/>
    <x v="1"/>
    <x v="1"/>
  </r>
  <r>
    <x v="1"/>
    <x v="4"/>
    <s v="De Bonte Raaf"/>
    <x v="3"/>
    <x v="25"/>
    <n v="21.67"/>
    <x v="0"/>
    <x v="2"/>
    <x v="0"/>
    <x v="0"/>
    <x v="1"/>
    <x v="1"/>
  </r>
  <r>
    <x v="1"/>
    <x v="4"/>
    <s v="De Bonte Raaf"/>
    <x v="3"/>
    <x v="26"/>
    <n v="151.19999999999999"/>
    <x v="0"/>
    <x v="2"/>
    <x v="0"/>
    <x v="0"/>
    <x v="1"/>
    <x v="1"/>
  </r>
  <r>
    <x v="1"/>
    <x v="4"/>
    <s v="De Bonte Raaf"/>
    <x v="3"/>
    <x v="27"/>
    <n v="202.58"/>
    <x v="0"/>
    <x v="2"/>
    <x v="0"/>
    <x v="0"/>
    <x v="1"/>
    <x v="1"/>
  </r>
  <r>
    <x v="1"/>
    <x v="4"/>
    <s v="De Bonte Raaf"/>
    <x v="3"/>
    <x v="28"/>
    <n v="5436.09"/>
    <x v="0"/>
    <x v="2"/>
    <x v="0"/>
    <x v="0"/>
    <x v="1"/>
    <x v="1"/>
  </r>
  <r>
    <x v="1"/>
    <x v="4"/>
    <s v="De Bonte Raaf"/>
    <x v="3"/>
    <x v="29"/>
    <n v="5667.96"/>
    <x v="0"/>
    <x v="2"/>
    <x v="0"/>
    <x v="0"/>
    <x v="1"/>
    <x v="1"/>
  </r>
  <r>
    <x v="1"/>
    <x v="4"/>
    <s v="De Bonte Raaf"/>
    <x v="3"/>
    <x v="30"/>
    <n v="5826"/>
    <x v="0"/>
    <x v="2"/>
    <x v="0"/>
    <x v="0"/>
    <x v="1"/>
    <x v="1"/>
  </r>
  <r>
    <x v="1"/>
    <x v="4"/>
    <s v="De Bonte Raaf"/>
    <x v="3"/>
    <x v="31"/>
    <n v="37.35"/>
    <x v="0"/>
    <x v="2"/>
    <x v="0"/>
    <x v="0"/>
    <x v="1"/>
    <x v="1"/>
  </r>
  <r>
    <x v="1"/>
    <x v="4"/>
    <s v="De Bonte Raaf"/>
    <x v="3"/>
    <x v="32"/>
    <n v="156"/>
    <x v="0"/>
    <x v="2"/>
    <x v="0"/>
    <x v="0"/>
    <x v="1"/>
    <x v="1"/>
  </r>
  <r>
    <x v="1"/>
    <x v="4"/>
    <s v="De Bonte Raaf"/>
    <x v="3"/>
    <x v="33"/>
    <n v="100"/>
    <x v="0"/>
    <x v="2"/>
    <x v="0"/>
    <x v="0"/>
    <x v="1"/>
    <x v="1"/>
  </r>
  <r>
    <x v="1"/>
    <x v="4"/>
    <s v="De Bonte Raaf"/>
    <x v="3"/>
    <x v="34"/>
    <n v="100"/>
    <x v="0"/>
    <x v="2"/>
    <x v="0"/>
    <x v="0"/>
    <x v="1"/>
    <x v="1"/>
  </r>
  <r>
    <x v="1"/>
    <x v="4"/>
    <s v="De Bonte Raaf"/>
    <x v="3"/>
    <x v="35"/>
    <n v="100"/>
    <x v="0"/>
    <x v="2"/>
    <x v="0"/>
    <x v="0"/>
    <x v="1"/>
    <x v="1"/>
  </r>
  <r>
    <x v="1"/>
    <x v="4"/>
    <s v="De Bonte Raaf"/>
    <x v="3"/>
    <x v="36"/>
    <n v="156"/>
    <x v="0"/>
    <x v="2"/>
    <x v="0"/>
    <x v="0"/>
    <x v="1"/>
    <x v="1"/>
  </r>
  <r>
    <x v="1"/>
    <x v="4"/>
    <s v="De Bonte Raaf"/>
    <x v="3"/>
    <x v="37"/>
    <n v="340.15"/>
    <x v="0"/>
    <x v="2"/>
    <x v="0"/>
    <x v="0"/>
    <x v="1"/>
    <x v="1"/>
  </r>
  <r>
    <x v="1"/>
    <x v="4"/>
    <s v="De Bonte Raaf"/>
    <x v="3"/>
    <x v="127"/>
    <n v="55.5"/>
    <x v="0"/>
    <x v="2"/>
    <x v="0"/>
    <x v="0"/>
    <x v="1"/>
    <x v="1"/>
  </r>
  <r>
    <x v="1"/>
    <x v="4"/>
    <s v="De Bonte Raaf"/>
    <x v="3"/>
    <x v="128"/>
    <n v="55.5"/>
    <x v="0"/>
    <x v="2"/>
    <x v="0"/>
    <x v="0"/>
    <x v="1"/>
    <x v="1"/>
  </r>
  <r>
    <x v="1"/>
    <x v="4"/>
    <s v="De Bonte Raaf"/>
    <x v="3"/>
    <x v="129"/>
    <n v="72325.77"/>
    <x v="0"/>
    <x v="2"/>
    <x v="0"/>
    <x v="0"/>
    <x v="1"/>
    <x v="1"/>
  </r>
  <r>
    <x v="1"/>
    <x v="4"/>
    <s v="De Bonte Raaf"/>
    <x v="3"/>
    <x v="38"/>
    <n v="13.2"/>
    <x v="0"/>
    <x v="2"/>
    <x v="0"/>
    <x v="0"/>
    <x v="1"/>
    <x v="1"/>
  </r>
  <r>
    <x v="1"/>
    <x v="4"/>
    <s v="De Bonte Raaf"/>
    <x v="3"/>
    <x v="93"/>
    <n v="136.80000000000001"/>
    <x v="0"/>
    <x v="2"/>
    <x v="0"/>
    <x v="0"/>
    <x v="1"/>
    <x v="1"/>
  </r>
  <r>
    <x v="1"/>
    <x v="4"/>
    <s v="De Bonte Raaf"/>
    <x v="3"/>
    <x v="40"/>
    <n v="150"/>
    <x v="0"/>
    <x v="2"/>
    <x v="0"/>
    <x v="0"/>
    <x v="1"/>
    <x v="1"/>
  </r>
  <r>
    <x v="1"/>
    <x v="4"/>
    <s v="De Bonte Raaf"/>
    <x v="3"/>
    <x v="94"/>
    <n v="28.8"/>
    <x v="0"/>
    <x v="2"/>
    <x v="0"/>
    <x v="0"/>
    <x v="1"/>
    <x v="1"/>
  </r>
  <r>
    <x v="1"/>
    <x v="4"/>
    <s v="De Bonte Raaf"/>
    <x v="3"/>
    <x v="92"/>
    <n v="5826"/>
    <x v="0"/>
    <x v="2"/>
    <x v="0"/>
    <x v="0"/>
    <x v="1"/>
    <x v="1"/>
  </r>
  <r>
    <x v="1"/>
    <x v="4"/>
    <s v="De Bonte Raaf"/>
    <x v="3"/>
    <x v="107"/>
    <n v="75"/>
    <x v="0"/>
    <x v="2"/>
    <x v="0"/>
    <x v="1"/>
    <x v="1"/>
    <x v="1"/>
  </r>
  <r>
    <x v="1"/>
    <x v="4"/>
    <s v="De Bonte Raaf"/>
    <x v="3"/>
    <x v="43"/>
    <n v="0"/>
    <x v="0"/>
    <x v="2"/>
    <x v="0"/>
    <x v="1"/>
    <x v="1"/>
    <x v="1"/>
  </r>
  <r>
    <x v="1"/>
    <x v="4"/>
    <s v="De Bonte Raaf"/>
    <x v="3"/>
    <x v="108"/>
    <n v="0"/>
    <x v="0"/>
    <x v="2"/>
    <x v="0"/>
    <x v="1"/>
    <x v="1"/>
    <x v="1"/>
  </r>
  <r>
    <x v="1"/>
    <x v="4"/>
    <s v="De Bonte Raaf"/>
    <x v="3"/>
    <x v="109"/>
    <n v="0"/>
    <x v="0"/>
    <x v="2"/>
    <x v="0"/>
    <x v="1"/>
    <x v="1"/>
    <x v="1"/>
  </r>
  <r>
    <x v="1"/>
    <x v="4"/>
    <s v="De Bonte Raaf"/>
    <x v="3"/>
    <x v="110"/>
    <n v="22.5"/>
    <x v="0"/>
    <x v="2"/>
    <x v="0"/>
    <x v="1"/>
    <x v="1"/>
    <x v="1"/>
  </r>
  <r>
    <x v="1"/>
    <x v="4"/>
    <s v="De Bonte Raaf"/>
    <x v="3"/>
    <x v="44"/>
    <n v="0"/>
    <x v="0"/>
    <x v="2"/>
    <x v="0"/>
    <x v="2"/>
    <x v="1"/>
    <x v="1"/>
  </r>
  <r>
    <x v="1"/>
    <x v="4"/>
    <s v="De Bonte Raaf"/>
    <x v="3"/>
    <x v="111"/>
    <n v="0"/>
    <x v="0"/>
    <x v="2"/>
    <x v="0"/>
    <x v="2"/>
    <x v="1"/>
    <x v="1"/>
  </r>
  <r>
    <x v="1"/>
    <x v="4"/>
    <s v="De Bonte Raaf"/>
    <x v="3"/>
    <x v="46"/>
    <n v="0"/>
    <x v="0"/>
    <x v="2"/>
    <x v="0"/>
    <x v="2"/>
    <x v="1"/>
    <x v="1"/>
  </r>
  <r>
    <x v="1"/>
    <x v="4"/>
    <s v="De Bonte Raaf"/>
    <x v="3"/>
    <x v="112"/>
    <n v="0"/>
    <x v="0"/>
    <x v="2"/>
    <x v="0"/>
    <x v="2"/>
    <x v="1"/>
    <x v="1"/>
  </r>
  <r>
    <x v="1"/>
    <x v="4"/>
    <s v="De Bonte Raaf"/>
    <x v="3"/>
    <x v="113"/>
    <n v="0"/>
    <x v="0"/>
    <x v="2"/>
    <x v="0"/>
    <x v="2"/>
    <x v="1"/>
    <x v="1"/>
  </r>
  <r>
    <x v="1"/>
    <x v="4"/>
    <s v="De Bonte Raaf"/>
    <x v="3"/>
    <x v="114"/>
    <n v="0"/>
    <x v="0"/>
    <x v="2"/>
    <x v="0"/>
    <x v="2"/>
    <x v="1"/>
    <x v="1"/>
  </r>
  <r>
    <x v="1"/>
    <x v="4"/>
    <s v="De Bonte Raaf"/>
    <x v="3"/>
    <x v="115"/>
    <n v="0"/>
    <x v="0"/>
    <x v="2"/>
    <x v="0"/>
    <x v="2"/>
    <x v="1"/>
    <x v="1"/>
  </r>
  <r>
    <x v="1"/>
    <x v="4"/>
    <s v="De Bonte Raaf"/>
    <x v="3"/>
    <x v="116"/>
    <n v="0"/>
    <x v="0"/>
    <x v="2"/>
    <x v="0"/>
    <x v="1"/>
    <x v="1"/>
    <x v="1"/>
  </r>
  <r>
    <x v="1"/>
    <x v="4"/>
    <s v="De Bonte Raaf"/>
    <x v="3"/>
    <x v="117"/>
    <n v="0"/>
    <x v="0"/>
    <x v="2"/>
    <x v="0"/>
    <x v="2"/>
    <x v="1"/>
    <x v="1"/>
  </r>
  <r>
    <x v="1"/>
    <x v="4"/>
    <s v="De Bonte Raaf"/>
    <x v="3"/>
    <x v="118"/>
    <n v="0"/>
    <x v="0"/>
    <x v="2"/>
    <x v="0"/>
    <x v="1"/>
    <x v="1"/>
    <x v="1"/>
  </r>
  <r>
    <x v="1"/>
    <x v="4"/>
    <s v="De Bonte Raaf"/>
    <x v="3"/>
    <x v="119"/>
    <n v="-19.440000000000001"/>
    <x v="0"/>
    <x v="2"/>
    <x v="0"/>
    <x v="10"/>
    <x v="1"/>
    <x v="1"/>
  </r>
  <r>
    <x v="1"/>
    <x v="4"/>
    <s v="De Bonte Raaf"/>
    <x v="3"/>
    <x v="132"/>
    <n v="0"/>
    <x v="0"/>
    <x v="2"/>
    <x v="0"/>
    <x v="10"/>
    <x v="1"/>
    <x v="1"/>
  </r>
  <r>
    <x v="1"/>
    <x v="4"/>
    <s v="De Bonte Raaf"/>
    <x v="3"/>
    <x v="133"/>
    <n v="0"/>
    <x v="0"/>
    <x v="2"/>
    <x v="0"/>
    <x v="10"/>
    <x v="1"/>
    <x v="1"/>
  </r>
  <r>
    <x v="1"/>
    <x v="4"/>
    <s v="De Bonte Raaf"/>
    <x v="3"/>
    <x v="120"/>
    <n v="1279.82"/>
    <x v="0"/>
    <x v="2"/>
    <x v="0"/>
    <x v="10"/>
    <x v="1"/>
    <x v="1"/>
  </r>
  <r>
    <x v="1"/>
    <x v="4"/>
    <s v="De Bonte Raaf"/>
    <x v="3"/>
    <x v="121"/>
    <n v="-392.97"/>
    <x v="0"/>
    <x v="2"/>
    <x v="0"/>
    <x v="10"/>
    <x v="1"/>
    <x v="1"/>
  </r>
  <r>
    <x v="1"/>
    <x v="4"/>
    <s v="De Bonte Raaf"/>
    <x v="3"/>
    <x v="122"/>
    <n v="-392.97"/>
    <x v="0"/>
    <x v="2"/>
    <x v="0"/>
    <x v="10"/>
    <x v="1"/>
    <x v="1"/>
  </r>
  <r>
    <x v="1"/>
    <x v="4"/>
    <s v="De Bonte Raaf"/>
    <x v="3"/>
    <x v="123"/>
    <n v="0"/>
    <x v="0"/>
    <x v="2"/>
    <x v="0"/>
    <x v="10"/>
    <x v="1"/>
    <x v="1"/>
  </r>
  <r>
    <x v="1"/>
    <x v="4"/>
    <s v="De Bonte Raaf"/>
    <x v="3"/>
    <x v="124"/>
    <n v="0"/>
    <x v="0"/>
    <x v="2"/>
    <x v="0"/>
    <x v="10"/>
    <x v="1"/>
    <x v="1"/>
  </r>
  <r>
    <x v="1"/>
    <x v="4"/>
    <s v="De Bonte Raaf"/>
    <x v="3"/>
    <x v="48"/>
    <n v="5592.96"/>
    <x v="0"/>
    <x v="2"/>
    <x v="0"/>
    <x v="1"/>
    <x v="1"/>
    <x v="1"/>
  </r>
  <r>
    <x v="1"/>
    <x v="4"/>
    <s v="De Bonte Raaf"/>
    <x v="3"/>
    <x v="49"/>
    <n v="466.08"/>
    <x v="0"/>
    <x v="2"/>
    <x v="0"/>
    <x v="3"/>
    <x v="1"/>
    <x v="1"/>
  </r>
  <r>
    <x v="1"/>
    <x v="4"/>
    <s v="De Bonte Raaf"/>
    <x v="3"/>
    <x v="50"/>
    <n v="-769.03"/>
    <x v="0"/>
    <x v="2"/>
    <x v="0"/>
    <x v="4"/>
    <x v="1"/>
    <x v="1"/>
  </r>
  <r>
    <x v="1"/>
    <x v="4"/>
    <s v="De Bonte Raaf"/>
    <x v="3"/>
    <x v="51"/>
    <n v="-1025.3800000000001"/>
    <x v="0"/>
    <x v="2"/>
    <x v="0"/>
    <x v="4"/>
    <x v="1"/>
    <x v="1"/>
  </r>
  <r>
    <x v="1"/>
    <x v="4"/>
    <s v="De Bonte Raaf"/>
    <x v="3"/>
    <x v="52"/>
    <n v="0"/>
    <x v="0"/>
    <x v="2"/>
    <x v="0"/>
    <x v="1"/>
    <x v="1"/>
    <x v="1"/>
  </r>
  <r>
    <x v="1"/>
    <x v="4"/>
    <s v="De Bonte Raaf"/>
    <x v="3"/>
    <x v="53"/>
    <n v="87.39"/>
    <x v="0"/>
    <x v="2"/>
    <x v="0"/>
    <x v="3"/>
    <x v="1"/>
    <x v="1"/>
  </r>
  <r>
    <x v="1"/>
    <x v="4"/>
    <s v="De Bonte Raaf"/>
    <x v="3"/>
    <x v="54"/>
    <n v="13.11"/>
    <x v="0"/>
    <x v="2"/>
    <x v="0"/>
    <x v="4"/>
    <x v="1"/>
    <x v="1"/>
  </r>
  <r>
    <x v="1"/>
    <x v="4"/>
    <s v="De Bonte Raaf"/>
    <x v="3"/>
    <x v="55"/>
    <n v="17.48"/>
    <x v="0"/>
    <x v="2"/>
    <x v="0"/>
    <x v="4"/>
    <x v="1"/>
    <x v="1"/>
  </r>
  <r>
    <x v="1"/>
    <x v="4"/>
    <s v="De Bonte Raaf"/>
    <x v="3"/>
    <x v="56"/>
    <n v="0"/>
    <x v="0"/>
    <x v="2"/>
    <x v="0"/>
    <x v="4"/>
    <x v="1"/>
    <x v="1"/>
  </r>
  <r>
    <x v="1"/>
    <x v="4"/>
    <s v="De Bonte Raaf"/>
    <x v="3"/>
    <x v="57"/>
    <n v="0"/>
    <x v="0"/>
    <x v="2"/>
    <x v="0"/>
    <x v="4"/>
    <x v="1"/>
    <x v="1"/>
  </r>
  <r>
    <x v="1"/>
    <x v="4"/>
    <s v="De Bonte Raaf"/>
    <x v="3"/>
    <x v="58"/>
    <n v="0"/>
    <x v="0"/>
    <x v="2"/>
    <x v="0"/>
    <x v="4"/>
    <x v="1"/>
    <x v="1"/>
  </r>
  <r>
    <x v="1"/>
    <x v="4"/>
    <s v="De Bonte Raaf"/>
    <x v="3"/>
    <x v="59"/>
    <n v="0"/>
    <x v="0"/>
    <x v="2"/>
    <x v="0"/>
    <x v="4"/>
    <x v="1"/>
    <x v="1"/>
  </r>
  <r>
    <x v="1"/>
    <x v="4"/>
    <s v="De Bonte Raaf"/>
    <x v="3"/>
    <x v="60"/>
    <n v="365.9"/>
    <x v="0"/>
    <x v="2"/>
    <x v="0"/>
    <x v="5"/>
    <x v="1"/>
    <x v="1"/>
  </r>
  <r>
    <x v="1"/>
    <x v="4"/>
    <s v="De Bonte Raaf"/>
    <x v="3"/>
    <x v="61"/>
    <n v="0"/>
    <x v="0"/>
    <x v="2"/>
    <x v="0"/>
    <x v="5"/>
    <x v="1"/>
    <x v="1"/>
  </r>
  <r>
    <x v="1"/>
    <x v="4"/>
    <s v="De Bonte Raaf"/>
    <x v="3"/>
    <x v="62"/>
    <n v="0"/>
    <x v="0"/>
    <x v="2"/>
    <x v="0"/>
    <x v="5"/>
    <x v="1"/>
    <x v="1"/>
  </r>
  <r>
    <x v="1"/>
    <x v="4"/>
    <s v="De Bonte Raaf"/>
    <x v="3"/>
    <x v="63"/>
    <n v="0"/>
    <x v="0"/>
    <x v="2"/>
    <x v="0"/>
    <x v="5"/>
    <x v="1"/>
    <x v="1"/>
  </r>
  <r>
    <x v="1"/>
    <x v="4"/>
    <s v="De Bonte Raaf"/>
    <x v="3"/>
    <x v="64"/>
    <n v="26.24"/>
    <x v="0"/>
    <x v="2"/>
    <x v="0"/>
    <x v="5"/>
    <x v="1"/>
    <x v="1"/>
  </r>
  <r>
    <x v="1"/>
    <x v="4"/>
    <s v="De Bonte Raaf"/>
    <x v="3"/>
    <x v="65"/>
    <n v="0"/>
    <x v="0"/>
    <x v="2"/>
    <x v="0"/>
    <x v="5"/>
    <x v="1"/>
    <x v="1"/>
  </r>
  <r>
    <x v="1"/>
    <x v="4"/>
    <s v="De Bonte Raaf"/>
    <x v="3"/>
    <x v="66"/>
    <n v="131.19999999999999"/>
    <x v="0"/>
    <x v="2"/>
    <x v="0"/>
    <x v="5"/>
    <x v="1"/>
    <x v="1"/>
  </r>
  <r>
    <x v="1"/>
    <x v="4"/>
    <s v="De Bonte Raaf"/>
    <x v="3"/>
    <x v="67"/>
    <n v="0"/>
    <x v="0"/>
    <x v="2"/>
    <x v="0"/>
    <x v="5"/>
    <x v="1"/>
    <x v="1"/>
  </r>
  <r>
    <x v="1"/>
    <x v="4"/>
    <s v="De Bonte Raaf"/>
    <x v="3"/>
    <x v="68"/>
    <n v="0"/>
    <x v="0"/>
    <x v="2"/>
    <x v="0"/>
    <x v="5"/>
    <x v="1"/>
    <x v="1"/>
  </r>
  <r>
    <x v="1"/>
    <x v="4"/>
    <s v="De Bonte Raaf"/>
    <x v="3"/>
    <x v="69"/>
    <n v="0"/>
    <x v="0"/>
    <x v="2"/>
    <x v="0"/>
    <x v="5"/>
    <x v="1"/>
    <x v="1"/>
  </r>
  <r>
    <x v="1"/>
    <x v="4"/>
    <s v="De Bonte Raaf"/>
    <x v="3"/>
    <x v="70"/>
    <n v="17.98"/>
    <x v="0"/>
    <x v="2"/>
    <x v="0"/>
    <x v="5"/>
    <x v="1"/>
    <x v="1"/>
  </r>
  <r>
    <x v="1"/>
    <x v="4"/>
    <s v="De Bonte Raaf"/>
    <x v="3"/>
    <x v="71"/>
    <n v="0"/>
    <x v="0"/>
    <x v="2"/>
    <x v="0"/>
    <x v="5"/>
    <x v="1"/>
    <x v="1"/>
  </r>
  <r>
    <x v="1"/>
    <x v="4"/>
    <s v="De Bonte Raaf"/>
    <x v="3"/>
    <x v="72"/>
    <n v="0"/>
    <x v="0"/>
    <x v="2"/>
    <x v="0"/>
    <x v="4"/>
    <x v="1"/>
    <x v="1"/>
  </r>
  <r>
    <x v="1"/>
    <x v="4"/>
    <s v="De Bonte Raaf"/>
    <x v="3"/>
    <x v="73"/>
    <n v="0"/>
    <x v="0"/>
    <x v="2"/>
    <x v="0"/>
    <x v="4"/>
    <x v="1"/>
    <x v="1"/>
  </r>
  <r>
    <x v="1"/>
    <x v="4"/>
    <s v="De Bonte Raaf"/>
    <x v="3"/>
    <x v="74"/>
    <n v="0"/>
    <x v="0"/>
    <x v="2"/>
    <x v="0"/>
    <x v="4"/>
    <x v="1"/>
    <x v="1"/>
  </r>
  <r>
    <x v="1"/>
    <x v="4"/>
    <s v="De Bonte Raaf"/>
    <x v="3"/>
    <x v="75"/>
    <n v="0"/>
    <x v="0"/>
    <x v="2"/>
    <x v="0"/>
    <x v="4"/>
    <x v="1"/>
    <x v="1"/>
  </r>
  <r>
    <x v="1"/>
    <x v="4"/>
    <s v="De Bonte Raaf"/>
    <x v="3"/>
    <x v="76"/>
    <n v="340.15"/>
    <x v="0"/>
    <x v="2"/>
    <x v="0"/>
    <x v="6"/>
    <x v="1"/>
    <x v="1"/>
  </r>
  <r>
    <x v="1"/>
    <x v="4"/>
    <s v="De Bonte Raaf"/>
    <x v="3"/>
    <x v="125"/>
    <n v="0"/>
    <x v="0"/>
    <x v="2"/>
    <x v="0"/>
    <x v="6"/>
    <x v="1"/>
    <x v="1"/>
  </r>
  <r>
    <x v="1"/>
    <x v="4"/>
    <s v="De Bonte Raaf"/>
    <x v="3"/>
    <x v="77"/>
    <n v="-1797.75"/>
    <x v="0"/>
    <x v="2"/>
    <x v="0"/>
    <x v="7"/>
    <x v="1"/>
    <x v="1"/>
  </r>
  <r>
    <x v="1"/>
    <x v="4"/>
    <s v="De Bonte Raaf"/>
    <x v="3"/>
    <x v="78"/>
    <n v="-3145.72"/>
    <x v="0"/>
    <x v="2"/>
    <x v="0"/>
    <x v="7"/>
    <x v="1"/>
    <x v="1"/>
  </r>
  <r>
    <x v="1"/>
    <x v="4"/>
    <s v="De Bonte Raaf"/>
    <x v="3"/>
    <x v="79"/>
    <n v="0"/>
    <x v="0"/>
    <x v="2"/>
    <x v="0"/>
    <x v="7"/>
    <x v="1"/>
    <x v="1"/>
  </r>
  <r>
    <x v="1"/>
    <x v="4"/>
    <s v="De Bonte Raaf"/>
    <x v="3"/>
    <x v="80"/>
    <n v="0"/>
    <x v="0"/>
    <x v="2"/>
    <x v="0"/>
    <x v="8"/>
    <x v="1"/>
    <x v="1"/>
  </r>
  <r>
    <x v="1"/>
    <x v="4"/>
    <s v="De Bonte Raaf"/>
    <x v="3"/>
    <x v="126"/>
    <n v="0"/>
    <x v="0"/>
    <x v="2"/>
    <x v="0"/>
    <x v="8"/>
    <x v="1"/>
    <x v="1"/>
  </r>
  <r>
    <x v="1"/>
    <x v="4"/>
    <s v="De Bonte Raaf"/>
    <x v="3"/>
    <x v="81"/>
    <n v="6138.08"/>
    <x v="0"/>
    <x v="2"/>
    <x v="0"/>
    <x v="8"/>
    <x v="1"/>
    <x v="1"/>
  </r>
  <r>
    <x v="1"/>
    <x v="4"/>
    <s v="De Bonte Raaf"/>
    <x v="3"/>
    <x v="82"/>
    <n v="0"/>
    <x v="0"/>
    <x v="2"/>
    <x v="0"/>
    <x v="8"/>
    <x v="1"/>
    <x v="1"/>
  </r>
  <r>
    <x v="1"/>
    <x v="4"/>
    <s v="De Bonte Raaf"/>
    <x v="3"/>
    <x v="83"/>
    <n v="6138.08"/>
    <x v="0"/>
    <x v="2"/>
    <x v="0"/>
    <x v="9"/>
    <x v="1"/>
    <x v="1"/>
  </r>
  <r>
    <x v="1"/>
    <x v="4"/>
    <s v="De Bonte Raaf"/>
    <x v="3"/>
    <x v="84"/>
    <n v="0"/>
    <x v="0"/>
    <x v="2"/>
    <x v="0"/>
    <x v="3"/>
    <x v="1"/>
    <x v="1"/>
  </r>
  <r>
    <x v="1"/>
    <x v="4"/>
    <s v="De Bonte Raaf"/>
    <x v="4"/>
    <x v="0"/>
    <n v="6867.6"/>
    <x v="2"/>
    <x v="4"/>
    <x v="0"/>
    <x v="0"/>
    <x v="0"/>
    <x v="1"/>
  </r>
  <r>
    <x v="1"/>
    <x v="4"/>
    <s v="De Bonte Raaf"/>
    <x v="4"/>
    <x v="85"/>
    <n v="1230.8800000000001"/>
    <x v="2"/>
    <x v="4"/>
    <x v="0"/>
    <x v="0"/>
    <x v="0"/>
    <x v="1"/>
  </r>
  <r>
    <x v="1"/>
    <x v="4"/>
    <s v="De Bonte Raaf"/>
    <x v="4"/>
    <x v="97"/>
    <n v="1230.3900000000001"/>
    <x v="2"/>
    <x v="4"/>
    <x v="0"/>
    <x v="0"/>
    <x v="0"/>
    <x v="1"/>
  </r>
  <r>
    <x v="1"/>
    <x v="4"/>
    <s v="De Bonte Raaf"/>
    <x v="4"/>
    <x v="86"/>
    <n v="1230.8800000000001"/>
    <x v="2"/>
    <x v="4"/>
    <x v="0"/>
    <x v="0"/>
    <x v="0"/>
    <x v="1"/>
  </r>
  <r>
    <x v="1"/>
    <x v="4"/>
    <s v="De Bonte Raaf"/>
    <x v="4"/>
    <x v="4"/>
    <n v="1295.6600000000001"/>
    <x v="2"/>
    <x v="4"/>
    <x v="0"/>
    <x v="1"/>
    <x v="0"/>
    <x v="1"/>
  </r>
  <r>
    <x v="1"/>
    <x v="4"/>
    <s v="De Bonte Raaf"/>
    <x v="4"/>
    <x v="98"/>
    <n v="1230.3900000000001"/>
    <x v="2"/>
    <x v="4"/>
    <x v="0"/>
    <x v="0"/>
    <x v="0"/>
    <x v="1"/>
  </r>
  <r>
    <x v="1"/>
    <x v="4"/>
    <s v="De Bonte Raaf"/>
    <x v="4"/>
    <x v="6"/>
    <n v="2095.15"/>
    <x v="2"/>
    <x v="4"/>
    <x v="0"/>
    <x v="0"/>
    <x v="0"/>
    <x v="1"/>
  </r>
  <r>
    <x v="1"/>
    <x v="4"/>
    <s v="De Bonte Raaf"/>
    <x v="4"/>
    <x v="101"/>
    <n v="0"/>
    <x v="2"/>
    <x v="4"/>
    <x v="0"/>
    <x v="1"/>
    <x v="0"/>
    <x v="1"/>
  </r>
  <r>
    <x v="1"/>
    <x v="4"/>
    <s v="De Bonte Raaf"/>
    <x v="4"/>
    <x v="99"/>
    <n v="1230.3900000000001"/>
    <x v="2"/>
    <x v="4"/>
    <x v="0"/>
    <x v="0"/>
    <x v="0"/>
    <x v="1"/>
  </r>
  <r>
    <x v="1"/>
    <x v="4"/>
    <s v="De Bonte Raaf"/>
    <x v="4"/>
    <x v="9"/>
    <n v="0"/>
    <x v="2"/>
    <x v="4"/>
    <x v="0"/>
    <x v="0"/>
    <x v="0"/>
    <x v="1"/>
  </r>
  <r>
    <x v="1"/>
    <x v="4"/>
    <s v="De Bonte Raaf"/>
    <x v="4"/>
    <x v="102"/>
    <n v="0"/>
    <x v="2"/>
    <x v="4"/>
    <x v="0"/>
    <x v="0"/>
    <x v="0"/>
    <x v="1"/>
  </r>
  <r>
    <x v="1"/>
    <x v="4"/>
    <s v="De Bonte Raaf"/>
    <x v="4"/>
    <x v="87"/>
    <n v="1295.6600000000001"/>
    <x v="2"/>
    <x v="4"/>
    <x v="0"/>
    <x v="0"/>
    <x v="0"/>
    <x v="1"/>
  </r>
  <r>
    <x v="1"/>
    <x v="4"/>
    <s v="De Bonte Raaf"/>
    <x v="4"/>
    <x v="88"/>
    <n v="1295.6600000000001"/>
    <x v="2"/>
    <x v="4"/>
    <x v="0"/>
    <x v="0"/>
    <x v="0"/>
    <x v="1"/>
  </r>
  <r>
    <x v="1"/>
    <x v="4"/>
    <s v="De Bonte Raaf"/>
    <x v="4"/>
    <x v="89"/>
    <n v="1295.6600000000001"/>
    <x v="2"/>
    <x v="4"/>
    <x v="0"/>
    <x v="0"/>
    <x v="0"/>
    <x v="1"/>
  </r>
  <r>
    <x v="1"/>
    <x v="4"/>
    <s v="De Bonte Raaf"/>
    <x v="4"/>
    <x v="90"/>
    <n v="1295.6600000000001"/>
    <x v="2"/>
    <x v="4"/>
    <x v="0"/>
    <x v="0"/>
    <x v="0"/>
    <x v="1"/>
  </r>
  <r>
    <x v="1"/>
    <x v="4"/>
    <s v="De Bonte Raaf"/>
    <x v="4"/>
    <x v="91"/>
    <n v="1295.6600000000001"/>
    <x v="2"/>
    <x v="4"/>
    <x v="0"/>
    <x v="0"/>
    <x v="0"/>
    <x v="1"/>
  </r>
  <r>
    <x v="1"/>
    <x v="4"/>
    <s v="De Bonte Raaf"/>
    <x v="4"/>
    <x v="103"/>
    <n v="0"/>
    <x v="2"/>
    <x v="4"/>
    <x v="0"/>
    <x v="1"/>
    <x v="0"/>
    <x v="1"/>
  </r>
  <r>
    <x v="1"/>
    <x v="4"/>
    <s v="De Bonte Raaf"/>
    <x v="4"/>
    <x v="15"/>
    <n v="0"/>
    <x v="2"/>
    <x v="4"/>
    <x v="0"/>
    <x v="0"/>
    <x v="0"/>
    <x v="1"/>
  </r>
  <r>
    <x v="1"/>
    <x v="4"/>
    <s v="De Bonte Raaf"/>
    <x v="4"/>
    <x v="16"/>
    <n v="2461.27"/>
    <x v="2"/>
    <x v="4"/>
    <x v="0"/>
    <x v="0"/>
    <x v="0"/>
    <x v="1"/>
  </r>
  <r>
    <x v="1"/>
    <x v="4"/>
    <s v="De Bonte Raaf"/>
    <x v="4"/>
    <x v="17"/>
    <n v="0"/>
    <x v="2"/>
    <x v="4"/>
    <x v="0"/>
    <x v="0"/>
    <x v="0"/>
    <x v="1"/>
  </r>
  <r>
    <x v="1"/>
    <x v="4"/>
    <s v="De Bonte Raaf"/>
    <x v="4"/>
    <x v="18"/>
    <n v="2461.27"/>
    <x v="2"/>
    <x v="4"/>
    <x v="0"/>
    <x v="0"/>
    <x v="0"/>
    <x v="1"/>
  </r>
  <r>
    <x v="1"/>
    <x v="4"/>
    <s v="De Bonte Raaf"/>
    <x v="4"/>
    <x v="19"/>
    <n v="21"/>
    <x v="2"/>
    <x v="4"/>
    <x v="0"/>
    <x v="0"/>
    <x v="0"/>
    <x v="1"/>
  </r>
  <r>
    <x v="1"/>
    <x v="4"/>
    <s v="De Bonte Raaf"/>
    <x v="4"/>
    <x v="20"/>
    <n v="2461.27"/>
    <x v="2"/>
    <x v="4"/>
    <x v="0"/>
    <x v="0"/>
    <x v="0"/>
    <x v="1"/>
  </r>
  <r>
    <x v="1"/>
    <x v="4"/>
    <s v="De Bonte Raaf"/>
    <x v="4"/>
    <x v="21"/>
    <n v="-172.07"/>
    <x v="2"/>
    <x v="4"/>
    <x v="0"/>
    <x v="0"/>
    <x v="0"/>
    <x v="1"/>
  </r>
  <r>
    <x v="1"/>
    <x v="4"/>
    <s v="De Bonte Raaf"/>
    <x v="4"/>
    <x v="22"/>
    <n v="2461.27"/>
    <x v="2"/>
    <x v="4"/>
    <x v="0"/>
    <x v="0"/>
    <x v="0"/>
    <x v="1"/>
  </r>
  <r>
    <x v="1"/>
    <x v="4"/>
    <s v="De Bonte Raaf"/>
    <x v="4"/>
    <x v="23"/>
    <n v="2461.27"/>
    <x v="2"/>
    <x v="4"/>
    <x v="0"/>
    <x v="0"/>
    <x v="0"/>
    <x v="1"/>
  </r>
  <r>
    <x v="1"/>
    <x v="4"/>
    <s v="De Bonte Raaf"/>
    <x v="4"/>
    <x v="24"/>
    <n v="2461.27"/>
    <x v="2"/>
    <x v="4"/>
    <x v="0"/>
    <x v="0"/>
    <x v="0"/>
    <x v="1"/>
  </r>
  <r>
    <x v="1"/>
    <x v="4"/>
    <s v="De Bonte Raaf"/>
    <x v="4"/>
    <x v="25"/>
    <n v="21.67"/>
    <x v="2"/>
    <x v="4"/>
    <x v="0"/>
    <x v="0"/>
    <x v="0"/>
    <x v="1"/>
  </r>
  <r>
    <x v="1"/>
    <x v="4"/>
    <s v="De Bonte Raaf"/>
    <x v="4"/>
    <x v="26"/>
    <n v="84"/>
    <x v="2"/>
    <x v="4"/>
    <x v="0"/>
    <x v="0"/>
    <x v="0"/>
    <x v="1"/>
  </r>
  <r>
    <x v="1"/>
    <x v="4"/>
    <s v="De Bonte Raaf"/>
    <x v="4"/>
    <x v="27"/>
    <n v="149.75"/>
    <x v="2"/>
    <x v="4"/>
    <x v="0"/>
    <x v="0"/>
    <x v="0"/>
    <x v="1"/>
  </r>
  <r>
    <x v="1"/>
    <x v="4"/>
    <s v="De Bonte Raaf"/>
    <x v="4"/>
    <x v="28"/>
    <n v="1230.8800000000001"/>
    <x v="2"/>
    <x v="4"/>
    <x v="0"/>
    <x v="0"/>
    <x v="0"/>
    <x v="1"/>
  </r>
  <r>
    <x v="1"/>
    <x v="4"/>
    <s v="De Bonte Raaf"/>
    <x v="4"/>
    <x v="29"/>
    <n v="1230.3900000000001"/>
    <x v="2"/>
    <x v="4"/>
    <x v="0"/>
    <x v="0"/>
    <x v="0"/>
    <x v="1"/>
  </r>
  <r>
    <x v="1"/>
    <x v="4"/>
    <s v="De Bonte Raaf"/>
    <x v="4"/>
    <x v="30"/>
    <n v="2332"/>
    <x v="2"/>
    <x v="4"/>
    <x v="0"/>
    <x v="0"/>
    <x v="0"/>
    <x v="1"/>
  </r>
  <r>
    <x v="1"/>
    <x v="4"/>
    <s v="De Bonte Raaf"/>
    <x v="4"/>
    <x v="31"/>
    <n v="14.95"/>
    <x v="2"/>
    <x v="4"/>
    <x v="0"/>
    <x v="0"/>
    <x v="0"/>
    <x v="1"/>
  </r>
  <r>
    <x v="1"/>
    <x v="4"/>
    <s v="De Bonte Raaf"/>
    <x v="4"/>
    <x v="32"/>
    <n v="86.67"/>
    <x v="2"/>
    <x v="4"/>
    <x v="0"/>
    <x v="0"/>
    <x v="0"/>
    <x v="1"/>
  </r>
  <r>
    <x v="1"/>
    <x v="4"/>
    <s v="De Bonte Raaf"/>
    <x v="4"/>
    <x v="33"/>
    <n v="55.56"/>
    <x v="2"/>
    <x v="4"/>
    <x v="0"/>
    <x v="0"/>
    <x v="0"/>
    <x v="1"/>
  </r>
  <r>
    <x v="1"/>
    <x v="4"/>
    <s v="De Bonte Raaf"/>
    <x v="4"/>
    <x v="34"/>
    <n v="55.56"/>
    <x v="2"/>
    <x v="4"/>
    <x v="0"/>
    <x v="0"/>
    <x v="0"/>
    <x v="1"/>
  </r>
  <r>
    <x v="1"/>
    <x v="4"/>
    <s v="De Bonte Raaf"/>
    <x v="4"/>
    <x v="35"/>
    <n v="100"/>
    <x v="2"/>
    <x v="4"/>
    <x v="0"/>
    <x v="0"/>
    <x v="0"/>
    <x v="1"/>
  </r>
  <r>
    <x v="1"/>
    <x v="4"/>
    <s v="De Bonte Raaf"/>
    <x v="4"/>
    <x v="36"/>
    <n v="87"/>
    <x v="2"/>
    <x v="4"/>
    <x v="0"/>
    <x v="0"/>
    <x v="0"/>
    <x v="1"/>
  </r>
  <r>
    <x v="1"/>
    <x v="4"/>
    <s v="De Bonte Raaf"/>
    <x v="4"/>
    <x v="37"/>
    <n v="172.29"/>
    <x v="2"/>
    <x v="4"/>
    <x v="0"/>
    <x v="0"/>
    <x v="0"/>
    <x v="1"/>
  </r>
  <r>
    <x v="1"/>
    <x v="4"/>
    <s v="De Bonte Raaf"/>
    <x v="4"/>
    <x v="127"/>
    <n v="8.33"/>
    <x v="2"/>
    <x v="4"/>
    <x v="0"/>
    <x v="0"/>
    <x v="0"/>
    <x v="1"/>
  </r>
  <r>
    <x v="1"/>
    <x v="4"/>
    <s v="De Bonte Raaf"/>
    <x v="4"/>
    <x v="128"/>
    <n v="8.33"/>
    <x v="2"/>
    <x v="4"/>
    <x v="0"/>
    <x v="0"/>
    <x v="0"/>
    <x v="1"/>
  </r>
  <r>
    <x v="1"/>
    <x v="4"/>
    <s v="De Bonte Raaf"/>
    <x v="4"/>
    <x v="129"/>
    <n v="16243.22"/>
    <x v="2"/>
    <x v="4"/>
    <x v="0"/>
    <x v="0"/>
    <x v="0"/>
    <x v="1"/>
  </r>
  <r>
    <x v="1"/>
    <x v="4"/>
    <s v="De Bonte Raaf"/>
    <x v="4"/>
    <x v="38"/>
    <n v="23.33"/>
    <x v="2"/>
    <x v="4"/>
    <x v="0"/>
    <x v="0"/>
    <x v="0"/>
    <x v="1"/>
  </r>
  <r>
    <x v="1"/>
    <x v="4"/>
    <s v="De Bonte Raaf"/>
    <x v="4"/>
    <x v="93"/>
    <n v="60"/>
    <x v="2"/>
    <x v="4"/>
    <x v="0"/>
    <x v="0"/>
    <x v="0"/>
    <x v="1"/>
  </r>
  <r>
    <x v="1"/>
    <x v="4"/>
    <s v="De Bonte Raaf"/>
    <x v="4"/>
    <x v="40"/>
    <n v="83.33"/>
    <x v="2"/>
    <x v="4"/>
    <x v="0"/>
    <x v="0"/>
    <x v="0"/>
    <x v="1"/>
  </r>
  <r>
    <x v="1"/>
    <x v="4"/>
    <s v="De Bonte Raaf"/>
    <x v="4"/>
    <x v="94"/>
    <n v="60"/>
    <x v="2"/>
    <x v="4"/>
    <x v="0"/>
    <x v="0"/>
    <x v="0"/>
    <x v="1"/>
  </r>
  <r>
    <x v="1"/>
    <x v="4"/>
    <s v="De Bonte Raaf"/>
    <x v="4"/>
    <x v="92"/>
    <n v="1295.6600000000001"/>
    <x v="2"/>
    <x v="4"/>
    <x v="0"/>
    <x v="0"/>
    <x v="0"/>
    <x v="1"/>
  </r>
  <r>
    <x v="1"/>
    <x v="4"/>
    <s v="De Bonte Raaf"/>
    <x v="4"/>
    <x v="107"/>
    <n v="0"/>
    <x v="2"/>
    <x v="4"/>
    <x v="0"/>
    <x v="1"/>
    <x v="0"/>
    <x v="1"/>
  </r>
  <r>
    <x v="1"/>
    <x v="4"/>
    <s v="De Bonte Raaf"/>
    <x v="4"/>
    <x v="43"/>
    <n v="0"/>
    <x v="2"/>
    <x v="4"/>
    <x v="0"/>
    <x v="1"/>
    <x v="0"/>
    <x v="1"/>
  </r>
  <r>
    <x v="1"/>
    <x v="4"/>
    <s v="De Bonte Raaf"/>
    <x v="4"/>
    <x v="108"/>
    <n v="0"/>
    <x v="2"/>
    <x v="4"/>
    <x v="0"/>
    <x v="1"/>
    <x v="0"/>
    <x v="1"/>
  </r>
  <r>
    <x v="1"/>
    <x v="4"/>
    <s v="De Bonte Raaf"/>
    <x v="4"/>
    <x v="109"/>
    <n v="0"/>
    <x v="2"/>
    <x v="4"/>
    <x v="0"/>
    <x v="1"/>
    <x v="0"/>
    <x v="1"/>
  </r>
  <r>
    <x v="1"/>
    <x v="4"/>
    <s v="De Bonte Raaf"/>
    <x v="4"/>
    <x v="110"/>
    <n v="0"/>
    <x v="2"/>
    <x v="4"/>
    <x v="0"/>
    <x v="1"/>
    <x v="0"/>
    <x v="1"/>
  </r>
  <r>
    <x v="1"/>
    <x v="4"/>
    <s v="De Bonte Raaf"/>
    <x v="4"/>
    <x v="44"/>
    <n v="0"/>
    <x v="2"/>
    <x v="4"/>
    <x v="0"/>
    <x v="2"/>
    <x v="0"/>
    <x v="1"/>
  </r>
  <r>
    <x v="1"/>
    <x v="4"/>
    <s v="De Bonte Raaf"/>
    <x v="4"/>
    <x v="111"/>
    <n v="0"/>
    <x v="2"/>
    <x v="4"/>
    <x v="0"/>
    <x v="2"/>
    <x v="0"/>
    <x v="1"/>
  </r>
  <r>
    <x v="1"/>
    <x v="4"/>
    <s v="De Bonte Raaf"/>
    <x v="4"/>
    <x v="46"/>
    <n v="0"/>
    <x v="2"/>
    <x v="4"/>
    <x v="0"/>
    <x v="2"/>
    <x v="0"/>
    <x v="1"/>
  </r>
  <r>
    <x v="1"/>
    <x v="4"/>
    <s v="De Bonte Raaf"/>
    <x v="4"/>
    <x v="112"/>
    <n v="0"/>
    <x v="2"/>
    <x v="4"/>
    <x v="0"/>
    <x v="2"/>
    <x v="0"/>
    <x v="1"/>
  </r>
  <r>
    <x v="1"/>
    <x v="4"/>
    <s v="De Bonte Raaf"/>
    <x v="4"/>
    <x v="113"/>
    <n v="0"/>
    <x v="2"/>
    <x v="4"/>
    <x v="0"/>
    <x v="2"/>
    <x v="0"/>
    <x v="1"/>
  </r>
  <r>
    <x v="1"/>
    <x v="4"/>
    <s v="De Bonte Raaf"/>
    <x v="4"/>
    <x v="114"/>
    <n v="0"/>
    <x v="2"/>
    <x v="4"/>
    <x v="0"/>
    <x v="2"/>
    <x v="0"/>
    <x v="1"/>
  </r>
  <r>
    <x v="1"/>
    <x v="4"/>
    <s v="De Bonte Raaf"/>
    <x v="4"/>
    <x v="115"/>
    <n v="0"/>
    <x v="2"/>
    <x v="4"/>
    <x v="0"/>
    <x v="2"/>
    <x v="0"/>
    <x v="1"/>
  </r>
  <r>
    <x v="1"/>
    <x v="4"/>
    <s v="De Bonte Raaf"/>
    <x v="4"/>
    <x v="116"/>
    <n v="0"/>
    <x v="2"/>
    <x v="4"/>
    <x v="0"/>
    <x v="1"/>
    <x v="0"/>
    <x v="1"/>
  </r>
  <r>
    <x v="1"/>
    <x v="4"/>
    <s v="De Bonte Raaf"/>
    <x v="4"/>
    <x v="117"/>
    <n v="0"/>
    <x v="2"/>
    <x v="4"/>
    <x v="0"/>
    <x v="2"/>
    <x v="0"/>
    <x v="1"/>
  </r>
  <r>
    <x v="1"/>
    <x v="4"/>
    <s v="De Bonte Raaf"/>
    <x v="4"/>
    <x v="118"/>
    <n v="0"/>
    <x v="2"/>
    <x v="4"/>
    <x v="0"/>
    <x v="1"/>
    <x v="0"/>
    <x v="1"/>
  </r>
  <r>
    <x v="1"/>
    <x v="4"/>
    <s v="De Bonte Raaf"/>
    <x v="4"/>
    <x v="119"/>
    <n v="-10.1"/>
    <x v="2"/>
    <x v="4"/>
    <x v="0"/>
    <x v="10"/>
    <x v="0"/>
    <x v="1"/>
  </r>
  <r>
    <x v="1"/>
    <x v="4"/>
    <s v="De Bonte Raaf"/>
    <x v="4"/>
    <x v="132"/>
    <n v="0"/>
    <x v="2"/>
    <x v="4"/>
    <x v="0"/>
    <x v="10"/>
    <x v="0"/>
    <x v="1"/>
  </r>
  <r>
    <x v="1"/>
    <x v="4"/>
    <s v="De Bonte Raaf"/>
    <x v="4"/>
    <x v="133"/>
    <n v="0"/>
    <x v="2"/>
    <x v="4"/>
    <x v="0"/>
    <x v="10"/>
    <x v="0"/>
    <x v="1"/>
  </r>
  <r>
    <x v="1"/>
    <x v="4"/>
    <s v="De Bonte Raaf"/>
    <x v="4"/>
    <x v="120"/>
    <n v="284.62"/>
    <x v="2"/>
    <x v="4"/>
    <x v="0"/>
    <x v="10"/>
    <x v="0"/>
    <x v="1"/>
  </r>
  <r>
    <x v="1"/>
    <x v="4"/>
    <s v="De Bonte Raaf"/>
    <x v="4"/>
    <x v="121"/>
    <n v="-54.68"/>
    <x v="2"/>
    <x v="4"/>
    <x v="0"/>
    <x v="10"/>
    <x v="0"/>
    <x v="1"/>
  </r>
  <r>
    <x v="1"/>
    <x v="4"/>
    <s v="De Bonte Raaf"/>
    <x v="4"/>
    <x v="122"/>
    <n v="-54.68"/>
    <x v="2"/>
    <x v="4"/>
    <x v="0"/>
    <x v="10"/>
    <x v="0"/>
    <x v="1"/>
  </r>
  <r>
    <x v="1"/>
    <x v="4"/>
    <s v="De Bonte Raaf"/>
    <x v="4"/>
    <x v="123"/>
    <n v="0"/>
    <x v="2"/>
    <x v="4"/>
    <x v="0"/>
    <x v="10"/>
    <x v="0"/>
    <x v="1"/>
  </r>
  <r>
    <x v="1"/>
    <x v="4"/>
    <s v="De Bonte Raaf"/>
    <x v="4"/>
    <x v="124"/>
    <n v="0"/>
    <x v="2"/>
    <x v="4"/>
    <x v="0"/>
    <x v="10"/>
    <x v="0"/>
    <x v="1"/>
  </r>
  <r>
    <x v="1"/>
    <x v="4"/>
    <s v="De Bonte Raaf"/>
    <x v="4"/>
    <x v="48"/>
    <n v="1230.3900000000001"/>
    <x v="2"/>
    <x v="4"/>
    <x v="0"/>
    <x v="1"/>
    <x v="0"/>
    <x v="1"/>
  </r>
  <r>
    <x v="1"/>
    <x v="4"/>
    <s v="De Bonte Raaf"/>
    <x v="4"/>
    <x v="49"/>
    <n v="103.65"/>
    <x v="2"/>
    <x v="4"/>
    <x v="0"/>
    <x v="3"/>
    <x v="0"/>
    <x v="1"/>
  </r>
  <r>
    <x v="1"/>
    <x v="4"/>
    <s v="De Bonte Raaf"/>
    <x v="4"/>
    <x v="50"/>
    <n v="-169.01"/>
    <x v="2"/>
    <x v="4"/>
    <x v="0"/>
    <x v="4"/>
    <x v="0"/>
    <x v="1"/>
  </r>
  <r>
    <x v="1"/>
    <x v="4"/>
    <s v="De Bonte Raaf"/>
    <x v="4"/>
    <x v="51"/>
    <n v="-225.35"/>
    <x v="2"/>
    <x v="4"/>
    <x v="0"/>
    <x v="4"/>
    <x v="0"/>
    <x v="1"/>
  </r>
  <r>
    <x v="1"/>
    <x v="4"/>
    <s v="De Bonte Raaf"/>
    <x v="4"/>
    <x v="52"/>
    <n v="0"/>
    <x v="2"/>
    <x v="4"/>
    <x v="0"/>
    <x v="1"/>
    <x v="0"/>
    <x v="1"/>
  </r>
  <r>
    <x v="1"/>
    <x v="4"/>
    <s v="De Bonte Raaf"/>
    <x v="4"/>
    <x v="53"/>
    <n v="19.43"/>
    <x v="2"/>
    <x v="4"/>
    <x v="0"/>
    <x v="3"/>
    <x v="0"/>
    <x v="1"/>
  </r>
  <r>
    <x v="1"/>
    <x v="4"/>
    <s v="De Bonte Raaf"/>
    <x v="4"/>
    <x v="54"/>
    <n v="2.91"/>
    <x v="2"/>
    <x v="4"/>
    <x v="0"/>
    <x v="4"/>
    <x v="0"/>
    <x v="1"/>
  </r>
  <r>
    <x v="1"/>
    <x v="4"/>
    <s v="De Bonte Raaf"/>
    <x v="4"/>
    <x v="55"/>
    <n v="3.89"/>
    <x v="2"/>
    <x v="4"/>
    <x v="0"/>
    <x v="4"/>
    <x v="0"/>
    <x v="1"/>
  </r>
  <r>
    <x v="1"/>
    <x v="4"/>
    <s v="De Bonte Raaf"/>
    <x v="4"/>
    <x v="56"/>
    <n v="0"/>
    <x v="2"/>
    <x v="4"/>
    <x v="0"/>
    <x v="4"/>
    <x v="0"/>
    <x v="1"/>
  </r>
  <r>
    <x v="1"/>
    <x v="4"/>
    <s v="De Bonte Raaf"/>
    <x v="4"/>
    <x v="57"/>
    <n v="0"/>
    <x v="2"/>
    <x v="4"/>
    <x v="0"/>
    <x v="4"/>
    <x v="0"/>
    <x v="1"/>
  </r>
  <r>
    <x v="1"/>
    <x v="4"/>
    <s v="De Bonte Raaf"/>
    <x v="4"/>
    <x v="58"/>
    <n v="0"/>
    <x v="2"/>
    <x v="4"/>
    <x v="0"/>
    <x v="4"/>
    <x v="0"/>
    <x v="1"/>
  </r>
  <r>
    <x v="1"/>
    <x v="4"/>
    <s v="De Bonte Raaf"/>
    <x v="4"/>
    <x v="59"/>
    <n v="0"/>
    <x v="2"/>
    <x v="4"/>
    <x v="0"/>
    <x v="4"/>
    <x v="0"/>
    <x v="1"/>
  </r>
  <r>
    <x v="1"/>
    <x v="4"/>
    <s v="De Bonte Raaf"/>
    <x v="4"/>
    <x v="60"/>
    <n v="185.33"/>
    <x v="2"/>
    <x v="4"/>
    <x v="0"/>
    <x v="5"/>
    <x v="0"/>
    <x v="1"/>
  </r>
  <r>
    <x v="1"/>
    <x v="4"/>
    <s v="De Bonte Raaf"/>
    <x v="4"/>
    <x v="61"/>
    <n v="0"/>
    <x v="2"/>
    <x v="4"/>
    <x v="0"/>
    <x v="5"/>
    <x v="0"/>
    <x v="1"/>
  </r>
  <r>
    <x v="1"/>
    <x v="4"/>
    <s v="De Bonte Raaf"/>
    <x v="4"/>
    <x v="62"/>
    <n v="0"/>
    <x v="2"/>
    <x v="4"/>
    <x v="0"/>
    <x v="5"/>
    <x v="0"/>
    <x v="1"/>
  </r>
  <r>
    <x v="1"/>
    <x v="4"/>
    <s v="De Bonte Raaf"/>
    <x v="4"/>
    <x v="63"/>
    <n v="0"/>
    <x v="2"/>
    <x v="4"/>
    <x v="0"/>
    <x v="5"/>
    <x v="0"/>
    <x v="1"/>
  </r>
  <r>
    <x v="1"/>
    <x v="4"/>
    <s v="De Bonte Raaf"/>
    <x v="4"/>
    <x v="64"/>
    <n v="13.29"/>
    <x v="2"/>
    <x v="4"/>
    <x v="0"/>
    <x v="5"/>
    <x v="0"/>
    <x v="1"/>
  </r>
  <r>
    <x v="1"/>
    <x v="4"/>
    <s v="De Bonte Raaf"/>
    <x v="4"/>
    <x v="65"/>
    <n v="0"/>
    <x v="2"/>
    <x v="4"/>
    <x v="0"/>
    <x v="5"/>
    <x v="0"/>
    <x v="1"/>
  </r>
  <r>
    <x v="1"/>
    <x v="4"/>
    <s v="De Bonte Raaf"/>
    <x v="4"/>
    <x v="66"/>
    <n v="66.45"/>
    <x v="2"/>
    <x v="4"/>
    <x v="0"/>
    <x v="5"/>
    <x v="0"/>
    <x v="1"/>
  </r>
  <r>
    <x v="1"/>
    <x v="4"/>
    <s v="De Bonte Raaf"/>
    <x v="4"/>
    <x v="67"/>
    <n v="0"/>
    <x v="2"/>
    <x v="4"/>
    <x v="0"/>
    <x v="5"/>
    <x v="0"/>
    <x v="1"/>
  </r>
  <r>
    <x v="1"/>
    <x v="4"/>
    <s v="De Bonte Raaf"/>
    <x v="4"/>
    <x v="68"/>
    <n v="0"/>
    <x v="2"/>
    <x v="4"/>
    <x v="0"/>
    <x v="5"/>
    <x v="0"/>
    <x v="1"/>
  </r>
  <r>
    <x v="1"/>
    <x v="4"/>
    <s v="De Bonte Raaf"/>
    <x v="4"/>
    <x v="69"/>
    <n v="0"/>
    <x v="2"/>
    <x v="4"/>
    <x v="0"/>
    <x v="5"/>
    <x v="0"/>
    <x v="1"/>
  </r>
  <r>
    <x v="1"/>
    <x v="4"/>
    <s v="De Bonte Raaf"/>
    <x v="4"/>
    <x v="70"/>
    <n v="9.11"/>
    <x v="2"/>
    <x v="4"/>
    <x v="0"/>
    <x v="5"/>
    <x v="0"/>
    <x v="1"/>
  </r>
  <r>
    <x v="1"/>
    <x v="4"/>
    <s v="De Bonte Raaf"/>
    <x v="4"/>
    <x v="71"/>
    <n v="0"/>
    <x v="2"/>
    <x v="4"/>
    <x v="0"/>
    <x v="5"/>
    <x v="0"/>
    <x v="1"/>
  </r>
  <r>
    <x v="1"/>
    <x v="4"/>
    <s v="De Bonte Raaf"/>
    <x v="4"/>
    <x v="72"/>
    <n v="0"/>
    <x v="2"/>
    <x v="4"/>
    <x v="0"/>
    <x v="4"/>
    <x v="0"/>
    <x v="1"/>
  </r>
  <r>
    <x v="1"/>
    <x v="4"/>
    <s v="De Bonte Raaf"/>
    <x v="4"/>
    <x v="73"/>
    <n v="0"/>
    <x v="2"/>
    <x v="4"/>
    <x v="0"/>
    <x v="4"/>
    <x v="0"/>
    <x v="1"/>
  </r>
  <r>
    <x v="1"/>
    <x v="4"/>
    <s v="De Bonte Raaf"/>
    <x v="4"/>
    <x v="74"/>
    <n v="0"/>
    <x v="2"/>
    <x v="4"/>
    <x v="0"/>
    <x v="4"/>
    <x v="0"/>
    <x v="1"/>
  </r>
  <r>
    <x v="1"/>
    <x v="4"/>
    <s v="De Bonte Raaf"/>
    <x v="4"/>
    <x v="75"/>
    <n v="0"/>
    <x v="2"/>
    <x v="4"/>
    <x v="0"/>
    <x v="4"/>
    <x v="0"/>
    <x v="1"/>
  </r>
  <r>
    <x v="1"/>
    <x v="4"/>
    <s v="De Bonte Raaf"/>
    <x v="4"/>
    <x v="76"/>
    <n v="172.29"/>
    <x v="2"/>
    <x v="4"/>
    <x v="0"/>
    <x v="6"/>
    <x v="0"/>
    <x v="1"/>
  </r>
  <r>
    <x v="1"/>
    <x v="4"/>
    <s v="De Bonte Raaf"/>
    <x v="4"/>
    <x v="125"/>
    <n v="0"/>
    <x v="2"/>
    <x v="4"/>
    <x v="0"/>
    <x v="6"/>
    <x v="0"/>
    <x v="1"/>
  </r>
  <r>
    <x v="1"/>
    <x v="4"/>
    <s v="De Bonte Raaf"/>
    <x v="4"/>
    <x v="77"/>
    <n v="-69.58"/>
    <x v="2"/>
    <x v="4"/>
    <x v="0"/>
    <x v="7"/>
    <x v="0"/>
    <x v="1"/>
  </r>
  <r>
    <x v="1"/>
    <x v="4"/>
    <s v="De Bonte Raaf"/>
    <x v="4"/>
    <x v="78"/>
    <n v="-102.49"/>
    <x v="2"/>
    <x v="4"/>
    <x v="0"/>
    <x v="7"/>
    <x v="0"/>
    <x v="1"/>
  </r>
  <r>
    <x v="1"/>
    <x v="4"/>
    <s v="De Bonte Raaf"/>
    <x v="4"/>
    <x v="79"/>
    <n v="0"/>
    <x v="2"/>
    <x v="4"/>
    <x v="0"/>
    <x v="7"/>
    <x v="0"/>
    <x v="1"/>
  </r>
  <r>
    <x v="1"/>
    <x v="4"/>
    <s v="De Bonte Raaf"/>
    <x v="4"/>
    <x v="80"/>
    <n v="0"/>
    <x v="2"/>
    <x v="4"/>
    <x v="0"/>
    <x v="8"/>
    <x v="0"/>
    <x v="1"/>
  </r>
  <r>
    <x v="1"/>
    <x v="4"/>
    <s v="De Bonte Raaf"/>
    <x v="4"/>
    <x v="126"/>
    <n v="0"/>
    <x v="2"/>
    <x v="4"/>
    <x v="0"/>
    <x v="8"/>
    <x v="0"/>
    <x v="1"/>
  </r>
  <r>
    <x v="1"/>
    <x v="4"/>
    <s v="De Bonte Raaf"/>
    <x v="4"/>
    <x v="81"/>
    <n v="2289.1999999999998"/>
    <x v="2"/>
    <x v="4"/>
    <x v="0"/>
    <x v="8"/>
    <x v="0"/>
    <x v="1"/>
  </r>
  <r>
    <x v="1"/>
    <x v="4"/>
    <s v="De Bonte Raaf"/>
    <x v="4"/>
    <x v="82"/>
    <n v="0"/>
    <x v="2"/>
    <x v="4"/>
    <x v="0"/>
    <x v="8"/>
    <x v="0"/>
    <x v="1"/>
  </r>
  <r>
    <x v="1"/>
    <x v="4"/>
    <s v="De Bonte Raaf"/>
    <x v="4"/>
    <x v="83"/>
    <n v="2289.1999999999998"/>
    <x v="2"/>
    <x v="4"/>
    <x v="0"/>
    <x v="9"/>
    <x v="0"/>
    <x v="1"/>
  </r>
  <r>
    <x v="1"/>
    <x v="4"/>
    <s v="De Bonte Raaf"/>
    <x v="4"/>
    <x v="84"/>
    <n v="0"/>
    <x v="2"/>
    <x v="4"/>
    <x v="0"/>
    <x v="3"/>
    <x v="0"/>
    <x v="1"/>
  </r>
  <r>
    <x v="1"/>
    <x v="4"/>
    <s v="De Bonte Raaf"/>
    <x v="5"/>
    <x v="0"/>
    <n v="7834.29"/>
    <x v="3"/>
    <x v="4"/>
    <x v="0"/>
    <x v="0"/>
    <x v="1"/>
    <x v="1"/>
  </r>
  <r>
    <x v="1"/>
    <x v="4"/>
    <s v="De Bonte Raaf"/>
    <x v="5"/>
    <x v="85"/>
    <n v="2315.17"/>
    <x v="3"/>
    <x v="4"/>
    <x v="0"/>
    <x v="0"/>
    <x v="1"/>
    <x v="1"/>
  </r>
  <r>
    <x v="1"/>
    <x v="4"/>
    <s v="De Bonte Raaf"/>
    <x v="5"/>
    <x v="97"/>
    <n v="1760.48"/>
    <x v="3"/>
    <x v="4"/>
    <x v="0"/>
    <x v="0"/>
    <x v="1"/>
    <x v="1"/>
  </r>
  <r>
    <x v="1"/>
    <x v="4"/>
    <s v="De Bonte Raaf"/>
    <x v="5"/>
    <x v="86"/>
    <n v="2315.17"/>
    <x v="3"/>
    <x v="4"/>
    <x v="0"/>
    <x v="0"/>
    <x v="1"/>
    <x v="1"/>
  </r>
  <r>
    <x v="1"/>
    <x v="4"/>
    <s v="De Bonte Raaf"/>
    <x v="5"/>
    <x v="4"/>
    <n v="1986.05"/>
    <x v="3"/>
    <x v="4"/>
    <x v="0"/>
    <x v="1"/>
    <x v="1"/>
    <x v="1"/>
  </r>
  <r>
    <x v="1"/>
    <x v="4"/>
    <s v="De Bonte Raaf"/>
    <x v="5"/>
    <x v="98"/>
    <n v="1760.48"/>
    <x v="3"/>
    <x v="4"/>
    <x v="0"/>
    <x v="0"/>
    <x v="1"/>
    <x v="1"/>
  </r>
  <r>
    <x v="1"/>
    <x v="4"/>
    <s v="De Bonte Raaf"/>
    <x v="5"/>
    <x v="6"/>
    <n v="3263.8"/>
    <x v="3"/>
    <x v="4"/>
    <x v="0"/>
    <x v="0"/>
    <x v="1"/>
    <x v="1"/>
  </r>
  <r>
    <x v="1"/>
    <x v="4"/>
    <s v="De Bonte Raaf"/>
    <x v="5"/>
    <x v="101"/>
    <n v="0"/>
    <x v="3"/>
    <x v="4"/>
    <x v="0"/>
    <x v="1"/>
    <x v="1"/>
    <x v="1"/>
  </r>
  <r>
    <x v="1"/>
    <x v="4"/>
    <s v="De Bonte Raaf"/>
    <x v="5"/>
    <x v="99"/>
    <n v="1760.48"/>
    <x v="3"/>
    <x v="4"/>
    <x v="0"/>
    <x v="0"/>
    <x v="1"/>
    <x v="1"/>
  </r>
  <r>
    <x v="1"/>
    <x v="4"/>
    <s v="De Bonte Raaf"/>
    <x v="5"/>
    <x v="96"/>
    <n v="10"/>
    <x v="3"/>
    <x v="4"/>
    <x v="0"/>
    <x v="0"/>
    <x v="1"/>
    <x v="1"/>
  </r>
  <r>
    <x v="1"/>
    <x v="4"/>
    <s v="De Bonte Raaf"/>
    <x v="5"/>
    <x v="102"/>
    <n v="0"/>
    <x v="3"/>
    <x v="4"/>
    <x v="0"/>
    <x v="0"/>
    <x v="1"/>
    <x v="1"/>
  </r>
  <r>
    <x v="1"/>
    <x v="4"/>
    <s v="De Bonte Raaf"/>
    <x v="5"/>
    <x v="87"/>
    <n v="1986.05"/>
    <x v="3"/>
    <x v="4"/>
    <x v="0"/>
    <x v="0"/>
    <x v="1"/>
    <x v="1"/>
  </r>
  <r>
    <x v="1"/>
    <x v="4"/>
    <s v="De Bonte Raaf"/>
    <x v="5"/>
    <x v="88"/>
    <n v="1986.05"/>
    <x v="3"/>
    <x v="4"/>
    <x v="0"/>
    <x v="0"/>
    <x v="1"/>
    <x v="1"/>
  </r>
  <r>
    <x v="1"/>
    <x v="4"/>
    <s v="De Bonte Raaf"/>
    <x v="5"/>
    <x v="89"/>
    <n v="1986.05"/>
    <x v="3"/>
    <x v="4"/>
    <x v="0"/>
    <x v="0"/>
    <x v="1"/>
    <x v="1"/>
  </r>
  <r>
    <x v="1"/>
    <x v="4"/>
    <s v="De Bonte Raaf"/>
    <x v="5"/>
    <x v="90"/>
    <n v="1986.05"/>
    <x v="3"/>
    <x v="4"/>
    <x v="0"/>
    <x v="0"/>
    <x v="1"/>
    <x v="1"/>
  </r>
  <r>
    <x v="1"/>
    <x v="4"/>
    <s v="De Bonte Raaf"/>
    <x v="5"/>
    <x v="91"/>
    <n v="1986.05"/>
    <x v="3"/>
    <x v="4"/>
    <x v="0"/>
    <x v="0"/>
    <x v="1"/>
    <x v="1"/>
  </r>
  <r>
    <x v="1"/>
    <x v="4"/>
    <s v="De Bonte Raaf"/>
    <x v="5"/>
    <x v="103"/>
    <n v="0"/>
    <x v="3"/>
    <x v="4"/>
    <x v="0"/>
    <x v="1"/>
    <x v="1"/>
    <x v="1"/>
  </r>
  <r>
    <x v="1"/>
    <x v="4"/>
    <s v="De Bonte Raaf"/>
    <x v="5"/>
    <x v="15"/>
    <n v="0"/>
    <x v="3"/>
    <x v="4"/>
    <x v="0"/>
    <x v="0"/>
    <x v="1"/>
    <x v="1"/>
  </r>
  <r>
    <x v="1"/>
    <x v="4"/>
    <s v="De Bonte Raaf"/>
    <x v="5"/>
    <x v="16"/>
    <n v="4075.65"/>
    <x v="3"/>
    <x v="4"/>
    <x v="0"/>
    <x v="0"/>
    <x v="1"/>
    <x v="1"/>
  </r>
  <r>
    <x v="1"/>
    <x v="4"/>
    <s v="De Bonte Raaf"/>
    <x v="5"/>
    <x v="17"/>
    <n v="0"/>
    <x v="3"/>
    <x v="4"/>
    <x v="0"/>
    <x v="0"/>
    <x v="1"/>
    <x v="1"/>
  </r>
  <r>
    <x v="1"/>
    <x v="4"/>
    <s v="De Bonte Raaf"/>
    <x v="5"/>
    <x v="18"/>
    <n v="4075.65"/>
    <x v="3"/>
    <x v="4"/>
    <x v="0"/>
    <x v="0"/>
    <x v="1"/>
    <x v="1"/>
  </r>
  <r>
    <x v="1"/>
    <x v="4"/>
    <s v="De Bonte Raaf"/>
    <x v="5"/>
    <x v="19"/>
    <n v="17"/>
    <x v="3"/>
    <x v="4"/>
    <x v="0"/>
    <x v="0"/>
    <x v="1"/>
    <x v="1"/>
  </r>
  <r>
    <x v="1"/>
    <x v="4"/>
    <s v="De Bonte Raaf"/>
    <x v="5"/>
    <x v="20"/>
    <n v="4075.65"/>
    <x v="3"/>
    <x v="4"/>
    <x v="0"/>
    <x v="0"/>
    <x v="1"/>
    <x v="1"/>
  </r>
  <r>
    <x v="1"/>
    <x v="4"/>
    <s v="De Bonte Raaf"/>
    <x v="5"/>
    <x v="21"/>
    <n v="-1033.58"/>
    <x v="3"/>
    <x v="4"/>
    <x v="0"/>
    <x v="0"/>
    <x v="1"/>
    <x v="1"/>
  </r>
  <r>
    <x v="1"/>
    <x v="4"/>
    <s v="De Bonte Raaf"/>
    <x v="5"/>
    <x v="22"/>
    <n v="4075.65"/>
    <x v="3"/>
    <x v="4"/>
    <x v="0"/>
    <x v="0"/>
    <x v="1"/>
    <x v="1"/>
  </r>
  <r>
    <x v="1"/>
    <x v="4"/>
    <s v="De Bonte Raaf"/>
    <x v="5"/>
    <x v="23"/>
    <n v="4075.65"/>
    <x v="3"/>
    <x v="4"/>
    <x v="0"/>
    <x v="0"/>
    <x v="1"/>
    <x v="1"/>
  </r>
  <r>
    <x v="1"/>
    <x v="4"/>
    <s v="De Bonte Raaf"/>
    <x v="5"/>
    <x v="24"/>
    <n v="4075.65"/>
    <x v="3"/>
    <x v="4"/>
    <x v="0"/>
    <x v="0"/>
    <x v="1"/>
    <x v="1"/>
  </r>
  <r>
    <x v="1"/>
    <x v="4"/>
    <s v="De Bonte Raaf"/>
    <x v="5"/>
    <x v="25"/>
    <n v="21.67"/>
    <x v="3"/>
    <x v="4"/>
    <x v="0"/>
    <x v="0"/>
    <x v="1"/>
    <x v="1"/>
  </r>
  <r>
    <x v="1"/>
    <x v="4"/>
    <s v="De Bonte Raaf"/>
    <x v="5"/>
    <x v="26"/>
    <n v="112"/>
    <x v="3"/>
    <x v="4"/>
    <x v="0"/>
    <x v="0"/>
    <x v="1"/>
    <x v="1"/>
  </r>
  <r>
    <x v="1"/>
    <x v="4"/>
    <s v="De Bonte Raaf"/>
    <x v="5"/>
    <x v="27"/>
    <n v="332.92"/>
    <x v="3"/>
    <x v="4"/>
    <x v="0"/>
    <x v="0"/>
    <x v="1"/>
    <x v="1"/>
  </r>
  <r>
    <x v="1"/>
    <x v="4"/>
    <s v="De Bonte Raaf"/>
    <x v="5"/>
    <x v="28"/>
    <n v="2315.17"/>
    <x v="3"/>
    <x v="4"/>
    <x v="0"/>
    <x v="0"/>
    <x v="1"/>
    <x v="1"/>
  </r>
  <r>
    <x v="1"/>
    <x v="4"/>
    <s v="De Bonte Raaf"/>
    <x v="5"/>
    <x v="29"/>
    <n v="1760.48"/>
    <x v="3"/>
    <x v="4"/>
    <x v="0"/>
    <x v="0"/>
    <x v="1"/>
    <x v="1"/>
  </r>
  <r>
    <x v="1"/>
    <x v="4"/>
    <s v="De Bonte Raaf"/>
    <x v="5"/>
    <x v="30"/>
    <n v="2750"/>
    <x v="3"/>
    <x v="4"/>
    <x v="0"/>
    <x v="0"/>
    <x v="1"/>
    <x v="1"/>
  </r>
  <r>
    <x v="1"/>
    <x v="4"/>
    <s v="De Bonte Raaf"/>
    <x v="5"/>
    <x v="31"/>
    <n v="17.63"/>
    <x v="3"/>
    <x v="4"/>
    <x v="0"/>
    <x v="0"/>
    <x v="1"/>
    <x v="1"/>
  </r>
  <r>
    <x v="1"/>
    <x v="4"/>
    <s v="De Bonte Raaf"/>
    <x v="5"/>
    <x v="32"/>
    <n v="112.66"/>
    <x v="3"/>
    <x v="4"/>
    <x v="0"/>
    <x v="0"/>
    <x v="1"/>
    <x v="1"/>
  </r>
  <r>
    <x v="1"/>
    <x v="4"/>
    <s v="De Bonte Raaf"/>
    <x v="5"/>
    <x v="33"/>
    <n v="72.22"/>
    <x v="3"/>
    <x v="4"/>
    <x v="0"/>
    <x v="0"/>
    <x v="1"/>
    <x v="1"/>
  </r>
  <r>
    <x v="1"/>
    <x v="4"/>
    <s v="De Bonte Raaf"/>
    <x v="5"/>
    <x v="34"/>
    <n v="72.22"/>
    <x v="3"/>
    <x v="4"/>
    <x v="0"/>
    <x v="0"/>
    <x v="1"/>
    <x v="1"/>
  </r>
  <r>
    <x v="1"/>
    <x v="4"/>
    <s v="De Bonte Raaf"/>
    <x v="5"/>
    <x v="35"/>
    <n v="80"/>
    <x v="3"/>
    <x v="4"/>
    <x v="0"/>
    <x v="0"/>
    <x v="1"/>
    <x v="1"/>
  </r>
  <r>
    <x v="1"/>
    <x v="4"/>
    <s v="De Bonte Raaf"/>
    <x v="5"/>
    <x v="36"/>
    <n v="113"/>
    <x v="3"/>
    <x v="4"/>
    <x v="0"/>
    <x v="0"/>
    <x v="1"/>
    <x v="1"/>
  </r>
  <r>
    <x v="1"/>
    <x v="4"/>
    <s v="De Bonte Raaf"/>
    <x v="5"/>
    <x v="37"/>
    <n v="285.3"/>
    <x v="3"/>
    <x v="4"/>
    <x v="0"/>
    <x v="0"/>
    <x v="1"/>
    <x v="1"/>
  </r>
  <r>
    <x v="1"/>
    <x v="4"/>
    <s v="De Bonte Raaf"/>
    <x v="5"/>
    <x v="127"/>
    <n v="40.409999999999997"/>
    <x v="3"/>
    <x v="4"/>
    <x v="0"/>
    <x v="0"/>
    <x v="1"/>
    <x v="1"/>
  </r>
  <r>
    <x v="1"/>
    <x v="4"/>
    <s v="De Bonte Raaf"/>
    <x v="5"/>
    <x v="128"/>
    <n v="40.409999999999997"/>
    <x v="3"/>
    <x v="4"/>
    <x v="0"/>
    <x v="0"/>
    <x v="1"/>
    <x v="1"/>
  </r>
  <r>
    <x v="1"/>
    <x v="4"/>
    <s v="De Bonte Raaf"/>
    <x v="5"/>
    <x v="129"/>
    <n v="27890.06"/>
    <x v="3"/>
    <x v="4"/>
    <x v="0"/>
    <x v="0"/>
    <x v="1"/>
    <x v="1"/>
  </r>
  <r>
    <x v="1"/>
    <x v="4"/>
    <s v="De Bonte Raaf"/>
    <x v="5"/>
    <x v="38"/>
    <n v="5.75"/>
    <x v="3"/>
    <x v="4"/>
    <x v="0"/>
    <x v="0"/>
    <x v="1"/>
    <x v="1"/>
  </r>
  <r>
    <x v="1"/>
    <x v="4"/>
    <s v="De Bonte Raaf"/>
    <x v="5"/>
    <x v="93"/>
    <n v="102"/>
    <x v="3"/>
    <x v="4"/>
    <x v="0"/>
    <x v="0"/>
    <x v="1"/>
    <x v="1"/>
  </r>
  <r>
    <x v="1"/>
    <x v="4"/>
    <s v="De Bonte Raaf"/>
    <x v="5"/>
    <x v="40"/>
    <n v="107.75"/>
    <x v="3"/>
    <x v="4"/>
    <x v="0"/>
    <x v="0"/>
    <x v="1"/>
    <x v="1"/>
  </r>
  <r>
    <x v="1"/>
    <x v="4"/>
    <s v="De Bonte Raaf"/>
    <x v="5"/>
    <x v="41"/>
    <n v="0"/>
    <x v="3"/>
    <x v="4"/>
    <x v="0"/>
    <x v="0"/>
    <x v="1"/>
    <x v="1"/>
  </r>
  <r>
    <x v="1"/>
    <x v="4"/>
    <s v="De Bonte Raaf"/>
    <x v="5"/>
    <x v="92"/>
    <n v="1986.05"/>
    <x v="3"/>
    <x v="4"/>
    <x v="0"/>
    <x v="0"/>
    <x v="1"/>
    <x v="1"/>
  </r>
  <r>
    <x v="1"/>
    <x v="4"/>
    <s v="De Bonte Raaf"/>
    <x v="5"/>
    <x v="107"/>
    <n v="0"/>
    <x v="3"/>
    <x v="4"/>
    <x v="0"/>
    <x v="1"/>
    <x v="1"/>
    <x v="1"/>
  </r>
  <r>
    <x v="1"/>
    <x v="4"/>
    <s v="De Bonte Raaf"/>
    <x v="5"/>
    <x v="43"/>
    <n v="0"/>
    <x v="3"/>
    <x v="4"/>
    <x v="0"/>
    <x v="1"/>
    <x v="1"/>
    <x v="1"/>
  </r>
  <r>
    <x v="1"/>
    <x v="4"/>
    <s v="De Bonte Raaf"/>
    <x v="5"/>
    <x v="108"/>
    <n v="0"/>
    <x v="3"/>
    <x v="4"/>
    <x v="0"/>
    <x v="1"/>
    <x v="1"/>
    <x v="1"/>
  </r>
  <r>
    <x v="1"/>
    <x v="4"/>
    <s v="De Bonte Raaf"/>
    <x v="5"/>
    <x v="109"/>
    <n v="0"/>
    <x v="3"/>
    <x v="4"/>
    <x v="0"/>
    <x v="1"/>
    <x v="1"/>
    <x v="1"/>
  </r>
  <r>
    <x v="1"/>
    <x v="4"/>
    <s v="De Bonte Raaf"/>
    <x v="5"/>
    <x v="110"/>
    <n v="0"/>
    <x v="3"/>
    <x v="4"/>
    <x v="0"/>
    <x v="1"/>
    <x v="1"/>
    <x v="1"/>
  </r>
  <r>
    <x v="1"/>
    <x v="4"/>
    <s v="De Bonte Raaf"/>
    <x v="5"/>
    <x v="44"/>
    <n v="10"/>
    <x v="3"/>
    <x v="4"/>
    <x v="0"/>
    <x v="2"/>
    <x v="1"/>
    <x v="1"/>
  </r>
  <r>
    <x v="1"/>
    <x v="4"/>
    <s v="De Bonte Raaf"/>
    <x v="5"/>
    <x v="111"/>
    <n v="0"/>
    <x v="3"/>
    <x v="4"/>
    <x v="0"/>
    <x v="2"/>
    <x v="1"/>
    <x v="1"/>
  </r>
  <r>
    <x v="1"/>
    <x v="4"/>
    <s v="De Bonte Raaf"/>
    <x v="5"/>
    <x v="46"/>
    <n v="0"/>
    <x v="3"/>
    <x v="4"/>
    <x v="0"/>
    <x v="2"/>
    <x v="1"/>
    <x v="1"/>
  </r>
  <r>
    <x v="1"/>
    <x v="4"/>
    <s v="De Bonte Raaf"/>
    <x v="5"/>
    <x v="112"/>
    <n v="0"/>
    <x v="3"/>
    <x v="4"/>
    <x v="0"/>
    <x v="2"/>
    <x v="1"/>
    <x v="1"/>
  </r>
  <r>
    <x v="1"/>
    <x v="4"/>
    <s v="De Bonte Raaf"/>
    <x v="5"/>
    <x v="113"/>
    <n v="0"/>
    <x v="3"/>
    <x v="4"/>
    <x v="0"/>
    <x v="2"/>
    <x v="1"/>
    <x v="1"/>
  </r>
  <r>
    <x v="1"/>
    <x v="4"/>
    <s v="De Bonte Raaf"/>
    <x v="5"/>
    <x v="114"/>
    <n v="0"/>
    <x v="3"/>
    <x v="4"/>
    <x v="0"/>
    <x v="2"/>
    <x v="1"/>
    <x v="1"/>
  </r>
  <r>
    <x v="1"/>
    <x v="4"/>
    <s v="De Bonte Raaf"/>
    <x v="5"/>
    <x v="115"/>
    <n v="0"/>
    <x v="3"/>
    <x v="4"/>
    <x v="0"/>
    <x v="2"/>
    <x v="1"/>
    <x v="1"/>
  </r>
  <r>
    <x v="1"/>
    <x v="4"/>
    <s v="De Bonte Raaf"/>
    <x v="5"/>
    <x v="116"/>
    <n v="440.64"/>
    <x v="3"/>
    <x v="4"/>
    <x v="0"/>
    <x v="1"/>
    <x v="1"/>
    <x v="1"/>
  </r>
  <r>
    <x v="1"/>
    <x v="4"/>
    <s v="De Bonte Raaf"/>
    <x v="5"/>
    <x v="117"/>
    <n v="440.64"/>
    <x v="3"/>
    <x v="4"/>
    <x v="0"/>
    <x v="2"/>
    <x v="1"/>
    <x v="1"/>
  </r>
  <r>
    <x v="1"/>
    <x v="4"/>
    <s v="De Bonte Raaf"/>
    <x v="5"/>
    <x v="118"/>
    <n v="0"/>
    <x v="3"/>
    <x v="4"/>
    <x v="0"/>
    <x v="1"/>
    <x v="1"/>
    <x v="1"/>
  </r>
  <r>
    <x v="1"/>
    <x v="4"/>
    <s v="De Bonte Raaf"/>
    <x v="5"/>
    <x v="119"/>
    <n v="-14.99"/>
    <x v="3"/>
    <x v="4"/>
    <x v="0"/>
    <x v="10"/>
    <x v="1"/>
    <x v="1"/>
  </r>
  <r>
    <x v="1"/>
    <x v="4"/>
    <s v="De Bonte Raaf"/>
    <x v="5"/>
    <x v="132"/>
    <n v="0"/>
    <x v="3"/>
    <x v="4"/>
    <x v="0"/>
    <x v="10"/>
    <x v="1"/>
    <x v="1"/>
  </r>
  <r>
    <x v="1"/>
    <x v="4"/>
    <s v="De Bonte Raaf"/>
    <x v="5"/>
    <x v="133"/>
    <n v="0"/>
    <x v="3"/>
    <x v="4"/>
    <x v="0"/>
    <x v="10"/>
    <x v="1"/>
    <x v="1"/>
  </r>
  <r>
    <x v="1"/>
    <x v="4"/>
    <s v="De Bonte Raaf"/>
    <x v="5"/>
    <x v="120"/>
    <n v="436.28"/>
    <x v="3"/>
    <x v="4"/>
    <x v="0"/>
    <x v="10"/>
    <x v="1"/>
    <x v="1"/>
  </r>
  <r>
    <x v="1"/>
    <x v="4"/>
    <s v="De Bonte Raaf"/>
    <x v="5"/>
    <x v="121"/>
    <n v="-96.53"/>
    <x v="3"/>
    <x v="4"/>
    <x v="0"/>
    <x v="10"/>
    <x v="1"/>
    <x v="1"/>
  </r>
  <r>
    <x v="1"/>
    <x v="4"/>
    <s v="De Bonte Raaf"/>
    <x v="5"/>
    <x v="122"/>
    <n v="-96.53"/>
    <x v="3"/>
    <x v="4"/>
    <x v="0"/>
    <x v="10"/>
    <x v="1"/>
    <x v="1"/>
  </r>
  <r>
    <x v="1"/>
    <x v="4"/>
    <s v="De Bonte Raaf"/>
    <x v="5"/>
    <x v="123"/>
    <n v="0"/>
    <x v="3"/>
    <x v="4"/>
    <x v="0"/>
    <x v="10"/>
    <x v="1"/>
    <x v="1"/>
  </r>
  <r>
    <x v="1"/>
    <x v="4"/>
    <s v="De Bonte Raaf"/>
    <x v="5"/>
    <x v="124"/>
    <n v="0"/>
    <x v="3"/>
    <x v="4"/>
    <x v="0"/>
    <x v="10"/>
    <x v="1"/>
    <x v="1"/>
  </r>
  <r>
    <x v="1"/>
    <x v="4"/>
    <s v="De Bonte Raaf"/>
    <x v="5"/>
    <x v="48"/>
    <n v="1760.48"/>
    <x v="3"/>
    <x v="4"/>
    <x v="0"/>
    <x v="1"/>
    <x v="1"/>
    <x v="1"/>
  </r>
  <r>
    <x v="1"/>
    <x v="4"/>
    <s v="De Bonte Raaf"/>
    <x v="5"/>
    <x v="49"/>
    <n v="158.88"/>
    <x v="3"/>
    <x v="4"/>
    <x v="0"/>
    <x v="3"/>
    <x v="1"/>
    <x v="1"/>
  </r>
  <r>
    <x v="1"/>
    <x v="4"/>
    <s v="De Bonte Raaf"/>
    <x v="5"/>
    <x v="50"/>
    <n v="-240.24"/>
    <x v="3"/>
    <x v="4"/>
    <x v="0"/>
    <x v="4"/>
    <x v="1"/>
    <x v="1"/>
  </r>
  <r>
    <x v="1"/>
    <x v="4"/>
    <s v="De Bonte Raaf"/>
    <x v="5"/>
    <x v="51"/>
    <n v="-320.32"/>
    <x v="3"/>
    <x v="4"/>
    <x v="0"/>
    <x v="4"/>
    <x v="1"/>
    <x v="1"/>
  </r>
  <r>
    <x v="1"/>
    <x v="4"/>
    <s v="De Bonte Raaf"/>
    <x v="5"/>
    <x v="52"/>
    <n v="0"/>
    <x v="3"/>
    <x v="4"/>
    <x v="0"/>
    <x v="1"/>
    <x v="1"/>
    <x v="1"/>
  </r>
  <r>
    <x v="1"/>
    <x v="4"/>
    <s v="De Bonte Raaf"/>
    <x v="5"/>
    <x v="53"/>
    <n v="29.79"/>
    <x v="3"/>
    <x v="4"/>
    <x v="0"/>
    <x v="3"/>
    <x v="1"/>
    <x v="1"/>
  </r>
  <r>
    <x v="1"/>
    <x v="4"/>
    <s v="De Bonte Raaf"/>
    <x v="5"/>
    <x v="54"/>
    <n v="4.47"/>
    <x v="3"/>
    <x v="4"/>
    <x v="0"/>
    <x v="4"/>
    <x v="1"/>
    <x v="1"/>
  </r>
  <r>
    <x v="1"/>
    <x v="4"/>
    <s v="De Bonte Raaf"/>
    <x v="5"/>
    <x v="55"/>
    <n v="5.96"/>
    <x v="3"/>
    <x v="4"/>
    <x v="0"/>
    <x v="4"/>
    <x v="1"/>
    <x v="1"/>
  </r>
  <r>
    <x v="1"/>
    <x v="4"/>
    <s v="De Bonte Raaf"/>
    <x v="5"/>
    <x v="56"/>
    <n v="0"/>
    <x v="3"/>
    <x v="4"/>
    <x v="0"/>
    <x v="4"/>
    <x v="1"/>
    <x v="1"/>
  </r>
  <r>
    <x v="1"/>
    <x v="4"/>
    <s v="De Bonte Raaf"/>
    <x v="5"/>
    <x v="57"/>
    <n v="0"/>
    <x v="3"/>
    <x v="4"/>
    <x v="0"/>
    <x v="4"/>
    <x v="1"/>
    <x v="1"/>
  </r>
  <r>
    <x v="1"/>
    <x v="4"/>
    <s v="De Bonte Raaf"/>
    <x v="5"/>
    <x v="58"/>
    <n v="0"/>
    <x v="3"/>
    <x v="4"/>
    <x v="0"/>
    <x v="4"/>
    <x v="1"/>
    <x v="1"/>
  </r>
  <r>
    <x v="1"/>
    <x v="4"/>
    <s v="De Bonte Raaf"/>
    <x v="5"/>
    <x v="59"/>
    <n v="0"/>
    <x v="3"/>
    <x v="4"/>
    <x v="0"/>
    <x v="4"/>
    <x v="1"/>
    <x v="1"/>
  </r>
  <r>
    <x v="1"/>
    <x v="4"/>
    <s v="De Bonte Raaf"/>
    <x v="5"/>
    <x v="60"/>
    <n v="306.89999999999998"/>
    <x v="3"/>
    <x v="4"/>
    <x v="0"/>
    <x v="5"/>
    <x v="1"/>
    <x v="1"/>
  </r>
  <r>
    <x v="1"/>
    <x v="4"/>
    <s v="De Bonte Raaf"/>
    <x v="5"/>
    <x v="61"/>
    <n v="0"/>
    <x v="3"/>
    <x v="4"/>
    <x v="0"/>
    <x v="5"/>
    <x v="1"/>
    <x v="1"/>
  </r>
  <r>
    <x v="1"/>
    <x v="4"/>
    <s v="De Bonte Raaf"/>
    <x v="5"/>
    <x v="62"/>
    <n v="0"/>
    <x v="3"/>
    <x v="4"/>
    <x v="0"/>
    <x v="5"/>
    <x v="1"/>
    <x v="1"/>
  </r>
  <r>
    <x v="1"/>
    <x v="4"/>
    <s v="De Bonte Raaf"/>
    <x v="5"/>
    <x v="63"/>
    <n v="0"/>
    <x v="3"/>
    <x v="4"/>
    <x v="0"/>
    <x v="5"/>
    <x v="1"/>
    <x v="1"/>
  </r>
  <r>
    <x v="1"/>
    <x v="4"/>
    <s v="De Bonte Raaf"/>
    <x v="5"/>
    <x v="64"/>
    <n v="22.01"/>
    <x v="3"/>
    <x v="4"/>
    <x v="0"/>
    <x v="5"/>
    <x v="1"/>
    <x v="1"/>
  </r>
  <r>
    <x v="1"/>
    <x v="4"/>
    <s v="De Bonte Raaf"/>
    <x v="5"/>
    <x v="65"/>
    <n v="0"/>
    <x v="3"/>
    <x v="4"/>
    <x v="0"/>
    <x v="5"/>
    <x v="1"/>
    <x v="1"/>
  </r>
  <r>
    <x v="1"/>
    <x v="4"/>
    <s v="De Bonte Raaf"/>
    <x v="5"/>
    <x v="66"/>
    <n v="110.04"/>
    <x v="3"/>
    <x v="4"/>
    <x v="0"/>
    <x v="5"/>
    <x v="1"/>
    <x v="1"/>
  </r>
  <r>
    <x v="1"/>
    <x v="4"/>
    <s v="De Bonte Raaf"/>
    <x v="5"/>
    <x v="67"/>
    <n v="0"/>
    <x v="3"/>
    <x v="4"/>
    <x v="0"/>
    <x v="5"/>
    <x v="1"/>
    <x v="1"/>
  </r>
  <r>
    <x v="1"/>
    <x v="4"/>
    <s v="De Bonte Raaf"/>
    <x v="5"/>
    <x v="68"/>
    <n v="0"/>
    <x v="3"/>
    <x v="4"/>
    <x v="0"/>
    <x v="5"/>
    <x v="1"/>
    <x v="1"/>
  </r>
  <r>
    <x v="1"/>
    <x v="4"/>
    <s v="De Bonte Raaf"/>
    <x v="5"/>
    <x v="69"/>
    <n v="0"/>
    <x v="3"/>
    <x v="4"/>
    <x v="0"/>
    <x v="5"/>
    <x v="1"/>
    <x v="1"/>
  </r>
  <r>
    <x v="1"/>
    <x v="4"/>
    <s v="De Bonte Raaf"/>
    <x v="5"/>
    <x v="70"/>
    <n v="15.08"/>
    <x v="3"/>
    <x v="4"/>
    <x v="0"/>
    <x v="5"/>
    <x v="1"/>
    <x v="1"/>
  </r>
  <r>
    <x v="1"/>
    <x v="4"/>
    <s v="De Bonte Raaf"/>
    <x v="5"/>
    <x v="71"/>
    <n v="0"/>
    <x v="3"/>
    <x v="4"/>
    <x v="0"/>
    <x v="5"/>
    <x v="1"/>
    <x v="1"/>
  </r>
  <r>
    <x v="1"/>
    <x v="4"/>
    <s v="De Bonte Raaf"/>
    <x v="5"/>
    <x v="72"/>
    <n v="0"/>
    <x v="3"/>
    <x v="4"/>
    <x v="0"/>
    <x v="4"/>
    <x v="1"/>
    <x v="1"/>
  </r>
  <r>
    <x v="1"/>
    <x v="4"/>
    <s v="De Bonte Raaf"/>
    <x v="5"/>
    <x v="73"/>
    <n v="0"/>
    <x v="3"/>
    <x v="4"/>
    <x v="0"/>
    <x v="4"/>
    <x v="1"/>
    <x v="1"/>
  </r>
  <r>
    <x v="1"/>
    <x v="4"/>
    <s v="De Bonte Raaf"/>
    <x v="5"/>
    <x v="74"/>
    <n v="0"/>
    <x v="3"/>
    <x v="4"/>
    <x v="0"/>
    <x v="4"/>
    <x v="1"/>
    <x v="1"/>
  </r>
  <r>
    <x v="1"/>
    <x v="4"/>
    <s v="De Bonte Raaf"/>
    <x v="5"/>
    <x v="75"/>
    <n v="0"/>
    <x v="3"/>
    <x v="4"/>
    <x v="0"/>
    <x v="4"/>
    <x v="1"/>
    <x v="1"/>
  </r>
  <r>
    <x v="1"/>
    <x v="4"/>
    <s v="De Bonte Raaf"/>
    <x v="5"/>
    <x v="76"/>
    <n v="285.3"/>
    <x v="3"/>
    <x v="4"/>
    <x v="0"/>
    <x v="6"/>
    <x v="1"/>
    <x v="1"/>
  </r>
  <r>
    <x v="1"/>
    <x v="4"/>
    <s v="De Bonte Raaf"/>
    <x v="5"/>
    <x v="125"/>
    <n v="0"/>
    <x v="3"/>
    <x v="4"/>
    <x v="0"/>
    <x v="6"/>
    <x v="1"/>
    <x v="1"/>
  </r>
  <r>
    <x v="1"/>
    <x v="4"/>
    <s v="De Bonte Raaf"/>
    <x v="5"/>
    <x v="77"/>
    <n v="-322.17"/>
    <x v="3"/>
    <x v="4"/>
    <x v="0"/>
    <x v="7"/>
    <x v="1"/>
    <x v="1"/>
  </r>
  <r>
    <x v="1"/>
    <x v="4"/>
    <s v="De Bonte Raaf"/>
    <x v="5"/>
    <x v="78"/>
    <n v="-711.41"/>
    <x v="3"/>
    <x v="4"/>
    <x v="0"/>
    <x v="7"/>
    <x v="1"/>
    <x v="1"/>
  </r>
  <r>
    <x v="1"/>
    <x v="4"/>
    <s v="De Bonte Raaf"/>
    <x v="5"/>
    <x v="79"/>
    <n v="0"/>
    <x v="3"/>
    <x v="4"/>
    <x v="0"/>
    <x v="7"/>
    <x v="1"/>
    <x v="1"/>
  </r>
  <r>
    <x v="1"/>
    <x v="4"/>
    <s v="De Bonte Raaf"/>
    <x v="5"/>
    <x v="80"/>
    <n v="0"/>
    <x v="3"/>
    <x v="4"/>
    <x v="0"/>
    <x v="8"/>
    <x v="1"/>
    <x v="1"/>
  </r>
  <r>
    <x v="1"/>
    <x v="4"/>
    <s v="De Bonte Raaf"/>
    <x v="5"/>
    <x v="126"/>
    <n v="0"/>
    <x v="3"/>
    <x v="4"/>
    <x v="0"/>
    <x v="8"/>
    <x v="1"/>
    <x v="1"/>
  </r>
  <r>
    <x v="1"/>
    <x v="4"/>
    <s v="De Bonte Raaf"/>
    <x v="5"/>
    <x v="81"/>
    <n v="2611.4299999999998"/>
    <x v="3"/>
    <x v="4"/>
    <x v="0"/>
    <x v="8"/>
    <x v="1"/>
    <x v="1"/>
  </r>
  <r>
    <x v="1"/>
    <x v="4"/>
    <s v="De Bonte Raaf"/>
    <x v="5"/>
    <x v="82"/>
    <n v="0"/>
    <x v="3"/>
    <x v="4"/>
    <x v="0"/>
    <x v="8"/>
    <x v="1"/>
    <x v="1"/>
  </r>
  <r>
    <x v="1"/>
    <x v="4"/>
    <s v="De Bonte Raaf"/>
    <x v="5"/>
    <x v="83"/>
    <n v="2611.4299999999998"/>
    <x v="3"/>
    <x v="4"/>
    <x v="0"/>
    <x v="9"/>
    <x v="1"/>
    <x v="1"/>
  </r>
  <r>
    <x v="1"/>
    <x v="4"/>
    <s v="De Bonte Raaf"/>
    <x v="5"/>
    <x v="84"/>
    <n v="0"/>
    <x v="3"/>
    <x v="4"/>
    <x v="0"/>
    <x v="3"/>
    <x v="1"/>
    <x v="1"/>
  </r>
  <r>
    <x v="1"/>
    <x v="4"/>
    <s v="De Bonte Raaf"/>
    <x v="6"/>
    <x v="0"/>
    <n v="5931.57"/>
    <x v="2"/>
    <x v="0"/>
    <x v="0"/>
    <x v="0"/>
    <x v="2"/>
    <x v="1"/>
  </r>
  <r>
    <x v="1"/>
    <x v="4"/>
    <s v="De Bonte Raaf"/>
    <x v="6"/>
    <x v="85"/>
    <n v="1545.33"/>
    <x v="2"/>
    <x v="0"/>
    <x v="0"/>
    <x v="0"/>
    <x v="2"/>
    <x v="1"/>
  </r>
  <r>
    <x v="1"/>
    <x v="4"/>
    <s v="De Bonte Raaf"/>
    <x v="6"/>
    <x v="97"/>
    <n v="1596.88"/>
    <x v="2"/>
    <x v="0"/>
    <x v="0"/>
    <x v="0"/>
    <x v="2"/>
    <x v="1"/>
  </r>
  <r>
    <x v="1"/>
    <x v="4"/>
    <s v="De Bonte Raaf"/>
    <x v="6"/>
    <x v="86"/>
    <n v="1545.33"/>
    <x v="2"/>
    <x v="0"/>
    <x v="0"/>
    <x v="0"/>
    <x v="2"/>
    <x v="1"/>
  </r>
  <r>
    <x v="1"/>
    <x v="4"/>
    <s v="De Bonte Raaf"/>
    <x v="6"/>
    <x v="4"/>
    <n v="1637.4"/>
    <x v="2"/>
    <x v="0"/>
    <x v="0"/>
    <x v="1"/>
    <x v="2"/>
    <x v="1"/>
  </r>
  <r>
    <x v="1"/>
    <x v="4"/>
    <s v="De Bonte Raaf"/>
    <x v="6"/>
    <x v="98"/>
    <n v="1596.88"/>
    <x v="2"/>
    <x v="0"/>
    <x v="0"/>
    <x v="0"/>
    <x v="2"/>
    <x v="1"/>
  </r>
  <r>
    <x v="1"/>
    <x v="4"/>
    <s v="De Bonte Raaf"/>
    <x v="6"/>
    <x v="6"/>
    <n v="2825.63"/>
    <x v="2"/>
    <x v="0"/>
    <x v="0"/>
    <x v="0"/>
    <x v="2"/>
    <x v="1"/>
  </r>
  <r>
    <x v="1"/>
    <x v="4"/>
    <s v="De Bonte Raaf"/>
    <x v="6"/>
    <x v="101"/>
    <n v="0"/>
    <x v="2"/>
    <x v="0"/>
    <x v="0"/>
    <x v="1"/>
    <x v="2"/>
    <x v="1"/>
  </r>
  <r>
    <x v="1"/>
    <x v="4"/>
    <s v="De Bonte Raaf"/>
    <x v="6"/>
    <x v="99"/>
    <n v="1596.88"/>
    <x v="2"/>
    <x v="0"/>
    <x v="0"/>
    <x v="0"/>
    <x v="2"/>
    <x v="1"/>
  </r>
  <r>
    <x v="1"/>
    <x v="4"/>
    <s v="De Bonte Raaf"/>
    <x v="6"/>
    <x v="9"/>
    <n v="0"/>
    <x v="2"/>
    <x v="0"/>
    <x v="0"/>
    <x v="0"/>
    <x v="2"/>
    <x v="1"/>
  </r>
  <r>
    <x v="1"/>
    <x v="4"/>
    <s v="De Bonte Raaf"/>
    <x v="6"/>
    <x v="102"/>
    <n v="0"/>
    <x v="2"/>
    <x v="0"/>
    <x v="0"/>
    <x v="0"/>
    <x v="2"/>
    <x v="1"/>
  </r>
  <r>
    <x v="1"/>
    <x v="4"/>
    <s v="De Bonte Raaf"/>
    <x v="6"/>
    <x v="87"/>
    <n v="1637.4"/>
    <x v="2"/>
    <x v="0"/>
    <x v="0"/>
    <x v="0"/>
    <x v="2"/>
    <x v="1"/>
  </r>
  <r>
    <x v="1"/>
    <x v="4"/>
    <s v="De Bonte Raaf"/>
    <x v="6"/>
    <x v="88"/>
    <n v="1637.4"/>
    <x v="2"/>
    <x v="0"/>
    <x v="0"/>
    <x v="0"/>
    <x v="2"/>
    <x v="1"/>
  </r>
  <r>
    <x v="1"/>
    <x v="4"/>
    <s v="De Bonte Raaf"/>
    <x v="6"/>
    <x v="89"/>
    <n v="1637.4"/>
    <x v="2"/>
    <x v="0"/>
    <x v="0"/>
    <x v="0"/>
    <x v="2"/>
    <x v="1"/>
  </r>
  <r>
    <x v="1"/>
    <x v="4"/>
    <s v="De Bonte Raaf"/>
    <x v="6"/>
    <x v="90"/>
    <n v="1637.4"/>
    <x v="2"/>
    <x v="0"/>
    <x v="0"/>
    <x v="0"/>
    <x v="2"/>
    <x v="1"/>
  </r>
  <r>
    <x v="1"/>
    <x v="4"/>
    <s v="De Bonte Raaf"/>
    <x v="6"/>
    <x v="91"/>
    <n v="1637.4"/>
    <x v="2"/>
    <x v="0"/>
    <x v="0"/>
    <x v="0"/>
    <x v="2"/>
    <x v="1"/>
  </r>
  <r>
    <x v="1"/>
    <x v="4"/>
    <s v="De Bonte Raaf"/>
    <x v="6"/>
    <x v="103"/>
    <n v="0"/>
    <x v="2"/>
    <x v="0"/>
    <x v="0"/>
    <x v="1"/>
    <x v="2"/>
    <x v="1"/>
  </r>
  <r>
    <x v="1"/>
    <x v="4"/>
    <s v="De Bonte Raaf"/>
    <x v="6"/>
    <x v="15"/>
    <n v="0"/>
    <x v="2"/>
    <x v="0"/>
    <x v="0"/>
    <x v="0"/>
    <x v="2"/>
    <x v="1"/>
  </r>
  <r>
    <x v="1"/>
    <x v="4"/>
    <s v="De Bonte Raaf"/>
    <x v="6"/>
    <x v="16"/>
    <n v="0"/>
    <x v="2"/>
    <x v="0"/>
    <x v="0"/>
    <x v="0"/>
    <x v="2"/>
    <x v="1"/>
  </r>
  <r>
    <x v="1"/>
    <x v="4"/>
    <s v="De Bonte Raaf"/>
    <x v="6"/>
    <x v="17"/>
    <n v="3142.21"/>
    <x v="2"/>
    <x v="0"/>
    <x v="0"/>
    <x v="0"/>
    <x v="2"/>
    <x v="1"/>
  </r>
  <r>
    <x v="1"/>
    <x v="4"/>
    <s v="De Bonte Raaf"/>
    <x v="6"/>
    <x v="18"/>
    <n v="3142.21"/>
    <x v="2"/>
    <x v="0"/>
    <x v="0"/>
    <x v="0"/>
    <x v="2"/>
    <x v="1"/>
  </r>
  <r>
    <x v="1"/>
    <x v="4"/>
    <s v="De Bonte Raaf"/>
    <x v="6"/>
    <x v="19"/>
    <n v="12"/>
    <x v="2"/>
    <x v="0"/>
    <x v="0"/>
    <x v="0"/>
    <x v="2"/>
    <x v="1"/>
  </r>
  <r>
    <x v="1"/>
    <x v="4"/>
    <s v="De Bonte Raaf"/>
    <x v="6"/>
    <x v="20"/>
    <n v="3142.21"/>
    <x v="2"/>
    <x v="0"/>
    <x v="0"/>
    <x v="0"/>
    <x v="2"/>
    <x v="1"/>
  </r>
  <r>
    <x v="1"/>
    <x v="4"/>
    <s v="De Bonte Raaf"/>
    <x v="6"/>
    <x v="21"/>
    <n v="-1165.02"/>
    <x v="2"/>
    <x v="0"/>
    <x v="0"/>
    <x v="0"/>
    <x v="2"/>
    <x v="1"/>
  </r>
  <r>
    <x v="1"/>
    <x v="4"/>
    <s v="De Bonte Raaf"/>
    <x v="6"/>
    <x v="22"/>
    <n v="3142.21"/>
    <x v="2"/>
    <x v="0"/>
    <x v="0"/>
    <x v="0"/>
    <x v="2"/>
    <x v="1"/>
  </r>
  <r>
    <x v="1"/>
    <x v="4"/>
    <s v="De Bonte Raaf"/>
    <x v="6"/>
    <x v="23"/>
    <n v="3142.21"/>
    <x v="2"/>
    <x v="0"/>
    <x v="0"/>
    <x v="0"/>
    <x v="2"/>
    <x v="1"/>
  </r>
  <r>
    <x v="1"/>
    <x v="4"/>
    <s v="De Bonte Raaf"/>
    <x v="6"/>
    <x v="24"/>
    <n v="3142.21"/>
    <x v="2"/>
    <x v="0"/>
    <x v="0"/>
    <x v="0"/>
    <x v="2"/>
    <x v="1"/>
  </r>
  <r>
    <x v="1"/>
    <x v="4"/>
    <s v="De Bonte Raaf"/>
    <x v="6"/>
    <x v="25"/>
    <n v="21.67"/>
    <x v="2"/>
    <x v="0"/>
    <x v="0"/>
    <x v="0"/>
    <x v="2"/>
    <x v="1"/>
  </r>
  <r>
    <x v="1"/>
    <x v="4"/>
    <s v="De Bonte Raaf"/>
    <x v="6"/>
    <x v="26"/>
    <n v="86.4"/>
    <x v="2"/>
    <x v="0"/>
    <x v="0"/>
    <x v="0"/>
    <x v="2"/>
    <x v="1"/>
  </r>
  <r>
    <x v="1"/>
    <x v="4"/>
    <s v="De Bonte Raaf"/>
    <x v="6"/>
    <x v="27"/>
    <n v="0"/>
    <x v="2"/>
    <x v="0"/>
    <x v="0"/>
    <x v="0"/>
    <x v="2"/>
    <x v="1"/>
  </r>
  <r>
    <x v="1"/>
    <x v="4"/>
    <s v="De Bonte Raaf"/>
    <x v="6"/>
    <x v="28"/>
    <n v="1545.33"/>
    <x v="2"/>
    <x v="0"/>
    <x v="0"/>
    <x v="0"/>
    <x v="2"/>
    <x v="1"/>
  </r>
  <r>
    <x v="1"/>
    <x v="4"/>
    <s v="De Bonte Raaf"/>
    <x v="6"/>
    <x v="29"/>
    <n v="1596.88"/>
    <x v="2"/>
    <x v="0"/>
    <x v="0"/>
    <x v="0"/>
    <x v="2"/>
    <x v="1"/>
  </r>
  <r>
    <x v="1"/>
    <x v="4"/>
    <s v="De Bonte Raaf"/>
    <x v="6"/>
    <x v="30"/>
    <n v="2729"/>
    <x v="2"/>
    <x v="0"/>
    <x v="0"/>
    <x v="0"/>
    <x v="2"/>
    <x v="1"/>
  </r>
  <r>
    <x v="1"/>
    <x v="4"/>
    <s v="De Bonte Raaf"/>
    <x v="6"/>
    <x v="31"/>
    <n v="17.489999999999998"/>
    <x v="2"/>
    <x v="0"/>
    <x v="0"/>
    <x v="0"/>
    <x v="2"/>
    <x v="1"/>
  </r>
  <r>
    <x v="1"/>
    <x v="4"/>
    <s v="De Bonte Raaf"/>
    <x v="6"/>
    <x v="32"/>
    <n v="93.6"/>
    <x v="2"/>
    <x v="0"/>
    <x v="0"/>
    <x v="0"/>
    <x v="2"/>
    <x v="1"/>
  </r>
  <r>
    <x v="1"/>
    <x v="4"/>
    <s v="De Bonte Raaf"/>
    <x v="6"/>
    <x v="33"/>
    <n v="60"/>
    <x v="2"/>
    <x v="0"/>
    <x v="0"/>
    <x v="0"/>
    <x v="2"/>
    <x v="1"/>
  </r>
  <r>
    <x v="1"/>
    <x v="4"/>
    <s v="De Bonte Raaf"/>
    <x v="6"/>
    <x v="34"/>
    <n v="60"/>
    <x v="2"/>
    <x v="0"/>
    <x v="0"/>
    <x v="0"/>
    <x v="2"/>
    <x v="1"/>
  </r>
  <r>
    <x v="1"/>
    <x v="4"/>
    <s v="De Bonte Raaf"/>
    <x v="6"/>
    <x v="35"/>
    <n v="60"/>
    <x v="2"/>
    <x v="0"/>
    <x v="0"/>
    <x v="0"/>
    <x v="2"/>
    <x v="1"/>
  </r>
  <r>
    <x v="1"/>
    <x v="4"/>
    <s v="De Bonte Raaf"/>
    <x v="6"/>
    <x v="36"/>
    <n v="94"/>
    <x v="2"/>
    <x v="0"/>
    <x v="0"/>
    <x v="0"/>
    <x v="2"/>
    <x v="1"/>
  </r>
  <r>
    <x v="1"/>
    <x v="4"/>
    <s v="De Bonte Raaf"/>
    <x v="6"/>
    <x v="37"/>
    <n v="219.95"/>
    <x v="2"/>
    <x v="0"/>
    <x v="0"/>
    <x v="0"/>
    <x v="2"/>
    <x v="1"/>
  </r>
  <r>
    <x v="1"/>
    <x v="4"/>
    <s v="De Bonte Raaf"/>
    <x v="6"/>
    <x v="127"/>
    <n v="37.1"/>
    <x v="2"/>
    <x v="0"/>
    <x v="0"/>
    <x v="0"/>
    <x v="2"/>
    <x v="1"/>
  </r>
  <r>
    <x v="1"/>
    <x v="4"/>
    <s v="De Bonte Raaf"/>
    <x v="6"/>
    <x v="128"/>
    <n v="37.1"/>
    <x v="2"/>
    <x v="0"/>
    <x v="0"/>
    <x v="0"/>
    <x v="2"/>
    <x v="1"/>
  </r>
  <r>
    <x v="1"/>
    <x v="4"/>
    <s v="De Bonte Raaf"/>
    <x v="6"/>
    <x v="129"/>
    <n v="20523.34"/>
    <x v="2"/>
    <x v="0"/>
    <x v="0"/>
    <x v="0"/>
    <x v="2"/>
    <x v="1"/>
  </r>
  <r>
    <x v="1"/>
    <x v="4"/>
    <s v="De Bonte Raaf"/>
    <x v="6"/>
    <x v="38"/>
    <n v="-3.38"/>
    <x v="2"/>
    <x v="0"/>
    <x v="0"/>
    <x v="0"/>
    <x v="2"/>
    <x v="1"/>
  </r>
  <r>
    <x v="1"/>
    <x v="4"/>
    <s v="De Bonte Raaf"/>
    <x v="6"/>
    <x v="93"/>
    <n v="93.6"/>
    <x v="2"/>
    <x v="0"/>
    <x v="0"/>
    <x v="0"/>
    <x v="2"/>
    <x v="1"/>
  </r>
  <r>
    <x v="1"/>
    <x v="4"/>
    <s v="De Bonte Raaf"/>
    <x v="6"/>
    <x v="40"/>
    <n v="90.22"/>
    <x v="2"/>
    <x v="0"/>
    <x v="0"/>
    <x v="0"/>
    <x v="2"/>
    <x v="1"/>
  </r>
  <r>
    <x v="1"/>
    <x v="4"/>
    <s v="De Bonte Raaf"/>
    <x v="6"/>
    <x v="94"/>
    <n v="93.6"/>
    <x v="2"/>
    <x v="0"/>
    <x v="0"/>
    <x v="0"/>
    <x v="2"/>
    <x v="1"/>
  </r>
  <r>
    <x v="1"/>
    <x v="4"/>
    <s v="De Bonte Raaf"/>
    <x v="6"/>
    <x v="92"/>
    <n v="1637.4"/>
    <x v="2"/>
    <x v="0"/>
    <x v="0"/>
    <x v="0"/>
    <x v="2"/>
    <x v="1"/>
  </r>
  <r>
    <x v="1"/>
    <x v="4"/>
    <s v="De Bonte Raaf"/>
    <x v="6"/>
    <x v="107"/>
    <n v="25"/>
    <x v="2"/>
    <x v="0"/>
    <x v="0"/>
    <x v="1"/>
    <x v="2"/>
    <x v="1"/>
  </r>
  <r>
    <x v="1"/>
    <x v="4"/>
    <s v="De Bonte Raaf"/>
    <x v="6"/>
    <x v="43"/>
    <n v="0"/>
    <x v="2"/>
    <x v="0"/>
    <x v="0"/>
    <x v="1"/>
    <x v="2"/>
    <x v="1"/>
  </r>
  <r>
    <x v="1"/>
    <x v="4"/>
    <s v="De Bonte Raaf"/>
    <x v="6"/>
    <x v="108"/>
    <n v="0"/>
    <x v="2"/>
    <x v="0"/>
    <x v="0"/>
    <x v="1"/>
    <x v="2"/>
    <x v="1"/>
  </r>
  <r>
    <x v="1"/>
    <x v="4"/>
    <s v="De Bonte Raaf"/>
    <x v="6"/>
    <x v="109"/>
    <n v="0"/>
    <x v="2"/>
    <x v="0"/>
    <x v="0"/>
    <x v="1"/>
    <x v="2"/>
    <x v="1"/>
  </r>
  <r>
    <x v="1"/>
    <x v="4"/>
    <s v="De Bonte Raaf"/>
    <x v="6"/>
    <x v="110"/>
    <n v="0"/>
    <x v="2"/>
    <x v="0"/>
    <x v="0"/>
    <x v="1"/>
    <x v="2"/>
    <x v="1"/>
  </r>
  <r>
    <x v="1"/>
    <x v="4"/>
    <s v="De Bonte Raaf"/>
    <x v="6"/>
    <x v="44"/>
    <n v="0"/>
    <x v="2"/>
    <x v="0"/>
    <x v="0"/>
    <x v="2"/>
    <x v="2"/>
    <x v="1"/>
  </r>
  <r>
    <x v="1"/>
    <x v="4"/>
    <s v="De Bonte Raaf"/>
    <x v="6"/>
    <x v="111"/>
    <n v="0"/>
    <x v="2"/>
    <x v="0"/>
    <x v="0"/>
    <x v="2"/>
    <x v="2"/>
    <x v="1"/>
  </r>
  <r>
    <x v="1"/>
    <x v="4"/>
    <s v="De Bonte Raaf"/>
    <x v="6"/>
    <x v="46"/>
    <n v="0"/>
    <x v="2"/>
    <x v="0"/>
    <x v="0"/>
    <x v="2"/>
    <x v="2"/>
    <x v="1"/>
  </r>
  <r>
    <x v="1"/>
    <x v="4"/>
    <s v="De Bonte Raaf"/>
    <x v="6"/>
    <x v="112"/>
    <n v="0"/>
    <x v="2"/>
    <x v="0"/>
    <x v="0"/>
    <x v="2"/>
    <x v="2"/>
    <x v="1"/>
  </r>
  <r>
    <x v="1"/>
    <x v="4"/>
    <s v="De Bonte Raaf"/>
    <x v="6"/>
    <x v="113"/>
    <n v="0"/>
    <x v="2"/>
    <x v="0"/>
    <x v="0"/>
    <x v="2"/>
    <x v="2"/>
    <x v="1"/>
  </r>
  <r>
    <x v="1"/>
    <x v="4"/>
    <s v="De Bonte Raaf"/>
    <x v="6"/>
    <x v="114"/>
    <n v="0"/>
    <x v="2"/>
    <x v="0"/>
    <x v="0"/>
    <x v="2"/>
    <x v="2"/>
    <x v="1"/>
  </r>
  <r>
    <x v="1"/>
    <x v="4"/>
    <s v="De Bonte Raaf"/>
    <x v="6"/>
    <x v="115"/>
    <n v="0"/>
    <x v="2"/>
    <x v="0"/>
    <x v="0"/>
    <x v="2"/>
    <x v="2"/>
    <x v="1"/>
  </r>
  <r>
    <x v="1"/>
    <x v="4"/>
    <s v="De Bonte Raaf"/>
    <x v="6"/>
    <x v="116"/>
    <n v="0"/>
    <x v="2"/>
    <x v="0"/>
    <x v="0"/>
    <x v="1"/>
    <x v="2"/>
    <x v="1"/>
  </r>
  <r>
    <x v="1"/>
    <x v="4"/>
    <s v="De Bonte Raaf"/>
    <x v="6"/>
    <x v="117"/>
    <n v="0"/>
    <x v="2"/>
    <x v="0"/>
    <x v="0"/>
    <x v="2"/>
    <x v="2"/>
    <x v="1"/>
  </r>
  <r>
    <x v="1"/>
    <x v="4"/>
    <s v="De Bonte Raaf"/>
    <x v="6"/>
    <x v="118"/>
    <n v="0"/>
    <x v="2"/>
    <x v="0"/>
    <x v="0"/>
    <x v="1"/>
    <x v="2"/>
    <x v="1"/>
  </r>
  <r>
    <x v="1"/>
    <x v="4"/>
    <s v="De Bonte Raaf"/>
    <x v="6"/>
    <x v="119"/>
    <n v="-12.94"/>
    <x v="2"/>
    <x v="0"/>
    <x v="0"/>
    <x v="10"/>
    <x v="2"/>
    <x v="1"/>
  </r>
  <r>
    <x v="1"/>
    <x v="4"/>
    <s v="De Bonte Raaf"/>
    <x v="6"/>
    <x v="132"/>
    <n v="0"/>
    <x v="2"/>
    <x v="0"/>
    <x v="0"/>
    <x v="10"/>
    <x v="2"/>
    <x v="1"/>
  </r>
  <r>
    <x v="1"/>
    <x v="4"/>
    <s v="De Bonte Raaf"/>
    <x v="6"/>
    <x v="133"/>
    <n v="0"/>
    <x v="2"/>
    <x v="0"/>
    <x v="0"/>
    <x v="10"/>
    <x v="2"/>
    <x v="1"/>
  </r>
  <r>
    <x v="1"/>
    <x v="4"/>
    <s v="De Bonte Raaf"/>
    <x v="6"/>
    <x v="120"/>
    <n v="359.7"/>
    <x v="2"/>
    <x v="0"/>
    <x v="0"/>
    <x v="10"/>
    <x v="2"/>
    <x v="1"/>
  </r>
  <r>
    <x v="1"/>
    <x v="4"/>
    <s v="De Bonte Raaf"/>
    <x v="6"/>
    <x v="121"/>
    <n v="-79.13"/>
    <x v="2"/>
    <x v="0"/>
    <x v="0"/>
    <x v="10"/>
    <x v="2"/>
    <x v="1"/>
  </r>
  <r>
    <x v="1"/>
    <x v="4"/>
    <s v="De Bonte Raaf"/>
    <x v="6"/>
    <x v="122"/>
    <n v="-79.13"/>
    <x v="2"/>
    <x v="0"/>
    <x v="0"/>
    <x v="10"/>
    <x v="2"/>
    <x v="1"/>
  </r>
  <r>
    <x v="1"/>
    <x v="4"/>
    <s v="De Bonte Raaf"/>
    <x v="6"/>
    <x v="123"/>
    <n v="0"/>
    <x v="2"/>
    <x v="0"/>
    <x v="0"/>
    <x v="10"/>
    <x v="2"/>
    <x v="1"/>
  </r>
  <r>
    <x v="1"/>
    <x v="4"/>
    <s v="De Bonte Raaf"/>
    <x v="6"/>
    <x v="124"/>
    <n v="0"/>
    <x v="2"/>
    <x v="0"/>
    <x v="0"/>
    <x v="10"/>
    <x v="2"/>
    <x v="1"/>
  </r>
  <r>
    <x v="1"/>
    <x v="4"/>
    <s v="De Bonte Raaf"/>
    <x v="6"/>
    <x v="48"/>
    <n v="1571.88"/>
    <x v="2"/>
    <x v="0"/>
    <x v="0"/>
    <x v="1"/>
    <x v="2"/>
    <x v="1"/>
  </r>
  <r>
    <x v="1"/>
    <x v="4"/>
    <s v="De Bonte Raaf"/>
    <x v="6"/>
    <x v="49"/>
    <n v="130.99"/>
    <x v="2"/>
    <x v="0"/>
    <x v="0"/>
    <x v="3"/>
    <x v="2"/>
    <x v="1"/>
  </r>
  <r>
    <x v="1"/>
    <x v="4"/>
    <s v="De Bonte Raaf"/>
    <x v="6"/>
    <x v="50"/>
    <n v="-216.13"/>
    <x v="2"/>
    <x v="0"/>
    <x v="0"/>
    <x v="4"/>
    <x v="2"/>
    <x v="1"/>
  </r>
  <r>
    <x v="1"/>
    <x v="4"/>
    <s v="De Bonte Raaf"/>
    <x v="6"/>
    <x v="51"/>
    <n v="-288.18"/>
    <x v="2"/>
    <x v="0"/>
    <x v="0"/>
    <x v="4"/>
    <x v="2"/>
    <x v="1"/>
  </r>
  <r>
    <x v="1"/>
    <x v="4"/>
    <s v="De Bonte Raaf"/>
    <x v="6"/>
    <x v="52"/>
    <n v="0"/>
    <x v="2"/>
    <x v="0"/>
    <x v="0"/>
    <x v="1"/>
    <x v="2"/>
    <x v="1"/>
  </r>
  <r>
    <x v="1"/>
    <x v="4"/>
    <s v="De Bonte Raaf"/>
    <x v="6"/>
    <x v="53"/>
    <n v="24.56"/>
    <x v="2"/>
    <x v="0"/>
    <x v="0"/>
    <x v="3"/>
    <x v="2"/>
    <x v="1"/>
  </r>
  <r>
    <x v="1"/>
    <x v="4"/>
    <s v="De Bonte Raaf"/>
    <x v="6"/>
    <x v="54"/>
    <n v="3.68"/>
    <x v="2"/>
    <x v="0"/>
    <x v="0"/>
    <x v="4"/>
    <x v="2"/>
    <x v="1"/>
  </r>
  <r>
    <x v="1"/>
    <x v="4"/>
    <s v="De Bonte Raaf"/>
    <x v="6"/>
    <x v="55"/>
    <n v="4.91"/>
    <x v="2"/>
    <x v="0"/>
    <x v="0"/>
    <x v="4"/>
    <x v="2"/>
    <x v="1"/>
  </r>
  <r>
    <x v="1"/>
    <x v="4"/>
    <s v="De Bonte Raaf"/>
    <x v="6"/>
    <x v="56"/>
    <n v="0"/>
    <x v="2"/>
    <x v="0"/>
    <x v="0"/>
    <x v="4"/>
    <x v="2"/>
    <x v="1"/>
  </r>
  <r>
    <x v="1"/>
    <x v="4"/>
    <s v="De Bonte Raaf"/>
    <x v="6"/>
    <x v="57"/>
    <n v="0"/>
    <x v="2"/>
    <x v="0"/>
    <x v="0"/>
    <x v="4"/>
    <x v="2"/>
    <x v="1"/>
  </r>
  <r>
    <x v="1"/>
    <x v="4"/>
    <s v="De Bonte Raaf"/>
    <x v="6"/>
    <x v="58"/>
    <n v="0"/>
    <x v="2"/>
    <x v="0"/>
    <x v="0"/>
    <x v="4"/>
    <x v="2"/>
    <x v="1"/>
  </r>
  <r>
    <x v="1"/>
    <x v="4"/>
    <s v="De Bonte Raaf"/>
    <x v="6"/>
    <x v="59"/>
    <n v="0"/>
    <x v="2"/>
    <x v="0"/>
    <x v="0"/>
    <x v="4"/>
    <x v="2"/>
    <x v="1"/>
  </r>
  <r>
    <x v="1"/>
    <x v="4"/>
    <s v="De Bonte Raaf"/>
    <x v="6"/>
    <x v="60"/>
    <n v="236.61"/>
    <x v="2"/>
    <x v="0"/>
    <x v="0"/>
    <x v="5"/>
    <x v="2"/>
    <x v="1"/>
  </r>
  <r>
    <x v="1"/>
    <x v="4"/>
    <s v="De Bonte Raaf"/>
    <x v="6"/>
    <x v="61"/>
    <n v="0"/>
    <x v="2"/>
    <x v="0"/>
    <x v="0"/>
    <x v="5"/>
    <x v="2"/>
    <x v="1"/>
  </r>
  <r>
    <x v="1"/>
    <x v="4"/>
    <s v="De Bonte Raaf"/>
    <x v="6"/>
    <x v="62"/>
    <n v="0"/>
    <x v="2"/>
    <x v="0"/>
    <x v="0"/>
    <x v="5"/>
    <x v="2"/>
    <x v="1"/>
  </r>
  <r>
    <x v="1"/>
    <x v="4"/>
    <s v="De Bonte Raaf"/>
    <x v="6"/>
    <x v="63"/>
    <n v="0"/>
    <x v="2"/>
    <x v="0"/>
    <x v="0"/>
    <x v="5"/>
    <x v="2"/>
    <x v="1"/>
  </r>
  <r>
    <x v="1"/>
    <x v="4"/>
    <s v="De Bonte Raaf"/>
    <x v="6"/>
    <x v="64"/>
    <n v="16.97"/>
    <x v="2"/>
    <x v="0"/>
    <x v="0"/>
    <x v="5"/>
    <x v="2"/>
    <x v="1"/>
  </r>
  <r>
    <x v="1"/>
    <x v="4"/>
    <s v="De Bonte Raaf"/>
    <x v="6"/>
    <x v="65"/>
    <n v="0"/>
    <x v="2"/>
    <x v="0"/>
    <x v="0"/>
    <x v="5"/>
    <x v="2"/>
    <x v="1"/>
  </r>
  <r>
    <x v="1"/>
    <x v="4"/>
    <s v="De Bonte Raaf"/>
    <x v="6"/>
    <x v="66"/>
    <n v="0"/>
    <x v="2"/>
    <x v="0"/>
    <x v="0"/>
    <x v="5"/>
    <x v="2"/>
    <x v="1"/>
  </r>
  <r>
    <x v="1"/>
    <x v="4"/>
    <s v="De Bonte Raaf"/>
    <x v="6"/>
    <x v="67"/>
    <n v="241.95"/>
    <x v="2"/>
    <x v="0"/>
    <x v="0"/>
    <x v="5"/>
    <x v="2"/>
    <x v="1"/>
  </r>
  <r>
    <x v="1"/>
    <x v="4"/>
    <s v="De Bonte Raaf"/>
    <x v="6"/>
    <x v="68"/>
    <n v="0"/>
    <x v="2"/>
    <x v="0"/>
    <x v="0"/>
    <x v="5"/>
    <x v="2"/>
    <x v="1"/>
  </r>
  <r>
    <x v="1"/>
    <x v="4"/>
    <s v="De Bonte Raaf"/>
    <x v="6"/>
    <x v="69"/>
    <n v="0"/>
    <x v="2"/>
    <x v="0"/>
    <x v="0"/>
    <x v="5"/>
    <x v="2"/>
    <x v="1"/>
  </r>
  <r>
    <x v="1"/>
    <x v="4"/>
    <s v="De Bonte Raaf"/>
    <x v="6"/>
    <x v="70"/>
    <n v="11.63"/>
    <x v="2"/>
    <x v="0"/>
    <x v="0"/>
    <x v="5"/>
    <x v="2"/>
    <x v="1"/>
  </r>
  <r>
    <x v="1"/>
    <x v="4"/>
    <s v="De Bonte Raaf"/>
    <x v="6"/>
    <x v="71"/>
    <n v="0"/>
    <x v="2"/>
    <x v="0"/>
    <x v="0"/>
    <x v="5"/>
    <x v="2"/>
    <x v="1"/>
  </r>
  <r>
    <x v="1"/>
    <x v="4"/>
    <s v="De Bonte Raaf"/>
    <x v="6"/>
    <x v="72"/>
    <n v="0"/>
    <x v="2"/>
    <x v="0"/>
    <x v="0"/>
    <x v="4"/>
    <x v="2"/>
    <x v="1"/>
  </r>
  <r>
    <x v="1"/>
    <x v="4"/>
    <s v="De Bonte Raaf"/>
    <x v="6"/>
    <x v="73"/>
    <n v="0"/>
    <x v="2"/>
    <x v="0"/>
    <x v="0"/>
    <x v="4"/>
    <x v="2"/>
    <x v="1"/>
  </r>
  <r>
    <x v="1"/>
    <x v="4"/>
    <s v="De Bonte Raaf"/>
    <x v="6"/>
    <x v="74"/>
    <n v="0"/>
    <x v="2"/>
    <x v="0"/>
    <x v="0"/>
    <x v="4"/>
    <x v="2"/>
    <x v="1"/>
  </r>
  <r>
    <x v="1"/>
    <x v="4"/>
    <s v="De Bonte Raaf"/>
    <x v="6"/>
    <x v="75"/>
    <n v="0"/>
    <x v="2"/>
    <x v="0"/>
    <x v="0"/>
    <x v="4"/>
    <x v="2"/>
    <x v="1"/>
  </r>
  <r>
    <x v="1"/>
    <x v="4"/>
    <s v="De Bonte Raaf"/>
    <x v="6"/>
    <x v="76"/>
    <n v="219.95"/>
    <x v="2"/>
    <x v="0"/>
    <x v="0"/>
    <x v="6"/>
    <x v="2"/>
    <x v="1"/>
  </r>
  <r>
    <x v="1"/>
    <x v="4"/>
    <s v="De Bonte Raaf"/>
    <x v="6"/>
    <x v="125"/>
    <n v="0"/>
    <x v="2"/>
    <x v="0"/>
    <x v="0"/>
    <x v="6"/>
    <x v="2"/>
    <x v="1"/>
  </r>
  <r>
    <x v="1"/>
    <x v="4"/>
    <s v="De Bonte Raaf"/>
    <x v="6"/>
    <x v="77"/>
    <n v="-572.58000000000004"/>
    <x v="2"/>
    <x v="0"/>
    <x v="0"/>
    <x v="7"/>
    <x v="2"/>
    <x v="1"/>
  </r>
  <r>
    <x v="1"/>
    <x v="4"/>
    <s v="De Bonte Raaf"/>
    <x v="6"/>
    <x v="78"/>
    <n v="-592.44000000000005"/>
    <x v="2"/>
    <x v="0"/>
    <x v="0"/>
    <x v="7"/>
    <x v="2"/>
    <x v="1"/>
  </r>
  <r>
    <x v="1"/>
    <x v="4"/>
    <s v="De Bonte Raaf"/>
    <x v="6"/>
    <x v="79"/>
    <n v="0"/>
    <x v="2"/>
    <x v="0"/>
    <x v="0"/>
    <x v="7"/>
    <x v="2"/>
    <x v="1"/>
  </r>
  <r>
    <x v="1"/>
    <x v="4"/>
    <s v="De Bonte Raaf"/>
    <x v="6"/>
    <x v="80"/>
    <n v="0"/>
    <x v="2"/>
    <x v="0"/>
    <x v="0"/>
    <x v="8"/>
    <x v="2"/>
    <x v="1"/>
  </r>
  <r>
    <x v="1"/>
    <x v="4"/>
    <s v="De Bonte Raaf"/>
    <x v="6"/>
    <x v="126"/>
    <n v="0"/>
    <x v="2"/>
    <x v="0"/>
    <x v="0"/>
    <x v="8"/>
    <x v="2"/>
    <x v="1"/>
  </r>
  <r>
    <x v="1"/>
    <x v="4"/>
    <s v="De Bonte Raaf"/>
    <x v="6"/>
    <x v="81"/>
    <n v="1977.19"/>
    <x v="2"/>
    <x v="0"/>
    <x v="0"/>
    <x v="8"/>
    <x v="2"/>
    <x v="1"/>
  </r>
  <r>
    <x v="1"/>
    <x v="4"/>
    <s v="De Bonte Raaf"/>
    <x v="6"/>
    <x v="82"/>
    <n v="0"/>
    <x v="2"/>
    <x v="0"/>
    <x v="0"/>
    <x v="8"/>
    <x v="2"/>
    <x v="1"/>
  </r>
  <r>
    <x v="1"/>
    <x v="4"/>
    <s v="De Bonte Raaf"/>
    <x v="6"/>
    <x v="83"/>
    <n v="1977.19"/>
    <x v="2"/>
    <x v="0"/>
    <x v="0"/>
    <x v="9"/>
    <x v="2"/>
    <x v="1"/>
  </r>
  <r>
    <x v="1"/>
    <x v="4"/>
    <s v="De Bonte Raaf"/>
    <x v="6"/>
    <x v="84"/>
    <n v="0"/>
    <x v="2"/>
    <x v="0"/>
    <x v="0"/>
    <x v="3"/>
    <x v="2"/>
    <x v="1"/>
  </r>
  <r>
    <x v="1"/>
    <x v="4"/>
    <s v="De Bonte Raaf"/>
    <x v="7"/>
    <x v="0"/>
    <n v="12329.1"/>
    <x v="2"/>
    <x v="0"/>
    <x v="0"/>
    <x v="0"/>
    <x v="0"/>
    <x v="0"/>
  </r>
  <r>
    <x v="1"/>
    <x v="4"/>
    <s v="De Bonte Raaf"/>
    <x v="7"/>
    <x v="85"/>
    <n v="2801.86"/>
    <x v="2"/>
    <x v="0"/>
    <x v="0"/>
    <x v="0"/>
    <x v="0"/>
    <x v="0"/>
  </r>
  <r>
    <x v="1"/>
    <x v="4"/>
    <s v="De Bonte Raaf"/>
    <x v="7"/>
    <x v="97"/>
    <n v="2932.96"/>
    <x v="2"/>
    <x v="0"/>
    <x v="0"/>
    <x v="0"/>
    <x v="0"/>
    <x v="0"/>
  </r>
  <r>
    <x v="1"/>
    <x v="4"/>
    <s v="De Bonte Raaf"/>
    <x v="7"/>
    <x v="86"/>
    <n v="2801.86"/>
    <x v="2"/>
    <x v="0"/>
    <x v="0"/>
    <x v="0"/>
    <x v="0"/>
    <x v="0"/>
  </r>
  <r>
    <x v="1"/>
    <x v="4"/>
    <s v="De Bonte Raaf"/>
    <x v="7"/>
    <x v="4"/>
    <n v="2951"/>
    <x v="2"/>
    <x v="0"/>
    <x v="0"/>
    <x v="1"/>
    <x v="0"/>
    <x v="0"/>
  </r>
  <r>
    <x v="1"/>
    <x v="4"/>
    <s v="De Bonte Raaf"/>
    <x v="7"/>
    <x v="98"/>
    <n v="2932.96"/>
    <x v="2"/>
    <x v="0"/>
    <x v="0"/>
    <x v="0"/>
    <x v="0"/>
    <x v="0"/>
  </r>
  <r>
    <x v="1"/>
    <x v="4"/>
    <s v="De Bonte Raaf"/>
    <x v="7"/>
    <x v="6"/>
    <n v="4869.3"/>
    <x v="2"/>
    <x v="0"/>
    <x v="0"/>
    <x v="0"/>
    <x v="0"/>
    <x v="0"/>
  </r>
  <r>
    <x v="1"/>
    <x v="4"/>
    <s v="De Bonte Raaf"/>
    <x v="7"/>
    <x v="101"/>
    <n v="0"/>
    <x v="2"/>
    <x v="0"/>
    <x v="0"/>
    <x v="1"/>
    <x v="0"/>
    <x v="0"/>
  </r>
  <r>
    <x v="1"/>
    <x v="4"/>
    <s v="De Bonte Raaf"/>
    <x v="7"/>
    <x v="99"/>
    <n v="2932.96"/>
    <x v="2"/>
    <x v="0"/>
    <x v="0"/>
    <x v="0"/>
    <x v="0"/>
    <x v="0"/>
  </r>
  <r>
    <x v="1"/>
    <x v="4"/>
    <s v="De Bonte Raaf"/>
    <x v="7"/>
    <x v="9"/>
    <n v="0"/>
    <x v="2"/>
    <x v="0"/>
    <x v="0"/>
    <x v="0"/>
    <x v="0"/>
    <x v="0"/>
  </r>
  <r>
    <x v="1"/>
    <x v="4"/>
    <s v="De Bonte Raaf"/>
    <x v="7"/>
    <x v="102"/>
    <n v="0"/>
    <x v="2"/>
    <x v="0"/>
    <x v="0"/>
    <x v="0"/>
    <x v="0"/>
    <x v="0"/>
  </r>
  <r>
    <x v="1"/>
    <x v="4"/>
    <s v="De Bonte Raaf"/>
    <x v="7"/>
    <x v="87"/>
    <n v="2951"/>
    <x v="2"/>
    <x v="0"/>
    <x v="0"/>
    <x v="0"/>
    <x v="0"/>
    <x v="0"/>
  </r>
  <r>
    <x v="1"/>
    <x v="4"/>
    <s v="De Bonte Raaf"/>
    <x v="7"/>
    <x v="88"/>
    <n v="2951"/>
    <x v="2"/>
    <x v="0"/>
    <x v="0"/>
    <x v="0"/>
    <x v="0"/>
    <x v="0"/>
  </r>
  <r>
    <x v="1"/>
    <x v="4"/>
    <s v="De Bonte Raaf"/>
    <x v="7"/>
    <x v="89"/>
    <n v="2951"/>
    <x v="2"/>
    <x v="0"/>
    <x v="0"/>
    <x v="0"/>
    <x v="0"/>
    <x v="0"/>
  </r>
  <r>
    <x v="1"/>
    <x v="4"/>
    <s v="De Bonte Raaf"/>
    <x v="7"/>
    <x v="90"/>
    <n v="2951"/>
    <x v="2"/>
    <x v="0"/>
    <x v="0"/>
    <x v="0"/>
    <x v="0"/>
    <x v="0"/>
  </r>
  <r>
    <x v="1"/>
    <x v="4"/>
    <s v="De Bonte Raaf"/>
    <x v="7"/>
    <x v="91"/>
    <n v="2951"/>
    <x v="2"/>
    <x v="0"/>
    <x v="0"/>
    <x v="0"/>
    <x v="0"/>
    <x v="0"/>
  </r>
  <r>
    <x v="1"/>
    <x v="4"/>
    <s v="De Bonte Raaf"/>
    <x v="7"/>
    <x v="103"/>
    <n v="0"/>
    <x v="2"/>
    <x v="0"/>
    <x v="0"/>
    <x v="1"/>
    <x v="0"/>
    <x v="0"/>
  </r>
  <r>
    <x v="1"/>
    <x v="4"/>
    <s v="De Bonte Raaf"/>
    <x v="7"/>
    <x v="95"/>
    <n v="-55"/>
    <x v="2"/>
    <x v="0"/>
    <x v="0"/>
    <x v="0"/>
    <x v="0"/>
    <x v="0"/>
  </r>
  <r>
    <x v="1"/>
    <x v="4"/>
    <s v="De Bonte Raaf"/>
    <x v="7"/>
    <x v="16"/>
    <n v="5734.82"/>
    <x v="2"/>
    <x v="0"/>
    <x v="0"/>
    <x v="0"/>
    <x v="0"/>
    <x v="0"/>
  </r>
  <r>
    <x v="1"/>
    <x v="4"/>
    <s v="De Bonte Raaf"/>
    <x v="7"/>
    <x v="17"/>
    <n v="0"/>
    <x v="2"/>
    <x v="0"/>
    <x v="0"/>
    <x v="0"/>
    <x v="0"/>
    <x v="0"/>
  </r>
  <r>
    <x v="1"/>
    <x v="4"/>
    <s v="De Bonte Raaf"/>
    <x v="7"/>
    <x v="18"/>
    <n v="5734.82"/>
    <x v="2"/>
    <x v="0"/>
    <x v="0"/>
    <x v="0"/>
    <x v="0"/>
    <x v="0"/>
  </r>
  <r>
    <x v="1"/>
    <x v="4"/>
    <s v="De Bonte Raaf"/>
    <x v="7"/>
    <x v="19"/>
    <n v="21"/>
    <x v="2"/>
    <x v="0"/>
    <x v="0"/>
    <x v="0"/>
    <x v="0"/>
    <x v="0"/>
  </r>
  <r>
    <x v="1"/>
    <x v="4"/>
    <s v="De Bonte Raaf"/>
    <x v="7"/>
    <x v="20"/>
    <n v="5734.82"/>
    <x v="2"/>
    <x v="0"/>
    <x v="0"/>
    <x v="0"/>
    <x v="0"/>
    <x v="0"/>
  </r>
  <r>
    <x v="1"/>
    <x v="4"/>
    <s v="De Bonte Raaf"/>
    <x v="7"/>
    <x v="21"/>
    <n v="-1545.12"/>
    <x v="2"/>
    <x v="0"/>
    <x v="0"/>
    <x v="0"/>
    <x v="0"/>
    <x v="0"/>
  </r>
  <r>
    <x v="1"/>
    <x v="4"/>
    <s v="De Bonte Raaf"/>
    <x v="7"/>
    <x v="22"/>
    <n v="5734.82"/>
    <x v="2"/>
    <x v="0"/>
    <x v="0"/>
    <x v="0"/>
    <x v="0"/>
    <x v="0"/>
  </r>
  <r>
    <x v="1"/>
    <x v="4"/>
    <s v="De Bonte Raaf"/>
    <x v="7"/>
    <x v="23"/>
    <n v="5734.82"/>
    <x v="2"/>
    <x v="0"/>
    <x v="0"/>
    <x v="0"/>
    <x v="0"/>
    <x v="0"/>
  </r>
  <r>
    <x v="1"/>
    <x v="4"/>
    <s v="De Bonte Raaf"/>
    <x v="7"/>
    <x v="24"/>
    <n v="5734.82"/>
    <x v="2"/>
    <x v="0"/>
    <x v="0"/>
    <x v="0"/>
    <x v="0"/>
    <x v="0"/>
  </r>
  <r>
    <x v="1"/>
    <x v="4"/>
    <s v="De Bonte Raaf"/>
    <x v="7"/>
    <x v="25"/>
    <n v="21.67"/>
    <x v="2"/>
    <x v="0"/>
    <x v="0"/>
    <x v="0"/>
    <x v="0"/>
    <x v="0"/>
  </r>
  <r>
    <x v="1"/>
    <x v="4"/>
    <s v="De Bonte Raaf"/>
    <x v="7"/>
    <x v="26"/>
    <n v="151.19999999999999"/>
    <x v="2"/>
    <x v="0"/>
    <x v="0"/>
    <x v="0"/>
    <x v="0"/>
    <x v="0"/>
  </r>
  <r>
    <x v="1"/>
    <x v="4"/>
    <s v="De Bonte Raaf"/>
    <x v="7"/>
    <x v="27"/>
    <n v="345.83"/>
    <x v="2"/>
    <x v="0"/>
    <x v="0"/>
    <x v="0"/>
    <x v="0"/>
    <x v="0"/>
  </r>
  <r>
    <x v="1"/>
    <x v="4"/>
    <s v="De Bonte Raaf"/>
    <x v="7"/>
    <x v="28"/>
    <n v="2801.86"/>
    <x v="2"/>
    <x v="0"/>
    <x v="0"/>
    <x v="0"/>
    <x v="0"/>
    <x v="0"/>
  </r>
  <r>
    <x v="1"/>
    <x v="4"/>
    <s v="De Bonte Raaf"/>
    <x v="7"/>
    <x v="29"/>
    <n v="2932.96"/>
    <x v="2"/>
    <x v="0"/>
    <x v="0"/>
    <x v="0"/>
    <x v="0"/>
    <x v="0"/>
  </r>
  <r>
    <x v="1"/>
    <x v="4"/>
    <s v="De Bonte Raaf"/>
    <x v="7"/>
    <x v="30"/>
    <n v="2951"/>
    <x v="2"/>
    <x v="0"/>
    <x v="0"/>
    <x v="0"/>
    <x v="0"/>
    <x v="0"/>
  </r>
  <r>
    <x v="1"/>
    <x v="4"/>
    <s v="De Bonte Raaf"/>
    <x v="7"/>
    <x v="31"/>
    <n v="18.920000000000002"/>
    <x v="2"/>
    <x v="0"/>
    <x v="0"/>
    <x v="0"/>
    <x v="0"/>
    <x v="0"/>
  </r>
  <r>
    <x v="1"/>
    <x v="4"/>
    <s v="De Bonte Raaf"/>
    <x v="7"/>
    <x v="32"/>
    <n v="156"/>
    <x v="2"/>
    <x v="0"/>
    <x v="0"/>
    <x v="0"/>
    <x v="0"/>
    <x v="0"/>
  </r>
  <r>
    <x v="1"/>
    <x v="4"/>
    <s v="De Bonte Raaf"/>
    <x v="7"/>
    <x v="33"/>
    <n v="100"/>
    <x v="2"/>
    <x v="0"/>
    <x v="0"/>
    <x v="0"/>
    <x v="0"/>
    <x v="0"/>
  </r>
  <r>
    <x v="1"/>
    <x v="4"/>
    <s v="De Bonte Raaf"/>
    <x v="7"/>
    <x v="34"/>
    <n v="100"/>
    <x v="2"/>
    <x v="0"/>
    <x v="0"/>
    <x v="0"/>
    <x v="0"/>
    <x v="0"/>
  </r>
  <r>
    <x v="1"/>
    <x v="4"/>
    <s v="De Bonte Raaf"/>
    <x v="7"/>
    <x v="35"/>
    <n v="100"/>
    <x v="2"/>
    <x v="0"/>
    <x v="0"/>
    <x v="0"/>
    <x v="0"/>
    <x v="0"/>
  </r>
  <r>
    <x v="1"/>
    <x v="4"/>
    <s v="De Bonte Raaf"/>
    <x v="7"/>
    <x v="36"/>
    <n v="156"/>
    <x v="2"/>
    <x v="0"/>
    <x v="0"/>
    <x v="0"/>
    <x v="0"/>
    <x v="0"/>
  </r>
  <r>
    <x v="1"/>
    <x v="4"/>
    <s v="De Bonte Raaf"/>
    <x v="7"/>
    <x v="37"/>
    <n v="401.44"/>
    <x v="2"/>
    <x v="0"/>
    <x v="0"/>
    <x v="0"/>
    <x v="0"/>
    <x v="0"/>
  </r>
  <r>
    <x v="1"/>
    <x v="4"/>
    <s v="De Bonte Raaf"/>
    <x v="7"/>
    <x v="127"/>
    <n v="35"/>
    <x v="2"/>
    <x v="0"/>
    <x v="0"/>
    <x v="0"/>
    <x v="0"/>
    <x v="0"/>
  </r>
  <r>
    <x v="1"/>
    <x v="4"/>
    <s v="De Bonte Raaf"/>
    <x v="7"/>
    <x v="128"/>
    <n v="35"/>
    <x v="2"/>
    <x v="0"/>
    <x v="0"/>
    <x v="0"/>
    <x v="0"/>
    <x v="0"/>
  </r>
  <r>
    <x v="1"/>
    <x v="4"/>
    <s v="De Bonte Raaf"/>
    <x v="7"/>
    <x v="129"/>
    <n v="37174.44"/>
    <x v="2"/>
    <x v="0"/>
    <x v="0"/>
    <x v="0"/>
    <x v="0"/>
    <x v="0"/>
  </r>
  <r>
    <x v="1"/>
    <x v="4"/>
    <s v="De Bonte Raaf"/>
    <x v="7"/>
    <x v="38"/>
    <n v="6"/>
    <x v="2"/>
    <x v="0"/>
    <x v="0"/>
    <x v="0"/>
    <x v="0"/>
    <x v="0"/>
  </r>
  <r>
    <x v="1"/>
    <x v="4"/>
    <s v="De Bonte Raaf"/>
    <x v="7"/>
    <x v="93"/>
    <n v="144"/>
    <x v="2"/>
    <x v="0"/>
    <x v="0"/>
    <x v="0"/>
    <x v="0"/>
    <x v="0"/>
  </r>
  <r>
    <x v="1"/>
    <x v="4"/>
    <s v="De Bonte Raaf"/>
    <x v="7"/>
    <x v="40"/>
    <n v="150"/>
    <x v="2"/>
    <x v="0"/>
    <x v="0"/>
    <x v="0"/>
    <x v="0"/>
    <x v="0"/>
  </r>
  <r>
    <x v="1"/>
    <x v="4"/>
    <s v="De Bonte Raaf"/>
    <x v="7"/>
    <x v="94"/>
    <n v="144"/>
    <x v="2"/>
    <x v="0"/>
    <x v="0"/>
    <x v="0"/>
    <x v="0"/>
    <x v="0"/>
  </r>
  <r>
    <x v="1"/>
    <x v="4"/>
    <s v="De Bonte Raaf"/>
    <x v="7"/>
    <x v="92"/>
    <n v="2951"/>
    <x v="2"/>
    <x v="0"/>
    <x v="0"/>
    <x v="0"/>
    <x v="0"/>
    <x v="0"/>
  </r>
  <r>
    <x v="1"/>
    <x v="4"/>
    <s v="De Bonte Raaf"/>
    <x v="7"/>
    <x v="107"/>
    <n v="100"/>
    <x v="2"/>
    <x v="0"/>
    <x v="0"/>
    <x v="1"/>
    <x v="0"/>
    <x v="0"/>
  </r>
  <r>
    <x v="1"/>
    <x v="4"/>
    <s v="De Bonte Raaf"/>
    <x v="7"/>
    <x v="43"/>
    <n v="0"/>
    <x v="2"/>
    <x v="0"/>
    <x v="0"/>
    <x v="1"/>
    <x v="0"/>
    <x v="0"/>
  </r>
  <r>
    <x v="1"/>
    <x v="4"/>
    <s v="De Bonte Raaf"/>
    <x v="7"/>
    <x v="108"/>
    <n v="0"/>
    <x v="2"/>
    <x v="0"/>
    <x v="0"/>
    <x v="1"/>
    <x v="0"/>
    <x v="0"/>
  </r>
  <r>
    <x v="1"/>
    <x v="4"/>
    <s v="De Bonte Raaf"/>
    <x v="7"/>
    <x v="109"/>
    <n v="0"/>
    <x v="2"/>
    <x v="0"/>
    <x v="0"/>
    <x v="1"/>
    <x v="0"/>
    <x v="0"/>
  </r>
  <r>
    <x v="1"/>
    <x v="4"/>
    <s v="De Bonte Raaf"/>
    <x v="7"/>
    <x v="110"/>
    <n v="25"/>
    <x v="2"/>
    <x v="0"/>
    <x v="0"/>
    <x v="1"/>
    <x v="0"/>
    <x v="0"/>
  </r>
  <r>
    <x v="1"/>
    <x v="4"/>
    <s v="De Bonte Raaf"/>
    <x v="7"/>
    <x v="44"/>
    <n v="0"/>
    <x v="2"/>
    <x v="0"/>
    <x v="0"/>
    <x v="2"/>
    <x v="0"/>
    <x v="0"/>
  </r>
  <r>
    <x v="1"/>
    <x v="4"/>
    <s v="De Bonte Raaf"/>
    <x v="7"/>
    <x v="111"/>
    <n v="0"/>
    <x v="2"/>
    <x v="0"/>
    <x v="0"/>
    <x v="2"/>
    <x v="0"/>
    <x v="0"/>
  </r>
  <r>
    <x v="1"/>
    <x v="4"/>
    <s v="De Bonte Raaf"/>
    <x v="7"/>
    <x v="46"/>
    <n v="0"/>
    <x v="2"/>
    <x v="0"/>
    <x v="0"/>
    <x v="2"/>
    <x v="0"/>
    <x v="0"/>
  </r>
  <r>
    <x v="1"/>
    <x v="4"/>
    <s v="De Bonte Raaf"/>
    <x v="7"/>
    <x v="112"/>
    <n v="0"/>
    <x v="2"/>
    <x v="0"/>
    <x v="0"/>
    <x v="2"/>
    <x v="0"/>
    <x v="0"/>
  </r>
  <r>
    <x v="1"/>
    <x v="4"/>
    <s v="De Bonte Raaf"/>
    <x v="7"/>
    <x v="113"/>
    <n v="-55"/>
    <x v="2"/>
    <x v="0"/>
    <x v="0"/>
    <x v="2"/>
    <x v="0"/>
    <x v="0"/>
  </r>
  <r>
    <x v="1"/>
    <x v="4"/>
    <s v="De Bonte Raaf"/>
    <x v="7"/>
    <x v="114"/>
    <n v="0"/>
    <x v="2"/>
    <x v="0"/>
    <x v="0"/>
    <x v="2"/>
    <x v="0"/>
    <x v="0"/>
  </r>
  <r>
    <x v="1"/>
    <x v="4"/>
    <s v="De Bonte Raaf"/>
    <x v="7"/>
    <x v="115"/>
    <n v="0"/>
    <x v="2"/>
    <x v="0"/>
    <x v="0"/>
    <x v="2"/>
    <x v="0"/>
    <x v="0"/>
  </r>
  <r>
    <x v="1"/>
    <x v="4"/>
    <s v="De Bonte Raaf"/>
    <x v="7"/>
    <x v="116"/>
    <n v="0"/>
    <x v="2"/>
    <x v="0"/>
    <x v="0"/>
    <x v="1"/>
    <x v="0"/>
    <x v="0"/>
  </r>
  <r>
    <x v="1"/>
    <x v="4"/>
    <s v="De Bonte Raaf"/>
    <x v="7"/>
    <x v="117"/>
    <n v="0"/>
    <x v="2"/>
    <x v="0"/>
    <x v="0"/>
    <x v="2"/>
    <x v="0"/>
    <x v="0"/>
  </r>
  <r>
    <x v="1"/>
    <x v="4"/>
    <s v="De Bonte Raaf"/>
    <x v="7"/>
    <x v="118"/>
    <n v="0"/>
    <x v="2"/>
    <x v="0"/>
    <x v="0"/>
    <x v="1"/>
    <x v="0"/>
    <x v="0"/>
  </r>
  <r>
    <x v="1"/>
    <x v="4"/>
    <s v="De Bonte Raaf"/>
    <x v="7"/>
    <x v="119"/>
    <n v="-23.54"/>
    <x v="2"/>
    <x v="0"/>
    <x v="0"/>
    <x v="10"/>
    <x v="0"/>
    <x v="0"/>
  </r>
  <r>
    <x v="1"/>
    <x v="4"/>
    <s v="De Bonte Raaf"/>
    <x v="7"/>
    <x v="132"/>
    <n v="0"/>
    <x v="2"/>
    <x v="0"/>
    <x v="0"/>
    <x v="10"/>
    <x v="0"/>
    <x v="0"/>
  </r>
  <r>
    <x v="1"/>
    <x v="4"/>
    <s v="De Bonte Raaf"/>
    <x v="7"/>
    <x v="133"/>
    <n v="0"/>
    <x v="2"/>
    <x v="0"/>
    <x v="0"/>
    <x v="10"/>
    <x v="0"/>
    <x v="0"/>
  </r>
  <r>
    <x v="1"/>
    <x v="4"/>
    <s v="De Bonte Raaf"/>
    <x v="7"/>
    <x v="120"/>
    <n v="648.26"/>
    <x v="2"/>
    <x v="0"/>
    <x v="0"/>
    <x v="10"/>
    <x v="0"/>
    <x v="0"/>
  </r>
  <r>
    <x v="1"/>
    <x v="4"/>
    <s v="De Bonte Raaf"/>
    <x v="7"/>
    <x v="121"/>
    <n v="-150.6"/>
    <x v="2"/>
    <x v="0"/>
    <x v="0"/>
    <x v="10"/>
    <x v="0"/>
    <x v="0"/>
  </r>
  <r>
    <x v="1"/>
    <x v="4"/>
    <s v="De Bonte Raaf"/>
    <x v="7"/>
    <x v="122"/>
    <n v="-150.6"/>
    <x v="2"/>
    <x v="0"/>
    <x v="0"/>
    <x v="10"/>
    <x v="0"/>
    <x v="0"/>
  </r>
  <r>
    <x v="1"/>
    <x v="4"/>
    <s v="De Bonte Raaf"/>
    <x v="7"/>
    <x v="123"/>
    <n v="0"/>
    <x v="2"/>
    <x v="0"/>
    <x v="0"/>
    <x v="10"/>
    <x v="0"/>
    <x v="0"/>
  </r>
  <r>
    <x v="1"/>
    <x v="4"/>
    <s v="De Bonte Raaf"/>
    <x v="7"/>
    <x v="124"/>
    <n v="0"/>
    <x v="2"/>
    <x v="0"/>
    <x v="0"/>
    <x v="10"/>
    <x v="0"/>
    <x v="0"/>
  </r>
  <r>
    <x v="1"/>
    <x v="4"/>
    <s v="De Bonte Raaf"/>
    <x v="7"/>
    <x v="48"/>
    <n v="2832.96"/>
    <x v="2"/>
    <x v="0"/>
    <x v="0"/>
    <x v="1"/>
    <x v="0"/>
    <x v="0"/>
  </r>
  <r>
    <x v="1"/>
    <x v="4"/>
    <s v="De Bonte Raaf"/>
    <x v="7"/>
    <x v="49"/>
    <n v="236.08"/>
    <x v="2"/>
    <x v="0"/>
    <x v="0"/>
    <x v="3"/>
    <x v="0"/>
    <x v="0"/>
  </r>
  <r>
    <x v="1"/>
    <x v="4"/>
    <s v="De Bonte Raaf"/>
    <x v="7"/>
    <x v="50"/>
    <n v="-389.53"/>
    <x v="2"/>
    <x v="0"/>
    <x v="0"/>
    <x v="4"/>
    <x v="0"/>
    <x v="0"/>
  </r>
  <r>
    <x v="1"/>
    <x v="4"/>
    <s v="De Bonte Raaf"/>
    <x v="7"/>
    <x v="51"/>
    <n v="-519.38"/>
    <x v="2"/>
    <x v="0"/>
    <x v="0"/>
    <x v="4"/>
    <x v="0"/>
    <x v="0"/>
  </r>
  <r>
    <x v="1"/>
    <x v="4"/>
    <s v="De Bonte Raaf"/>
    <x v="7"/>
    <x v="52"/>
    <n v="0"/>
    <x v="2"/>
    <x v="0"/>
    <x v="0"/>
    <x v="1"/>
    <x v="0"/>
    <x v="0"/>
  </r>
  <r>
    <x v="1"/>
    <x v="4"/>
    <s v="De Bonte Raaf"/>
    <x v="7"/>
    <x v="53"/>
    <n v="44.26"/>
    <x v="2"/>
    <x v="0"/>
    <x v="0"/>
    <x v="3"/>
    <x v="0"/>
    <x v="0"/>
  </r>
  <r>
    <x v="1"/>
    <x v="4"/>
    <s v="De Bonte Raaf"/>
    <x v="7"/>
    <x v="54"/>
    <n v="6.64"/>
    <x v="2"/>
    <x v="0"/>
    <x v="0"/>
    <x v="4"/>
    <x v="0"/>
    <x v="0"/>
  </r>
  <r>
    <x v="1"/>
    <x v="4"/>
    <s v="De Bonte Raaf"/>
    <x v="7"/>
    <x v="55"/>
    <n v="8.85"/>
    <x v="2"/>
    <x v="0"/>
    <x v="0"/>
    <x v="4"/>
    <x v="0"/>
    <x v="0"/>
  </r>
  <r>
    <x v="1"/>
    <x v="4"/>
    <s v="De Bonte Raaf"/>
    <x v="7"/>
    <x v="56"/>
    <n v="0"/>
    <x v="2"/>
    <x v="0"/>
    <x v="0"/>
    <x v="4"/>
    <x v="0"/>
    <x v="0"/>
  </r>
  <r>
    <x v="1"/>
    <x v="4"/>
    <s v="De Bonte Raaf"/>
    <x v="7"/>
    <x v="57"/>
    <n v="0"/>
    <x v="2"/>
    <x v="0"/>
    <x v="0"/>
    <x v="4"/>
    <x v="0"/>
    <x v="0"/>
  </r>
  <r>
    <x v="1"/>
    <x v="4"/>
    <s v="De Bonte Raaf"/>
    <x v="7"/>
    <x v="58"/>
    <n v="0"/>
    <x v="2"/>
    <x v="0"/>
    <x v="0"/>
    <x v="4"/>
    <x v="0"/>
    <x v="0"/>
  </r>
  <r>
    <x v="1"/>
    <x v="4"/>
    <s v="De Bonte Raaf"/>
    <x v="7"/>
    <x v="59"/>
    <n v="0"/>
    <x v="2"/>
    <x v="0"/>
    <x v="0"/>
    <x v="4"/>
    <x v="0"/>
    <x v="0"/>
  </r>
  <r>
    <x v="1"/>
    <x v="4"/>
    <s v="De Bonte Raaf"/>
    <x v="7"/>
    <x v="60"/>
    <n v="431.83"/>
    <x v="2"/>
    <x v="0"/>
    <x v="0"/>
    <x v="5"/>
    <x v="0"/>
    <x v="0"/>
  </r>
  <r>
    <x v="1"/>
    <x v="4"/>
    <s v="De Bonte Raaf"/>
    <x v="7"/>
    <x v="61"/>
    <n v="0"/>
    <x v="2"/>
    <x v="0"/>
    <x v="0"/>
    <x v="5"/>
    <x v="0"/>
    <x v="0"/>
  </r>
  <r>
    <x v="1"/>
    <x v="4"/>
    <s v="De Bonte Raaf"/>
    <x v="7"/>
    <x v="62"/>
    <n v="0"/>
    <x v="2"/>
    <x v="0"/>
    <x v="0"/>
    <x v="5"/>
    <x v="0"/>
    <x v="0"/>
  </r>
  <r>
    <x v="1"/>
    <x v="4"/>
    <s v="De Bonte Raaf"/>
    <x v="7"/>
    <x v="63"/>
    <n v="0"/>
    <x v="2"/>
    <x v="0"/>
    <x v="0"/>
    <x v="5"/>
    <x v="0"/>
    <x v="0"/>
  </r>
  <r>
    <x v="1"/>
    <x v="4"/>
    <s v="De Bonte Raaf"/>
    <x v="7"/>
    <x v="64"/>
    <n v="30.97"/>
    <x v="2"/>
    <x v="0"/>
    <x v="0"/>
    <x v="5"/>
    <x v="0"/>
    <x v="0"/>
  </r>
  <r>
    <x v="1"/>
    <x v="4"/>
    <s v="De Bonte Raaf"/>
    <x v="7"/>
    <x v="65"/>
    <n v="0"/>
    <x v="2"/>
    <x v="0"/>
    <x v="0"/>
    <x v="5"/>
    <x v="0"/>
    <x v="0"/>
  </r>
  <r>
    <x v="1"/>
    <x v="4"/>
    <s v="De Bonte Raaf"/>
    <x v="7"/>
    <x v="66"/>
    <n v="154.84"/>
    <x v="2"/>
    <x v="0"/>
    <x v="0"/>
    <x v="5"/>
    <x v="0"/>
    <x v="0"/>
  </r>
  <r>
    <x v="1"/>
    <x v="4"/>
    <s v="De Bonte Raaf"/>
    <x v="7"/>
    <x v="67"/>
    <n v="0"/>
    <x v="2"/>
    <x v="0"/>
    <x v="0"/>
    <x v="5"/>
    <x v="0"/>
    <x v="0"/>
  </r>
  <r>
    <x v="1"/>
    <x v="4"/>
    <s v="De Bonte Raaf"/>
    <x v="7"/>
    <x v="68"/>
    <n v="0"/>
    <x v="2"/>
    <x v="0"/>
    <x v="0"/>
    <x v="5"/>
    <x v="0"/>
    <x v="0"/>
  </r>
  <r>
    <x v="1"/>
    <x v="4"/>
    <s v="De Bonte Raaf"/>
    <x v="7"/>
    <x v="69"/>
    <n v="0"/>
    <x v="2"/>
    <x v="0"/>
    <x v="0"/>
    <x v="5"/>
    <x v="0"/>
    <x v="0"/>
  </r>
  <r>
    <x v="1"/>
    <x v="4"/>
    <s v="De Bonte Raaf"/>
    <x v="7"/>
    <x v="70"/>
    <n v="21.22"/>
    <x v="2"/>
    <x v="0"/>
    <x v="0"/>
    <x v="5"/>
    <x v="0"/>
    <x v="0"/>
  </r>
  <r>
    <x v="1"/>
    <x v="4"/>
    <s v="De Bonte Raaf"/>
    <x v="7"/>
    <x v="71"/>
    <n v="0"/>
    <x v="2"/>
    <x v="0"/>
    <x v="0"/>
    <x v="5"/>
    <x v="0"/>
    <x v="0"/>
  </r>
  <r>
    <x v="1"/>
    <x v="4"/>
    <s v="De Bonte Raaf"/>
    <x v="7"/>
    <x v="72"/>
    <n v="0"/>
    <x v="2"/>
    <x v="0"/>
    <x v="0"/>
    <x v="4"/>
    <x v="0"/>
    <x v="0"/>
  </r>
  <r>
    <x v="1"/>
    <x v="4"/>
    <s v="De Bonte Raaf"/>
    <x v="7"/>
    <x v="73"/>
    <n v="0"/>
    <x v="2"/>
    <x v="0"/>
    <x v="0"/>
    <x v="4"/>
    <x v="0"/>
    <x v="0"/>
  </r>
  <r>
    <x v="1"/>
    <x v="4"/>
    <s v="De Bonte Raaf"/>
    <x v="7"/>
    <x v="74"/>
    <n v="0"/>
    <x v="2"/>
    <x v="0"/>
    <x v="0"/>
    <x v="4"/>
    <x v="0"/>
    <x v="0"/>
  </r>
  <r>
    <x v="1"/>
    <x v="4"/>
    <s v="De Bonte Raaf"/>
    <x v="7"/>
    <x v="75"/>
    <n v="0"/>
    <x v="2"/>
    <x v="0"/>
    <x v="0"/>
    <x v="4"/>
    <x v="0"/>
    <x v="0"/>
  </r>
  <r>
    <x v="1"/>
    <x v="4"/>
    <s v="De Bonte Raaf"/>
    <x v="7"/>
    <x v="76"/>
    <n v="401.44"/>
    <x v="2"/>
    <x v="0"/>
    <x v="0"/>
    <x v="6"/>
    <x v="0"/>
    <x v="0"/>
  </r>
  <r>
    <x v="1"/>
    <x v="4"/>
    <s v="De Bonte Raaf"/>
    <x v="7"/>
    <x v="125"/>
    <n v="0"/>
    <x v="2"/>
    <x v="0"/>
    <x v="0"/>
    <x v="6"/>
    <x v="0"/>
    <x v="0"/>
  </r>
  <r>
    <x v="1"/>
    <x v="4"/>
    <s v="De Bonte Raaf"/>
    <x v="7"/>
    <x v="77"/>
    <n v="-518.58000000000004"/>
    <x v="2"/>
    <x v="0"/>
    <x v="0"/>
    <x v="7"/>
    <x v="0"/>
    <x v="0"/>
  </r>
  <r>
    <x v="1"/>
    <x v="4"/>
    <s v="De Bonte Raaf"/>
    <x v="7"/>
    <x v="78"/>
    <n v="-1026.54"/>
    <x v="2"/>
    <x v="0"/>
    <x v="0"/>
    <x v="7"/>
    <x v="0"/>
    <x v="0"/>
  </r>
  <r>
    <x v="1"/>
    <x v="4"/>
    <s v="De Bonte Raaf"/>
    <x v="7"/>
    <x v="79"/>
    <n v="0"/>
    <x v="2"/>
    <x v="0"/>
    <x v="0"/>
    <x v="7"/>
    <x v="0"/>
    <x v="0"/>
  </r>
  <r>
    <x v="1"/>
    <x v="4"/>
    <s v="De Bonte Raaf"/>
    <x v="7"/>
    <x v="80"/>
    <n v="0"/>
    <x v="2"/>
    <x v="0"/>
    <x v="0"/>
    <x v="8"/>
    <x v="0"/>
    <x v="0"/>
  </r>
  <r>
    <x v="1"/>
    <x v="4"/>
    <s v="De Bonte Raaf"/>
    <x v="7"/>
    <x v="126"/>
    <n v="0"/>
    <x v="2"/>
    <x v="0"/>
    <x v="0"/>
    <x v="8"/>
    <x v="0"/>
    <x v="0"/>
  </r>
  <r>
    <x v="1"/>
    <x v="4"/>
    <s v="De Bonte Raaf"/>
    <x v="7"/>
    <x v="81"/>
    <n v="4109.7"/>
    <x v="2"/>
    <x v="0"/>
    <x v="0"/>
    <x v="8"/>
    <x v="0"/>
    <x v="0"/>
  </r>
  <r>
    <x v="1"/>
    <x v="4"/>
    <s v="De Bonte Raaf"/>
    <x v="7"/>
    <x v="82"/>
    <n v="0"/>
    <x v="2"/>
    <x v="0"/>
    <x v="0"/>
    <x v="8"/>
    <x v="0"/>
    <x v="0"/>
  </r>
  <r>
    <x v="1"/>
    <x v="4"/>
    <s v="De Bonte Raaf"/>
    <x v="7"/>
    <x v="83"/>
    <n v="4109.7"/>
    <x v="2"/>
    <x v="0"/>
    <x v="0"/>
    <x v="9"/>
    <x v="0"/>
    <x v="0"/>
  </r>
  <r>
    <x v="1"/>
    <x v="4"/>
    <s v="De Bonte Raaf"/>
    <x v="7"/>
    <x v="84"/>
    <n v="0"/>
    <x v="2"/>
    <x v="0"/>
    <x v="0"/>
    <x v="3"/>
    <x v="0"/>
    <x v="0"/>
  </r>
  <r>
    <x v="1"/>
    <x v="4"/>
    <s v="De Bonte Raaf"/>
    <x v="8"/>
    <x v="0"/>
    <n v="8503.89"/>
    <x v="2"/>
    <x v="4"/>
    <x v="0"/>
    <x v="0"/>
    <x v="2"/>
    <x v="0"/>
  </r>
  <r>
    <x v="1"/>
    <x v="4"/>
    <s v="De Bonte Raaf"/>
    <x v="8"/>
    <x v="85"/>
    <n v="1473.66"/>
    <x v="2"/>
    <x v="4"/>
    <x v="0"/>
    <x v="0"/>
    <x v="2"/>
    <x v="0"/>
  </r>
  <r>
    <x v="1"/>
    <x v="4"/>
    <s v="De Bonte Raaf"/>
    <x v="8"/>
    <x v="97"/>
    <n v="1872"/>
    <x v="2"/>
    <x v="4"/>
    <x v="0"/>
    <x v="0"/>
    <x v="2"/>
    <x v="0"/>
  </r>
  <r>
    <x v="1"/>
    <x v="4"/>
    <s v="De Bonte Raaf"/>
    <x v="8"/>
    <x v="86"/>
    <n v="1473.66"/>
    <x v="2"/>
    <x v="4"/>
    <x v="0"/>
    <x v="0"/>
    <x v="2"/>
    <x v="0"/>
  </r>
  <r>
    <x v="1"/>
    <x v="4"/>
    <s v="De Bonte Raaf"/>
    <x v="8"/>
    <x v="4"/>
    <n v="1560"/>
    <x v="2"/>
    <x v="4"/>
    <x v="0"/>
    <x v="1"/>
    <x v="2"/>
    <x v="0"/>
  </r>
  <r>
    <x v="1"/>
    <x v="4"/>
    <s v="De Bonte Raaf"/>
    <x v="8"/>
    <x v="98"/>
    <n v="1872"/>
    <x v="2"/>
    <x v="4"/>
    <x v="0"/>
    <x v="0"/>
    <x v="2"/>
    <x v="0"/>
  </r>
  <r>
    <x v="1"/>
    <x v="4"/>
    <s v="De Bonte Raaf"/>
    <x v="8"/>
    <x v="6"/>
    <n v="2585.19"/>
    <x v="2"/>
    <x v="4"/>
    <x v="0"/>
    <x v="0"/>
    <x v="2"/>
    <x v="0"/>
  </r>
  <r>
    <x v="1"/>
    <x v="4"/>
    <s v="De Bonte Raaf"/>
    <x v="8"/>
    <x v="101"/>
    <n v="0"/>
    <x v="2"/>
    <x v="4"/>
    <x v="0"/>
    <x v="1"/>
    <x v="2"/>
    <x v="0"/>
  </r>
  <r>
    <x v="1"/>
    <x v="4"/>
    <s v="De Bonte Raaf"/>
    <x v="8"/>
    <x v="99"/>
    <n v="1872"/>
    <x v="2"/>
    <x v="4"/>
    <x v="0"/>
    <x v="0"/>
    <x v="2"/>
    <x v="0"/>
  </r>
  <r>
    <x v="1"/>
    <x v="4"/>
    <s v="De Bonte Raaf"/>
    <x v="8"/>
    <x v="9"/>
    <n v="0"/>
    <x v="2"/>
    <x v="4"/>
    <x v="0"/>
    <x v="0"/>
    <x v="2"/>
    <x v="0"/>
  </r>
  <r>
    <x v="1"/>
    <x v="4"/>
    <s v="De Bonte Raaf"/>
    <x v="8"/>
    <x v="102"/>
    <n v="0"/>
    <x v="2"/>
    <x v="4"/>
    <x v="0"/>
    <x v="0"/>
    <x v="2"/>
    <x v="0"/>
  </r>
  <r>
    <x v="1"/>
    <x v="4"/>
    <s v="De Bonte Raaf"/>
    <x v="8"/>
    <x v="87"/>
    <n v="1560"/>
    <x v="2"/>
    <x v="4"/>
    <x v="0"/>
    <x v="0"/>
    <x v="2"/>
    <x v="0"/>
  </r>
  <r>
    <x v="1"/>
    <x v="4"/>
    <s v="De Bonte Raaf"/>
    <x v="8"/>
    <x v="88"/>
    <n v="1560"/>
    <x v="2"/>
    <x v="4"/>
    <x v="0"/>
    <x v="0"/>
    <x v="2"/>
    <x v="0"/>
  </r>
  <r>
    <x v="1"/>
    <x v="4"/>
    <s v="De Bonte Raaf"/>
    <x v="8"/>
    <x v="89"/>
    <n v="1560"/>
    <x v="2"/>
    <x v="4"/>
    <x v="0"/>
    <x v="0"/>
    <x v="2"/>
    <x v="0"/>
  </r>
  <r>
    <x v="1"/>
    <x v="4"/>
    <s v="De Bonte Raaf"/>
    <x v="8"/>
    <x v="90"/>
    <n v="1560"/>
    <x v="2"/>
    <x v="4"/>
    <x v="0"/>
    <x v="0"/>
    <x v="2"/>
    <x v="0"/>
  </r>
  <r>
    <x v="1"/>
    <x v="4"/>
    <s v="De Bonte Raaf"/>
    <x v="8"/>
    <x v="91"/>
    <n v="1560"/>
    <x v="2"/>
    <x v="4"/>
    <x v="0"/>
    <x v="0"/>
    <x v="2"/>
    <x v="0"/>
  </r>
  <r>
    <x v="1"/>
    <x v="4"/>
    <s v="De Bonte Raaf"/>
    <x v="8"/>
    <x v="103"/>
    <n v="0"/>
    <x v="2"/>
    <x v="4"/>
    <x v="0"/>
    <x v="1"/>
    <x v="2"/>
    <x v="0"/>
  </r>
  <r>
    <x v="1"/>
    <x v="4"/>
    <s v="De Bonte Raaf"/>
    <x v="8"/>
    <x v="15"/>
    <n v="0"/>
    <x v="2"/>
    <x v="4"/>
    <x v="0"/>
    <x v="0"/>
    <x v="2"/>
    <x v="0"/>
  </r>
  <r>
    <x v="1"/>
    <x v="4"/>
    <s v="De Bonte Raaf"/>
    <x v="8"/>
    <x v="16"/>
    <n v="3345.66"/>
    <x v="2"/>
    <x v="4"/>
    <x v="0"/>
    <x v="0"/>
    <x v="2"/>
    <x v="0"/>
  </r>
  <r>
    <x v="1"/>
    <x v="4"/>
    <s v="De Bonte Raaf"/>
    <x v="8"/>
    <x v="17"/>
    <n v="0"/>
    <x v="2"/>
    <x v="4"/>
    <x v="0"/>
    <x v="0"/>
    <x v="2"/>
    <x v="0"/>
  </r>
  <r>
    <x v="1"/>
    <x v="4"/>
    <s v="De Bonte Raaf"/>
    <x v="8"/>
    <x v="18"/>
    <n v="3345.66"/>
    <x v="2"/>
    <x v="4"/>
    <x v="0"/>
    <x v="0"/>
    <x v="2"/>
    <x v="0"/>
  </r>
  <r>
    <x v="1"/>
    <x v="4"/>
    <s v="De Bonte Raaf"/>
    <x v="8"/>
    <x v="19"/>
    <n v="13"/>
    <x v="2"/>
    <x v="4"/>
    <x v="0"/>
    <x v="0"/>
    <x v="2"/>
    <x v="0"/>
  </r>
  <r>
    <x v="1"/>
    <x v="4"/>
    <s v="De Bonte Raaf"/>
    <x v="8"/>
    <x v="20"/>
    <n v="3345.66"/>
    <x v="2"/>
    <x v="4"/>
    <x v="0"/>
    <x v="0"/>
    <x v="2"/>
    <x v="0"/>
  </r>
  <r>
    <x v="1"/>
    <x v="4"/>
    <s v="De Bonte Raaf"/>
    <x v="8"/>
    <x v="21"/>
    <n v="-511.03"/>
    <x v="2"/>
    <x v="4"/>
    <x v="0"/>
    <x v="0"/>
    <x v="2"/>
    <x v="0"/>
  </r>
  <r>
    <x v="1"/>
    <x v="4"/>
    <s v="De Bonte Raaf"/>
    <x v="8"/>
    <x v="22"/>
    <n v="3345.66"/>
    <x v="2"/>
    <x v="4"/>
    <x v="0"/>
    <x v="0"/>
    <x v="2"/>
    <x v="0"/>
  </r>
  <r>
    <x v="1"/>
    <x v="4"/>
    <s v="De Bonte Raaf"/>
    <x v="8"/>
    <x v="23"/>
    <n v="3345.66"/>
    <x v="2"/>
    <x v="4"/>
    <x v="0"/>
    <x v="0"/>
    <x v="2"/>
    <x v="0"/>
  </r>
  <r>
    <x v="1"/>
    <x v="4"/>
    <s v="De Bonte Raaf"/>
    <x v="8"/>
    <x v="24"/>
    <n v="3345.66"/>
    <x v="2"/>
    <x v="4"/>
    <x v="0"/>
    <x v="0"/>
    <x v="2"/>
    <x v="0"/>
  </r>
  <r>
    <x v="1"/>
    <x v="4"/>
    <s v="De Bonte Raaf"/>
    <x v="8"/>
    <x v="25"/>
    <n v="21.67"/>
    <x v="2"/>
    <x v="4"/>
    <x v="0"/>
    <x v="0"/>
    <x v="2"/>
    <x v="0"/>
  </r>
  <r>
    <x v="1"/>
    <x v="4"/>
    <s v="De Bonte Raaf"/>
    <x v="8"/>
    <x v="26"/>
    <n v="93.6"/>
    <x v="2"/>
    <x v="4"/>
    <x v="0"/>
    <x v="0"/>
    <x v="2"/>
    <x v="0"/>
  </r>
  <r>
    <x v="1"/>
    <x v="4"/>
    <s v="De Bonte Raaf"/>
    <x v="8"/>
    <x v="27"/>
    <n v="219.67"/>
    <x v="2"/>
    <x v="4"/>
    <x v="0"/>
    <x v="0"/>
    <x v="2"/>
    <x v="0"/>
  </r>
  <r>
    <x v="1"/>
    <x v="4"/>
    <s v="De Bonte Raaf"/>
    <x v="8"/>
    <x v="28"/>
    <n v="1473.66"/>
    <x v="2"/>
    <x v="4"/>
    <x v="0"/>
    <x v="0"/>
    <x v="2"/>
    <x v="0"/>
  </r>
  <r>
    <x v="1"/>
    <x v="4"/>
    <s v="De Bonte Raaf"/>
    <x v="8"/>
    <x v="29"/>
    <n v="1872"/>
    <x v="2"/>
    <x v="4"/>
    <x v="0"/>
    <x v="0"/>
    <x v="2"/>
    <x v="0"/>
  </r>
  <r>
    <x v="1"/>
    <x v="4"/>
    <s v="De Bonte Raaf"/>
    <x v="8"/>
    <x v="30"/>
    <n v="2600"/>
    <x v="2"/>
    <x v="4"/>
    <x v="0"/>
    <x v="0"/>
    <x v="2"/>
    <x v="0"/>
  </r>
  <r>
    <x v="1"/>
    <x v="4"/>
    <s v="De Bonte Raaf"/>
    <x v="8"/>
    <x v="31"/>
    <n v="16.670000000000002"/>
    <x v="2"/>
    <x v="4"/>
    <x v="0"/>
    <x v="0"/>
    <x v="2"/>
    <x v="0"/>
  </r>
  <r>
    <x v="1"/>
    <x v="4"/>
    <s v="De Bonte Raaf"/>
    <x v="8"/>
    <x v="32"/>
    <n v="93.6"/>
    <x v="2"/>
    <x v="4"/>
    <x v="0"/>
    <x v="0"/>
    <x v="2"/>
    <x v="0"/>
  </r>
  <r>
    <x v="1"/>
    <x v="4"/>
    <s v="De Bonte Raaf"/>
    <x v="8"/>
    <x v="33"/>
    <n v="60"/>
    <x v="2"/>
    <x v="4"/>
    <x v="0"/>
    <x v="0"/>
    <x v="2"/>
    <x v="0"/>
  </r>
  <r>
    <x v="1"/>
    <x v="4"/>
    <s v="De Bonte Raaf"/>
    <x v="8"/>
    <x v="34"/>
    <n v="60"/>
    <x v="2"/>
    <x v="4"/>
    <x v="0"/>
    <x v="0"/>
    <x v="2"/>
    <x v="0"/>
  </r>
  <r>
    <x v="1"/>
    <x v="4"/>
    <s v="De Bonte Raaf"/>
    <x v="8"/>
    <x v="35"/>
    <n v="60"/>
    <x v="2"/>
    <x v="4"/>
    <x v="0"/>
    <x v="0"/>
    <x v="2"/>
    <x v="0"/>
  </r>
  <r>
    <x v="1"/>
    <x v="4"/>
    <s v="De Bonte Raaf"/>
    <x v="8"/>
    <x v="36"/>
    <n v="94"/>
    <x v="2"/>
    <x v="4"/>
    <x v="0"/>
    <x v="0"/>
    <x v="2"/>
    <x v="0"/>
  </r>
  <r>
    <x v="1"/>
    <x v="4"/>
    <s v="De Bonte Raaf"/>
    <x v="8"/>
    <x v="37"/>
    <n v="234.2"/>
    <x v="2"/>
    <x v="4"/>
    <x v="0"/>
    <x v="0"/>
    <x v="2"/>
    <x v="0"/>
  </r>
  <r>
    <x v="1"/>
    <x v="4"/>
    <s v="De Bonte Raaf"/>
    <x v="8"/>
    <x v="127"/>
    <n v="22.5"/>
    <x v="2"/>
    <x v="4"/>
    <x v="0"/>
    <x v="0"/>
    <x v="2"/>
    <x v="0"/>
  </r>
  <r>
    <x v="1"/>
    <x v="4"/>
    <s v="De Bonte Raaf"/>
    <x v="8"/>
    <x v="128"/>
    <n v="22.5"/>
    <x v="2"/>
    <x v="4"/>
    <x v="0"/>
    <x v="0"/>
    <x v="2"/>
    <x v="0"/>
  </r>
  <r>
    <x v="1"/>
    <x v="4"/>
    <s v="De Bonte Raaf"/>
    <x v="8"/>
    <x v="129"/>
    <n v="20912.43"/>
    <x v="2"/>
    <x v="4"/>
    <x v="0"/>
    <x v="0"/>
    <x v="2"/>
    <x v="0"/>
  </r>
  <r>
    <x v="1"/>
    <x v="4"/>
    <s v="De Bonte Raaf"/>
    <x v="8"/>
    <x v="38"/>
    <n v="18.25"/>
    <x v="2"/>
    <x v="4"/>
    <x v="0"/>
    <x v="0"/>
    <x v="2"/>
    <x v="0"/>
  </r>
  <r>
    <x v="1"/>
    <x v="4"/>
    <s v="De Bonte Raaf"/>
    <x v="8"/>
    <x v="93"/>
    <n v="76"/>
    <x v="2"/>
    <x v="4"/>
    <x v="0"/>
    <x v="0"/>
    <x v="2"/>
    <x v="0"/>
  </r>
  <r>
    <x v="1"/>
    <x v="4"/>
    <s v="De Bonte Raaf"/>
    <x v="8"/>
    <x v="40"/>
    <n v="94.25"/>
    <x v="2"/>
    <x v="4"/>
    <x v="0"/>
    <x v="0"/>
    <x v="2"/>
    <x v="0"/>
  </r>
  <r>
    <x v="1"/>
    <x v="4"/>
    <s v="De Bonte Raaf"/>
    <x v="8"/>
    <x v="41"/>
    <n v="-76"/>
    <x v="2"/>
    <x v="4"/>
    <x v="0"/>
    <x v="0"/>
    <x v="2"/>
    <x v="0"/>
  </r>
  <r>
    <x v="1"/>
    <x v="4"/>
    <s v="De Bonte Raaf"/>
    <x v="8"/>
    <x v="94"/>
    <n v="76"/>
    <x v="2"/>
    <x v="4"/>
    <x v="0"/>
    <x v="0"/>
    <x v="2"/>
    <x v="0"/>
  </r>
  <r>
    <x v="1"/>
    <x v="4"/>
    <s v="De Bonte Raaf"/>
    <x v="8"/>
    <x v="92"/>
    <n v="1560"/>
    <x v="2"/>
    <x v="4"/>
    <x v="0"/>
    <x v="0"/>
    <x v="2"/>
    <x v="0"/>
  </r>
  <r>
    <x v="1"/>
    <x v="4"/>
    <s v="De Bonte Raaf"/>
    <x v="8"/>
    <x v="107"/>
    <n v="0"/>
    <x v="2"/>
    <x v="4"/>
    <x v="0"/>
    <x v="1"/>
    <x v="2"/>
    <x v="0"/>
  </r>
  <r>
    <x v="1"/>
    <x v="4"/>
    <s v="De Bonte Raaf"/>
    <x v="8"/>
    <x v="43"/>
    <n v="0"/>
    <x v="2"/>
    <x v="4"/>
    <x v="0"/>
    <x v="1"/>
    <x v="2"/>
    <x v="0"/>
  </r>
  <r>
    <x v="1"/>
    <x v="4"/>
    <s v="De Bonte Raaf"/>
    <x v="8"/>
    <x v="108"/>
    <n v="0"/>
    <x v="2"/>
    <x v="4"/>
    <x v="0"/>
    <x v="1"/>
    <x v="2"/>
    <x v="0"/>
  </r>
  <r>
    <x v="1"/>
    <x v="4"/>
    <s v="De Bonte Raaf"/>
    <x v="8"/>
    <x v="109"/>
    <n v="0"/>
    <x v="2"/>
    <x v="4"/>
    <x v="0"/>
    <x v="1"/>
    <x v="2"/>
    <x v="0"/>
  </r>
  <r>
    <x v="1"/>
    <x v="4"/>
    <s v="De Bonte Raaf"/>
    <x v="8"/>
    <x v="110"/>
    <n v="0"/>
    <x v="2"/>
    <x v="4"/>
    <x v="0"/>
    <x v="1"/>
    <x v="2"/>
    <x v="0"/>
  </r>
  <r>
    <x v="1"/>
    <x v="4"/>
    <s v="De Bonte Raaf"/>
    <x v="8"/>
    <x v="44"/>
    <n v="0"/>
    <x v="2"/>
    <x v="4"/>
    <x v="0"/>
    <x v="2"/>
    <x v="2"/>
    <x v="0"/>
  </r>
  <r>
    <x v="1"/>
    <x v="4"/>
    <s v="De Bonte Raaf"/>
    <x v="8"/>
    <x v="111"/>
    <n v="0"/>
    <x v="2"/>
    <x v="4"/>
    <x v="0"/>
    <x v="2"/>
    <x v="2"/>
    <x v="0"/>
  </r>
  <r>
    <x v="1"/>
    <x v="4"/>
    <s v="De Bonte Raaf"/>
    <x v="8"/>
    <x v="46"/>
    <n v="0"/>
    <x v="2"/>
    <x v="4"/>
    <x v="0"/>
    <x v="2"/>
    <x v="2"/>
    <x v="0"/>
  </r>
  <r>
    <x v="1"/>
    <x v="4"/>
    <s v="De Bonte Raaf"/>
    <x v="8"/>
    <x v="112"/>
    <n v="0"/>
    <x v="2"/>
    <x v="4"/>
    <x v="0"/>
    <x v="2"/>
    <x v="2"/>
    <x v="0"/>
  </r>
  <r>
    <x v="1"/>
    <x v="4"/>
    <s v="De Bonte Raaf"/>
    <x v="8"/>
    <x v="113"/>
    <n v="0"/>
    <x v="2"/>
    <x v="4"/>
    <x v="0"/>
    <x v="2"/>
    <x v="2"/>
    <x v="0"/>
  </r>
  <r>
    <x v="1"/>
    <x v="4"/>
    <s v="De Bonte Raaf"/>
    <x v="8"/>
    <x v="114"/>
    <n v="0"/>
    <x v="2"/>
    <x v="4"/>
    <x v="0"/>
    <x v="2"/>
    <x v="2"/>
    <x v="0"/>
  </r>
  <r>
    <x v="1"/>
    <x v="4"/>
    <s v="De Bonte Raaf"/>
    <x v="8"/>
    <x v="115"/>
    <n v="0"/>
    <x v="2"/>
    <x v="4"/>
    <x v="0"/>
    <x v="2"/>
    <x v="2"/>
    <x v="0"/>
  </r>
  <r>
    <x v="1"/>
    <x v="4"/>
    <s v="De Bonte Raaf"/>
    <x v="8"/>
    <x v="116"/>
    <n v="0"/>
    <x v="2"/>
    <x v="4"/>
    <x v="0"/>
    <x v="1"/>
    <x v="2"/>
    <x v="0"/>
  </r>
  <r>
    <x v="1"/>
    <x v="4"/>
    <s v="De Bonte Raaf"/>
    <x v="8"/>
    <x v="117"/>
    <n v="0"/>
    <x v="2"/>
    <x v="4"/>
    <x v="0"/>
    <x v="2"/>
    <x v="2"/>
    <x v="0"/>
  </r>
  <r>
    <x v="1"/>
    <x v="4"/>
    <s v="De Bonte Raaf"/>
    <x v="8"/>
    <x v="118"/>
    <n v="0"/>
    <x v="2"/>
    <x v="4"/>
    <x v="0"/>
    <x v="1"/>
    <x v="2"/>
    <x v="0"/>
  </r>
  <r>
    <x v="1"/>
    <x v="4"/>
    <s v="De Bonte Raaf"/>
    <x v="8"/>
    <x v="119"/>
    <n v="-13.73"/>
    <x v="2"/>
    <x v="4"/>
    <x v="0"/>
    <x v="10"/>
    <x v="2"/>
    <x v="0"/>
  </r>
  <r>
    <x v="1"/>
    <x v="4"/>
    <s v="De Bonte Raaf"/>
    <x v="8"/>
    <x v="132"/>
    <n v="0"/>
    <x v="2"/>
    <x v="4"/>
    <x v="0"/>
    <x v="10"/>
    <x v="2"/>
    <x v="0"/>
  </r>
  <r>
    <x v="1"/>
    <x v="4"/>
    <s v="De Bonte Raaf"/>
    <x v="8"/>
    <x v="133"/>
    <n v="0"/>
    <x v="2"/>
    <x v="4"/>
    <x v="0"/>
    <x v="10"/>
    <x v="2"/>
    <x v="0"/>
  </r>
  <r>
    <x v="1"/>
    <x v="4"/>
    <s v="De Bonte Raaf"/>
    <x v="8"/>
    <x v="120"/>
    <n v="342.69"/>
    <x v="2"/>
    <x v="4"/>
    <x v="0"/>
    <x v="10"/>
    <x v="2"/>
    <x v="0"/>
  </r>
  <r>
    <x v="1"/>
    <x v="4"/>
    <s v="De Bonte Raaf"/>
    <x v="8"/>
    <x v="121"/>
    <n v="-72.61"/>
    <x v="2"/>
    <x v="4"/>
    <x v="0"/>
    <x v="10"/>
    <x v="2"/>
    <x v="0"/>
  </r>
  <r>
    <x v="1"/>
    <x v="4"/>
    <s v="De Bonte Raaf"/>
    <x v="8"/>
    <x v="122"/>
    <n v="-72.61"/>
    <x v="2"/>
    <x v="4"/>
    <x v="0"/>
    <x v="10"/>
    <x v="2"/>
    <x v="0"/>
  </r>
  <r>
    <x v="1"/>
    <x v="4"/>
    <s v="De Bonte Raaf"/>
    <x v="8"/>
    <x v="123"/>
    <n v="0"/>
    <x v="2"/>
    <x v="4"/>
    <x v="0"/>
    <x v="10"/>
    <x v="2"/>
    <x v="0"/>
  </r>
  <r>
    <x v="1"/>
    <x v="4"/>
    <s v="De Bonte Raaf"/>
    <x v="8"/>
    <x v="124"/>
    <n v="0"/>
    <x v="2"/>
    <x v="4"/>
    <x v="0"/>
    <x v="10"/>
    <x v="2"/>
    <x v="0"/>
  </r>
  <r>
    <x v="1"/>
    <x v="4"/>
    <s v="De Bonte Raaf"/>
    <x v="8"/>
    <x v="48"/>
    <n v="1872"/>
    <x v="2"/>
    <x v="4"/>
    <x v="0"/>
    <x v="1"/>
    <x v="2"/>
    <x v="0"/>
  </r>
  <r>
    <x v="1"/>
    <x v="4"/>
    <s v="De Bonte Raaf"/>
    <x v="8"/>
    <x v="49"/>
    <n v="124.8"/>
    <x v="2"/>
    <x v="4"/>
    <x v="0"/>
    <x v="3"/>
    <x v="2"/>
    <x v="0"/>
  </r>
  <r>
    <x v="1"/>
    <x v="4"/>
    <s v="De Bonte Raaf"/>
    <x v="8"/>
    <x v="50"/>
    <n v="-262.08"/>
    <x v="2"/>
    <x v="4"/>
    <x v="0"/>
    <x v="4"/>
    <x v="2"/>
    <x v="0"/>
  </r>
  <r>
    <x v="1"/>
    <x v="4"/>
    <s v="De Bonte Raaf"/>
    <x v="8"/>
    <x v="51"/>
    <n v="-349.44"/>
    <x v="2"/>
    <x v="4"/>
    <x v="0"/>
    <x v="4"/>
    <x v="2"/>
    <x v="0"/>
  </r>
  <r>
    <x v="1"/>
    <x v="4"/>
    <s v="De Bonte Raaf"/>
    <x v="8"/>
    <x v="52"/>
    <n v="0"/>
    <x v="2"/>
    <x v="4"/>
    <x v="0"/>
    <x v="1"/>
    <x v="2"/>
    <x v="0"/>
  </r>
  <r>
    <x v="1"/>
    <x v="4"/>
    <s v="De Bonte Raaf"/>
    <x v="8"/>
    <x v="53"/>
    <n v="23.4"/>
    <x v="2"/>
    <x v="4"/>
    <x v="0"/>
    <x v="3"/>
    <x v="2"/>
    <x v="0"/>
  </r>
  <r>
    <x v="1"/>
    <x v="4"/>
    <s v="De Bonte Raaf"/>
    <x v="8"/>
    <x v="54"/>
    <n v="3.51"/>
    <x v="2"/>
    <x v="4"/>
    <x v="0"/>
    <x v="4"/>
    <x v="2"/>
    <x v="0"/>
  </r>
  <r>
    <x v="1"/>
    <x v="4"/>
    <s v="De Bonte Raaf"/>
    <x v="8"/>
    <x v="55"/>
    <n v="4.68"/>
    <x v="2"/>
    <x v="4"/>
    <x v="0"/>
    <x v="4"/>
    <x v="2"/>
    <x v="0"/>
  </r>
  <r>
    <x v="1"/>
    <x v="4"/>
    <s v="De Bonte Raaf"/>
    <x v="8"/>
    <x v="56"/>
    <n v="0"/>
    <x v="2"/>
    <x v="4"/>
    <x v="0"/>
    <x v="4"/>
    <x v="2"/>
    <x v="0"/>
  </r>
  <r>
    <x v="1"/>
    <x v="4"/>
    <s v="De Bonte Raaf"/>
    <x v="8"/>
    <x v="57"/>
    <n v="0"/>
    <x v="2"/>
    <x v="4"/>
    <x v="0"/>
    <x v="4"/>
    <x v="2"/>
    <x v="0"/>
  </r>
  <r>
    <x v="1"/>
    <x v="4"/>
    <s v="De Bonte Raaf"/>
    <x v="8"/>
    <x v="58"/>
    <n v="0"/>
    <x v="2"/>
    <x v="4"/>
    <x v="0"/>
    <x v="4"/>
    <x v="2"/>
    <x v="0"/>
  </r>
  <r>
    <x v="1"/>
    <x v="4"/>
    <s v="De Bonte Raaf"/>
    <x v="8"/>
    <x v="59"/>
    <n v="0"/>
    <x v="2"/>
    <x v="4"/>
    <x v="0"/>
    <x v="4"/>
    <x v="2"/>
    <x v="0"/>
  </r>
  <r>
    <x v="1"/>
    <x v="4"/>
    <s v="De Bonte Raaf"/>
    <x v="8"/>
    <x v="60"/>
    <n v="251.93"/>
    <x v="2"/>
    <x v="4"/>
    <x v="0"/>
    <x v="5"/>
    <x v="2"/>
    <x v="0"/>
  </r>
  <r>
    <x v="1"/>
    <x v="4"/>
    <s v="De Bonte Raaf"/>
    <x v="8"/>
    <x v="61"/>
    <n v="0"/>
    <x v="2"/>
    <x v="4"/>
    <x v="0"/>
    <x v="5"/>
    <x v="2"/>
    <x v="0"/>
  </r>
  <r>
    <x v="1"/>
    <x v="4"/>
    <s v="De Bonte Raaf"/>
    <x v="8"/>
    <x v="62"/>
    <n v="0"/>
    <x v="2"/>
    <x v="4"/>
    <x v="0"/>
    <x v="5"/>
    <x v="2"/>
    <x v="0"/>
  </r>
  <r>
    <x v="1"/>
    <x v="4"/>
    <s v="De Bonte Raaf"/>
    <x v="8"/>
    <x v="63"/>
    <n v="0"/>
    <x v="2"/>
    <x v="4"/>
    <x v="0"/>
    <x v="5"/>
    <x v="2"/>
    <x v="0"/>
  </r>
  <r>
    <x v="1"/>
    <x v="4"/>
    <s v="De Bonte Raaf"/>
    <x v="8"/>
    <x v="64"/>
    <n v="18.07"/>
    <x v="2"/>
    <x v="4"/>
    <x v="0"/>
    <x v="5"/>
    <x v="2"/>
    <x v="0"/>
  </r>
  <r>
    <x v="1"/>
    <x v="4"/>
    <s v="De Bonte Raaf"/>
    <x v="8"/>
    <x v="65"/>
    <n v="0"/>
    <x v="2"/>
    <x v="4"/>
    <x v="0"/>
    <x v="5"/>
    <x v="2"/>
    <x v="0"/>
  </r>
  <r>
    <x v="1"/>
    <x v="4"/>
    <s v="De Bonte Raaf"/>
    <x v="8"/>
    <x v="66"/>
    <n v="90.33"/>
    <x v="2"/>
    <x v="4"/>
    <x v="0"/>
    <x v="5"/>
    <x v="2"/>
    <x v="0"/>
  </r>
  <r>
    <x v="1"/>
    <x v="4"/>
    <s v="De Bonte Raaf"/>
    <x v="8"/>
    <x v="67"/>
    <n v="0"/>
    <x v="2"/>
    <x v="4"/>
    <x v="0"/>
    <x v="5"/>
    <x v="2"/>
    <x v="0"/>
  </r>
  <r>
    <x v="1"/>
    <x v="4"/>
    <s v="De Bonte Raaf"/>
    <x v="8"/>
    <x v="68"/>
    <n v="0"/>
    <x v="2"/>
    <x v="4"/>
    <x v="0"/>
    <x v="5"/>
    <x v="2"/>
    <x v="0"/>
  </r>
  <r>
    <x v="1"/>
    <x v="4"/>
    <s v="De Bonte Raaf"/>
    <x v="8"/>
    <x v="69"/>
    <n v="0"/>
    <x v="2"/>
    <x v="4"/>
    <x v="0"/>
    <x v="5"/>
    <x v="2"/>
    <x v="0"/>
  </r>
  <r>
    <x v="1"/>
    <x v="4"/>
    <s v="De Bonte Raaf"/>
    <x v="8"/>
    <x v="70"/>
    <n v="12.38"/>
    <x v="2"/>
    <x v="4"/>
    <x v="0"/>
    <x v="5"/>
    <x v="2"/>
    <x v="0"/>
  </r>
  <r>
    <x v="1"/>
    <x v="4"/>
    <s v="De Bonte Raaf"/>
    <x v="8"/>
    <x v="71"/>
    <n v="0"/>
    <x v="2"/>
    <x v="4"/>
    <x v="0"/>
    <x v="5"/>
    <x v="2"/>
    <x v="0"/>
  </r>
  <r>
    <x v="1"/>
    <x v="4"/>
    <s v="De Bonte Raaf"/>
    <x v="8"/>
    <x v="72"/>
    <n v="0"/>
    <x v="2"/>
    <x v="4"/>
    <x v="0"/>
    <x v="4"/>
    <x v="2"/>
    <x v="0"/>
  </r>
  <r>
    <x v="1"/>
    <x v="4"/>
    <s v="De Bonte Raaf"/>
    <x v="8"/>
    <x v="73"/>
    <n v="0"/>
    <x v="2"/>
    <x v="4"/>
    <x v="0"/>
    <x v="4"/>
    <x v="2"/>
    <x v="0"/>
  </r>
  <r>
    <x v="1"/>
    <x v="4"/>
    <s v="De Bonte Raaf"/>
    <x v="8"/>
    <x v="74"/>
    <n v="0"/>
    <x v="2"/>
    <x v="4"/>
    <x v="0"/>
    <x v="4"/>
    <x v="2"/>
    <x v="0"/>
  </r>
  <r>
    <x v="1"/>
    <x v="4"/>
    <s v="De Bonte Raaf"/>
    <x v="8"/>
    <x v="75"/>
    <n v="0"/>
    <x v="2"/>
    <x v="4"/>
    <x v="0"/>
    <x v="4"/>
    <x v="2"/>
    <x v="0"/>
  </r>
  <r>
    <x v="1"/>
    <x v="4"/>
    <s v="De Bonte Raaf"/>
    <x v="8"/>
    <x v="76"/>
    <n v="234.2"/>
    <x v="2"/>
    <x v="4"/>
    <x v="0"/>
    <x v="6"/>
    <x v="2"/>
    <x v="0"/>
  </r>
  <r>
    <x v="1"/>
    <x v="4"/>
    <s v="De Bonte Raaf"/>
    <x v="8"/>
    <x v="125"/>
    <n v="0"/>
    <x v="2"/>
    <x v="4"/>
    <x v="0"/>
    <x v="6"/>
    <x v="2"/>
    <x v="0"/>
  </r>
  <r>
    <x v="1"/>
    <x v="4"/>
    <s v="De Bonte Raaf"/>
    <x v="8"/>
    <x v="77"/>
    <n v="-89.83"/>
    <x v="2"/>
    <x v="4"/>
    <x v="0"/>
    <x v="7"/>
    <x v="2"/>
    <x v="0"/>
  </r>
  <r>
    <x v="1"/>
    <x v="4"/>
    <s v="De Bonte Raaf"/>
    <x v="8"/>
    <x v="78"/>
    <n v="-421.2"/>
    <x v="2"/>
    <x v="4"/>
    <x v="0"/>
    <x v="7"/>
    <x v="2"/>
    <x v="0"/>
  </r>
  <r>
    <x v="1"/>
    <x v="4"/>
    <s v="De Bonte Raaf"/>
    <x v="8"/>
    <x v="79"/>
    <n v="0"/>
    <x v="2"/>
    <x v="4"/>
    <x v="0"/>
    <x v="7"/>
    <x v="2"/>
    <x v="0"/>
  </r>
  <r>
    <x v="1"/>
    <x v="4"/>
    <s v="De Bonte Raaf"/>
    <x v="8"/>
    <x v="80"/>
    <n v="0"/>
    <x v="2"/>
    <x v="4"/>
    <x v="0"/>
    <x v="8"/>
    <x v="2"/>
    <x v="0"/>
  </r>
  <r>
    <x v="1"/>
    <x v="4"/>
    <s v="De Bonte Raaf"/>
    <x v="8"/>
    <x v="126"/>
    <n v="0"/>
    <x v="2"/>
    <x v="4"/>
    <x v="0"/>
    <x v="8"/>
    <x v="2"/>
    <x v="0"/>
  </r>
  <r>
    <x v="1"/>
    <x v="4"/>
    <s v="De Bonte Raaf"/>
    <x v="8"/>
    <x v="81"/>
    <n v="2834.63"/>
    <x v="2"/>
    <x v="4"/>
    <x v="0"/>
    <x v="8"/>
    <x v="2"/>
    <x v="0"/>
  </r>
  <r>
    <x v="1"/>
    <x v="4"/>
    <s v="De Bonte Raaf"/>
    <x v="8"/>
    <x v="82"/>
    <n v="0"/>
    <x v="2"/>
    <x v="4"/>
    <x v="0"/>
    <x v="8"/>
    <x v="2"/>
    <x v="0"/>
  </r>
  <r>
    <x v="1"/>
    <x v="4"/>
    <s v="De Bonte Raaf"/>
    <x v="8"/>
    <x v="83"/>
    <n v="2834.63"/>
    <x v="2"/>
    <x v="4"/>
    <x v="0"/>
    <x v="9"/>
    <x v="2"/>
    <x v="0"/>
  </r>
  <r>
    <x v="1"/>
    <x v="4"/>
    <s v="De Bonte Raaf"/>
    <x v="8"/>
    <x v="84"/>
    <n v="0"/>
    <x v="2"/>
    <x v="4"/>
    <x v="0"/>
    <x v="3"/>
    <x v="2"/>
    <x v="0"/>
  </r>
  <r>
    <x v="1"/>
    <x v="4"/>
    <s v="De Bonte Raaf"/>
    <x v="9"/>
    <x v="0"/>
    <n v="6394.32"/>
    <x v="3"/>
    <x v="4"/>
    <x v="0"/>
    <x v="0"/>
    <x v="2"/>
    <x v="0"/>
  </r>
  <r>
    <x v="1"/>
    <x v="4"/>
    <s v="De Bonte Raaf"/>
    <x v="9"/>
    <x v="85"/>
    <n v="1209.8499999999999"/>
    <x v="3"/>
    <x v="4"/>
    <x v="0"/>
    <x v="0"/>
    <x v="2"/>
    <x v="0"/>
  </r>
  <r>
    <x v="1"/>
    <x v="4"/>
    <s v="De Bonte Raaf"/>
    <x v="9"/>
    <x v="97"/>
    <n v="1098.33"/>
    <x v="3"/>
    <x v="4"/>
    <x v="0"/>
    <x v="0"/>
    <x v="2"/>
    <x v="0"/>
  </r>
  <r>
    <x v="1"/>
    <x v="4"/>
    <s v="De Bonte Raaf"/>
    <x v="9"/>
    <x v="86"/>
    <n v="1209.8499999999999"/>
    <x v="3"/>
    <x v="4"/>
    <x v="0"/>
    <x v="0"/>
    <x v="2"/>
    <x v="0"/>
  </r>
  <r>
    <x v="1"/>
    <x v="4"/>
    <s v="De Bonte Raaf"/>
    <x v="9"/>
    <x v="4"/>
    <n v="1132"/>
    <x v="3"/>
    <x v="4"/>
    <x v="0"/>
    <x v="1"/>
    <x v="2"/>
    <x v="0"/>
  </r>
  <r>
    <x v="1"/>
    <x v="4"/>
    <s v="De Bonte Raaf"/>
    <x v="9"/>
    <x v="98"/>
    <n v="1098.33"/>
    <x v="3"/>
    <x v="4"/>
    <x v="0"/>
    <x v="0"/>
    <x v="2"/>
    <x v="0"/>
  </r>
  <r>
    <x v="1"/>
    <x v="4"/>
    <s v="De Bonte Raaf"/>
    <x v="9"/>
    <x v="6"/>
    <n v="1976.65"/>
    <x v="3"/>
    <x v="4"/>
    <x v="0"/>
    <x v="0"/>
    <x v="2"/>
    <x v="0"/>
  </r>
  <r>
    <x v="1"/>
    <x v="4"/>
    <s v="De Bonte Raaf"/>
    <x v="9"/>
    <x v="101"/>
    <n v="0"/>
    <x v="3"/>
    <x v="4"/>
    <x v="0"/>
    <x v="1"/>
    <x v="2"/>
    <x v="0"/>
  </r>
  <r>
    <x v="1"/>
    <x v="4"/>
    <s v="De Bonte Raaf"/>
    <x v="9"/>
    <x v="99"/>
    <n v="1098.33"/>
    <x v="3"/>
    <x v="4"/>
    <x v="0"/>
    <x v="0"/>
    <x v="2"/>
    <x v="0"/>
  </r>
  <r>
    <x v="1"/>
    <x v="4"/>
    <s v="De Bonte Raaf"/>
    <x v="9"/>
    <x v="9"/>
    <n v="0"/>
    <x v="3"/>
    <x v="4"/>
    <x v="0"/>
    <x v="0"/>
    <x v="2"/>
    <x v="0"/>
  </r>
  <r>
    <x v="1"/>
    <x v="4"/>
    <s v="De Bonte Raaf"/>
    <x v="9"/>
    <x v="102"/>
    <n v="0"/>
    <x v="3"/>
    <x v="4"/>
    <x v="0"/>
    <x v="0"/>
    <x v="2"/>
    <x v="0"/>
  </r>
  <r>
    <x v="1"/>
    <x v="4"/>
    <s v="De Bonte Raaf"/>
    <x v="9"/>
    <x v="134"/>
    <n v="116.08"/>
    <x v="3"/>
    <x v="4"/>
    <x v="0"/>
    <x v="0"/>
    <x v="2"/>
    <x v="0"/>
  </r>
  <r>
    <x v="1"/>
    <x v="4"/>
    <s v="De Bonte Raaf"/>
    <x v="9"/>
    <x v="87"/>
    <n v="1132"/>
    <x v="3"/>
    <x v="4"/>
    <x v="0"/>
    <x v="0"/>
    <x v="2"/>
    <x v="0"/>
  </r>
  <r>
    <x v="1"/>
    <x v="4"/>
    <s v="De Bonte Raaf"/>
    <x v="9"/>
    <x v="88"/>
    <n v="1132"/>
    <x v="3"/>
    <x v="4"/>
    <x v="0"/>
    <x v="0"/>
    <x v="2"/>
    <x v="0"/>
  </r>
  <r>
    <x v="1"/>
    <x v="4"/>
    <s v="De Bonte Raaf"/>
    <x v="9"/>
    <x v="89"/>
    <n v="1132"/>
    <x v="3"/>
    <x v="4"/>
    <x v="0"/>
    <x v="0"/>
    <x v="2"/>
    <x v="0"/>
  </r>
  <r>
    <x v="1"/>
    <x v="4"/>
    <s v="De Bonte Raaf"/>
    <x v="9"/>
    <x v="90"/>
    <n v="1132"/>
    <x v="3"/>
    <x v="4"/>
    <x v="0"/>
    <x v="0"/>
    <x v="2"/>
    <x v="0"/>
  </r>
  <r>
    <x v="1"/>
    <x v="4"/>
    <s v="De Bonte Raaf"/>
    <x v="9"/>
    <x v="91"/>
    <n v="1132"/>
    <x v="3"/>
    <x v="4"/>
    <x v="0"/>
    <x v="0"/>
    <x v="2"/>
    <x v="0"/>
  </r>
  <r>
    <x v="1"/>
    <x v="4"/>
    <s v="De Bonte Raaf"/>
    <x v="9"/>
    <x v="103"/>
    <n v="0"/>
    <x v="3"/>
    <x v="4"/>
    <x v="0"/>
    <x v="1"/>
    <x v="2"/>
    <x v="0"/>
  </r>
  <r>
    <x v="1"/>
    <x v="4"/>
    <s v="De Bonte Raaf"/>
    <x v="9"/>
    <x v="15"/>
    <n v="0"/>
    <x v="3"/>
    <x v="4"/>
    <x v="0"/>
    <x v="0"/>
    <x v="2"/>
    <x v="0"/>
  </r>
  <r>
    <x v="1"/>
    <x v="4"/>
    <s v="De Bonte Raaf"/>
    <x v="9"/>
    <x v="16"/>
    <n v="2308.1799999999998"/>
    <x v="3"/>
    <x v="4"/>
    <x v="0"/>
    <x v="0"/>
    <x v="2"/>
    <x v="0"/>
  </r>
  <r>
    <x v="1"/>
    <x v="4"/>
    <s v="De Bonte Raaf"/>
    <x v="9"/>
    <x v="17"/>
    <n v="0"/>
    <x v="3"/>
    <x v="4"/>
    <x v="0"/>
    <x v="0"/>
    <x v="2"/>
    <x v="0"/>
  </r>
  <r>
    <x v="1"/>
    <x v="4"/>
    <s v="De Bonte Raaf"/>
    <x v="9"/>
    <x v="18"/>
    <n v="2308.1799999999998"/>
    <x v="3"/>
    <x v="4"/>
    <x v="0"/>
    <x v="0"/>
    <x v="2"/>
    <x v="0"/>
  </r>
  <r>
    <x v="1"/>
    <x v="4"/>
    <s v="De Bonte Raaf"/>
    <x v="9"/>
    <x v="19"/>
    <n v="21"/>
    <x v="3"/>
    <x v="4"/>
    <x v="0"/>
    <x v="0"/>
    <x v="2"/>
    <x v="0"/>
  </r>
  <r>
    <x v="1"/>
    <x v="4"/>
    <s v="De Bonte Raaf"/>
    <x v="9"/>
    <x v="20"/>
    <n v="2308.1799999999998"/>
    <x v="3"/>
    <x v="4"/>
    <x v="0"/>
    <x v="0"/>
    <x v="2"/>
    <x v="0"/>
  </r>
  <r>
    <x v="1"/>
    <x v="4"/>
    <s v="De Bonte Raaf"/>
    <x v="9"/>
    <x v="21"/>
    <n v="-159.24"/>
    <x v="3"/>
    <x v="4"/>
    <x v="0"/>
    <x v="0"/>
    <x v="2"/>
    <x v="0"/>
  </r>
  <r>
    <x v="1"/>
    <x v="4"/>
    <s v="De Bonte Raaf"/>
    <x v="9"/>
    <x v="22"/>
    <n v="2308.1799999999998"/>
    <x v="3"/>
    <x v="4"/>
    <x v="0"/>
    <x v="0"/>
    <x v="2"/>
    <x v="0"/>
  </r>
  <r>
    <x v="1"/>
    <x v="4"/>
    <s v="De Bonte Raaf"/>
    <x v="9"/>
    <x v="23"/>
    <n v="2308.1799999999998"/>
    <x v="3"/>
    <x v="4"/>
    <x v="0"/>
    <x v="0"/>
    <x v="2"/>
    <x v="0"/>
  </r>
  <r>
    <x v="1"/>
    <x v="4"/>
    <s v="De Bonte Raaf"/>
    <x v="9"/>
    <x v="24"/>
    <n v="2308.1799999999998"/>
    <x v="3"/>
    <x v="4"/>
    <x v="0"/>
    <x v="0"/>
    <x v="2"/>
    <x v="0"/>
  </r>
  <r>
    <x v="1"/>
    <x v="4"/>
    <s v="De Bonte Raaf"/>
    <x v="9"/>
    <x v="25"/>
    <n v="21.67"/>
    <x v="3"/>
    <x v="4"/>
    <x v="0"/>
    <x v="0"/>
    <x v="2"/>
    <x v="0"/>
  </r>
  <r>
    <x v="1"/>
    <x v="4"/>
    <s v="De Bonte Raaf"/>
    <x v="9"/>
    <x v="26"/>
    <n v="75.599999999999994"/>
    <x v="3"/>
    <x v="4"/>
    <x v="0"/>
    <x v="0"/>
    <x v="2"/>
    <x v="0"/>
  </r>
  <r>
    <x v="1"/>
    <x v="4"/>
    <s v="De Bonte Raaf"/>
    <x v="9"/>
    <x v="27"/>
    <n v="143.25"/>
    <x v="3"/>
    <x v="4"/>
    <x v="0"/>
    <x v="0"/>
    <x v="2"/>
    <x v="0"/>
  </r>
  <r>
    <x v="1"/>
    <x v="4"/>
    <s v="De Bonte Raaf"/>
    <x v="9"/>
    <x v="28"/>
    <n v="1209.8499999999999"/>
    <x v="3"/>
    <x v="4"/>
    <x v="0"/>
    <x v="0"/>
    <x v="2"/>
    <x v="0"/>
  </r>
  <r>
    <x v="1"/>
    <x v="4"/>
    <s v="De Bonte Raaf"/>
    <x v="9"/>
    <x v="29"/>
    <n v="1098.33"/>
    <x v="3"/>
    <x v="4"/>
    <x v="0"/>
    <x v="0"/>
    <x v="2"/>
    <x v="0"/>
  </r>
  <r>
    <x v="1"/>
    <x v="4"/>
    <s v="De Bonte Raaf"/>
    <x v="9"/>
    <x v="30"/>
    <n v="2264"/>
    <x v="3"/>
    <x v="4"/>
    <x v="0"/>
    <x v="0"/>
    <x v="2"/>
    <x v="0"/>
  </r>
  <r>
    <x v="1"/>
    <x v="4"/>
    <s v="De Bonte Raaf"/>
    <x v="9"/>
    <x v="31"/>
    <n v="14.51"/>
    <x v="3"/>
    <x v="4"/>
    <x v="0"/>
    <x v="0"/>
    <x v="2"/>
    <x v="0"/>
  </r>
  <r>
    <x v="1"/>
    <x v="4"/>
    <s v="De Bonte Raaf"/>
    <x v="9"/>
    <x v="32"/>
    <n v="78"/>
    <x v="3"/>
    <x v="4"/>
    <x v="0"/>
    <x v="0"/>
    <x v="2"/>
    <x v="0"/>
  </r>
  <r>
    <x v="1"/>
    <x v="4"/>
    <s v="De Bonte Raaf"/>
    <x v="9"/>
    <x v="33"/>
    <n v="50"/>
    <x v="3"/>
    <x v="4"/>
    <x v="0"/>
    <x v="0"/>
    <x v="2"/>
    <x v="0"/>
  </r>
  <r>
    <x v="1"/>
    <x v="4"/>
    <s v="De Bonte Raaf"/>
    <x v="9"/>
    <x v="34"/>
    <n v="50"/>
    <x v="3"/>
    <x v="4"/>
    <x v="0"/>
    <x v="0"/>
    <x v="2"/>
    <x v="0"/>
  </r>
  <r>
    <x v="1"/>
    <x v="4"/>
    <s v="De Bonte Raaf"/>
    <x v="9"/>
    <x v="35"/>
    <n v="100"/>
    <x v="3"/>
    <x v="4"/>
    <x v="0"/>
    <x v="0"/>
    <x v="2"/>
    <x v="0"/>
  </r>
  <r>
    <x v="1"/>
    <x v="4"/>
    <s v="De Bonte Raaf"/>
    <x v="9"/>
    <x v="36"/>
    <n v="78"/>
    <x v="3"/>
    <x v="4"/>
    <x v="0"/>
    <x v="0"/>
    <x v="2"/>
    <x v="0"/>
  </r>
  <r>
    <x v="1"/>
    <x v="4"/>
    <s v="De Bonte Raaf"/>
    <x v="9"/>
    <x v="37"/>
    <n v="161.57"/>
    <x v="3"/>
    <x v="4"/>
    <x v="0"/>
    <x v="0"/>
    <x v="2"/>
    <x v="0"/>
  </r>
  <r>
    <x v="1"/>
    <x v="4"/>
    <s v="De Bonte Raaf"/>
    <x v="9"/>
    <x v="127"/>
    <n v="8.33"/>
    <x v="3"/>
    <x v="4"/>
    <x v="0"/>
    <x v="0"/>
    <x v="2"/>
    <x v="0"/>
  </r>
  <r>
    <x v="1"/>
    <x v="4"/>
    <s v="De Bonte Raaf"/>
    <x v="9"/>
    <x v="128"/>
    <n v="8.33"/>
    <x v="3"/>
    <x v="4"/>
    <x v="0"/>
    <x v="0"/>
    <x v="2"/>
    <x v="0"/>
  </r>
  <r>
    <x v="1"/>
    <x v="4"/>
    <s v="De Bonte Raaf"/>
    <x v="9"/>
    <x v="129"/>
    <n v="15539.64"/>
    <x v="3"/>
    <x v="4"/>
    <x v="0"/>
    <x v="0"/>
    <x v="2"/>
    <x v="0"/>
  </r>
  <r>
    <x v="1"/>
    <x v="4"/>
    <s v="De Bonte Raaf"/>
    <x v="9"/>
    <x v="38"/>
    <n v="22.03"/>
    <x v="3"/>
    <x v="4"/>
    <x v="0"/>
    <x v="0"/>
    <x v="2"/>
    <x v="0"/>
  </r>
  <r>
    <x v="1"/>
    <x v="4"/>
    <s v="De Bonte Raaf"/>
    <x v="9"/>
    <x v="93"/>
    <n v="54"/>
    <x v="3"/>
    <x v="4"/>
    <x v="0"/>
    <x v="0"/>
    <x v="2"/>
    <x v="0"/>
  </r>
  <r>
    <x v="1"/>
    <x v="4"/>
    <s v="De Bonte Raaf"/>
    <x v="9"/>
    <x v="40"/>
    <n v="76.03"/>
    <x v="3"/>
    <x v="4"/>
    <x v="0"/>
    <x v="0"/>
    <x v="2"/>
    <x v="0"/>
  </r>
  <r>
    <x v="1"/>
    <x v="4"/>
    <s v="De Bonte Raaf"/>
    <x v="9"/>
    <x v="41"/>
    <n v="-54"/>
    <x v="3"/>
    <x v="4"/>
    <x v="0"/>
    <x v="0"/>
    <x v="2"/>
    <x v="0"/>
  </r>
  <r>
    <x v="1"/>
    <x v="4"/>
    <s v="De Bonte Raaf"/>
    <x v="9"/>
    <x v="94"/>
    <n v="54"/>
    <x v="3"/>
    <x v="4"/>
    <x v="0"/>
    <x v="0"/>
    <x v="2"/>
    <x v="0"/>
  </r>
  <r>
    <x v="1"/>
    <x v="4"/>
    <s v="De Bonte Raaf"/>
    <x v="9"/>
    <x v="92"/>
    <n v="1132"/>
    <x v="3"/>
    <x v="4"/>
    <x v="0"/>
    <x v="0"/>
    <x v="2"/>
    <x v="0"/>
  </r>
  <r>
    <x v="1"/>
    <x v="4"/>
    <s v="De Bonte Raaf"/>
    <x v="9"/>
    <x v="107"/>
    <n v="0"/>
    <x v="3"/>
    <x v="4"/>
    <x v="0"/>
    <x v="1"/>
    <x v="2"/>
    <x v="0"/>
  </r>
  <r>
    <x v="1"/>
    <x v="4"/>
    <s v="De Bonte Raaf"/>
    <x v="9"/>
    <x v="43"/>
    <n v="0"/>
    <x v="3"/>
    <x v="4"/>
    <x v="0"/>
    <x v="1"/>
    <x v="2"/>
    <x v="0"/>
  </r>
  <r>
    <x v="1"/>
    <x v="4"/>
    <s v="De Bonte Raaf"/>
    <x v="9"/>
    <x v="108"/>
    <n v="0"/>
    <x v="3"/>
    <x v="4"/>
    <x v="0"/>
    <x v="1"/>
    <x v="2"/>
    <x v="0"/>
  </r>
  <r>
    <x v="1"/>
    <x v="4"/>
    <s v="De Bonte Raaf"/>
    <x v="9"/>
    <x v="109"/>
    <n v="116.08"/>
    <x v="3"/>
    <x v="4"/>
    <x v="0"/>
    <x v="1"/>
    <x v="2"/>
    <x v="0"/>
  </r>
  <r>
    <x v="1"/>
    <x v="4"/>
    <s v="De Bonte Raaf"/>
    <x v="9"/>
    <x v="110"/>
    <n v="0"/>
    <x v="3"/>
    <x v="4"/>
    <x v="0"/>
    <x v="1"/>
    <x v="2"/>
    <x v="0"/>
  </r>
  <r>
    <x v="1"/>
    <x v="4"/>
    <s v="De Bonte Raaf"/>
    <x v="9"/>
    <x v="44"/>
    <n v="0"/>
    <x v="3"/>
    <x v="4"/>
    <x v="0"/>
    <x v="2"/>
    <x v="2"/>
    <x v="0"/>
  </r>
  <r>
    <x v="1"/>
    <x v="4"/>
    <s v="De Bonte Raaf"/>
    <x v="9"/>
    <x v="111"/>
    <n v="0"/>
    <x v="3"/>
    <x v="4"/>
    <x v="0"/>
    <x v="2"/>
    <x v="2"/>
    <x v="0"/>
  </r>
  <r>
    <x v="1"/>
    <x v="4"/>
    <s v="De Bonte Raaf"/>
    <x v="9"/>
    <x v="46"/>
    <n v="0"/>
    <x v="3"/>
    <x v="4"/>
    <x v="0"/>
    <x v="2"/>
    <x v="2"/>
    <x v="0"/>
  </r>
  <r>
    <x v="1"/>
    <x v="4"/>
    <s v="De Bonte Raaf"/>
    <x v="9"/>
    <x v="112"/>
    <n v="0"/>
    <x v="3"/>
    <x v="4"/>
    <x v="0"/>
    <x v="2"/>
    <x v="2"/>
    <x v="0"/>
  </r>
  <r>
    <x v="1"/>
    <x v="4"/>
    <s v="De Bonte Raaf"/>
    <x v="9"/>
    <x v="113"/>
    <n v="0"/>
    <x v="3"/>
    <x v="4"/>
    <x v="0"/>
    <x v="2"/>
    <x v="2"/>
    <x v="0"/>
  </r>
  <r>
    <x v="1"/>
    <x v="4"/>
    <s v="De Bonte Raaf"/>
    <x v="9"/>
    <x v="114"/>
    <n v="0"/>
    <x v="3"/>
    <x v="4"/>
    <x v="0"/>
    <x v="2"/>
    <x v="2"/>
    <x v="0"/>
  </r>
  <r>
    <x v="1"/>
    <x v="4"/>
    <s v="De Bonte Raaf"/>
    <x v="9"/>
    <x v="115"/>
    <n v="0"/>
    <x v="3"/>
    <x v="4"/>
    <x v="0"/>
    <x v="2"/>
    <x v="2"/>
    <x v="0"/>
  </r>
  <r>
    <x v="1"/>
    <x v="4"/>
    <s v="De Bonte Raaf"/>
    <x v="9"/>
    <x v="116"/>
    <n v="0"/>
    <x v="3"/>
    <x v="4"/>
    <x v="0"/>
    <x v="1"/>
    <x v="2"/>
    <x v="0"/>
  </r>
  <r>
    <x v="1"/>
    <x v="4"/>
    <s v="De Bonte Raaf"/>
    <x v="9"/>
    <x v="117"/>
    <n v="0"/>
    <x v="3"/>
    <x v="4"/>
    <x v="0"/>
    <x v="2"/>
    <x v="2"/>
    <x v="0"/>
  </r>
  <r>
    <x v="1"/>
    <x v="4"/>
    <s v="De Bonte Raaf"/>
    <x v="9"/>
    <x v="118"/>
    <n v="17.5"/>
    <x v="3"/>
    <x v="4"/>
    <x v="0"/>
    <x v="1"/>
    <x v="2"/>
    <x v="0"/>
  </r>
  <r>
    <x v="1"/>
    <x v="4"/>
    <s v="De Bonte Raaf"/>
    <x v="9"/>
    <x v="119"/>
    <n v="-9.39"/>
    <x v="3"/>
    <x v="4"/>
    <x v="0"/>
    <x v="10"/>
    <x v="2"/>
    <x v="0"/>
  </r>
  <r>
    <x v="1"/>
    <x v="4"/>
    <s v="De Bonte Raaf"/>
    <x v="9"/>
    <x v="132"/>
    <n v="0"/>
    <x v="3"/>
    <x v="4"/>
    <x v="0"/>
    <x v="10"/>
    <x v="2"/>
    <x v="0"/>
  </r>
  <r>
    <x v="1"/>
    <x v="4"/>
    <s v="De Bonte Raaf"/>
    <x v="9"/>
    <x v="133"/>
    <n v="0"/>
    <x v="3"/>
    <x v="4"/>
    <x v="0"/>
    <x v="10"/>
    <x v="2"/>
    <x v="0"/>
  </r>
  <r>
    <x v="1"/>
    <x v="4"/>
    <s v="De Bonte Raaf"/>
    <x v="9"/>
    <x v="120"/>
    <n v="248.67"/>
    <x v="3"/>
    <x v="4"/>
    <x v="0"/>
    <x v="10"/>
    <x v="2"/>
    <x v="0"/>
  </r>
  <r>
    <x v="1"/>
    <x v="4"/>
    <s v="De Bonte Raaf"/>
    <x v="9"/>
    <x v="121"/>
    <n v="-46.34"/>
    <x v="3"/>
    <x v="4"/>
    <x v="0"/>
    <x v="10"/>
    <x v="2"/>
    <x v="0"/>
  </r>
  <r>
    <x v="1"/>
    <x v="4"/>
    <s v="De Bonte Raaf"/>
    <x v="9"/>
    <x v="122"/>
    <n v="-46.34"/>
    <x v="3"/>
    <x v="4"/>
    <x v="0"/>
    <x v="10"/>
    <x v="2"/>
    <x v="0"/>
  </r>
  <r>
    <x v="1"/>
    <x v="4"/>
    <s v="De Bonte Raaf"/>
    <x v="9"/>
    <x v="123"/>
    <n v="0"/>
    <x v="3"/>
    <x v="4"/>
    <x v="0"/>
    <x v="10"/>
    <x v="2"/>
    <x v="0"/>
  </r>
  <r>
    <x v="1"/>
    <x v="4"/>
    <s v="De Bonte Raaf"/>
    <x v="9"/>
    <x v="124"/>
    <n v="0"/>
    <x v="3"/>
    <x v="4"/>
    <x v="0"/>
    <x v="10"/>
    <x v="2"/>
    <x v="0"/>
  </r>
  <r>
    <x v="1"/>
    <x v="4"/>
    <s v="De Bonte Raaf"/>
    <x v="9"/>
    <x v="48"/>
    <n v="1098.33"/>
    <x v="3"/>
    <x v="4"/>
    <x v="0"/>
    <x v="1"/>
    <x v="2"/>
    <x v="0"/>
  </r>
  <r>
    <x v="1"/>
    <x v="4"/>
    <s v="De Bonte Raaf"/>
    <x v="9"/>
    <x v="49"/>
    <n v="90.56"/>
    <x v="3"/>
    <x v="4"/>
    <x v="0"/>
    <x v="3"/>
    <x v="2"/>
    <x v="0"/>
  </r>
  <r>
    <x v="1"/>
    <x v="4"/>
    <s v="De Bonte Raaf"/>
    <x v="9"/>
    <x v="50"/>
    <n v="-151.16999999999999"/>
    <x v="3"/>
    <x v="4"/>
    <x v="0"/>
    <x v="4"/>
    <x v="2"/>
    <x v="0"/>
  </r>
  <r>
    <x v="1"/>
    <x v="4"/>
    <s v="De Bonte Raaf"/>
    <x v="9"/>
    <x v="51"/>
    <n v="-201.55"/>
    <x v="3"/>
    <x v="4"/>
    <x v="0"/>
    <x v="4"/>
    <x v="2"/>
    <x v="0"/>
  </r>
  <r>
    <x v="1"/>
    <x v="4"/>
    <s v="De Bonte Raaf"/>
    <x v="9"/>
    <x v="52"/>
    <n v="0"/>
    <x v="3"/>
    <x v="4"/>
    <x v="0"/>
    <x v="1"/>
    <x v="2"/>
    <x v="0"/>
  </r>
  <r>
    <x v="1"/>
    <x v="4"/>
    <s v="De Bonte Raaf"/>
    <x v="9"/>
    <x v="53"/>
    <n v="16.98"/>
    <x v="3"/>
    <x v="4"/>
    <x v="0"/>
    <x v="3"/>
    <x v="2"/>
    <x v="0"/>
  </r>
  <r>
    <x v="1"/>
    <x v="4"/>
    <s v="De Bonte Raaf"/>
    <x v="9"/>
    <x v="54"/>
    <n v="2.5499999999999998"/>
    <x v="3"/>
    <x v="4"/>
    <x v="0"/>
    <x v="4"/>
    <x v="2"/>
    <x v="0"/>
  </r>
  <r>
    <x v="1"/>
    <x v="4"/>
    <s v="De Bonte Raaf"/>
    <x v="9"/>
    <x v="55"/>
    <n v="3.4"/>
    <x v="3"/>
    <x v="4"/>
    <x v="0"/>
    <x v="4"/>
    <x v="2"/>
    <x v="0"/>
  </r>
  <r>
    <x v="1"/>
    <x v="4"/>
    <s v="De Bonte Raaf"/>
    <x v="9"/>
    <x v="56"/>
    <n v="0"/>
    <x v="3"/>
    <x v="4"/>
    <x v="0"/>
    <x v="4"/>
    <x v="2"/>
    <x v="0"/>
  </r>
  <r>
    <x v="1"/>
    <x v="4"/>
    <s v="De Bonte Raaf"/>
    <x v="9"/>
    <x v="57"/>
    <n v="0"/>
    <x v="3"/>
    <x v="4"/>
    <x v="0"/>
    <x v="4"/>
    <x v="2"/>
    <x v="0"/>
  </r>
  <r>
    <x v="1"/>
    <x v="4"/>
    <s v="De Bonte Raaf"/>
    <x v="9"/>
    <x v="58"/>
    <n v="0"/>
    <x v="3"/>
    <x v="4"/>
    <x v="0"/>
    <x v="4"/>
    <x v="2"/>
    <x v="0"/>
  </r>
  <r>
    <x v="1"/>
    <x v="4"/>
    <s v="De Bonte Raaf"/>
    <x v="9"/>
    <x v="59"/>
    <n v="0"/>
    <x v="3"/>
    <x v="4"/>
    <x v="0"/>
    <x v="4"/>
    <x v="2"/>
    <x v="0"/>
  </r>
  <r>
    <x v="1"/>
    <x v="4"/>
    <s v="De Bonte Raaf"/>
    <x v="9"/>
    <x v="60"/>
    <n v="173.81"/>
    <x v="3"/>
    <x v="4"/>
    <x v="0"/>
    <x v="5"/>
    <x v="2"/>
    <x v="0"/>
  </r>
  <r>
    <x v="1"/>
    <x v="4"/>
    <s v="De Bonte Raaf"/>
    <x v="9"/>
    <x v="61"/>
    <n v="0"/>
    <x v="3"/>
    <x v="4"/>
    <x v="0"/>
    <x v="5"/>
    <x v="2"/>
    <x v="0"/>
  </r>
  <r>
    <x v="1"/>
    <x v="4"/>
    <s v="De Bonte Raaf"/>
    <x v="9"/>
    <x v="62"/>
    <n v="0"/>
    <x v="3"/>
    <x v="4"/>
    <x v="0"/>
    <x v="5"/>
    <x v="2"/>
    <x v="0"/>
  </r>
  <r>
    <x v="1"/>
    <x v="4"/>
    <s v="De Bonte Raaf"/>
    <x v="9"/>
    <x v="63"/>
    <n v="0"/>
    <x v="3"/>
    <x v="4"/>
    <x v="0"/>
    <x v="5"/>
    <x v="2"/>
    <x v="0"/>
  </r>
  <r>
    <x v="1"/>
    <x v="4"/>
    <s v="De Bonte Raaf"/>
    <x v="9"/>
    <x v="64"/>
    <n v="12.46"/>
    <x v="3"/>
    <x v="4"/>
    <x v="0"/>
    <x v="5"/>
    <x v="2"/>
    <x v="0"/>
  </r>
  <r>
    <x v="1"/>
    <x v="4"/>
    <s v="De Bonte Raaf"/>
    <x v="9"/>
    <x v="65"/>
    <n v="0"/>
    <x v="3"/>
    <x v="4"/>
    <x v="0"/>
    <x v="5"/>
    <x v="2"/>
    <x v="0"/>
  </r>
  <r>
    <x v="1"/>
    <x v="4"/>
    <s v="De Bonte Raaf"/>
    <x v="9"/>
    <x v="66"/>
    <n v="62.32"/>
    <x v="3"/>
    <x v="4"/>
    <x v="0"/>
    <x v="5"/>
    <x v="2"/>
    <x v="0"/>
  </r>
  <r>
    <x v="1"/>
    <x v="4"/>
    <s v="De Bonte Raaf"/>
    <x v="9"/>
    <x v="67"/>
    <n v="0"/>
    <x v="3"/>
    <x v="4"/>
    <x v="0"/>
    <x v="5"/>
    <x v="2"/>
    <x v="0"/>
  </r>
  <r>
    <x v="1"/>
    <x v="4"/>
    <s v="De Bonte Raaf"/>
    <x v="9"/>
    <x v="68"/>
    <n v="0"/>
    <x v="3"/>
    <x v="4"/>
    <x v="0"/>
    <x v="5"/>
    <x v="2"/>
    <x v="0"/>
  </r>
  <r>
    <x v="1"/>
    <x v="4"/>
    <s v="De Bonte Raaf"/>
    <x v="9"/>
    <x v="69"/>
    <n v="0"/>
    <x v="3"/>
    <x v="4"/>
    <x v="0"/>
    <x v="5"/>
    <x v="2"/>
    <x v="0"/>
  </r>
  <r>
    <x v="1"/>
    <x v="4"/>
    <s v="De Bonte Raaf"/>
    <x v="9"/>
    <x v="70"/>
    <n v="8.5399999999999991"/>
    <x v="3"/>
    <x v="4"/>
    <x v="0"/>
    <x v="5"/>
    <x v="2"/>
    <x v="0"/>
  </r>
  <r>
    <x v="1"/>
    <x v="4"/>
    <s v="De Bonte Raaf"/>
    <x v="9"/>
    <x v="71"/>
    <n v="0"/>
    <x v="3"/>
    <x v="4"/>
    <x v="0"/>
    <x v="5"/>
    <x v="2"/>
    <x v="0"/>
  </r>
  <r>
    <x v="1"/>
    <x v="4"/>
    <s v="De Bonte Raaf"/>
    <x v="9"/>
    <x v="72"/>
    <n v="0"/>
    <x v="3"/>
    <x v="4"/>
    <x v="0"/>
    <x v="4"/>
    <x v="2"/>
    <x v="0"/>
  </r>
  <r>
    <x v="1"/>
    <x v="4"/>
    <s v="De Bonte Raaf"/>
    <x v="9"/>
    <x v="73"/>
    <n v="0"/>
    <x v="3"/>
    <x v="4"/>
    <x v="0"/>
    <x v="4"/>
    <x v="2"/>
    <x v="0"/>
  </r>
  <r>
    <x v="1"/>
    <x v="4"/>
    <s v="De Bonte Raaf"/>
    <x v="9"/>
    <x v="74"/>
    <n v="0"/>
    <x v="3"/>
    <x v="4"/>
    <x v="0"/>
    <x v="4"/>
    <x v="2"/>
    <x v="0"/>
  </r>
  <r>
    <x v="1"/>
    <x v="4"/>
    <s v="De Bonte Raaf"/>
    <x v="9"/>
    <x v="75"/>
    <n v="0"/>
    <x v="3"/>
    <x v="4"/>
    <x v="0"/>
    <x v="4"/>
    <x v="2"/>
    <x v="0"/>
  </r>
  <r>
    <x v="1"/>
    <x v="4"/>
    <s v="De Bonte Raaf"/>
    <x v="9"/>
    <x v="76"/>
    <n v="161.57"/>
    <x v="3"/>
    <x v="4"/>
    <x v="0"/>
    <x v="6"/>
    <x v="2"/>
    <x v="0"/>
  </r>
  <r>
    <x v="1"/>
    <x v="4"/>
    <s v="De Bonte Raaf"/>
    <x v="9"/>
    <x v="125"/>
    <n v="0"/>
    <x v="3"/>
    <x v="4"/>
    <x v="0"/>
    <x v="6"/>
    <x v="2"/>
    <x v="0"/>
  </r>
  <r>
    <x v="1"/>
    <x v="4"/>
    <s v="De Bonte Raaf"/>
    <x v="9"/>
    <x v="77"/>
    <n v="-67.75"/>
    <x v="3"/>
    <x v="4"/>
    <x v="0"/>
    <x v="7"/>
    <x v="2"/>
    <x v="0"/>
  </r>
  <r>
    <x v="1"/>
    <x v="4"/>
    <s v="De Bonte Raaf"/>
    <x v="9"/>
    <x v="78"/>
    <n v="-91.49"/>
    <x v="3"/>
    <x v="4"/>
    <x v="0"/>
    <x v="7"/>
    <x v="2"/>
    <x v="0"/>
  </r>
  <r>
    <x v="1"/>
    <x v="4"/>
    <s v="De Bonte Raaf"/>
    <x v="9"/>
    <x v="79"/>
    <n v="0"/>
    <x v="3"/>
    <x v="4"/>
    <x v="0"/>
    <x v="7"/>
    <x v="2"/>
    <x v="0"/>
  </r>
  <r>
    <x v="1"/>
    <x v="4"/>
    <s v="De Bonte Raaf"/>
    <x v="9"/>
    <x v="80"/>
    <n v="0"/>
    <x v="3"/>
    <x v="4"/>
    <x v="0"/>
    <x v="8"/>
    <x v="2"/>
    <x v="0"/>
  </r>
  <r>
    <x v="1"/>
    <x v="4"/>
    <s v="De Bonte Raaf"/>
    <x v="9"/>
    <x v="126"/>
    <n v="100"/>
    <x v="3"/>
    <x v="4"/>
    <x v="0"/>
    <x v="8"/>
    <x v="2"/>
    <x v="0"/>
  </r>
  <r>
    <x v="1"/>
    <x v="4"/>
    <s v="De Bonte Raaf"/>
    <x v="9"/>
    <x v="81"/>
    <n v="2031.44"/>
    <x v="3"/>
    <x v="4"/>
    <x v="0"/>
    <x v="8"/>
    <x v="2"/>
    <x v="0"/>
  </r>
  <r>
    <x v="1"/>
    <x v="4"/>
    <s v="De Bonte Raaf"/>
    <x v="9"/>
    <x v="82"/>
    <n v="0"/>
    <x v="3"/>
    <x v="4"/>
    <x v="0"/>
    <x v="8"/>
    <x v="2"/>
    <x v="0"/>
  </r>
  <r>
    <x v="1"/>
    <x v="4"/>
    <s v="De Bonte Raaf"/>
    <x v="9"/>
    <x v="83"/>
    <n v="2131.44"/>
    <x v="3"/>
    <x v="4"/>
    <x v="0"/>
    <x v="9"/>
    <x v="2"/>
    <x v="0"/>
  </r>
  <r>
    <x v="1"/>
    <x v="4"/>
    <s v="De Bonte Raaf"/>
    <x v="9"/>
    <x v="84"/>
    <n v="0"/>
    <x v="3"/>
    <x v="4"/>
    <x v="0"/>
    <x v="3"/>
    <x v="2"/>
    <x v="0"/>
  </r>
  <r>
    <x v="1"/>
    <x v="4"/>
    <s v="De Bonte Raaf"/>
    <x v="10"/>
    <x v="0"/>
    <n v="2151.21"/>
    <x v="3"/>
    <x v="0"/>
    <x v="0"/>
    <x v="0"/>
    <x v="2"/>
    <x v="0"/>
  </r>
  <r>
    <x v="1"/>
    <x v="4"/>
    <s v="De Bonte Raaf"/>
    <x v="10"/>
    <x v="85"/>
    <n v="829.26"/>
    <x v="3"/>
    <x v="0"/>
    <x v="0"/>
    <x v="0"/>
    <x v="2"/>
    <x v="0"/>
  </r>
  <r>
    <x v="1"/>
    <x v="4"/>
    <s v="De Bonte Raaf"/>
    <x v="10"/>
    <x v="97"/>
    <n v="270.24"/>
    <x v="3"/>
    <x v="0"/>
    <x v="0"/>
    <x v="0"/>
    <x v="2"/>
    <x v="0"/>
  </r>
  <r>
    <x v="1"/>
    <x v="4"/>
    <s v="De Bonte Raaf"/>
    <x v="10"/>
    <x v="86"/>
    <n v="829.26"/>
    <x v="3"/>
    <x v="0"/>
    <x v="0"/>
    <x v="0"/>
    <x v="2"/>
    <x v="0"/>
  </r>
  <r>
    <x v="1"/>
    <x v="4"/>
    <s v="De Bonte Raaf"/>
    <x v="10"/>
    <x v="4"/>
    <n v="870.6"/>
    <x v="3"/>
    <x v="0"/>
    <x v="0"/>
    <x v="1"/>
    <x v="2"/>
    <x v="0"/>
  </r>
  <r>
    <x v="1"/>
    <x v="4"/>
    <s v="De Bonte Raaf"/>
    <x v="10"/>
    <x v="98"/>
    <n v="270.24"/>
    <x v="3"/>
    <x v="0"/>
    <x v="0"/>
    <x v="0"/>
    <x v="2"/>
    <x v="0"/>
  </r>
  <r>
    <x v="1"/>
    <x v="4"/>
    <s v="De Bonte Raaf"/>
    <x v="10"/>
    <x v="6"/>
    <n v="1472.44"/>
    <x v="3"/>
    <x v="0"/>
    <x v="0"/>
    <x v="0"/>
    <x v="2"/>
    <x v="0"/>
  </r>
  <r>
    <x v="1"/>
    <x v="4"/>
    <s v="De Bonte Raaf"/>
    <x v="10"/>
    <x v="101"/>
    <n v="0"/>
    <x v="3"/>
    <x v="0"/>
    <x v="0"/>
    <x v="1"/>
    <x v="2"/>
    <x v="0"/>
  </r>
  <r>
    <x v="1"/>
    <x v="4"/>
    <s v="De Bonte Raaf"/>
    <x v="10"/>
    <x v="99"/>
    <n v="270.24"/>
    <x v="3"/>
    <x v="0"/>
    <x v="0"/>
    <x v="0"/>
    <x v="2"/>
    <x v="0"/>
  </r>
  <r>
    <x v="1"/>
    <x v="4"/>
    <s v="De Bonte Raaf"/>
    <x v="10"/>
    <x v="9"/>
    <n v="0"/>
    <x v="3"/>
    <x v="0"/>
    <x v="0"/>
    <x v="0"/>
    <x v="2"/>
    <x v="0"/>
  </r>
  <r>
    <x v="1"/>
    <x v="4"/>
    <s v="De Bonte Raaf"/>
    <x v="10"/>
    <x v="102"/>
    <n v="0"/>
    <x v="3"/>
    <x v="0"/>
    <x v="0"/>
    <x v="0"/>
    <x v="2"/>
    <x v="0"/>
  </r>
  <r>
    <x v="1"/>
    <x v="4"/>
    <s v="De Bonte Raaf"/>
    <x v="10"/>
    <x v="87"/>
    <n v="870.6"/>
    <x v="3"/>
    <x v="0"/>
    <x v="0"/>
    <x v="0"/>
    <x v="2"/>
    <x v="0"/>
  </r>
  <r>
    <x v="1"/>
    <x v="4"/>
    <s v="De Bonte Raaf"/>
    <x v="10"/>
    <x v="88"/>
    <n v="943.88"/>
    <x v="3"/>
    <x v="0"/>
    <x v="0"/>
    <x v="0"/>
    <x v="2"/>
    <x v="0"/>
  </r>
  <r>
    <x v="1"/>
    <x v="4"/>
    <s v="De Bonte Raaf"/>
    <x v="10"/>
    <x v="89"/>
    <n v="870.6"/>
    <x v="3"/>
    <x v="0"/>
    <x v="0"/>
    <x v="0"/>
    <x v="2"/>
    <x v="0"/>
  </r>
  <r>
    <x v="1"/>
    <x v="4"/>
    <s v="De Bonte Raaf"/>
    <x v="10"/>
    <x v="90"/>
    <n v="870.6"/>
    <x v="3"/>
    <x v="0"/>
    <x v="0"/>
    <x v="0"/>
    <x v="2"/>
    <x v="0"/>
  </r>
  <r>
    <x v="1"/>
    <x v="4"/>
    <s v="De Bonte Raaf"/>
    <x v="10"/>
    <x v="91"/>
    <n v="870.6"/>
    <x v="3"/>
    <x v="0"/>
    <x v="0"/>
    <x v="0"/>
    <x v="2"/>
    <x v="0"/>
  </r>
  <r>
    <x v="1"/>
    <x v="4"/>
    <s v="De Bonte Raaf"/>
    <x v="10"/>
    <x v="103"/>
    <n v="0"/>
    <x v="3"/>
    <x v="0"/>
    <x v="0"/>
    <x v="1"/>
    <x v="2"/>
    <x v="0"/>
  </r>
  <r>
    <x v="1"/>
    <x v="4"/>
    <s v="De Bonte Raaf"/>
    <x v="10"/>
    <x v="15"/>
    <n v="0"/>
    <x v="3"/>
    <x v="0"/>
    <x v="0"/>
    <x v="0"/>
    <x v="2"/>
    <x v="0"/>
  </r>
  <r>
    <x v="1"/>
    <x v="4"/>
    <s v="De Bonte Raaf"/>
    <x v="10"/>
    <x v="16"/>
    <n v="0"/>
    <x v="3"/>
    <x v="0"/>
    <x v="0"/>
    <x v="0"/>
    <x v="2"/>
    <x v="0"/>
  </r>
  <r>
    <x v="1"/>
    <x v="4"/>
    <s v="De Bonte Raaf"/>
    <x v="10"/>
    <x v="17"/>
    <n v="1099.5"/>
    <x v="3"/>
    <x v="0"/>
    <x v="0"/>
    <x v="0"/>
    <x v="2"/>
    <x v="0"/>
  </r>
  <r>
    <x v="1"/>
    <x v="4"/>
    <s v="De Bonte Raaf"/>
    <x v="10"/>
    <x v="18"/>
    <n v="1099.5"/>
    <x v="3"/>
    <x v="0"/>
    <x v="0"/>
    <x v="0"/>
    <x v="2"/>
    <x v="0"/>
  </r>
  <r>
    <x v="1"/>
    <x v="4"/>
    <s v="De Bonte Raaf"/>
    <x v="10"/>
    <x v="19"/>
    <n v="10"/>
    <x v="3"/>
    <x v="0"/>
    <x v="0"/>
    <x v="0"/>
    <x v="2"/>
    <x v="0"/>
  </r>
  <r>
    <x v="1"/>
    <x v="4"/>
    <s v="De Bonte Raaf"/>
    <x v="10"/>
    <x v="20"/>
    <n v="1099.5"/>
    <x v="3"/>
    <x v="0"/>
    <x v="0"/>
    <x v="0"/>
    <x v="2"/>
    <x v="0"/>
  </r>
  <r>
    <x v="1"/>
    <x v="4"/>
    <s v="De Bonte Raaf"/>
    <x v="10"/>
    <x v="21"/>
    <n v="-407.43"/>
    <x v="3"/>
    <x v="0"/>
    <x v="0"/>
    <x v="0"/>
    <x v="2"/>
    <x v="0"/>
  </r>
  <r>
    <x v="1"/>
    <x v="4"/>
    <s v="De Bonte Raaf"/>
    <x v="10"/>
    <x v="22"/>
    <n v="1099.5"/>
    <x v="3"/>
    <x v="0"/>
    <x v="0"/>
    <x v="0"/>
    <x v="2"/>
    <x v="0"/>
  </r>
  <r>
    <x v="1"/>
    <x v="4"/>
    <s v="De Bonte Raaf"/>
    <x v="10"/>
    <x v="23"/>
    <n v="1099.5"/>
    <x v="3"/>
    <x v="0"/>
    <x v="0"/>
    <x v="0"/>
    <x v="2"/>
    <x v="0"/>
  </r>
  <r>
    <x v="1"/>
    <x v="4"/>
    <s v="De Bonte Raaf"/>
    <x v="10"/>
    <x v="24"/>
    <n v="1099.5"/>
    <x v="3"/>
    <x v="0"/>
    <x v="0"/>
    <x v="0"/>
    <x v="2"/>
    <x v="0"/>
  </r>
  <r>
    <x v="1"/>
    <x v="4"/>
    <s v="De Bonte Raaf"/>
    <x v="10"/>
    <x v="25"/>
    <n v="21.67"/>
    <x v="3"/>
    <x v="0"/>
    <x v="0"/>
    <x v="0"/>
    <x v="2"/>
    <x v="0"/>
  </r>
  <r>
    <x v="1"/>
    <x v="4"/>
    <s v="De Bonte Raaf"/>
    <x v="10"/>
    <x v="26"/>
    <n v="65.05"/>
    <x v="3"/>
    <x v="0"/>
    <x v="0"/>
    <x v="0"/>
    <x v="2"/>
    <x v="0"/>
  </r>
  <r>
    <x v="1"/>
    <x v="4"/>
    <s v="De Bonte Raaf"/>
    <x v="10"/>
    <x v="27"/>
    <n v="0"/>
    <x v="3"/>
    <x v="0"/>
    <x v="0"/>
    <x v="0"/>
    <x v="2"/>
    <x v="0"/>
  </r>
  <r>
    <x v="1"/>
    <x v="4"/>
    <s v="De Bonte Raaf"/>
    <x v="10"/>
    <x v="28"/>
    <n v="829.26"/>
    <x v="3"/>
    <x v="0"/>
    <x v="0"/>
    <x v="0"/>
    <x v="2"/>
    <x v="0"/>
  </r>
  <r>
    <x v="1"/>
    <x v="4"/>
    <s v="De Bonte Raaf"/>
    <x v="10"/>
    <x v="29"/>
    <n v="270.24"/>
    <x v="3"/>
    <x v="0"/>
    <x v="0"/>
    <x v="0"/>
    <x v="2"/>
    <x v="0"/>
  </r>
  <r>
    <x v="1"/>
    <x v="4"/>
    <s v="De Bonte Raaf"/>
    <x v="10"/>
    <x v="30"/>
    <n v="2264"/>
    <x v="3"/>
    <x v="0"/>
    <x v="0"/>
    <x v="0"/>
    <x v="2"/>
    <x v="0"/>
  </r>
  <r>
    <x v="1"/>
    <x v="4"/>
    <s v="De Bonte Raaf"/>
    <x v="10"/>
    <x v="31"/>
    <n v="14.51"/>
    <x v="3"/>
    <x v="0"/>
    <x v="0"/>
    <x v="0"/>
    <x v="2"/>
    <x v="0"/>
  </r>
  <r>
    <x v="1"/>
    <x v="4"/>
    <s v="De Bonte Raaf"/>
    <x v="10"/>
    <x v="32"/>
    <n v="65.05"/>
    <x v="3"/>
    <x v="0"/>
    <x v="0"/>
    <x v="0"/>
    <x v="2"/>
    <x v="0"/>
  </r>
  <r>
    <x v="1"/>
    <x v="4"/>
    <s v="De Bonte Raaf"/>
    <x v="10"/>
    <x v="33"/>
    <n v="41.7"/>
    <x v="3"/>
    <x v="0"/>
    <x v="0"/>
    <x v="0"/>
    <x v="2"/>
    <x v="0"/>
  </r>
  <r>
    <x v="1"/>
    <x v="4"/>
    <s v="De Bonte Raaf"/>
    <x v="10"/>
    <x v="34"/>
    <n v="0"/>
    <x v="3"/>
    <x v="0"/>
    <x v="0"/>
    <x v="0"/>
    <x v="2"/>
    <x v="0"/>
  </r>
  <r>
    <x v="1"/>
    <x v="4"/>
    <s v="De Bonte Raaf"/>
    <x v="10"/>
    <x v="35"/>
    <n v="0"/>
    <x v="3"/>
    <x v="0"/>
    <x v="0"/>
    <x v="0"/>
    <x v="2"/>
    <x v="0"/>
  </r>
  <r>
    <x v="1"/>
    <x v="4"/>
    <s v="De Bonte Raaf"/>
    <x v="10"/>
    <x v="36"/>
    <n v="65"/>
    <x v="3"/>
    <x v="0"/>
    <x v="0"/>
    <x v="0"/>
    <x v="2"/>
    <x v="0"/>
  </r>
  <r>
    <x v="1"/>
    <x v="4"/>
    <s v="De Bonte Raaf"/>
    <x v="10"/>
    <x v="37"/>
    <n v="76.959999999999994"/>
    <x v="3"/>
    <x v="0"/>
    <x v="0"/>
    <x v="0"/>
    <x v="2"/>
    <x v="0"/>
  </r>
  <r>
    <x v="1"/>
    <x v="4"/>
    <s v="De Bonte Raaf"/>
    <x v="10"/>
    <x v="127"/>
    <n v="37.1"/>
    <x v="3"/>
    <x v="0"/>
    <x v="0"/>
    <x v="0"/>
    <x v="2"/>
    <x v="0"/>
  </r>
  <r>
    <x v="1"/>
    <x v="4"/>
    <s v="De Bonte Raaf"/>
    <x v="10"/>
    <x v="128"/>
    <n v="37.1"/>
    <x v="3"/>
    <x v="0"/>
    <x v="0"/>
    <x v="0"/>
    <x v="2"/>
    <x v="0"/>
  </r>
  <r>
    <x v="1"/>
    <x v="4"/>
    <s v="De Bonte Raaf"/>
    <x v="10"/>
    <x v="129"/>
    <n v="2102.5700000000002"/>
    <x v="3"/>
    <x v="0"/>
    <x v="0"/>
    <x v="0"/>
    <x v="2"/>
    <x v="0"/>
  </r>
  <r>
    <x v="1"/>
    <x v="4"/>
    <s v="De Bonte Raaf"/>
    <x v="10"/>
    <x v="100"/>
    <n v="0"/>
    <x v="3"/>
    <x v="0"/>
    <x v="0"/>
    <x v="0"/>
    <x v="2"/>
    <x v="0"/>
  </r>
  <r>
    <x v="1"/>
    <x v="4"/>
    <s v="De Bonte Raaf"/>
    <x v="10"/>
    <x v="93"/>
    <n v="10.050000000000001"/>
    <x v="3"/>
    <x v="0"/>
    <x v="0"/>
    <x v="0"/>
    <x v="2"/>
    <x v="0"/>
  </r>
  <r>
    <x v="1"/>
    <x v="4"/>
    <s v="De Bonte Raaf"/>
    <x v="10"/>
    <x v="40"/>
    <n v="10.050000000000001"/>
    <x v="3"/>
    <x v="0"/>
    <x v="0"/>
    <x v="0"/>
    <x v="2"/>
    <x v="0"/>
  </r>
  <r>
    <x v="1"/>
    <x v="4"/>
    <s v="De Bonte Raaf"/>
    <x v="10"/>
    <x v="94"/>
    <n v="10.050000000000001"/>
    <x v="3"/>
    <x v="0"/>
    <x v="0"/>
    <x v="0"/>
    <x v="2"/>
    <x v="0"/>
  </r>
  <r>
    <x v="1"/>
    <x v="4"/>
    <s v="De Bonte Raaf"/>
    <x v="10"/>
    <x v="92"/>
    <n v="870.6"/>
    <x v="3"/>
    <x v="0"/>
    <x v="0"/>
    <x v="0"/>
    <x v="2"/>
    <x v="0"/>
  </r>
  <r>
    <x v="1"/>
    <x v="4"/>
    <s v="De Bonte Raaf"/>
    <x v="10"/>
    <x v="107"/>
    <n v="0"/>
    <x v="3"/>
    <x v="0"/>
    <x v="0"/>
    <x v="1"/>
    <x v="2"/>
    <x v="0"/>
  </r>
  <r>
    <x v="1"/>
    <x v="4"/>
    <s v="De Bonte Raaf"/>
    <x v="10"/>
    <x v="43"/>
    <n v="73.28"/>
    <x v="3"/>
    <x v="0"/>
    <x v="0"/>
    <x v="1"/>
    <x v="2"/>
    <x v="0"/>
  </r>
  <r>
    <x v="1"/>
    <x v="4"/>
    <s v="De Bonte Raaf"/>
    <x v="10"/>
    <x v="108"/>
    <n v="0"/>
    <x v="3"/>
    <x v="0"/>
    <x v="0"/>
    <x v="1"/>
    <x v="2"/>
    <x v="0"/>
  </r>
  <r>
    <x v="1"/>
    <x v="4"/>
    <s v="De Bonte Raaf"/>
    <x v="10"/>
    <x v="109"/>
    <n v="0"/>
    <x v="3"/>
    <x v="0"/>
    <x v="0"/>
    <x v="1"/>
    <x v="2"/>
    <x v="0"/>
  </r>
  <r>
    <x v="1"/>
    <x v="4"/>
    <s v="De Bonte Raaf"/>
    <x v="10"/>
    <x v="110"/>
    <n v="0"/>
    <x v="3"/>
    <x v="0"/>
    <x v="0"/>
    <x v="1"/>
    <x v="2"/>
    <x v="0"/>
  </r>
  <r>
    <x v="1"/>
    <x v="4"/>
    <s v="De Bonte Raaf"/>
    <x v="10"/>
    <x v="44"/>
    <n v="0"/>
    <x v="3"/>
    <x v="0"/>
    <x v="0"/>
    <x v="2"/>
    <x v="2"/>
    <x v="0"/>
  </r>
  <r>
    <x v="1"/>
    <x v="4"/>
    <s v="De Bonte Raaf"/>
    <x v="10"/>
    <x v="111"/>
    <n v="0"/>
    <x v="3"/>
    <x v="0"/>
    <x v="0"/>
    <x v="2"/>
    <x v="2"/>
    <x v="0"/>
  </r>
  <r>
    <x v="1"/>
    <x v="4"/>
    <s v="De Bonte Raaf"/>
    <x v="10"/>
    <x v="46"/>
    <n v="0"/>
    <x v="3"/>
    <x v="0"/>
    <x v="0"/>
    <x v="2"/>
    <x v="2"/>
    <x v="0"/>
  </r>
  <r>
    <x v="1"/>
    <x v="4"/>
    <s v="De Bonte Raaf"/>
    <x v="10"/>
    <x v="112"/>
    <n v="25"/>
    <x v="3"/>
    <x v="0"/>
    <x v="0"/>
    <x v="2"/>
    <x v="2"/>
    <x v="0"/>
  </r>
  <r>
    <x v="1"/>
    <x v="4"/>
    <s v="De Bonte Raaf"/>
    <x v="10"/>
    <x v="113"/>
    <n v="0"/>
    <x v="3"/>
    <x v="0"/>
    <x v="0"/>
    <x v="2"/>
    <x v="2"/>
    <x v="0"/>
  </r>
  <r>
    <x v="1"/>
    <x v="4"/>
    <s v="De Bonte Raaf"/>
    <x v="10"/>
    <x v="114"/>
    <n v="0"/>
    <x v="3"/>
    <x v="0"/>
    <x v="0"/>
    <x v="2"/>
    <x v="2"/>
    <x v="0"/>
  </r>
  <r>
    <x v="1"/>
    <x v="4"/>
    <s v="De Bonte Raaf"/>
    <x v="10"/>
    <x v="115"/>
    <n v="0"/>
    <x v="3"/>
    <x v="0"/>
    <x v="0"/>
    <x v="2"/>
    <x v="2"/>
    <x v="0"/>
  </r>
  <r>
    <x v="1"/>
    <x v="4"/>
    <s v="De Bonte Raaf"/>
    <x v="10"/>
    <x v="116"/>
    <n v="0"/>
    <x v="3"/>
    <x v="0"/>
    <x v="0"/>
    <x v="1"/>
    <x v="2"/>
    <x v="0"/>
  </r>
  <r>
    <x v="1"/>
    <x v="4"/>
    <s v="De Bonte Raaf"/>
    <x v="10"/>
    <x v="117"/>
    <n v="0"/>
    <x v="3"/>
    <x v="0"/>
    <x v="0"/>
    <x v="2"/>
    <x v="2"/>
    <x v="0"/>
  </r>
  <r>
    <x v="1"/>
    <x v="4"/>
    <s v="De Bonte Raaf"/>
    <x v="10"/>
    <x v="118"/>
    <n v="0"/>
    <x v="3"/>
    <x v="0"/>
    <x v="0"/>
    <x v="1"/>
    <x v="2"/>
    <x v="0"/>
  </r>
  <r>
    <x v="1"/>
    <x v="4"/>
    <s v="De Bonte Raaf"/>
    <x v="10"/>
    <x v="119"/>
    <n v="-4.5599999999999996"/>
    <x v="3"/>
    <x v="0"/>
    <x v="0"/>
    <x v="10"/>
    <x v="2"/>
    <x v="0"/>
  </r>
  <r>
    <x v="1"/>
    <x v="4"/>
    <s v="De Bonte Raaf"/>
    <x v="10"/>
    <x v="132"/>
    <n v="0"/>
    <x v="3"/>
    <x v="0"/>
    <x v="0"/>
    <x v="10"/>
    <x v="2"/>
    <x v="0"/>
  </r>
  <r>
    <x v="1"/>
    <x v="4"/>
    <s v="De Bonte Raaf"/>
    <x v="10"/>
    <x v="133"/>
    <n v="0"/>
    <x v="3"/>
    <x v="0"/>
    <x v="0"/>
    <x v="10"/>
    <x v="2"/>
    <x v="0"/>
  </r>
  <r>
    <x v="1"/>
    <x v="4"/>
    <s v="De Bonte Raaf"/>
    <x v="10"/>
    <x v="120"/>
    <n v="197.35"/>
    <x v="3"/>
    <x v="0"/>
    <x v="0"/>
    <x v="10"/>
    <x v="2"/>
    <x v="0"/>
  </r>
  <r>
    <x v="1"/>
    <x v="4"/>
    <s v="De Bonte Raaf"/>
    <x v="10"/>
    <x v="121"/>
    <n v="-36.78"/>
    <x v="3"/>
    <x v="0"/>
    <x v="0"/>
    <x v="10"/>
    <x v="2"/>
    <x v="0"/>
  </r>
  <r>
    <x v="1"/>
    <x v="4"/>
    <s v="De Bonte Raaf"/>
    <x v="10"/>
    <x v="122"/>
    <n v="-36.78"/>
    <x v="3"/>
    <x v="0"/>
    <x v="0"/>
    <x v="10"/>
    <x v="2"/>
    <x v="0"/>
  </r>
  <r>
    <x v="1"/>
    <x v="4"/>
    <s v="De Bonte Raaf"/>
    <x v="10"/>
    <x v="123"/>
    <n v="0"/>
    <x v="3"/>
    <x v="0"/>
    <x v="0"/>
    <x v="10"/>
    <x v="2"/>
    <x v="0"/>
  </r>
  <r>
    <x v="1"/>
    <x v="4"/>
    <s v="De Bonte Raaf"/>
    <x v="10"/>
    <x v="124"/>
    <n v="0"/>
    <x v="3"/>
    <x v="0"/>
    <x v="0"/>
    <x v="10"/>
    <x v="2"/>
    <x v="0"/>
  </r>
  <r>
    <x v="1"/>
    <x v="4"/>
    <s v="De Bonte Raaf"/>
    <x v="10"/>
    <x v="48"/>
    <n v="169.54"/>
    <x v="3"/>
    <x v="0"/>
    <x v="0"/>
    <x v="1"/>
    <x v="2"/>
    <x v="0"/>
  </r>
  <r>
    <x v="1"/>
    <x v="4"/>
    <s v="De Bonte Raaf"/>
    <x v="10"/>
    <x v="49"/>
    <n v="75.510000000000005"/>
    <x v="3"/>
    <x v="0"/>
    <x v="0"/>
    <x v="3"/>
    <x v="2"/>
    <x v="0"/>
  </r>
  <r>
    <x v="1"/>
    <x v="4"/>
    <s v="De Bonte Raaf"/>
    <x v="10"/>
    <x v="50"/>
    <n v="-14.1"/>
    <x v="3"/>
    <x v="0"/>
    <x v="0"/>
    <x v="4"/>
    <x v="2"/>
    <x v="0"/>
  </r>
  <r>
    <x v="1"/>
    <x v="4"/>
    <s v="De Bonte Raaf"/>
    <x v="10"/>
    <x v="51"/>
    <n v="-18.809999999999999"/>
    <x v="3"/>
    <x v="0"/>
    <x v="0"/>
    <x v="4"/>
    <x v="2"/>
    <x v="0"/>
  </r>
  <r>
    <x v="1"/>
    <x v="4"/>
    <s v="De Bonte Raaf"/>
    <x v="10"/>
    <x v="52"/>
    <n v="27.42"/>
    <x v="3"/>
    <x v="0"/>
    <x v="0"/>
    <x v="1"/>
    <x v="2"/>
    <x v="0"/>
  </r>
  <r>
    <x v="1"/>
    <x v="4"/>
    <s v="De Bonte Raaf"/>
    <x v="10"/>
    <x v="53"/>
    <n v="13.06"/>
    <x v="3"/>
    <x v="0"/>
    <x v="0"/>
    <x v="3"/>
    <x v="2"/>
    <x v="0"/>
  </r>
  <r>
    <x v="1"/>
    <x v="4"/>
    <s v="De Bonte Raaf"/>
    <x v="10"/>
    <x v="54"/>
    <n v="-2.15"/>
    <x v="3"/>
    <x v="0"/>
    <x v="0"/>
    <x v="4"/>
    <x v="2"/>
    <x v="0"/>
  </r>
  <r>
    <x v="1"/>
    <x v="4"/>
    <s v="De Bonte Raaf"/>
    <x v="10"/>
    <x v="55"/>
    <n v="-2.87"/>
    <x v="3"/>
    <x v="0"/>
    <x v="0"/>
    <x v="4"/>
    <x v="2"/>
    <x v="0"/>
  </r>
  <r>
    <x v="1"/>
    <x v="4"/>
    <s v="De Bonte Raaf"/>
    <x v="10"/>
    <x v="56"/>
    <n v="0"/>
    <x v="3"/>
    <x v="0"/>
    <x v="0"/>
    <x v="4"/>
    <x v="2"/>
    <x v="0"/>
  </r>
  <r>
    <x v="1"/>
    <x v="4"/>
    <s v="De Bonte Raaf"/>
    <x v="10"/>
    <x v="57"/>
    <n v="0"/>
    <x v="3"/>
    <x v="0"/>
    <x v="0"/>
    <x v="4"/>
    <x v="2"/>
    <x v="0"/>
  </r>
  <r>
    <x v="1"/>
    <x v="4"/>
    <s v="De Bonte Raaf"/>
    <x v="10"/>
    <x v="58"/>
    <n v="0"/>
    <x v="3"/>
    <x v="0"/>
    <x v="0"/>
    <x v="4"/>
    <x v="2"/>
    <x v="0"/>
  </r>
  <r>
    <x v="1"/>
    <x v="4"/>
    <s v="De Bonte Raaf"/>
    <x v="10"/>
    <x v="59"/>
    <n v="0"/>
    <x v="3"/>
    <x v="0"/>
    <x v="0"/>
    <x v="4"/>
    <x v="2"/>
    <x v="0"/>
  </r>
  <r>
    <x v="1"/>
    <x v="4"/>
    <s v="De Bonte Raaf"/>
    <x v="10"/>
    <x v="60"/>
    <n v="82.79"/>
    <x v="3"/>
    <x v="0"/>
    <x v="0"/>
    <x v="5"/>
    <x v="2"/>
    <x v="0"/>
  </r>
  <r>
    <x v="1"/>
    <x v="4"/>
    <s v="De Bonte Raaf"/>
    <x v="10"/>
    <x v="61"/>
    <n v="0"/>
    <x v="3"/>
    <x v="0"/>
    <x v="0"/>
    <x v="5"/>
    <x v="2"/>
    <x v="0"/>
  </r>
  <r>
    <x v="1"/>
    <x v="4"/>
    <s v="De Bonte Raaf"/>
    <x v="10"/>
    <x v="62"/>
    <n v="0"/>
    <x v="3"/>
    <x v="0"/>
    <x v="0"/>
    <x v="5"/>
    <x v="2"/>
    <x v="0"/>
  </r>
  <r>
    <x v="1"/>
    <x v="4"/>
    <s v="De Bonte Raaf"/>
    <x v="10"/>
    <x v="63"/>
    <n v="0"/>
    <x v="3"/>
    <x v="0"/>
    <x v="0"/>
    <x v="5"/>
    <x v="2"/>
    <x v="0"/>
  </r>
  <r>
    <x v="1"/>
    <x v="4"/>
    <s v="De Bonte Raaf"/>
    <x v="10"/>
    <x v="64"/>
    <n v="5.94"/>
    <x v="3"/>
    <x v="0"/>
    <x v="0"/>
    <x v="5"/>
    <x v="2"/>
    <x v="0"/>
  </r>
  <r>
    <x v="1"/>
    <x v="4"/>
    <s v="De Bonte Raaf"/>
    <x v="10"/>
    <x v="65"/>
    <n v="0"/>
    <x v="3"/>
    <x v="0"/>
    <x v="0"/>
    <x v="5"/>
    <x v="2"/>
    <x v="0"/>
  </r>
  <r>
    <x v="1"/>
    <x v="4"/>
    <s v="De Bonte Raaf"/>
    <x v="10"/>
    <x v="66"/>
    <n v="0"/>
    <x v="3"/>
    <x v="0"/>
    <x v="0"/>
    <x v="5"/>
    <x v="2"/>
    <x v="0"/>
  </r>
  <r>
    <x v="1"/>
    <x v="4"/>
    <s v="De Bonte Raaf"/>
    <x v="10"/>
    <x v="67"/>
    <n v="84.66"/>
    <x v="3"/>
    <x v="0"/>
    <x v="0"/>
    <x v="5"/>
    <x v="2"/>
    <x v="0"/>
  </r>
  <r>
    <x v="1"/>
    <x v="4"/>
    <s v="De Bonte Raaf"/>
    <x v="10"/>
    <x v="68"/>
    <n v="0"/>
    <x v="3"/>
    <x v="0"/>
    <x v="0"/>
    <x v="5"/>
    <x v="2"/>
    <x v="0"/>
  </r>
  <r>
    <x v="1"/>
    <x v="4"/>
    <s v="De Bonte Raaf"/>
    <x v="10"/>
    <x v="69"/>
    <n v="0"/>
    <x v="3"/>
    <x v="0"/>
    <x v="0"/>
    <x v="5"/>
    <x v="2"/>
    <x v="0"/>
  </r>
  <r>
    <x v="1"/>
    <x v="4"/>
    <s v="De Bonte Raaf"/>
    <x v="10"/>
    <x v="70"/>
    <n v="4.07"/>
    <x v="3"/>
    <x v="0"/>
    <x v="0"/>
    <x v="5"/>
    <x v="2"/>
    <x v="0"/>
  </r>
  <r>
    <x v="1"/>
    <x v="4"/>
    <s v="De Bonte Raaf"/>
    <x v="10"/>
    <x v="71"/>
    <n v="0"/>
    <x v="3"/>
    <x v="0"/>
    <x v="0"/>
    <x v="5"/>
    <x v="2"/>
    <x v="0"/>
  </r>
  <r>
    <x v="1"/>
    <x v="4"/>
    <s v="De Bonte Raaf"/>
    <x v="10"/>
    <x v="72"/>
    <n v="0"/>
    <x v="3"/>
    <x v="0"/>
    <x v="0"/>
    <x v="4"/>
    <x v="2"/>
    <x v="0"/>
  </r>
  <r>
    <x v="1"/>
    <x v="4"/>
    <s v="De Bonte Raaf"/>
    <x v="10"/>
    <x v="73"/>
    <n v="0"/>
    <x v="3"/>
    <x v="0"/>
    <x v="0"/>
    <x v="4"/>
    <x v="2"/>
    <x v="0"/>
  </r>
  <r>
    <x v="1"/>
    <x v="4"/>
    <s v="De Bonte Raaf"/>
    <x v="10"/>
    <x v="74"/>
    <n v="0"/>
    <x v="3"/>
    <x v="0"/>
    <x v="0"/>
    <x v="4"/>
    <x v="2"/>
    <x v="0"/>
  </r>
  <r>
    <x v="1"/>
    <x v="4"/>
    <s v="De Bonte Raaf"/>
    <x v="10"/>
    <x v="75"/>
    <n v="0"/>
    <x v="3"/>
    <x v="0"/>
    <x v="0"/>
    <x v="4"/>
    <x v="2"/>
    <x v="0"/>
  </r>
  <r>
    <x v="1"/>
    <x v="4"/>
    <s v="De Bonte Raaf"/>
    <x v="10"/>
    <x v="76"/>
    <n v="76.959999999999994"/>
    <x v="3"/>
    <x v="0"/>
    <x v="0"/>
    <x v="6"/>
    <x v="2"/>
    <x v="0"/>
  </r>
  <r>
    <x v="1"/>
    <x v="4"/>
    <s v="De Bonte Raaf"/>
    <x v="10"/>
    <x v="125"/>
    <n v="0"/>
    <x v="3"/>
    <x v="0"/>
    <x v="0"/>
    <x v="6"/>
    <x v="2"/>
    <x v="0"/>
  </r>
  <r>
    <x v="1"/>
    <x v="4"/>
    <s v="De Bonte Raaf"/>
    <x v="10"/>
    <x v="77"/>
    <n v="-307.17"/>
    <x v="3"/>
    <x v="0"/>
    <x v="0"/>
    <x v="7"/>
    <x v="2"/>
    <x v="0"/>
  </r>
  <r>
    <x v="1"/>
    <x v="4"/>
    <s v="De Bonte Raaf"/>
    <x v="10"/>
    <x v="78"/>
    <n v="-100.26"/>
    <x v="3"/>
    <x v="0"/>
    <x v="0"/>
    <x v="7"/>
    <x v="2"/>
    <x v="0"/>
  </r>
  <r>
    <x v="1"/>
    <x v="4"/>
    <s v="De Bonte Raaf"/>
    <x v="10"/>
    <x v="79"/>
    <n v="0"/>
    <x v="3"/>
    <x v="0"/>
    <x v="0"/>
    <x v="7"/>
    <x v="2"/>
    <x v="0"/>
  </r>
  <r>
    <x v="1"/>
    <x v="4"/>
    <s v="De Bonte Raaf"/>
    <x v="10"/>
    <x v="80"/>
    <n v="0"/>
    <x v="3"/>
    <x v="0"/>
    <x v="0"/>
    <x v="8"/>
    <x v="2"/>
    <x v="0"/>
  </r>
  <r>
    <x v="1"/>
    <x v="4"/>
    <s v="De Bonte Raaf"/>
    <x v="10"/>
    <x v="126"/>
    <n v="0"/>
    <x v="3"/>
    <x v="0"/>
    <x v="0"/>
    <x v="8"/>
    <x v="2"/>
    <x v="0"/>
  </r>
  <r>
    <x v="1"/>
    <x v="4"/>
    <s v="De Bonte Raaf"/>
    <x v="10"/>
    <x v="81"/>
    <n v="717.07"/>
    <x v="3"/>
    <x v="0"/>
    <x v="0"/>
    <x v="8"/>
    <x v="2"/>
    <x v="0"/>
  </r>
  <r>
    <x v="1"/>
    <x v="4"/>
    <s v="De Bonte Raaf"/>
    <x v="10"/>
    <x v="82"/>
    <n v="0"/>
    <x v="3"/>
    <x v="0"/>
    <x v="0"/>
    <x v="8"/>
    <x v="2"/>
    <x v="0"/>
  </r>
  <r>
    <x v="1"/>
    <x v="4"/>
    <s v="De Bonte Raaf"/>
    <x v="10"/>
    <x v="83"/>
    <n v="717.07"/>
    <x v="3"/>
    <x v="0"/>
    <x v="0"/>
    <x v="9"/>
    <x v="2"/>
    <x v="0"/>
  </r>
  <r>
    <x v="1"/>
    <x v="4"/>
    <s v="De Bonte Raaf"/>
    <x v="10"/>
    <x v="84"/>
    <n v="5.05"/>
    <x v="3"/>
    <x v="0"/>
    <x v="0"/>
    <x v="3"/>
    <x v="2"/>
    <x v="0"/>
  </r>
  <r>
    <x v="1"/>
    <x v="5"/>
    <s v="De Bonte Raaf"/>
    <x v="0"/>
    <x v="0"/>
    <n v="697.17"/>
    <x v="0"/>
    <x v="3"/>
    <x v="0"/>
    <x v="0"/>
    <x v="0"/>
    <x v="0"/>
  </r>
  <r>
    <x v="1"/>
    <x v="5"/>
    <s v="De Bonte Raaf"/>
    <x v="0"/>
    <x v="85"/>
    <n v="359.22"/>
    <x v="0"/>
    <x v="3"/>
    <x v="0"/>
    <x v="0"/>
    <x v="0"/>
    <x v="0"/>
  </r>
  <r>
    <x v="1"/>
    <x v="5"/>
    <s v="De Bonte Raaf"/>
    <x v="0"/>
    <x v="2"/>
    <n v="0"/>
    <x v="0"/>
    <x v="3"/>
    <x v="0"/>
    <x v="0"/>
    <x v="0"/>
    <x v="0"/>
  </r>
  <r>
    <x v="1"/>
    <x v="5"/>
    <s v="De Bonte Raaf"/>
    <x v="0"/>
    <x v="86"/>
    <n v="359.22"/>
    <x v="0"/>
    <x v="3"/>
    <x v="0"/>
    <x v="0"/>
    <x v="0"/>
    <x v="0"/>
  </r>
  <r>
    <x v="1"/>
    <x v="5"/>
    <s v="De Bonte Raaf"/>
    <x v="0"/>
    <x v="4"/>
    <n v="376.5"/>
    <x v="0"/>
    <x v="3"/>
    <x v="0"/>
    <x v="1"/>
    <x v="0"/>
    <x v="0"/>
  </r>
  <r>
    <x v="1"/>
    <x v="5"/>
    <s v="De Bonte Raaf"/>
    <x v="0"/>
    <x v="5"/>
    <n v="0"/>
    <x v="0"/>
    <x v="3"/>
    <x v="0"/>
    <x v="0"/>
    <x v="0"/>
    <x v="0"/>
  </r>
  <r>
    <x v="1"/>
    <x v="5"/>
    <s v="De Bonte Raaf"/>
    <x v="0"/>
    <x v="6"/>
    <n v="566.09"/>
    <x v="0"/>
    <x v="3"/>
    <x v="0"/>
    <x v="0"/>
    <x v="0"/>
    <x v="0"/>
  </r>
  <r>
    <x v="1"/>
    <x v="5"/>
    <s v="De Bonte Raaf"/>
    <x v="0"/>
    <x v="101"/>
    <n v="0"/>
    <x v="0"/>
    <x v="3"/>
    <x v="0"/>
    <x v="1"/>
    <x v="0"/>
    <x v="0"/>
  </r>
  <r>
    <x v="1"/>
    <x v="5"/>
    <s v="De Bonte Raaf"/>
    <x v="0"/>
    <x v="7"/>
    <n v="0"/>
    <x v="0"/>
    <x v="3"/>
    <x v="0"/>
    <x v="0"/>
    <x v="0"/>
    <x v="0"/>
  </r>
  <r>
    <x v="1"/>
    <x v="5"/>
    <s v="De Bonte Raaf"/>
    <x v="0"/>
    <x v="9"/>
    <n v="0"/>
    <x v="0"/>
    <x v="3"/>
    <x v="0"/>
    <x v="0"/>
    <x v="0"/>
    <x v="0"/>
  </r>
  <r>
    <x v="1"/>
    <x v="5"/>
    <s v="De Bonte Raaf"/>
    <x v="0"/>
    <x v="102"/>
    <n v="0"/>
    <x v="0"/>
    <x v="3"/>
    <x v="0"/>
    <x v="0"/>
    <x v="0"/>
    <x v="0"/>
  </r>
  <r>
    <x v="1"/>
    <x v="5"/>
    <s v="De Bonte Raaf"/>
    <x v="0"/>
    <x v="87"/>
    <n v="376.5"/>
    <x v="0"/>
    <x v="3"/>
    <x v="0"/>
    <x v="0"/>
    <x v="0"/>
    <x v="0"/>
  </r>
  <r>
    <x v="1"/>
    <x v="5"/>
    <s v="De Bonte Raaf"/>
    <x v="0"/>
    <x v="88"/>
    <n v="376.5"/>
    <x v="0"/>
    <x v="3"/>
    <x v="0"/>
    <x v="0"/>
    <x v="0"/>
    <x v="0"/>
  </r>
  <r>
    <x v="1"/>
    <x v="5"/>
    <s v="De Bonte Raaf"/>
    <x v="0"/>
    <x v="89"/>
    <n v="376.5"/>
    <x v="0"/>
    <x v="3"/>
    <x v="0"/>
    <x v="0"/>
    <x v="0"/>
    <x v="0"/>
  </r>
  <r>
    <x v="1"/>
    <x v="5"/>
    <s v="De Bonte Raaf"/>
    <x v="0"/>
    <x v="90"/>
    <n v="376.5"/>
    <x v="0"/>
    <x v="3"/>
    <x v="0"/>
    <x v="0"/>
    <x v="0"/>
    <x v="0"/>
  </r>
  <r>
    <x v="1"/>
    <x v="5"/>
    <s v="De Bonte Raaf"/>
    <x v="0"/>
    <x v="91"/>
    <n v="376.5"/>
    <x v="0"/>
    <x v="3"/>
    <x v="0"/>
    <x v="0"/>
    <x v="0"/>
    <x v="0"/>
  </r>
  <r>
    <x v="1"/>
    <x v="5"/>
    <s v="De Bonte Raaf"/>
    <x v="0"/>
    <x v="103"/>
    <n v="0"/>
    <x v="0"/>
    <x v="3"/>
    <x v="0"/>
    <x v="1"/>
    <x v="0"/>
    <x v="0"/>
  </r>
  <r>
    <x v="1"/>
    <x v="5"/>
    <s v="De Bonte Raaf"/>
    <x v="0"/>
    <x v="15"/>
    <n v="0"/>
    <x v="0"/>
    <x v="3"/>
    <x v="0"/>
    <x v="0"/>
    <x v="0"/>
    <x v="0"/>
  </r>
  <r>
    <x v="1"/>
    <x v="5"/>
    <s v="De Bonte Raaf"/>
    <x v="0"/>
    <x v="16"/>
    <n v="0"/>
    <x v="0"/>
    <x v="3"/>
    <x v="0"/>
    <x v="0"/>
    <x v="0"/>
    <x v="0"/>
  </r>
  <r>
    <x v="1"/>
    <x v="5"/>
    <s v="De Bonte Raaf"/>
    <x v="0"/>
    <x v="17"/>
    <n v="359.22"/>
    <x v="0"/>
    <x v="3"/>
    <x v="0"/>
    <x v="0"/>
    <x v="0"/>
    <x v="0"/>
  </r>
  <r>
    <x v="1"/>
    <x v="5"/>
    <s v="De Bonte Raaf"/>
    <x v="0"/>
    <x v="18"/>
    <n v="359.22"/>
    <x v="0"/>
    <x v="3"/>
    <x v="0"/>
    <x v="0"/>
    <x v="0"/>
    <x v="0"/>
  </r>
  <r>
    <x v="1"/>
    <x v="5"/>
    <s v="De Bonte Raaf"/>
    <x v="0"/>
    <x v="19"/>
    <n v="10"/>
    <x v="0"/>
    <x v="3"/>
    <x v="0"/>
    <x v="0"/>
    <x v="0"/>
    <x v="0"/>
  </r>
  <r>
    <x v="1"/>
    <x v="5"/>
    <s v="De Bonte Raaf"/>
    <x v="0"/>
    <x v="20"/>
    <n v="359.22"/>
    <x v="0"/>
    <x v="3"/>
    <x v="0"/>
    <x v="0"/>
    <x v="0"/>
    <x v="0"/>
  </r>
  <r>
    <x v="1"/>
    <x v="5"/>
    <s v="De Bonte Raaf"/>
    <x v="0"/>
    <x v="21"/>
    <n v="-131.83000000000001"/>
    <x v="0"/>
    <x v="3"/>
    <x v="0"/>
    <x v="0"/>
    <x v="0"/>
    <x v="0"/>
  </r>
  <r>
    <x v="1"/>
    <x v="5"/>
    <s v="De Bonte Raaf"/>
    <x v="0"/>
    <x v="22"/>
    <n v="359.22"/>
    <x v="0"/>
    <x v="3"/>
    <x v="0"/>
    <x v="0"/>
    <x v="0"/>
    <x v="0"/>
  </r>
  <r>
    <x v="1"/>
    <x v="5"/>
    <s v="De Bonte Raaf"/>
    <x v="0"/>
    <x v="23"/>
    <n v="359.22"/>
    <x v="0"/>
    <x v="3"/>
    <x v="0"/>
    <x v="0"/>
    <x v="0"/>
    <x v="0"/>
  </r>
  <r>
    <x v="1"/>
    <x v="5"/>
    <s v="De Bonte Raaf"/>
    <x v="0"/>
    <x v="24"/>
    <n v="359.22"/>
    <x v="0"/>
    <x v="3"/>
    <x v="0"/>
    <x v="0"/>
    <x v="0"/>
    <x v="0"/>
  </r>
  <r>
    <x v="1"/>
    <x v="5"/>
    <s v="De Bonte Raaf"/>
    <x v="0"/>
    <x v="25"/>
    <n v="21.67"/>
    <x v="0"/>
    <x v="3"/>
    <x v="0"/>
    <x v="0"/>
    <x v="0"/>
    <x v="0"/>
  </r>
  <r>
    <x v="1"/>
    <x v="5"/>
    <s v="De Bonte Raaf"/>
    <x v="0"/>
    <x v="26"/>
    <n v="25"/>
    <x v="0"/>
    <x v="3"/>
    <x v="0"/>
    <x v="0"/>
    <x v="0"/>
    <x v="0"/>
  </r>
  <r>
    <x v="1"/>
    <x v="5"/>
    <s v="De Bonte Raaf"/>
    <x v="0"/>
    <x v="27"/>
    <n v="0"/>
    <x v="0"/>
    <x v="3"/>
    <x v="0"/>
    <x v="0"/>
    <x v="0"/>
    <x v="0"/>
  </r>
  <r>
    <x v="1"/>
    <x v="5"/>
    <s v="De Bonte Raaf"/>
    <x v="0"/>
    <x v="28"/>
    <n v="359.22"/>
    <x v="0"/>
    <x v="3"/>
    <x v="0"/>
    <x v="0"/>
    <x v="0"/>
    <x v="0"/>
  </r>
  <r>
    <x v="1"/>
    <x v="5"/>
    <s v="De Bonte Raaf"/>
    <x v="0"/>
    <x v="29"/>
    <n v="0"/>
    <x v="0"/>
    <x v="3"/>
    <x v="0"/>
    <x v="0"/>
    <x v="0"/>
    <x v="0"/>
  </r>
  <r>
    <x v="1"/>
    <x v="5"/>
    <s v="De Bonte Raaf"/>
    <x v="0"/>
    <x v="30"/>
    <n v="2350"/>
    <x v="0"/>
    <x v="3"/>
    <x v="0"/>
    <x v="0"/>
    <x v="0"/>
    <x v="0"/>
  </r>
  <r>
    <x v="1"/>
    <x v="5"/>
    <s v="De Bonte Raaf"/>
    <x v="0"/>
    <x v="31"/>
    <n v="15.06"/>
    <x v="0"/>
    <x v="3"/>
    <x v="0"/>
    <x v="0"/>
    <x v="0"/>
    <x v="0"/>
  </r>
  <r>
    <x v="1"/>
    <x v="5"/>
    <s v="De Bonte Raaf"/>
    <x v="0"/>
    <x v="32"/>
    <n v="25"/>
    <x v="0"/>
    <x v="3"/>
    <x v="0"/>
    <x v="0"/>
    <x v="0"/>
    <x v="0"/>
  </r>
  <r>
    <x v="1"/>
    <x v="5"/>
    <s v="De Bonte Raaf"/>
    <x v="0"/>
    <x v="33"/>
    <n v="16.03"/>
    <x v="0"/>
    <x v="3"/>
    <x v="0"/>
    <x v="0"/>
    <x v="0"/>
    <x v="0"/>
  </r>
  <r>
    <x v="1"/>
    <x v="5"/>
    <s v="De Bonte Raaf"/>
    <x v="0"/>
    <x v="34"/>
    <n v="0"/>
    <x v="0"/>
    <x v="3"/>
    <x v="0"/>
    <x v="0"/>
    <x v="0"/>
    <x v="0"/>
  </r>
  <r>
    <x v="1"/>
    <x v="5"/>
    <s v="De Bonte Raaf"/>
    <x v="0"/>
    <x v="35"/>
    <n v="0"/>
    <x v="0"/>
    <x v="3"/>
    <x v="0"/>
    <x v="0"/>
    <x v="0"/>
    <x v="0"/>
  </r>
  <r>
    <x v="1"/>
    <x v="5"/>
    <s v="De Bonte Raaf"/>
    <x v="0"/>
    <x v="36"/>
    <n v="25"/>
    <x v="0"/>
    <x v="3"/>
    <x v="0"/>
    <x v="0"/>
    <x v="0"/>
    <x v="0"/>
  </r>
  <r>
    <x v="1"/>
    <x v="5"/>
    <s v="De Bonte Raaf"/>
    <x v="0"/>
    <x v="37"/>
    <n v="25.15"/>
    <x v="0"/>
    <x v="3"/>
    <x v="0"/>
    <x v="0"/>
    <x v="0"/>
    <x v="0"/>
  </r>
  <r>
    <x v="1"/>
    <x v="5"/>
    <s v="De Bonte Raaf"/>
    <x v="0"/>
    <x v="127"/>
    <n v="37.1"/>
    <x v="0"/>
    <x v="3"/>
    <x v="0"/>
    <x v="0"/>
    <x v="0"/>
    <x v="0"/>
  </r>
  <r>
    <x v="1"/>
    <x v="5"/>
    <s v="De Bonte Raaf"/>
    <x v="0"/>
    <x v="128"/>
    <n v="37.1"/>
    <x v="0"/>
    <x v="3"/>
    <x v="0"/>
    <x v="0"/>
    <x v="0"/>
    <x v="0"/>
  </r>
  <r>
    <x v="1"/>
    <x v="5"/>
    <s v="De Bonte Raaf"/>
    <x v="0"/>
    <x v="129"/>
    <n v="3927.31"/>
    <x v="0"/>
    <x v="3"/>
    <x v="0"/>
    <x v="0"/>
    <x v="0"/>
    <x v="0"/>
  </r>
  <r>
    <x v="1"/>
    <x v="5"/>
    <s v="De Bonte Raaf"/>
    <x v="0"/>
    <x v="38"/>
    <n v="11.63"/>
    <x v="0"/>
    <x v="3"/>
    <x v="0"/>
    <x v="0"/>
    <x v="0"/>
    <x v="0"/>
  </r>
  <r>
    <x v="1"/>
    <x v="5"/>
    <s v="De Bonte Raaf"/>
    <x v="0"/>
    <x v="93"/>
    <n v="10"/>
    <x v="0"/>
    <x v="3"/>
    <x v="0"/>
    <x v="0"/>
    <x v="0"/>
    <x v="0"/>
  </r>
  <r>
    <x v="1"/>
    <x v="5"/>
    <s v="De Bonte Raaf"/>
    <x v="0"/>
    <x v="40"/>
    <n v="21.63"/>
    <x v="0"/>
    <x v="3"/>
    <x v="0"/>
    <x v="0"/>
    <x v="0"/>
    <x v="0"/>
  </r>
  <r>
    <x v="1"/>
    <x v="5"/>
    <s v="De Bonte Raaf"/>
    <x v="0"/>
    <x v="41"/>
    <n v="0"/>
    <x v="0"/>
    <x v="3"/>
    <x v="0"/>
    <x v="0"/>
    <x v="0"/>
    <x v="0"/>
  </r>
  <r>
    <x v="1"/>
    <x v="5"/>
    <s v="De Bonte Raaf"/>
    <x v="0"/>
    <x v="92"/>
    <n v="376.5"/>
    <x v="0"/>
    <x v="3"/>
    <x v="0"/>
    <x v="0"/>
    <x v="0"/>
    <x v="0"/>
  </r>
  <r>
    <x v="1"/>
    <x v="5"/>
    <s v="De Bonte Raaf"/>
    <x v="0"/>
    <x v="107"/>
    <n v="0"/>
    <x v="0"/>
    <x v="3"/>
    <x v="0"/>
    <x v="1"/>
    <x v="0"/>
    <x v="0"/>
  </r>
  <r>
    <x v="1"/>
    <x v="5"/>
    <s v="De Bonte Raaf"/>
    <x v="0"/>
    <x v="43"/>
    <n v="0"/>
    <x v="0"/>
    <x v="3"/>
    <x v="0"/>
    <x v="1"/>
    <x v="0"/>
    <x v="0"/>
  </r>
  <r>
    <x v="1"/>
    <x v="5"/>
    <s v="De Bonte Raaf"/>
    <x v="0"/>
    <x v="108"/>
    <n v="0"/>
    <x v="0"/>
    <x v="3"/>
    <x v="0"/>
    <x v="1"/>
    <x v="0"/>
    <x v="0"/>
  </r>
  <r>
    <x v="1"/>
    <x v="5"/>
    <s v="De Bonte Raaf"/>
    <x v="0"/>
    <x v="109"/>
    <n v="0"/>
    <x v="0"/>
    <x v="3"/>
    <x v="0"/>
    <x v="1"/>
    <x v="0"/>
    <x v="0"/>
  </r>
  <r>
    <x v="1"/>
    <x v="5"/>
    <s v="De Bonte Raaf"/>
    <x v="0"/>
    <x v="110"/>
    <n v="0"/>
    <x v="0"/>
    <x v="3"/>
    <x v="0"/>
    <x v="1"/>
    <x v="0"/>
    <x v="0"/>
  </r>
  <r>
    <x v="1"/>
    <x v="5"/>
    <s v="De Bonte Raaf"/>
    <x v="0"/>
    <x v="44"/>
    <n v="0"/>
    <x v="0"/>
    <x v="3"/>
    <x v="0"/>
    <x v="2"/>
    <x v="0"/>
    <x v="0"/>
  </r>
  <r>
    <x v="1"/>
    <x v="5"/>
    <s v="De Bonte Raaf"/>
    <x v="0"/>
    <x v="111"/>
    <n v="0"/>
    <x v="0"/>
    <x v="3"/>
    <x v="0"/>
    <x v="2"/>
    <x v="0"/>
    <x v="0"/>
  </r>
  <r>
    <x v="1"/>
    <x v="5"/>
    <s v="De Bonte Raaf"/>
    <x v="0"/>
    <x v="46"/>
    <n v="0"/>
    <x v="0"/>
    <x v="3"/>
    <x v="0"/>
    <x v="2"/>
    <x v="0"/>
    <x v="0"/>
  </r>
  <r>
    <x v="1"/>
    <x v="5"/>
    <s v="De Bonte Raaf"/>
    <x v="0"/>
    <x v="112"/>
    <n v="5"/>
    <x v="0"/>
    <x v="3"/>
    <x v="0"/>
    <x v="2"/>
    <x v="0"/>
    <x v="0"/>
  </r>
  <r>
    <x v="1"/>
    <x v="5"/>
    <s v="De Bonte Raaf"/>
    <x v="0"/>
    <x v="113"/>
    <n v="0"/>
    <x v="0"/>
    <x v="3"/>
    <x v="0"/>
    <x v="2"/>
    <x v="0"/>
    <x v="0"/>
  </r>
  <r>
    <x v="1"/>
    <x v="5"/>
    <s v="De Bonte Raaf"/>
    <x v="0"/>
    <x v="114"/>
    <n v="0"/>
    <x v="0"/>
    <x v="3"/>
    <x v="0"/>
    <x v="2"/>
    <x v="0"/>
    <x v="0"/>
  </r>
  <r>
    <x v="1"/>
    <x v="5"/>
    <s v="De Bonte Raaf"/>
    <x v="0"/>
    <x v="115"/>
    <n v="0"/>
    <x v="0"/>
    <x v="3"/>
    <x v="0"/>
    <x v="2"/>
    <x v="0"/>
    <x v="0"/>
  </r>
  <r>
    <x v="1"/>
    <x v="5"/>
    <s v="De Bonte Raaf"/>
    <x v="0"/>
    <x v="116"/>
    <n v="0"/>
    <x v="0"/>
    <x v="3"/>
    <x v="0"/>
    <x v="1"/>
    <x v="0"/>
    <x v="0"/>
  </r>
  <r>
    <x v="1"/>
    <x v="5"/>
    <s v="De Bonte Raaf"/>
    <x v="0"/>
    <x v="117"/>
    <n v="0"/>
    <x v="0"/>
    <x v="3"/>
    <x v="0"/>
    <x v="2"/>
    <x v="0"/>
    <x v="0"/>
  </r>
  <r>
    <x v="1"/>
    <x v="5"/>
    <s v="De Bonte Raaf"/>
    <x v="0"/>
    <x v="118"/>
    <n v="0"/>
    <x v="0"/>
    <x v="3"/>
    <x v="0"/>
    <x v="1"/>
    <x v="0"/>
    <x v="0"/>
  </r>
  <r>
    <x v="1"/>
    <x v="5"/>
    <s v="De Bonte Raaf"/>
    <x v="0"/>
    <x v="119"/>
    <n v="-1.51"/>
    <x v="0"/>
    <x v="3"/>
    <x v="0"/>
    <x v="10"/>
    <x v="0"/>
    <x v="0"/>
  </r>
  <r>
    <x v="1"/>
    <x v="5"/>
    <s v="De Bonte Raaf"/>
    <x v="0"/>
    <x v="132"/>
    <n v="0"/>
    <x v="0"/>
    <x v="3"/>
    <x v="0"/>
    <x v="10"/>
    <x v="0"/>
    <x v="0"/>
  </r>
  <r>
    <x v="1"/>
    <x v="5"/>
    <s v="De Bonte Raaf"/>
    <x v="0"/>
    <x v="133"/>
    <n v="0"/>
    <x v="0"/>
    <x v="3"/>
    <x v="0"/>
    <x v="10"/>
    <x v="0"/>
    <x v="0"/>
  </r>
  <r>
    <x v="1"/>
    <x v="5"/>
    <s v="De Bonte Raaf"/>
    <x v="0"/>
    <x v="120"/>
    <n v="81.459999999999994"/>
    <x v="0"/>
    <x v="3"/>
    <x v="0"/>
    <x v="10"/>
    <x v="0"/>
    <x v="0"/>
  </r>
  <r>
    <x v="1"/>
    <x v="5"/>
    <s v="De Bonte Raaf"/>
    <x v="0"/>
    <x v="121"/>
    <n v="-15.77"/>
    <x v="0"/>
    <x v="3"/>
    <x v="0"/>
    <x v="10"/>
    <x v="0"/>
    <x v="0"/>
  </r>
  <r>
    <x v="1"/>
    <x v="5"/>
    <s v="De Bonte Raaf"/>
    <x v="0"/>
    <x v="122"/>
    <n v="-15.77"/>
    <x v="0"/>
    <x v="3"/>
    <x v="0"/>
    <x v="10"/>
    <x v="0"/>
    <x v="0"/>
  </r>
  <r>
    <x v="1"/>
    <x v="5"/>
    <s v="De Bonte Raaf"/>
    <x v="0"/>
    <x v="123"/>
    <n v="0"/>
    <x v="0"/>
    <x v="3"/>
    <x v="0"/>
    <x v="10"/>
    <x v="0"/>
    <x v="0"/>
  </r>
  <r>
    <x v="1"/>
    <x v="5"/>
    <s v="De Bonte Raaf"/>
    <x v="0"/>
    <x v="124"/>
    <n v="0"/>
    <x v="0"/>
    <x v="3"/>
    <x v="0"/>
    <x v="10"/>
    <x v="0"/>
    <x v="0"/>
  </r>
  <r>
    <x v="1"/>
    <x v="5"/>
    <s v="De Bonte Raaf"/>
    <x v="0"/>
    <x v="48"/>
    <n v="0"/>
    <x v="0"/>
    <x v="3"/>
    <x v="0"/>
    <x v="1"/>
    <x v="0"/>
    <x v="0"/>
  </r>
  <r>
    <x v="1"/>
    <x v="5"/>
    <s v="De Bonte Raaf"/>
    <x v="0"/>
    <x v="49"/>
    <n v="30.12"/>
    <x v="0"/>
    <x v="3"/>
    <x v="0"/>
    <x v="3"/>
    <x v="0"/>
    <x v="0"/>
  </r>
  <r>
    <x v="1"/>
    <x v="5"/>
    <s v="De Bonte Raaf"/>
    <x v="0"/>
    <x v="50"/>
    <n v="4.5199999999999996"/>
    <x v="0"/>
    <x v="3"/>
    <x v="0"/>
    <x v="4"/>
    <x v="0"/>
    <x v="0"/>
  </r>
  <r>
    <x v="1"/>
    <x v="5"/>
    <s v="De Bonte Raaf"/>
    <x v="0"/>
    <x v="51"/>
    <n v="6.02"/>
    <x v="0"/>
    <x v="3"/>
    <x v="0"/>
    <x v="4"/>
    <x v="0"/>
    <x v="0"/>
  </r>
  <r>
    <x v="1"/>
    <x v="5"/>
    <s v="De Bonte Raaf"/>
    <x v="0"/>
    <x v="52"/>
    <n v="0"/>
    <x v="0"/>
    <x v="3"/>
    <x v="0"/>
    <x v="1"/>
    <x v="0"/>
    <x v="0"/>
  </r>
  <r>
    <x v="1"/>
    <x v="5"/>
    <s v="De Bonte Raaf"/>
    <x v="0"/>
    <x v="53"/>
    <n v="5.65"/>
    <x v="0"/>
    <x v="3"/>
    <x v="0"/>
    <x v="3"/>
    <x v="0"/>
    <x v="0"/>
  </r>
  <r>
    <x v="1"/>
    <x v="5"/>
    <s v="De Bonte Raaf"/>
    <x v="0"/>
    <x v="54"/>
    <n v="0.85"/>
    <x v="0"/>
    <x v="3"/>
    <x v="0"/>
    <x v="4"/>
    <x v="0"/>
    <x v="0"/>
  </r>
  <r>
    <x v="1"/>
    <x v="5"/>
    <s v="De Bonte Raaf"/>
    <x v="0"/>
    <x v="55"/>
    <n v="1.1299999999999999"/>
    <x v="0"/>
    <x v="3"/>
    <x v="0"/>
    <x v="4"/>
    <x v="0"/>
    <x v="0"/>
  </r>
  <r>
    <x v="1"/>
    <x v="5"/>
    <s v="De Bonte Raaf"/>
    <x v="0"/>
    <x v="56"/>
    <n v="0"/>
    <x v="0"/>
    <x v="3"/>
    <x v="0"/>
    <x v="4"/>
    <x v="0"/>
    <x v="0"/>
  </r>
  <r>
    <x v="1"/>
    <x v="5"/>
    <s v="De Bonte Raaf"/>
    <x v="0"/>
    <x v="57"/>
    <n v="0"/>
    <x v="0"/>
    <x v="3"/>
    <x v="0"/>
    <x v="4"/>
    <x v="0"/>
    <x v="0"/>
  </r>
  <r>
    <x v="1"/>
    <x v="5"/>
    <s v="De Bonte Raaf"/>
    <x v="0"/>
    <x v="58"/>
    <n v="0"/>
    <x v="0"/>
    <x v="3"/>
    <x v="0"/>
    <x v="4"/>
    <x v="0"/>
    <x v="0"/>
  </r>
  <r>
    <x v="1"/>
    <x v="5"/>
    <s v="De Bonte Raaf"/>
    <x v="0"/>
    <x v="59"/>
    <n v="0"/>
    <x v="0"/>
    <x v="3"/>
    <x v="0"/>
    <x v="4"/>
    <x v="0"/>
    <x v="0"/>
  </r>
  <r>
    <x v="1"/>
    <x v="5"/>
    <s v="De Bonte Raaf"/>
    <x v="0"/>
    <x v="60"/>
    <n v="27.05"/>
    <x v="0"/>
    <x v="3"/>
    <x v="0"/>
    <x v="5"/>
    <x v="0"/>
    <x v="0"/>
  </r>
  <r>
    <x v="1"/>
    <x v="5"/>
    <s v="De Bonte Raaf"/>
    <x v="0"/>
    <x v="61"/>
    <n v="0"/>
    <x v="0"/>
    <x v="3"/>
    <x v="0"/>
    <x v="5"/>
    <x v="0"/>
    <x v="0"/>
  </r>
  <r>
    <x v="1"/>
    <x v="5"/>
    <s v="De Bonte Raaf"/>
    <x v="0"/>
    <x v="62"/>
    <n v="0"/>
    <x v="0"/>
    <x v="3"/>
    <x v="0"/>
    <x v="5"/>
    <x v="0"/>
    <x v="0"/>
  </r>
  <r>
    <x v="1"/>
    <x v="5"/>
    <s v="De Bonte Raaf"/>
    <x v="0"/>
    <x v="63"/>
    <n v="0"/>
    <x v="0"/>
    <x v="3"/>
    <x v="0"/>
    <x v="5"/>
    <x v="0"/>
    <x v="0"/>
  </r>
  <r>
    <x v="1"/>
    <x v="5"/>
    <s v="De Bonte Raaf"/>
    <x v="0"/>
    <x v="64"/>
    <n v="1.94"/>
    <x v="0"/>
    <x v="3"/>
    <x v="0"/>
    <x v="5"/>
    <x v="0"/>
    <x v="0"/>
  </r>
  <r>
    <x v="1"/>
    <x v="5"/>
    <s v="De Bonte Raaf"/>
    <x v="0"/>
    <x v="65"/>
    <n v="0"/>
    <x v="0"/>
    <x v="3"/>
    <x v="0"/>
    <x v="5"/>
    <x v="0"/>
    <x v="0"/>
  </r>
  <r>
    <x v="1"/>
    <x v="5"/>
    <s v="De Bonte Raaf"/>
    <x v="0"/>
    <x v="66"/>
    <n v="0"/>
    <x v="0"/>
    <x v="3"/>
    <x v="0"/>
    <x v="5"/>
    <x v="0"/>
    <x v="0"/>
  </r>
  <r>
    <x v="1"/>
    <x v="5"/>
    <s v="De Bonte Raaf"/>
    <x v="0"/>
    <x v="67"/>
    <n v="27.66"/>
    <x v="0"/>
    <x v="3"/>
    <x v="0"/>
    <x v="5"/>
    <x v="0"/>
    <x v="0"/>
  </r>
  <r>
    <x v="1"/>
    <x v="5"/>
    <s v="De Bonte Raaf"/>
    <x v="0"/>
    <x v="68"/>
    <n v="0"/>
    <x v="0"/>
    <x v="3"/>
    <x v="0"/>
    <x v="5"/>
    <x v="0"/>
    <x v="0"/>
  </r>
  <r>
    <x v="1"/>
    <x v="5"/>
    <s v="De Bonte Raaf"/>
    <x v="0"/>
    <x v="69"/>
    <n v="0"/>
    <x v="0"/>
    <x v="3"/>
    <x v="0"/>
    <x v="5"/>
    <x v="0"/>
    <x v="0"/>
  </r>
  <r>
    <x v="1"/>
    <x v="5"/>
    <s v="De Bonte Raaf"/>
    <x v="0"/>
    <x v="70"/>
    <n v="1.33"/>
    <x v="0"/>
    <x v="3"/>
    <x v="0"/>
    <x v="5"/>
    <x v="0"/>
    <x v="0"/>
  </r>
  <r>
    <x v="1"/>
    <x v="5"/>
    <s v="De Bonte Raaf"/>
    <x v="0"/>
    <x v="71"/>
    <n v="0"/>
    <x v="0"/>
    <x v="3"/>
    <x v="0"/>
    <x v="5"/>
    <x v="0"/>
    <x v="0"/>
  </r>
  <r>
    <x v="1"/>
    <x v="5"/>
    <s v="De Bonte Raaf"/>
    <x v="0"/>
    <x v="72"/>
    <n v="0"/>
    <x v="0"/>
    <x v="3"/>
    <x v="0"/>
    <x v="4"/>
    <x v="0"/>
    <x v="0"/>
  </r>
  <r>
    <x v="1"/>
    <x v="5"/>
    <s v="De Bonte Raaf"/>
    <x v="0"/>
    <x v="73"/>
    <n v="0"/>
    <x v="0"/>
    <x v="3"/>
    <x v="0"/>
    <x v="4"/>
    <x v="0"/>
    <x v="0"/>
  </r>
  <r>
    <x v="1"/>
    <x v="5"/>
    <s v="De Bonte Raaf"/>
    <x v="0"/>
    <x v="74"/>
    <n v="0"/>
    <x v="0"/>
    <x v="3"/>
    <x v="0"/>
    <x v="4"/>
    <x v="0"/>
    <x v="0"/>
  </r>
  <r>
    <x v="1"/>
    <x v="5"/>
    <s v="De Bonte Raaf"/>
    <x v="0"/>
    <x v="75"/>
    <n v="0"/>
    <x v="0"/>
    <x v="3"/>
    <x v="0"/>
    <x v="4"/>
    <x v="0"/>
    <x v="0"/>
  </r>
  <r>
    <x v="1"/>
    <x v="5"/>
    <s v="De Bonte Raaf"/>
    <x v="0"/>
    <x v="76"/>
    <n v="25.15"/>
    <x v="0"/>
    <x v="3"/>
    <x v="0"/>
    <x v="6"/>
    <x v="0"/>
    <x v="0"/>
  </r>
  <r>
    <x v="1"/>
    <x v="5"/>
    <s v="De Bonte Raaf"/>
    <x v="0"/>
    <x v="125"/>
    <n v="0"/>
    <x v="0"/>
    <x v="3"/>
    <x v="0"/>
    <x v="6"/>
    <x v="0"/>
    <x v="0"/>
  </r>
  <r>
    <x v="1"/>
    <x v="5"/>
    <s v="De Bonte Raaf"/>
    <x v="0"/>
    <x v="77"/>
    <n v="-131.83000000000001"/>
    <x v="0"/>
    <x v="3"/>
    <x v="0"/>
    <x v="7"/>
    <x v="0"/>
    <x v="0"/>
  </r>
  <r>
    <x v="1"/>
    <x v="5"/>
    <s v="De Bonte Raaf"/>
    <x v="0"/>
    <x v="78"/>
    <n v="0"/>
    <x v="0"/>
    <x v="3"/>
    <x v="0"/>
    <x v="7"/>
    <x v="0"/>
    <x v="0"/>
  </r>
  <r>
    <x v="1"/>
    <x v="5"/>
    <s v="De Bonte Raaf"/>
    <x v="0"/>
    <x v="79"/>
    <n v="0"/>
    <x v="0"/>
    <x v="3"/>
    <x v="0"/>
    <x v="7"/>
    <x v="0"/>
    <x v="0"/>
  </r>
  <r>
    <x v="1"/>
    <x v="5"/>
    <s v="De Bonte Raaf"/>
    <x v="0"/>
    <x v="80"/>
    <n v="0"/>
    <x v="0"/>
    <x v="3"/>
    <x v="0"/>
    <x v="8"/>
    <x v="0"/>
    <x v="0"/>
  </r>
  <r>
    <x v="1"/>
    <x v="5"/>
    <s v="De Bonte Raaf"/>
    <x v="0"/>
    <x v="126"/>
    <n v="0"/>
    <x v="0"/>
    <x v="3"/>
    <x v="0"/>
    <x v="8"/>
    <x v="0"/>
    <x v="0"/>
  </r>
  <r>
    <x v="1"/>
    <x v="5"/>
    <s v="De Bonte Raaf"/>
    <x v="0"/>
    <x v="81"/>
    <n v="232.39"/>
    <x v="0"/>
    <x v="3"/>
    <x v="0"/>
    <x v="8"/>
    <x v="0"/>
    <x v="0"/>
  </r>
  <r>
    <x v="1"/>
    <x v="5"/>
    <s v="De Bonte Raaf"/>
    <x v="0"/>
    <x v="82"/>
    <n v="0"/>
    <x v="0"/>
    <x v="3"/>
    <x v="0"/>
    <x v="8"/>
    <x v="0"/>
    <x v="0"/>
  </r>
  <r>
    <x v="1"/>
    <x v="5"/>
    <s v="De Bonte Raaf"/>
    <x v="0"/>
    <x v="83"/>
    <n v="232.39"/>
    <x v="0"/>
    <x v="3"/>
    <x v="0"/>
    <x v="9"/>
    <x v="0"/>
    <x v="0"/>
  </r>
  <r>
    <x v="1"/>
    <x v="5"/>
    <s v="De Bonte Raaf"/>
    <x v="0"/>
    <x v="84"/>
    <n v="0"/>
    <x v="0"/>
    <x v="3"/>
    <x v="0"/>
    <x v="3"/>
    <x v="0"/>
    <x v="0"/>
  </r>
  <r>
    <x v="1"/>
    <x v="5"/>
    <s v="De Bonte Raaf"/>
    <x v="1"/>
    <x v="0"/>
    <n v="5651.04"/>
    <x v="1"/>
    <x v="0"/>
    <x v="0"/>
    <x v="0"/>
    <x v="0"/>
    <x v="0"/>
  </r>
  <r>
    <x v="1"/>
    <x v="5"/>
    <s v="De Bonte Raaf"/>
    <x v="1"/>
    <x v="85"/>
    <n v="2131.2600000000002"/>
    <x v="1"/>
    <x v="0"/>
    <x v="0"/>
    <x v="0"/>
    <x v="0"/>
    <x v="0"/>
  </r>
  <r>
    <x v="1"/>
    <x v="5"/>
    <s v="De Bonte Raaf"/>
    <x v="1"/>
    <x v="2"/>
    <n v="0"/>
    <x v="1"/>
    <x v="0"/>
    <x v="0"/>
    <x v="0"/>
    <x v="0"/>
    <x v="0"/>
  </r>
  <r>
    <x v="1"/>
    <x v="5"/>
    <s v="De Bonte Raaf"/>
    <x v="1"/>
    <x v="86"/>
    <n v="2131.2600000000002"/>
    <x v="1"/>
    <x v="0"/>
    <x v="0"/>
    <x v="0"/>
    <x v="0"/>
    <x v="0"/>
  </r>
  <r>
    <x v="1"/>
    <x v="5"/>
    <s v="De Bonte Raaf"/>
    <x v="1"/>
    <x v="4"/>
    <n v="2230"/>
    <x v="1"/>
    <x v="0"/>
    <x v="0"/>
    <x v="1"/>
    <x v="0"/>
    <x v="0"/>
  </r>
  <r>
    <x v="1"/>
    <x v="5"/>
    <s v="De Bonte Raaf"/>
    <x v="1"/>
    <x v="5"/>
    <n v="0"/>
    <x v="1"/>
    <x v="0"/>
    <x v="0"/>
    <x v="0"/>
    <x v="0"/>
    <x v="0"/>
  </r>
  <r>
    <x v="1"/>
    <x v="5"/>
    <s v="De Bonte Raaf"/>
    <x v="1"/>
    <x v="6"/>
    <n v="3228.51"/>
    <x v="1"/>
    <x v="0"/>
    <x v="0"/>
    <x v="0"/>
    <x v="0"/>
    <x v="0"/>
  </r>
  <r>
    <x v="1"/>
    <x v="5"/>
    <s v="De Bonte Raaf"/>
    <x v="1"/>
    <x v="101"/>
    <n v="0"/>
    <x v="1"/>
    <x v="0"/>
    <x v="0"/>
    <x v="1"/>
    <x v="0"/>
    <x v="0"/>
  </r>
  <r>
    <x v="1"/>
    <x v="5"/>
    <s v="De Bonte Raaf"/>
    <x v="1"/>
    <x v="7"/>
    <n v="0"/>
    <x v="1"/>
    <x v="0"/>
    <x v="0"/>
    <x v="0"/>
    <x v="0"/>
    <x v="0"/>
  </r>
  <r>
    <x v="1"/>
    <x v="5"/>
    <s v="De Bonte Raaf"/>
    <x v="1"/>
    <x v="9"/>
    <n v="0"/>
    <x v="1"/>
    <x v="0"/>
    <x v="0"/>
    <x v="0"/>
    <x v="0"/>
    <x v="0"/>
  </r>
  <r>
    <x v="1"/>
    <x v="5"/>
    <s v="De Bonte Raaf"/>
    <x v="1"/>
    <x v="102"/>
    <n v="0"/>
    <x v="1"/>
    <x v="0"/>
    <x v="0"/>
    <x v="0"/>
    <x v="0"/>
    <x v="0"/>
  </r>
  <r>
    <x v="1"/>
    <x v="5"/>
    <s v="De Bonte Raaf"/>
    <x v="1"/>
    <x v="87"/>
    <n v="2230"/>
    <x v="1"/>
    <x v="0"/>
    <x v="0"/>
    <x v="0"/>
    <x v="0"/>
    <x v="0"/>
  </r>
  <r>
    <x v="1"/>
    <x v="5"/>
    <s v="De Bonte Raaf"/>
    <x v="1"/>
    <x v="88"/>
    <n v="2230"/>
    <x v="1"/>
    <x v="0"/>
    <x v="0"/>
    <x v="0"/>
    <x v="0"/>
    <x v="0"/>
  </r>
  <r>
    <x v="1"/>
    <x v="5"/>
    <s v="De Bonte Raaf"/>
    <x v="1"/>
    <x v="89"/>
    <n v="2230"/>
    <x v="1"/>
    <x v="0"/>
    <x v="0"/>
    <x v="0"/>
    <x v="0"/>
    <x v="0"/>
  </r>
  <r>
    <x v="1"/>
    <x v="5"/>
    <s v="De Bonte Raaf"/>
    <x v="1"/>
    <x v="90"/>
    <n v="2230"/>
    <x v="1"/>
    <x v="0"/>
    <x v="0"/>
    <x v="0"/>
    <x v="0"/>
    <x v="0"/>
  </r>
  <r>
    <x v="1"/>
    <x v="5"/>
    <s v="De Bonte Raaf"/>
    <x v="1"/>
    <x v="91"/>
    <n v="2230"/>
    <x v="1"/>
    <x v="0"/>
    <x v="0"/>
    <x v="0"/>
    <x v="0"/>
    <x v="0"/>
  </r>
  <r>
    <x v="1"/>
    <x v="5"/>
    <s v="De Bonte Raaf"/>
    <x v="1"/>
    <x v="103"/>
    <n v="0"/>
    <x v="1"/>
    <x v="0"/>
    <x v="0"/>
    <x v="1"/>
    <x v="0"/>
    <x v="0"/>
  </r>
  <r>
    <x v="1"/>
    <x v="5"/>
    <s v="De Bonte Raaf"/>
    <x v="1"/>
    <x v="15"/>
    <n v="0"/>
    <x v="1"/>
    <x v="0"/>
    <x v="0"/>
    <x v="0"/>
    <x v="0"/>
    <x v="0"/>
  </r>
  <r>
    <x v="1"/>
    <x v="5"/>
    <s v="De Bonte Raaf"/>
    <x v="1"/>
    <x v="16"/>
    <n v="2131.2600000000002"/>
    <x v="1"/>
    <x v="0"/>
    <x v="0"/>
    <x v="0"/>
    <x v="0"/>
    <x v="0"/>
  </r>
  <r>
    <x v="1"/>
    <x v="5"/>
    <s v="De Bonte Raaf"/>
    <x v="1"/>
    <x v="17"/>
    <n v="0"/>
    <x v="1"/>
    <x v="0"/>
    <x v="0"/>
    <x v="0"/>
    <x v="0"/>
    <x v="0"/>
  </r>
  <r>
    <x v="1"/>
    <x v="5"/>
    <s v="De Bonte Raaf"/>
    <x v="1"/>
    <x v="18"/>
    <n v="2131.2600000000002"/>
    <x v="1"/>
    <x v="0"/>
    <x v="0"/>
    <x v="0"/>
    <x v="0"/>
    <x v="0"/>
  </r>
  <r>
    <x v="1"/>
    <x v="5"/>
    <s v="De Bonte Raaf"/>
    <x v="1"/>
    <x v="19"/>
    <n v="22"/>
    <x v="1"/>
    <x v="0"/>
    <x v="0"/>
    <x v="0"/>
    <x v="0"/>
    <x v="0"/>
  </r>
  <r>
    <x v="1"/>
    <x v="5"/>
    <s v="De Bonte Raaf"/>
    <x v="1"/>
    <x v="20"/>
    <n v="2131.2600000000002"/>
    <x v="1"/>
    <x v="0"/>
    <x v="0"/>
    <x v="0"/>
    <x v="0"/>
    <x v="0"/>
  </r>
  <r>
    <x v="1"/>
    <x v="5"/>
    <s v="De Bonte Raaf"/>
    <x v="1"/>
    <x v="21"/>
    <n v="-247.58"/>
    <x v="1"/>
    <x v="0"/>
    <x v="0"/>
    <x v="0"/>
    <x v="0"/>
    <x v="0"/>
  </r>
  <r>
    <x v="1"/>
    <x v="5"/>
    <s v="De Bonte Raaf"/>
    <x v="1"/>
    <x v="22"/>
    <n v="2131.2600000000002"/>
    <x v="1"/>
    <x v="0"/>
    <x v="0"/>
    <x v="0"/>
    <x v="0"/>
    <x v="0"/>
  </r>
  <r>
    <x v="1"/>
    <x v="5"/>
    <s v="De Bonte Raaf"/>
    <x v="1"/>
    <x v="23"/>
    <n v="2131.2600000000002"/>
    <x v="1"/>
    <x v="0"/>
    <x v="0"/>
    <x v="0"/>
    <x v="0"/>
    <x v="0"/>
  </r>
  <r>
    <x v="1"/>
    <x v="5"/>
    <s v="De Bonte Raaf"/>
    <x v="1"/>
    <x v="24"/>
    <n v="2131.2600000000002"/>
    <x v="1"/>
    <x v="0"/>
    <x v="0"/>
    <x v="0"/>
    <x v="0"/>
    <x v="0"/>
  </r>
  <r>
    <x v="1"/>
    <x v="5"/>
    <s v="De Bonte Raaf"/>
    <x v="1"/>
    <x v="25"/>
    <n v="21.67"/>
    <x v="1"/>
    <x v="0"/>
    <x v="0"/>
    <x v="0"/>
    <x v="0"/>
    <x v="0"/>
  </r>
  <r>
    <x v="1"/>
    <x v="5"/>
    <s v="De Bonte Raaf"/>
    <x v="1"/>
    <x v="26"/>
    <n v="158.4"/>
    <x v="1"/>
    <x v="0"/>
    <x v="0"/>
    <x v="0"/>
    <x v="0"/>
    <x v="0"/>
  </r>
  <r>
    <x v="1"/>
    <x v="5"/>
    <s v="De Bonte Raaf"/>
    <x v="1"/>
    <x v="27"/>
    <n v="328"/>
    <x v="1"/>
    <x v="0"/>
    <x v="0"/>
    <x v="0"/>
    <x v="0"/>
    <x v="0"/>
  </r>
  <r>
    <x v="1"/>
    <x v="5"/>
    <s v="De Bonte Raaf"/>
    <x v="1"/>
    <x v="28"/>
    <n v="2131.2600000000002"/>
    <x v="1"/>
    <x v="0"/>
    <x v="0"/>
    <x v="0"/>
    <x v="0"/>
    <x v="0"/>
  </r>
  <r>
    <x v="1"/>
    <x v="5"/>
    <s v="De Bonte Raaf"/>
    <x v="1"/>
    <x v="29"/>
    <n v="0"/>
    <x v="1"/>
    <x v="0"/>
    <x v="0"/>
    <x v="0"/>
    <x v="0"/>
    <x v="0"/>
  </r>
  <r>
    <x v="1"/>
    <x v="5"/>
    <s v="De Bonte Raaf"/>
    <x v="1"/>
    <x v="30"/>
    <n v="2230"/>
    <x v="1"/>
    <x v="0"/>
    <x v="0"/>
    <x v="0"/>
    <x v="0"/>
    <x v="0"/>
  </r>
  <r>
    <x v="1"/>
    <x v="5"/>
    <s v="De Bonte Raaf"/>
    <x v="1"/>
    <x v="31"/>
    <n v="14.29"/>
    <x v="1"/>
    <x v="0"/>
    <x v="0"/>
    <x v="0"/>
    <x v="0"/>
    <x v="0"/>
  </r>
  <r>
    <x v="1"/>
    <x v="5"/>
    <s v="De Bonte Raaf"/>
    <x v="1"/>
    <x v="32"/>
    <n v="156"/>
    <x v="1"/>
    <x v="0"/>
    <x v="0"/>
    <x v="0"/>
    <x v="0"/>
    <x v="0"/>
  </r>
  <r>
    <x v="1"/>
    <x v="5"/>
    <s v="De Bonte Raaf"/>
    <x v="1"/>
    <x v="33"/>
    <n v="100"/>
    <x v="1"/>
    <x v="0"/>
    <x v="0"/>
    <x v="0"/>
    <x v="0"/>
    <x v="0"/>
  </r>
  <r>
    <x v="1"/>
    <x v="5"/>
    <s v="De Bonte Raaf"/>
    <x v="1"/>
    <x v="34"/>
    <n v="100"/>
    <x v="1"/>
    <x v="0"/>
    <x v="0"/>
    <x v="0"/>
    <x v="0"/>
    <x v="0"/>
  </r>
  <r>
    <x v="1"/>
    <x v="5"/>
    <s v="De Bonte Raaf"/>
    <x v="1"/>
    <x v="35"/>
    <n v="100"/>
    <x v="1"/>
    <x v="0"/>
    <x v="0"/>
    <x v="0"/>
    <x v="0"/>
    <x v="0"/>
  </r>
  <r>
    <x v="1"/>
    <x v="5"/>
    <s v="De Bonte Raaf"/>
    <x v="1"/>
    <x v="36"/>
    <n v="156"/>
    <x v="1"/>
    <x v="0"/>
    <x v="0"/>
    <x v="0"/>
    <x v="0"/>
    <x v="0"/>
  </r>
  <r>
    <x v="1"/>
    <x v="5"/>
    <s v="De Bonte Raaf"/>
    <x v="1"/>
    <x v="37"/>
    <n v="149.19"/>
    <x v="1"/>
    <x v="0"/>
    <x v="0"/>
    <x v="0"/>
    <x v="0"/>
    <x v="0"/>
  </r>
  <r>
    <x v="1"/>
    <x v="5"/>
    <s v="De Bonte Raaf"/>
    <x v="1"/>
    <x v="127"/>
    <n v="40.409999999999997"/>
    <x v="1"/>
    <x v="0"/>
    <x v="0"/>
    <x v="0"/>
    <x v="0"/>
    <x v="0"/>
  </r>
  <r>
    <x v="1"/>
    <x v="5"/>
    <s v="De Bonte Raaf"/>
    <x v="1"/>
    <x v="128"/>
    <n v="40.409999999999997"/>
    <x v="1"/>
    <x v="0"/>
    <x v="0"/>
    <x v="0"/>
    <x v="0"/>
    <x v="0"/>
  </r>
  <r>
    <x v="1"/>
    <x v="5"/>
    <s v="De Bonte Raaf"/>
    <x v="1"/>
    <x v="129"/>
    <n v="28374"/>
    <x v="1"/>
    <x v="0"/>
    <x v="0"/>
    <x v="0"/>
    <x v="0"/>
    <x v="0"/>
  </r>
  <r>
    <x v="1"/>
    <x v="5"/>
    <s v="De Bonte Raaf"/>
    <x v="1"/>
    <x v="38"/>
    <n v="6"/>
    <x v="1"/>
    <x v="0"/>
    <x v="0"/>
    <x v="0"/>
    <x v="0"/>
    <x v="0"/>
  </r>
  <r>
    <x v="1"/>
    <x v="5"/>
    <s v="De Bonte Raaf"/>
    <x v="1"/>
    <x v="93"/>
    <n v="144"/>
    <x v="1"/>
    <x v="0"/>
    <x v="0"/>
    <x v="0"/>
    <x v="0"/>
    <x v="0"/>
  </r>
  <r>
    <x v="1"/>
    <x v="5"/>
    <s v="De Bonte Raaf"/>
    <x v="1"/>
    <x v="40"/>
    <n v="150"/>
    <x v="1"/>
    <x v="0"/>
    <x v="0"/>
    <x v="0"/>
    <x v="0"/>
    <x v="0"/>
  </r>
  <r>
    <x v="1"/>
    <x v="5"/>
    <s v="De Bonte Raaf"/>
    <x v="1"/>
    <x v="41"/>
    <n v="0"/>
    <x v="1"/>
    <x v="0"/>
    <x v="0"/>
    <x v="0"/>
    <x v="0"/>
    <x v="0"/>
  </r>
  <r>
    <x v="1"/>
    <x v="5"/>
    <s v="De Bonte Raaf"/>
    <x v="1"/>
    <x v="92"/>
    <n v="2230"/>
    <x v="1"/>
    <x v="0"/>
    <x v="0"/>
    <x v="0"/>
    <x v="0"/>
    <x v="0"/>
  </r>
  <r>
    <x v="1"/>
    <x v="5"/>
    <s v="De Bonte Raaf"/>
    <x v="1"/>
    <x v="107"/>
    <n v="0"/>
    <x v="1"/>
    <x v="0"/>
    <x v="0"/>
    <x v="1"/>
    <x v="0"/>
    <x v="0"/>
  </r>
  <r>
    <x v="1"/>
    <x v="5"/>
    <s v="De Bonte Raaf"/>
    <x v="1"/>
    <x v="43"/>
    <n v="0"/>
    <x v="1"/>
    <x v="0"/>
    <x v="0"/>
    <x v="1"/>
    <x v="0"/>
    <x v="0"/>
  </r>
  <r>
    <x v="1"/>
    <x v="5"/>
    <s v="De Bonte Raaf"/>
    <x v="1"/>
    <x v="108"/>
    <n v="0"/>
    <x v="1"/>
    <x v="0"/>
    <x v="0"/>
    <x v="1"/>
    <x v="0"/>
    <x v="0"/>
  </r>
  <r>
    <x v="1"/>
    <x v="5"/>
    <s v="De Bonte Raaf"/>
    <x v="1"/>
    <x v="109"/>
    <n v="0"/>
    <x v="1"/>
    <x v="0"/>
    <x v="0"/>
    <x v="1"/>
    <x v="0"/>
    <x v="0"/>
  </r>
  <r>
    <x v="1"/>
    <x v="5"/>
    <s v="De Bonte Raaf"/>
    <x v="1"/>
    <x v="110"/>
    <n v="0"/>
    <x v="1"/>
    <x v="0"/>
    <x v="0"/>
    <x v="1"/>
    <x v="0"/>
    <x v="0"/>
  </r>
  <r>
    <x v="1"/>
    <x v="5"/>
    <s v="De Bonte Raaf"/>
    <x v="1"/>
    <x v="44"/>
    <n v="0"/>
    <x v="1"/>
    <x v="0"/>
    <x v="0"/>
    <x v="2"/>
    <x v="0"/>
    <x v="0"/>
  </r>
  <r>
    <x v="1"/>
    <x v="5"/>
    <s v="De Bonte Raaf"/>
    <x v="1"/>
    <x v="111"/>
    <n v="0"/>
    <x v="1"/>
    <x v="0"/>
    <x v="0"/>
    <x v="2"/>
    <x v="0"/>
    <x v="0"/>
  </r>
  <r>
    <x v="1"/>
    <x v="5"/>
    <s v="De Bonte Raaf"/>
    <x v="1"/>
    <x v="46"/>
    <n v="0"/>
    <x v="1"/>
    <x v="0"/>
    <x v="0"/>
    <x v="2"/>
    <x v="0"/>
    <x v="0"/>
  </r>
  <r>
    <x v="1"/>
    <x v="5"/>
    <s v="De Bonte Raaf"/>
    <x v="1"/>
    <x v="112"/>
    <n v="0"/>
    <x v="1"/>
    <x v="0"/>
    <x v="0"/>
    <x v="2"/>
    <x v="0"/>
    <x v="0"/>
  </r>
  <r>
    <x v="1"/>
    <x v="5"/>
    <s v="De Bonte Raaf"/>
    <x v="1"/>
    <x v="113"/>
    <n v="0"/>
    <x v="1"/>
    <x v="0"/>
    <x v="0"/>
    <x v="2"/>
    <x v="0"/>
    <x v="0"/>
  </r>
  <r>
    <x v="1"/>
    <x v="5"/>
    <s v="De Bonte Raaf"/>
    <x v="1"/>
    <x v="114"/>
    <n v="0"/>
    <x v="1"/>
    <x v="0"/>
    <x v="0"/>
    <x v="2"/>
    <x v="0"/>
    <x v="0"/>
  </r>
  <r>
    <x v="1"/>
    <x v="5"/>
    <s v="De Bonte Raaf"/>
    <x v="1"/>
    <x v="115"/>
    <n v="0"/>
    <x v="1"/>
    <x v="0"/>
    <x v="0"/>
    <x v="2"/>
    <x v="0"/>
    <x v="0"/>
  </r>
  <r>
    <x v="1"/>
    <x v="5"/>
    <s v="De Bonte Raaf"/>
    <x v="1"/>
    <x v="116"/>
    <n v="0"/>
    <x v="1"/>
    <x v="0"/>
    <x v="0"/>
    <x v="1"/>
    <x v="0"/>
    <x v="0"/>
  </r>
  <r>
    <x v="1"/>
    <x v="5"/>
    <s v="De Bonte Raaf"/>
    <x v="1"/>
    <x v="117"/>
    <n v="0"/>
    <x v="1"/>
    <x v="0"/>
    <x v="0"/>
    <x v="2"/>
    <x v="0"/>
    <x v="0"/>
  </r>
  <r>
    <x v="1"/>
    <x v="5"/>
    <s v="De Bonte Raaf"/>
    <x v="1"/>
    <x v="118"/>
    <n v="0"/>
    <x v="1"/>
    <x v="0"/>
    <x v="0"/>
    <x v="1"/>
    <x v="0"/>
    <x v="0"/>
  </r>
  <r>
    <x v="1"/>
    <x v="5"/>
    <s v="De Bonte Raaf"/>
    <x v="1"/>
    <x v="119"/>
    <n v="-8.92"/>
    <x v="1"/>
    <x v="0"/>
    <x v="0"/>
    <x v="10"/>
    <x v="0"/>
    <x v="0"/>
  </r>
  <r>
    <x v="1"/>
    <x v="5"/>
    <s v="De Bonte Raaf"/>
    <x v="1"/>
    <x v="132"/>
    <n v="0"/>
    <x v="1"/>
    <x v="0"/>
    <x v="0"/>
    <x v="10"/>
    <x v="0"/>
    <x v="0"/>
  </r>
  <r>
    <x v="1"/>
    <x v="5"/>
    <s v="De Bonte Raaf"/>
    <x v="1"/>
    <x v="133"/>
    <n v="0"/>
    <x v="1"/>
    <x v="0"/>
    <x v="0"/>
    <x v="10"/>
    <x v="0"/>
    <x v="0"/>
  </r>
  <r>
    <x v="1"/>
    <x v="5"/>
    <s v="De Bonte Raaf"/>
    <x v="1"/>
    <x v="120"/>
    <n v="489.87"/>
    <x v="1"/>
    <x v="0"/>
    <x v="0"/>
    <x v="10"/>
    <x v="0"/>
    <x v="0"/>
  </r>
  <r>
    <x v="1"/>
    <x v="5"/>
    <s v="De Bonte Raaf"/>
    <x v="1"/>
    <x v="121"/>
    <n v="-89.82"/>
    <x v="1"/>
    <x v="0"/>
    <x v="0"/>
    <x v="10"/>
    <x v="0"/>
    <x v="0"/>
  </r>
  <r>
    <x v="1"/>
    <x v="5"/>
    <s v="De Bonte Raaf"/>
    <x v="1"/>
    <x v="122"/>
    <n v="-89.82"/>
    <x v="1"/>
    <x v="0"/>
    <x v="0"/>
    <x v="10"/>
    <x v="0"/>
    <x v="0"/>
  </r>
  <r>
    <x v="1"/>
    <x v="5"/>
    <s v="De Bonte Raaf"/>
    <x v="1"/>
    <x v="123"/>
    <n v="0"/>
    <x v="1"/>
    <x v="0"/>
    <x v="0"/>
    <x v="10"/>
    <x v="0"/>
    <x v="0"/>
  </r>
  <r>
    <x v="1"/>
    <x v="5"/>
    <s v="De Bonte Raaf"/>
    <x v="1"/>
    <x v="124"/>
    <n v="0"/>
    <x v="1"/>
    <x v="0"/>
    <x v="0"/>
    <x v="10"/>
    <x v="0"/>
    <x v="0"/>
  </r>
  <r>
    <x v="1"/>
    <x v="5"/>
    <s v="De Bonte Raaf"/>
    <x v="1"/>
    <x v="48"/>
    <n v="0"/>
    <x v="1"/>
    <x v="0"/>
    <x v="0"/>
    <x v="1"/>
    <x v="0"/>
    <x v="0"/>
  </r>
  <r>
    <x v="1"/>
    <x v="5"/>
    <s v="De Bonte Raaf"/>
    <x v="1"/>
    <x v="49"/>
    <n v="178.4"/>
    <x v="1"/>
    <x v="0"/>
    <x v="0"/>
    <x v="3"/>
    <x v="0"/>
    <x v="0"/>
  </r>
  <r>
    <x v="1"/>
    <x v="5"/>
    <s v="De Bonte Raaf"/>
    <x v="1"/>
    <x v="50"/>
    <n v="26.76"/>
    <x v="1"/>
    <x v="0"/>
    <x v="0"/>
    <x v="4"/>
    <x v="0"/>
    <x v="0"/>
  </r>
  <r>
    <x v="1"/>
    <x v="5"/>
    <s v="De Bonte Raaf"/>
    <x v="1"/>
    <x v="51"/>
    <n v="35.68"/>
    <x v="1"/>
    <x v="0"/>
    <x v="0"/>
    <x v="4"/>
    <x v="0"/>
    <x v="0"/>
  </r>
  <r>
    <x v="1"/>
    <x v="5"/>
    <s v="De Bonte Raaf"/>
    <x v="1"/>
    <x v="52"/>
    <n v="0"/>
    <x v="1"/>
    <x v="0"/>
    <x v="0"/>
    <x v="1"/>
    <x v="0"/>
    <x v="0"/>
  </r>
  <r>
    <x v="1"/>
    <x v="5"/>
    <s v="De Bonte Raaf"/>
    <x v="1"/>
    <x v="53"/>
    <n v="33.450000000000003"/>
    <x v="1"/>
    <x v="0"/>
    <x v="0"/>
    <x v="3"/>
    <x v="0"/>
    <x v="0"/>
  </r>
  <r>
    <x v="1"/>
    <x v="5"/>
    <s v="De Bonte Raaf"/>
    <x v="1"/>
    <x v="54"/>
    <n v="5.0199999999999996"/>
    <x v="1"/>
    <x v="0"/>
    <x v="0"/>
    <x v="4"/>
    <x v="0"/>
    <x v="0"/>
  </r>
  <r>
    <x v="1"/>
    <x v="5"/>
    <s v="De Bonte Raaf"/>
    <x v="1"/>
    <x v="55"/>
    <n v="6.69"/>
    <x v="1"/>
    <x v="0"/>
    <x v="0"/>
    <x v="4"/>
    <x v="0"/>
    <x v="0"/>
  </r>
  <r>
    <x v="1"/>
    <x v="5"/>
    <s v="De Bonte Raaf"/>
    <x v="1"/>
    <x v="56"/>
    <n v="0"/>
    <x v="1"/>
    <x v="0"/>
    <x v="0"/>
    <x v="4"/>
    <x v="0"/>
    <x v="0"/>
  </r>
  <r>
    <x v="1"/>
    <x v="5"/>
    <s v="De Bonte Raaf"/>
    <x v="1"/>
    <x v="57"/>
    <n v="0"/>
    <x v="1"/>
    <x v="0"/>
    <x v="0"/>
    <x v="4"/>
    <x v="0"/>
    <x v="0"/>
  </r>
  <r>
    <x v="1"/>
    <x v="5"/>
    <s v="De Bonte Raaf"/>
    <x v="1"/>
    <x v="58"/>
    <n v="0"/>
    <x v="1"/>
    <x v="0"/>
    <x v="0"/>
    <x v="4"/>
    <x v="0"/>
    <x v="0"/>
  </r>
  <r>
    <x v="1"/>
    <x v="5"/>
    <s v="De Bonte Raaf"/>
    <x v="1"/>
    <x v="59"/>
    <n v="0"/>
    <x v="1"/>
    <x v="0"/>
    <x v="0"/>
    <x v="4"/>
    <x v="0"/>
    <x v="0"/>
  </r>
  <r>
    <x v="1"/>
    <x v="5"/>
    <s v="De Bonte Raaf"/>
    <x v="1"/>
    <x v="60"/>
    <n v="160.47999999999999"/>
    <x v="1"/>
    <x v="0"/>
    <x v="0"/>
    <x v="5"/>
    <x v="0"/>
    <x v="0"/>
  </r>
  <r>
    <x v="1"/>
    <x v="5"/>
    <s v="De Bonte Raaf"/>
    <x v="1"/>
    <x v="61"/>
    <n v="0"/>
    <x v="1"/>
    <x v="0"/>
    <x v="0"/>
    <x v="5"/>
    <x v="0"/>
    <x v="0"/>
  </r>
  <r>
    <x v="1"/>
    <x v="5"/>
    <s v="De Bonte Raaf"/>
    <x v="1"/>
    <x v="62"/>
    <n v="0"/>
    <x v="1"/>
    <x v="0"/>
    <x v="0"/>
    <x v="5"/>
    <x v="0"/>
    <x v="0"/>
  </r>
  <r>
    <x v="1"/>
    <x v="5"/>
    <s v="De Bonte Raaf"/>
    <x v="1"/>
    <x v="63"/>
    <n v="0"/>
    <x v="1"/>
    <x v="0"/>
    <x v="0"/>
    <x v="5"/>
    <x v="0"/>
    <x v="0"/>
  </r>
  <r>
    <x v="1"/>
    <x v="5"/>
    <s v="De Bonte Raaf"/>
    <x v="1"/>
    <x v="64"/>
    <n v="11.51"/>
    <x v="1"/>
    <x v="0"/>
    <x v="0"/>
    <x v="5"/>
    <x v="0"/>
    <x v="0"/>
  </r>
  <r>
    <x v="1"/>
    <x v="5"/>
    <s v="De Bonte Raaf"/>
    <x v="1"/>
    <x v="65"/>
    <n v="0"/>
    <x v="1"/>
    <x v="0"/>
    <x v="0"/>
    <x v="5"/>
    <x v="0"/>
    <x v="0"/>
  </r>
  <r>
    <x v="1"/>
    <x v="5"/>
    <s v="De Bonte Raaf"/>
    <x v="1"/>
    <x v="66"/>
    <n v="57.54"/>
    <x v="1"/>
    <x v="0"/>
    <x v="0"/>
    <x v="5"/>
    <x v="0"/>
    <x v="0"/>
  </r>
  <r>
    <x v="1"/>
    <x v="5"/>
    <s v="De Bonte Raaf"/>
    <x v="1"/>
    <x v="67"/>
    <n v="0"/>
    <x v="1"/>
    <x v="0"/>
    <x v="0"/>
    <x v="5"/>
    <x v="0"/>
    <x v="0"/>
  </r>
  <r>
    <x v="1"/>
    <x v="5"/>
    <s v="De Bonte Raaf"/>
    <x v="1"/>
    <x v="68"/>
    <n v="0"/>
    <x v="1"/>
    <x v="0"/>
    <x v="0"/>
    <x v="5"/>
    <x v="0"/>
    <x v="0"/>
  </r>
  <r>
    <x v="1"/>
    <x v="5"/>
    <s v="De Bonte Raaf"/>
    <x v="1"/>
    <x v="69"/>
    <n v="0"/>
    <x v="1"/>
    <x v="0"/>
    <x v="0"/>
    <x v="5"/>
    <x v="0"/>
    <x v="0"/>
  </r>
  <r>
    <x v="1"/>
    <x v="5"/>
    <s v="De Bonte Raaf"/>
    <x v="1"/>
    <x v="70"/>
    <n v="7.89"/>
    <x v="1"/>
    <x v="0"/>
    <x v="0"/>
    <x v="5"/>
    <x v="0"/>
    <x v="0"/>
  </r>
  <r>
    <x v="1"/>
    <x v="5"/>
    <s v="De Bonte Raaf"/>
    <x v="1"/>
    <x v="71"/>
    <n v="0"/>
    <x v="1"/>
    <x v="0"/>
    <x v="0"/>
    <x v="5"/>
    <x v="0"/>
    <x v="0"/>
  </r>
  <r>
    <x v="1"/>
    <x v="5"/>
    <s v="De Bonte Raaf"/>
    <x v="1"/>
    <x v="72"/>
    <n v="0"/>
    <x v="1"/>
    <x v="0"/>
    <x v="0"/>
    <x v="4"/>
    <x v="0"/>
    <x v="0"/>
  </r>
  <r>
    <x v="1"/>
    <x v="5"/>
    <s v="De Bonte Raaf"/>
    <x v="1"/>
    <x v="73"/>
    <n v="0"/>
    <x v="1"/>
    <x v="0"/>
    <x v="0"/>
    <x v="4"/>
    <x v="0"/>
    <x v="0"/>
  </r>
  <r>
    <x v="1"/>
    <x v="5"/>
    <s v="De Bonte Raaf"/>
    <x v="1"/>
    <x v="74"/>
    <n v="0"/>
    <x v="1"/>
    <x v="0"/>
    <x v="0"/>
    <x v="4"/>
    <x v="0"/>
    <x v="0"/>
  </r>
  <r>
    <x v="1"/>
    <x v="5"/>
    <s v="De Bonte Raaf"/>
    <x v="1"/>
    <x v="75"/>
    <n v="0"/>
    <x v="1"/>
    <x v="0"/>
    <x v="0"/>
    <x v="4"/>
    <x v="0"/>
    <x v="0"/>
  </r>
  <r>
    <x v="1"/>
    <x v="5"/>
    <s v="De Bonte Raaf"/>
    <x v="1"/>
    <x v="76"/>
    <n v="149.19"/>
    <x v="1"/>
    <x v="0"/>
    <x v="0"/>
    <x v="6"/>
    <x v="0"/>
    <x v="0"/>
  </r>
  <r>
    <x v="1"/>
    <x v="5"/>
    <s v="De Bonte Raaf"/>
    <x v="1"/>
    <x v="125"/>
    <n v="0"/>
    <x v="1"/>
    <x v="0"/>
    <x v="0"/>
    <x v="6"/>
    <x v="0"/>
    <x v="0"/>
  </r>
  <r>
    <x v="1"/>
    <x v="5"/>
    <s v="De Bonte Raaf"/>
    <x v="1"/>
    <x v="77"/>
    <n v="-247.58"/>
    <x v="1"/>
    <x v="0"/>
    <x v="0"/>
    <x v="7"/>
    <x v="0"/>
    <x v="0"/>
  </r>
  <r>
    <x v="1"/>
    <x v="5"/>
    <s v="De Bonte Raaf"/>
    <x v="1"/>
    <x v="78"/>
    <n v="0"/>
    <x v="1"/>
    <x v="0"/>
    <x v="0"/>
    <x v="7"/>
    <x v="0"/>
    <x v="0"/>
  </r>
  <r>
    <x v="1"/>
    <x v="5"/>
    <s v="De Bonte Raaf"/>
    <x v="1"/>
    <x v="79"/>
    <n v="0"/>
    <x v="1"/>
    <x v="0"/>
    <x v="0"/>
    <x v="7"/>
    <x v="0"/>
    <x v="0"/>
  </r>
  <r>
    <x v="1"/>
    <x v="5"/>
    <s v="De Bonte Raaf"/>
    <x v="1"/>
    <x v="80"/>
    <n v="0"/>
    <x v="1"/>
    <x v="0"/>
    <x v="0"/>
    <x v="8"/>
    <x v="0"/>
    <x v="0"/>
  </r>
  <r>
    <x v="1"/>
    <x v="5"/>
    <s v="De Bonte Raaf"/>
    <x v="1"/>
    <x v="126"/>
    <n v="0"/>
    <x v="1"/>
    <x v="0"/>
    <x v="0"/>
    <x v="8"/>
    <x v="0"/>
    <x v="0"/>
  </r>
  <r>
    <x v="1"/>
    <x v="5"/>
    <s v="De Bonte Raaf"/>
    <x v="1"/>
    <x v="81"/>
    <n v="1883.68"/>
    <x v="1"/>
    <x v="0"/>
    <x v="0"/>
    <x v="8"/>
    <x v="0"/>
    <x v="0"/>
  </r>
  <r>
    <x v="1"/>
    <x v="5"/>
    <s v="De Bonte Raaf"/>
    <x v="1"/>
    <x v="82"/>
    <n v="0"/>
    <x v="1"/>
    <x v="0"/>
    <x v="0"/>
    <x v="8"/>
    <x v="0"/>
    <x v="0"/>
  </r>
  <r>
    <x v="1"/>
    <x v="5"/>
    <s v="De Bonte Raaf"/>
    <x v="1"/>
    <x v="83"/>
    <n v="1883.68"/>
    <x v="1"/>
    <x v="0"/>
    <x v="0"/>
    <x v="9"/>
    <x v="0"/>
    <x v="0"/>
  </r>
  <r>
    <x v="1"/>
    <x v="5"/>
    <s v="De Bonte Raaf"/>
    <x v="1"/>
    <x v="84"/>
    <n v="0"/>
    <x v="1"/>
    <x v="0"/>
    <x v="0"/>
    <x v="3"/>
    <x v="0"/>
    <x v="0"/>
  </r>
  <r>
    <x v="1"/>
    <x v="5"/>
    <s v="De Bonte Raaf"/>
    <x v="12"/>
    <x v="0"/>
    <n v="3313.29"/>
    <x v="3"/>
    <x v="0"/>
    <x v="0"/>
    <x v="0"/>
    <x v="0"/>
    <x v="1"/>
  </r>
  <r>
    <x v="1"/>
    <x v="5"/>
    <s v="De Bonte Raaf"/>
    <x v="12"/>
    <x v="85"/>
    <n v="1144.3499999999999"/>
    <x v="3"/>
    <x v="0"/>
    <x v="0"/>
    <x v="0"/>
    <x v="0"/>
    <x v="1"/>
  </r>
  <r>
    <x v="1"/>
    <x v="5"/>
    <s v="De Bonte Raaf"/>
    <x v="12"/>
    <x v="2"/>
    <n v="0"/>
    <x v="3"/>
    <x v="0"/>
    <x v="0"/>
    <x v="0"/>
    <x v="0"/>
    <x v="1"/>
  </r>
  <r>
    <x v="1"/>
    <x v="5"/>
    <s v="De Bonte Raaf"/>
    <x v="12"/>
    <x v="86"/>
    <n v="1144.3499999999999"/>
    <x v="3"/>
    <x v="0"/>
    <x v="0"/>
    <x v="0"/>
    <x v="0"/>
    <x v="1"/>
  </r>
  <r>
    <x v="1"/>
    <x v="5"/>
    <s v="De Bonte Raaf"/>
    <x v="12"/>
    <x v="4"/>
    <n v="1183.3900000000001"/>
    <x v="3"/>
    <x v="0"/>
    <x v="0"/>
    <x v="1"/>
    <x v="0"/>
    <x v="1"/>
  </r>
  <r>
    <x v="1"/>
    <x v="5"/>
    <s v="De Bonte Raaf"/>
    <x v="12"/>
    <x v="5"/>
    <n v="0"/>
    <x v="3"/>
    <x v="0"/>
    <x v="0"/>
    <x v="0"/>
    <x v="0"/>
    <x v="1"/>
  </r>
  <r>
    <x v="1"/>
    <x v="5"/>
    <s v="De Bonte Raaf"/>
    <x v="12"/>
    <x v="6"/>
    <n v="1751.54"/>
    <x v="3"/>
    <x v="0"/>
    <x v="0"/>
    <x v="0"/>
    <x v="0"/>
    <x v="1"/>
  </r>
  <r>
    <x v="1"/>
    <x v="5"/>
    <s v="De Bonte Raaf"/>
    <x v="12"/>
    <x v="101"/>
    <n v="0"/>
    <x v="3"/>
    <x v="0"/>
    <x v="0"/>
    <x v="1"/>
    <x v="0"/>
    <x v="1"/>
  </r>
  <r>
    <x v="1"/>
    <x v="5"/>
    <s v="De Bonte Raaf"/>
    <x v="12"/>
    <x v="7"/>
    <n v="0"/>
    <x v="3"/>
    <x v="0"/>
    <x v="0"/>
    <x v="0"/>
    <x v="0"/>
    <x v="1"/>
  </r>
  <r>
    <x v="1"/>
    <x v="5"/>
    <s v="De Bonte Raaf"/>
    <x v="12"/>
    <x v="96"/>
    <n v="22.5"/>
    <x v="3"/>
    <x v="0"/>
    <x v="0"/>
    <x v="0"/>
    <x v="0"/>
    <x v="1"/>
  </r>
  <r>
    <x v="1"/>
    <x v="5"/>
    <s v="De Bonte Raaf"/>
    <x v="12"/>
    <x v="102"/>
    <n v="0"/>
    <x v="3"/>
    <x v="0"/>
    <x v="0"/>
    <x v="0"/>
    <x v="0"/>
    <x v="1"/>
  </r>
  <r>
    <x v="1"/>
    <x v="5"/>
    <s v="De Bonte Raaf"/>
    <x v="12"/>
    <x v="87"/>
    <n v="1183.3900000000001"/>
    <x v="3"/>
    <x v="0"/>
    <x v="0"/>
    <x v="0"/>
    <x v="0"/>
    <x v="1"/>
  </r>
  <r>
    <x v="1"/>
    <x v="5"/>
    <s v="De Bonte Raaf"/>
    <x v="12"/>
    <x v="88"/>
    <n v="1183.3900000000001"/>
    <x v="3"/>
    <x v="0"/>
    <x v="0"/>
    <x v="0"/>
    <x v="0"/>
    <x v="1"/>
  </r>
  <r>
    <x v="1"/>
    <x v="5"/>
    <s v="De Bonte Raaf"/>
    <x v="12"/>
    <x v="89"/>
    <n v="1183.3900000000001"/>
    <x v="3"/>
    <x v="0"/>
    <x v="0"/>
    <x v="0"/>
    <x v="0"/>
    <x v="1"/>
  </r>
  <r>
    <x v="1"/>
    <x v="5"/>
    <s v="De Bonte Raaf"/>
    <x v="12"/>
    <x v="90"/>
    <n v="1183.3900000000001"/>
    <x v="3"/>
    <x v="0"/>
    <x v="0"/>
    <x v="0"/>
    <x v="0"/>
    <x v="1"/>
  </r>
  <r>
    <x v="1"/>
    <x v="5"/>
    <s v="De Bonte Raaf"/>
    <x v="12"/>
    <x v="91"/>
    <n v="1183.3900000000001"/>
    <x v="3"/>
    <x v="0"/>
    <x v="0"/>
    <x v="0"/>
    <x v="0"/>
    <x v="1"/>
  </r>
  <r>
    <x v="1"/>
    <x v="5"/>
    <s v="De Bonte Raaf"/>
    <x v="12"/>
    <x v="103"/>
    <n v="0"/>
    <x v="3"/>
    <x v="0"/>
    <x v="0"/>
    <x v="1"/>
    <x v="0"/>
    <x v="1"/>
  </r>
  <r>
    <x v="1"/>
    <x v="5"/>
    <s v="De Bonte Raaf"/>
    <x v="12"/>
    <x v="15"/>
    <n v="0"/>
    <x v="3"/>
    <x v="0"/>
    <x v="0"/>
    <x v="0"/>
    <x v="0"/>
    <x v="1"/>
  </r>
  <r>
    <x v="1"/>
    <x v="5"/>
    <s v="De Bonte Raaf"/>
    <x v="12"/>
    <x v="16"/>
    <n v="1144.3499999999999"/>
    <x v="3"/>
    <x v="0"/>
    <x v="0"/>
    <x v="0"/>
    <x v="0"/>
    <x v="1"/>
  </r>
  <r>
    <x v="1"/>
    <x v="5"/>
    <s v="De Bonte Raaf"/>
    <x v="12"/>
    <x v="17"/>
    <n v="0"/>
    <x v="3"/>
    <x v="0"/>
    <x v="0"/>
    <x v="0"/>
    <x v="0"/>
    <x v="1"/>
  </r>
  <r>
    <x v="1"/>
    <x v="5"/>
    <s v="De Bonte Raaf"/>
    <x v="12"/>
    <x v="18"/>
    <n v="1144.3499999999999"/>
    <x v="3"/>
    <x v="0"/>
    <x v="0"/>
    <x v="0"/>
    <x v="0"/>
    <x v="1"/>
  </r>
  <r>
    <x v="1"/>
    <x v="5"/>
    <s v="De Bonte Raaf"/>
    <x v="12"/>
    <x v="19"/>
    <n v="13"/>
    <x v="3"/>
    <x v="0"/>
    <x v="0"/>
    <x v="0"/>
    <x v="0"/>
    <x v="1"/>
  </r>
  <r>
    <x v="1"/>
    <x v="5"/>
    <s v="De Bonte Raaf"/>
    <x v="12"/>
    <x v="20"/>
    <n v="1144.3499999999999"/>
    <x v="3"/>
    <x v="0"/>
    <x v="0"/>
    <x v="0"/>
    <x v="0"/>
    <x v="1"/>
  </r>
  <r>
    <x v="1"/>
    <x v="5"/>
    <s v="De Bonte Raaf"/>
    <x v="12"/>
    <x v="21"/>
    <n v="-62.42"/>
    <x v="3"/>
    <x v="0"/>
    <x v="0"/>
    <x v="0"/>
    <x v="0"/>
    <x v="1"/>
  </r>
  <r>
    <x v="1"/>
    <x v="5"/>
    <s v="De Bonte Raaf"/>
    <x v="12"/>
    <x v="22"/>
    <n v="1144.3499999999999"/>
    <x v="3"/>
    <x v="0"/>
    <x v="0"/>
    <x v="0"/>
    <x v="0"/>
    <x v="1"/>
  </r>
  <r>
    <x v="1"/>
    <x v="5"/>
    <s v="De Bonte Raaf"/>
    <x v="12"/>
    <x v="23"/>
    <n v="1144.3499999999999"/>
    <x v="3"/>
    <x v="0"/>
    <x v="0"/>
    <x v="0"/>
    <x v="0"/>
    <x v="1"/>
  </r>
  <r>
    <x v="1"/>
    <x v="5"/>
    <s v="De Bonte Raaf"/>
    <x v="12"/>
    <x v="24"/>
    <n v="1144.3499999999999"/>
    <x v="3"/>
    <x v="0"/>
    <x v="0"/>
    <x v="0"/>
    <x v="0"/>
    <x v="1"/>
  </r>
  <r>
    <x v="1"/>
    <x v="5"/>
    <s v="De Bonte Raaf"/>
    <x v="12"/>
    <x v="25"/>
    <n v="21.67"/>
    <x v="3"/>
    <x v="0"/>
    <x v="0"/>
    <x v="0"/>
    <x v="0"/>
    <x v="1"/>
  </r>
  <r>
    <x v="1"/>
    <x v="5"/>
    <s v="De Bonte Raaf"/>
    <x v="12"/>
    <x v="26"/>
    <n v="104"/>
    <x v="3"/>
    <x v="0"/>
    <x v="0"/>
    <x v="0"/>
    <x v="0"/>
    <x v="1"/>
  </r>
  <r>
    <x v="1"/>
    <x v="5"/>
    <s v="De Bonte Raaf"/>
    <x v="12"/>
    <x v="27"/>
    <n v="125.17"/>
    <x v="3"/>
    <x v="0"/>
    <x v="0"/>
    <x v="0"/>
    <x v="0"/>
    <x v="1"/>
  </r>
  <r>
    <x v="1"/>
    <x v="5"/>
    <s v="De Bonte Raaf"/>
    <x v="12"/>
    <x v="28"/>
    <n v="1144.3499999999999"/>
    <x v="3"/>
    <x v="0"/>
    <x v="0"/>
    <x v="0"/>
    <x v="0"/>
    <x v="1"/>
  </r>
  <r>
    <x v="1"/>
    <x v="5"/>
    <s v="De Bonte Raaf"/>
    <x v="12"/>
    <x v="29"/>
    <n v="0"/>
    <x v="3"/>
    <x v="0"/>
    <x v="0"/>
    <x v="0"/>
    <x v="0"/>
    <x v="1"/>
  </r>
  <r>
    <x v="1"/>
    <x v="5"/>
    <s v="De Bonte Raaf"/>
    <x v="12"/>
    <x v="30"/>
    <n v="1775"/>
    <x v="3"/>
    <x v="0"/>
    <x v="0"/>
    <x v="0"/>
    <x v="0"/>
    <x v="1"/>
  </r>
  <r>
    <x v="1"/>
    <x v="5"/>
    <s v="De Bonte Raaf"/>
    <x v="12"/>
    <x v="31"/>
    <n v="11.38"/>
    <x v="3"/>
    <x v="0"/>
    <x v="0"/>
    <x v="0"/>
    <x v="0"/>
    <x v="1"/>
  </r>
  <r>
    <x v="1"/>
    <x v="5"/>
    <s v="De Bonte Raaf"/>
    <x v="12"/>
    <x v="32"/>
    <n v="104.01"/>
    <x v="3"/>
    <x v="0"/>
    <x v="0"/>
    <x v="0"/>
    <x v="0"/>
    <x v="1"/>
  </r>
  <r>
    <x v="1"/>
    <x v="5"/>
    <s v="De Bonte Raaf"/>
    <x v="12"/>
    <x v="33"/>
    <n v="66.67"/>
    <x v="3"/>
    <x v="0"/>
    <x v="0"/>
    <x v="0"/>
    <x v="0"/>
    <x v="1"/>
  </r>
  <r>
    <x v="1"/>
    <x v="5"/>
    <s v="De Bonte Raaf"/>
    <x v="12"/>
    <x v="34"/>
    <n v="66.67"/>
    <x v="3"/>
    <x v="0"/>
    <x v="0"/>
    <x v="0"/>
    <x v="0"/>
    <x v="1"/>
  </r>
  <r>
    <x v="1"/>
    <x v="5"/>
    <s v="De Bonte Raaf"/>
    <x v="12"/>
    <x v="35"/>
    <n v="60"/>
    <x v="3"/>
    <x v="0"/>
    <x v="0"/>
    <x v="0"/>
    <x v="0"/>
    <x v="1"/>
  </r>
  <r>
    <x v="1"/>
    <x v="5"/>
    <s v="De Bonte Raaf"/>
    <x v="12"/>
    <x v="36"/>
    <n v="104"/>
    <x v="3"/>
    <x v="0"/>
    <x v="0"/>
    <x v="0"/>
    <x v="0"/>
    <x v="1"/>
  </r>
  <r>
    <x v="1"/>
    <x v="5"/>
    <s v="De Bonte Raaf"/>
    <x v="12"/>
    <x v="37"/>
    <n v="80.099999999999994"/>
    <x v="3"/>
    <x v="0"/>
    <x v="0"/>
    <x v="0"/>
    <x v="0"/>
    <x v="1"/>
  </r>
  <r>
    <x v="1"/>
    <x v="5"/>
    <s v="De Bonte Raaf"/>
    <x v="12"/>
    <x v="127"/>
    <n v="8.33"/>
    <x v="3"/>
    <x v="0"/>
    <x v="0"/>
    <x v="0"/>
    <x v="0"/>
    <x v="1"/>
  </r>
  <r>
    <x v="1"/>
    <x v="5"/>
    <s v="De Bonte Raaf"/>
    <x v="12"/>
    <x v="128"/>
    <n v="8.33"/>
    <x v="3"/>
    <x v="0"/>
    <x v="0"/>
    <x v="0"/>
    <x v="0"/>
    <x v="1"/>
  </r>
  <r>
    <x v="1"/>
    <x v="5"/>
    <s v="De Bonte Raaf"/>
    <x v="12"/>
    <x v="129"/>
    <n v="12899.07"/>
    <x v="3"/>
    <x v="0"/>
    <x v="0"/>
    <x v="0"/>
    <x v="0"/>
    <x v="1"/>
  </r>
  <r>
    <x v="1"/>
    <x v="5"/>
    <s v="De Bonte Raaf"/>
    <x v="12"/>
    <x v="38"/>
    <n v="23.68"/>
    <x v="3"/>
    <x v="0"/>
    <x v="0"/>
    <x v="0"/>
    <x v="0"/>
    <x v="1"/>
  </r>
  <r>
    <x v="1"/>
    <x v="5"/>
    <s v="De Bonte Raaf"/>
    <x v="12"/>
    <x v="93"/>
    <n v="74.400000000000006"/>
    <x v="3"/>
    <x v="0"/>
    <x v="0"/>
    <x v="0"/>
    <x v="0"/>
    <x v="1"/>
  </r>
  <r>
    <x v="1"/>
    <x v="5"/>
    <s v="De Bonte Raaf"/>
    <x v="12"/>
    <x v="40"/>
    <n v="98.08"/>
    <x v="3"/>
    <x v="0"/>
    <x v="0"/>
    <x v="0"/>
    <x v="0"/>
    <x v="1"/>
  </r>
  <r>
    <x v="1"/>
    <x v="5"/>
    <s v="De Bonte Raaf"/>
    <x v="12"/>
    <x v="41"/>
    <n v="0"/>
    <x v="3"/>
    <x v="0"/>
    <x v="0"/>
    <x v="0"/>
    <x v="0"/>
    <x v="1"/>
  </r>
  <r>
    <x v="1"/>
    <x v="5"/>
    <s v="De Bonte Raaf"/>
    <x v="12"/>
    <x v="92"/>
    <n v="1183.3900000000001"/>
    <x v="3"/>
    <x v="0"/>
    <x v="0"/>
    <x v="0"/>
    <x v="0"/>
    <x v="1"/>
  </r>
  <r>
    <x v="1"/>
    <x v="5"/>
    <s v="De Bonte Raaf"/>
    <x v="12"/>
    <x v="107"/>
    <n v="0"/>
    <x v="3"/>
    <x v="0"/>
    <x v="0"/>
    <x v="1"/>
    <x v="0"/>
    <x v="1"/>
  </r>
  <r>
    <x v="1"/>
    <x v="5"/>
    <s v="De Bonte Raaf"/>
    <x v="12"/>
    <x v="43"/>
    <n v="0"/>
    <x v="3"/>
    <x v="0"/>
    <x v="0"/>
    <x v="1"/>
    <x v="0"/>
    <x v="1"/>
  </r>
  <r>
    <x v="1"/>
    <x v="5"/>
    <s v="De Bonte Raaf"/>
    <x v="12"/>
    <x v="108"/>
    <n v="0"/>
    <x v="3"/>
    <x v="0"/>
    <x v="0"/>
    <x v="1"/>
    <x v="0"/>
    <x v="1"/>
  </r>
  <r>
    <x v="1"/>
    <x v="5"/>
    <s v="De Bonte Raaf"/>
    <x v="12"/>
    <x v="109"/>
    <n v="0"/>
    <x v="3"/>
    <x v="0"/>
    <x v="0"/>
    <x v="1"/>
    <x v="0"/>
    <x v="1"/>
  </r>
  <r>
    <x v="1"/>
    <x v="5"/>
    <s v="De Bonte Raaf"/>
    <x v="12"/>
    <x v="110"/>
    <n v="0"/>
    <x v="3"/>
    <x v="0"/>
    <x v="0"/>
    <x v="1"/>
    <x v="0"/>
    <x v="1"/>
  </r>
  <r>
    <x v="1"/>
    <x v="5"/>
    <s v="De Bonte Raaf"/>
    <x v="12"/>
    <x v="44"/>
    <n v="17.5"/>
    <x v="3"/>
    <x v="0"/>
    <x v="0"/>
    <x v="2"/>
    <x v="0"/>
    <x v="1"/>
  </r>
  <r>
    <x v="1"/>
    <x v="5"/>
    <s v="De Bonte Raaf"/>
    <x v="12"/>
    <x v="111"/>
    <n v="0"/>
    <x v="3"/>
    <x v="0"/>
    <x v="0"/>
    <x v="2"/>
    <x v="0"/>
    <x v="1"/>
  </r>
  <r>
    <x v="1"/>
    <x v="5"/>
    <s v="De Bonte Raaf"/>
    <x v="12"/>
    <x v="46"/>
    <n v="5"/>
    <x v="3"/>
    <x v="0"/>
    <x v="0"/>
    <x v="2"/>
    <x v="0"/>
    <x v="1"/>
  </r>
  <r>
    <x v="1"/>
    <x v="5"/>
    <s v="De Bonte Raaf"/>
    <x v="12"/>
    <x v="112"/>
    <n v="0"/>
    <x v="3"/>
    <x v="0"/>
    <x v="0"/>
    <x v="2"/>
    <x v="0"/>
    <x v="1"/>
  </r>
  <r>
    <x v="1"/>
    <x v="5"/>
    <s v="De Bonte Raaf"/>
    <x v="12"/>
    <x v="113"/>
    <n v="0"/>
    <x v="3"/>
    <x v="0"/>
    <x v="0"/>
    <x v="2"/>
    <x v="0"/>
    <x v="1"/>
  </r>
  <r>
    <x v="1"/>
    <x v="5"/>
    <s v="De Bonte Raaf"/>
    <x v="12"/>
    <x v="114"/>
    <n v="0"/>
    <x v="3"/>
    <x v="0"/>
    <x v="0"/>
    <x v="2"/>
    <x v="0"/>
    <x v="1"/>
  </r>
  <r>
    <x v="1"/>
    <x v="5"/>
    <s v="De Bonte Raaf"/>
    <x v="12"/>
    <x v="115"/>
    <n v="0"/>
    <x v="3"/>
    <x v="0"/>
    <x v="0"/>
    <x v="2"/>
    <x v="0"/>
    <x v="1"/>
  </r>
  <r>
    <x v="1"/>
    <x v="5"/>
    <s v="De Bonte Raaf"/>
    <x v="12"/>
    <x v="116"/>
    <n v="0"/>
    <x v="3"/>
    <x v="0"/>
    <x v="0"/>
    <x v="1"/>
    <x v="0"/>
    <x v="1"/>
  </r>
  <r>
    <x v="1"/>
    <x v="5"/>
    <s v="De Bonte Raaf"/>
    <x v="12"/>
    <x v="117"/>
    <n v="0"/>
    <x v="3"/>
    <x v="0"/>
    <x v="0"/>
    <x v="2"/>
    <x v="0"/>
    <x v="1"/>
  </r>
  <r>
    <x v="1"/>
    <x v="5"/>
    <s v="De Bonte Raaf"/>
    <x v="12"/>
    <x v="118"/>
    <n v="0"/>
    <x v="3"/>
    <x v="0"/>
    <x v="0"/>
    <x v="1"/>
    <x v="0"/>
    <x v="1"/>
  </r>
  <r>
    <x v="1"/>
    <x v="5"/>
    <s v="De Bonte Raaf"/>
    <x v="12"/>
    <x v="119"/>
    <n v="-4.7300000000000004"/>
    <x v="3"/>
    <x v="0"/>
    <x v="0"/>
    <x v="10"/>
    <x v="0"/>
    <x v="1"/>
  </r>
  <r>
    <x v="1"/>
    <x v="5"/>
    <s v="De Bonte Raaf"/>
    <x v="12"/>
    <x v="132"/>
    <n v="0"/>
    <x v="3"/>
    <x v="0"/>
    <x v="0"/>
    <x v="10"/>
    <x v="0"/>
    <x v="1"/>
  </r>
  <r>
    <x v="1"/>
    <x v="5"/>
    <s v="De Bonte Raaf"/>
    <x v="12"/>
    <x v="133"/>
    <n v="0"/>
    <x v="3"/>
    <x v="0"/>
    <x v="0"/>
    <x v="10"/>
    <x v="0"/>
    <x v="1"/>
  </r>
  <r>
    <x v="1"/>
    <x v="5"/>
    <s v="De Bonte Raaf"/>
    <x v="12"/>
    <x v="120"/>
    <n v="259.95999999999998"/>
    <x v="3"/>
    <x v="0"/>
    <x v="0"/>
    <x v="10"/>
    <x v="0"/>
    <x v="1"/>
  </r>
  <r>
    <x v="1"/>
    <x v="5"/>
    <s v="De Bonte Raaf"/>
    <x v="12"/>
    <x v="121"/>
    <n v="-34.31"/>
    <x v="3"/>
    <x v="0"/>
    <x v="0"/>
    <x v="10"/>
    <x v="0"/>
    <x v="1"/>
  </r>
  <r>
    <x v="1"/>
    <x v="5"/>
    <s v="De Bonte Raaf"/>
    <x v="12"/>
    <x v="122"/>
    <n v="-34.31"/>
    <x v="3"/>
    <x v="0"/>
    <x v="0"/>
    <x v="10"/>
    <x v="0"/>
    <x v="1"/>
  </r>
  <r>
    <x v="1"/>
    <x v="5"/>
    <s v="De Bonte Raaf"/>
    <x v="12"/>
    <x v="123"/>
    <n v="0"/>
    <x v="3"/>
    <x v="0"/>
    <x v="0"/>
    <x v="10"/>
    <x v="0"/>
    <x v="1"/>
  </r>
  <r>
    <x v="1"/>
    <x v="5"/>
    <s v="De Bonte Raaf"/>
    <x v="12"/>
    <x v="124"/>
    <n v="0"/>
    <x v="3"/>
    <x v="0"/>
    <x v="0"/>
    <x v="10"/>
    <x v="0"/>
    <x v="1"/>
  </r>
  <r>
    <x v="1"/>
    <x v="5"/>
    <s v="De Bonte Raaf"/>
    <x v="12"/>
    <x v="48"/>
    <n v="0"/>
    <x v="3"/>
    <x v="0"/>
    <x v="0"/>
    <x v="1"/>
    <x v="0"/>
    <x v="1"/>
  </r>
  <r>
    <x v="1"/>
    <x v="5"/>
    <s v="De Bonte Raaf"/>
    <x v="12"/>
    <x v="49"/>
    <n v="94.67"/>
    <x v="3"/>
    <x v="0"/>
    <x v="0"/>
    <x v="3"/>
    <x v="0"/>
    <x v="1"/>
  </r>
  <r>
    <x v="1"/>
    <x v="5"/>
    <s v="De Bonte Raaf"/>
    <x v="12"/>
    <x v="50"/>
    <n v="14.2"/>
    <x v="3"/>
    <x v="0"/>
    <x v="0"/>
    <x v="4"/>
    <x v="0"/>
    <x v="1"/>
  </r>
  <r>
    <x v="1"/>
    <x v="5"/>
    <s v="De Bonte Raaf"/>
    <x v="12"/>
    <x v="51"/>
    <n v="18.93"/>
    <x v="3"/>
    <x v="0"/>
    <x v="0"/>
    <x v="4"/>
    <x v="0"/>
    <x v="1"/>
  </r>
  <r>
    <x v="1"/>
    <x v="5"/>
    <s v="De Bonte Raaf"/>
    <x v="12"/>
    <x v="52"/>
    <n v="0"/>
    <x v="3"/>
    <x v="0"/>
    <x v="0"/>
    <x v="1"/>
    <x v="0"/>
    <x v="1"/>
  </r>
  <r>
    <x v="1"/>
    <x v="5"/>
    <s v="De Bonte Raaf"/>
    <x v="12"/>
    <x v="53"/>
    <n v="17.75"/>
    <x v="3"/>
    <x v="0"/>
    <x v="0"/>
    <x v="3"/>
    <x v="0"/>
    <x v="1"/>
  </r>
  <r>
    <x v="1"/>
    <x v="5"/>
    <s v="De Bonte Raaf"/>
    <x v="12"/>
    <x v="54"/>
    <n v="2.66"/>
    <x v="3"/>
    <x v="0"/>
    <x v="0"/>
    <x v="4"/>
    <x v="0"/>
    <x v="1"/>
  </r>
  <r>
    <x v="1"/>
    <x v="5"/>
    <s v="De Bonte Raaf"/>
    <x v="12"/>
    <x v="55"/>
    <n v="3.55"/>
    <x v="3"/>
    <x v="0"/>
    <x v="0"/>
    <x v="4"/>
    <x v="0"/>
    <x v="1"/>
  </r>
  <r>
    <x v="1"/>
    <x v="5"/>
    <s v="De Bonte Raaf"/>
    <x v="12"/>
    <x v="56"/>
    <n v="0"/>
    <x v="3"/>
    <x v="0"/>
    <x v="0"/>
    <x v="4"/>
    <x v="0"/>
    <x v="1"/>
  </r>
  <r>
    <x v="1"/>
    <x v="5"/>
    <s v="De Bonte Raaf"/>
    <x v="12"/>
    <x v="57"/>
    <n v="0"/>
    <x v="3"/>
    <x v="0"/>
    <x v="0"/>
    <x v="4"/>
    <x v="0"/>
    <x v="1"/>
  </r>
  <r>
    <x v="1"/>
    <x v="5"/>
    <s v="De Bonte Raaf"/>
    <x v="12"/>
    <x v="58"/>
    <n v="0"/>
    <x v="3"/>
    <x v="0"/>
    <x v="0"/>
    <x v="4"/>
    <x v="0"/>
    <x v="1"/>
  </r>
  <r>
    <x v="1"/>
    <x v="5"/>
    <s v="De Bonte Raaf"/>
    <x v="12"/>
    <x v="59"/>
    <n v="0"/>
    <x v="3"/>
    <x v="0"/>
    <x v="0"/>
    <x v="4"/>
    <x v="0"/>
    <x v="1"/>
  </r>
  <r>
    <x v="1"/>
    <x v="5"/>
    <s v="De Bonte Raaf"/>
    <x v="12"/>
    <x v="60"/>
    <n v="86.17"/>
    <x v="3"/>
    <x v="0"/>
    <x v="0"/>
    <x v="5"/>
    <x v="0"/>
    <x v="1"/>
  </r>
  <r>
    <x v="1"/>
    <x v="5"/>
    <s v="De Bonte Raaf"/>
    <x v="12"/>
    <x v="61"/>
    <n v="0"/>
    <x v="3"/>
    <x v="0"/>
    <x v="0"/>
    <x v="5"/>
    <x v="0"/>
    <x v="1"/>
  </r>
  <r>
    <x v="1"/>
    <x v="5"/>
    <s v="De Bonte Raaf"/>
    <x v="12"/>
    <x v="62"/>
    <n v="0"/>
    <x v="3"/>
    <x v="0"/>
    <x v="0"/>
    <x v="5"/>
    <x v="0"/>
    <x v="1"/>
  </r>
  <r>
    <x v="1"/>
    <x v="5"/>
    <s v="De Bonte Raaf"/>
    <x v="12"/>
    <x v="63"/>
    <n v="0"/>
    <x v="3"/>
    <x v="0"/>
    <x v="0"/>
    <x v="5"/>
    <x v="0"/>
    <x v="1"/>
  </r>
  <r>
    <x v="1"/>
    <x v="5"/>
    <s v="De Bonte Raaf"/>
    <x v="12"/>
    <x v="64"/>
    <n v="6.18"/>
    <x v="3"/>
    <x v="0"/>
    <x v="0"/>
    <x v="5"/>
    <x v="0"/>
    <x v="1"/>
  </r>
  <r>
    <x v="1"/>
    <x v="5"/>
    <s v="De Bonte Raaf"/>
    <x v="12"/>
    <x v="65"/>
    <n v="0"/>
    <x v="3"/>
    <x v="0"/>
    <x v="0"/>
    <x v="5"/>
    <x v="0"/>
    <x v="1"/>
  </r>
  <r>
    <x v="1"/>
    <x v="5"/>
    <s v="De Bonte Raaf"/>
    <x v="12"/>
    <x v="66"/>
    <n v="30.9"/>
    <x v="3"/>
    <x v="0"/>
    <x v="0"/>
    <x v="5"/>
    <x v="0"/>
    <x v="1"/>
  </r>
  <r>
    <x v="1"/>
    <x v="5"/>
    <s v="De Bonte Raaf"/>
    <x v="12"/>
    <x v="67"/>
    <n v="0"/>
    <x v="3"/>
    <x v="0"/>
    <x v="0"/>
    <x v="5"/>
    <x v="0"/>
    <x v="1"/>
  </r>
  <r>
    <x v="1"/>
    <x v="5"/>
    <s v="De Bonte Raaf"/>
    <x v="12"/>
    <x v="68"/>
    <n v="0"/>
    <x v="3"/>
    <x v="0"/>
    <x v="0"/>
    <x v="5"/>
    <x v="0"/>
    <x v="1"/>
  </r>
  <r>
    <x v="1"/>
    <x v="5"/>
    <s v="De Bonte Raaf"/>
    <x v="12"/>
    <x v="69"/>
    <n v="0"/>
    <x v="3"/>
    <x v="0"/>
    <x v="0"/>
    <x v="5"/>
    <x v="0"/>
    <x v="1"/>
  </r>
  <r>
    <x v="1"/>
    <x v="5"/>
    <s v="De Bonte Raaf"/>
    <x v="12"/>
    <x v="70"/>
    <n v="4.2300000000000004"/>
    <x v="3"/>
    <x v="0"/>
    <x v="0"/>
    <x v="5"/>
    <x v="0"/>
    <x v="1"/>
  </r>
  <r>
    <x v="1"/>
    <x v="5"/>
    <s v="De Bonte Raaf"/>
    <x v="12"/>
    <x v="71"/>
    <n v="0"/>
    <x v="3"/>
    <x v="0"/>
    <x v="0"/>
    <x v="5"/>
    <x v="0"/>
    <x v="1"/>
  </r>
  <r>
    <x v="1"/>
    <x v="5"/>
    <s v="De Bonte Raaf"/>
    <x v="12"/>
    <x v="72"/>
    <n v="0"/>
    <x v="3"/>
    <x v="0"/>
    <x v="0"/>
    <x v="4"/>
    <x v="0"/>
    <x v="1"/>
  </r>
  <r>
    <x v="1"/>
    <x v="5"/>
    <s v="De Bonte Raaf"/>
    <x v="12"/>
    <x v="73"/>
    <n v="0"/>
    <x v="3"/>
    <x v="0"/>
    <x v="0"/>
    <x v="4"/>
    <x v="0"/>
    <x v="1"/>
  </r>
  <r>
    <x v="1"/>
    <x v="5"/>
    <s v="De Bonte Raaf"/>
    <x v="12"/>
    <x v="74"/>
    <n v="0"/>
    <x v="3"/>
    <x v="0"/>
    <x v="0"/>
    <x v="4"/>
    <x v="0"/>
    <x v="1"/>
  </r>
  <r>
    <x v="1"/>
    <x v="5"/>
    <s v="De Bonte Raaf"/>
    <x v="12"/>
    <x v="75"/>
    <n v="0"/>
    <x v="3"/>
    <x v="0"/>
    <x v="0"/>
    <x v="4"/>
    <x v="0"/>
    <x v="1"/>
  </r>
  <r>
    <x v="1"/>
    <x v="5"/>
    <s v="De Bonte Raaf"/>
    <x v="12"/>
    <x v="76"/>
    <n v="80.099999999999994"/>
    <x v="3"/>
    <x v="0"/>
    <x v="0"/>
    <x v="6"/>
    <x v="0"/>
    <x v="1"/>
  </r>
  <r>
    <x v="1"/>
    <x v="5"/>
    <s v="De Bonte Raaf"/>
    <x v="12"/>
    <x v="125"/>
    <n v="0"/>
    <x v="3"/>
    <x v="0"/>
    <x v="0"/>
    <x v="6"/>
    <x v="0"/>
    <x v="1"/>
  </r>
  <r>
    <x v="1"/>
    <x v="5"/>
    <s v="De Bonte Raaf"/>
    <x v="12"/>
    <x v="77"/>
    <n v="-62.42"/>
    <x v="3"/>
    <x v="0"/>
    <x v="0"/>
    <x v="7"/>
    <x v="0"/>
    <x v="1"/>
  </r>
  <r>
    <x v="1"/>
    <x v="5"/>
    <s v="De Bonte Raaf"/>
    <x v="12"/>
    <x v="78"/>
    <n v="0"/>
    <x v="3"/>
    <x v="0"/>
    <x v="0"/>
    <x v="7"/>
    <x v="0"/>
    <x v="1"/>
  </r>
  <r>
    <x v="1"/>
    <x v="5"/>
    <s v="De Bonte Raaf"/>
    <x v="12"/>
    <x v="79"/>
    <n v="0"/>
    <x v="3"/>
    <x v="0"/>
    <x v="0"/>
    <x v="7"/>
    <x v="0"/>
    <x v="1"/>
  </r>
  <r>
    <x v="1"/>
    <x v="5"/>
    <s v="De Bonte Raaf"/>
    <x v="12"/>
    <x v="80"/>
    <n v="0"/>
    <x v="3"/>
    <x v="0"/>
    <x v="0"/>
    <x v="8"/>
    <x v="0"/>
    <x v="1"/>
  </r>
  <r>
    <x v="1"/>
    <x v="5"/>
    <s v="De Bonte Raaf"/>
    <x v="12"/>
    <x v="126"/>
    <n v="0"/>
    <x v="3"/>
    <x v="0"/>
    <x v="0"/>
    <x v="8"/>
    <x v="0"/>
    <x v="1"/>
  </r>
  <r>
    <x v="1"/>
    <x v="5"/>
    <s v="De Bonte Raaf"/>
    <x v="12"/>
    <x v="81"/>
    <n v="1104.43"/>
    <x v="3"/>
    <x v="0"/>
    <x v="0"/>
    <x v="8"/>
    <x v="0"/>
    <x v="1"/>
  </r>
  <r>
    <x v="1"/>
    <x v="5"/>
    <s v="De Bonte Raaf"/>
    <x v="12"/>
    <x v="82"/>
    <n v="0"/>
    <x v="3"/>
    <x v="0"/>
    <x v="0"/>
    <x v="8"/>
    <x v="0"/>
    <x v="1"/>
  </r>
  <r>
    <x v="1"/>
    <x v="5"/>
    <s v="De Bonte Raaf"/>
    <x v="12"/>
    <x v="83"/>
    <n v="1104.43"/>
    <x v="3"/>
    <x v="0"/>
    <x v="0"/>
    <x v="9"/>
    <x v="0"/>
    <x v="1"/>
  </r>
  <r>
    <x v="1"/>
    <x v="5"/>
    <s v="De Bonte Raaf"/>
    <x v="12"/>
    <x v="84"/>
    <n v="0"/>
    <x v="3"/>
    <x v="0"/>
    <x v="0"/>
    <x v="3"/>
    <x v="0"/>
    <x v="1"/>
  </r>
  <r>
    <x v="1"/>
    <x v="5"/>
    <s v="De Bonte Raaf"/>
    <x v="14"/>
    <x v="0"/>
    <n v="2042.91"/>
    <x v="0"/>
    <x v="1"/>
    <x v="2"/>
    <x v="0"/>
    <x v="0"/>
    <x v="1"/>
  </r>
  <r>
    <x v="1"/>
    <x v="5"/>
    <s v="De Bonte Raaf"/>
    <x v="14"/>
    <x v="85"/>
    <n v="680.97"/>
    <x v="0"/>
    <x v="1"/>
    <x v="2"/>
    <x v="0"/>
    <x v="0"/>
    <x v="1"/>
  </r>
  <r>
    <x v="1"/>
    <x v="5"/>
    <s v="De Bonte Raaf"/>
    <x v="14"/>
    <x v="2"/>
    <n v="0"/>
    <x v="0"/>
    <x v="1"/>
    <x v="2"/>
    <x v="0"/>
    <x v="0"/>
    <x v="1"/>
  </r>
  <r>
    <x v="1"/>
    <x v="5"/>
    <s v="De Bonte Raaf"/>
    <x v="14"/>
    <x v="86"/>
    <n v="680.97"/>
    <x v="0"/>
    <x v="1"/>
    <x v="2"/>
    <x v="0"/>
    <x v="0"/>
    <x v="1"/>
  </r>
  <r>
    <x v="1"/>
    <x v="5"/>
    <s v="De Bonte Raaf"/>
    <x v="14"/>
    <x v="4"/>
    <n v="702.06"/>
    <x v="0"/>
    <x v="1"/>
    <x v="2"/>
    <x v="1"/>
    <x v="0"/>
    <x v="1"/>
  </r>
  <r>
    <x v="1"/>
    <x v="5"/>
    <s v="De Bonte Raaf"/>
    <x v="14"/>
    <x v="5"/>
    <n v="0"/>
    <x v="0"/>
    <x v="1"/>
    <x v="2"/>
    <x v="0"/>
    <x v="0"/>
    <x v="1"/>
  </r>
  <r>
    <x v="1"/>
    <x v="5"/>
    <s v="De Bonte Raaf"/>
    <x v="14"/>
    <x v="6"/>
    <n v="1062.27"/>
    <x v="0"/>
    <x v="1"/>
    <x v="2"/>
    <x v="0"/>
    <x v="0"/>
    <x v="1"/>
  </r>
  <r>
    <x v="1"/>
    <x v="5"/>
    <s v="De Bonte Raaf"/>
    <x v="14"/>
    <x v="101"/>
    <n v="0"/>
    <x v="0"/>
    <x v="1"/>
    <x v="2"/>
    <x v="1"/>
    <x v="0"/>
    <x v="1"/>
  </r>
  <r>
    <x v="1"/>
    <x v="5"/>
    <s v="De Bonte Raaf"/>
    <x v="14"/>
    <x v="7"/>
    <n v="0"/>
    <x v="0"/>
    <x v="1"/>
    <x v="2"/>
    <x v="0"/>
    <x v="0"/>
    <x v="1"/>
  </r>
  <r>
    <x v="1"/>
    <x v="5"/>
    <s v="De Bonte Raaf"/>
    <x v="14"/>
    <x v="9"/>
    <n v="0"/>
    <x v="0"/>
    <x v="1"/>
    <x v="2"/>
    <x v="0"/>
    <x v="0"/>
    <x v="1"/>
  </r>
  <r>
    <x v="1"/>
    <x v="5"/>
    <s v="De Bonte Raaf"/>
    <x v="14"/>
    <x v="102"/>
    <n v="0"/>
    <x v="0"/>
    <x v="1"/>
    <x v="2"/>
    <x v="0"/>
    <x v="0"/>
    <x v="1"/>
  </r>
  <r>
    <x v="1"/>
    <x v="5"/>
    <s v="De Bonte Raaf"/>
    <x v="14"/>
    <x v="87"/>
    <n v="702.06"/>
    <x v="0"/>
    <x v="1"/>
    <x v="2"/>
    <x v="0"/>
    <x v="0"/>
    <x v="1"/>
  </r>
  <r>
    <x v="1"/>
    <x v="5"/>
    <s v="De Bonte Raaf"/>
    <x v="14"/>
    <x v="88"/>
    <n v="702.06"/>
    <x v="0"/>
    <x v="1"/>
    <x v="2"/>
    <x v="0"/>
    <x v="0"/>
    <x v="1"/>
  </r>
  <r>
    <x v="1"/>
    <x v="5"/>
    <s v="De Bonte Raaf"/>
    <x v="14"/>
    <x v="89"/>
    <n v="702.06"/>
    <x v="0"/>
    <x v="1"/>
    <x v="2"/>
    <x v="0"/>
    <x v="0"/>
    <x v="1"/>
  </r>
  <r>
    <x v="1"/>
    <x v="5"/>
    <s v="De Bonte Raaf"/>
    <x v="14"/>
    <x v="90"/>
    <n v="702.06"/>
    <x v="0"/>
    <x v="1"/>
    <x v="2"/>
    <x v="0"/>
    <x v="0"/>
    <x v="1"/>
  </r>
  <r>
    <x v="1"/>
    <x v="5"/>
    <s v="De Bonte Raaf"/>
    <x v="14"/>
    <x v="91"/>
    <n v="702.06"/>
    <x v="0"/>
    <x v="1"/>
    <x v="2"/>
    <x v="0"/>
    <x v="0"/>
    <x v="1"/>
  </r>
  <r>
    <x v="1"/>
    <x v="5"/>
    <s v="De Bonte Raaf"/>
    <x v="14"/>
    <x v="103"/>
    <n v="0"/>
    <x v="0"/>
    <x v="1"/>
    <x v="2"/>
    <x v="1"/>
    <x v="0"/>
    <x v="1"/>
  </r>
  <r>
    <x v="1"/>
    <x v="5"/>
    <s v="De Bonte Raaf"/>
    <x v="14"/>
    <x v="15"/>
    <n v="0"/>
    <x v="0"/>
    <x v="1"/>
    <x v="2"/>
    <x v="0"/>
    <x v="0"/>
    <x v="1"/>
  </r>
  <r>
    <x v="1"/>
    <x v="5"/>
    <s v="De Bonte Raaf"/>
    <x v="14"/>
    <x v="16"/>
    <n v="0"/>
    <x v="0"/>
    <x v="1"/>
    <x v="2"/>
    <x v="0"/>
    <x v="0"/>
    <x v="1"/>
  </r>
  <r>
    <x v="1"/>
    <x v="5"/>
    <s v="De Bonte Raaf"/>
    <x v="14"/>
    <x v="17"/>
    <n v="680.97"/>
    <x v="0"/>
    <x v="1"/>
    <x v="2"/>
    <x v="0"/>
    <x v="0"/>
    <x v="1"/>
  </r>
  <r>
    <x v="1"/>
    <x v="5"/>
    <s v="De Bonte Raaf"/>
    <x v="14"/>
    <x v="18"/>
    <n v="680.97"/>
    <x v="0"/>
    <x v="1"/>
    <x v="2"/>
    <x v="0"/>
    <x v="0"/>
    <x v="1"/>
  </r>
  <r>
    <x v="1"/>
    <x v="5"/>
    <s v="De Bonte Raaf"/>
    <x v="14"/>
    <x v="19"/>
    <n v="22"/>
    <x v="0"/>
    <x v="1"/>
    <x v="2"/>
    <x v="0"/>
    <x v="0"/>
    <x v="1"/>
  </r>
  <r>
    <x v="1"/>
    <x v="5"/>
    <s v="De Bonte Raaf"/>
    <x v="14"/>
    <x v="20"/>
    <n v="680.97"/>
    <x v="0"/>
    <x v="1"/>
    <x v="2"/>
    <x v="0"/>
    <x v="0"/>
    <x v="1"/>
  </r>
  <r>
    <x v="1"/>
    <x v="5"/>
    <s v="De Bonte Raaf"/>
    <x v="14"/>
    <x v="21"/>
    <n v="0"/>
    <x v="0"/>
    <x v="1"/>
    <x v="2"/>
    <x v="0"/>
    <x v="0"/>
    <x v="1"/>
  </r>
  <r>
    <x v="1"/>
    <x v="5"/>
    <s v="De Bonte Raaf"/>
    <x v="14"/>
    <x v="22"/>
    <n v="680.97"/>
    <x v="0"/>
    <x v="1"/>
    <x v="2"/>
    <x v="0"/>
    <x v="0"/>
    <x v="1"/>
  </r>
  <r>
    <x v="1"/>
    <x v="5"/>
    <s v="De Bonte Raaf"/>
    <x v="14"/>
    <x v="23"/>
    <n v="680.97"/>
    <x v="0"/>
    <x v="1"/>
    <x v="2"/>
    <x v="0"/>
    <x v="0"/>
    <x v="1"/>
  </r>
  <r>
    <x v="1"/>
    <x v="5"/>
    <s v="De Bonte Raaf"/>
    <x v="14"/>
    <x v="24"/>
    <n v="680.97"/>
    <x v="0"/>
    <x v="1"/>
    <x v="2"/>
    <x v="0"/>
    <x v="0"/>
    <x v="1"/>
  </r>
  <r>
    <x v="1"/>
    <x v="5"/>
    <s v="De Bonte Raaf"/>
    <x v="14"/>
    <x v="25"/>
    <n v="21.67"/>
    <x v="0"/>
    <x v="1"/>
    <x v="2"/>
    <x v="0"/>
    <x v="0"/>
    <x v="1"/>
  </r>
  <r>
    <x v="1"/>
    <x v="5"/>
    <s v="De Bonte Raaf"/>
    <x v="14"/>
    <x v="26"/>
    <n v="66"/>
    <x v="0"/>
    <x v="1"/>
    <x v="2"/>
    <x v="0"/>
    <x v="0"/>
    <x v="1"/>
  </r>
  <r>
    <x v="1"/>
    <x v="5"/>
    <s v="De Bonte Raaf"/>
    <x v="14"/>
    <x v="27"/>
    <n v="15.67"/>
    <x v="0"/>
    <x v="1"/>
    <x v="2"/>
    <x v="0"/>
    <x v="0"/>
    <x v="1"/>
  </r>
  <r>
    <x v="1"/>
    <x v="5"/>
    <s v="De Bonte Raaf"/>
    <x v="14"/>
    <x v="28"/>
    <n v="680.97"/>
    <x v="0"/>
    <x v="1"/>
    <x v="2"/>
    <x v="0"/>
    <x v="0"/>
    <x v="1"/>
  </r>
  <r>
    <x v="1"/>
    <x v="5"/>
    <s v="De Bonte Raaf"/>
    <x v="14"/>
    <x v="29"/>
    <n v="0"/>
    <x v="0"/>
    <x v="1"/>
    <x v="2"/>
    <x v="0"/>
    <x v="0"/>
    <x v="1"/>
  </r>
  <r>
    <x v="1"/>
    <x v="5"/>
    <s v="De Bonte Raaf"/>
    <x v="14"/>
    <x v="30"/>
    <n v="1684.8"/>
    <x v="0"/>
    <x v="1"/>
    <x v="2"/>
    <x v="0"/>
    <x v="0"/>
    <x v="1"/>
  </r>
  <r>
    <x v="1"/>
    <x v="5"/>
    <s v="De Bonte Raaf"/>
    <x v="14"/>
    <x v="31"/>
    <n v="10.8"/>
    <x v="0"/>
    <x v="1"/>
    <x v="2"/>
    <x v="0"/>
    <x v="0"/>
    <x v="1"/>
  </r>
  <r>
    <x v="1"/>
    <x v="5"/>
    <s v="De Bonte Raaf"/>
    <x v="14"/>
    <x v="32"/>
    <n v="65.010000000000005"/>
    <x v="0"/>
    <x v="1"/>
    <x v="2"/>
    <x v="0"/>
    <x v="0"/>
    <x v="1"/>
  </r>
  <r>
    <x v="1"/>
    <x v="5"/>
    <s v="De Bonte Raaf"/>
    <x v="14"/>
    <x v="33"/>
    <n v="41.67"/>
    <x v="0"/>
    <x v="1"/>
    <x v="2"/>
    <x v="0"/>
    <x v="0"/>
    <x v="1"/>
  </r>
  <r>
    <x v="1"/>
    <x v="5"/>
    <s v="De Bonte Raaf"/>
    <x v="14"/>
    <x v="34"/>
    <n v="41.67"/>
    <x v="0"/>
    <x v="1"/>
    <x v="2"/>
    <x v="0"/>
    <x v="0"/>
    <x v="1"/>
  </r>
  <r>
    <x v="1"/>
    <x v="5"/>
    <s v="De Bonte Raaf"/>
    <x v="14"/>
    <x v="35"/>
    <n v="100"/>
    <x v="0"/>
    <x v="1"/>
    <x v="2"/>
    <x v="0"/>
    <x v="0"/>
    <x v="1"/>
  </r>
  <r>
    <x v="1"/>
    <x v="5"/>
    <s v="De Bonte Raaf"/>
    <x v="14"/>
    <x v="36"/>
    <n v="65"/>
    <x v="0"/>
    <x v="1"/>
    <x v="2"/>
    <x v="0"/>
    <x v="0"/>
    <x v="1"/>
  </r>
  <r>
    <x v="1"/>
    <x v="5"/>
    <s v="De Bonte Raaf"/>
    <x v="14"/>
    <x v="37"/>
    <n v="47.67"/>
    <x v="0"/>
    <x v="1"/>
    <x v="2"/>
    <x v="0"/>
    <x v="0"/>
    <x v="1"/>
  </r>
  <r>
    <x v="1"/>
    <x v="5"/>
    <s v="De Bonte Raaf"/>
    <x v="14"/>
    <x v="127"/>
    <n v="8.33"/>
    <x v="0"/>
    <x v="1"/>
    <x v="2"/>
    <x v="0"/>
    <x v="0"/>
    <x v="1"/>
  </r>
  <r>
    <x v="1"/>
    <x v="5"/>
    <s v="De Bonte Raaf"/>
    <x v="14"/>
    <x v="128"/>
    <n v="0"/>
    <x v="0"/>
    <x v="1"/>
    <x v="2"/>
    <x v="0"/>
    <x v="0"/>
    <x v="1"/>
  </r>
  <r>
    <x v="1"/>
    <x v="5"/>
    <s v="De Bonte Raaf"/>
    <x v="14"/>
    <x v="129"/>
    <n v="7432.6"/>
    <x v="0"/>
    <x v="1"/>
    <x v="2"/>
    <x v="0"/>
    <x v="0"/>
    <x v="1"/>
  </r>
  <r>
    <x v="1"/>
    <x v="5"/>
    <s v="De Bonte Raaf"/>
    <x v="14"/>
    <x v="38"/>
    <n v="4.07"/>
    <x v="0"/>
    <x v="1"/>
    <x v="2"/>
    <x v="0"/>
    <x v="0"/>
    <x v="1"/>
  </r>
  <r>
    <x v="1"/>
    <x v="5"/>
    <s v="De Bonte Raaf"/>
    <x v="14"/>
    <x v="93"/>
    <n v="51"/>
    <x v="0"/>
    <x v="1"/>
    <x v="2"/>
    <x v="0"/>
    <x v="0"/>
    <x v="1"/>
  </r>
  <r>
    <x v="1"/>
    <x v="5"/>
    <s v="De Bonte Raaf"/>
    <x v="14"/>
    <x v="40"/>
    <n v="55.07"/>
    <x v="0"/>
    <x v="1"/>
    <x v="2"/>
    <x v="0"/>
    <x v="0"/>
    <x v="1"/>
  </r>
  <r>
    <x v="1"/>
    <x v="5"/>
    <s v="De Bonte Raaf"/>
    <x v="14"/>
    <x v="41"/>
    <n v="0"/>
    <x v="0"/>
    <x v="1"/>
    <x v="2"/>
    <x v="0"/>
    <x v="0"/>
    <x v="1"/>
  </r>
  <r>
    <x v="1"/>
    <x v="5"/>
    <s v="De Bonte Raaf"/>
    <x v="14"/>
    <x v="92"/>
    <n v="702.06"/>
    <x v="0"/>
    <x v="1"/>
    <x v="2"/>
    <x v="0"/>
    <x v="0"/>
    <x v="1"/>
  </r>
  <r>
    <x v="1"/>
    <x v="5"/>
    <s v="De Bonte Raaf"/>
    <x v="14"/>
    <x v="107"/>
    <n v="0"/>
    <x v="0"/>
    <x v="1"/>
    <x v="2"/>
    <x v="1"/>
    <x v="0"/>
    <x v="1"/>
  </r>
  <r>
    <x v="1"/>
    <x v="5"/>
    <s v="De Bonte Raaf"/>
    <x v="14"/>
    <x v="43"/>
    <n v="0"/>
    <x v="0"/>
    <x v="1"/>
    <x v="2"/>
    <x v="1"/>
    <x v="0"/>
    <x v="1"/>
  </r>
  <r>
    <x v="1"/>
    <x v="5"/>
    <s v="De Bonte Raaf"/>
    <x v="14"/>
    <x v="108"/>
    <n v="0"/>
    <x v="0"/>
    <x v="1"/>
    <x v="2"/>
    <x v="1"/>
    <x v="0"/>
    <x v="1"/>
  </r>
  <r>
    <x v="1"/>
    <x v="5"/>
    <s v="De Bonte Raaf"/>
    <x v="14"/>
    <x v="109"/>
    <n v="0"/>
    <x v="0"/>
    <x v="1"/>
    <x v="2"/>
    <x v="1"/>
    <x v="0"/>
    <x v="1"/>
  </r>
  <r>
    <x v="1"/>
    <x v="5"/>
    <s v="De Bonte Raaf"/>
    <x v="14"/>
    <x v="110"/>
    <n v="0"/>
    <x v="0"/>
    <x v="1"/>
    <x v="2"/>
    <x v="1"/>
    <x v="0"/>
    <x v="1"/>
  </r>
  <r>
    <x v="1"/>
    <x v="5"/>
    <s v="De Bonte Raaf"/>
    <x v="14"/>
    <x v="44"/>
    <n v="0"/>
    <x v="0"/>
    <x v="1"/>
    <x v="2"/>
    <x v="2"/>
    <x v="0"/>
    <x v="1"/>
  </r>
  <r>
    <x v="1"/>
    <x v="5"/>
    <s v="De Bonte Raaf"/>
    <x v="14"/>
    <x v="111"/>
    <n v="0"/>
    <x v="0"/>
    <x v="1"/>
    <x v="2"/>
    <x v="2"/>
    <x v="0"/>
    <x v="1"/>
  </r>
  <r>
    <x v="1"/>
    <x v="5"/>
    <s v="De Bonte Raaf"/>
    <x v="14"/>
    <x v="46"/>
    <n v="0"/>
    <x v="0"/>
    <x v="1"/>
    <x v="2"/>
    <x v="2"/>
    <x v="0"/>
    <x v="1"/>
  </r>
  <r>
    <x v="1"/>
    <x v="5"/>
    <s v="De Bonte Raaf"/>
    <x v="14"/>
    <x v="112"/>
    <n v="0"/>
    <x v="0"/>
    <x v="1"/>
    <x v="2"/>
    <x v="2"/>
    <x v="0"/>
    <x v="1"/>
  </r>
  <r>
    <x v="1"/>
    <x v="5"/>
    <s v="De Bonte Raaf"/>
    <x v="14"/>
    <x v="113"/>
    <n v="0"/>
    <x v="0"/>
    <x v="1"/>
    <x v="2"/>
    <x v="2"/>
    <x v="0"/>
    <x v="1"/>
  </r>
  <r>
    <x v="1"/>
    <x v="5"/>
    <s v="De Bonte Raaf"/>
    <x v="14"/>
    <x v="114"/>
    <n v="0"/>
    <x v="0"/>
    <x v="1"/>
    <x v="2"/>
    <x v="2"/>
    <x v="0"/>
    <x v="1"/>
  </r>
  <r>
    <x v="1"/>
    <x v="5"/>
    <s v="De Bonte Raaf"/>
    <x v="14"/>
    <x v="115"/>
    <n v="0"/>
    <x v="0"/>
    <x v="1"/>
    <x v="2"/>
    <x v="2"/>
    <x v="0"/>
    <x v="1"/>
  </r>
  <r>
    <x v="1"/>
    <x v="5"/>
    <s v="De Bonte Raaf"/>
    <x v="14"/>
    <x v="116"/>
    <n v="0"/>
    <x v="0"/>
    <x v="1"/>
    <x v="2"/>
    <x v="1"/>
    <x v="0"/>
    <x v="1"/>
  </r>
  <r>
    <x v="1"/>
    <x v="5"/>
    <s v="De Bonte Raaf"/>
    <x v="14"/>
    <x v="117"/>
    <n v="0"/>
    <x v="0"/>
    <x v="1"/>
    <x v="2"/>
    <x v="2"/>
    <x v="0"/>
    <x v="1"/>
  </r>
  <r>
    <x v="1"/>
    <x v="5"/>
    <s v="De Bonte Raaf"/>
    <x v="14"/>
    <x v="118"/>
    <n v="0"/>
    <x v="0"/>
    <x v="1"/>
    <x v="2"/>
    <x v="1"/>
    <x v="0"/>
    <x v="1"/>
  </r>
  <r>
    <x v="1"/>
    <x v="5"/>
    <s v="De Bonte Raaf"/>
    <x v="14"/>
    <x v="119"/>
    <n v="-2.81"/>
    <x v="0"/>
    <x v="1"/>
    <x v="2"/>
    <x v="10"/>
    <x v="0"/>
    <x v="1"/>
  </r>
  <r>
    <x v="1"/>
    <x v="5"/>
    <s v="De Bonte Raaf"/>
    <x v="14"/>
    <x v="132"/>
    <n v="0"/>
    <x v="0"/>
    <x v="1"/>
    <x v="2"/>
    <x v="10"/>
    <x v="0"/>
    <x v="1"/>
  </r>
  <r>
    <x v="1"/>
    <x v="5"/>
    <s v="De Bonte Raaf"/>
    <x v="14"/>
    <x v="133"/>
    <n v="0"/>
    <x v="0"/>
    <x v="1"/>
    <x v="2"/>
    <x v="10"/>
    <x v="0"/>
    <x v="1"/>
  </r>
  <r>
    <x v="1"/>
    <x v="5"/>
    <s v="De Bonte Raaf"/>
    <x v="14"/>
    <x v="120"/>
    <n v="154.22"/>
    <x v="0"/>
    <x v="1"/>
    <x v="2"/>
    <x v="10"/>
    <x v="0"/>
    <x v="1"/>
  </r>
  <r>
    <x v="1"/>
    <x v="5"/>
    <s v="De Bonte Raaf"/>
    <x v="14"/>
    <x v="121"/>
    <n v="-18.28"/>
    <x v="0"/>
    <x v="1"/>
    <x v="2"/>
    <x v="10"/>
    <x v="0"/>
    <x v="1"/>
  </r>
  <r>
    <x v="1"/>
    <x v="5"/>
    <s v="De Bonte Raaf"/>
    <x v="14"/>
    <x v="122"/>
    <n v="-18.28"/>
    <x v="0"/>
    <x v="1"/>
    <x v="2"/>
    <x v="10"/>
    <x v="0"/>
    <x v="1"/>
  </r>
  <r>
    <x v="1"/>
    <x v="5"/>
    <s v="De Bonte Raaf"/>
    <x v="14"/>
    <x v="123"/>
    <n v="0"/>
    <x v="0"/>
    <x v="1"/>
    <x v="2"/>
    <x v="10"/>
    <x v="0"/>
    <x v="1"/>
  </r>
  <r>
    <x v="1"/>
    <x v="5"/>
    <s v="De Bonte Raaf"/>
    <x v="14"/>
    <x v="124"/>
    <n v="0"/>
    <x v="0"/>
    <x v="1"/>
    <x v="2"/>
    <x v="10"/>
    <x v="0"/>
    <x v="1"/>
  </r>
  <r>
    <x v="1"/>
    <x v="5"/>
    <s v="De Bonte Raaf"/>
    <x v="14"/>
    <x v="48"/>
    <n v="0"/>
    <x v="0"/>
    <x v="1"/>
    <x v="2"/>
    <x v="1"/>
    <x v="0"/>
    <x v="1"/>
  </r>
  <r>
    <x v="1"/>
    <x v="5"/>
    <s v="De Bonte Raaf"/>
    <x v="14"/>
    <x v="49"/>
    <n v="56.16"/>
    <x v="0"/>
    <x v="1"/>
    <x v="2"/>
    <x v="3"/>
    <x v="0"/>
    <x v="1"/>
  </r>
  <r>
    <x v="1"/>
    <x v="5"/>
    <s v="De Bonte Raaf"/>
    <x v="14"/>
    <x v="50"/>
    <n v="8.42"/>
    <x v="0"/>
    <x v="1"/>
    <x v="2"/>
    <x v="4"/>
    <x v="0"/>
    <x v="1"/>
  </r>
  <r>
    <x v="1"/>
    <x v="5"/>
    <s v="De Bonte Raaf"/>
    <x v="14"/>
    <x v="51"/>
    <n v="11.23"/>
    <x v="0"/>
    <x v="1"/>
    <x v="2"/>
    <x v="4"/>
    <x v="0"/>
    <x v="1"/>
  </r>
  <r>
    <x v="1"/>
    <x v="5"/>
    <s v="De Bonte Raaf"/>
    <x v="14"/>
    <x v="52"/>
    <n v="0"/>
    <x v="0"/>
    <x v="1"/>
    <x v="2"/>
    <x v="1"/>
    <x v="0"/>
    <x v="1"/>
  </r>
  <r>
    <x v="1"/>
    <x v="5"/>
    <s v="De Bonte Raaf"/>
    <x v="14"/>
    <x v="53"/>
    <n v="10.53"/>
    <x v="0"/>
    <x v="1"/>
    <x v="2"/>
    <x v="3"/>
    <x v="0"/>
    <x v="1"/>
  </r>
  <r>
    <x v="1"/>
    <x v="5"/>
    <s v="De Bonte Raaf"/>
    <x v="14"/>
    <x v="54"/>
    <n v="1.58"/>
    <x v="0"/>
    <x v="1"/>
    <x v="2"/>
    <x v="4"/>
    <x v="0"/>
    <x v="1"/>
  </r>
  <r>
    <x v="1"/>
    <x v="5"/>
    <s v="De Bonte Raaf"/>
    <x v="14"/>
    <x v="55"/>
    <n v="2.11"/>
    <x v="0"/>
    <x v="1"/>
    <x v="2"/>
    <x v="4"/>
    <x v="0"/>
    <x v="1"/>
  </r>
  <r>
    <x v="1"/>
    <x v="5"/>
    <s v="De Bonte Raaf"/>
    <x v="14"/>
    <x v="56"/>
    <n v="0"/>
    <x v="0"/>
    <x v="1"/>
    <x v="2"/>
    <x v="4"/>
    <x v="0"/>
    <x v="1"/>
  </r>
  <r>
    <x v="1"/>
    <x v="5"/>
    <s v="De Bonte Raaf"/>
    <x v="14"/>
    <x v="57"/>
    <n v="0"/>
    <x v="0"/>
    <x v="1"/>
    <x v="2"/>
    <x v="4"/>
    <x v="0"/>
    <x v="1"/>
  </r>
  <r>
    <x v="1"/>
    <x v="5"/>
    <s v="De Bonte Raaf"/>
    <x v="14"/>
    <x v="58"/>
    <n v="0"/>
    <x v="0"/>
    <x v="1"/>
    <x v="2"/>
    <x v="4"/>
    <x v="0"/>
    <x v="1"/>
  </r>
  <r>
    <x v="1"/>
    <x v="5"/>
    <s v="De Bonte Raaf"/>
    <x v="14"/>
    <x v="59"/>
    <n v="0"/>
    <x v="0"/>
    <x v="1"/>
    <x v="2"/>
    <x v="4"/>
    <x v="0"/>
    <x v="1"/>
  </r>
  <r>
    <x v="1"/>
    <x v="5"/>
    <s v="De Bonte Raaf"/>
    <x v="14"/>
    <x v="60"/>
    <n v="51.28"/>
    <x v="0"/>
    <x v="1"/>
    <x v="2"/>
    <x v="5"/>
    <x v="0"/>
    <x v="1"/>
  </r>
  <r>
    <x v="1"/>
    <x v="5"/>
    <s v="De Bonte Raaf"/>
    <x v="14"/>
    <x v="61"/>
    <n v="0"/>
    <x v="0"/>
    <x v="1"/>
    <x v="2"/>
    <x v="5"/>
    <x v="0"/>
    <x v="1"/>
  </r>
  <r>
    <x v="1"/>
    <x v="5"/>
    <s v="De Bonte Raaf"/>
    <x v="14"/>
    <x v="62"/>
    <n v="0"/>
    <x v="0"/>
    <x v="1"/>
    <x v="2"/>
    <x v="5"/>
    <x v="0"/>
    <x v="1"/>
  </r>
  <r>
    <x v="1"/>
    <x v="5"/>
    <s v="De Bonte Raaf"/>
    <x v="14"/>
    <x v="63"/>
    <n v="0"/>
    <x v="0"/>
    <x v="1"/>
    <x v="2"/>
    <x v="5"/>
    <x v="0"/>
    <x v="1"/>
  </r>
  <r>
    <x v="1"/>
    <x v="5"/>
    <s v="De Bonte Raaf"/>
    <x v="14"/>
    <x v="64"/>
    <n v="3.68"/>
    <x v="0"/>
    <x v="1"/>
    <x v="2"/>
    <x v="5"/>
    <x v="0"/>
    <x v="1"/>
  </r>
  <r>
    <x v="1"/>
    <x v="5"/>
    <s v="De Bonte Raaf"/>
    <x v="14"/>
    <x v="65"/>
    <n v="0"/>
    <x v="0"/>
    <x v="1"/>
    <x v="2"/>
    <x v="5"/>
    <x v="0"/>
    <x v="1"/>
  </r>
  <r>
    <x v="1"/>
    <x v="5"/>
    <s v="De Bonte Raaf"/>
    <x v="14"/>
    <x v="66"/>
    <n v="0"/>
    <x v="0"/>
    <x v="1"/>
    <x v="2"/>
    <x v="5"/>
    <x v="0"/>
    <x v="1"/>
  </r>
  <r>
    <x v="1"/>
    <x v="5"/>
    <s v="De Bonte Raaf"/>
    <x v="14"/>
    <x v="67"/>
    <n v="52.43"/>
    <x v="0"/>
    <x v="1"/>
    <x v="2"/>
    <x v="5"/>
    <x v="0"/>
    <x v="1"/>
  </r>
  <r>
    <x v="1"/>
    <x v="5"/>
    <s v="De Bonte Raaf"/>
    <x v="14"/>
    <x v="68"/>
    <n v="0"/>
    <x v="0"/>
    <x v="1"/>
    <x v="2"/>
    <x v="5"/>
    <x v="0"/>
    <x v="1"/>
  </r>
  <r>
    <x v="1"/>
    <x v="5"/>
    <s v="De Bonte Raaf"/>
    <x v="14"/>
    <x v="69"/>
    <n v="0"/>
    <x v="0"/>
    <x v="1"/>
    <x v="2"/>
    <x v="5"/>
    <x v="0"/>
    <x v="1"/>
  </r>
  <r>
    <x v="1"/>
    <x v="5"/>
    <s v="De Bonte Raaf"/>
    <x v="14"/>
    <x v="70"/>
    <n v="2.52"/>
    <x v="0"/>
    <x v="1"/>
    <x v="2"/>
    <x v="5"/>
    <x v="0"/>
    <x v="1"/>
  </r>
  <r>
    <x v="1"/>
    <x v="5"/>
    <s v="De Bonte Raaf"/>
    <x v="14"/>
    <x v="71"/>
    <n v="0"/>
    <x v="0"/>
    <x v="1"/>
    <x v="2"/>
    <x v="5"/>
    <x v="0"/>
    <x v="1"/>
  </r>
  <r>
    <x v="1"/>
    <x v="5"/>
    <s v="De Bonte Raaf"/>
    <x v="14"/>
    <x v="72"/>
    <n v="0"/>
    <x v="0"/>
    <x v="1"/>
    <x v="2"/>
    <x v="4"/>
    <x v="0"/>
    <x v="1"/>
  </r>
  <r>
    <x v="1"/>
    <x v="5"/>
    <s v="De Bonte Raaf"/>
    <x v="14"/>
    <x v="73"/>
    <n v="0"/>
    <x v="0"/>
    <x v="1"/>
    <x v="2"/>
    <x v="4"/>
    <x v="0"/>
    <x v="1"/>
  </r>
  <r>
    <x v="1"/>
    <x v="5"/>
    <s v="De Bonte Raaf"/>
    <x v="14"/>
    <x v="74"/>
    <n v="0"/>
    <x v="0"/>
    <x v="1"/>
    <x v="2"/>
    <x v="4"/>
    <x v="0"/>
    <x v="1"/>
  </r>
  <r>
    <x v="1"/>
    <x v="5"/>
    <s v="De Bonte Raaf"/>
    <x v="14"/>
    <x v="75"/>
    <n v="0"/>
    <x v="0"/>
    <x v="1"/>
    <x v="2"/>
    <x v="4"/>
    <x v="0"/>
    <x v="1"/>
  </r>
  <r>
    <x v="1"/>
    <x v="5"/>
    <s v="De Bonte Raaf"/>
    <x v="14"/>
    <x v="76"/>
    <n v="47.67"/>
    <x v="0"/>
    <x v="1"/>
    <x v="2"/>
    <x v="6"/>
    <x v="0"/>
    <x v="1"/>
  </r>
  <r>
    <x v="1"/>
    <x v="5"/>
    <s v="De Bonte Raaf"/>
    <x v="14"/>
    <x v="125"/>
    <n v="0"/>
    <x v="0"/>
    <x v="1"/>
    <x v="2"/>
    <x v="6"/>
    <x v="0"/>
    <x v="1"/>
  </r>
  <r>
    <x v="1"/>
    <x v="5"/>
    <s v="De Bonte Raaf"/>
    <x v="14"/>
    <x v="77"/>
    <n v="0"/>
    <x v="0"/>
    <x v="1"/>
    <x v="2"/>
    <x v="7"/>
    <x v="0"/>
    <x v="1"/>
  </r>
  <r>
    <x v="1"/>
    <x v="5"/>
    <s v="De Bonte Raaf"/>
    <x v="14"/>
    <x v="78"/>
    <n v="0"/>
    <x v="0"/>
    <x v="1"/>
    <x v="2"/>
    <x v="7"/>
    <x v="0"/>
    <x v="1"/>
  </r>
  <r>
    <x v="1"/>
    <x v="5"/>
    <s v="De Bonte Raaf"/>
    <x v="14"/>
    <x v="79"/>
    <n v="0"/>
    <x v="0"/>
    <x v="1"/>
    <x v="2"/>
    <x v="7"/>
    <x v="0"/>
    <x v="1"/>
  </r>
  <r>
    <x v="1"/>
    <x v="5"/>
    <s v="De Bonte Raaf"/>
    <x v="14"/>
    <x v="80"/>
    <n v="0"/>
    <x v="0"/>
    <x v="1"/>
    <x v="2"/>
    <x v="8"/>
    <x v="0"/>
    <x v="1"/>
  </r>
  <r>
    <x v="1"/>
    <x v="5"/>
    <s v="De Bonte Raaf"/>
    <x v="14"/>
    <x v="126"/>
    <n v="0"/>
    <x v="0"/>
    <x v="1"/>
    <x v="2"/>
    <x v="8"/>
    <x v="0"/>
    <x v="1"/>
  </r>
  <r>
    <x v="1"/>
    <x v="5"/>
    <s v="De Bonte Raaf"/>
    <x v="14"/>
    <x v="81"/>
    <n v="680.97"/>
    <x v="0"/>
    <x v="1"/>
    <x v="2"/>
    <x v="8"/>
    <x v="0"/>
    <x v="1"/>
  </r>
  <r>
    <x v="1"/>
    <x v="5"/>
    <s v="De Bonte Raaf"/>
    <x v="14"/>
    <x v="82"/>
    <n v="0"/>
    <x v="0"/>
    <x v="1"/>
    <x v="2"/>
    <x v="8"/>
    <x v="0"/>
    <x v="1"/>
  </r>
  <r>
    <x v="1"/>
    <x v="5"/>
    <s v="De Bonte Raaf"/>
    <x v="14"/>
    <x v="83"/>
    <n v="680.97"/>
    <x v="0"/>
    <x v="1"/>
    <x v="2"/>
    <x v="9"/>
    <x v="0"/>
    <x v="1"/>
  </r>
  <r>
    <x v="1"/>
    <x v="5"/>
    <s v="De Bonte Raaf"/>
    <x v="14"/>
    <x v="84"/>
    <n v="0"/>
    <x v="0"/>
    <x v="1"/>
    <x v="2"/>
    <x v="3"/>
    <x v="0"/>
    <x v="1"/>
  </r>
  <r>
    <x v="1"/>
    <x v="5"/>
    <s v="De Bonte Raaf"/>
    <x v="15"/>
    <x v="0"/>
    <n v="6523.56"/>
    <x v="3"/>
    <x v="5"/>
    <x v="1"/>
    <x v="0"/>
    <x v="0"/>
    <x v="0"/>
  </r>
  <r>
    <x v="1"/>
    <x v="5"/>
    <s v="De Bonte Raaf"/>
    <x v="15"/>
    <x v="85"/>
    <n v="4443.21"/>
    <x v="3"/>
    <x v="5"/>
    <x v="1"/>
    <x v="0"/>
    <x v="0"/>
    <x v="0"/>
  </r>
  <r>
    <x v="1"/>
    <x v="5"/>
    <s v="De Bonte Raaf"/>
    <x v="15"/>
    <x v="2"/>
    <n v="0"/>
    <x v="3"/>
    <x v="5"/>
    <x v="1"/>
    <x v="0"/>
    <x v="0"/>
    <x v="0"/>
  </r>
  <r>
    <x v="1"/>
    <x v="5"/>
    <s v="De Bonte Raaf"/>
    <x v="15"/>
    <x v="86"/>
    <n v="4443.21"/>
    <x v="3"/>
    <x v="5"/>
    <x v="1"/>
    <x v="0"/>
    <x v="0"/>
    <x v="0"/>
  </r>
  <r>
    <x v="1"/>
    <x v="5"/>
    <s v="De Bonte Raaf"/>
    <x v="15"/>
    <x v="4"/>
    <n v="3650"/>
    <x v="3"/>
    <x v="5"/>
    <x v="1"/>
    <x v="1"/>
    <x v="0"/>
    <x v="0"/>
  </r>
  <r>
    <x v="1"/>
    <x v="5"/>
    <s v="De Bonte Raaf"/>
    <x v="15"/>
    <x v="5"/>
    <n v="0"/>
    <x v="3"/>
    <x v="5"/>
    <x v="1"/>
    <x v="0"/>
    <x v="0"/>
    <x v="0"/>
  </r>
  <r>
    <x v="1"/>
    <x v="5"/>
    <s v="De Bonte Raaf"/>
    <x v="15"/>
    <x v="6"/>
    <n v="5512.51"/>
    <x v="3"/>
    <x v="5"/>
    <x v="1"/>
    <x v="0"/>
    <x v="0"/>
    <x v="0"/>
  </r>
  <r>
    <x v="1"/>
    <x v="5"/>
    <s v="De Bonte Raaf"/>
    <x v="15"/>
    <x v="101"/>
    <n v="0"/>
    <x v="3"/>
    <x v="5"/>
    <x v="1"/>
    <x v="1"/>
    <x v="0"/>
    <x v="0"/>
  </r>
  <r>
    <x v="1"/>
    <x v="5"/>
    <s v="De Bonte Raaf"/>
    <x v="15"/>
    <x v="7"/>
    <n v="0"/>
    <x v="3"/>
    <x v="5"/>
    <x v="1"/>
    <x v="0"/>
    <x v="0"/>
    <x v="0"/>
  </r>
  <r>
    <x v="1"/>
    <x v="5"/>
    <s v="De Bonte Raaf"/>
    <x v="15"/>
    <x v="96"/>
    <n v="15"/>
    <x v="3"/>
    <x v="5"/>
    <x v="1"/>
    <x v="0"/>
    <x v="0"/>
    <x v="0"/>
  </r>
  <r>
    <x v="1"/>
    <x v="5"/>
    <s v="De Bonte Raaf"/>
    <x v="15"/>
    <x v="102"/>
    <n v="0"/>
    <x v="3"/>
    <x v="5"/>
    <x v="1"/>
    <x v="0"/>
    <x v="0"/>
    <x v="0"/>
  </r>
  <r>
    <x v="1"/>
    <x v="5"/>
    <s v="De Bonte Raaf"/>
    <x v="15"/>
    <x v="87"/>
    <n v="3650"/>
    <x v="3"/>
    <x v="5"/>
    <x v="1"/>
    <x v="0"/>
    <x v="0"/>
    <x v="0"/>
  </r>
  <r>
    <x v="1"/>
    <x v="5"/>
    <s v="De Bonte Raaf"/>
    <x v="15"/>
    <x v="88"/>
    <n v="3743.6"/>
    <x v="3"/>
    <x v="5"/>
    <x v="1"/>
    <x v="0"/>
    <x v="0"/>
    <x v="0"/>
  </r>
  <r>
    <x v="1"/>
    <x v="5"/>
    <s v="De Bonte Raaf"/>
    <x v="15"/>
    <x v="89"/>
    <n v="3743.6"/>
    <x v="3"/>
    <x v="5"/>
    <x v="1"/>
    <x v="0"/>
    <x v="0"/>
    <x v="0"/>
  </r>
  <r>
    <x v="1"/>
    <x v="5"/>
    <s v="De Bonte Raaf"/>
    <x v="15"/>
    <x v="90"/>
    <n v="3650"/>
    <x v="3"/>
    <x v="5"/>
    <x v="1"/>
    <x v="0"/>
    <x v="0"/>
    <x v="0"/>
  </r>
  <r>
    <x v="1"/>
    <x v="5"/>
    <s v="De Bonte Raaf"/>
    <x v="15"/>
    <x v="91"/>
    <n v="3743.6"/>
    <x v="3"/>
    <x v="5"/>
    <x v="1"/>
    <x v="0"/>
    <x v="0"/>
    <x v="0"/>
  </r>
  <r>
    <x v="1"/>
    <x v="5"/>
    <s v="De Bonte Raaf"/>
    <x v="15"/>
    <x v="103"/>
    <n v="0"/>
    <x v="3"/>
    <x v="5"/>
    <x v="1"/>
    <x v="1"/>
    <x v="0"/>
    <x v="0"/>
  </r>
  <r>
    <x v="1"/>
    <x v="5"/>
    <s v="De Bonte Raaf"/>
    <x v="15"/>
    <x v="15"/>
    <n v="0"/>
    <x v="3"/>
    <x v="5"/>
    <x v="1"/>
    <x v="0"/>
    <x v="0"/>
    <x v="0"/>
  </r>
  <r>
    <x v="1"/>
    <x v="5"/>
    <s v="De Bonte Raaf"/>
    <x v="15"/>
    <x v="16"/>
    <n v="4443.21"/>
    <x v="3"/>
    <x v="5"/>
    <x v="1"/>
    <x v="0"/>
    <x v="0"/>
    <x v="0"/>
  </r>
  <r>
    <x v="1"/>
    <x v="5"/>
    <s v="De Bonte Raaf"/>
    <x v="15"/>
    <x v="17"/>
    <n v="0"/>
    <x v="3"/>
    <x v="5"/>
    <x v="1"/>
    <x v="0"/>
    <x v="0"/>
    <x v="0"/>
  </r>
  <r>
    <x v="1"/>
    <x v="5"/>
    <s v="De Bonte Raaf"/>
    <x v="15"/>
    <x v="18"/>
    <n v="4443.21"/>
    <x v="3"/>
    <x v="5"/>
    <x v="1"/>
    <x v="0"/>
    <x v="0"/>
    <x v="0"/>
  </r>
  <r>
    <x v="1"/>
    <x v="5"/>
    <s v="De Bonte Raaf"/>
    <x v="15"/>
    <x v="19"/>
    <n v="22"/>
    <x v="3"/>
    <x v="5"/>
    <x v="1"/>
    <x v="0"/>
    <x v="0"/>
    <x v="0"/>
  </r>
  <r>
    <x v="1"/>
    <x v="5"/>
    <s v="De Bonte Raaf"/>
    <x v="15"/>
    <x v="20"/>
    <n v="4443.21"/>
    <x v="3"/>
    <x v="5"/>
    <x v="1"/>
    <x v="0"/>
    <x v="0"/>
    <x v="0"/>
  </r>
  <r>
    <x v="1"/>
    <x v="5"/>
    <s v="De Bonte Raaf"/>
    <x v="15"/>
    <x v="21"/>
    <n v="-1309.58"/>
    <x v="3"/>
    <x v="5"/>
    <x v="1"/>
    <x v="0"/>
    <x v="0"/>
    <x v="0"/>
  </r>
  <r>
    <x v="1"/>
    <x v="5"/>
    <s v="De Bonte Raaf"/>
    <x v="15"/>
    <x v="22"/>
    <n v="4443.21"/>
    <x v="3"/>
    <x v="5"/>
    <x v="1"/>
    <x v="0"/>
    <x v="0"/>
    <x v="0"/>
  </r>
  <r>
    <x v="1"/>
    <x v="5"/>
    <s v="De Bonte Raaf"/>
    <x v="15"/>
    <x v="23"/>
    <n v="4443.21"/>
    <x v="3"/>
    <x v="5"/>
    <x v="1"/>
    <x v="0"/>
    <x v="0"/>
    <x v="0"/>
  </r>
  <r>
    <x v="1"/>
    <x v="5"/>
    <s v="De Bonte Raaf"/>
    <x v="15"/>
    <x v="24"/>
    <n v="4443.21"/>
    <x v="3"/>
    <x v="5"/>
    <x v="1"/>
    <x v="0"/>
    <x v="0"/>
    <x v="0"/>
  </r>
  <r>
    <x v="1"/>
    <x v="5"/>
    <s v="De Bonte Raaf"/>
    <x v="15"/>
    <x v="25"/>
    <n v="21.67"/>
    <x v="3"/>
    <x v="5"/>
    <x v="1"/>
    <x v="0"/>
    <x v="0"/>
    <x v="0"/>
  </r>
  <r>
    <x v="1"/>
    <x v="5"/>
    <s v="De Bonte Raaf"/>
    <x v="15"/>
    <x v="26"/>
    <n v="162.4"/>
    <x v="3"/>
    <x v="5"/>
    <x v="1"/>
    <x v="0"/>
    <x v="0"/>
    <x v="0"/>
  </r>
  <r>
    <x v="1"/>
    <x v="5"/>
    <s v="De Bonte Raaf"/>
    <x v="15"/>
    <x v="27"/>
    <n v="262.25"/>
    <x v="3"/>
    <x v="5"/>
    <x v="1"/>
    <x v="0"/>
    <x v="0"/>
    <x v="0"/>
  </r>
  <r>
    <x v="1"/>
    <x v="5"/>
    <s v="De Bonte Raaf"/>
    <x v="15"/>
    <x v="28"/>
    <n v="4443.21"/>
    <x v="3"/>
    <x v="5"/>
    <x v="1"/>
    <x v="0"/>
    <x v="0"/>
    <x v="0"/>
  </r>
  <r>
    <x v="1"/>
    <x v="5"/>
    <s v="De Bonte Raaf"/>
    <x v="15"/>
    <x v="29"/>
    <n v="0"/>
    <x v="3"/>
    <x v="5"/>
    <x v="1"/>
    <x v="0"/>
    <x v="0"/>
    <x v="0"/>
  </r>
  <r>
    <x v="1"/>
    <x v="5"/>
    <s v="De Bonte Raaf"/>
    <x v="15"/>
    <x v="30"/>
    <n v="3650"/>
    <x v="3"/>
    <x v="5"/>
    <x v="1"/>
    <x v="0"/>
    <x v="0"/>
    <x v="0"/>
  </r>
  <r>
    <x v="1"/>
    <x v="5"/>
    <s v="De Bonte Raaf"/>
    <x v="15"/>
    <x v="31"/>
    <n v="23.4"/>
    <x v="3"/>
    <x v="5"/>
    <x v="1"/>
    <x v="0"/>
    <x v="0"/>
    <x v="0"/>
  </r>
  <r>
    <x v="1"/>
    <x v="5"/>
    <s v="De Bonte Raaf"/>
    <x v="15"/>
    <x v="32"/>
    <n v="160"/>
    <x v="3"/>
    <x v="5"/>
    <x v="1"/>
    <x v="0"/>
    <x v="0"/>
    <x v="0"/>
  </r>
  <r>
    <x v="1"/>
    <x v="5"/>
    <s v="De Bonte Raaf"/>
    <x v="15"/>
    <x v="33"/>
    <n v="102.56"/>
    <x v="3"/>
    <x v="5"/>
    <x v="1"/>
    <x v="0"/>
    <x v="0"/>
    <x v="0"/>
  </r>
  <r>
    <x v="1"/>
    <x v="5"/>
    <s v="De Bonte Raaf"/>
    <x v="15"/>
    <x v="34"/>
    <n v="100"/>
    <x v="3"/>
    <x v="5"/>
    <x v="1"/>
    <x v="0"/>
    <x v="0"/>
    <x v="0"/>
  </r>
  <r>
    <x v="1"/>
    <x v="5"/>
    <s v="De Bonte Raaf"/>
    <x v="15"/>
    <x v="35"/>
    <n v="100"/>
    <x v="3"/>
    <x v="5"/>
    <x v="1"/>
    <x v="0"/>
    <x v="0"/>
    <x v="0"/>
  </r>
  <r>
    <x v="1"/>
    <x v="5"/>
    <s v="De Bonte Raaf"/>
    <x v="15"/>
    <x v="36"/>
    <n v="160"/>
    <x v="3"/>
    <x v="5"/>
    <x v="1"/>
    <x v="0"/>
    <x v="0"/>
    <x v="0"/>
  </r>
  <r>
    <x v="1"/>
    <x v="5"/>
    <s v="De Bonte Raaf"/>
    <x v="15"/>
    <x v="37"/>
    <n v="311.02"/>
    <x v="3"/>
    <x v="5"/>
    <x v="1"/>
    <x v="0"/>
    <x v="0"/>
    <x v="0"/>
  </r>
  <r>
    <x v="1"/>
    <x v="5"/>
    <s v="De Bonte Raaf"/>
    <x v="15"/>
    <x v="127"/>
    <n v="49.08"/>
    <x v="3"/>
    <x v="5"/>
    <x v="1"/>
    <x v="0"/>
    <x v="0"/>
    <x v="0"/>
  </r>
  <r>
    <x v="1"/>
    <x v="5"/>
    <s v="De Bonte Raaf"/>
    <x v="15"/>
    <x v="128"/>
    <n v="49.08"/>
    <x v="3"/>
    <x v="5"/>
    <x v="1"/>
    <x v="0"/>
    <x v="0"/>
    <x v="0"/>
  </r>
  <r>
    <x v="1"/>
    <x v="5"/>
    <s v="De Bonte Raaf"/>
    <x v="15"/>
    <x v="129"/>
    <n v="45435.41"/>
    <x v="3"/>
    <x v="5"/>
    <x v="1"/>
    <x v="0"/>
    <x v="0"/>
    <x v="0"/>
  </r>
  <r>
    <x v="1"/>
    <x v="5"/>
    <s v="De Bonte Raaf"/>
    <x v="15"/>
    <x v="38"/>
    <n v="-17.25"/>
    <x v="3"/>
    <x v="5"/>
    <x v="1"/>
    <x v="0"/>
    <x v="0"/>
    <x v="0"/>
  </r>
  <r>
    <x v="1"/>
    <x v="5"/>
    <s v="De Bonte Raaf"/>
    <x v="15"/>
    <x v="93"/>
    <n v="144"/>
    <x v="3"/>
    <x v="5"/>
    <x v="1"/>
    <x v="0"/>
    <x v="0"/>
    <x v="0"/>
  </r>
  <r>
    <x v="1"/>
    <x v="5"/>
    <s v="De Bonte Raaf"/>
    <x v="15"/>
    <x v="40"/>
    <n v="126.75"/>
    <x v="3"/>
    <x v="5"/>
    <x v="1"/>
    <x v="0"/>
    <x v="0"/>
    <x v="0"/>
  </r>
  <r>
    <x v="1"/>
    <x v="5"/>
    <s v="De Bonte Raaf"/>
    <x v="15"/>
    <x v="41"/>
    <n v="0"/>
    <x v="3"/>
    <x v="5"/>
    <x v="1"/>
    <x v="0"/>
    <x v="0"/>
    <x v="0"/>
  </r>
  <r>
    <x v="1"/>
    <x v="5"/>
    <s v="De Bonte Raaf"/>
    <x v="15"/>
    <x v="92"/>
    <n v="3650"/>
    <x v="3"/>
    <x v="5"/>
    <x v="1"/>
    <x v="0"/>
    <x v="0"/>
    <x v="0"/>
  </r>
  <r>
    <x v="1"/>
    <x v="5"/>
    <s v="De Bonte Raaf"/>
    <x v="15"/>
    <x v="107"/>
    <n v="0"/>
    <x v="3"/>
    <x v="5"/>
    <x v="1"/>
    <x v="1"/>
    <x v="0"/>
    <x v="0"/>
  </r>
  <r>
    <x v="1"/>
    <x v="5"/>
    <s v="De Bonte Raaf"/>
    <x v="15"/>
    <x v="43"/>
    <n v="0"/>
    <x v="3"/>
    <x v="5"/>
    <x v="1"/>
    <x v="1"/>
    <x v="0"/>
    <x v="0"/>
  </r>
  <r>
    <x v="1"/>
    <x v="5"/>
    <s v="De Bonte Raaf"/>
    <x v="15"/>
    <x v="108"/>
    <n v="93.6"/>
    <x v="3"/>
    <x v="5"/>
    <x v="1"/>
    <x v="1"/>
    <x v="0"/>
    <x v="0"/>
  </r>
  <r>
    <x v="1"/>
    <x v="5"/>
    <s v="De Bonte Raaf"/>
    <x v="15"/>
    <x v="109"/>
    <n v="0"/>
    <x v="3"/>
    <x v="5"/>
    <x v="1"/>
    <x v="1"/>
    <x v="0"/>
    <x v="0"/>
  </r>
  <r>
    <x v="1"/>
    <x v="5"/>
    <s v="De Bonte Raaf"/>
    <x v="15"/>
    <x v="110"/>
    <n v="0"/>
    <x v="3"/>
    <x v="5"/>
    <x v="1"/>
    <x v="1"/>
    <x v="0"/>
    <x v="0"/>
  </r>
  <r>
    <x v="1"/>
    <x v="5"/>
    <s v="De Bonte Raaf"/>
    <x v="15"/>
    <x v="44"/>
    <n v="15"/>
    <x v="3"/>
    <x v="5"/>
    <x v="1"/>
    <x v="2"/>
    <x v="0"/>
    <x v="0"/>
  </r>
  <r>
    <x v="1"/>
    <x v="5"/>
    <s v="De Bonte Raaf"/>
    <x v="15"/>
    <x v="111"/>
    <n v="0"/>
    <x v="3"/>
    <x v="5"/>
    <x v="1"/>
    <x v="2"/>
    <x v="0"/>
    <x v="0"/>
  </r>
  <r>
    <x v="1"/>
    <x v="5"/>
    <s v="De Bonte Raaf"/>
    <x v="15"/>
    <x v="46"/>
    <n v="0"/>
    <x v="3"/>
    <x v="5"/>
    <x v="1"/>
    <x v="2"/>
    <x v="0"/>
    <x v="0"/>
  </r>
  <r>
    <x v="1"/>
    <x v="5"/>
    <s v="De Bonte Raaf"/>
    <x v="15"/>
    <x v="112"/>
    <n v="0"/>
    <x v="3"/>
    <x v="5"/>
    <x v="1"/>
    <x v="2"/>
    <x v="0"/>
    <x v="0"/>
  </r>
  <r>
    <x v="1"/>
    <x v="5"/>
    <s v="De Bonte Raaf"/>
    <x v="15"/>
    <x v="113"/>
    <n v="0"/>
    <x v="3"/>
    <x v="5"/>
    <x v="1"/>
    <x v="2"/>
    <x v="0"/>
    <x v="0"/>
  </r>
  <r>
    <x v="1"/>
    <x v="5"/>
    <s v="De Bonte Raaf"/>
    <x v="15"/>
    <x v="114"/>
    <n v="-50"/>
    <x v="3"/>
    <x v="5"/>
    <x v="1"/>
    <x v="2"/>
    <x v="0"/>
    <x v="0"/>
  </r>
  <r>
    <x v="1"/>
    <x v="5"/>
    <s v="De Bonte Raaf"/>
    <x v="15"/>
    <x v="115"/>
    <n v="0"/>
    <x v="3"/>
    <x v="5"/>
    <x v="1"/>
    <x v="2"/>
    <x v="0"/>
    <x v="0"/>
  </r>
  <r>
    <x v="1"/>
    <x v="5"/>
    <s v="De Bonte Raaf"/>
    <x v="15"/>
    <x v="116"/>
    <n v="909.11"/>
    <x v="3"/>
    <x v="5"/>
    <x v="1"/>
    <x v="1"/>
    <x v="0"/>
    <x v="0"/>
  </r>
  <r>
    <x v="1"/>
    <x v="5"/>
    <s v="De Bonte Raaf"/>
    <x v="15"/>
    <x v="117"/>
    <n v="959.11"/>
    <x v="3"/>
    <x v="5"/>
    <x v="1"/>
    <x v="2"/>
    <x v="0"/>
    <x v="0"/>
  </r>
  <r>
    <x v="1"/>
    <x v="5"/>
    <s v="De Bonte Raaf"/>
    <x v="15"/>
    <x v="118"/>
    <n v="15"/>
    <x v="3"/>
    <x v="5"/>
    <x v="1"/>
    <x v="1"/>
    <x v="0"/>
    <x v="0"/>
  </r>
  <r>
    <x v="1"/>
    <x v="5"/>
    <s v="De Bonte Raaf"/>
    <x v="15"/>
    <x v="119"/>
    <n v="-14.97"/>
    <x v="3"/>
    <x v="5"/>
    <x v="1"/>
    <x v="10"/>
    <x v="0"/>
    <x v="0"/>
  </r>
  <r>
    <x v="1"/>
    <x v="5"/>
    <s v="De Bonte Raaf"/>
    <x v="15"/>
    <x v="132"/>
    <n v="0"/>
    <x v="3"/>
    <x v="5"/>
    <x v="1"/>
    <x v="10"/>
    <x v="0"/>
    <x v="0"/>
  </r>
  <r>
    <x v="1"/>
    <x v="5"/>
    <s v="De Bonte Raaf"/>
    <x v="15"/>
    <x v="133"/>
    <n v="0"/>
    <x v="3"/>
    <x v="5"/>
    <x v="1"/>
    <x v="10"/>
    <x v="0"/>
    <x v="0"/>
  </r>
  <r>
    <x v="1"/>
    <x v="5"/>
    <s v="De Bonte Raaf"/>
    <x v="15"/>
    <x v="120"/>
    <n v="801.81"/>
    <x v="3"/>
    <x v="5"/>
    <x v="1"/>
    <x v="10"/>
    <x v="0"/>
    <x v="0"/>
  </r>
  <r>
    <x v="1"/>
    <x v="5"/>
    <s v="De Bonte Raaf"/>
    <x v="15"/>
    <x v="121"/>
    <n v="-209.53"/>
    <x v="3"/>
    <x v="5"/>
    <x v="1"/>
    <x v="10"/>
    <x v="0"/>
    <x v="0"/>
  </r>
  <r>
    <x v="1"/>
    <x v="5"/>
    <s v="De Bonte Raaf"/>
    <x v="15"/>
    <x v="122"/>
    <n v="-209.53"/>
    <x v="3"/>
    <x v="5"/>
    <x v="1"/>
    <x v="10"/>
    <x v="0"/>
    <x v="0"/>
  </r>
  <r>
    <x v="1"/>
    <x v="5"/>
    <s v="De Bonte Raaf"/>
    <x v="15"/>
    <x v="123"/>
    <n v="0"/>
    <x v="3"/>
    <x v="5"/>
    <x v="1"/>
    <x v="10"/>
    <x v="0"/>
    <x v="0"/>
  </r>
  <r>
    <x v="1"/>
    <x v="5"/>
    <s v="De Bonte Raaf"/>
    <x v="15"/>
    <x v="124"/>
    <n v="0"/>
    <x v="3"/>
    <x v="5"/>
    <x v="1"/>
    <x v="10"/>
    <x v="0"/>
    <x v="0"/>
  </r>
  <r>
    <x v="1"/>
    <x v="5"/>
    <s v="De Bonte Raaf"/>
    <x v="15"/>
    <x v="48"/>
    <n v="0"/>
    <x v="3"/>
    <x v="5"/>
    <x v="1"/>
    <x v="1"/>
    <x v="0"/>
    <x v="0"/>
  </r>
  <r>
    <x v="1"/>
    <x v="5"/>
    <s v="De Bonte Raaf"/>
    <x v="15"/>
    <x v="49"/>
    <n v="299.49"/>
    <x v="3"/>
    <x v="5"/>
    <x v="1"/>
    <x v="3"/>
    <x v="0"/>
    <x v="0"/>
  </r>
  <r>
    <x v="1"/>
    <x v="5"/>
    <s v="De Bonte Raaf"/>
    <x v="15"/>
    <x v="50"/>
    <n v="44.92"/>
    <x v="3"/>
    <x v="5"/>
    <x v="1"/>
    <x v="4"/>
    <x v="0"/>
    <x v="0"/>
  </r>
  <r>
    <x v="1"/>
    <x v="5"/>
    <s v="De Bonte Raaf"/>
    <x v="15"/>
    <x v="51"/>
    <n v="59.9"/>
    <x v="3"/>
    <x v="5"/>
    <x v="1"/>
    <x v="4"/>
    <x v="0"/>
    <x v="0"/>
  </r>
  <r>
    <x v="1"/>
    <x v="5"/>
    <s v="De Bonte Raaf"/>
    <x v="15"/>
    <x v="52"/>
    <n v="0"/>
    <x v="3"/>
    <x v="5"/>
    <x v="1"/>
    <x v="1"/>
    <x v="0"/>
    <x v="0"/>
  </r>
  <r>
    <x v="1"/>
    <x v="5"/>
    <s v="De Bonte Raaf"/>
    <x v="15"/>
    <x v="53"/>
    <n v="56.15"/>
    <x v="3"/>
    <x v="5"/>
    <x v="1"/>
    <x v="3"/>
    <x v="0"/>
    <x v="0"/>
  </r>
  <r>
    <x v="1"/>
    <x v="5"/>
    <s v="De Bonte Raaf"/>
    <x v="15"/>
    <x v="54"/>
    <n v="8.42"/>
    <x v="3"/>
    <x v="5"/>
    <x v="1"/>
    <x v="4"/>
    <x v="0"/>
    <x v="0"/>
  </r>
  <r>
    <x v="1"/>
    <x v="5"/>
    <s v="De Bonte Raaf"/>
    <x v="15"/>
    <x v="55"/>
    <n v="11.23"/>
    <x v="3"/>
    <x v="5"/>
    <x v="1"/>
    <x v="4"/>
    <x v="0"/>
    <x v="0"/>
  </r>
  <r>
    <x v="1"/>
    <x v="5"/>
    <s v="De Bonte Raaf"/>
    <x v="15"/>
    <x v="56"/>
    <n v="0"/>
    <x v="3"/>
    <x v="5"/>
    <x v="1"/>
    <x v="4"/>
    <x v="0"/>
    <x v="0"/>
  </r>
  <r>
    <x v="1"/>
    <x v="5"/>
    <s v="De Bonte Raaf"/>
    <x v="15"/>
    <x v="57"/>
    <n v="0"/>
    <x v="3"/>
    <x v="5"/>
    <x v="1"/>
    <x v="4"/>
    <x v="0"/>
    <x v="0"/>
  </r>
  <r>
    <x v="1"/>
    <x v="5"/>
    <s v="De Bonte Raaf"/>
    <x v="15"/>
    <x v="58"/>
    <n v="0"/>
    <x v="3"/>
    <x v="5"/>
    <x v="1"/>
    <x v="4"/>
    <x v="0"/>
    <x v="0"/>
  </r>
  <r>
    <x v="1"/>
    <x v="5"/>
    <s v="De Bonte Raaf"/>
    <x v="15"/>
    <x v="59"/>
    <n v="0"/>
    <x v="3"/>
    <x v="5"/>
    <x v="1"/>
    <x v="4"/>
    <x v="0"/>
    <x v="0"/>
  </r>
  <r>
    <x v="1"/>
    <x v="5"/>
    <s v="De Bonte Raaf"/>
    <x v="15"/>
    <x v="60"/>
    <n v="334.57"/>
    <x v="3"/>
    <x v="5"/>
    <x v="1"/>
    <x v="5"/>
    <x v="0"/>
    <x v="0"/>
  </r>
  <r>
    <x v="1"/>
    <x v="5"/>
    <s v="De Bonte Raaf"/>
    <x v="15"/>
    <x v="61"/>
    <n v="0"/>
    <x v="3"/>
    <x v="5"/>
    <x v="1"/>
    <x v="5"/>
    <x v="0"/>
    <x v="0"/>
  </r>
  <r>
    <x v="1"/>
    <x v="5"/>
    <s v="De Bonte Raaf"/>
    <x v="15"/>
    <x v="62"/>
    <n v="0"/>
    <x v="3"/>
    <x v="5"/>
    <x v="1"/>
    <x v="5"/>
    <x v="0"/>
    <x v="0"/>
  </r>
  <r>
    <x v="1"/>
    <x v="5"/>
    <s v="De Bonte Raaf"/>
    <x v="15"/>
    <x v="63"/>
    <n v="0"/>
    <x v="3"/>
    <x v="5"/>
    <x v="1"/>
    <x v="5"/>
    <x v="0"/>
    <x v="0"/>
  </r>
  <r>
    <x v="1"/>
    <x v="5"/>
    <s v="De Bonte Raaf"/>
    <x v="15"/>
    <x v="64"/>
    <n v="23.99"/>
    <x v="3"/>
    <x v="5"/>
    <x v="1"/>
    <x v="5"/>
    <x v="0"/>
    <x v="0"/>
  </r>
  <r>
    <x v="1"/>
    <x v="5"/>
    <s v="De Bonte Raaf"/>
    <x v="15"/>
    <x v="65"/>
    <n v="0"/>
    <x v="3"/>
    <x v="5"/>
    <x v="1"/>
    <x v="5"/>
    <x v="0"/>
    <x v="0"/>
  </r>
  <r>
    <x v="1"/>
    <x v="5"/>
    <s v="De Bonte Raaf"/>
    <x v="15"/>
    <x v="66"/>
    <n v="119.97"/>
    <x v="3"/>
    <x v="5"/>
    <x v="1"/>
    <x v="5"/>
    <x v="0"/>
    <x v="0"/>
  </r>
  <r>
    <x v="1"/>
    <x v="5"/>
    <s v="De Bonte Raaf"/>
    <x v="15"/>
    <x v="67"/>
    <n v="0"/>
    <x v="3"/>
    <x v="5"/>
    <x v="1"/>
    <x v="5"/>
    <x v="0"/>
    <x v="0"/>
  </r>
  <r>
    <x v="1"/>
    <x v="5"/>
    <s v="De Bonte Raaf"/>
    <x v="15"/>
    <x v="68"/>
    <n v="0"/>
    <x v="3"/>
    <x v="5"/>
    <x v="1"/>
    <x v="5"/>
    <x v="0"/>
    <x v="0"/>
  </r>
  <r>
    <x v="1"/>
    <x v="5"/>
    <s v="De Bonte Raaf"/>
    <x v="15"/>
    <x v="69"/>
    <n v="0"/>
    <x v="3"/>
    <x v="5"/>
    <x v="1"/>
    <x v="5"/>
    <x v="0"/>
    <x v="0"/>
  </r>
  <r>
    <x v="1"/>
    <x v="5"/>
    <s v="De Bonte Raaf"/>
    <x v="15"/>
    <x v="70"/>
    <n v="16.440000000000001"/>
    <x v="3"/>
    <x v="5"/>
    <x v="1"/>
    <x v="5"/>
    <x v="0"/>
    <x v="0"/>
  </r>
  <r>
    <x v="1"/>
    <x v="5"/>
    <s v="De Bonte Raaf"/>
    <x v="15"/>
    <x v="71"/>
    <n v="0"/>
    <x v="3"/>
    <x v="5"/>
    <x v="1"/>
    <x v="5"/>
    <x v="0"/>
    <x v="0"/>
  </r>
  <r>
    <x v="1"/>
    <x v="5"/>
    <s v="De Bonte Raaf"/>
    <x v="15"/>
    <x v="72"/>
    <n v="0"/>
    <x v="3"/>
    <x v="5"/>
    <x v="1"/>
    <x v="4"/>
    <x v="0"/>
    <x v="0"/>
  </r>
  <r>
    <x v="1"/>
    <x v="5"/>
    <s v="De Bonte Raaf"/>
    <x v="15"/>
    <x v="73"/>
    <n v="0"/>
    <x v="3"/>
    <x v="5"/>
    <x v="1"/>
    <x v="4"/>
    <x v="0"/>
    <x v="0"/>
  </r>
  <r>
    <x v="1"/>
    <x v="5"/>
    <s v="De Bonte Raaf"/>
    <x v="15"/>
    <x v="74"/>
    <n v="0"/>
    <x v="3"/>
    <x v="5"/>
    <x v="1"/>
    <x v="4"/>
    <x v="0"/>
    <x v="0"/>
  </r>
  <r>
    <x v="1"/>
    <x v="5"/>
    <s v="De Bonte Raaf"/>
    <x v="15"/>
    <x v="75"/>
    <n v="0"/>
    <x v="3"/>
    <x v="5"/>
    <x v="1"/>
    <x v="4"/>
    <x v="0"/>
    <x v="0"/>
  </r>
  <r>
    <x v="1"/>
    <x v="5"/>
    <s v="De Bonte Raaf"/>
    <x v="15"/>
    <x v="76"/>
    <n v="311.02"/>
    <x v="3"/>
    <x v="5"/>
    <x v="1"/>
    <x v="6"/>
    <x v="0"/>
    <x v="0"/>
  </r>
  <r>
    <x v="1"/>
    <x v="5"/>
    <s v="De Bonte Raaf"/>
    <x v="15"/>
    <x v="125"/>
    <n v="0"/>
    <x v="3"/>
    <x v="5"/>
    <x v="1"/>
    <x v="6"/>
    <x v="0"/>
    <x v="0"/>
  </r>
  <r>
    <x v="1"/>
    <x v="5"/>
    <s v="De Bonte Raaf"/>
    <x v="15"/>
    <x v="77"/>
    <n v="-1309.58"/>
    <x v="3"/>
    <x v="5"/>
    <x v="1"/>
    <x v="7"/>
    <x v="0"/>
    <x v="0"/>
  </r>
  <r>
    <x v="1"/>
    <x v="5"/>
    <s v="De Bonte Raaf"/>
    <x v="15"/>
    <x v="78"/>
    <n v="0"/>
    <x v="3"/>
    <x v="5"/>
    <x v="1"/>
    <x v="7"/>
    <x v="0"/>
    <x v="0"/>
  </r>
  <r>
    <x v="1"/>
    <x v="5"/>
    <s v="De Bonte Raaf"/>
    <x v="15"/>
    <x v="79"/>
    <n v="0"/>
    <x v="3"/>
    <x v="5"/>
    <x v="1"/>
    <x v="7"/>
    <x v="0"/>
    <x v="0"/>
  </r>
  <r>
    <x v="1"/>
    <x v="5"/>
    <s v="De Bonte Raaf"/>
    <x v="15"/>
    <x v="80"/>
    <n v="0"/>
    <x v="3"/>
    <x v="5"/>
    <x v="1"/>
    <x v="8"/>
    <x v="0"/>
    <x v="0"/>
  </r>
  <r>
    <x v="1"/>
    <x v="5"/>
    <s v="De Bonte Raaf"/>
    <x v="15"/>
    <x v="126"/>
    <n v="0"/>
    <x v="3"/>
    <x v="5"/>
    <x v="1"/>
    <x v="8"/>
    <x v="0"/>
    <x v="0"/>
  </r>
  <r>
    <x v="1"/>
    <x v="5"/>
    <s v="De Bonte Raaf"/>
    <x v="15"/>
    <x v="81"/>
    <n v="2174.52"/>
    <x v="3"/>
    <x v="5"/>
    <x v="1"/>
    <x v="8"/>
    <x v="0"/>
    <x v="0"/>
  </r>
  <r>
    <x v="1"/>
    <x v="5"/>
    <s v="De Bonte Raaf"/>
    <x v="15"/>
    <x v="82"/>
    <n v="0"/>
    <x v="3"/>
    <x v="5"/>
    <x v="1"/>
    <x v="8"/>
    <x v="0"/>
    <x v="0"/>
  </r>
  <r>
    <x v="1"/>
    <x v="5"/>
    <s v="De Bonte Raaf"/>
    <x v="15"/>
    <x v="83"/>
    <n v="2174.52"/>
    <x v="3"/>
    <x v="5"/>
    <x v="1"/>
    <x v="9"/>
    <x v="0"/>
    <x v="0"/>
  </r>
  <r>
    <x v="1"/>
    <x v="5"/>
    <s v="De Bonte Raaf"/>
    <x v="15"/>
    <x v="84"/>
    <n v="0"/>
    <x v="3"/>
    <x v="5"/>
    <x v="1"/>
    <x v="3"/>
    <x v="0"/>
    <x v="0"/>
  </r>
  <r>
    <x v="1"/>
    <x v="5"/>
    <s v="De Bonte Raaf"/>
    <x v="16"/>
    <x v="0"/>
    <n v="0"/>
    <x v="4"/>
    <x v="6"/>
    <x v="0"/>
    <x v="0"/>
    <x v="0"/>
    <x v="0"/>
  </r>
  <r>
    <x v="1"/>
    <x v="5"/>
    <s v="De Bonte Raaf"/>
    <x v="16"/>
    <x v="1"/>
    <n v="0"/>
    <x v="4"/>
    <x v="6"/>
    <x v="0"/>
    <x v="0"/>
    <x v="0"/>
    <x v="0"/>
  </r>
  <r>
    <x v="1"/>
    <x v="5"/>
    <s v="De Bonte Raaf"/>
    <x v="16"/>
    <x v="97"/>
    <n v="0"/>
    <x v="4"/>
    <x v="6"/>
    <x v="0"/>
    <x v="0"/>
    <x v="0"/>
    <x v="0"/>
  </r>
  <r>
    <x v="1"/>
    <x v="5"/>
    <s v="De Bonte Raaf"/>
    <x v="16"/>
    <x v="86"/>
    <n v="0"/>
    <x v="4"/>
    <x v="6"/>
    <x v="0"/>
    <x v="0"/>
    <x v="0"/>
    <x v="0"/>
  </r>
  <r>
    <x v="1"/>
    <x v="5"/>
    <s v="De Bonte Raaf"/>
    <x v="16"/>
    <x v="4"/>
    <n v="0"/>
    <x v="4"/>
    <x v="6"/>
    <x v="0"/>
    <x v="1"/>
    <x v="0"/>
    <x v="0"/>
  </r>
  <r>
    <x v="1"/>
    <x v="5"/>
    <s v="De Bonte Raaf"/>
    <x v="16"/>
    <x v="5"/>
    <n v="0"/>
    <x v="4"/>
    <x v="6"/>
    <x v="0"/>
    <x v="0"/>
    <x v="0"/>
    <x v="0"/>
  </r>
  <r>
    <x v="1"/>
    <x v="5"/>
    <s v="De Bonte Raaf"/>
    <x v="16"/>
    <x v="6"/>
    <n v="0"/>
    <x v="4"/>
    <x v="6"/>
    <x v="0"/>
    <x v="0"/>
    <x v="0"/>
    <x v="0"/>
  </r>
  <r>
    <x v="1"/>
    <x v="5"/>
    <s v="De Bonte Raaf"/>
    <x v="16"/>
    <x v="101"/>
    <n v="0"/>
    <x v="4"/>
    <x v="6"/>
    <x v="0"/>
    <x v="1"/>
    <x v="0"/>
    <x v="0"/>
  </r>
  <r>
    <x v="1"/>
    <x v="5"/>
    <s v="De Bonte Raaf"/>
    <x v="16"/>
    <x v="7"/>
    <n v="0"/>
    <x v="4"/>
    <x v="6"/>
    <x v="0"/>
    <x v="0"/>
    <x v="0"/>
    <x v="0"/>
  </r>
  <r>
    <x v="1"/>
    <x v="5"/>
    <s v="De Bonte Raaf"/>
    <x v="16"/>
    <x v="9"/>
    <n v="0"/>
    <x v="4"/>
    <x v="6"/>
    <x v="0"/>
    <x v="0"/>
    <x v="0"/>
    <x v="0"/>
  </r>
  <r>
    <x v="1"/>
    <x v="5"/>
    <s v="De Bonte Raaf"/>
    <x v="16"/>
    <x v="102"/>
    <n v="0"/>
    <x v="4"/>
    <x v="6"/>
    <x v="0"/>
    <x v="0"/>
    <x v="0"/>
    <x v="0"/>
  </r>
  <r>
    <x v="1"/>
    <x v="5"/>
    <s v="De Bonte Raaf"/>
    <x v="16"/>
    <x v="10"/>
    <n v="0"/>
    <x v="4"/>
    <x v="6"/>
    <x v="0"/>
    <x v="0"/>
    <x v="0"/>
    <x v="0"/>
  </r>
  <r>
    <x v="1"/>
    <x v="5"/>
    <s v="De Bonte Raaf"/>
    <x v="16"/>
    <x v="11"/>
    <n v="0"/>
    <x v="4"/>
    <x v="6"/>
    <x v="0"/>
    <x v="0"/>
    <x v="0"/>
    <x v="0"/>
  </r>
  <r>
    <x v="1"/>
    <x v="5"/>
    <s v="De Bonte Raaf"/>
    <x v="16"/>
    <x v="12"/>
    <n v="0"/>
    <x v="4"/>
    <x v="6"/>
    <x v="0"/>
    <x v="0"/>
    <x v="0"/>
    <x v="0"/>
  </r>
  <r>
    <x v="1"/>
    <x v="5"/>
    <s v="De Bonte Raaf"/>
    <x v="16"/>
    <x v="13"/>
    <n v="0"/>
    <x v="4"/>
    <x v="6"/>
    <x v="0"/>
    <x v="0"/>
    <x v="0"/>
    <x v="0"/>
  </r>
  <r>
    <x v="1"/>
    <x v="5"/>
    <s v="De Bonte Raaf"/>
    <x v="16"/>
    <x v="14"/>
    <n v="0"/>
    <x v="4"/>
    <x v="6"/>
    <x v="0"/>
    <x v="0"/>
    <x v="0"/>
    <x v="0"/>
  </r>
  <r>
    <x v="1"/>
    <x v="5"/>
    <s v="De Bonte Raaf"/>
    <x v="16"/>
    <x v="103"/>
    <n v="0"/>
    <x v="4"/>
    <x v="6"/>
    <x v="0"/>
    <x v="1"/>
    <x v="0"/>
    <x v="0"/>
  </r>
  <r>
    <x v="1"/>
    <x v="5"/>
    <s v="De Bonte Raaf"/>
    <x v="16"/>
    <x v="15"/>
    <n v="0"/>
    <x v="4"/>
    <x v="6"/>
    <x v="0"/>
    <x v="0"/>
    <x v="0"/>
    <x v="0"/>
  </r>
  <r>
    <x v="1"/>
    <x v="5"/>
    <s v="De Bonte Raaf"/>
    <x v="16"/>
    <x v="16"/>
    <n v="0"/>
    <x v="4"/>
    <x v="6"/>
    <x v="0"/>
    <x v="0"/>
    <x v="0"/>
    <x v="0"/>
  </r>
  <r>
    <x v="1"/>
    <x v="5"/>
    <s v="De Bonte Raaf"/>
    <x v="16"/>
    <x v="17"/>
    <n v="0"/>
    <x v="4"/>
    <x v="6"/>
    <x v="0"/>
    <x v="0"/>
    <x v="0"/>
    <x v="0"/>
  </r>
  <r>
    <x v="1"/>
    <x v="5"/>
    <s v="De Bonte Raaf"/>
    <x v="16"/>
    <x v="18"/>
    <n v="0"/>
    <x v="4"/>
    <x v="6"/>
    <x v="0"/>
    <x v="0"/>
    <x v="0"/>
    <x v="0"/>
  </r>
  <r>
    <x v="1"/>
    <x v="5"/>
    <s v="De Bonte Raaf"/>
    <x v="16"/>
    <x v="19"/>
    <n v="0"/>
    <x v="4"/>
    <x v="6"/>
    <x v="0"/>
    <x v="0"/>
    <x v="0"/>
    <x v="0"/>
  </r>
  <r>
    <x v="1"/>
    <x v="5"/>
    <s v="De Bonte Raaf"/>
    <x v="16"/>
    <x v="20"/>
    <n v="0"/>
    <x v="4"/>
    <x v="6"/>
    <x v="0"/>
    <x v="0"/>
    <x v="0"/>
    <x v="0"/>
  </r>
  <r>
    <x v="1"/>
    <x v="5"/>
    <s v="De Bonte Raaf"/>
    <x v="16"/>
    <x v="21"/>
    <n v="0"/>
    <x v="4"/>
    <x v="6"/>
    <x v="0"/>
    <x v="0"/>
    <x v="0"/>
    <x v="0"/>
  </r>
  <r>
    <x v="1"/>
    <x v="5"/>
    <s v="De Bonte Raaf"/>
    <x v="16"/>
    <x v="22"/>
    <n v="0"/>
    <x v="4"/>
    <x v="6"/>
    <x v="0"/>
    <x v="0"/>
    <x v="0"/>
    <x v="0"/>
  </r>
  <r>
    <x v="1"/>
    <x v="5"/>
    <s v="De Bonte Raaf"/>
    <x v="16"/>
    <x v="23"/>
    <n v="0"/>
    <x v="4"/>
    <x v="6"/>
    <x v="0"/>
    <x v="0"/>
    <x v="0"/>
    <x v="0"/>
  </r>
  <r>
    <x v="1"/>
    <x v="5"/>
    <s v="De Bonte Raaf"/>
    <x v="16"/>
    <x v="24"/>
    <n v="0"/>
    <x v="4"/>
    <x v="6"/>
    <x v="0"/>
    <x v="0"/>
    <x v="0"/>
    <x v="0"/>
  </r>
  <r>
    <x v="1"/>
    <x v="5"/>
    <s v="De Bonte Raaf"/>
    <x v="16"/>
    <x v="25"/>
    <n v="0"/>
    <x v="4"/>
    <x v="6"/>
    <x v="0"/>
    <x v="0"/>
    <x v="0"/>
    <x v="0"/>
  </r>
  <r>
    <x v="1"/>
    <x v="5"/>
    <s v="De Bonte Raaf"/>
    <x v="16"/>
    <x v="26"/>
    <n v="0"/>
    <x v="4"/>
    <x v="6"/>
    <x v="0"/>
    <x v="0"/>
    <x v="0"/>
    <x v="0"/>
  </r>
  <r>
    <x v="1"/>
    <x v="5"/>
    <s v="De Bonte Raaf"/>
    <x v="16"/>
    <x v="27"/>
    <n v="0"/>
    <x v="4"/>
    <x v="6"/>
    <x v="0"/>
    <x v="0"/>
    <x v="0"/>
    <x v="0"/>
  </r>
  <r>
    <x v="1"/>
    <x v="5"/>
    <s v="De Bonte Raaf"/>
    <x v="16"/>
    <x v="28"/>
    <n v="0"/>
    <x v="4"/>
    <x v="6"/>
    <x v="0"/>
    <x v="0"/>
    <x v="0"/>
    <x v="0"/>
  </r>
  <r>
    <x v="1"/>
    <x v="5"/>
    <s v="De Bonte Raaf"/>
    <x v="16"/>
    <x v="29"/>
    <n v="0"/>
    <x v="4"/>
    <x v="6"/>
    <x v="0"/>
    <x v="0"/>
    <x v="0"/>
    <x v="0"/>
  </r>
  <r>
    <x v="1"/>
    <x v="5"/>
    <s v="De Bonte Raaf"/>
    <x v="16"/>
    <x v="30"/>
    <n v="1010.9"/>
    <x v="4"/>
    <x v="6"/>
    <x v="0"/>
    <x v="0"/>
    <x v="0"/>
    <x v="0"/>
  </r>
  <r>
    <x v="1"/>
    <x v="5"/>
    <s v="De Bonte Raaf"/>
    <x v="16"/>
    <x v="31"/>
    <n v="6.49"/>
    <x v="4"/>
    <x v="6"/>
    <x v="0"/>
    <x v="0"/>
    <x v="0"/>
    <x v="0"/>
  </r>
  <r>
    <x v="1"/>
    <x v="5"/>
    <s v="De Bonte Raaf"/>
    <x v="16"/>
    <x v="32"/>
    <n v="0"/>
    <x v="4"/>
    <x v="6"/>
    <x v="0"/>
    <x v="0"/>
    <x v="0"/>
    <x v="0"/>
  </r>
  <r>
    <x v="1"/>
    <x v="5"/>
    <s v="De Bonte Raaf"/>
    <x v="16"/>
    <x v="33"/>
    <n v="0"/>
    <x v="4"/>
    <x v="6"/>
    <x v="0"/>
    <x v="0"/>
    <x v="0"/>
    <x v="0"/>
  </r>
  <r>
    <x v="1"/>
    <x v="5"/>
    <s v="De Bonte Raaf"/>
    <x v="16"/>
    <x v="34"/>
    <n v="0"/>
    <x v="4"/>
    <x v="6"/>
    <x v="0"/>
    <x v="0"/>
    <x v="0"/>
    <x v="0"/>
  </r>
  <r>
    <x v="1"/>
    <x v="5"/>
    <s v="De Bonte Raaf"/>
    <x v="16"/>
    <x v="35"/>
    <n v="0"/>
    <x v="4"/>
    <x v="6"/>
    <x v="0"/>
    <x v="0"/>
    <x v="0"/>
    <x v="0"/>
  </r>
  <r>
    <x v="1"/>
    <x v="5"/>
    <s v="De Bonte Raaf"/>
    <x v="16"/>
    <x v="36"/>
    <n v="0"/>
    <x v="4"/>
    <x v="6"/>
    <x v="0"/>
    <x v="0"/>
    <x v="0"/>
    <x v="0"/>
  </r>
  <r>
    <x v="1"/>
    <x v="5"/>
    <s v="De Bonte Raaf"/>
    <x v="16"/>
    <x v="37"/>
    <n v="0"/>
    <x v="4"/>
    <x v="6"/>
    <x v="0"/>
    <x v="0"/>
    <x v="0"/>
    <x v="0"/>
  </r>
  <r>
    <x v="1"/>
    <x v="5"/>
    <s v="De Bonte Raaf"/>
    <x v="16"/>
    <x v="127"/>
    <n v="37.1"/>
    <x v="4"/>
    <x v="6"/>
    <x v="0"/>
    <x v="0"/>
    <x v="0"/>
    <x v="0"/>
  </r>
  <r>
    <x v="1"/>
    <x v="5"/>
    <s v="De Bonte Raaf"/>
    <x v="16"/>
    <x v="128"/>
    <n v="37.1"/>
    <x v="4"/>
    <x v="6"/>
    <x v="0"/>
    <x v="0"/>
    <x v="0"/>
    <x v="0"/>
  </r>
  <r>
    <x v="1"/>
    <x v="5"/>
    <s v="De Bonte Raaf"/>
    <x v="16"/>
    <x v="129"/>
    <n v="551.76"/>
    <x v="4"/>
    <x v="6"/>
    <x v="0"/>
    <x v="0"/>
    <x v="0"/>
    <x v="0"/>
  </r>
  <r>
    <x v="1"/>
    <x v="5"/>
    <s v="De Bonte Raaf"/>
    <x v="16"/>
    <x v="38"/>
    <n v="6.3"/>
    <x v="4"/>
    <x v="6"/>
    <x v="0"/>
    <x v="0"/>
    <x v="0"/>
    <x v="0"/>
  </r>
  <r>
    <x v="1"/>
    <x v="5"/>
    <s v="De Bonte Raaf"/>
    <x v="16"/>
    <x v="39"/>
    <n v="0"/>
    <x v="4"/>
    <x v="6"/>
    <x v="0"/>
    <x v="0"/>
    <x v="0"/>
    <x v="0"/>
  </r>
  <r>
    <x v="1"/>
    <x v="5"/>
    <s v="De Bonte Raaf"/>
    <x v="16"/>
    <x v="40"/>
    <n v="6.3"/>
    <x v="4"/>
    <x v="6"/>
    <x v="0"/>
    <x v="0"/>
    <x v="0"/>
    <x v="0"/>
  </r>
  <r>
    <x v="1"/>
    <x v="5"/>
    <s v="De Bonte Raaf"/>
    <x v="16"/>
    <x v="41"/>
    <n v="0"/>
    <x v="4"/>
    <x v="6"/>
    <x v="0"/>
    <x v="0"/>
    <x v="0"/>
    <x v="0"/>
  </r>
  <r>
    <x v="1"/>
    <x v="5"/>
    <s v="De Bonte Raaf"/>
    <x v="16"/>
    <x v="42"/>
    <n v="0"/>
    <x v="4"/>
    <x v="6"/>
    <x v="0"/>
    <x v="0"/>
    <x v="0"/>
    <x v="0"/>
  </r>
  <r>
    <x v="1"/>
    <x v="5"/>
    <s v="De Bonte Raaf"/>
    <x v="16"/>
    <x v="107"/>
    <n v="0"/>
    <x v="4"/>
    <x v="6"/>
    <x v="0"/>
    <x v="1"/>
    <x v="0"/>
    <x v="0"/>
  </r>
  <r>
    <x v="1"/>
    <x v="5"/>
    <s v="De Bonte Raaf"/>
    <x v="16"/>
    <x v="43"/>
    <n v="0"/>
    <x v="4"/>
    <x v="6"/>
    <x v="0"/>
    <x v="1"/>
    <x v="0"/>
    <x v="0"/>
  </r>
  <r>
    <x v="1"/>
    <x v="5"/>
    <s v="De Bonte Raaf"/>
    <x v="16"/>
    <x v="108"/>
    <n v="0"/>
    <x v="4"/>
    <x v="6"/>
    <x v="0"/>
    <x v="1"/>
    <x v="0"/>
    <x v="0"/>
  </r>
  <r>
    <x v="1"/>
    <x v="5"/>
    <s v="De Bonte Raaf"/>
    <x v="16"/>
    <x v="109"/>
    <n v="0"/>
    <x v="4"/>
    <x v="6"/>
    <x v="0"/>
    <x v="1"/>
    <x v="0"/>
    <x v="0"/>
  </r>
  <r>
    <x v="1"/>
    <x v="5"/>
    <s v="De Bonte Raaf"/>
    <x v="16"/>
    <x v="110"/>
    <n v="0"/>
    <x v="4"/>
    <x v="6"/>
    <x v="0"/>
    <x v="1"/>
    <x v="0"/>
    <x v="0"/>
  </r>
  <r>
    <x v="1"/>
    <x v="5"/>
    <s v="De Bonte Raaf"/>
    <x v="16"/>
    <x v="44"/>
    <n v="0"/>
    <x v="4"/>
    <x v="6"/>
    <x v="0"/>
    <x v="2"/>
    <x v="0"/>
    <x v="0"/>
  </r>
  <r>
    <x v="1"/>
    <x v="5"/>
    <s v="De Bonte Raaf"/>
    <x v="16"/>
    <x v="111"/>
    <n v="0"/>
    <x v="4"/>
    <x v="6"/>
    <x v="0"/>
    <x v="2"/>
    <x v="0"/>
    <x v="0"/>
  </r>
  <r>
    <x v="1"/>
    <x v="5"/>
    <s v="De Bonte Raaf"/>
    <x v="16"/>
    <x v="46"/>
    <n v="0"/>
    <x v="4"/>
    <x v="6"/>
    <x v="0"/>
    <x v="2"/>
    <x v="0"/>
    <x v="0"/>
  </r>
  <r>
    <x v="1"/>
    <x v="5"/>
    <s v="De Bonte Raaf"/>
    <x v="16"/>
    <x v="112"/>
    <n v="0"/>
    <x v="4"/>
    <x v="6"/>
    <x v="0"/>
    <x v="2"/>
    <x v="0"/>
    <x v="0"/>
  </r>
  <r>
    <x v="1"/>
    <x v="5"/>
    <s v="De Bonte Raaf"/>
    <x v="16"/>
    <x v="113"/>
    <n v="0"/>
    <x v="4"/>
    <x v="6"/>
    <x v="0"/>
    <x v="2"/>
    <x v="0"/>
    <x v="0"/>
  </r>
  <r>
    <x v="1"/>
    <x v="5"/>
    <s v="De Bonte Raaf"/>
    <x v="16"/>
    <x v="114"/>
    <n v="0"/>
    <x v="4"/>
    <x v="6"/>
    <x v="0"/>
    <x v="2"/>
    <x v="0"/>
    <x v="0"/>
  </r>
  <r>
    <x v="1"/>
    <x v="5"/>
    <s v="De Bonte Raaf"/>
    <x v="16"/>
    <x v="115"/>
    <n v="0"/>
    <x v="4"/>
    <x v="6"/>
    <x v="0"/>
    <x v="2"/>
    <x v="0"/>
    <x v="0"/>
  </r>
  <r>
    <x v="1"/>
    <x v="5"/>
    <s v="De Bonte Raaf"/>
    <x v="16"/>
    <x v="116"/>
    <n v="0"/>
    <x v="4"/>
    <x v="6"/>
    <x v="0"/>
    <x v="1"/>
    <x v="0"/>
    <x v="0"/>
  </r>
  <r>
    <x v="1"/>
    <x v="5"/>
    <s v="De Bonte Raaf"/>
    <x v="16"/>
    <x v="117"/>
    <n v="0"/>
    <x v="4"/>
    <x v="6"/>
    <x v="0"/>
    <x v="2"/>
    <x v="0"/>
    <x v="0"/>
  </r>
  <r>
    <x v="1"/>
    <x v="5"/>
    <s v="De Bonte Raaf"/>
    <x v="16"/>
    <x v="118"/>
    <n v="0"/>
    <x v="4"/>
    <x v="6"/>
    <x v="0"/>
    <x v="1"/>
    <x v="0"/>
    <x v="0"/>
  </r>
  <r>
    <x v="1"/>
    <x v="5"/>
    <s v="De Bonte Raaf"/>
    <x v="16"/>
    <x v="119"/>
    <n v="0"/>
    <x v="4"/>
    <x v="6"/>
    <x v="0"/>
    <x v="10"/>
    <x v="0"/>
    <x v="0"/>
  </r>
  <r>
    <x v="1"/>
    <x v="5"/>
    <s v="De Bonte Raaf"/>
    <x v="16"/>
    <x v="132"/>
    <n v="0"/>
    <x v="4"/>
    <x v="6"/>
    <x v="0"/>
    <x v="10"/>
    <x v="0"/>
    <x v="0"/>
  </r>
  <r>
    <x v="1"/>
    <x v="5"/>
    <s v="De Bonte Raaf"/>
    <x v="16"/>
    <x v="133"/>
    <n v="0"/>
    <x v="4"/>
    <x v="6"/>
    <x v="0"/>
    <x v="10"/>
    <x v="0"/>
    <x v="0"/>
  </r>
  <r>
    <x v="1"/>
    <x v="5"/>
    <s v="De Bonte Raaf"/>
    <x v="16"/>
    <x v="120"/>
    <n v="0"/>
    <x v="4"/>
    <x v="6"/>
    <x v="0"/>
    <x v="10"/>
    <x v="0"/>
    <x v="0"/>
  </r>
  <r>
    <x v="1"/>
    <x v="5"/>
    <s v="De Bonte Raaf"/>
    <x v="16"/>
    <x v="121"/>
    <n v="0"/>
    <x v="4"/>
    <x v="6"/>
    <x v="0"/>
    <x v="10"/>
    <x v="0"/>
    <x v="0"/>
  </r>
  <r>
    <x v="1"/>
    <x v="5"/>
    <s v="De Bonte Raaf"/>
    <x v="16"/>
    <x v="122"/>
    <n v="0"/>
    <x v="4"/>
    <x v="6"/>
    <x v="0"/>
    <x v="10"/>
    <x v="0"/>
    <x v="0"/>
  </r>
  <r>
    <x v="1"/>
    <x v="5"/>
    <s v="De Bonte Raaf"/>
    <x v="16"/>
    <x v="123"/>
    <n v="0"/>
    <x v="4"/>
    <x v="6"/>
    <x v="0"/>
    <x v="10"/>
    <x v="0"/>
    <x v="0"/>
  </r>
  <r>
    <x v="1"/>
    <x v="5"/>
    <s v="De Bonte Raaf"/>
    <x v="16"/>
    <x v="124"/>
    <n v="0"/>
    <x v="4"/>
    <x v="6"/>
    <x v="0"/>
    <x v="10"/>
    <x v="0"/>
    <x v="0"/>
  </r>
  <r>
    <x v="1"/>
    <x v="5"/>
    <s v="De Bonte Raaf"/>
    <x v="16"/>
    <x v="48"/>
    <n v="0"/>
    <x v="4"/>
    <x v="6"/>
    <x v="0"/>
    <x v="1"/>
    <x v="0"/>
    <x v="0"/>
  </r>
  <r>
    <x v="1"/>
    <x v="5"/>
    <s v="De Bonte Raaf"/>
    <x v="16"/>
    <x v="49"/>
    <n v="0"/>
    <x v="4"/>
    <x v="6"/>
    <x v="0"/>
    <x v="3"/>
    <x v="0"/>
    <x v="0"/>
  </r>
  <r>
    <x v="1"/>
    <x v="5"/>
    <s v="De Bonte Raaf"/>
    <x v="16"/>
    <x v="50"/>
    <n v="0"/>
    <x v="4"/>
    <x v="6"/>
    <x v="0"/>
    <x v="4"/>
    <x v="0"/>
    <x v="0"/>
  </r>
  <r>
    <x v="1"/>
    <x v="5"/>
    <s v="De Bonte Raaf"/>
    <x v="16"/>
    <x v="51"/>
    <n v="0"/>
    <x v="4"/>
    <x v="6"/>
    <x v="0"/>
    <x v="4"/>
    <x v="0"/>
    <x v="0"/>
  </r>
  <r>
    <x v="1"/>
    <x v="5"/>
    <s v="De Bonte Raaf"/>
    <x v="16"/>
    <x v="52"/>
    <n v="0"/>
    <x v="4"/>
    <x v="6"/>
    <x v="0"/>
    <x v="1"/>
    <x v="0"/>
    <x v="0"/>
  </r>
  <r>
    <x v="1"/>
    <x v="5"/>
    <s v="De Bonte Raaf"/>
    <x v="16"/>
    <x v="53"/>
    <n v="0"/>
    <x v="4"/>
    <x v="6"/>
    <x v="0"/>
    <x v="3"/>
    <x v="0"/>
    <x v="0"/>
  </r>
  <r>
    <x v="1"/>
    <x v="5"/>
    <s v="De Bonte Raaf"/>
    <x v="16"/>
    <x v="54"/>
    <n v="0"/>
    <x v="4"/>
    <x v="6"/>
    <x v="0"/>
    <x v="4"/>
    <x v="0"/>
    <x v="0"/>
  </r>
  <r>
    <x v="1"/>
    <x v="5"/>
    <s v="De Bonte Raaf"/>
    <x v="16"/>
    <x v="55"/>
    <n v="0"/>
    <x v="4"/>
    <x v="6"/>
    <x v="0"/>
    <x v="4"/>
    <x v="0"/>
    <x v="0"/>
  </r>
  <r>
    <x v="1"/>
    <x v="5"/>
    <s v="De Bonte Raaf"/>
    <x v="16"/>
    <x v="56"/>
    <n v="0"/>
    <x v="4"/>
    <x v="6"/>
    <x v="0"/>
    <x v="4"/>
    <x v="0"/>
    <x v="0"/>
  </r>
  <r>
    <x v="1"/>
    <x v="5"/>
    <s v="De Bonte Raaf"/>
    <x v="16"/>
    <x v="57"/>
    <n v="0"/>
    <x v="4"/>
    <x v="6"/>
    <x v="0"/>
    <x v="4"/>
    <x v="0"/>
    <x v="0"/>
  </r>
  <r>
    <x v="1"/>
    <x v="5"/>
    <s v="De Bonte Raaf"/>
    <x v="16"/>
    <x v="58"/>
    <n v="0"/>
    <x v="4"/>
    <x v="6"/>
    <x v="0"/>
    <x v="4"/>
    <x v="0"/>
    <x v="0"/>
  </r>
  <r>
    <x v="1"/>
    <x v="5"/>
    <s v="De Bonte Raaf"/>
    <x v="16"/>
    <x v="59"/>
    <n v="0"/>
    <x v="4"/>
    <x v="6"/>
    <x v="0"/>
    <x v="4"/>
    <x v="0"/>
    <x v="0"/>
  </r>
  <r>
    <x v="1"/>
    <x v="5"/>
    <s v="De Bonte Raaf"/>
    <x v="16"/>
    <x v="60"/>
    <n v="0"/>
    <x v="4"/>
    <x v="6"/>
    <x v="0"/>
    <x v="5"/>
    <x v="0"/>
    <x v="0"/>
  </r>
  <r>
    <x v="1"/>
    <x v="5"/>
    <s v="De Bonte Raaf"/>
    <x v="16"/>
    <x v="61"/>
    <n v="0"/>
    <x v="4"/>
    <x v="6"/>
    <x v="0"/>
    <x v="5"/>
    <x v="0"/>
    <x v="0"/>
  </r>
  <r>
    <x v="1"/>
    <x v="5"/>
    <s v="De Bonte Raaf"/>
    <x v="16"/>
    <x v="62"/>
    <n v="0"/>
    <x v="4"/>
    <x v="6"/>
    <x v="0"/>
    <x v="5"/>
    <x v="0"/>
    <x v="0"/>
  </r>
  <r>
    <x v="1"/>
    <x v="5"/>
    <s v="De Bonte Raaf"/>
    <x v="16"/>
    <x v="63"/>
    <n v="0"/>
    <x v="4"/>
    <x v="6"/>
    <x v="0"/>
    <x v="5"/>
    <x v="0"/>
    <x v="0"/>
  </r>
  <r>
    <x v="1"/>
    <x v="5"/>
    <s v="De Bonte Raaf"/>
    <x v="16"/>
    <x v="64"/>
    <n v="0"/>
    <x v="4"/>
    <x v="6"/>
    <x v="0"/>
    <x v="5"/>
    <x v="0"/>
    <x v="0"/>
  </r>
  <r>
    <x v="1"/>
    <x v="5"/>
    <s v="De Bonte Raaf"/>
    <x v="16"/>
    <x v="65"/>
    <n v="0"/>
    <x v="4"/>
    <x v="6"/>
    <x v="0"/>
    <x v="5"/>
    <x v="0"/>
    <x v="0"/>
  </r>
  <r>
    <x v="1"/>
    <x v="5"/>
    <s v="De Bonte Raaf"/>
    <x v="16"/>
    <x v="66"/>
    <n v="0"/>
    <x v="4"/>
    <x v="6"/>
    <x v="0"/>
    <x v="5"/>
    <x v="0"/>
    <x v="0"/>
  </r>
  <r>
    <x v="1"/>
    <x v="5"/>
    <s v="De Bonte Raaf"/>
    <x v="16"/>
    <x v="67"/>
    <n v="0"/>
    <x v="4"/>
    <x v="6"/>
    <x v="0"/>
    <x v="5"/>
    <x v="0"/>
    <x v="0"/>
  </r>
  <r>
    <x v="1"/>
    <x v="5"/>
    <s v="De Bonte Raaf"/>
    <x v="16"/>
    <x v="68"/>
    <n v="0"/>
    <x v="4"/>
    <x v="6"/>
    <x v="0"/>
    <x v="5"/>
    <x v="0"/>
    <x v="0"/>
  </r>
  <r>
    <x v="1"/>
    <x v="5"/>
    <s v="De Bonte Raaf"/>
    <x v="16"/>
    <x v="69"/>
    <n v="0"/>
    <x v="4"/>
    <x v="6"/>
    <x v="0"/>
    <x v="5"/>
    <x v="0"/>
    <x v="0"/>
  </r>
  <r>
    <x v="1"/>
    <x v="5"/>
    <s v="De Bonte Raaf"/>
    <x v="16"/>
    <x v="70"/>
    <n v="0"/>
    <x v="4"/>
    <x v="6"/>
    <x v="0"/>
    <x v="5"/>
    <x v="0"/>
    <x v="0"/>
  </r>
  <r>
    <x v="1"/>
    <x v="5"/>
    <s v="De Bonte Raaf"/>
    <x v="16"/>
    <x v="71"/>
    <n v="0"/>
    <x v="4"/>
    <x v="6"/>
    <x v="0"/>
    <x v="5"/>
    <x v="0"/>
    <x v="0"/>
  </r>
  <r>
    <x v="1"/>
    <x v="5"/>
    <s v="De Bonte Raaf"/>
    <x v="16"/>
    <x v="72"/>
    <n v="0"/>
    <x v="4"/>
    <x v="6"/>
    <x v="0"/>
    <x v="4"/>
    <x v="0"/>
    <x v="0"/>
  </r>
  <r>
    <x v="1"/>
    <x v="5"/>
    <s v="De Bonte Raaf"/>
    <x v="16"/>
    <x v="73"/>
    <n v="0"/>
    <x v="4"/>
    <x v="6"/>
    <x v="0"/>
    <x v="4"/>
    <x v="0"/>
    <x v="0"/>
  </r>
  <r>
    <x v="1"/>
    <x v="5"/>
    <s v="De Bonte Raaf"/>
    <x v="16"/>
    <x v="74"/>
    <n v="0"/>
    <x v="4"/>
    <x v="6"/>
    <x v="0"/>
    <x v="4"/>
    <x v="0"/>
    <x v="0"/>
  </r>
  <r>
    <x v="1"/>
    <x v="5"/>
    <s v="De Bonte Raaf"/>
    <x v="16"/>
    <x v="75"/>
    <n v="0"/>
    <x v="4"/>
    <x v="6"/>
    <x v="0"/>
    <x v="4"/>
    <x v="0"/>
    <x v="0"/>
  </r>
  <r>
    <x v="1"/>
    <x v="5"/>
    <s v="De Bonte Raaf"/>
    <x v="16"/>
    <x v="76"/>
    <n v="0"/>
    <x v="4"/>
    <x v="6"/>
    <x v="0"/>
    <x v="6"/>
    <x v="0"/>
    <x v="0"/>
  </r>
  <r>
    <x v="1"/>
    <x v="5"/>
    <s v="De Bonte Raaf"/>
    <x v="16"/>
    <x v="125"/>
    <n v="0"/>
    <x v="4"/>
    <x v="6"/>
    <x v="0"/>
    <x v="6"/>
    <x v="0"/>
    <x v="0"/>
  </r>
  <r>
    <x v="1"/>
    <x v="5"/>
    <s v="De Bonte Raaf"/>
    <x v="16"/>
    <x v="77"/>
    <n v="0"/>
    <x v="4"/>
    <x v="6"/>
    <x v="0"/>
    <x v="7"/>
    <x v="0"/>
    <x v="0"/>
  </r>
  <r>
    <x v="1"/>
    <x v="5"/>
    <s v="De Bonte Raaf"/>
    <x v="16"/>
    <x v="78"/>
    <n v="0"/>
    <x v="4"/>
    <x v="6"/>
    <x v="0"/>
    <x v="7"/>
    <x v="0"/>
    <x v="0"/>
  </r>
  <r>
    <x v="1"/>
    <x v="5"/>
    <s v="De Bonte Raaf"/>
    <x v="16"/>
    <x v="79"/>
    <n v="0"/>
    <x v="4"/>
    <x v="6"/>
    <x v="0"/>
    <x v="7"/>
    <x v="0"/>
    <x v="0"/>
  </r>
  <r>
    <x v="1"/>
    <x v="5"/>
    <s v="De Bonte Raaf"/>
    <x v="16"/>
    <x v="80"/>
    <n v="0"/>
    <x v="4"/>
    <x v="6"/>
    <x v="0"/>
    <x v="8"/>
    <x v="0"/>
    <x v="0"/>
  </r>
  <r>
    <x v="1"/>
    <x v="5"/>
    <s v="De Bonte Raaf"/>
    <x v="16"/>
    <x v="126"/>
    <n v="0"/>
    <x v="4"/>
    <x v="6"/>
    <x v="0"/>
    <x v="8"/>
    <x v="0"/>
    <x v="0"/>
  </r>
  <r>
    <x v="1"/>
    <x v="5"/>
    <s v="De Bonte Raaf"/>
    <x v="16"/>
    <x v="81"/>
    <n v="0"/>
    <x v="4"/>
    <x v="6"/>
    <x v="0"/>
    <x v="8"/>
    <x v="0"/>
    <x v="0"/>
  </r>
  <r>
    <x v="1"/>
    <x v="5"/>
    <s v="De Bonte Raaf"/>
    <x v="16"/>
    <x v="82"/>
    <n v="0"/>
    <x v="4"/>
    <x v="6"/>
    <x v="0"/>
    <x v="8"/>
    <x v="0"/>
    <x v="0"/>
  </r>
  <r>
    <x v="1"/>
    <x v="5"/>
    <s v="De Bonte Raaf"/>
    <x v="16"/>
    <x v="83"/>
    <n v="0"/>
    <x v="4"/>
    <x v="6"/>
    <x v="0"/>
    <x v="9"/>
    <x v="0"/>
    <x v="0"/>
  </r>
  <r>
    <x v="1"/>
    <x v="5"/>
    <s v="De Bonte Raaf"/>
    <x v="16"/>
    <x v="84"/>
    <n v="0"/>
    <x v="4"/>
    <x v="6"/>
    <x v="0"/>
    <x v="3"/>
    <x v="0"/>
    <x v="0"/>
  </r>
  <r>
    <x v="1"/>
    <x v="5"/>
    <s v="De Bonte Raaf"/>
    <x v="17"/>
    <x v="0"/>
    <n v="188.79"/>
    <x v="0"/>
    <x v="7"/>
    <x v="0"/>
    <x v="0"/>
    <x v="2"/>
    <x v="1"/>
  </r>
  <r>
    <x v="1"/>
    <x v="5"/>
    <s v="De Bonte Raaf"/>
    <x v="17"/>
    <x v="85"/>
    <n v="99.6"/>
    <x v="0"/>
    <x v="7"/>
    <x v="0"/>
    <x v="0"/>
    <x v="2"/>
    <x v="1"/>
  </r>
  <r>
    <x v="1"/>
    <x v="5"/>
    <s v="De Bonte Raaf"/>
    <x v="17"/>
    <x v="2"/>
    <n v="0"/>
    <x v="0"/>
    <x v="7"/>
    <x v="0"/>
    <x v="0"/>
    <x v="2"/>
    <x v="1"/>
  </r>
  <r>
    <x v="1"/>
    <x v="5"/>
    <s v="De Bonte Raaf"/>
    <x v="17"/>
    <x v="86"/>
    <n v="99.6"/>
    <x v="0"/>
    <x v="7"/>
    <x v="0"/>
    <x v="0"/>
    <x v="2"/>
    <x v="1"/>
  </r>
  <r>
    <x v="1"/>
    <x v="5"/>
    <s v="De Bonte Raaf"/>
    <x v="17"/>
    <x v="4"/>
    <n v="0"/>
    <x v="0"/>
    <x v="7"/>
    <x v="0"/>
    <x v="1"/>
    <x v="2"/>
    <x v="1"/>
  </r>
  <r>
    <x v="1"/>
    <x v="5"/>
    <s v="De Bonte Raaf"/>
    <x v="17"/>
    <x v="5"/>
    <n v="0"/>
    <x v="0"/>
    <x v="7"/>
    <x v="0"/>
    <x v="0"/>
    <x v="2"/>
    <x v="1"/>
  </r>
  <r>
    <x v="1"/>
    <x v="5"/>
    <s v="De Bonte Raaf"/>
    <x v="17"/>
    <x v="6"/>
    <n v="106.97"/>
    <x v="0"/>
    <x v="7"/>
    <x v="0"/>
    <x v="0"/>
    <x v="2"/>
    <x v="1"/>
  </r>
  <r>
    <x v="1"/>
    <x v="5"/>
    <s v="De Bonte Raaf"/>
    <x v="17"/>
    <x v="101"/>
    <n v="0"/>
    <x v="0"/>
    <x v="7"/>
    <x v="0"/>
    <x v="1"/>
    <x v="2"/>
    <x v="1"/>
  </r>
  <r>
    <x v="1"/>
    <x v="5"/>
    <s v="De Bonte Raaf"/>
    <x v="17"/>
    <x v="7"/>
    <n v="0"/>
    <x v="0"/>
    <x v="7"/>
    <x v="0"/>
    <x v="0"/>
    <x v="2"/>
    <x v="1"/>
  </r>
  <r>
    <x v="1"/>
    <x v="5"/>
    <s v="De Bonte Raaf"/>
    <x v="17"/>
    <x v="9"/>
    <n v="0"/>
    <x v="0"/>
    <x v="7"/>
    <x v="0"/>
    <x v="0"/>
    <x v="2"/>
    <x v="1"/>
  </r>
  <r>
    <x v="1"/>
    <x v="5"/>
    <s v="De Bonte Raaf"/>
    <x v="17"/>
    <x v="102"/>
    <n v="0"/>
    <x v="0"/>
    <x v="7"/>
    <x v="0"/>
    <x v="0"/>
    <x v="2"/>
    <x v="1"/>
  </r>
  <r>
    <x v="1"/>
    <x v="5"/>
    <s v="De Bonte Raaf"/>
    <x v="17"/>
    <x v="87"/>
    <n v="0"/>
    <x v="0"/>
    <x v="7"/>
    <x v="0"/>
    <x v="0"/>
    <x v="2"/>
    <x v="1"/>
  </r>
  <r>
    <x v="1"/>
    <x v="5"/>
    <s v="De Bonte Raaf"/>
    <x v="17"/>
    <x v="88"/>
    <n v="0"/>
    <x v="0"/>
    <x v="7"/>
    <x v="0"/>
    <x v="0"/>
    <x v="2"/>
    <x v="1"/>
  </r>
  <r>
    <x v="1"/>
    <x v="5"/>
    <s v="De Bonte Raaf"/>
    <x v="17"/>
    <x v="89"/>
    <n v="0"/>
    <x v="0"/>
    <x v="7"/>
    <x v="0"/>
    <x v="0"/>
    <x v="2"/>
    <x v="1"/>
  </r>
  <r>
    <x v="1"/>
    <x v="5"/>
    <s v="De Bonte Raaf"/>
    <x v="17"/>
    <x v="90"/>
    <n v="0"/>
    <x v="0"/>
    <x v="7"/>
    <x v="0"/>
    <x v="0"/>
    <x v="2"/>
    <x v="1"/>
  </r>
  <r>
    <x v="1"/>
    <x v="5"/>
    <s v="De Bonte Raaf"/>
    <x v="17"/>
    <x v="91"/>
    <n v="0"/>
    <x v="0"/>
    <x v="7"/>
    <x v="0"/>
    <x v="0"/>
    <x v="2"/>
    <x v="1"/>
  </r>
  <r>
    <x v="1"/>
    <x v="5"/>
    <s v="De Bonte Raaf"/>
    <x v="17"/>
    <x v="103"/>
    <n v="100"/>
    <x v="0"/>
    <x v="7"/>
    <x v="0"/>
    <x v="1"/>
    <x v="2"/>
    <x v="1"/>
  </r>
  <r>
    <x v="1"/>
    <x v="5"/>
    <s v="De Bonte Raaf"/>
    <x v="17"/>
    <x v="15"/>
    <n v="0"/>
    <x v="0"/>
    <x v="7"/>
    <x v="0"/>
    <x v="0"/>
    <x v="2"/>
    <x v="1"/>
  </r>
  <r>
    <x v="1"/>
    <x v="5"/>
    <s v="De Bonte Raaf"/>
    <x v="17"/>
    <x v="130"/>
    <n v="0"/>
    <x v="0"/>
    <x v="7"/>
    <x v="0"/>
    <x v="0"/>
    <x v="2"/>
    <x v="1"/>
  </r>
  <r>
    <x v="1"/>
    <x v="5"/>
    <s v="De Bonte Raaf"/>
    <x v="17"/>
    <x v="131"/>
    <n v="0"/>
    <x v="0"/>
    <x v="7"/>
    <x v="0"/>
    <x v="0"/>
    <x v="2"/>
    <x v="1"/>
  </r>
  <r>
    <x v="1"/>
    <x v="5"/>
    <s v="De Bonte Raaf"/>
    <x v="17"/>
    <x v="18"/>
    <n v="99.6"/>
    <x v="0"/>
    <x v="7"/>
    <x v="0"/>
    <x v="0"/>
    <x v="2"/>
    <x v="1"/>
  </r>
  <r>
    <x v="1"/>
    <x v="5"/>
    <s v="De Bonte Raaf"/>
    <x v="17"/>
    <x v="19"/>
    <n v="22"/>
    <x v="0"/>
    <x v="7"/>
    <x v="0"/>
    <x v="0"/>
    <x v="2"/>
    <x v="1"/>
  </r>
  <r>
    <x v="1"/>
    <x v="5"/>
    <s v="De Bonte Raaf"/>
    <x v="17"/>
    <x v="20"/>
    <n v="99.6"/>
    <x v="0"/>
    <x v="7"/>
    <x v="0"/>
    <x v="0"/>
    <x v="2"/>
    <x v="1"/>
  </r>
  <r>
    <x v="1"/>
    <x v="5"/>
    <s v="De Bonte Raaf"/>
    <x v="17"/>
    <x v="21"/>
    <n v="-36.67"/>
    <x v="0"/>
    <x v="7"/>
    <x v="0"/>
    <x v="0"/>
    <x v="2"/>
    <x v="1"/>
  </r>
  <r>
    <x v="1"/>
    <x v="5"/>
    <s v="De Bonte Raaf"/>
    <x v="17"/>
    <x v="22"/>
    <n v="99.6"/>
    <x v="0"/>
    <x v="7"/>
    <x v="0"/>
    <x v="0"/>
    <x v="2"/>
    <x v="1"/>
  </r>
  <r>
    <x v="1"/>
    <x v="5"/>
    <s v="De Bonte Raaf"/>
    <x v="17"/>
    <x v="23"/>
    <n v="0"/>
    <x v="0"/>
    <x v="7"/>
    <x v="0"/>
    <x v="0"/>
    <x v="2"/>
    <x v="1"/>
  </r>
  <r>
    <x v="1"/>
    <x v="5"/>
    <s v="De Bonte Raaf"/>
    <x v="17"/>
    <x v="24"/>
    <n v="0"/>
    <x v="0"/>
    <x v="7"/>
    <x v="0"/>
    <x v="0"/>
    <x v="2"/>
    <x v="1"/>
  </r>
  <r>
    <x v="1"/>
    <x v="5"/>
    <s v="De Bonte Raaf"/>
    <x v="17"/>
    <x v="25"/>
    <n v="21.67"/>
    <x v="0"/>
    <x v="7"/>
    <x v="0"/>
    <x v="0"/>
    <x v="2"/>
    <x v="1"/>
  </r>
  <r>
    <x v="1"/>
    <x v="5"/>
    <s v="De Bonte Raaf"/>
    <x v="17"/>
    <x v="26"/>
    <n v="158.4"/>
    <x v="0"/>
    <x v="7"/>
    <x v="0"/>
    <x v="0"/>
    <x v="2"/>
    <x v="1"/>
  </r>
  <r>
    <x v="1"/>
    <x v="5"/>
    <s v="De Bonte Raaf"/>
    <x v="17"/>
    <x v="27"/>
    <n v="0"/>
    <x v="0"/>
    <x v="7"/>
    <x v="0"/>
    <x v="0"/>
    <x v="2"/>
    <x v="1"/>
  </r>
  <r>
    <x v="1"/>
    <x v="5"/>
    <s v="De Bonte Raaf"/>
    <x v="17"/>
    <x v="28"/>
    <n v="99.6"/>
    <x v="0"/>
    <x v="7"/>
    <x v="0"/>
    <x v="0"/>
    <x v="2"/>
    <x v="1"/>
  </r>
  <r>
    <x v="1"/>
    <x v="5"/>
    <s v="De Bonte Raaf"/>
    <x v="17"/>
    <x v="29"/>
    <n v="0"/>
    <x v="0"/>
    <x v="7"/>
    <x v="0"/>
    <x v="0"/>
    <x v="2"/>
    <x v="1"/>
  </r>
  <r>
    <x v="1"/>
    <x v="5"/>
    <s v="De Bonte Raaf"/>
    <x v="17"/>
    <x v="30"/>
    <n v="0"/>
    <x v="0"/>
    <x v="7"/>
    <x v="0"/>
    <x v="0"/>
    <x v="2"/>
    <x v="1"/>
  </r>
  <r>
    <x v="1"/>
    <x v="5"/>
    <s v="De Bonte Raaf"/>
    <x v="17"/>
    <x v="31"/>
    <n v="0"/>
    <x v="0"/>
    <x v="7"/>
    <x v="0"/>
    <x v="0"/>
    <x v="2"/>
    <x v="1"/>
  </r>
  <r>
    <x v="1"/>
    <x v="5"/>
    <s v="De Bonte Raaf"/>
    <x v="17"/>
    <x v="32"/>
    <n v="156"/>
    <x v="0"/>
    <x v="7"/>
    <x v="0"/>
    <x v="0"/>
    <x v="2"/>
    <x v="1"/>
  </r>
  <r>
    <x v="1"/>
    <x v="5"/>
    <s v="De Bonte Raaf"/>
    <x v="17"/>
    <x v="33"/>
    <n v="100"/>
    <x v="0"/>
    <x v="7"/>
    <x v="0"/>
    <x v="0"/>
    <x v="2"/>
    <x v="1"/>
  </r>
  <r>
    <x v="1"/>
    <x v="5"/>
    <s v="De Bonte Raaf"/>
    <x v="17"/>
    <x v="34"/>
    <n v="100"/>
    <x v="0"/>
    <x v="7"/>
    <x v="0"/>
    <x v="0"/>
    <x v="2"/>
    <x v="1"/>
  </r>
  <r>
    <x v="1"/>
    <x v="5"/>
    <s v="De Bonte Raaf"/>
    <x v="17"/>
    <x v="35"/>
    <n v="100"/>
    <x v="0"/>
    <x v="7"/>
    <x v="0"/>
    <x v="0"/>
    <x v="2"/>
    <x v="1"/>
  </r>
  <r>
    <x v="1"/>
    <x v="5"/>
    <s v="De Bonte Raaf"/>
    <x v="17"/>
    <x v="36"/>
    <n v="156"/>
    <x v="0"/>
    <x v="7"/>
    <x v="0"/>
    <x v="0"/>
    <x v="2"/>
    <x v="1"/>
  </r>
  <r>
    <x v="1"/>
    <x v="5"/>
    <s v="De Bonte Raaf"/>
    <x v="17"/>
    <x v="37"/>
    <n v="6.97"/>
    <x v="0"/>
    <x v="7"/>
    <x v="0"/>
    <x v="0"/>
    <x v="2"/>
    <x v="1"/>
  </r>
  <r>
    <x v="1"/>
    <x v="5"/>
    <s v="De Bonte Raaf"/>
    <x v="17"/>
    <x v="127"/>
    <n v="37.1"/>
    <x v="0"/>
    <x v="7"/>
    <x v="0"/>
    <x v="0"/>
    <x v="2"/>
    <x v="1"/>
  </r>
  <r>
    <x v="1"/>
    <x v="5"/>
    <s v="De Bonte Raaf"/>
    <x v="17"/>
    <x v="128"/>
    <n v="37.1"/>
    <x v="0"/>
    <x v="7"/>
    <x v="0"/>
    <x v="0"/>
    <x v="2"/>
    <x v="1"/>
  </r>
  <r>
    <x v="1"/>
    <x v="5"/>
    <s v="De Bonte Raaf"/>
    <x v="17"/>
    <x v="129"/>
    <n v="996.4"/>
    <x v="0"/>
    <x v="7"/>
    <x v="0"/>
    <x v="0"/>
    <x v="2"/>
    <x v="1"/>
  </r>
  <r>
    <x v="1"/>
    <x v="5"/>
    <s v="De Bonte Raaf"/>
    <x v="17"/>
    <x v="38"/>
    <n v="-45.17"/>
    <x v="0"/>
    <x v="7"/>
    <x v="0"/>
    <x v="0"/>
    <x v="2"/>
    <x v="1"/>
  </r>
  <r>
    <x v="1"/>
    <x v="5"/>
    <s v="De Bonte Raaf"/>
    <x v="17"/>
    <x v="93"/>
    <n v="172.8"/>
    <x v="0"/>
    <x v="7"/>
    <x v="0"/>
    <x v="0"/>
    <x v="2"/>
    <x v="1"/>
  </r>
  <r>
    <x v="1"/>
    <x v="5"/>
    <s v="De Bonte Raaf"/>
    <x v="17"/>
    <x v="40"/>
    <n v="127.63"/>
    <x v="0"/>
    <x v="7"/>
    <x v="0"/>
    <x v="0"/>
    <x v="2"/>
    <x v="1"/>
  </r>
  <r>
    <x v="1"/>
    <x v="5"/>
    <s v="De Bonte Raaf"/>
    <x v="17"/>
    <x v="94"/>
    <n v="79.2"/>
    <x v="0"/>
    <x v="7"/>
    <x v="0"/>
    <x v="0"/>
    <x v="2"/>
    <x v="1"/>
  </r>
  <r>
    <x v="1"/>
    <x v="5"/>
    <s v="De Bonte Raaf"/>
    <x v="17"/>
    <x v="92"/>
    <n v="0"/>
    <x v="0"/>
    <x v="7"/>
    <x v="0"/>
    <x v="0"/>
    <x v="2"/>
    <x v="1"/>
  </r>
  <r>
    <x v="1"/>
    <x v="5"/>
    <s v="De Bonte Raaf"/>
    <x v="17"/>
    <x v="107"/>
    <n v="0"/>
    <x v="0"/>
    <x v="7"/>
    <x v="0"/>
    <x v="1"/>
    <x v="2"/>
    <x v="1"/>
  </r>
  <r>
    <x v="1"/>
    <x v="5"/>
    <s v="De Bonte Raaf"/>
    <x v="17"/>
    <x v="43"/>
    <n v="0"/>
    <x v="0"/>
    <x v="7"/>
    <x v="0"/>
    <x v="1"/>
    <x v="2"/>
    <x v="1"/>
  </r>
  <r>
    <x v="1"/>
    <x v="5"/>
    <s v="De Bonte Raaf"/>
    <x v="17"/>
    <x v="108"/>
    <n v="0"/>
    <x v="0"/>
    <x v="7"/>
    <x v="0"/>
    <x v="1"/>
    <x v="2"/>
    <x v="1"/>
  </r>
  <r>
    <x v="1"/>
    <x v="5"/>
    <s v="De Bonte Raaf"/>
    <x v="17"/>
    <x v="109"/>
    <n v="0"/>
    <x v="0"/>
    <x v="7"/>
    <x v="0"/>
    <x v="1"/>
    <x v="2"/>
    <x v="1"/>
  </r>
  <r>
    <x v="1"/>
    <x v="5"/>
    <s v="De Bonte Raaf"/>
    <x v="17"/>
    <x v="110"/>
    <n v="0"/>
    <x v="0"/>
    <x v="7"/>
    <x v="0"/>
    <x v="1"/>
    <x v="2"/>
    <x v="1"/>
  </r>
  <r>
    <x v="1"/>
    <x v="5"/>
    <s v="De Bonte Raaf"/>
    <x v="17"/>
    <x v="44"/>
    <n v="0"/>
    <x v="0"/>
    <x v="7"/>
    <x v="0"/>
    <x v="2"/>
    <x v="2"/>
    <x v="1"/>
  </r>
  <r>
    <x v="1"/>
    <x v="5"/>
    <s v="De Bonte Raaf"/>
    <x v="17"/>
    <x v="111"/>
    <n v="0"/>
    <x v="0"/>
    <x v="7"/>
    <x v="0"/>
    <x v="2"/>
    <x v="2"/>
    <x v="1"/>
  </r>
  <r>
    <x v="1"/>
    <x v="5"/>
    <s v="De Bonte Raaf"/>
    <x v="17"/>
    <x v="46"/>
    <n v="0"/>
    <x v="0"/>
    <x v="7"/>
    <x v="0"/>
    <x v="2"/>
    <x v="2"/>
    <x v="1"/>
  </r>
  <r>
    <x v="1"/>
    <x v="5"/>
    <s v="De Bonte Raaf"/>
    <x v="17"/>
    <x v="112"/>
    <n v="0"/>
    <x v="0"/>
    <x v="7"/>
    <x v="0"/>
    <x v="2"/>
    <x v="2"/>
    <x v="1"/>
  </r>
  <r>
    <x v="1"/>
    <x v="5"/>
    <s v="De Bonte Raaf"/>
    <x v="17"/>
    <x v="113"/>
    <n v="0"/>
    <x v="0"/>
    <x v="7"/>
    <x v="0"/>
    <x v="2"/>
    <x v="2"/>
    <x v="1"/>
  </r>
  <r>
    <x v="1"/>
    <x v="5"/>
    <s v="De Bonte Raaf"/>
    <x v="17"/>
    <x v="114"/>
    <n v="0"/>
    <x v="0"/>
    <x v="7"/>
    <x v="0"/>
    <x v="2"/>
    <x v="2"/>
    <x v="1"/>
  </r>
  <r>
    <x v="1"/>
    <x v="5"/>
    <s v="De Bonte Raaf"/>
    <x v="17"/>
    <x v="115"/>
    <n v="0"/>
    <x v="0"/>
    <x v="7"/>
    <x v="0"/>
    <x v="2"/>
    <x v="2"/>
    <x v="1"/>
  </r>
  <r>
    <x v="1"/>
    <x v="5"/>
    <s v="De Bonte Raaf"/>
    <x v="17"/>
    <x v="116"/>
    <n v="0"/>
    <x v="0"/>
    <x v="7"/>
    <x v="0"/>
    <x v="1"/>
    <x v="2"/>
    <x v="1"/>
  </r>
  <r>
    <x v="1"/>
    <x v="5"/>
    <s v="De Bonte Raaf"/>
    <x v="17"/>
    <x v="117"/>
    <n v="0"/>
    <x v="0"/>
    <x v="7"/>
    <x v="0"/>
    <x v="2"/>
    <x v="2"/>
    <x v="1"/>
  </r>
  <r>
    <x v="1"/>
    <x v="5"/>
    <s v="De Bonte Raaf"/>
    <x v="17"/>
    <x v="118"/>
    <n v="0"/>
    <x v="0"/>
    <x v="7"/>
    <x v="0"/>
    <x v="1"/>
    <x v="2"/>
    <x v="1"/>
  </r>
  <r>
    <x v="1"/>
    <x v="5"/>
    <s v="De Bonte Raaf"/>
    <x v="17"/>
    <x v="119"/>
    <n v="-0.4"/>
    <x v="0"/>
    <x v="7"/>
    <x v="0"/>
    <x v="10"/>
    <x v="2"/>
    <x v="1"/>
  </r>
  <r>
    <x v="1"/>
    <x v="5"/>
    <s v="De Bonte Raaf"/>
    <x v="17"/>
    <x v="132"/>
    <n v="0"/>
    <x v="0"/>
    <x v="7"/>
    <x v="0"/>
    <x v="10"/>
    <x v="2"/>
    <x v="1"/>
  </r>
  <r>
    <x v="1"/>
    <x v="5"/>
    <s v="De Bonte Raaf"/>
    <x v="17"/>
    <x v="133"/>
    <n v="0"/>
    <x v="0"/>
    <x v="7"/>
    <x v="0"/>
    <x v="10"/>
    <x v="2"/>
    <x v="1"/>
  </r>
  <r>
    <x v="1"/>
    <x v="5"/>
    <s v="De Bonte Raaf"/>
    <x v="17"/>
    <x v="120"/>
    <n v="0"/>
    <x v="0"/>
    <x v="7"/>
    <x v="0"/>
    <x v="10"/>
    <x v="2"/>
    <x v="1"/>
  </r>
  <r>
    <x v="1"/>
    <x v="5"/>
    <s v="De Bonte Raaf"/>
    <x v="17"/>
    <x v="121"/>
    <n v="0"/>
    <x v="0"/>
    <x v="7"/>
    <x v="0"/>
    <x v="10"/>
    <x v="2"/>
    <x v="1"/>
  </r>
  <r>
    <x v="1"/>
    <x v="5"/>
    <s v="De Bonte Raaf"/>
    <x v="17"/>
    <x v="122"/>
    <n v="0"/>
    <x v="0"/>
    <x v="7"/>
    <x v="0"/>
    <x v="10"/>
    <x v="2"/>
    <x v="1"/>
  </r>
  <r>
    <x v="1"/>
    <x v="5"/>
    <s v="De Bonte Raaf"/>
    <x v="17"/>
    <x v="123"/>
    <n v="0"/>
    <x v="0"/>
    <x v="7"/>
    <x v="0"/>
    <x v="10"/>
    <x v="2"/>
    <x v="1"/>
  </r>
  <r>
    <x v="1"/>
    <x v="5"/>
    <s v="De Bonte Raaf"/>
    <x v="17"/>
    <x v="124"/>
    <n v="0"/>
    <x v="0"/>
    <x v="7"/>
    <x v="0"/>
    <x v="10"/>
    <x v="2"/>
    <x v="1"/>
  </r>
  <r>
    <x v="1"/>
    <x v="5"/>
    <s v="De Bonte Raaf"/>
    <x v="17"/>
    <x v="48"/>
    <n v="0"/>
    <x v="0"/>
    <x v="7"/>
    <x v="0"/>
    <x v="1"/>
    <x v="2"/>
    <x v="1"/>
  </r>
  <r>
    <x v="1"/>
    <x v="5"/>
    <s v="De Bonte Raaf"/>
    <x v="17"/>
    <x v="49"/>
    <n v="0"/>
    <x v="0"/>
    <x v="7"/>
    <x v="0"/>
    <x v="3"/>
    <x v="2"/>
    <x v="1"/>
  </r>
  <r>
    <x v="1"/>
    <x v="5"/>
    <s v="De Bonte Raaf"/>
    <x v="17"/>
    <x v="50"/>
    <n v="0"/>
    <x v="0"/>
    <x v="7"/>
    <x v="0"/>
    <x v="4"/>
    <x v="2"/>
    <x v="1"/>
  </r>
  <r>
    <x v="1"/>
    <x v="5"/>
    <s v="De Bonte Raaf"/>
    <x v="17"/>
    <x v="51"/>
    <n v="0"/>
    <x v="0"/>
    <x v="7"/>
    <x v="0"/>
    <x v="4"/>
    <x v="2"/>
    <x v="1"/>
  </r>
  <r>
    <x v="1"/>
    <x v="5"/>
    <s v="De Bonte Raaf"/>
    <x v="17"/>
    <x v="52"/>
    <n v="0"/>
    <x v="0"/>
    <x v="7"/>
    <x v="0"/>
    <x v="1"/>
    <x v="2"/>
    <x v="1"/>
  </r>
  <r>
    <x v="1"/>
    <x v="5"/>
    <s v="De Bonte Raaf"/>
    <x v="17"/>
    <x v="53"/>
    <n v="0"/>
    <x v="0"/>
    <x v="7"/>
    <x v="0"/>
    <x v="3"/>
    <x v="2"/>
    <x v="1"/>
  </r>
  <r>
    <x v="1"/>
    <x v="5"/>
    <s v="De Bonte Raaf"/>
    <x v="17"/>
    <x v="54"/>
    <n v="0"/>
    <x v="0"/>
    <x v="7"/>
    <x v="0"/>
    <x v="4"/>
    <x v="2"/>
    <x v="1"/>
  </r>
  <r>
    <x v="1"/>
    <x v="5"/>
    <s v="De Bonte Raaf"/>
    <x v="17"/>
    <x v="55"/>
    <n v="0"/>
    <x v="0"/>
    <x v="7"/>
    <x v="0"/>
    <x v="4"/>
    <x v="2"/>
    <x v="1"/>
  </r>
  <r>
    <x v="1"/>
    <x v="5"/>
    <s v="De Bonte Raaf"/>
    <x v="17"/>
    <x v="56"/>
    <n v="0"/>
    <x v="0"/>
    <x v="7"/>
    <x v="0"/>
    <x v="4"/>
    <x v="2"/>
    <x v="1"/>
  </r>
  <r>
    <x v="1"/>
    <x v="5"/>
    <s v="De Bonte Raaf"/>
    <x v="17"/>
    <x v="57"/>
    <n v="0"/>
    <x v="0"/>
    <x v="7"/>
    <x v="0"/>
    <x v="4"/>
    <x v="2"/>
    <x v="1"/>
  </r>
  <r>
    <x v="1"/>
    <x v="5"/>
    <s v="De Bonte Raaf"/>
    <x v="17"/>
    <x v="58"/>
    <n v="0"/>
    <x v="0"/>
    <x v="7"/>
    <x v="0"/>
    <x v="4"/>
    <x v="2"/>
    <x v="1"/>
  </r>
  <r>
    <x v="1"/>
    <x v="5"/>
    <s v="De Bonte Raaf"/>
    <x v="17"/>
    <x v="59"/>
    <n v="0"/>
    <x v="0"/>
    <x v="7"/>
    <x v="0"/>
    <x v="4"/>
    <x v="2"/>
    <x v="1"/>
  </r>
  <r>
    <x v="1"/>
    <x v="5"/>
    <s v="De Bonte Raaf"/>
    <x v="17"/>
    <x v="60"/>
    <n v="0"/>
    <x v="0"/>
    <x v="7"/>
    <x v="0"/>
    <x v="5"/>
    <x v="2"/>
    <x v="1"/>
  </r>
  <r>
    <x v="1"/>
    <x v="5"/>
    <s v="De Bonte Raaf"/>
    <x v="17"/>
    <x v="64"/>
    <n v="0"/>
    <x v="0"/>
    <x v="7"/>
    <x v="0"/>
    <x v="5"/>
    <x v="2"/>
    <x v="1"/>
  </r>
  <r>
    <x v="1"/>
    <x v="5"/>
    <s v="De Bonte Raaf"/>
    <x v="17"/>
    <x v="66"/>
    <n v="0"/>
    <x v="0"/>
    <x v="7"/>
    <x v="0"/>
    <x v="5"/>
    <x v="2"/>
    <x v="1"/>
  </r>
  <r>
    <x v="1"/>
    <x v="5"/>
    <s v="De Bonte Raaf"/>
    <x v="17"/>
    <x v="67"/>
    <n v="0"/>
    <x v="0"/>
    <x v="7"/>
    <x v="0"/>
    <x v="5"/>
    <x v="2"/>
    <x v="1"/>
  </r>
  <r>
    <x v="1"/>
    <x v="5"/>
    <s v="De Bonte Raaf"/>
    <x v="17"/>
    <x v="70"/>
    <n v="0"/>
    <x v="0"/>
    <x v="7"/>
    <x v="0"/>
    <x v="5"/>
    <x v="2"/>
    <x v="1"/>
  </r>
  <r>
    <x v="1"/>
    <x v="5"/>
    <s v="De Bonte Raaf"/>
    <x v="17"/>
    <x v="72"/>
    <n v="0"/>
    <x v="0"/>
    <x v="7"/>
    <x v="0"/>
    <x v="4"/>
    <x v="2"/>
    <x v="1"/>
  </r>
  <r>
    <x v="1"/>
    <x v="5"/>
    <s v="De Bonte Raaf"/>
    <x v="17"/>
    <x v="73"/>
    <n v="0"/>
    <x v="0"/>
    <x v="7"/>
    <x v="0"/>
    <x v="4"/>
    <x v="2"/>
    <x v="1"/>
  </r>
  <r>
    <x v="1"/>
    <x v="5"/>
    <s v="De Bonte Raaf"/>
    <x v="17"/>
    <x v="74"/>
    <n v="0"/>
    <x v="0"/>
    <x v="7"/>
    <x v="0"/>
    <x v="4"/>
    <x v="2"/>
    <x v="1"/>
  </r>
  <r>
    <x v="1"/>
    <x v="5"/>
    <s v="De Bonte Raaf"/>
    <x v="17"/>
    <x v="75"/>
    <n v="0"/>
    <x v="0"/>
    <x v="7"/>
    <x v="0"/>
    <x v="4"/>
    <x v="2"/>
    <x v="1"/>
  </r>
  <r>
    <x v="1"/>
    <x v="5"/>
    <s v="De Bonte Raaf"/>
    <x v="17"/>
    <x v="76"/>
    <n v="6.97"/>
    <x v="0"/>
    <x v="7"/>
    <x v="0"/>
    <x v="6"/>
    <x v="2"/>
    <x v="1"/>
  </r>
  <r>
    <x v="1"/>
    <x v="5"/>
    <s v="De Bonte Raaf"/>
    <x v="17"/>
    <x v="125"/>
    <n v="0"/>
    <x v="0"/>
    <x v="7"/>
    <x v="0"/>
    <x v="6"/>
    <x v="2"/>
    <x v="1"/>
  </r>
  <r>
    <x v="1"/>
    <x v="5"/>
    <s v="De Bonte Raaf"/>
    <x v="17"/>
    <x v="77"/>
    <n v="-36.67"/>
    <x v="0"/>
    <x v="7"/>
    <x v="0"/>
    <x v="7"/>
    <x v="2"/>
    <x v="1"/>
  </r>
  <r>
    <x v="1"/>
    <x v="5"/>
    <s v="De Bonte Raaf"/>
    <x v="17"/>
    <x v="78"/>
    <n v="0"/>
    <x v="0"/>
    <x v="7"/>
    <x v="0"/>
    <x v="7"/>
    <x v="2"/>
    <x v="1"/>
  </r>
  <r>
    <x v="1"/>
    <x v="5"/>
    <s v="De Bonte Raaf"/>
    <x v="17"/>
    <x v="79"/>
    <n v="0"/>
    <x v="0"/>
    <x v="7"/>
    <x v="0"/>
    <x v="7"/>
    <x v="2"/>
    <x v="1"/>
  </r>
  <r>
    <x v="1"/>
    <x v="5"/>
    <s v="De Bonte Raaf"/>
    <x v="17"/>
    <x v="80"/>
    <n v="0"/>
    <x v="0"/>
    <x v="7"/>
    <x v="0"/>
    <x v="8"/>
    <x v="2"/>
    <x v="1"/>
  </r>
  <r>
    <x v="1"/>
    <x v="5"/>
    <s v="De Bonte Raaf"/>
    <x v="17"/>
    <x v="126"/>
    <n v="0"/>
    <x v="0"/>
    <x v="7"/>
    <x v="0"/>
    <x v="8"/>
    <x v="2"/>
    <x v="1"/>
  </r>
  <r>
    <x v="1"/>
    <x v="5"/>
    <s v="De Bonte Raaf"/>
    <x v="17"/>
    <x v="81"/>
    <n v="62.93"/>
    <x v="0"/>
    <x v="7"/>
    <x v="0"/>
    <x v="8"/>
    <x v="2"/>
    <x v="1"/>
  </r>
  <r>
    <x v="1"/>
    <x v="5"/>
    <s v="De Bonte Raaf"/>
    <x v="17"/>
    <x v="82"/>
    <n v="0"/>
    <x v="0"/>
    <x v="7"/>
    <x v="0"/>
    <x v="8"/>
    <x v="2"/>
    <x v="1"/>
  </r>
  <r>
    <x v="1"/>
    <x v="5"/>
    <s v="De Bonte Raaf"/>
    <x v="17"/>
    <x v="83"/>
    <n v="62.93"/>
    <x v="0"/>
    <x v="7"/>
    <x v="0"/>
    <x v="9"/>
    <x v="2"/>
    <x v="1"/>
  </r>
  <r>
    <x v="1"/>
    <x v="5"/>
    <s v="De Bonte Raaf"/>
    <x v="17"/>
    <x v="84"/>
    <n v="0"/>
    <x v="0"/>
    <x v="7"/>
    <x v="0"/>
    <x v="3"/>
    <x v="2"/>
    <x v="1"/>
  </r>
  <r>
    <x v="1"/>
    <x v="5"/>
    <s v="De Bonte Raaf"/>
    <x v="18"/>
    <x v="0"/>
    <n v="3704.07"/>
    <x v="4"/>
    <x v="5"/>
    <x v="3"/>
    <x v="0"/>
    <x v="0"/>
    <x v="1"/>
  </r>
  <r>
    <x v="1"/>
    <x v="5"/>
    <s v="De Bonte Raaf"/>
    <x v="18"/>
    <x v="85"/>
    <n v="2454.94"/>
    <x v="4"/>
    <x v="5"/>
    <x v="3"/>
    <x v="0"/>
    <x v="0"/>
    <x v="1"/>
  </r>
  <r>
    <x v="1"/>
    <x v="5"/>
    <s v="De Bonte Raaf"/>
    <x v="18"/>
    <x v="2"/>
    <n v="0"/>
    <x v="4"/>
    <x v="5"/>
    <x v="3"/>
    <x v="0"/>
    <x v="0"/>
    <x v="1"/>
  </r>
  <r>
    <x v="1"/>
    <x v="5"/>
    <s v="De Bonte Raaf"/>
    <x v="18"/>
    <x v="86"/>
    <n v="2454.94"/>
    <x v="4"/>
    <x v="5"/>
    <x v="3"/>
    <x v="0"/>
    <x v="0"/>
    <x v="1"/>
  </r>
  <r>
    <x v="1"/>
    <x v="5"/>
    <s v="De Bonte Raaf"/>
    <x v="18"/>
    <x v="4"/>
    <n v="1650"/>
    <x v="4"/>
    <x v="5"/>
    <x v="3"/>
    <x v="1"/>
    <x v="0"/>
    <x v="1"/>
  </r>
  <r>
    <x v="1"/>
    <x v="5"/>
    <s v="De Bonte Raaf"/>
    <x v="18"/>
    <x v="5"/>
    <n v="0"/>
    <x v="4"/>
    <x v="5"/>
    <x v="3"/>
    <x v="0"/>
    <x v="0"/>
    <x v="1"/>
  </r>
  <r>
    <x v="1"/>
    <x v="5"/>
    <s v="De Bonte Raaf"/>
    <x v="18"/>
    <x v="6"/>
    <n v="2584.5300000000002"/>
    <x v="4"/>
    <x v="5"/>
    <x v="3"/>
    <x v="0"/>
    <x v="0"/>
    <x v="1"/>
  </r>
  <r>
    <x v="1"/>
    <x v="5"/>
    <s v="De Bonte Raaf"/>
    <x v="18"/>
    <x v="101"/>
    <n v="50"/>
    <x v="4"/>
    <x v="5"/>
    <x v="3"/>
    <x v="1"/>
    <x v="0"/>
    <x v="1"/>
  </r>
  <r>
    <x v="1"/>
    <x v="5"/>
    <s v="De Bonte Raaf"/>
    <x v="18"/>
    <x v="7"/>
    <n v="0"/>
    <x v="4"/>
    <x v="5"/>
    <x v="3"/>
    <x v="0"/>
    <x v="0"/>
    <x v="1"/>
  </r>
  <r>
    <x v="1"/>
    <x v="5"/>
    <s v="De Bonte Raaf"/>
    <x v="18"/>
    <x v="9"/>
    <n v="0"/>
    <x v="4"/>
    <x v="5"/>
    <x v="3"/>
    <x v="0"/>
    <x v="0"/>
    <x v="1"/>
  </r>
  <r>
    <x v="1"/>
    <x v="5"/>
    <s v="De Bonte Raaf"/>
    <x v="18"/>
    <x v="102"/>
    <n v="0"/>
    <x v="4"/>
    <x v="5"/>
    <x v="3"/>
    <x v="0"/>
    <x v="0"/>
    <x v="1"/>
  </r>
  <r>
    <x v="1"/>
    <x v="5"/>
    <s v="De Bonte Raaf"/>
    <x v="18"/>
    <x v="87"/>
    <n v="1650"/>
    <x v="4"/>
    <x v="5"/>
    <x v="3"/>
    <x v="0"/>
    <x v="0"/>
    <x v="1"/>
  </r>
  <r>
    <x v="1"/>
    <x v="5"/>
    <s v="De Bonte Raaf"/>
    <x v="18"/>
    <x v="88"/>
    <n v="1650"/>
    <x v="4"/>
    <x v="5"/>
    <x v="3"/>
    <x v="0"/>
    <x v="0"/>
    <x v="1"/>
  </r>
  <r>
    <x v="1"/>
    <x v="5"/>
    <s v="De Bonte Raaf"/>
    <x v="18"/>
    <x v="89"/>
    <n v="1650"/>
    <x v="4"/>
    <x v="5"/>
    <x v="3"/>
    <x v="0"/>
    <x v="0"/>
    <x v="1"/>
  </r>
  <r>
    <x v="1"/>
    <x v="5"/>
    <s v="De Bonte Raaf"/>
    <x v="18"/>
    <x v="90"/>
    <n v="1650"/>
    <x v="4"/>
    <x v="5"/>
    <x v="3"/>
    <x v="0"/>
    <x v="0"/>
    <x v="1"/>
  </r>
  <r>
    <x v="1"/>
    <x v="5"/>
    <s v="De Bonte Raaf"/>
    <x v="18"/>
    <x v="91"/>
    <n v="1650"/>
    <x v="4"/>
    <x v="5"/>
    <x v="3"/>
    <x v="0"/>
    <x v="0"/>
    <x v="1"/>
  </r>
  <r>
    <x v="1"/>
    <x v="5"/>
    <s v="De Bonte Raaf"/>
    <x v="18"/>
    <x v="103"/>
    <n v="0"/>
    <x v="4"/>
    <x v="5"/>
    <x v="3"/>
    <x v="1"/>
    <x v="0"/>
    <x v="1"/>
  </r>
  <r>
    <x v="1"/>
    <x v="5"/>
    <s v="De Bonte Raaf"/>
    <x v="18"/>
    <x v="15"/>
    <n v="0"/>
    <x v="4"/>
    <x v="5"/>
    <x v="3"/>
    <x v="0"/>
    <x v="0"/>
    <x v="1"/>
  </r>
  <r>
    <x v="1"/>
    <x v="5"/>
    <s v="De Bonte Raaf"/>
    <x v="18"/>
    <x v="16"/>
    <n v="2454.94"/>
    <x v="4"/>
    <x v="5"/>
    <x v="3"/>
    <x v="0"/>
    <x v="0"/>
    <x v="1"/>
  </r>
  <r>
    <x v="1"/>
    <x v="5"/>
    <s v="De Bonte Raaf"/>
    <x v="18"/>
    <x v="17"/>
    <n v="0"/>
    <x v="4"/>
    <x v="5"/>
    <x v="3"/>
    <x v="0"/>
    <x v="0"/>
    <x v="1"/>
  </r>
  <r>
    <x v="1"/>
    <x v="5"/>
    <s v="De Bonte Raaf"/>
    <x v="18"/>
    <x v="18"/>
    <n v="2454.94"/>
    <x v="4"/>
    <x v="5"/>
    <x v="3"/>
    <x v="0"/>
    <x v="0"/>
    <x v="1"/>
  </r>
  <r>
    <x v="1"/>
    <x v="5"/>
    <s v="De Bonte Raaf"/>
    <x v="18"/>
    <x v="19"/>
    <n v="17"/>
    <x v="4"/>
    <x v="5"/>
    <x v="3"/>
    <x v="0"/>
    <x v="0"/>
    <x v="1"/>
  </r>
  <r>
    <x v="1"/>
    <x v="5"/>
    <s v="De Bonte Raaf"/>
    <x v="18"/>
    <x v="20"/>
    <n v="2454.94"/>
    <x v="4"/>
    <x v="5"/>
    <x v="3"/>
    <x v="0"/>
    <x v="0"/>
    <x v="1"/>
  </r>
  <r>
    <x v="1"/>
    <x v="5"/>
    <s v="De Bonte Raaf"/>
    <x v="18"/>
    <x v="21"/>
    <n v="-378.5"/>
    <x v="4"/>
    <x v="5"/>
    <x v="3"/>
    <x v="0"/>
    <x v="0"/>
    <x v="1"/>
  </r>
  <r>
    <x v="1"/>
    <x v="5"/>
    <s v="De Bonte Raaf"/>
    <x v="18"/>
    <x v="22"/>
    <n v="2454.94"/>
    <x v="4"/>
    <x v="5"/>
    <x v="3"/>
    <x v="0"/>
    <x v="0"/>
    <x v="1"/>
  </r>
  <r>
    <x v="1"/>
    <x v="5"/>
    <s v="De Bonte Raaf"/>
    <x v="18"/>
    <x v="23"/>
    <n v="2454.94"/>
    <x v="4"/>
    <x v="5"/>
    <x v="3"/>
    <x v="0"/>
    <x v="0"/>
    <x v="1"/>
  </r>
  <r>
    <x v="1"/>
    <x v="5"/>
    <s v="De Bonte Raaf"/>
    <x v="18"/>
    <x v="24"/>
    <n v="2454.94"/>
    <x v="4"/>
    <x v="5"/>
    <x v="3"/>
    <x v="0"/>
    <x v="0"/>
    <x v="1"/>
  </r>
  <r>
    <x v="1"/>
    <x v="5"/>
    <s v="De Bonte Raaf"/>
    <x v="18"/>
    <x v="25"/>
    <n v="21.67"/>
    <x v="4"/>
    <x v="5"/>
    <x v="3"/>
    <x v="0"/>
    <x v="0"/>
    <x v="1"/>
  </r>
  <r>
    <x v="1"/>
    <x v="5"/>
    <s v="De Bonte Raaf"/>
    <x v="18"/>
    <x v="26"/>
    <n v="77"/>
    <x v="4"/>
    <x v="5"/>
    <x v="3"/>
    <x v="0"/>
    <x v="0"/>
    <x v="1"/>
  </r>
  <r>
    <x v="1"/>
    <x v="5"/>
    <s v="De Bonte Raaf"/>
    <x v="18"/>
    <x v="27"/>
    <n v="336.67"/>
    <x v="4"/>
    <x v="5"/>
    <x v="3"/>
    <x v="0"/>
    <x v="0"/>
    <x v="1"/>
  </r>
  <r>
    <x v="1"/>
    <x v="5"/>
    <s v="De Bonte Raaf"/>
    <x v="18"/>
    <x v="28"/>
    <n v="2454.94"/>
    <x v="4"/>
    <x v="5"/>
    <x v="3"/>
    <x v="0"/>
    <x v="0"/>
    <x v="1"/>
  </r>
  <r>
    <x v="1"/>
    <x v="5"/>
    <s v="De Bonte Raaf"/>
    <x v="18"/>
    <x v="29"/>
    <n v="0"/>
    <x v="4"/>
    <x v="5"/>
    <x v="3"/>
    <x v="0"/>
    <x v="0"/>
    <x v="1"/>
  </r>
  <r>
    <x v="1"/>
    <x v="5"/>
    <s v="De Bonte Raaf"/>
    <x v="18"/>
    <x v="30"/>
    <n v="3300"/>
    <x v="4"/>
    <x v="5"/>
    <x v="3"/>
    <x v="0"/>
    <x v="0"/>
    <x v="1"/>
  </r>
  <r>
    <x v="1"/>
    <x v="5"/>
    <s v="De Bonte Raaf"/>
    <x v="18"/>
    <x v="31"/>
    <n v="21.15"/>
    <x v="4"/>
    <x v="5"/>
    <x v="3"/>
    <x v="0"/>
    <x v="0"/>
    <x v="1"/>
  </r>
  <r>
    <x v="1"/>
    <x v="5"/>
    <s v="De Bonte Raaf"/>
    <x v="18"/>
    <x v="32"/>
    <n v="78"/>
    <x v="4"/>
    <x v="5"/>
    <x v="3"/>
    <x v="0"/>
    <x v="0"/>
    <x v="1"/>
  </r>
  <r>
    <x v="1"/>
    <x v="5"/>
    <s v="De Bonte Raaf"/>
    <x v="18"/>
    <x v="33"/>
    <n v="50"/>
    <x v="4"/>
    <x v="5"/>
    <x v="3"/>
    <x v="0"/>
    <x v="0"/>
    <x v="1"/>
  </r>
  <r>
    <x v="1"/>
    <x v="5"/>
    <s v="De Bonte Raaf"/>
    <x v="18"/>
    <x v="34"/>
    <n v="50"/>
    <x v="4"/>
    <x v="5"/>
    <x v="3"/>
    <x v="0"/>
    <x v="0"/>
    <x v="1"/>
  </r>
  <r>
    <x v="1"/>
    <x v="5"/>
    <s v="De Bonte Raaf"/>
    <x v="18"/>
    <x v="35"/>
    <n v="80"/>
    <x v="4"/>
    <x v="5"/>
    <x v="3"/>
    <x v="0"/>
    <x v="0"/>
    <x v="1"/>
  </r>
  <r>
    <x v="1"/>
    <x v="5"/>
    <s v="De Bonte Raaf"/>
    <x v="18"/>
    <x v="36"/>
    <n v="78"/>
    <x v="4"/>
    <x v="5"/>
    <x v="3"/>
    <x v="0"/>
    <x v="0"/>
    <x v="1"/>
  </r>
  <r>
    <x v="1"/>
    <x v="5"/>
    <s v="De Bonte Raaf"/>
    <x v="18"/>
    <x v="37"/>
    <n v="171.85"/>
    <x v="4"/>
    <x v="5"/>
    <x v="3"/>
    <x v="0"/>
    <x v="0"/>
    <x v="1"/>
  </r>
  <r>
    <x v="1"/>
    <x v="5"/>
    <s v="De Bonte Raaf"/>
    <x v="18"/>
    <x v="127"/>
    <n v="40.409999999999997"/>
    <x v="4"/>
    <x v="5"/>
    <x v="3"/>
    <x v="0"/>
    <x v="0"/>
    <x v="1"/>
  </r>
  <r>
    <x v="1"/>
    <x v="5"/>
    <s v="De Bonte Raaf"/>
    <x v="18"/>
    <x v="128"/>
    <n v="40.409999999999997"/>
    <x v="4"/>
    <x v="5"/>
    <x v="3"/>
    <x v="0"/>
    <x v="0"/>
    <x v="1"/>
  </r>
  <r>
    <x v="1"/>
    <x v="5"/>
    <s v="De Bonte Raaf"/>
    <x v="18"/>
    <x v="129"/>
    <n v="22317.16"/>
    <x v="4"/>
    <x v="5"/>
    <x v="3"/>
    <x v="0"/>
    <x v="0"/>
    <x v="1"/>
  </r>
  <r>
    <x v="1"/>
    <x v="5"/>
    <s v="De Bonte Raaf"/>
    <x v="18"/>
    <x v="38"/>
    <n v="4.34"/>
    <x v="4"/>
    <x v="5"/>
    <x v="3"/>
    <x v="0"/>
    <x v="0"/>
    <x v="1"/>
  </r>
  <r>
    <x v="1"/>
    <x v="5"/>
    <s v="De Bonte Raaf"/>
    <x v="18"/>
    <x v="93"/>
    <n v="54"/>
    <x v="4"/>
    <x v="5"/>
    <x v="3"/>
    <x v="0"/>
    <x v="0"/>
    <x v="1"/>
  </r>
  <r>
    <x v="1"/>
    <x v="5"/>
    <s v="De Bonte Raaf"/>
    <x v="18"/>
    <x v="40"/>
    <n v="58.34"/>
    <x v="4"/>
    <x v="5"/>
    <x v="3"/>
    <x v="0"/>
    <x v="0"/>
    <x v="1"/>
  </r>
  <r>
    <x v="1"/>
    <x v="5"/>
    <s v="De Bonte Raaf"/>
    <x v="18"/>
    <x v="41"/>
    <n v="0"/>
    <x v="4"/>
    <x v="5"/>
    <x v="3"/>
    <x v="0"/>
    <x v="0"/>
    <x v="1"/>
  </r>
  <r>
    <x v="1"/>
    <x v="5"/>
    <s v="De Bonte Raaf"/>
    <x v="18"/>
    <x v="92"/>
    <n v="1650"/>
    <x v="4"/>
    <x v="5"/>
    <x v="3"/>
    <x v="0"/>
    <x v="0"/>
    <x v="1"/>
  </r>
  <r>
    <x v="1"/>
    <x v="5"/>
    <s v="De Bonte Raaf"/>
    <x v="18"/>
    <x v="107"/>
    <n v="0"/>
    <x v="4"/>
    <x v="5"/>
    <x v="3"/>
    <x v="1"/>
    <x v="0"/>
    <x v="1"/>
  </r>
  <r>
    <x v="1"/>
    <x v="5"/>
    <s v="De Bonte Raaf"/>
    <x v="18"/>
    <x v="43"/>
    <n v="0"/>
    <x v="4"/>
    <x v="5"/>
    <x v="3"/>
    <x v="1"/>
    <x v="0"/>
    <x v="1"/>
  </r>
  <r>
    <x v="1"/>
    <x v="5"/>
    <s v="De Bonte Raaf"/>
    <x v="18"/>
    <x v="108"/>
    <n v="0"/>
    <x v="4"/>
    <x v="5"/>
    <x v="3"/>
    <x v="1"/>
    <x v="0"/>
    <x v="1"/>
  </r>
  <r>
    <x v="1"/>
    <x v="5"/>
    <s v="De Bonte Raaf"/>
    <x v="18"/>
    <x v="109"/>
    <n v="0"/>
    <x v="4"/>
    <x v="5"/>
    <x v="3"/>
    <x v="1"/>
    <x v="0"/>
    <x v="1"/>
  </r>
  <r>
    <x v="1"/>
    <x v="5"/>
    <s v="De Bonte Raaf"/>
    <x v="18"/>
    <x v="110"/>
    <n v="0"/>
    <x v="4"/>
    <x v="5"/>
    <x v="3"/>
    <x v="1"/>
    <x v="0"/>
    <x v="1"/>
  </r>
  <r>
    <x v="1"/>
    <x v="5"/>
    <s v="De Bonte Raaf"/>
    <x v="18"/>
    <x v="44"/>
    <n v="0"/>
    <x v="4"/>
    <x v="5"/>
    <x v="3"/>
    <x v="2"/>
    <x v="0"/>
    <x v="1"/>
  </r>
  <r>
    <x v="1"/>
    <x v="5"/>
    <s v="De Bonte Raaf"/>
    <x v="18"/>
    <x v="111"/>
    <n v="0"/>
    <x v="4"/>
    <x v="5"/>
    <x v="3"/>
    <x v="2"/>
    <x v="0"/>
    <x v="1"/>
  </r>
  <r>
    <x v="1"/>
    <x v="5"/>
    <s v="De Bonte Raaf"/>
    <x v="18"/>
    <x v="46"/>
    <n v="0"/>
    <x v="4"/>
    <x v="5"/>
    <x v="3"/>
    <x v="2"/>
    <x v="0"/>
    <x v="1"/>
  </r>
  <r>
    <x v="1"/>
    <x v="5"/>
    <s v="De Bonte Raaf"/>
    <x v="18"/>
    <x v="112"/>
    <n v="10"/>
    <x v="4"/>
    <x v="5"/>
    <x v="3"/>
    <x v="2"/>
    <x v="0"/>
    <x v="1"/>
  </r>
  <r>
    <x v="1"/>
    <x v="5"/>
    <s v="De Bonte Raaf"/>
    <x v="18"/>
    <x v="113"/>
    <n v="0"/>
    <x v="4"/>
    <x v="5"/>
    <x v="3"/>
    <x v="2"/>
    <x v="0"/>
    <x v="1"/>
  </r>
  <r>
    <x v="1"/>
    <x v="5"/>
    <s v="De Bonte Raaf"/>
    <x v="18"/>
    <x v="114"/>
    <n v="0"/>
    <x v="4"/>
    <x v="5"/>
    <x v="3"/>
    <x v="2"/>
    <x v="0"/>
    <x v="1"/>
  </r>
  <r>
    <x v="1"/>
    <x v="5"/>
    <s v="De Bonte Raaf"/>
    <x v="18"/>
    <x v="115"/>
    <n v="0"/>
    <x v="4"/>
    <x v="5"/>
    <x v="3"/>
    <x v="2"/>
    <x v="0"/>
    <x v="1"/>
  </r>
  <r>
    <x v="1"/>
    <x v="5"/>
    <s v="De Bonte Raaf"/>
    <x v="18"/>
    <x v="116"/>
    <n v="851.75"/>
    <x v="4"/>
    <x v="5"/>
    <x v="3"/>
    <x v="1"/>
    <x v="0"/>
    <x v="1"/>
  </r>
  <r>
    <x v="1"/>
    <x v="5"/>
    <s v="De Bonte Raaf"/>
    <x v="18"/>
    <x v="117"/>
    <n v="851.75"/>
    <x v="4"/>
    <x v="5"/>
    <x v="3"/>
    <x v="2"/>
    <x v="0"/>
    <x v="1"/>
  </r>
  <r>
    <x v="1"/>
    <x v="5"/>
    <s v="De Bonte Raaf"/>
    <x v="18"/>
    <x v="118"/>
    <n v="0"/>
    <x v="4"/>
    <x v="5"/>
    <x v="3"/>
    <x v="1"/>
    <x v="0"/>
    <x v="1"/>
  </r>
  <r>
    <x v="1"/>
    <x v="5"/>
    <s v="De Bonte Raaf"/>
    <x v="18"/>
    <x v="119"/>
    <n v="-6.8"/>
    <x v="4"/>
    <x v="5"/>
    <x v="3"/>
    <x v="10"/>
    <x v="0"/>
    <x v="1"/>
  </r>
  <r>
    <x v="1"/>
    <x v="5"/>
    <s v="De Bonte Raaf"/>
    <x v="18"/>
    <x v="132"/>
    <n v="0"/>
    <x v="4"/>
    <x v="5"/>
    <x v="3"/>
    <x v="10"/>
    <x v="0"/>
    <x v="1"/>
  </r>
  <r>
    <x v="1"/>
    <x v="5"/>
    <s v="De Bonte Raaf"/>
    <x v="18"/>
    <x v="133"/>
    <n v="0"/>
    <x v="4"/>
    <x v="5"/>
    <x v="3"/>
    <x v="10"/>
    <x v="0"/>
    <x v="1"/>
  </r>
  <r>
    <x v="1"/>
    <x v="5"/>
    <s v="De Bonte Raaf"/>
    <x v="18"/>
    <x v="120"/>
    <n v="362.46"/>
    <x v="4"/>
    <x v="5"/>
    <x v="3"/>
    <x v="10"/>
    <x v="0"/>
    <x v="1"/>
  </r>
  <r>
    <x v="1"/>
    <x v="5"/>
    <s v="De Bonte Raaf"/>
    <x v="18"/>
    <x v="121"/>
    <n v="-90.01"/>
    <x v="4"/>
    <x v="5"/>
    <x v="3"/>
    <x v="10"/>
    <x v="0"/>
    <x v="1"/>
  </r>
  <r>
    <x v="1"/>
    <x v="5"/>
    <s v="De Bonte Raaf"/>
    <x v="18"/>
    <x v="122"/>
    <n v="-90.01"/>
    <x v="4"/>
    <x v="5"/>
    <x v="3"/>
    <x v="10"/>
    <x v="0"/>
    <x v="1"/>
  </r>
  <r>
    <x v="1"/>
    <x v="5"/>
    <s v="De Bonte Raaf"/>
    <x v="18"/>
    <x v="123"/>
    <n v="0"/>
    <x v="4"/>
    <x v="5"/>
    <x v="3"/>
    <x v="10"/>
    <x v="0"/>
    <x v="1"/>
  </r>
  <r>
    <x v="1"/>
    <x v="5"/>
    <s v="De Bonte Raaf"/>
    <x v="18"/>
    <x v="124"/>
    <n v="0"/>
    <x v="4"/>
    <x v="5"/>
    <x v="3"/>
    <x v="10"/>
    <x v="0"/>
    <x v="1"/>
  </r>
  <r>
    <x v="1"/>
    <x v="5"/>
    <s v="De Bonte Raaf"/>
    <x v="18"/>
    <x v="48"/>
    <n v="0"/>
    <x v="4"/>
    <x v="5"/>
    <x v="3"/>
    <x v="1"/>
    <x v="0"/>
    <x v="1"/>
  </r>
  <r>
    <x v="1"/>
    <x v="5"/>
    <s v="De Bonte Raaf"/>
    <x v="18"/>
    <x v="49"/>
    <n v="132"/>
    <x v="4"/>
    <x v="5"/>
    <x v="3"/>
    <x v="3"/>
    <x v="0"/>
    <x v="1"/>
  </r>
  <r>
    <x v="1"/>
    <x v="5"/>
    <s v="De Bonte Raaf"/>
    <x v="18"/>
    <x v="50"/>
    <n v="19.8"/>
    <x v="4"/>
    <x v="5"/>
    <x v="3"/>
    <x v="4"/>
    <x v="0"/>
    <x v="1"/>
  </r>
  <r>
    <x v="1"/>
    <x v="5"/>
    <s v="De Bonte Raaf"/>
    <x v="18"/>
    <x v="51"/>
    <n v="26.4"/>
    <x v="4"/>
    <x v="5"/>
    <x v="3"/>
    <x v="4"/>
    <x v="0"/>
    <x v="1"/>
  </r>
  <r>
    <x v="1"/>
    <x v="5"/>
    <s v="De Bonte Raaf"/>
    <x v="18"/>
    <x v="52"/>
    <n v="0"/>
    <x v="4"/>
    <x v="5"/>
    <x v="3"/>
    <x v="1"/>
    <x v="0"/>
    <x v="1"/>
  </r>
  <r>
    <x v="1"/>
    <x v="5"/>
    <s v="De Bonte Raaf"/>
    <x v="18"/>
    <x v="53"/>
    <n v="24.75"/>
    <x v="4"/>
    <x v="5"/>
    <x v="3"/>
    <x v="3"/>
    <x v="0"/>
    <x v="1"/>
  </r>
  <r>
    <x v="1"/>
    <x v="5"/>
    <s v="De Bonte Raaf"/>
    <x v="18"/>
    <x v="54"/>
    <n v="3.71"/>
    <x v="4"/>
    <x v="5"/>
    <x v="3"/>
    <x v="4"/>
    <x v="0"/>
    <x v="1"/>
  </r>
  <r>
    <x v="1"/>
    <x v="5"/>
    <s v="De Bonte Raaf"/>
    <x v="18"/>
    <x v="55"/>
    <n v="4.95"/>
    <x v="4"/>
    <x v="5"/>
    <x v="3"/>
    <x v="4"/>
    <x v="0"/>
    <x v="1"/>
  </r>
  <r>
    <x v="1"/>
    <x v="5"/>
    <s v="De Bonte Raaf"/>
    <x v="18"/>
    <x v="56"/>
    <n v="0"/>
    <x v="4"/>
    <x v="5"/>
    <x v="3"/>
    <x v="4"/>
    <x v="0"/>
    <x v="1"/>
  </r>
  <r>
    <x v="1"/>
    <x v="5"/>
    <s v="De Bonte Raaf"/>
    <x v="18"/>
    <x v="57"/>
    <n v="0"/>
    <x v="4"/>
    <x v="5"/>
    <x v="3"/>
    <x v="4"/>
    <x v="0"/>
    <x v="1"/>
  </r>
  <r>
    <x v="1"/>
    <x v="5"/>
    <s v="De Bonte Raaf"/>
    <x v="18"/>
    <x v="58"/>
    <n v="0"/>
    <x v="4"/>
    <x v="5"/>
    <x v="3"/>
    <x v="4"/>
    <x v="0"/>
    <x v="1"/>
  </r>
  <r>
    <x v="1"/>
    <x v="5"/>
    <s v="De Bonte Raaf"/>
    <x v="18"/>
    <x v="59"/>
    <n v="0"/>
    <x v="4"/>
    <x v="5"/>
    <x v="3"/>
    <x v="4"/>
    <x v="0"/>
    <x v="1"/>
  </r>
  <r>
    <x v="1"/>
    <x v="5"/>
    <s v="De Bonte Raaf"/>
    <x v="18"/>
    <x v="60"/>
    <n v="184.86"/>
    <x v="4"/>
    <x v="5"/>
    <x v="3"/>
    <x v="5"/>
    <x v="0"/>
    <x v="1"/>
  </r>
  <r>
    <x v="1"/>
    <x v="5"/>
    <s v="De Bonte Raaf"/>
    <x v="18"/>
    <x v="61"/>
    <n v="0"/>
    <x v="4"/>
    <x v="5"/>
    <x v="3"/>
    <x v="5"/>
    <x v="0"/>
    <x v="1"/>
  </r>
  <r>
    <x v="1"/>
    <x v="5"/>
    <s v="De Bonte Raaf"/>
    <x v="18"/>
    <x v="62"/>
    <n v="0"/>
    <x v="4"/>
    <x v="5"/>
    <x v="3"/>
    <x v="5"/>
    <x v="0"/>
    <x v="1"/>
  </r>
  <r>
    <x v="1"/>
    <x v="5"/>
    <s v="De Bonte Raaf"/>
    <x v="18"/>
    <x v="63"/>
    <n v="0"/>
    <x v="4"/>
    <x v="5"/>
    <x v="3"/>
    <x v="5"/>
    <x v="0"/>
    <x v="1"/>
  </r>
  <r>
    <x v="1"/>
    <x v="5"/>
    <s v="De Bonte Raaf"/>
    <x v="18"/>
    <x v="64"/>
    <n v="13.26"/>
    <x v="4"/>
    <x v="5"/>
    <x v="3"/>
    <x v="5"/>
    <x v="0"/>
    <x v="1"/>
  </r>
  <r>
    <x v="1"/>
    <x v="5"/>
    <s v="De Bonte Raaf"/>
    <x v="18"/>
    <x v="65"/>
    <n v="0"/>
    <x v="4"/>
    <x v="5"/>
    <x v="3"/>
    <x v="5"/>
    <x v="0"/>
    <x v="1"/>
  </r>
  <r>
    <x v="1"/>
    <x v="5"/>
    <s v="De Bonte Raaf"/>
    <x v="18"/>
    <x v="66"/>
    <n v="66.28"/>
    <x v="4"/>
    <x v="5"/>
    <x v="3"/>
    <x v="5"/>
    <x v="0"/>
    <x v="1"/>
  </r>
  <r>
    <x v="1"/>
    <x v="5"/>
    <s v="De Bonte Raaf"/>
    <x v="18"/>
    <x v="67"/>
    <n v="0"/>
    <x v="4"/>
    <x v="5"/>
    <x v="3"/>
    <x v="5"/>
    <x v="0"/>
    <x v="1"/>
  </r>
  <r>
    <x v="1"/>
    <x v="5"/>
    <s v="De Bonte Raaf"/>
    <x v="18"/>
    <x v="68"/>
    <n v="0"/>
    <x v="4"/>
    <x v="5"/>
    <x v="3"/>
    <x v="5"/>
    <x v="0"/>
    <x v="1"/>
  </r>
  <r>
    <x v="1"/>
    <x v="5"/>
    <s v="De Bonte Raaf"/>
    <x v="18"/>
    <x v="69"/>
    <n v="0"/>
    <x v="4"/>
    <x v="5"/>
    <x v="3"/>
    <x v="5"/>
    <x v="0"/>
    <x v="1"/>
  </r>
  <r>
    <x v="1"/>
    <x v="5"/>
    <s v="De Bonte Raaf"/>
    <x v="18"/>
    <x v="70"/>
    <n v="9.08"/>
    <x v="4"/>
    <x v="5"/>
    <x v="3"/>
    <x v="5"/>
    <x v="0"/>
    <x v="1"/>
  </r>
  <r>
    <x v="1"/>
    <x v="5"/>
    <s v="De Bonte Raaf"/>
    <x v="18"/>
    <x v="71"/>
    <n v="0"/>
    <x v="4"/>
    <x v="5"/>
    <x v="3"/>
    <x v="5"/>
    <x v="0"/>
    <x v="1"/>
  </r>
  <r>
    <x v="1"/>
    <x v="5"/>
    <s v="De Bonte Raaf"/>
    <x v="18"/>
    <x v="72"/>
    <n v="0"/>
    <x v="4"/>
    <x v="5"/>
    <x v="3"/>
    <x v="4"/>
    <x v="0"/>
    <x v="1"/>
  </r>
  <r>
    <x v="1"/>
    <x v="5"/>
    <s v="De Bonte Raaf"/>
    <x v="18"/>
    <x v="73"/>
    <n v="0"/>
    <x v="4"/>
    <x v="5"/>
    <x v="3"/>
    <x v="4"/>
    <x v="0"/>
    <x v="1"/>
  </r>
  <r>
    <x v="1"/>
    <x v="5"/>
    <s v="De Bonte Raaf"/>
    <x v="18"/>
    <x v="74"/>
    <n v="0"/>
    <x v="4"/>
    <x v="5"/>
    <x v="3"/>
    <x v="4"/>
    <x v="0"/>
    <x v="1"/>
  </r>
  <r>
    <x v="1"/>
    <x v="5"/>
    <s v="De Bonte Raaf"/>
    <x v="18"/>
    <x v="75"/>
    <n v="0"/>
    <x v="4"/>
    <x v="5"/>
    <x v="3"/>
    <x v="4"/>
    <x v="0"/>
    <x v="1"/>
  </r>
  <r>
    <x v="1"/>
    <x v="5"/>
    <s v="De Bonte Raaf"/>
    <x v="18"/>
    <x v="76"/>
    <n v="171.85"/>
    <x v="4"/>
    <x v="5"/>
    <x v="3"/>
    <x v="6"/>
    <x v="0"/>
    <x v="1"/>
  </r>
  <r>
    <x v="1"/>
    <x v="5"/>
    <s v="De Bonte Raaf"/>
    <x v="18"/>
    <x v="125"/>
    <n v="0"/>
    <x v="4"/>
    <x v="5"/>
    <x v="3"/>
    <x v="6"/>
    <x v="0"/>
    <x v="1"/>
  </r>
  <r>
    <x v="1"/>
    <x v="5"/>
    <s v="De Bonte Raaf"/>
    <x v="18"/>
    <x v="77"/>
    <n v="-378.5"/>
    <x v="4"/>
    <x v="5"/>
    <x v="3"/>
    <x v="7"/>
    <x v="0"/>
    <x v="1"/>
  </r>
  <r>
    <x v="1"/>
    <x v="5"/>
    <s v="De Bonte Raaf"/>
    <x v="18"/>
    <x v="78"/>
    <n v="0"/>
    <x v="4"/>
    <x v="5"/>
    <x v="3"/>
    <x v="7"/>
    <x v="0"/>
    <x v="1"/>
  </r>
  <r>
    <x v="1"/>
    <x v="5"/>
    <s v="De Bonte Raaf"/>
    <x v="18"/>
    <x v="79"/>
    <n v="0"/>
    <x v="4"/>
    <x v="5"/>
    <x v="3"/>
    <x v="7"/>
    <x v="0"/>
    <x v="1"/>
  </r>
  <r>
    <x v="1"/>
    <x v="5"/>
    <s v="De Bonte Raaf"/>
    <x v="18"/>
    <x v="80"/>
    <n v="0"/>
    <x v="4"/>
    <x v="5"/>
    <x v="3"/>
    <x v="8"/>
    <x v="0"/>
    <x v="1"/>
  </r>
  <r>
    <x v="1"/>
    <x v="5"/>
    <s v="De Bonte Raaf"/>
    <x v="18"/>
    <x v="126"/>
    <n v="0"/>
    <x v="4"/>
    <x v="5"/>
    <x v="3"/>
    <x v="8"/>
    <x v="0"/>
    <x v="1"/>
  </r>
  <r>
    <x v="1"/>
    <x v="5"/>
    <s v="De Bonte Raaf"/>
    <x v="18"/>
    <x v="81"/>
    <n v="1234.69"/>
    <x v="4"/>
    <x v="5"/>
    <x v="3"/>
    <x v="8"/>
    <x v="0"/>
    <x v="1"/>
  </r>
  <r>
    <x v="1"/>
    <x v="5"/>
    <s v="De Bonte Raaf"/>
    <x v="18"/>
    <x v="82"/>
    <n v="0"/>
    <x v="4"/>
    <x v="5"/>
    <x v="3"/>
    <x v="8"/>
    <x v="0"/>
    <x v="1"/>
  </r>
  <r>
    <x v="1"/>
    <x v="5"/>
    <s v="De Bonte Raaf"/>
    <x v="18"/>
    <x v="83"/>
    <n v="1234.69"/>
    <x v="4"/>
    <x v="5"/>
    <x v="3"/>
    <x v="9"/>
    <x v="0"/>
    <x v="1"/>
  </r>
  <r>
    <x v="1"/>
    <x v="5"/>
    <s v="De Bonte Raaf"/>
    <x v="18"/>
    <x v="84"/>
    <n v="0"/>
    <x v="4"/>
    <x v="5"/>
    <x v="3"/>
    <x v="3"/>
    <x v="0"/>
    <x v="1"/>
  </r>
  <r>
    <x v="1"/>
    <x v="5"/>
    <s v="De Bonte Raaf"/>
    <x v="2"/>
    <x v="0"/>
    <n v="2948.91"/>
    <x v="0"/>
    <x v="1"/>
    <x v="0"/>
    <x v="0"/>
    <x v="1"/>
    <x v="1"/>
  </r>
  <r>
    <x v="1"/>
    <x v="5"/>
    <s v="De Bonte Raaf"/>
    <x v="2"/>
    <x v="85"/>
    <n v="1451.67"/>
    <x v="0"/>
    <x v="1"/>
    <x v="0"/>
    <x v="0"/>
    <x v="1"/>
    <x v="1"/>
  </r>
  <r>
    <x v="1"/>
    <x v="5"/>
    <s v="De Bonte Raaf"/>
    <x v="2"/>
    <x v="2"/>
    <n v="0"/>
    <x v="0"/>
    <x v="1"/>
    <x v="0"/>
    <x v="0"/>
    <x v="1"/>
    <x v="1"/>
  </r>
  <r>
    <x v="1"/>
    <x v="5"/>
    <s v="De Bonte Raaf"/>
    <x v="2"/>
    <x v="86"/>
    <n v="1451.67"/>
    <x v="0"/>
    <x v="1"/>
    <x v="0"/>
    <x v="0"/>
    <x v="1"/>
    <x v="1"/>
  </r>
  <r>
    <x v="1"/>
    <x v="5"/>
    <s v="De Bonte Raaf"/>
    <x v="2"/>
    <x v="4"/>
    <n v="1110"/>
    <x v="0"/>
    <x v="1"/>
    <x v="0"/>
    <x v="1"/>
    <x v="1"/>
    <x v="1"/>
  </r>
  <r>
    <x v="1"/>
    <x v="5"/>
    <s v="De Bonte Raaf"/>
    <x v="2"/>
    <x v="5"/>
    <n v="0"/>
    <x v="0"/>
    <x v="1"/>
    <x v="0"/>
    <x v="0"/>
    <x v="1"/>
    <x v="1"/>
  </r>
  <r>
    <x v="1"/>
    <x v="5"/>
    <s v="De Bonte Raaf"/>
    <x v="2"/>
    <x v="6"/>
    <n v="1760.54"/>
    <x v="0"/>
    <x v="1"/>
    <x v="0"/>
    <x v="0"/>
    <x v="1"/>
    <x v="1"/>
  </r>
  <r>
    <x v="1"/>
    <x v="5"/>
    <s v="De Bonte Raaf"/>
    <x v="2"/>
    <x v="101"/>
    <n v="0"/>
    <x v="0"/>
    <x v="1"/>
    <x v="0"/>
    <x v="1"/>
    <x v="1"/>
    <x v="1"/>
  </r>
  <r>
    <x v="1"/>
    <x v="5"/>
    <s v="De Bonte Raaf"/>
    <x v="2"/>
    <x v="7"/>
    <n v="0"/>
    <x v="0"/>
    <x v="1"/>
    <x v="0"/>
    <x v="0"/>
    <x v="1"/>
    <x v="1"/>
  </r>
  <r>
    <x v="1"/>
    <x v="5"/>
    <s v="De Bonte Raaf"/>
    <x v="2"/>
    <x v="9"/>
    <n v="0"/>
    <x v="0"/>
    <x v="1"/>
    <x v="0"/>
    <x v="0"/>
    <x v="1"/>
    <x v="1"/>
  </r>
  <r>
    <x v="1"/>
    <x v="5"/>
    <s v="De Bonte Raaf"/>
    <x v="2"/>
    <x v="102"/>
    <n v="0"/>
    <x v="0"/>
    <x v="1"/>
    <x v="0"/>
    <x v="0"/>
    <x v="1"/>
    <x v="1"/>
  </r>
  <r>
    <x v="1"/>
    <x v="5"/>
    <s v="De Bonte Raaf"/>
    <x v="2"/>
    <x v="87"/>
    <n v="1110"/>
    <x v="0"/>
    <x v="1"/>
    <x v="0"/>
    <x v="0"/>
    <x v="1"/>
    <x v="1"/>
  </r>
  <r>
    <x v="1"/>
    <x v="5"/>
    <s v="De Bonte Raaf"/>
    <x v="2"/>
    <x v="88"/>
    <n v="1110"/>
    <x v="0"/>
    <x v="1"/>
    <x v="0"/>
    <x v="0"/>
    <x v="1"/>
    <x v="1"/>
  </r>
  <r>
    <x v="1"/>
    <x v="5"/>
    <s v="De Bonte Raaf"/>
    <x v="2"/>
    <x v="89"/>
    <n v="1110"/>
    <x v="0"/>
    <x v="1"/>
    <x v="0"/>
    <x v="0"/>
    <x v="1"/>
    <x v="1"/>
  </r>
  <r>
    <x v="1"/>
    <x v="5"/>
    <s v="De Bonte Raaf"/>
    <x v="2"/>
    <x v="90"/>
    <n v="1110"/>
    <x v="0"/>
    <x v="1"/>
    <x v="0"/>
    <x v="0"/>
    <x v="1"/>
    <x v="1"/>
  </r>
  <r>
    <x v="1"/>
    <x v="5"/>
    <s v="De Bonte Raaf"/>
    <x v="2"/>
    <x v="91"/>
    <n v="1110"/>
    <x v="0"/>
    <x v="1"/>
    <x v="0"/>
    <x v="0"/>
    <x v="1"/>
    <x v="1"/>
  </r>
  <r>
    <x v="1"/>
    <x v="5"/>
    <s v="De Bonte Raaf"/>
    <x v="2"/>
    <x v="103"/>
    <n v="0"/>
    <x v="0"/>
    <x v="1"/>
    <x v="0"/>
    <x v="1"/>
    <x v="1"/>
    <x v="1"/>
  </r>
  <r>
    <x v="1"/>
    <x v="5"/>
    <s v="De Bonte Raaf"/>
    <x v="2"/>
    <x v="15"/>
    <n v="0"/>
    <x v="0"/>
    <x v="1"/>
    <x v="0"/>
    <x v="0"/>
    <x v="1"/>
    <x v="1"/>
  </r>
  <r>
    <x v="1"/>
    <x v="5"/>
    <s v="De Bonte Raaf"/>
    <x v="2"/>
    <x v="16"/>
    <n v="0"/>
    <x v="0"/>
    <x v="1"/>
    <x v="0"/>
    <x v="0"/>
    <x v="1"/>
    <x v="1"/>
  </r>
  <r>
    <x v="1"/>
    <x v="5"/>
    <s v="De Bonte Raaf"/>
    <x v="2"/>
    <x v="17"/>
    <n v="1451.67"/>
    <x v="0"/>
    <x v="1"/>
    <x v="0"/>
    <x v="0"/>
    <x v="1"/>
    <x v="1"/>
  </r>
  <r>
    <x v="1"/>
    <x v="5"/>
    <s v="De Bonte Raaf"/>
    <x v="2"/>
    <x v="18"/>
    <n v="1451.67"/>
    <x v="0"/>
    <x v="1"/>
    <x v="0"/>
    <x v="0"/>
    <x v="1"/>
    <x v="1"/>
  </r>
  <r>
    <x v="1"/>
    <x v="5"/>
    <s v="De Bonte Raaf"/>
    <x v="2"/>
    <x v="19"/>
    <n v="13"/>
    <x v="0"/>
    <x v="1"/>
    <x v="0"/>
    <x v="0"/>
    <x v="1"/>
    <x v="1"/>
  </r>
  <r>
    <x v="1"/>
    <x v="5"/>
    <s v="De Bonte Raaf"/>
    <x v="2"/>
    <x v="20"/>
    <n v="1451.67"/>
    <x v="0"/>
    <x v="1"/>
    <x v="0"/>
    <x v="0"/>
    <x v="1"/>
    <x v="1"/>
  </r>
  <r>
    <x v="1"/>
    <x v="5"/>
    <s v="De Bonte Raaf"/>
    <x v="2"/>
    <x v="21"/>
    <n v="-87.92"/>
    <x v="0"/>
    <x v="1"/>
    <x v="0"/>
    <x v="0"/>
    <x v="1"/>
    <x v="1"/>
  </r>
  <r>
    <x v="1"/>
    <x v="5"/>
    <s v="De Bonte Raaf"/>
    <x v="2"/>
    <x v="22"/>
    <n v="1451.67"/>
    <x v="0"/>
    <x v="1"/>
    <x v="0"/>
    <x v="0"/>
    <x v="1"/>
    <x v="1"/>
  </r>
  <r>
    <x v="1"/>
    <x v="5"/>
    <s v="De Bonte Raaf"/>
    <x v="2"/>
    <x v="23"/>
    <n v="1451.67"/>
    <x v="0"/>
    <x v="1"/>
    <x v="0"/>
    <x v="0"/>
    <x v="1"/>
    <x v="1"/>
  </r>
  <r>
    <x v="1"/>
    <x v="5"/>
    <s v="De Bonte Raaf"/>
    <x v="2"/>
    <x v="24"/>
    <n v="1451.67"/>
    <x v="0"/>
    <x v="1"/>
    <x v="0"/>
    <x v="0"/>
    <x v="1"/>
    <x v="1"/>
  </r>
  <r>
    <x v="1"/>
    <x v="5"/>
    <s v="De Bonte Raaf"/>
    <x v="2"/>
    <x v="25"/>
    <n v="21.67"/>
    <x v="0"/>
    <x v="1"/>
    <x v="0"/>
    <x v="0"/>
    <x v="1"/>
    <x v="1"/>
  </r>
  <r>
    <x v="1"/>
    <x v="5"/>
    <s v="De Bonte Raaf"/>
    <x v="2"/>
    <x v="26"/>
    <n v="93.6"/>
    <x v="0"/>
    <x v="1"/>
    <x v="0"/>
    <x v="0"/>
    <x v="1"/>
    <x v="1"/>
  </r>
  <r>
    <x v="1"/>
    <x v="5"/>
    <s v="De Bonte Raaf"/>
    <x v="2"/>
    <x v="27"/>
    <n v="213.17"/>
    <x v="0"/>
    <x v="1"/>
    <x v="0"/>
    <x v="0"/>
    <x v="1"/>
    <x v="1"/>
  </r>
  <r>
    <x v="1"/>
    <x v="5"/>
    <s v="De Bonte Raaf"/>
    <x v="2"/>
    <x v="28"/>
    <n v="1451.67"/>
    <x v="0"/>
    <x v="1"/>
    <x v="0"/>
    <x v="0"/>
    <x v="1"/>
    <x v="1"/>
  </r>
  <r>
    <x v="1"/>
    <x v="5"/>
    <s v="De Bonte Raaf"/>
    <x v="2"/>
    <x v="29"/>
    <n v="0"/>
    <x v="0"/>
    <x v="1"/>
    <x v="0"/>
    <x v="0"/>
    <x v="1"/>
    <x v="1"/>
  </r>
  <r>
    <x v="1"/>
    <x v="5"/>
    <s v="De Bonte Raaf"/>
    <x v="2"/>
    <x v="30"/>
    <n v="1850"/>
    <x v="0"/>
    <x v="1"/>
    <x v="0"/>
    <x v="0"/>
    <x v="1"/>
    <x v="1"/>
  </r>
  <r>
    <x v="1"/>
    <x v="5"/>
    <s v="De Bonte Raaf"/>
    <x v="2"/>
    <x v="31"/>
    <n v="11.86"/>
    <x v="0"/>
    <x v="1"/>
    <x v="0"/>
    <x v="0"/>
    <x v="1"/>
    <x v="1"/>
  </r>
  <r>
    <x v="1"/>
    <x v="5"/>
    <s v="De Bonte Raaf"/>
    <x v="2"/>
    <x v="32"/>
    <n v="93.6"/>
    <x v="0"/>
    <x v="1"/>
    <x v="0"/>
    <x v="0"/>
    <x v="1"/>
    <x v="1"/>
  </r>
  <r>
    <x v="1"/>
    <x v="5"/>
    <s v="De Bonte Raaf"/>
    <x v="2"/>
    <x v="33"/>
    <n v="60"/>
    <x v="0"/>
    <x v="1"/>
    <x v="0"/>
    <x v="0"/>
    <x v="1"/>
    <x v="1"/>
  </r>
  <r>
    <x v="1"/>
    <x v="5"/>
    <s v="De Bonte Raaf"/>
    <x v="2"/>
    <x v="34"/>
    <n v="60"/>
    <x v="0"/>
    <x v="1"/>
    <x v="0"/>
    <x v="0"/>
    <x v="1"/>
    <x v="1"/>
  </r>
  <r>
    <x v="1"/>
    <x v="5"/>
    <s v="De Bonte Raaf"/>
    <x v="2"/>
    <x v="35"/>
    <n v="60"/>
    <x v="0"/>
    <x v="1"/>
    <x v="0"/>
    <x v="0"/>
    <x v="1"/>
    <x v="1"/>
  </r>
  <r>
    <x v="1"/>
    <x v="5"/>
    <s v="De Bonte Raaf"/>
    <x v="2"/>
    <x v="36"/>
    <n v="94"/>
    <x v="0"/>
    <x v="1"/>
    <x v="0"/>
    <x v="0"/>
    <x v="1"/>
    <x v="1"/>
  </r>
  <r>
    <x v="1"/>
    <x v="5"/>
    <s v="De Bonte Raaf"/>
    <x v="2"/>
    <x v="37"/>
    <n v="101.62"/>
    <x v="0"/>
    <x v="1"/>
    <x v="0"/>
    <x v="0"/>
    <x v="1"/>
    <x v="1"/>
  </r>
  <r>
    <x v="1"/>
    <x v="5"/>
    <s v="De Bonte Raaf"/>
    <x v="2"/>
    <x v="127"/>
    <n v="8.33"/>
    <x v="0"/>
    <x v="1"/>
    <x v="0"/>
    <x v="0"/>
    <x v="1"/>
    <x v="1"/>
  </r>
  <r>
    <x v="1"/>
    <x v="5"/>
    <s v="De Bonte Raaf"/>
    <x v="2"/>
    <x v="128"/>
    <n v="8.33"/>
    <x v="0"/>
    <x v="1"/>
    <x v="0"/>
    <x v="0"/>
    <x v="1"/>
    <x v="1"/>
  </r>
  <r>
    <x v="1"/>
    <x v="5"/>
    <s v="De Bonte Raaf"/>
    <x v="2"/>
    <x v="129"/>
    <n v="19186.07"/>
    <x v="0"/>
    <x v="1"/>
    <x v="0"/>
    <x v="0"/>
    <x v="1"/>
    <x v="1"/>
  </r>
  <r>
    <x v="1"/>
    <x v="5"/>
    <s v="De Bonte Raaf"/>
    <x v="2"/>
    <x v="38"/>
    <n v="25.25"/>
    <x v="0"/>
    <x v="1"/>
    <x v="0"/>
    <x v="0"/>
    <x v="1"/>
    <x v="1"/>
  </r>
  <r>
    <x v="1"/>
    <x v="5"/>
    <s v="De Bonte Raaf"/>
    <x v="2"/>
    <x v="93"/>
    <n v="64.8"/>
    <x v="0"/>
    <x v="1"/>
    <x v="0"/>
    <x v="0"/>
    <x v="1"/>
    <x v="1"/>
  </r>
  <r>
    <x v="1"/>
    <x v="5"/>
    <s v="De Bonte Raaf"/>
    <x v="2"/>
    <x v="40"/>
    <n v="90.05"/>
    <x v="0"/>
    <x v="1"/>
    <x v="0"/>
    <x v="0"/>
    <x v="1"/>
    <x v="1"/>
  </r>
  <r>
    <x v="1"/>
    <x v="5"/>
    <s v="De Bonte Raaf"/>
    <x v="2"/>
    <x v="41"/>
    <n v="0"/>
    <x v="0"/>
    <x v="1"/>
    <x v="0"/>
    <x v="0"/>
    <x v="1"/>
    <x v="1"/>
  </r>
  <r>
    <x v="1"/>
    <x v="5"/>
    <s v="De Bonte Raaf"/>
    <x v="2"/>
    <x v="92"/>
    <n v="1110"/>
    <x v="0"/>
    <x v="1"/>
    <x v="0"/>
    <x v="0"/>
    <x v="1"/>
    <x v="1"/>
  </r>
  <r>
    <x v="1"/>
    <x v="5"/>
    <s v="De Bonte Raaf"/>
    <x v="2"/>
    <x v="107"/>
    <n v="0"/>
    <x v="0"/>
    <x v="1"/>
    <x v="0"/>
    <x v="1"/>
    <x v="1"/>
    <x v="1"/>
  </r>
  <r>
    <x v="1"/>
    <x v="5"/>
    <s v="De Bonte Raaf"/>
    <x v="2"/>
    <x v="43"/>
    <n v="0"/>
    <x v="0"/>
    <x v="1"/>
    <x v="0"/>
    <x v="1"/>
    <x v="1"/>
    <x v="1"/>
  </r>
  <r>
    <x v="1"/>
    <x v="5"/>
    <s v="De Bonte Raaf"/>
    <x v="2"/>
    <x v="108"/>
    <n v="0"/>
    <x v="0"/>
    <x v="1"/>
    <x v="0"/>
    <x v="1"/>
    <x v="1"/>
    <x v="1"/>
  </r>
  <r>
    <x v="1"/>
    <x v="5"/>
    <s v="De Bonte Raaf"/>
    <x v="2"/>
    <x v="109"/>
    <n v="0"/>
    <x v="0"/>
    <x v="1"/>
    <x v="0"/>
    <x v="1"/>
    <x v="1"/>
    <x v="1"/>
  </r>
  <r>
    <x v="1"/>
    <x v="5"/>
    <s v="De Bonte Raaf"/>
    <x v="2"/>
    <x v="110"/>
    <n v="0"/>
    <x v="0"/>
    <x v="1"/>
    <x v="0"/>
    <x v="1"/>
    <x v="1"/>
    <x v="1"/>
  </r>
  <r>
    <x v="1"/>
    <x v="5"/>
    <s v="De Bonte Raaf"/>
    <x v="2"/>
    <x v="44"/>
    <n v="0"/>
    <x v="0"/>
    <x v="1"/>
    <x v="0"/>
    <x v="2"/>
    <x v="1"/>
    <x v="1"/>
  </r>
  <r>
    <x v="1"/>
    <x v="5"/>
    <s v="De Bonte Raaf"/>
    <x v="2"/>
    <x v="111"/>
    <n v="0"/>
    <x v="0"/>
    <x v="1"/>
    <x v="0"/>
    <x v="2"/>
    <x v="1"/>
    <x v="1"/>
  </r>
  <r>
    <x v="1"/>
    <x v="5"/>
    <s v="De Bonte Raaf"/>
    <x v="2"/>
    <x v="46"/>
    <n v="0"/>
    <x v="0"/>
    <x v="1"/>
    <x v="0"/>
    <x v="2"/>
    <x v="1"/>
    <x v="1"/>
  </r>
  <r>
    <x v="1"/>
    <x v="5"/>
    <s v="De Bonte Raaf"/>
    <x v="2"/>
    <x v="112"/>
    <n v="0"/>
    <x v="0"/>
    <x v="1"/>
    <x v="0"/>
    <x v="2"/>
    <x v="1"/>
    <x v="1"/>
  </r>
  <r>
    <x v="1"/>
    <x v="5"/>
    <s v="De Bonte Raaf"/>
    <x v="2"/>
    <x v="113"/>
    <n v="0"/>
    <x v="0"/>
    <x v="1"/>
    <x v="0"/>
    <x v="2"/>
    <x v="1"/>
    <x v="1"/>
  </r>
  <r>
    <x v="1"/>
    <x v="5"/>
    <s v="De Bonte Raaf"/>
    <x v="2"/>
    <x v="114"/>
    <n v="0"/>
    <x v="0"/>
    <x v="1"/>
    <x v="0"/>
    <x v="2"/>
    <x v="1"/>
    <x v="1"/>
  </r>
  <r>
    <x v="1"/>
    <x v="5"/>
    <s v="De Bonte Raaf"/>
    <x v="2"/>
    <x v="115"/>
    <n v="0"/>
    <x v="0"/>
    <x v="1"/>
    <x v="0"/>
    <x v="2"/>
    <x v="1"/>
    <x v="1"/>
  </r>
  <r>
    <x v="1"/>
    <x v="5"/>
    <s v="De Bonte Raaf"/>
    <x v="2"/>
    <x v="116"/>
    <n v="380.78"/>
    <x v="0"/>
    <x v="1"/>
    <x v="0"/>
    <x v="1"/>
    <x v="1"/>
    <x v="1"/>
  </r>
  <r>
    <x v="1"/>
    <x v="5"/>
    <s v="De Bonte Raaf"/>
    <x v="2"/>
    <x v="117"/>
    <n v="380.78"/>
    <x v="0"/>
    <x v="1"/>
    <x v="0"/>
    <x v="2"/>
    <x v="1"/>
    <x v="1"/>
  </r>
  <r>
    <x v="1"/>
    <x v="5"/>
    <s v="De Bonte Raaf"/>
    <x v="2"/>
    <x v="118"/>
    <n v="0"/>
    <x v="0"/>
    <x v="1"/>
    <x v="0"/>
    <x v="1"/>
    <x v="1"/>
    <x v="1"/>
  </r>
  <r>
    <x v="1"/>
    <x v="5"/>
    <s v="De Bonte Raaf"/>
    <x v="2"/>
    <x v="119"/>
    <n v="-4.4400000000000004"/>
    <x v="0"/>
    <x v="1"/>
    <x v="0"/>
    <x v="10"/>
    <x v="1"/>
    <x v="1"/>
  </r>
  <r>
    <x v="1"/>
    <x v="5"/>
    <s v="De Bonte Raaf"/>
    <x v="2"/>
    <x v="132"/>
    <n v="0"/>
    <x v="0"/>
    <x v="1"/>
    <x v="0"/>
    <x v="10"/>
    <x v="1"/>
    <x v="1"/>
  </r>
  <r>
    <x v="1"/>
    <x v="5"/>
    <s v="De Bonte Raaf"/>
    <x v="2"/>
    <x v="133"/>
    <n v="0"/>
    <x v="0"/>
    <x v="1"/>
    <x v="0"/>
    <x v="10"/>
    <x v="1"/>
    <x v="1"/>
  </r>
  <r>
    <x v="1"/>
    <x v="5"/>
    <s v="De Bonte Raaf"/>
    <x v="2"/>
    <x v="120"/>
    <n v="243.84"/>
    <x v="0"/>
    <x v="1"/>
    <x v="0"/>
    <x v="10"/>
    <x v="1"/>
    <x v="1"/>
  </r>
  <r>
    <x v="1"/>
    <x v="5"/>
    <s v="De Bonte Raaf"/>
    <x v="2"/>
    <x v="121"/>
    <n v="-34.67"/>
    <x v="0"/>
    <x v="1"/>
    <x v="0"/>
    <x v="10"/>
    <x v="1"/>
    <x v="1"/>
  </r>
  <r>
    <x v="1"/>
    <x v="5"/>
    <s v="De Bonte Raaf"/>
    <x v="2"/>
    <x v="122"/>
    <n v="-34.67"/>
    <x v="0"/>
    <x v="1"/>
    <x v="0"/>
    <x v="10"/>
    <x v="1"/>
    <x v="1"/>
  </r>
  <r>
    <x v="1"/>
    <x v="5"/>
    <s v="De Bonte Raaf"/>
    <x v="2"/>
    <x v="123"/>
    <n v="0"/>
    <x v="0"/>
    <x v="1"/>
    <x v="0"/>
    <x v="10"/>
    <x v="1"/>
    <x v="1"/>
  </r>
  <r>
    <x v="1"/>
    <x v="5"/>
    <s v="De Bonte Raaf"/>
    <x v="2"/>
    <x v="124"/>
    <n v="0"/>
    <x v="0"/>
    <x v="1"/>
    <x v="0"/>
    <x v="10"/>
    <x v="1"/>
    <x v="1"/>
  </r>
  <r>
    <x v="1"/>
    <x v="5"/>
    <s v="De Bonte Raaf"/>
    <x v="2"/>
    <x v="48"/>
    <n v="0"/>
    <x v="0"/>
    <x v="1"/>
    <x v="0"/>
    <x v="1"/>
    <x v="1"/>
    <x v="1"/>
  </r>
  <r>
    <x v="1"/>
    <x v="5"/>
    <s v="De Bonte Raaf"/>
    <x v="2"/>
    <x v="49"/>
    <n v="88.8"/>
    <x v="0"/>
    <x v="1"/>
    <x v="0"/>
    <x v="3"/>
    <x v="1"/>
    <x v="1"/>
  </r>
  <r>
    <x v="1"/>
    <x v="5"/>
    <s v="De Bonte Raaf"/>
    <x v="2"/>
    <x v="50"/>
    <n v="13.32"/>
    <x v="0"/>
    <x v="1"/>
    <x v="0"/>
    <x v="4"/>
    <x v="1"/>
    <x v="1"/>
  </r>
  <r>
    <x v="1"/>
    <x v="5"/>
    <s v="De Bonte Raaf"/>
    <x v="2"/>
    <x v="51"/>
    <n v="17.760000000000002"/>
    <x v="0"/>
    <x v="1"/>
    <x v="0"/>
    <x v="4"/>
    <x v="1"/>
    <x v="1"/>
  </r>
  <r>
    <x v="1"/>
    <x v="5"/>
    <s v="De Bonte Raaf"/>
    <x v="2"/>
    <x v="52"/>
    <n v="0"/>
    <x v="0"/>
    <x v="1"/>
    <x v="0"/>
    <x v="1"/>
    <x v="1"/>
    <x v="1"/>
  </r>
  <r>
    <x v="1"/>
    <x v="5"/>
    <s v="De Bonte Raaf"/>
    <x v="2"/>
    <x v="53"/>
    <n v="16.649999999999999"/>
    <x v="0"/>
    <x v="1"/>
    <x v="0"/>
    <x v="3"/>
    <x v="1"/>
    <x v="1"/>
  </r>
  <r>
    <x v="1"/>
    <x v="5"/>
    <s v="De Bonte Raaf"/>
    <x v="2"/>
    <x v="54"/>
    <n v="2.5"/>
    <x v="0"/>
    <x v="1"/>
    <x v="0"/>
    <x v="4"/>
    <x v="1"/>
    <x v="1"/>
  </r>
  <r>
    <x v="1"/>
    <x v="5"/>
    <s v="De Bonte Raaf"/>
    <x v="2"/>
    <x v="55"/>
    <n v="3.33"/>
    <x v="0"/>
    <x v="1"/>
    <x v="0"/>
    <x v="4"/>
    <x v="1"/>
    <x v="1"/>
  </r>
  <r>
    <x v="1"/>
    <x v="5"/>
    <s v="De Bonte Raaf"/>
    <x v="2"/>
    <x v="56"/>
    <n v="0"/>
    <x v="0"/>
    <x v="1"/>
    <x v="0"/>
    <x v="4"/>
    <x v="1"/>
    <x v="1"/>
  </r>
  <r>
    <x v="1"/>
    <x v="5"/>
    <s v="De Bonte Raaf"/>
    <x v="2"/>
    <x v="57"/>
    <n v="0"/>
    <x v="0"/>
    <x v="1"/>
    <x v="0"/>
    <x v="4"/>
    <x v="1"/>
    <x v="1"/>
  </r>
  <r>
    <x v="1"/>
    <x v="5"/>
    <s v="De Bonte Raaf"/>
    <x v="2"/>
    <x v="58"/>
    <n v="0"/>
    <x v="0"/>
    <x v="1"/>
    <x v="0"/>
    <x v="4"/>
    <x v="1"/>
    <x v="1"/>
  </r>
  <r>
    <x v="1"/>
    <x v="5"/>
    <s v="De Bonte Raaf"/>
    <x v="2"/>
    <x v="59"/>
    <n v="0"/>
    <x v="0"/>
    <x v="1"/>
    <x v="0"/>
    <x v="4"/>
    <x v="1"/>
    <x v="1"/>
  </r>
  <r>
    <x v="1"/>
    <x v="5"/>
    <s v="De Bonte Raaf"/>
    <x v="2"/>
    <x v="60"/>
    <n v="109.31"/>
    <x v="0"/>
    <x v="1"/>
    <x v="0"/>
    <x v="5"/>
    <x v="1"/>
    <x v="1"/>
  </r>
  <r>
    <x v="1"/>
    <x v="5"/>
    <s v="De Bonte Raaf"/>
    <x v="2"/>
    <x v="61"/>
    <n v="0"/>
    <x v="0"/>
    <x v="1"/>
    <x v="0"/>
    <x v="5"/>
    <x v="1"/>
    <x v="1"/>
  </r>
  <r>
    <x v="1"/>
    <x v="5"/>
    <s v="De Bonte Raaf"/>
    <x v="2"/>
    <x v="62"/>
    <n v="0"/>
    <x v="0"/>
    <x v="1"/>
    <x v="0"/>
    <x v="5"/>
    <x v="1"/>
    <x v="1"/>
  </r>
  <r>
    <x v="1"/>
    <x v="5"/>
    <s v="De Bonte Raaf"/>
    <x v="2"/>
    <x v="63"/>
    <n v="0"/>
    <x v="0"/>
    <x v="1"/>
    <x v="0"/>
    <x v="5"/>
    <x v="1"/>
    <x v="1"/>
  </r>
  <r>
    <x v="1"/>
    <x v="5"/>
    <s v="De Bonte Raaf"/>
    <x v="2"/>
    <x v="64"/>
    <n v="7.84"/>
    <x v="0"/>
    <x v="1"/>
    <x v="0"/>
    <x v="5"/>
    <x v="1"/>
    <x v="1"/>
  </r>
  <r>
    <x v="1"/>
    <x v="5"/>
    <s v="De Bonte Raaf"/>
    <x v="2"/>
    <x v="65"/>
    <n v="0"/>
    <x v="0"/>
    <x v="1"/>
    <x v="0"/>
    <x v="5"/>
    <x v="1"/>
    <x v="1"/>
  </r>
  <r>
    <x v="1"/>
    <x v="5"/>
    <s v="De Bonte Raaf"/>
    <x v="2"/>
    <x v="66"/>
    <n v="0"/>
    <x v="0"/>
    <x v="1"/>
    <x v="0"/>
    <x v="5"/>
    <x v="1"/>
    <x v="1"/>
  </r>
  <r>
    <x v="1"/>
    <x v="5"/>
    <s v="De Bonte Raaf"/>
    <x v="2"/>
    <x v="67"/>
    <n v="111.78"/>
    <x v="0"/>
    <x v="1"/>
    <x v="0"/>
    <x v="5"/>
    <x v="1"/>
    <x v="1"/>
  </r>
  <r>
    <x v="1"/>
    <x v="5"/>
    <s v="De Bonte Raaf"/>
    <x v="2"/>
    <x v="68"/>
    <n v="0"/>
    <x v="0"/>
    <x v="1"/>
    <x v="0"/>
    <x v="5"/>
    <x v="1"/>
    <x v="1"/>
  </r>
  <r>
    <x v="1"/>
    <x v="5"/>
    <s v="De Bonte Raaf"/>
    <x v="2"/>
    <x v="69"/>
    <n v="0"/>
    <x v="0"/>
    <x v="1"/>
    <x v="0"/>
    <x v="5"/>
    <x v="1"/>
    <x v="1"/>
  </r>
  <r>
    <x v="1"/>
    <x v="5"/>
    <s v="De Bonte Raaf"/>
    <x v="2"/>
    <x v="70"/>
    <n v="5.37"/>
    <x v="0"/>
    <x v="1"/>
    <x v="0"/>
    <x v="5"/>
    <x v="1"/>
    <x v="1"/>
  </r>
  <r>
    <x v="1"/>
    <x v="5"/>
    <s v="De Bonte Raaf"/>
    <x v="2"/>
    <x v="71"/>
    <n v="0"/>
    <x v="0"/>
    <x v="1"/>
    <x v="0"/>
    <x v="5"/>
    <x v="1"/>
    <x v="1"/>
  </r>
  <r>
    <x v="1"/>
    <x v="5"/>
    <s v="De Bonte Raaf"/>
    <x v="2"/>
    <x v="72"/>
    <n v="0"/>
    <x v="0"/>
    <x v="1"/>
    <x v="0"/>
    <x v="4"/>
    <x v="1"/>
    <x v="1"/>
  </r>
  <r>
    <x v="1"/>
    <x v="5"/>
    <s v="De Bonte Raaf"/>
    <x v="2"/>
    <x v="73"/>
    <n v="0"/>
    <x v="0"/>
    <x v="1"/>
    <x v="0"/>
    <x v="4"/>
    <x v="1"/>
    <x v="1"/>
  </r>
  <r>
    <x v="1"/>
    <x v="5"/>
    <s v="De Bonte Raaf"/>
    <x v="2"/>
    <x v="74"/>
    <n v="0"/>
    <x v="0"/>
    <x v="1"/>
    <x v="0"/>
    <x v="4"/>
    <x v="1"/>
    <x v="1"/>
  </r>
  <r>
    <x v="1"/>
    <x v="5"/>
    <s v="De Bonte Raaf"/>
    <x v="2"/>
    <x v="75"/>
    <n v="0"/>
    <x v="0"/>
    <x v="1"/>
    <x v="0"/>
    <x v="4"/>
    <x v="1"/>
    <x v="1"/>
  </r>
  <r>
    <x v="1"/>
    <x v="5"/>
    <s v="De Bonte Raaf"/>
    <x v="2"/>
    <x v="76"/>
    <n v="101.62"/>
    <x v="0"/>
    <x v="1"/>
    <x v="0"/>
    <x v="6"/>
    <x v="1"/>
    <x v="1"/>
  </r>
  <r>
    <x v="1"/>
    <x v="5"/>
    <s v="De Bonte Raaf"/>
    <x v="2"/>
    <x v="125"/>
    <n v="0"/>
    <x v="0"/>
    <x v="1"/>
    <x v="0"/>
    <x v="6"/>
    <x v="1"/>
    <x v="1"/>
  </r>
  <r>
    <x v="1"/>
    <x v="5"/>
    <s v="De Bonte Raaf"/>
    <x v="2"/>
    <x v="77"/>
    <n v="-87.92"/>
    <x v="0"/>
    <x v="1"/>
    <x v="0"/>
    <x v="7"/>
    <x v="1"/>
    <x v="1"/>
  </r>
  <r>
    <x v="1"/>
    <x v="5"/>
    <s v="De Bonte Raaf"/>
    <x v="2"/>
    <x v="78"/>
    <n v="0"/>
    <x v="0"/>
    <x v="1"/>
    <x v="0"/>
    <x v="7"/>
    <x v="1"/>
    <x v="1"/>
  </r>
  <r>
    <x v="1"/>
    <x v="5"/>
    <s v="De Bonte Raaf"/>
    <x v="2"/>
    <x v="79"/>
    <n v="0"/>
    <x v="0"/>
    <x v="1"/>
    <x v="0"/>
    <x v="7"/>
    <x v="1"/>
    <x v="1"/>
  </r>
  <r>
    <x v="1"/>
    <x v="5"/>
    <s v="De Bonte Raaf"/>
    <x v="2"/>
    <x v="80"/>
    <n v="0"/>
    <x v="0"/>
    <x v="1"/>
    <x v="0"/>
    <x v="8"/>
    <x v="1"/>
    <x v="1"/>
  </r>
  <r>
    <x v="1"/>
    <x v="5"/>
    <s v="De Bonte Raaf"/>
    <x v="2"/>
    <x v="126"/>
    <n v="0"/>
    <x v="0"/>
    <x v="1"/>
    <x v="0"/>
    <x v="8"/>
    <x v="1"/>
    <x v="1"/>
  </r>
  <r>
    <x v="1"/>
    <x v="5"/>
    <s v="De Bonte Raaf"/>
    <x v="2"/>
    <x v="81"/>
    <n v="982.97"/>
    <x v="0"/>
    <x v="1"/>
    <x v="0"/>
    <x v="8"/>
    <x v="1"/>
    <x v="1"/>
  </r>
  <r>
    <x v="1"/>
    <x v="5"/>
    <s v="De Bonte Raaf"/>
    <x v="2"/>
    <x v="82"/>
    <n v="0"/>
    <x v="0"/>
    <x v="1"/>
    <x v="0"/>
    <x v="8"/>
    <x v="1"/>
    <x v="1"/>
  </r>
  <r>
    <x v="1"/>
    <x v="5"/>
    <s v="De Bonte Raaf"/>
    <x v="2"/>
    <x v="83"/>
    <n v="982.97"/>
    <x v="0"/>
    <x v="1"/>
    <x v="0"/>
    <x v="9"/>
    <x v="1"/>
    <x v="1"/>
  </r>
  <r>
    <x v="1"/>
    <x v="5"/>
    <s v="De Bonte Raaf"/>
    <x v="2"/>
    <x v="84"/>
    <n v="0"/>
    <x v="0"/>
    <x v="1"/>
    <x v="0"/>
    <x v="3"/>
    <x v="1"/>
    <x v="1"/>
  </r>
  <r>
    <x v="1"/>
    <x v="5"/>
    <s v="De Bonte Raaf"/>
    <x v="19"/>
    <x v="0"/>
    <n v="6868.89"/>
    <x v="0"/>
    <x v="4"/>
    <x v="2"/>
    <x v="0"/>
    <x v="0"/>
    <x v="0"/>
  </r>
  <r>
    <x v="1"/>
    <x v="5"/>
    <s v="De Bonte Raaf"/>
    <x v="19"/>
    <x v="85"/>
    <n v="2813.63"/>
    <x v="0"/>
    <x v="4"/>
    <x v="2"/>
    <x v="0"/>
    <x v="0"/>
    <x v="0"/>
  </r>
  <r>
    <x v="1"/>
    <x v="5"/>
    <s v="De Bonte Raaf"/>
    <x v="19"/>
    <x v="2"/>
    <n v="0"/>
    <x v="0"/>
    <x v="4"/>
    <x v="2"/>
    <x v="0"/>
    <x v="0"/>
    <x v="0"/>
  </r>
  <r>
    <x v="1"/>
    <x v="5"/>
    <s v="De Bonte Raaf"/>
    <x v="19"/>
    <x v="86"/>
    <n v="2813.63"/>
    <x v="0"/>
    <x v="4"/>
    <x v="2"/>
    <x v="0"/>
    <x v="0"/>
    <x v="0"/>
  </r>
  <r>
    <x v="1"/>
    <x v="5"/>
    <s v="De Bonte Raaf"/>
    <x v="19"/>
    <x v="4"/>
    <n v="3000"/>
    <x v="0"/>
    <x v="4"/>
    <x v="2"/>
    <x v="1"/>
    <x v="0"/>
    <x v="0"/>
  </r>
  <r>
    <x v="1"/>
    <x v="5"/>
    <s v="De Bonte Raaf"/>
    <x v="19"/>
    <x v="5"/>
    <n v="0"/>
    <x v="0"/>
    <x v="4"/>
    <x v="2"/>
    <x v="0"/>
    <x v="0"/>
    <x v="0"/>
  </r>
  <r>
    <x v="1"/>
    <x v="5"/>
    <s v="De Bonte Raaf"/>
    <x v="19"/>
    <x v="6"/>
    <n v="4280.04"/>
    <x v="0"/>
    <x v="4"/>
    <x v="2"/>
    <x v="0"/>
    <x v="0"/>
    <x v="0"/>
  </r>
  <r>
    <x v="1"/>
    <x v="5"/>
    <s v="De Bonte Raaf"/>
    <x v="19"/>
    <x v="101"/>
    <n v="0"/>
    <x v="0"/>
    <x v="4"/>
    <x v="2"/>
    <x v="1"/>
    <x v="0"/>
    <x v="0"/>
  </r>
  <r>
    <x v="1"/>
    <x v="5"/>
    <s v="De Bonte Raaf"/>
    <x v="19"/>
    <x v="7"/>
    <n v="0"/>
    <x v="0"/>
    <x v="4"/>
    <x v="2"/>
    <x v="0"/>
    <x v="0"/>
    <x v="0"/>
  </r>
  <r>
    <x v="1"/>
    <x v="5"/>
    <s v="De Bonte Raaf"/>
    <x v="19"/>
    <x v="9"/>
    <n v="0"/>
    <x v="0"/>
    <x v="4"/>
    <x v="2"/>
    <x v="0"/>
    <x v="0"/>
    <x v="0"/>
  </r>
  <r>
    <x v="1"/>
    <x v="5"/>
    <s v="De Bonte Raaf"/>
    <x v="19"/>
    <x v="102"/>
    <n v="0"/>
    <x v="0"/>
    <x v="4"/>
    <x v="2"/>
    <x v="0"/>
    <x v="0"/>
    <x v="0"/>
  </r>
  <r>
    <x v="1"/>
    <x v="5"/>
    <s v="De Bonte Raaf"/>
    <x v="19"/>
    <x v="87"/>
    <n v="3000"/>
    <x v="0"/>
    <x v="4"/>
    <x v="2"/>
    <x v="0"/>
    <x v="0"/>
    <x v="0"/>
  </r>
  <r>
    <x v="1"/>
    <x v="5"/>
    <s v="De Bonte Raaf"/>
    <x v="19"/>
    <x v="88"/>
    <n v="3000"/>
    <x v="0"/>
    <x v="4"/>
    <x v="2"/>
    <x v="0"/>
    <x v="0"/>
    <x v="0"/>
  </r>
  <r>
    <x v="1"/>
    <x v="5"/>
    <s v="De Bonte Raaf"/>
    <x v="19"/>
    <x v="89"/>
    <n v="3000"/>
    <x v="0"/>
    <x v="4"/>
    <x v="2"/>
    <x v="0"/>
    <x v="0"/>
    <x v="0"/>
  </r>
  <r>
    <x v="1"/>
    <x v="5"/>
    <s v="De Bonte Raaf"/>
    <x v="19"/>
    <x v="90"/>
    <n v="3000"/>
    <x v="0"/>
    <x v="4"/>
    <x v="2"/>
    <x v="0"/>
    <x v="0"/>
    <x v="0"/>
  </r>
  <r>
    <x v="1"/>
    <x v="5"/>
    <s v="De Bonte Raaf"/>
    <x v="19"/>
    <x v="91"/>
    <n v="3000"/>
    <x v="0"/>
    <x v="4"/>
    <x v="2"/>
    <x v="0"/>
    <x v="0"/>
    <x v="0"/>
  </r>
  <r>
    <x v="1"/>
    <x v="5"/>
    <s v="De Bonte Raaf"/>
    <x v="19"/>
    <x v="103"/>
    <n v="0"/>
    <x v="0"/>
    <x v="4"/>
    <x v="2"/>
    <x v="1"/>
    <x v="0"/>
    <x v="0"/>
  </r>
  <r>
    <x v="1"/>
    <x v="5"/>
    <s v="De Bonte Raaf"/>
    <x v="19"/>
    <x v="15"/>
    <n v="0"/>
    <x v="0"/>
    <x v="4"/>
    <x v="2"/>
    <x v="0"/>
    <x v="0"/>
    <x v="0"/>
  </r>
  <r>
    <x v="1"/>
    <x v="5"/>
    <s v="De Bonte Raaf"/>
    <x v="19"/>
    <x v="16"/>
    <n v="2813.63"/>
    <x v="0"/>
    <x v="4"/>
    <x v="2"/>
    <x v="0"/>
    <x v="0"/>
    <x v="0"/>
  </r>
  <r>
    <x v="1"/>
    <x v="5"/>
    <s v="De Bonte Raaf"/>
    <x v="19"/>
    <x v="17"/>
    <n v="0"/>
    <x v="0"/>
    <x v="4"/>
    <x v="2"/>
    <x v="0"/>
    <x v="0"/>
    <x v="0"/>
  </r>
  <r>
    <x v="1"/>
    <x v="5"/>
    <s v="De Bonte Raaf"/>
    <x v="19"/>
    <x v="18"/>
    <n v="2813.63"/>
    <x v="0"/>
    <x v="4"/>
    <x v="2"/>
    <x v="0"/>
    <x v="0"/>
    <x v="0"/>
  </r>
  <r>
    <x v="1"/>
    <x v="5"/>
    <s v="De Bonte Raaf"/>
    <x v="19"/>
    <x v="19"/>
    <n v="18"/>
    <x v="0"/>
    <x v="4"/>
    <x v="2"/>
    <x v="0"/>
    <x v="0"/>
    <x v="0"/>
  </r>
  <r>
    <x v="1"/>
    <x v="5"/>
    <s v="De Bonte Raaf"/>
    <x v="19"/>
    <x v="20"/>
    <n v="2813.63"/>
    <x v="0"/>
    <x v="4"/>
    <x v="2"/>
    <x v="0"/>
    <x v="0"/>
    <x v="0"/>
  </r>
  <r>
    <x v="1"/>
    <x v="5"/>
    <s v="De Bonte Raaf"/>
    <x v="19"/>
    <x v="21"/>
    <n v="-524"/>
    <x v="0"/>
    <x v="4"/>
    <x v="2"/>
    <x v="0"/>
    <x v="0"/>
    <x v="0"/>
  </r>
  <r>
    <x v="1"/>
    <x v="5"/>
    <s v="De Bonte Raaf"/>
    <x v="19"/>
    <x v="22"/>
    <n v="2813.63"/>
    <x v="0"/>
    <x v="4"/>
    <x v="2"/>
    <x v="0"/>
    <x v="0"/>
    <x v="0"/>
  </r>
  <r>
    <x v="1"/>
    <x v="5"/>
    <s v="De Bonte Raaf"/>
    <x v="19"/>
    <x v="23"/>
    <n v="2813.63"/>
    <x v="0"/>
    <x v="4"/>
    <x v="2"/>
    <x v="0"/>
    <x v="0"/>
    <x v="0"/>
  </r>
  <r>
    <x v="1"/>
    <x v="5"/>
    <s v="De Bonte Raaf"/>
    <x v="19"/>
    <x v="24"/>
    <n v="2813.63"/>
    <x v="0"/>
    <x v="4"/>
    <x v="2"/>
    <x v="0"/>
    <x v="0"/>
    <x v="0"/>
  </r>
  <r>
    <x v="1"/>
    <x v="5"/>
    <s v="De Bonte Raaf"/>
    <x v="19"/>
    <x v="25"/>
    <n v="21.67"/>
    <x v="0"/>
    <x v="4"/>
    <x v="2"/>
    <x v="0"/>
    <x v="0"/>
    <x v="0"/>
  </r>
  <r>
    <x v="1"/>
    <x v="5"/>
    <s v="De Bonte Raaf"/>
    <x v="19"/>
    <x v="26"/>
    <n v="129.6"/>
    <x v="0"/>
    <x v="4"/>
    <x v="2"/>
    <x v="0"/>
    <x v="0"/>
    <x v="0"/>
  </r>
  <r>
    <x v="1"/>
    <x v="5"/>
    <s v="De Bonte Raaf"/>
    <x v="19"/>
    <x v="27"/>
    <n v="346.25"/>
    <x v="0"/>
    <x v="4"/>
    <x v="2"/>
    <x v="0"/>
    <x v="0"/>
    <x v="0"/>
  </r>
  <r>
    <x v="1"/>
    <x v="5"/>
    <s v="De Bonte Raaf"/>
    <x v="19"/>
    <x v="28"/>
    <n v="2813.63"/>
    <x v="0"/>
    <x v="4"/>
    <x v="2"/>
    <x v="0"/>
    <x v="0"/>
    <x v="0"/>
  </r>
  <r>
    <x v="1"/>
    <x v="5"/>
    <s v="De Bonte Raaf"/>
    <x v="19"/>
    <x v="29"/>
    <n v="0"/>
    <x v="0"/>
    <x v="4"/>
    <x v="2"/>
    <x v="0"/>
    <x v="0"/>
    <x v="0"/>
  </r>
  <r>
    <x v="1"/>
    <x v="5"/>
    <s v="De Bonte Raaf"/>
    <x v="19"/>
    <x v="30"/>
    <n v="3750"/>
    <x v="0"/>
    <x v="4"/>
    <x v="2"/>
    <x v="0"/>
    <x v="0"/>
    <x v="0"/>
  </r>
  <r>
    <x v="1"/>
    <x v="5"/>
    <s v="De Bonte Raaf"/>
    <x v="19"/>
    <x v="31"/>
    <n v="24.04"/>
    <x v="0"/>
    <x v="4"/>
    <x v="2"/>
    <x v="0"/>
    <x v="0"/>
    <x v="0"/>
  </r>
  <r>
    <x v="1"/>
    <x v="5"/>
    <s v="De Bonte Raaf"/>
    <x v="19"/>
    <x v="32"/>
    <n v="124.8"/>
    <x v="0"/>
    <x v="4"/>
    <x v="2"/>
    <x v="0"/>
    <x v="0"/>
    <x v="0"/>
  </r>
  <r>
    <x v="1"/>
    <x v="5"/>
    <s v="De Bonte Raaf"/>
    <x v="19"/>
    <x v="33"/>
    <n v="80"/>
    <x v="0"/>
    <x v="4"/>
    <x v="2"/>
    <x v="0"/>
    <x v="0"/>
    <x v="0"/>
  </r>
  <r>
    <x v="1"/>
    <x v="5"/>
    <s v="De Bonte Raaf"/>
    <x v="19"/>
    <x v="34"/>
    <n v="80"/>
    <x v="0"/>
    <x v="4"/>
    <x v="2"/>
    <x v="0"/>
    <x v="0"/>
    <x v="0"/>
  </r>
  <r>
    <x v="1"/>
    <x v="5"/>
    <s v="De Bonte Raaf"/>
    <x v="19"/>
    <x v="35"/>
    <n v="80"/>
    <x v="0"/>
    <x v="4"/>
    <x v="2"/>
    <x v="0"/>
    <x v="0"/>
    <x v="0"/>
  </r>
  <r>
    <x v="1"/>
    <x v="5"/>
    <s v="De Bonte Raaf"/>
    <x v="19"/>
    <x v="36"/>
    <n v="125"/>
    <x v="0"/>
    <x v="4"/>
    <x v="2"/>
    <x v="0"/>
    <x v="0"/>
    <x v="0"/>
  </r>
  <r>
    <x v="1"/>
    <x v="5"/>
    <s v="De Bonte Raaf"/>
    <x v="19"/>
    <x v="37"/>
    <n v="196.95"/>
    <x v="0"/>
    <x v="4"/>
    <x v="2"/>
    <x v="0"/>
    <x v="0"/>
    <x v="0"/>
  </r>
  <r>
    <x v="1"/>
    <x v="5"/>
    <s v="De Bonte Raaf"/>
    <x v="19"/>
    <x v="127"/>
    <n v="40.409999999999997"/>
    <x v="0"/>
    <x v="4"/>
    <x v="2"/>
    <x v="0"/>
    <x v="0"/>
    <x v="0"/>
  </r>
  <r>
    <x v="1"/>
    <x v="5"/>
    <s v="De Bonte Raaf"/>
    <x v="19"/>
    <x v="128"/>
    <n v="40.409999999999997"/>
    <x v="0"/>
    <x v="4"/>
    <x v="2"/>
    <x v="0"/>
    <x v="0"/>
    <x v="0"/>
  </r>
  <r>
    <x v="1"/>
    <x v="5"/>
    <s v="De Bonte Raaf"/>
    <x v="19"/>
    <x v="129"/>
    <n v="24364.21"/>
    <x v="0"/>
    <x v="4"/>
    <x v="2"/>
    <x v="0"/>
    <x v="0"/>
    <x v="0"/>
  </r>
  <r>
    <x v="1"/>
    <x v="5"/>
    <s v="De Bonte Raaf"/>
    <x v="19"/>
    <x v="38"/>
    <n v="-7.97"/>
    <x v="0"/>
    <x v="4"/>
    <x v="2"/>
    <x v="0"/>
    <x v="0"/>
    <x v="0"/>
  </r>
  <r>
    <x v="1"/>
    <x v="5"/>
    <s v="De Bonte Raaf"/>
    <x v="19"/>
    <x v="93"/>
    <n v="93.6"/>
    <x v="0"/>
    <x v="4"/>
    <x v="2"/>
    <x v="0"/>
    <x v="0"/>
    <x v="0"/>
  </r>
  <r>
    <x v="1"/>
    <x v="5"/>
    <s v="De Bonte Raaf"/>
    <x v="19"/>
    <x v="40"/>
    <n v="85.63"/>
    <x v="0"/>
    <x v="4"/>
    <x v="2"/>
    <x v="0"/>
    <x v="0"/>
    <x v="0"/>
  </r>
  <r>
    <x v="1"/>
    <x v="5"/>
    <s v="De Bonte Raaf"/>
    <x v="19"/>
    <x v="41"/>
    <n v="0"/>
    <x v="0"/>
    <x v="4"/>
    <x v="2"/>
    <x v="0"/>
    <x v="0"/>
    <x v="0"/>
  </r>
  <r>
    <x v="1"/>
    <x v="5"/>
    <s v="De Bonte Raaf"/>
    <x v="19"/>
    <x v="92"/>
    <n v="3000"/>
    <x v="0"/>
    <x v="4"/>
    <x v="2"/>
    <x v="0"/>
    <x v="0"/>
    <x v="0"/>
  </r>
  <r>
    <x v="1"/>
    <x v="5"/>
    <s v="De Bonte Raaf"/>
    <x v="19"/>
    <x v="107"/>
    <n v="0"/>
    <x v="0"/>
    <x v="4"/>
    <x v="2"/>
    <x v="1"/>
    <x v="0"/>
    <x v="0"/>
  </r>
  <r>
    <x v="1"/>
    <x v="5"/>
    <s v="De Bonte Raaf"/>
    <x v="19"/>
    <x v="43"/>
    <n v="0"/>
    <x v="0"/>
    <x v="4"/>
    <x v="2"/>
    <x v="1"/>
    <x v="0"/>
    <x v="0"/>
  </r>
  <r>
    <x v="1"/>
    <x v="5"/>
    <s v="De Bonte Raaf"/>
    <x v="19"/>
    <x v="108"/>
    <n v="0"/>
    <x v="0"/>
    <x v="4"/>
    <x v="2"/>
    <x v="1"/>
    <x v="0"/>
    <x v="0"/>
  </r>
  <r>
    <x v="1"/>
    <x v="5"/>
    <s v="De Bonte Raaf"/>
    <x v="19"/>
    <x v="109"/>
    <n v="0"/>
    <x v="0"/>
    <x v="4"/>
    <x v="2"/>
    <x v="1"/>
    <x v="0"/>
    <x v="0"/>
  </r>
  <r>
    <x v="1"/>
    <x v="5"/>
    <s v="De Bonte Raaf"/>
    <x v="19"/>
    <x v="110"/>
    <n v="0"/>
    <x v="0"/>
    <x v="4"/>
    <x v="2"/>
    <x v="1"/>
    <x v="0"/>
    <x v="0"/>
  </r>
  <r>
    <x v="1"/>
    <x v="5"/>
    <s v="De Bonte Raaf"/>
    <x v="19"/>
    <x v="44"/>
    <n v="0"/>
    <x v="0"/>
    <x v="4"/>
    <x v="2"/>
    <x v="2"/>
    <x v="0"/>
    <x v="0"/>
  </r>
  <r>
    <x v="1"/>
    <x v="5"/>
    <s v="De Bonte Raaf"/>
    <x v="19"/>
    <x v="111"/>
    <n v="0"/>
    <x v="0"/>
    <x v="4"/>
    <x v="2"/>
    <x v="2"/>
    <x v="0"/>
    <x v="0"/>
  </r>
  <r>
    <x v="1"/>
    <x v="5"/>
    <s v="De Bonte Raaf"/>
    <x v="19"/>
    <x v="46"/>
    <n v="0"/>
    <x v="0"/>
    <x v="4"/>
    <x v="2"/>
    <x v="2"/>
    <x v="0"/>
    <x v="0"/>
  </r>
  <r>
    <x v="1"/>
    <x v="5"/>
    <s v="De Bonte Raaf"/>
    <x v="19"/>
    <x v="112"/>
    <n v="0"/>
    <x v="0"/>
    <x v="4"/>
    <x v="2"/>
    <x v="2"/>
    <x v="0"/>
    <x v="0"/>
  </r>
  <r>
    <x v="1"/>
    <x v="5"/>
    <s v="De Bonte Raaf"/>
    <x v="19"/>
    <x v="113"/>
    <n v="0"/>
    <x v="0"/>
    <x v="4"/>
    <x v="2"/>
    <x v="2"/>
    <x v="0"/>
    <x v="0"/>
  </r>
  <r>
    <x v="1"/>
    <x v="5"/>
    <s v="De Bonte Raaf"/>
    <x v="19"/>
    <x v="114"/>
    <n v="0"/>
    <x v="0"/>
    <x v="4"/>
    <x v="2"/>
    <x v="2"/>
    <x v="0"/>
    <x v="0"/>
  </r>
  <r>
    <x v="1"/>
    <x v="5"/>
    <s v="De Bonte Raaf"/>
    <x v="19"/>
    <x v="115"/>
    <n v="0"/>
    <x v="0"/>
    <x v="4"/>
    <x v="2"/>
    <x v="2"/>
    <x v="0"/>
    <x v="0"/>
  </r>
  <r>
    <x v="1"/>
    <x v="5"/>
    <s v="De Bonte Raaf"/>
    <x v="19"/>
    <x v="116"/>
    <n v="0"/>
    <x v="0"/>
    <x v="4"/>
    <x v="2"/>
    <x v="1"/>
    <x v="0"/>
    <x v="0"/>
  </r>
  <r>
    <x v="1"/>
    <x v="5"/>
    <s v="De Bonte Raaf"/>
    <x v="19"/>
    <x v="117"/>
    <n v="0"/>
    <x v="0"/>
    <x v="4"/>
    <x v="2"/>
    <x v="2"/>
    <x v="0"/>
    <x v="0"/>
  </r>
  <r>
    <x v="1"/>
    <x v="5"/>
    <s v="De Bonte Raaf"/>
    <x v="19"/>
    <x v="118"/>
    <n v="0"/>
    <x v="0"/>
    <x v="4"/>
    <x v="2"/>
    <x v="1"/>
    <x v="0"/>
    <x v="0"/>
  </r>
  <r>
    <x v="1"/>
    <x v="5"/>
    <s v="De Bonte Raaf"/>
    <x v="19"/>
    <x v="119"/>
    <n v="-12"/>
    <x v="0"/>
    <x v="4"/>
    <x v="2"/>
    <x v="10"/>
    <x v="0"/>
    <x v="0"/>
  </r>
  <r>
    <x v="1"/>
    <x v="5"/>
    <s v="De Bonte Raaf"/>
    <x v="19"/>
    <x v="132"/>
    <n v="0"/>
    <x v="0"/>
    <x v="4"/>
    <x v="2"/>
    <x v="10"/>
    <x v="0"/>
    <x v="0"/>
  </r>
  <r>
    <x v="1"/>
    <x v="5"/>
    <s v="De Bonte Raaf"/>
    <x v="19"/>
    <x v="133"/>
    <n v="0"/>
    <x v="0"/>
    <x v="4"/>
    <x v="2"/>
    <x v="10"/>
    <x v="0"/>
    <x v="0"/>
  </r>
  <r>
    <x v="1"/>
    <x v="5"/>
    <s v="De Bonte Raaf"/>
    <x v="19"/>
    <x v="120"/>
    <n v="659.02"/>
    <x v="0"/>
    <x v="4"/>
    <x v="2"/>
    <x v="10"/>
    <x v="0"/>
    <x v="0"/>
  </r>
  <r>
    <x v="1"/>
    <x v="5"/>
    <s v="De Bonte Raaf"/>
    <x v="19"/>
    <x v="121"/>
    <n v="-174.37"/>
    <x v="0"/>
    <x v="4"/>
    <x v="2"/>
    <x v="10"/>
    <x v="0"/>
    <x v="0"/>
  </r>
  <r>
    <x v="1"/>
    <x v="5"/>
    <s v="De Bonte Raaf"/>
    <x v="19"/>
    <x v="122"/>
    <n v="-174.37"/>
    <x v="0"/>
    <x v="4"/>
    <x v="2"/>
    <x v="10"/>
    <x v="0"/>
    <x v="0"/>
  </r>
  <r>
    <x v="1"/>
    <x v="5"/>
    <s v="De Bonte Raaf"/>
    <x v="19"/>
    <x v="123"/>
    <n v="0"/>
    <x v="0"/>
    <x v="4"/>
    <x v="2"/>
    <x v="10"/>
    <x v="0"/>
    <x v="0"/>
  </r>
  <r>
    <x v="1"/>
    <x v="5"/>
    <s v="De Bonte Raaf"/>
    <x v="19"/>
    <x v="124"/>
    <n v="0"/>
    <x v="0"/>
    <x v="4"/>
    <x v="2"/>
    <x v="10"/>
    <x v="0"/>
    <x v="0"/>
  </r>
  <r>
    <x v="1"/>
    <x v="5"/>
    <s v="De Bonte Raaf"/>
    <x v="19"/>
    <x v="48"/>
    <n v="0"/>
    <x v="0"/>
    <x v="4"/>
    <x v="2"/>
    <x v="1"/>
    <x v="0"/>
    <x v="0"/>
  </r>
  <r>
    <x v="1"/>
    <x v="5"/>
    <s v="De Bonte Raaf"/>
    <x v="19"/>
    <x v="49"/>
    <n v="240"/>
    <x v="0"/>
    <x v="4"/>
    <x v="2"/>
    <x v="3"/>
    <x v="0"/>
    <x v="0"/>
  </r>
  <r>
    <x v="1"/>
    <x v="5"/>
    <s v="De Bonte Raaf"/>
    <x v="19"/>
    <x v="50"/>
    <n v="36"/>
    <x v="0"/>
    <x v="4"/>
    <x v="2"/>
    <x v="4"/>
    <x v="0"/>
    <x v="0"/>
  </r>
  <r>
    <x v="1"/>
    <x v="5"/>
    <s v="De Bonte Raaf"/>
    <x v="19"/>
    <x v="51"/>
    <n v="48"/>
    <x v="0"/>
    <x v="4"/>
    <x v="2"/>
    <x v="4"/>
    <x v="0"/>
    <x v="0"/>
  </r>
  <r>
    <x v="1"/>
    <x v="5"/>
    <s v="De Bonte Raaf"/>
    <x v="19"/>
    <x v="52"/>
    <n v="0"/>
    <x v="0"/>
    <x v="4"/>
    <x v="2"/>
    <x v="1"/>
    <x v="0"/>
    <x v="0"/>
  </r>
  <r>
    <x v="1"/>
    <x v="5"/>
    <s v="De Bonte Raaf"/>
    <x v="19"/>
    <x v="53"/>
    <n v="45"/>
    <x v="0"/>
    <x v="4"/>
    <x v="2"/>
    <x v="3"/>
    <x v="0"/>
    <x v="0"/>
  </r>
  <r>
    <x v="1"/>
    <x v="5"/>
    <s v="De Bonte Raaf"/>
    <x v="19"/>
    <x v="54"/>
    <n v="6.75"/>
    <x v="0"/>
    <x v="4"/>
    <x v="2"/>
    <x v="4"/>
    <x v="0"/>
    <x v="0"/>
  </r>
  <r>
    <x v="1"/>
    <x v="5"/>
    <s v="De Bonte Raaf"/>
    <x v="19"/>
    <x v="55"/>
    <n v="9"/>
    <x v="0"/>
    <x v="4"/>
    <x v="2"/>
    <x v="4"/>
    <x v="0"/>
    <x v="0"/>
  </r>
  <r>
    <x v="1"/>
    <x v="5"/>
    <s v="De Bonte Raaf"/>
    <x v="19"/>
    <x v="56"/>
    <n v="0"/>
    <x v="0"/>
    <x v="4"/>
    <x v="2"/>
    <x v="4"/>
    <x v="0"/>
    <x v="0"/>
  </r>
  <r>
    <x v="1"/>
    <x v="5"/>
    <s v="De Bonte Raaf"/>
    <x v="19"/>
    <x v="57"/>
    <n v="0"/>
    <x v="0"/>
    <x v="4"/>
    <x v="2"/>
    <x v="4"/>
    <x v="0"/>
    <x v="0"/>
  </r>
  <r>
    <x v="1"/>
    <x v="5"/>
    <s v="De Bonte Raaf"/>
    <x v="19"/>
    <x v="58"/>
    <n v="0"/>
    <x v="0"/>
    <x v="4"/>
    <x v="2"/>
    <x v="4"/>
    <x v="0"/>
    <x v="0"/>
  </r>
  <r>
    <x v="1"/>
    <x v="5"/>
    <s v="De Bonte Raaf"/>
    <x v="19"/>
    <x v="59"/>
    <n v="0"/>
    <x v="0"/>
    <x v="4"/>
    <x v="2"/>
    <x v="4"/>
    <x v="0"/>
    <x v="0"/>
  </r>
  <r>
    <x v="1"/>
    <x v="5"/>
    <s v="De Bonte Raaf"/>
    <x v="19"/>
    <x v="60"/>
    <n v="211.87"/>
    <x v="0"/>
    <x v="4"/>
    <x v="2"/>
    <x v="5"/>
    <x v="0"/>
    <x v="0"/>
  </r>
  <r>
    <x v="1"/>
    <x v="5"/>
    <s v="De Bonte Raaf"/>
    <x v="19"/>
    <x v="61"/>
    <n v="0"/>
    <x v="0"/>
    <x v="4"/>
    <x v="2"/>
    <x v="5"/>
    <x v="0"/>
    <x v="0"/>
  </r>
  <r>
    <x v="1"/>
    <x v="5"/>
    <s v="De Bonte Raaf"/>
    <x v="19"/>
    <x v="62"/>
    <n v="0"/>
    <x v="0"/>
    <x v="4"/>
    <x v="2"/>
    <x v="5"/>
    <x v="0"/>
    <x v="0"/>
  </r>
  <r>
    <x v="1"/>
    <x v="5"/>
    <s v="De Bonte Raaf"/>
    <x v="19"/>
    <x v="63"/>
    <n v="0"/>
    <x v="0"/>
    <x v="4"/>
    <x v="2"/>
    <x v="5"/>
    <x v="0"/>
    <x v="0"/>
  </r>
  <r>
    <x v="1"/>
    <x v="5"/>
    <s v="De Bonte Raaf"/>
    <x v="19"/>
    <x v="64"/>
    <n v="15.19"/>
    <x v="0"/>
    <x v="4"/>
    <x v="2"/>
    <x v="5"/>
    <x v="0"/>
    <x v="0"/>
  </r>
  <r>
    <x v="1"/>
    <x v="5"/>
    <s v="De Bonte Raaf"/>
    <x v="19"/>
    <x v="65"/>
    <n v="0"/>
    <x v="0"/>
    <x v="4"/>
    <x v="2"/>
    <x v="5"/>
    <x v="0"/>
    <x v="0"/>
  </r>
  <r>
    <x v="1"/>
    <x v="5"/>
    <s v="De Bonte Raaf"/>
    <x v="19"/>
    <x v="66"/>
    <n v="75.97"/>
    <x v="0"/>
    <x v="4"/>
    <x v="2"/>
    <x v="5"/>
    <x v="0"/>
    <x v="0"/>
  </r>
  <r>
    <x v="1"/>
    <x v="5"/>
    <s v="De Bonte Raaf"/>
    <x v="19"/>
    <x v="67"/>
    <n v="0"/>
    <x v="0"/>
    <x v="4"/>
    <x v="2"/>
    <x v="5"/>
    <x v="0"/>
    <x v="0"/>
  </r>
  <r>
    <x v="1"/>
    <x v="5"/>
    <s v="De Bonte Raaf"/>
    <x v="19"/>
    <x v="68"/>
    <n v="0"/>
    <x v="0"/>
    <x v="4"/>
    <x v="2"/>
    <x v="5"/>
    <x v="0"/>
    <x v="0"/>
  </r>
  <r>
    <x v="1"/>
    <x v="5"/>
    <s v="De Bonte Raaf"/>
    <x v="19"/>
    <x v="69"/>
    <n v="0"/>
    <x v="0"/>
    <x v="4"/>
    <x v="2"/>
    <x v="5"/>
    <x v="0"/>
    <x v="0"/>
  </r>
  <r>
    <x v="1"/>
    <x v="5"/>
    <s v="De Bonte Raaf"/>
    <x v="19"/>
    <x v="70"/>
    <n v="10.41"/>
    <x v="0"/>
    <x v="4"/>
    <x v="2"/>
    <x v="5"/>
    <x v="0"/>
    <x v="0"/>
  </r>
  <r>
    <x v="1"/>
    <x v="5"/>
    <s v="De Bonte Raaf"/>
    <x v="19"/>
    <x v="71"/>
    <n v="0"/>
    <x v="0"/>
    <x v="4"/>
    <x v="2"/>
    <x v="5"/>
    <x v="0"/>
    <x v="0"/>
  </r>
  <r>
    <x v="1"/>
    <x v="5"/>
    <s v="De Bonte Raaf"/>
    <x v="19"/>
    <x v="72"/>
    <n v="0"/>
    <x v="0"/>
    <x v="4"/>
    <x v="2"/>
    <x v="4"/>
    <x v="0"/>
    <x v="0"/>
  </r>
  <r>
    <x v="1"/>
    <x v="5"/>
    <s v="De Bonte Raaf"/>
    <x v="19"/>
    <x v="73"/>
    <n v="0"/>
    <x v="0"/>
    <x v="4"/>
    <x v="2"/>
    <x v="4"/>
    <x v="0"/>
    <x v="0"/>
  </r>
  <r>
    <x v="1"/>
    <x v="5"/>
    <s v="De Bonte Raaf"/>
    <x v="19"/>
    <x v="74"/>
    <n v="0"/>
    <x v="0"/>
    <x v="4"/>
    <x v="2"/>
    <x v="4"/>
    <x v="0"/>
    <x v="0"/>
  </r>
  <r>
    <x v="1"/>
    <x v="5"/>
    <s v="De Bonte Raaf"/>
    <x v="19"/>
    <x v="75"/>
    <n v="0"/>
    <x v="0"/>
    <x v="4"/>
    <x v="2"/>
    <x v="4"/>
    <x v="0"/>
    <x v="0"/>
  </r>
  <r>
    <x v="1"/>
    <x v="5"/>
    <s v="De Bonte Raaf"/>
    <x v="19"/>
    <x v="76"/>
    <n v="196.95"/>
    <x v="0"/>
    <x v="4"/>
    <x v="2"/>
    <x v="6"/>
    <x v="0"/>
    <x v="0"/>
  </r>
  <r>
    <x v="1"/>
    <x v="5"/>
    <s v="De Bonte Raaf"/>
    <x v="19"/>
    <x v="125"/>
    <n v="0"/>
    <x v="0"/>
    <x v="4"/>
    <x v="2"/>
    <x v="6"/>
    <x v="0"/>
    <x v="0"/>
  </r>
  <r>
    <x v="1"/>
    <x v="5"/>
    <s v="De Bonte Raaf"/>
    <x v="19"/>
    <x v="77"/>
    <n v="-524"/>
    <x v="0"/>
    <x v="4"/>
    <x v="2"/>
    <x v="7"/>
    <x v="0"/>
    <x v="0"/>
  </r>
  <r>
    <x v="1"/>
    <x v="5"/>
    <s v="De Bonte Raaf"/>
    <x v="19"/>
    <x v="78"/>
    <n v="0"/>
    <x v="0"/>
    <x v="4"/>
    <x v="2"/>
    <x v="7"/>
    <x v="0"/>
    <x v="0"/>
  </r>
  <r>
    <x v="1"/>
    <x v="5"/>
    <s v="De Bonte Raaf"/>
    <x v="19"/>
    <x v="79"/>
    <n v="0"/>
    <x v="0"/>
    <x v="4"/>
    <x v="2"/>
    <x v="7"/>
    <x v="0"/>
    <x v="0"/>
  </r>
  <r>
    <x v="1"/>
    <x v="5"/>
    <s v="De Bonte Raaf"/>
    <x v="19"/>
    <x v="80"/>
    <n v="0"/>
    <x v="0"/>
    <x v="4"/>
    <x v="2"/>
    <x v="8"/>
    <x v="0"/>
    <x v="0"/>
  </r>
  <r>
    <x v="1"/>
    <x v="5"/>
    <s v="De Bonte Raaf"/>
    <x v="19"/>
    <x v="126"/>
    <n v="0"/>
    <x v="0"/>
    <x v="4"/>
    <x v="2"/>
    <x v="8"/>
    <x v="0"/>
    <x v="0"/>
  </r>
  <r>
    <x v="1"/>
    <x v="5"/>
    <s v="De Bonte Raaf"/>
    <x v="19"/>
    <x v="81"/>
    <n v="2289.63"/>
    <x v="0"/>
    <x v="4"/>
    <x v="2"/>
    <x v="8"/>
    <x v="0"/>
    <x v="0"/>
  </r>
  <r>
    <x v="1"/>
    <x v="5"/>
    <s v="De Bonte Raaf"/>
    <x v="19"/>
    <x v="82"/>
    <n v="0"/>
    <x v="0"/>
    <x v="4"/>
    <x v="2"/>
    <x v="8"/>
    <x v="0"/>
    <x v="0"/>
  </r>
  <r>
    <x v="1"/>
    <x v="5"/>
    <s v="De Bonte Raaf"/>
    <x v="19"/>
    <x v="83"/>
    <n v="2289.63"/>
    <x v="0"/>
    <x v="4"/>
    <x v="2"/>
    <x v="9"/>
    <x v="0"/>
    <x v="0"/>
  </r>
  <r>
    <x v="1"/>
    <x v="5"/>
    <s v="De Bonte Raaf"/>
    <x v="19"/>
    <x v="84"/>
    <n v="0"/>
    <x v="0"/>
    <x v="4"/>
    <x v="2"/>
    <x v="3"/>
    <x v="0"/>
    <x v="0"/>
  </r>
  <r>
    <x v="1"/>
    <x v="5"/>
    <s v="De Bonte Raaf"/>
    <x v="20"/>
    <x v="0"/>
    <n v="4776.8999999999996"/>
    <x v="1"/>
    <x v="0"/>
    <x v="4"/>
    <x v="0"/>
    <x v="2"/>
    <x v="0"/>
  </r>
  <r>
    <x v="1"/>
    <x v="5"/>
    <s v="De Bonte Raaf"/>
    <x v="20"/>
    <x v="85"/>
    <n v="1700.8"/>
    <x v="1"/>
    <x v="0"/>
    <x v="4"/>
    <x v="0"/>
    <x v="2"/>
    <x v="0"/>
  </r>
  <r>
    <x v="1"/>
    <x v="5"/>
    <s v="De Bonte Raaf"/>
    <x v="20"/>
    <x v="2"/>
    <n v="0"/>
    <x v="1"/>
    <x v="0"/>
    <x v="4"/>
    <x v="0"/>
    <x v="2"/>
    <x v="0"/>
  </r>
  <r>
    <x v="1"/>
    <x v="5"/>
    <s v="De Bonte Raaf"/>
    <x v="20"/>
    <x v="86"/>
    <n v="1700.8"/>
    <x v="1"/>
    <x v="0"/>
    <x v="4"/>
    <x v="0"/>
    <x v="2"/>
    <x v="0"/>
  </r>
  <r>
    <x v="1"/>
    <x v="5"/>
    <s v="De Bonte Raaf"/>
    <x v="20"/>
    <x v="4"/>
    <n v="1805.7"/>
    <x v="1"/>
    <x v="0"/>
    <x v="4"/>
    <x v="1"/>
    <x v="2"/>
    <x v="0"/>
  </r>
  <r>
    <x v="1"/>
    <x v="5"/>
    <s v="De Bonte Raaf"/>
    <x v="20"/>
    <x v="5"/>
    <n v="0"/>
    <x v="1"/>
    <x v="0"/>
    <x v="4"/>
    <x v="0"/>
    <x v="2"/>
    <x v="0"/>
  </r>
  <r>
    <x v="1"/>
    <x v="5"/>
    <s v="De Bonte Raaf"/>
    <x v="20"/>
    <x v="6"/>
    <n v="2669.8"/>
    <x v="1"/>
    <x v="0"/>
    <x v="4"/>
    <x v="0"/>
    <x v="2"/>
    <x v="0"/>
  </r>
  <r>
    <x v="1"/>
    <x v="5"/>
    <s v="De Bonte Raaf"/>
    <x v="20"/>
    <x v="101"/>
    <n v="0"/>
    <x v="1"/>
    <x v="0"/>
    <x v="4"/>
    <x v="1"/>
    <x v="2"/>
    <x v="0"/>
  </r>
  <r>
    <x v="1"/>
    <x v="5"/>
    <s v="De Bonte Raaf"/>
    <x v="20"/>
    <x v="7"/>
    <n v="0"/>
    <x v="1"/>
    <x v="0"/>
    <x v="4"/>
    <x v="0"/>
    <x v="2"/>
    <x v="0"/>
  </r>
  <r>
    <x v="1"/>
    <x v="5"/>
    <s v="De Bonte Raaf"/>
    <x v="20"/>
    <x v="9"/>
    <n v="0"/>
    <x v="1"/>
    <x v="0"/>
    <x v="4"/>
    <x v="0"/>
    <x v="2"/>
    <x v="0"/>
  </r>
  <r>
    <x v="1"/>
    <x v="5"/>
    <s v="De Bonte Raaf"/>
    <x v="20"/>
    <x v="102"/>
    <n v="0"/>
    <x v="1"/>
    <x v="0"/>
    <x v="4"/>
    <x v="0"/>
    <x v="2"/>
    <x v="0"/>
  </r>
  <r>
    <x v="1"/>
    <x v="5"/>
    <s v="De Bonte Raaf"/>
    <x v="20"/>
    <x v="87"/>
    <n v="1805.7"/>
    <x v="1"/>
    <x v="0"/>
    <x v="4"/>
    <x v="0"/>
    <x v="2"/>
    <x v="0"/>
  </r>
  <r>
    <x v="1"/>
    <x v="5"/>
    <s v="De Bonte Raaf"/>
    <x v="20"/>
    <x v="88"/>
    <n v="1805.7"/>
    <x v="1"/>
    <x v="0"/>
    <x v="4"/>
    <x v="0"/>
    <x v="2"/>
    <x v="0"/>
  </r>
  <r>
    <x v="1"/>
    <x v="5"/>
    <s v="De Bonte Raaf"/>
    <x v="20"/>
    <x v="89"/>
    <n v="1805.7"/>
    <x v="1"/>
    <x v="0"/>
    <x v="4"/>
    <x v="0"/>
    <x v="2"/>
    <x v="0"/>
  </r>
  <r>
    <x v="1"/>
    <x v="5"/>
    <s v="De Bonte Raaf"/>
    <x v="20"/>
    <x v="90"/>
    <n v="1805.7"/>
    <x v="1"/>
    <x v="0"/>
    <x v="4"/>
    <x v="0"/>
    <x v="2"/>
    <x v="0"/>
  </r>
  <r>
    <x v="1"/>
    <x v="5"/>
    <s v="De Bonte Raaf"/>
    <x v="20"/>
    <x v="91"/>
    <n v="1805.7"/>
    <x v="1"/>
    <x v="0"/>
    <x v="4"/>
    <x v="0"/>
    <x v="2"/>
    <x v="0"/>
  </r>
  <r>
    <x v="1"/>
    <x v="5"/>
    <s v="De Bonte Raaf"/>
    <x v="20"/>
    <x v="103"/>
    <n v="0"/>
    <x v="1"/>
    <x v="0"/>
    <x v="4"/>
    <x v="1"/>
    <x v="2"/>
    <x v="0"/>
  </r>
  <r>
    <x v="1"/>
    <x v="5"/>
    <s v="De Bonte Raaf"/>
    <x v="20"/>
    <x v="15"/>
    <n v="0"/>
    <x v="1"/>
    <x v="0"/>
    <x v="4"/>
    <x v="0"/>
    <x v="2"/>
    <x v="0"/>
  </r>
  <r>
    <x v="1"/>
    <x v="5"/>
    <s v="De Bonte Raaf"/>
    <x v="20"/>
    <x v="16"/>
    <n v="0"/>
    <x v="1"/>
    <x v="0"/>
    <x v="4"/>
    <x v="0"/>
    <x v="2"/>
    <x v="0"/>
  </r>
  <r>
    <x v="1"/>
    <x v="5"/>
    <s v="De Bonte Raaf"/>
    <x v="20"/>
    <x v="17"/>
    <n v="1700.8"/>
    <x v="1"/>
    <x v="0"/>
    <x v="4"/>
    <x v="0"/>
    <x v="2"/>
    <x v="0"/>
  </r>
  <r>
    <x v="1"/>
    <x v="5"/>
    <s v="De Bonte Raaf"/>
    <x v="20"/>
    <x v="18"/>
    <n v="1700.8"/>
    <x v="1"/>
    <x v="0"/>
    <x v="4"/>
    <x v="0"/>
    <x v="2"/>
    <x v="0"/>
  </r>
  <r>
    <x v="1"/>
    <x v="5"/>
    <s v="De Bonte Raaf"/>
    <x v="20"/>
    <x v="19"/>
    <n v="18"/>
    <x v="1"/>
    <x v="0"/>
    <x v="4"/>
    <x v="0"/>
    <x v="2"/>
    <x v="0"/>
  </r>
  <r>
    <x v="1"/>
    <x v="5"/>
    <s v="De Bonte Raaf"/>
    <x v="20"/>
    <x v="20"/>
    <n v="1700.8"/>
    <x v="1"/>
    <x v="0"/>
    <x v="4"/>
    <x v="0"/>
    <x v="2"/>
    <x v="0"/>
  </r>
  <r>
    <x v="1"/>
    <x v="5"/>
    <s v="De Bonte Raaf"/>
    <x v="20"/>
    <x v="21"/>
    <n v="-108.5"/>
    <x v="1"/>
    <x v="0"/>
    <x v="4"/>
    <x v="0"/>
    <x v="2"/>
    <x v="0"/>
  </r>
  <r>
    <x v="1"/>
    <x v="5"/>
    <s v="De Bonte Raaf"/>
    <x v="20"/>
    <x v="22"/>
    <n v="1700.8"/>
    <x v="1"/>
    <x v="0"/>
    <x v="4"/>
    <x v="0"/>
    <x v="2"/>
    <x v="0"/>
  </r>
  <r>
    <x v="1"/>
    <x v="5"/>
    <s v="De Bonte Raaf"/>
    <x v="20"/>
    <x v="23"/>
    <n v="1700.8"/>
    <x v="1"/>
    <x v="0"/>
    <x v="4"/>
    <x v="0"/>
    <x v="2"/>
    <x v="0"/>
  </r>
  <r>
    <x v="1"/>
    <x v="5"/>
    <s v="De Bonte Raaf"/>
    <x v="20"/>
    <x v="24"/>
    <n v="1700.8"/>
    <x v="1"/>
    <x v="0"/>
    <x v="4"/>
    <x v="0"/>
    <x v="2"/>
    <x v="0"/>
  </r>
  <r>
    <x v="1"/>
    <x v="5"/>
    <s v="De Bonte Raaf"/>
    <x v="20"/>
    <x v="25"/>
    <n v="21.67"/>
    <x v="1"/>
    <x v="0"/>
    <x v="4"/>
    <x v="0"/>
    <x v="2"/>
    <x v="0"/>
  </r>
  <r>
    <x v="1"/>
    <x v="5"/>
    <s v="De Bonte Raaf"/>
    <x v="20"/>
    <x v="26"/>
    <n v="90"/>
    <x v="1"/>
    <x v="0"/>
    <x v="4"/>
    <x v="0"/>
    <x v="2"/>
    <x v="0"/>
  </r>
  <r>
    <x v="1"/>
    <x v="5"/>
    <s v="De Bonte Raaf"/>
    <x v="20"/>
    <x v="27"/>
    <n v="284.42"/>
    <x v="1"/>
    <x v="0"/>
    <x v="4"/>
    <x v="0"/>
    <x v="2"/>
    <x v="0"/>
  </r>
  <r>
    <x v="1"/>
    <x v="5"/>
    <s v="De Bonte Raaf"/>
    <x v="20"/>
    <x v="28"/>
    <n v="1700.8"/>
    <x v="1"/>
    <x v="0"/>
    <x v="4"/>
    <x v="0"/>
    <x v="2"/>
    <x v="0"/>
  </r>
  <r>
    <x v="1"/>
    <x v="5"/>
    <s v="De Bonte Raaf"/>
    <x v="20"/>
    <x v="29"/>
    <n v="0"/>
    <x v="1"/>
    <x v="0"/>
    <x v="4"/>
    <x v="0"/>
    <x v="2"/>
    <x v="0"/>
  </r>
  <r>
    <x v="1"/>
    <x v="5"/>
    <s v="De Bonte Raaf"/>
    <x v="20"/>
    <x v="30"/>
    <n v="3250"/>
    <x v="1"/>
    <x v="0"/>
    <x v="4"/>
    <x v="0"/>
    <x v="2"/>
    <x v="0"/>
  </r>
  <r>
    <x v="1"/>
    <x v="5"/>
    <s v="De Bonte Raaf"/>
    <x v="20"/>
    <x v="31"/>
    <n v="20.83"/>
    <x v="1"/>
    <x v="0"/>
    <x v="4"/>
    <x v="0"/>
    <x v="2"/>
    <x v="0"/>
  </r>
  <r>
    <x v="1"/>
    <x v="5"/>
    <s v="De Bonte Raaf"/>
    <x v="20"/>
    <x v="32"/>
    <n v="86.67"/>
    <x v="1"/>
    <x v="0"/>
    <x v="4"/>
    <x v="0"/>
    <x v="2"/>
    <x v="0"/>
  </r>
  <r>
    <x v="1"/>
    <x v="5"/>
    <s v="De Bonte Raaf"/>
    <x v="20"/>
    <x v="33"/>
    <n v="55.56"/>
    <x v="1"/>
    <x v="0"/>
    <x v="4"/>
    <x v="0"/>
    <x v="2"/>
    <x v="0"/>
  </r>
  <r>
    <x v="1"/>
    <x v="5"/>
    <s v="De Bonte Raaf"/>
    <x v="20"/>
    <x v="34"/>
    <n v="55.56"/>
    <x v="1"/>
    <x v="0"/>
    <x v="4"/>
    <x v="0"/>
    <x v="2"/>
    <x v="0"/>
  </r>
  <r>
    <x v="1"/>
    <x v="5"/>
    <s v="De Bonte Raaf"/>
    <x v="20"/>
    <x v="35"/>
    <n v="80"/>
    <x v="1"/>
    <x v="0"/>
    <x v="4"/>
    <x v="0"/>
    <x v="2"/>
    <x v="0"/>
  </r>
  <r>
    <x v="1"/>
    <x v="5"/>
    <s v="De Bonte Raaf"/>
    <x v="20"/>
    <x v="36"/>
    <n v="87"/>
    <x v="1"/>
    <x v="0"/>
    <x v="4"/>
    <x v="0"/>
    <x v="2"/>
    <x v="0"/>
  </r>
  <r>
    <x v="1"/>
    <x v="5"/>
    <s v="De Bonte Raaf"/>
    <x v="20"/>
    <x v="37"/>
    <n v="119.06"/>
    <x v="1"/>
    <x v="0"/>
    <x v="4"/>
    <x v="0"/>
    <x v="2"/>
    <x v="0"/>
  </r>
  <r>
    <x v="1"/>
    <x v="5"/>
    <s v="De Bonte Raaf"/>
    <x v="20"/>
    <x v="127"/>
    <n v="40.409999999999997"/>
    <x v="1"/>
    <x v="0"/>
    <x v="4"/>
    <x v="0"/>
    <x v="2"/>
    <x v="0"/>
  </r>
  <r>
    <x v="1"/>
    <x v="5"/>
    <s v="De Bonte Raaf"/>
    <x v="20"/>
    <x v="128"/>
    <n v="8.33"/>
    <x v="1"/>
    <x v="0"/>
    <x v="4"/>
    <x v="0"/>
    <x v="2"/>
    <x v="0"/>
  </r>
  <r>
    <x v="1"/>
    <x v="5"/>
    <s v="De Bonte Raaf"/>
    <x v="20"/>
    <x v="129"/>
    <n v="14509.85"/>
    <x v="1"/>
    <x v="0"/>
    <x v="4"/>
    <x v="0"/>
    <x v="2"/>
    <x v="0"/>
  </r>
  <r>
    <x v="1"/>
    <x v="5"/>
    <s v="De Bonte Raaf"/>
    <x v="20"/>
    <x v="38"/>
    <n v="8.74"/>
    <x v="1"/>
    <x v="0"/>
    <x v="4"/>
    <x v="0"/>
    <x v="2"/>
    <x v="0"/>
  </r>
  <r>
    <x v="1"/>
    <x v="5"/>
    <s v="De Bonte Raaf"/>
    <x v="20"/>
    <x v="93"/>
    <n v="50"/>
    <x v="1"/>
    <x v="0"/>
    <x v="4"/>
    <x v="0"/>
    <x v="2"/>
    <x v="0"/>
  </r>
  <r>
    <x v="1"/>
    <x v="5"/>
    <s v="De Bonte Raaf"/>
    <x v="20"/>
    <x v="40"/>
    <n v="58.74"/>
    <x v="1"/>
    <x v="0"/>
    <x v="4"/>
    <x v="0"/>
    <x v="2"/>
    <x v="0"/>
  </r>
  <r>
    <x v="1"/>
    <x v="5"/>
    <s v="De Bonte Raaf"/>
    <x v="20"/>
    <x v="41"/>
    <n v="0"/>
    <x v="1"/>
    <x v="0"/>
    <x v="4"/>
    <x v="0"/>
    <x v="2"/>
    <x v="0"/>
  </r>
  <r>
    <x v="1"/>
    <x v="5"/>
    <s v="De Bonte Raaf"/>
    <x v="20"/>
    <x v="92"/>
    <n v="1805.7"/>
    <x v="1"/>
    <x v="0"/>
    <x v="4"/>
    <x v="0"/>
    <x v="2"/>
    <x v="0"/>
  </r>
  <r>
    <x v="1"/>
    <x v="5"/>
    <s v="De Bonte Raaf"/>
    <x v="20"/>
    <x v="107"/>
    <n v="0"/>
    <x v="1"/>
    <x v="0"/>
    <x v="4"/>
    <x v="1"/>
    <x v="2"/>
    <x v="0"/>
  </r>
  <r>
    <x v="1"/>
    <x v="5"/>
    <s v="De Bonte Raaf"/>
    <x v="20"/>
    <x v="43"/>
    <n v="0"/>
    <x v="1"/>
    <x v="0"/>
    <x v="4"/>
    <x v="1"/>
    <x v="2"/>
    <x v="0"/>
  </r>
  <r>
    <x v="1"/>
    <x v="5"/>
    <s v="De Bonte Raaf"/>
    <x v="20"/>
    <x v="108"/>
    <n v="0"/>
    <x v="1"/>
    <x v="0"/>
    <x v="4"/>
    <x v="1"/>
    <x v="2"/>
    <x v="0"/>
  </r>
  <r>
    <x v="1"/>
    <x v="5"/>
    <s v="De Bonte Raaf"/>
    <x v="20"/>
    <x v="109"/>
    <n v="0"/>
    <x v="1"/>
    <x v="0"/>
    <x v="4"/>
    <x v="1"/>
    <x v="2"/>
    <x v="0"/>
  </r>
  <r>
    <x v="1"/>
    <x v="5"/>
    <s v="De Bonte Raaf"/>
    <x v="20"/>
    <x v="110"/>
    <n v="0"/>
    <x v="1"/>
    <x v="0"/>
    <x v="4"/>
    <x v="1"/>
    <x v="2"/>
    <x v="0"/>
  </r>
  <r>
    <x v="1"/>
    <x v="5"/>
    <s v="De Bonte Raaf"/>
    <x v="20"/>
    <x v="44"/>
    <n v="0"/>
    <x v="1"/>
    <x v="0"/>
    <x v="4"/>
    <x v="2"/>
    <x v="2"/>
    <x v="0"/>
  </r>
  <r>
    <x v="1"/>
    <x v="5"/>
    <s v="De Bonte Raaf"/>
    <x v="20"/>
    <x v="111"/>
    <n v="0"/>
    <x v="1"/>
    <x v="0"/>
    <x v="4"/>
    <x v="2"/>
    <x v="2"/>
    <x v="0"/>
  </r>
  <r>
    <x v="1"/>
    <x v="5"/>
    <s v="De Bonte Raaf"/>
    <x v="20"/>
    <x v="46"/>
    <n v="0"/>
    <x v="1"/>
    <x v="0"/>
    <x v="4"/>
    <x v="2"/>
    <x v="2"/>
    <x v="0"/>
  </r>
  <r>
    <x v="1"/>
    <x v="5"/>
    <s v="De Bonte Raaf"/>
    <x v="20"/>
    <x v="112"/>
    <n v="0"/>
    <x v="1"/>
    <x v="0"/>
    <x v="4"/>
    <x v="2"/>
    <x v="2"/>
    <x v="0"/>
  </r>
  <r>
    <x v="1"/>
    <x v="5"/>
    <s v="De Bonte Raaf"/>
    <x v="20"/>
    <x v="113"/>
    <n v="0"/>
    <x v="1"/>
    <x v="0"/>
    <x v="4"/>
    <x v="2"/>
    <x v="2"/>
    <x v="0"/>
  </r>
  <r>
    <x v="1"/>
    <x v="5"/>
    <s v="De Bonte Raaf"/>
    <x v="20"/>
    <x v="114"/>
    <n v="0"/>
    <x v="1"/>
    <x v="0"/>
    <x v="4"/>
    <x v="2"/>
    <x v="2"/>
    <x v="0"/>
  </r>
  <r>
    <x v="1"/>
    <x v="5"/>
    <s v="De Bonte Raaf"/>
    <x v="20"/>
    <x v="115"/>
    <n v="0"/>
    <x v="1"/>
    <x v="0"/>
    <x v="4"/>
    <x v="2"/>
    <x v="2"/>
    <x v="0"/>
  </r>
  <r>
    <x v="1"/>
    <x v="5"/>
    <s v="De Bonte Raaf"/>
    <x v="20"/>
    <x v="116"/>
    <n v="0"/>
    <x v="1"/>
    <x v="0"/>
    <x v="4"/>
    <x v="1"/>
    <x v="2"/>
    <x v="0"/>
  </r>
  <r>
    <x v="1"/>
    <x v="5"/>
    <s v="De Bonte Raaf"/>
    <x v="20"/>
    <x v="117"/>
    <n v="0"/>
    <x v="1"/>
    <x v="0"/>
    <x v="4"/>
    <x v="2"/>
    <x v="2"/>
    <x v="0"/>
  </r>
  <r>
    <x v="1"/>
    <x v="5"/>
    <s v="De Bonte Raaf"/>
    <x v="20"/>
    <x v="118"/>
    <n v="0"/>
    <x v="1"/>
    <x v="0"/>
    <x v="4"/>
    <x v="1"/>
    <x v="2"/>
    <x v="0"/>
  </r>
  <r>
    <x v="1"/>
    <x v="5"/>
    <s v="De Bonte Raaf"/>
    <x v="20"/>
    <x v="119"/>
    <n v="-7.22"/>
    <x v="1"/>
    <x v="0"/>
    <x v="4"/>
    <x v="10"/>
    <x v="2"/>
    <x v="0"/>
  </r>
  <r>
    <x v="1"/>
    <x v="5"/>
    <s v="De Bonte Raaf"/>
    <x v="20"/>
    <x v="132"/>
    <n v="0"/>
    <x v="1"/>
    <x v="0"/>
    <x v="4"/>
    <x v="10"/>
    <x v="2"/>
    <x v="0"/>
  </r>
  <r>
    <x v="1"/>
    <x v="5"/>
    <s v="De Bonte Raaf"/>
    <x v="20"/>
    <x v="133"/>
    <n v="0"/>
    <x v="1"/>
    <x v="0"/>
    <x v="4"/>
    <x v="10"/>
    <x v="2"/>
    <x v="0"/>
  </r>
  <r>
    <x v="1"/>
    <x v="5"/>
    <s v="De Bonte Raaf"/>
    <x v="20"/>
    <x v="120"/>
    <n v="396.67"/>
    <x v="1"/>
    <x v="0"/>
    <x v="4"/>
    <x v="10"/>
    <x v="2"/>
    <x v="0"/>
  </r>
  <r>
    <x v="1"/>
    <x v="5"/>
    <s v="De Bonte Raaf"/>
    <x v="20"/>
    <x v="121"/>
    <n v="-97.68"/>
    <x v="1"/>
    <x v="0"/>
    <x v="4"/>
    <x v="10"/>
    <x v="2"/>
    <x v="0"/>
  </r>
  <r>
    <x v="1"/>
    <x v="5"/>
    <s v="De Bonte Raaf"/>
    <x v="20"/>
    <x v="122"/>
    <n v="-97.68"/>
    <x v="1"/>
    <x v="0"/>
    <x v="4"/>
    <x v="10"/>
    <x v="2"/>
    <x v="0"/>
  </r>
  <r>
    <x v="1"/>
    <x v="5"/>
    <s v="De Bonte Raaf"/>
    <x v="20"/>
    <x v="123"/>
    <n v="0"/>
    <x v="1"/>
    <x v="0"/>
    <x v="4"/>
    <x v="10"/>
    <x v="2"/>
    <x v="0"/>
  </r>
  <r>
    <x v="1"/>
    <x v="5"/>
    <s v="De Bonte Raaf"/>
    <x v="20"/>
    <x v="124"/>
    <n v="0"/>
    <x v="1"/>
    <x v="0"/>
    <x v="4"/>
    <x v="10"/>
    <x v="2"/>
    <x v="0"/>
  </r>
  <r>
    <x v="1"/>
    <x v="5"/>
    <s v="De Bonte Raaf"/>
    <x v="20"/>
    <x v="48"/>
    <n v="0"/>
    <x v="1"/>
    <x v="0"/>
    <x v="4"/>
    <x v="1"/>
    <x v="2"/>
    <x v="0"/>
  </r>
  <r>
    <x v="1"/>
    <x v="5"/>
    <s v="De Bonte Raaf"/>
    <x v="20"/>
    <x v="49"/>
    <n v="144.46"/>
    <x v="1"/>
    <x v="0"/>
    <x v="4"/>
    <x v="3"/>
    <x v="2"/>
    <x v="0"/>
  </r>
  <r>
    <x v="1"/>
    <x v="5"/>
    <s v="De Bonte Raaf"/>
    <x v="20"/>
    <x v="50"/>
    <n v="21.67"/>
    <x v="1"/>
    <x v="0"/>
    <x v="4"/>
    <x v="4"/>
    <x v="2"/>
    <x v="0"/>
  </r>
  <r>
    <x v="1"/>
    <x v="5"/>
    <s v="De Bonte Raaf"/>
    <x v="20"/>
    <x v="51"/>
    <n v="28.89"/>
    <x v="1"/>
    <x v="0"/>
    <x v="4"/>
    <x v="4"/>
    <x v="2"/>
    <x v="0"/>
  </r>
  <r>
    <x v="1"/>
    <x v="5"/>
    <s v="De Bonte Raaf"/>
    <x v="20"/>
    <x v="52"/>
    <n v="0"/>
    <x v="1"/>
    <x v="0"/>
    <x v="4"/>
    <x v="1"/>
    <x v="2"/>
    <x v="0"/>
  </r>
  <r>
    <x v="1"/>
    <x v="5"/>
    <s v="De Bonte Raaf"/>
    <x v="20"/>
    <x v="53"/>
    <n v="27.09"/>
    <x v="1"/>
    <x v="0"/>
    <x v="4"/>
    <x v="3"/>
    <x v="2"/>
    <x v="0"/>
  </r>
  <r>
    <x v="1"/>
    <x v="5"/>
    <s v="De Bonte Raaf"/>
    <x v="20"/>
    <x v="54"/>
    <n v="4.0599999999999996"/>
    <x v="1"/>
    <x v="0"/>
    <x v="4"/>
    <x v="4"/>
    <x v="2"/>
    <x v="0"/>
  </r>
  <r>
    <x v="1"/>
    <x v="5"/>
    <s v="De Bonte Raaf"/>
    <x v="20"/>
    <x v="55"/>
    <n v="5.42"/>
    <x v="1"/>
    <x v="0"/>
    <x v="4"/>
    <x v="4"/>
    <x v="2"/>
    <x v="0"/>
  </r>
  <r>
    <x v="1"/>
    <x v="5"/>
    <s v="De Bonte Raaf"/>
    <x v="20"/>
    <x v="56"/>
    <n v="0"/>
    <x v="1"/>
    <x v="0"/>
    <x v="4"/>
    <x v="4"/>
    <x v="2"/>
    <x v="0"/>
  </r>
  <r>
    <x v="1"/>
    <x v="5"/>
    <s v="De Bonte Raaf"/>
    <x v="20"/>
    <x v="57"/>
    <n v="0"/>
    <x v="1"/>
    <x v="0"/>
    <x v="4"/>
    <x v="4"/>
    <x v="2"/>
    <x v="0"/>
  </r>
  <r>
    <x v="1"/>
    <x v="5"/>
    <s v="De Bonte Raaf"/>
    <x v="20"/>
    <x v="58"/>
    <n v="0"/>
    <x v="1"/>
    <x v="0"/>
    <x v="4"/>
    <x v="4"/>
    <x v="2"/>
    <x v="0"/>
  </r>
  <r>
    <x v="1"/>
    <x v="5"/>
    <s v="De Bonte Raaf"/>
    <x v="20"/>
    <x v="59"/>
    <n v="0"/>
    <x v="1"/>
    <x v="0"/>
    <x v="4"/>
    <x v="4"/>
    <x v="2"/>
    <x v="0"/>
  </r>
  <r>
    <x v="1"/>
    <x v="5"/>
    <s v="De Bonte Raaf"/>
    <x v="20"/>
    <x v="60"/>
    <n v="128.07"/>
    <x v="1"/>
    <x v="0"/>
    <x v="4"/>
    <x v="5"/>
    <x v="2"/>
    <x v="0"/>
  </r>
  <r>
    <x v="1"/>
    <x v="5"/>
    <s v="De Bonte Raaf"/>
    <x v="20"/>
    <x v="61"/>
    <n v="0"/>
    <x v="1"/>
    <x v="0"/>
    <x v="4"/>
    <x v="5"/>
    <x v="2"/>
    <x v="0"/>
  </r>
  <r>
    <x v="1"/>
    <x v="5"/>
    <s v="De Bonte Raaf"/>
    <x v="20"/>
    <x v="62"/>
    <n v="0"/>
    <x v="1"/>
    <x v="0"/>
    <x v="4"/>
    <x v="5"/>
    <x v="2"/>
    <x v="0"/>
  </r>
  <r>
    <x v="1"/>
    <x v="5"/>
    <s v="De Bonte Raaf"/>
    <x v="20"/>
    <x v="63"/>
    <n v="0"/>
    <x v="1"/>
    <x v="0"/>
    <x v="4"/>
    <x v="5"/>
    <x v="2"/>
    <x v="0"/>
  </r>
  <r>
    <x v="1"/>
    <x v="5"/>
    <s v="De Bonte Raaf"/>
    <x v="20"/>
    <x v="64"/>
    <n v="9.18"/>
    <x v="1"/>
    <x v="0"/>
    <x v="4"/>
    <x v="5"/>
    <x v="2"/>
    <x v="0"/>
  </r>
  <r>
    <x v="1"/>
    <x v="5"/>
    <s v="De Bonte Raaf"/>
    <x v="20"/>
    <x v="65"/>
    <n v="0"/>
    <x v="1"/>
    <x v="0"/>
    <x v="4"/>
    <x v="5"/>
    <x v="2"/>
    <x v="0"/>
  </r>
  <r>
    <x v="1"/>
    <x v="5"/>
    <s v="De Bonte Raaf"/>
    <x v="20"/>
    <x v="66"/>
    <n v="0"/>
    <x v="1"/>
    <x v="0"/>
    <x v="4"/>
    <x v="5"/>
    <x v="2"/>
    <x v="0"/>
  </r>
  <r>
    <x v="1"/>
    <x v="5"/>
    <s v="De Bonte Raaf"/>
    <x v="20"/>
    <x v="67"/>
    <n v="130.96"/>
    <x v="1"/>
    <x v="0"/>
    <x v="4"/>
    <x v="5"/>
    <x v="2"/>
    <x v="0"/>
  </r>
  <r>
    <x v="1"/>
    <x v="5"/>
    <s v="De Bonte Raaf"/>
    <x v="20"/>
    <x v="68"/>
    <n v="0"/>
    <x v="1"/>
    <x v="0"/>
    <x v="4"/>
    <x v="5"/>
    <x v="2"/>
    <x v="0"/>
  </r>
  <r>
    <x v="1"/>
    <x v="5"/>
    <s v="De Bonte Raaf"/>
    <x v="20"/>
    <x v="69"/>
    <n v="0"/>
    <x v="1"/>
    <x v="0"/>
    <x v="4"/>
    <x v="5"/>
    <x v="2"/>
    <x v="0"/>
  </r>
  <r>
    <x v="1"/>
    <x v="5"/>
    <s v="De Bonte Raaf"/>
    <x v="20"/>
    <x v="70"/>
    <n v="6.29"/>
    <x v="1"/>
    <x v="0"/>
    <x v="4"/>
    <x v="5"/>
    <x v="2"/>
    <x v="0"/>
  </r>
  <r>
    <x v="1"/>
    <x v="5"/>
    <s v="De Bonte Raaf"/>
    <x v="20"/>
    <x v="71"/>
    <n v="0"/>
    <x v="1"/>
    <x v="0"/>
    <x v="4"/>
    <x v="5"/>
    <x v="2"/>
    <x v="0"/>
  </r>
  <r>
    <x v="1"/>
    <x v="5"/>
    <s v="De Bonte Raaf"/>
    <x v="20"/>
    <x v="72"/>
    <n v="0"/>
    <x v="1"/>
    <x v="0"/>
    <x v="4"/>
    <x v="4"/>
    <x v="2"/>
    <x v="0"/>
  </r>
  <r>
    <x v="1"/>
    <x v="5"/>
    <s v="De Bonte Raaf"/>
    <x v="20"/>
    <x v="73"/>
    <n v="0"/>
    <x v="1"/>
    <x v="0"/>
    <x v="4"/>
    <x v="4"/>
    <x v="2"/>
    <x v="0"/>
  </r>
  <r>
    <x v="1"/>
    <x v="5"/>
    <s v="De Bonte Raaf"/>
    <x v="20"/>
    <x v="74"/>
    <n v="0"/>
    <x v="1"/>
    <x v="0"/>
    <x v="4"/>
    <x v="4"/>
    <x v="2"/>
    <x v="0"/>
  </r>
  <r>
    <x v="1"/>
    <x v="5"/>
    <s v="De Bonte Raaf"/>
    <x v="20"/>
    <x v="75"/>
    <n v="0"/>
    <x v="1"/>
    <x v="0"/>
    <x v="4"/>
    <x v="4"/>
    <x v="2"/>
    <x v="0"/>
  </r>
  <r>
    <x v="1"/>
    <x v="5"/>
    <s v="De Bonte Raaf"/>
    <x v="20"/>
    <x v="76"/>
    <n v="119.06"/>
    <x v="1"/>
    <x v="0"/>
    <x v="4"/>
    <x v="6"/>
    <x v="2"/>
    <x v="0"/>
  </r>
  <r>
    <x v="1"/>
    <x v="5"/>
    <s v="De Bonte Raaf"/>
    <x v="20"/>
    <x v="125"/>
    <n v="0"/>
    <x v="1"/>
    <x v="0"/>
    <x v="4"/>
    <x v="6"/>
    <x v="2"/>
    <x v="0"/>
  </r>
  <r>
    <x v="1"/>
    <x v="5"/>
    <s v="De Bonte Raaf"/>
    <x v="20"/>
    <x v="77"/>
    <n v="-108.5"/>
    <x v="1"/>
    <x v="0"/>
    <x v="4"/>
    <x v="7"/>
    <x v="2"/>
    <x v="0"/>
  </r>
  <r>
    <x v="1"/>
    <x v="5"/>
    <s v="De Bonte Raaf"/>
    <x v="20"/>
    <x v="78"/>
    <n v="0"/>
    <x v="1"/>
    <x v="0"/>
    <x v="4"/>
    <x v="7"/>
    <x v="2"/>
    <x v="0"/>
  </r>
  <r>
    <x v="1"/>
    <x v="5"/>
    <s v="De Bonte Raaf"/>
    <x v="20"/>
    <x v="79"/>
    <n v="0"/>
    <x v="1"/>
    <x v="0"/>
    <x v="4"/>
    <x v="7"/>
    <x v="2"/>
    <x v="0"/>
  </r>
  <r>
    <x v="1"/>
    <x v="5"/>
    <s v="De Bonte Raaf"/>
    <x v="20"/>
    <x v="80"/>
    <n v="0"/>
    <x v="1"/>
    <x v="0"/>
    <x v="4"/>
    <x v="8"/>
    <x v="2"/>
    <x v="0"/>
  </r>
  <r>
    <x v="1"/>
    <x v="5"/>
    <s v="De Bonte Raaf"/>
    <x v="20"/>
    <x v="126"/>
    <n v="0"/>
    <x v="1"/>
    <x v="0"/>
    <x v="4"/>
    <x v="8"/>
    <x v="2"/>
    <x v="0"/>
  </r>
  <r>
    <x v="1"/>
    <x v="5"/>
    <s v="De Bonte Raaf"/>
    <x v="20"/>
    <x v="81"/>
    <n v="1592.3"/>
    <x v="1"/>
    <x v="0"/>
    <x v="4"/>
    <x v="8"/>
    <x v="2"/>
    <x v="0"/>
  </r>
  <r>
    <x v="1"/>
    <x v="5"/>
    <s v="De Bonte Raaf"/>
    <x v="20"/>
    <x v="82"/>
    <n v="0"/>
    <x v="1"/>
    <x v="0"/>
    <x v="4"/>
    <x v="8"/>
    <x v="2"/>
    <x v="0"/>
  </r>
  <r>
    <x v="1"/>
    <x v="5"/>
    <s v="De Bonte Raaf"/>
    <x v="20"/>
    <x v="83"/>
    <n v="1592.3"/>
    <x v="1"/>
    <x v="0"/>
    <x v="4"/>
    <x v="9"/>
    <x v="2"/>
    <x v="0"/>
  </r>
  <r>
    <x v="1"/>
    <x v="5"/>
    <s v="De Bonte Raaf"/>
    <x v="20"/>
    <x v="84"/>
    <n v="0"/>
    <x v="1"/>
    <x v="0"/>
    <x v="4"/>
    <x v="3"/>
    <x v="2"/>
    <x v="0"/>
  </r>
  <r>
    <x v="1"/>
    <x v="5"/>
    <s v="De Bonte Raaf"/>
    <x v="22"/>
    <x v="0"/>
    <n v="7987.11"/>
    <x v="4"/>
    <x v="5"/>
    <x v="3"/>
    <x v="0"/>
    <x v="0"/>
    <x v="0"/>
  </r>
  <r>
    <x v="1"/>
    <x v="5"/>
    <s v="De Bonte Raaf"/>
    <x v="22"/>
    <x v="85"/>
    <n v="3517.04"/>
    <x v="4"/>
    <x v="5"/>
    <x v="3"/>
    <x v="0"/>
    <x v="0"/>
    <x v="0"/>
  </r>
  <r>
    <x v="1"/>
    <x v="5"/>
    <s v="De Bonte Raaf"/>
    <x v="22"/>
    <x v="2"/>
    <n v="0"/>
    <x v="4"/>
    <x v="5"/>
    <x v="3"/>
    <x v="0"/>
    <x v="0"/>
    <x v="0"/>
  </r>
  <r>
    <x v="1"/>
    <x v="5"/>
    <s v="De Bonte Raaf"/>
    <x v="22"/>
    <x v="86"/>
    <n v="3517.04"/>
    <x v="4"/>
    <x v="5"/>
    <x v="3"/>
    <x v="0"/>
    <x v="0"/>
    <x v="0"/>
  </r>
  <r>
    <x v="1"/>
    <x v="5"/>
    <s v="De Bonte Raaf"/>
    <x v="22"/>
    <x v="4"/>
    <n v="3750"/>
    <x v="4"/>
    <x v="5"/>
    <x v="3"/>
    <x v="1"/>
    <x v="0"/>
    <x v="0"/>
  </r>
  <r>
    <x v="1"/>
    <x v="5"/>
    <s v="De Bonte Raaf"/>
    <x v="22"/>
    <x v="5"/>
    <n v="0"/>
    <x v="4"/>
    <x v="5"/>
    <x v="3"/>
    <x v="0"/>
    <x v="0"/>
    <x v="0"/>
  </r>
  <r>
    <x v="1"/>
    <x v="5"/>
    <s v="De Bonte Raaf"/>
    <x v="22"/>
    <x v="6"/>
    <n v="5525.9"/>
    <x v="4"/>
    <x v="5"/>
    <x v="3"/>
    <x v="0"/>
    <x v="0"/>
    <x v="0"/>
  </r>
  <r>
    <x v="1"/>
    <x v="5"/>
    <s v="De Bonte Raaf"/>
    <x v="22"/>
    <x v="101"/>
    <n v="0"/>
    <x v="4"/>
    <x v="5"/>
    <x v="3"/>
    <x v="1"/>
    <x v="0"/>
    <x v="0"/>
  </r>
  <r>
    <x v="1"/>
    <x v="5"/>
    <s v="De Bonte Raaf"/>
    <x v="22"/>
    <x v="7"/>
    <n v="0"/>
    <x v="4"/>
    <x v="5"/>
    <x v="3"/>
    <x v="0"/>
    <x v="0"/>
    <x v="0"/>
  </r>
  <r>
    <x v="1"/>
    <x v="5"/>
    <s v="De Bonte Raaf"/>
    <x v="22"/>
    <x v="9"/>
    <n v="0"/>
    <x v="4"/>
    <x v="5"/>
    <x v="3"/>
    <x v="0"/>
    <x v="0"/>
    <x v="0"/>
  </r>
  <r>
    <x v="1"/>
    <x v="5"/>
    <s v="De Bonte Raaf"/>
    <x v="22"/>
    <x v="102"/>
    <n v="0"/>
    <x v="4"/>
    <x v="5"/>
    <x v="3"/>
    <x v="0"/>
    <x v="0"/>
    <x v="0"/>
  </r>
  <r>
    <x v="1"/>
    <x v="5"/>
    <s v="De Bonte Raaf"/>
    <x v="22"/>
    <x v="87"/>
    <n v="3750"/>
    <x v="4"/>
    <x v="5"/>
    <x v="3"/>
    <x v="0"/>
    <x v="0"/>
    <x v="0"/>
  </r>
  <r>
    <x v="1"/>
    <x v="5"/>
    <s v="De Bonte Raaf"/>
    <x v="22"/>
    <x v="88"/>
    <n v="3750"/>
    <x v="4"/>
    <x v="5"/>
    <x v="3"/>
    <x v="0"/>
    <x v="0"/>
    <x v="0"/>
  </r>
  <r>
    <x v="1"/>
    <x v="5"/>
    <s v="De Bonte Raaf"/>
    <x v="22"/>
    <x v="89"/>
    <n v="3750"/>
    <x v="4"/>
    <x v="5"/>
    <x v="3"/>
    <x v="0"/>
    <x v="0"/>
    <x v="0"/>
  </r>
  <r>
    <x v="1"/>
    <x v="5"/>
    <s v="De Bonte Raaf"/>
    <x v="22"/>
    <x v="90"/>
    <n v="3750"/>
    <x v="4"/>
    <x v="5"/>
    <x v="3"/>
    <x v="0"/>
    <x v="0"/>
    <x v="0"/>
  </r>
  <r>
    <x v="1"/>
    <x v="5"/>
    <s v="De Bonte Raaf"/>
    <x v="22"/>
    <x v="91"/>
    <n v="3750"/>
    <x v="4"/>
    <x v="5"/>
    <x v="3"/>
    <x v="0"/>
    <x v="0"/>
    <x v="0"/>
  </r>
  <r>
    <x v="1"/>
    <x v="5"/>
    <s v="De Bonte Raaf"/>
    <x v="22"/>
    <x v="103"/>
    <n v="0"/>
    <x v="4"/>
    <x v="5"/>
    <x v="3"/>
    <x v="1"/>
    <x v="0"/>
    <x v="0"/>
  </r>
  <r>
    <x v="1"/>
    <x v="5"/>
    <s v="De Bonte Raaf"/>
    <x v="22"/>
    <x v="15"/>
    <n v="0"/>
    <x v="4"/>
    <x v="5"/>
    <x v="3"/>
    <x v="0"/>
    <x v="0"/>
    <x v="0"/>
  </r>
  <r>
    <x v="1"/>
    <x v="5"/>
    <s v="De Bonte Raaf"/>
    <x v="22"/>
    <x v="16"/>
    <n v="0"/>
    <x v="4"/>
    <x v="5"/>
    <x v="3"/>
    <x v="0"/>
    <x v="0"/>
    <x v="0"/>
  </r>
  <r>
    <x v="1"/>
    <x v="5"/>
    <s v="De Bonte Raaf"/>
    <x v="22"/>
    <x v="17"/>
    <n v="3517.04"/>
    <x v="4"/>
    <x v="5"/>
    <x v="3"/>
    <x v="0"/>
    <x v="0"/>
    <x v="0"/>
  </r>
  <r>
    <x v="1"/>
    <x v="5"/>
    <s v="De Bonte Raaf"/>
    <x v="22"/>
    <x v="18"/>
    <n v="3517.04"/>
    <x v="4"/>
    <x v="5"/>
    <x v="3"/>
    <x v="0"/>
    <x v="0"/>
    <x v="0"/>
  </r>
  <r>
    <x v="1"/>
    <x v="5"/>
    <s v="De Bonte Raaf"/>
    <x v="22"/>
    <x v="19"/>
    <n v="22"/>
    <x v="4"/>
    <x v="5"/>
    <x v="3"/>
    <x v="0"/>
    <x v="0"/>
    <x v="0"/>
  </r>
  <r>
    <x v="1"/>
    <x v="5"/>
    <s v="De Bonte Raaf"/>
    <x v="22"/>
    <x v="20"/>
    <n v="3517.04"/>
    <x v="4"/>
    <x v="5"/>
    <x v="3"/>
    <x v="0"/>
    <x v="0"/>
    <x v="0"/>
  </r>
  <r>
    <x v="1"/>
    <x v="5"/>
    <s v="De Bonte Raaf"/>
    <x v="22"/>
    <x v="21"/>
    <n v="-854.67"/>
    <x v="4"/>
    <x v="5"/>
    <x v="3"/>
    <x v="0"/>
    <x v="0"/>
    <x v="0"/>
  </r>
  <r>
    <x v="1"/>
    <x v="5"/>
    <s v="De Bonte Raaf"/>
    <x v="22"/>
    <x v="22"/>
    <n v="3517.04"/>
    <x v="4"/>
    <x v="5"/>
    <x v="3"/>
    <x v="0"/>
    <x v="0"/>
    <x v="0"/>
  </r>
  <r>
    <x v="1"/>
    <x v="5"/>
    <s v="De Bonte Raaf"/>
    <x v="22"/>
    <x v="23"/>
    <n v="3517.04"/>
    <x v="4"/>
    <x v="5"/>
    <x v="3"/>
    <x v="0"/>
    <x v="0"/>
    <x v="0"/>
  </r>
  <r>
    <x v="1"/>
    <x v="5"/>
    <s v="De Bonte Raaf"/>
    <x v="22"/>
    <x v="24"/>
    <n v="3517.04"/>
    <x v="4"/>
    <x v="5"/>
    <x v="3"/>
    <x v="0"/>
    <x v="0"/>
    <x v="0"/>
  </r>
  <r>
    <x v="1"/>
    <x v="5"/>
    <s v="De Bonte Raaf"/>
    <x v="22"/>
    <x v="25"/>
    <n v="21.67"/>
    <x v="4"/>
    <x v="5"/>
    <x v="3"/>
    <x v="0"/>
    <x v="0"/>
    <x v="0"/>
  </r>
  <r>
    <x v="1"/>
    <x v="5"/>
    <s v="De Bonte Raaf"/>
    <x v="22"/>
    <x v="26"/>
    <n v="158.4"/>
    <x v="4"/>
    <x v="5"/>
    <x v="3"/>
    <x v="0"/>
    <x v="0"/>
    <x v="0"/>
  </r>
  <r>
    <x v="1"/>
    <x v="5"/>
    <s v="De Bonte Raaf"/>
    <x v="22"/>
    <x v="27"/>
    <n v="317.83"/>
    <x v="4"/>
    <x v="5"/>
    <x v="3"/>
    <x v="0"/>
    <x v="0"/>
    <x v="0"/>
  </r>
  <r>
    <x v="1"/>
    <x v="5"/>
    <s v="De Bonte Raaf"/>
    <x v="22"/>
    <x v="28"/>
    <n v="3517.04"/>
    <x v="4"/>
    <x v="5"/>
    <x v="3"/>
    <x v="0"/>
    <x v="0"/>
    <x v="0"/>
  </r>
  <r>
    <x v="1"/>
    <x v="5"/>
    <s v="De Bonte Raaf"/>
    <x v="22"/>
    <x v="29"/>
    <n v="0"/>
    <x v="4"/>
    <x v="5"/>
    <x v="3"/>
    <x v="0"/>
    <x v="0"/>
    <x v="0"/>
  </r>
  <r>
    <x v="1"/>
    <x v="5"/>
    <s v="De Bonte Raaf"/>
    <x v="22"/>
    <x v="30"/>
    <n v="3750"/>
    <x v="4"/>
    <x v="5"/>
    <x v="3"/>
    <x v="0"/>
    <x v="0"/>
    <x v="0"/>
  </r>
  <r>
    <x v="1"/>
    <x v="5"/>
    <s v="De Bonte Raaf"/>
    <x v="22"/>
    <x v="31"/>
    <n v="24.04"/>
    <x v="4"/>
    <x v="5"/>
    <x v="3"/>
    <x v="0"/>
    <x v="0"/>
    <x v="0"/>
  </r>
  <r>
    <x v="1"/>
    <x v="5"/>
    <s v="De Bonte Raaf"/>
    <x v="22"/>
    <x v="32"/>
    <n v="156"/>
    <x v="4"/>
    <x v="5"/>
    <x v="3"/>
    <x v="0"/>
    <x v="0"/>
    <x v="0"/>
  </r>
  <r>
    <x v="1"/>
    <x v="5"/>
    <s v="De Bonte Raaf"/>
    <x v="22"/>
    <x v="33"/>
    <n v="100"/>
    <x v="4"/>
    <x v="5"/>
    <x v="3"/>
    <x v="0"/>
    <x v="0"/>
    <x v="0"/>
  </r>
  <r>
    <x v="1"/>
    <x v="5"/>
    <s v="De Bonte Raaf"/>
    <x v="22"/>
    <x v="34"/>
    <n v="100"/>
    <x v="4"/>
    <x v="5"/>
    <x v="3"/>
    <x v="0"/>
    <x v="0"/>
    <x v="0"/>
  </r>
  <r>
    <x v="1"/>
    <x v="5"/>
    <s v="De Bonte Raaf"/>
    <x v="22"/>
    <x v="35"/>
    <n v="100"/>
    <x v="4"/>
    <x v="5"/>
    <x v="3"/>
    <x v="0"/>
    <x v="0"/>
    <x v="0"/>
  </r>
  <r>
    <x v="1"/>
    <x v="5"/>
    <s v="De Bonte Raaf"/>
    <x v="22"/>
    <x v="36"/>
    <n v="156"/>
    <x v="4"/>
    <x v="5"/>
    <x v="3"/>
    <x v="0"/>
    <x v="0"/>
    <x v="0"/>
  </r>
  <r>
    <x v="1"/>
    <x v="5"/>
    <s v="De Bonte Raaf"/>
    <x v="22"/>
    <x v="37"/>
    <n v="246.19"/>
    <x v="4"/>
    <x v="5"/>
    <x v="3"/>
    <x v="0"/>
    <x v="0"/>
    <x v="0"/>
  </r>
  <r>
    <x v="1"/>
    <x v="5"/>
    <s v="De Bonte Raaf"/>
    <x v="22"/>
    <x v="127"/>
    <n v="49.08"/>
    <x v="4"/>
    <x v="5"/>
    <x v="3"/>
    <x v="0"/>
    <x v="0"/>
    <x v="0"/>
  </r>
  <r>
    <x v="1"/>
    <x v="5"/>
    <s v="De Bonte Raaf"/>
    <x v="22"/>
    <x v="128"/>
    <n v="40.409999999999997"/>
    <x v="4"/>
    <x v="5"/>
    <x v="3"/>
    <x v="0"/>
    <x v="0"/>
    <x v="0"/>
  </r>
  <r>
    <x v="1"/>
    <x v="5"/>
    <s v="De Bonte Raaf"/>
    <x v="22"/>
    <x v="129"/>
    <n v="28435.119999999999"/>
    <x v="4"/>
    <x v="5"/>
    <x v="3"/>
    <x v="0"/>
    <x v="0"/>
    <x v="0"/>
  </r>
  <r>
    <x v="1"/>
    <x v="5"/>
    <s v="De Bonte Raaf"/>
    <x v="22"/>
    <x v="38"/>
    <n v="100.57"/>
    <x v="4"/>
    <x v="5"/>
    <x v="3"/>
    <x v="0"/>
    <x v="0"/>
    <x v="0"/>
  </r>
  <r>
    <x v="1"/>
    <x v="5"/>
    <s v="De Bonte Raaf"/>
    <x v="22"/>
    <x v="39"/>
    <n v="0"/>
    <x v="4"/>
    <x v="5"/>
    <x v="3"/>
    <x v="0"/>
    <x v="0"/>
    <x v="0"/>
  </r>
  <r>
    <x v="1"/>
    <x v="5"/>
    <s v="De Bonte Raaf"/>
    <x v="22"/>
    <x v="40"/>
    <n v="100.57"/>
    <x v="4"/>
    <x v="5"/>
    <x v="3"/>
    <x v="0"/>
    <x v="0"/>
    <x v="0"/>
  </r>
  <r>
    <x v="1"/>
    <x v="5"/>
    <s v="De Bonte Raaf"/>
    <x v="22"/>
    <x v="41"/>
    <n v="0"/>
    <x v="4"/>
    <x v="5"/>
    <x v="3"/>
    <x v="0"/>
    <x v="0"/>
    <x v="0"/>
  </r>
  <r>
    <x v="1"/>
    <x v="5"/>
    <s v="De Bonte Raaf"/>
    <x v="22"/>
    <x v="92"/>
    <n v="3750"/>
    <x v="4"/>
    <x v="5"/>
    <x v="3"/>
    <x v="0"/>
    <x v="0"/>
    <x v="0"/>
  </r>
  <r>
    <x v="1"/>
    <x v="5"/>
    <s v="De Bonte Raaf"/>
    <x v="22"/>
    <x v="107"/>
    <n v="0"/>
    <x v="4"/>
    <x v="5"/>
    <x v="3"/>
    <x v="1"/>
    <x v="0"/>
    <x v="0"/>
  </r>
  <r>
    <x v="1"/>
    <x v="5"/>
    <s v="De Bonte Raaf"/>
    <x v="22"/>
    <x v="43"/>
    <n v="0"/>
    <x v="4"/>
    <x v="5"/>
    <x v="3"/>
    <x v="1"/>
    <x v="0"/>
    <x v="0"/>
  </r>
  <r>
    <x v="1"/>
    <x v="5"/>
    <s v="De Bonte Raaf"/>
    <x v="22"/>
    <x v="108"/>
    <n v="0"/>
    <x v="4"/>
    <x v="5"/>
    <x v="3"/>
    <x v="1"/>
    <x v="0"/>
    <x v="0"/>
  </r>
  <r>
    <x v="1"/>
    <x v="5"/>
    <s v="De Bonte Raaf"/>
    <x v="22"/>
    <x v="109"/>
    <n v="0"/>
    <x v="4"/>
    <x v="5"/>
    <x v="3"/>
    <x v="1"/>
    <x v="0"/>
    <x v="0"/>
  </r>
  <r>
    <x v="1"/>
    <x v="5"/>
    <s v="De Bonte Raaf"/>
    <x v="22"/>
    <x v="110"/>
    <n v="0"/>
    <x v="4"/>
    <x v="5"/>
    <x v="3"/>
    <x v="1"/>
    <x v="0"/>
    <x v="0"/>
  </r>
  <r>
    <x v="1"/>
    <x v="5"/>
    <s v="De Bonte Raaf"/>
    <x v="22"/>
    <x v="44"/>
    <n v="0"/>
    <x v="4"/>
    <x v="5"/>
    <x v="3"/>
    <x v="2"/>
    <x v="0"/>
    <x v="0"/>
  </r>
  <r>
    <x v="1"/>
    <x v="5"/>
    <s v="De Bonte Raaf"/>
    <x v="22"/>
    <x v="111"/>
    <n v="0"/>
    <x v="4"/>
    <x v="5"/>
    <x v="3"/>
    <x v="2"/>
    <x v="0"/>
    <x v="0"/>
  </r>
  <r>
    <x v="1"/>
    <x v="5"/>
    <s v="De Bonte Raaf"/>
    <x v="22"/>
    <x v="46"/>
    <n v="0"/>
    <x v="4"/>
    <x v="5"/>
    <x v="3"/>
    <x v="2"/>
    <x v="0"/>
    <x v="0"/>
  </r>
  <r>
    <x v="1"/>
    <x v="5"/>
    <s v="De Bonte Raaf"/>
    <x v="22"/>
    <x v="112"/>
    <n v="0"/>
    <x v="4"/>
    <x v="5"/>
    <x v="3"/>
    <x v="2"/>
    <x v="0"/>
    <x v="0"/>
  </r>
  <r>
    <x v="1"/>
    <x v="5"/>
    <s v="De Bonte Raaf"/>
    <x v="22"/>
    <x v="113"/>
    <n v="0"/>
    <x v="4"/>
    <x v="5"/>
    <x v="3"/>
    <x v="2"/>
    <x v="0"/>
    <x v="0"/>
  </r>
  <r>
    <x v="1"/>
    <x v="5"/>
    <s v="De Bonte Raaf"/>
    <x v="22"/>
    <x v="114"/>
    <n v="0"/>
    <x v="4"/>
    <x v="5"/>
    <x v="3"/>
    <x v="2"/>
    <x v="0"/>
    <x v="0"/>
  </r>
  <r>
    <x v="1"/>
    <x v="5"/>
    <s v="De Bonte Raaf"/>
    <x v="22"/>
    <x v="115"/>
    <n v="0"/>
    <x v="4"/>
    <x v="5"/>
    <x v="3"/>
    <x v="2"/>
    <x v="0"/>
    <x v="0"/>
  </r>
  <r>
    <x v="1"/>
    <x v="5"/>
    <s v="De Bonte Raaf"/>
    <x v="22"/>
    <x v="116"/>
    <n v="0"/>
    <x v="4"/>
    <x v="5"/>
    <x v="3"/>
    <x v="1"/>
    <x v="0"/>
    <x v="0"/>
  </r>
  <r>
    <x v="1"/>
    <x v="5"/>
    <s v="De Bonte Raaf"/>
    <x v="22"/>
    <x v="117"/>
    <n v="0"/>
    <x v="4"/>
    <x v="5"/>
    <x v="3"/>
    <x v="2"/>
    <x v="0"/>
    <x v="0"/>
  </r>
  <r>
    <x v="1"/>
    <x v="5"/>
    <s v="De Bonte Raaf"/>
    <x v="22"/>
    <x v="118"/>
    <n v="0"/>
    <x v="4"/>
    <x v="5"/>
    <x v="3"/>
    <x v="1"/>
    <x v="0"/>
    <x v="0"/>
  </r>
  <r>
    <x v="1"/>
    <x v="5"/>
    <s v="De Bonte Raaf"/>
    <x v="22"/>
    <x v="119"/>
    <n v="-15"/>
    <x v="4"/>
    <x v="5"/>
    <x v="3"/>
    <x v="10"/>
    <x v="0"/>
    <x v="0"/>
  </r>
  <r>
    <x v="1"/>
    <x v="5"/>
    <s v="De Bonte Raaf"/>
    <x v="22"/>
    <x v="132"/>
    <n v="0"/>
    <x v="4"/>
    <x v="5"/>
    <x v="3"/>
    <x v="10"/>
    <x v="0"/>
    <x v="0"/>
  </r>
  <r>
    <x v="1"/>
    <x v="5"/>
    <s v="De Bonte Raaf"/>
    <x v="22"/>
    <x v="133"/>
    <n v="0"/>
    <x v="4"/>
    <x v="5"/>
    <x v="3"/>
    <x v="10"/>
    <x v="0"/>
    <x v="0"/>
  </r>
  <r>
    <x v="1"/>
    <x v="5"/>
    <s v="De Bonte Raaf"/>
    <x v="22"/>
    <x v="120"/>
    <n v="823.78"/>
    <x v="4"/>
    <x v="5"/>
    <x v="3"/>
    <x v="10"/>
    <x v="0"/>
    <x v="0"/>
  </r>
  <r>
    <x v="1"/>
    <x v="5"/>
    <s v="De Bonte Raaf"/>
    <x v="22"/>
    <x v="121"/>
    <n v="-217.96"/>
    <x v="4"/>
    <x v="5"/>
    <x v="3"/>
    <x v="10"/>
    <x v="0"/>
    <x v="0"/>
  </r>
  <r>
    <x v="1"/>
    <x v="5"/>
    <s v="De Bonte Raaf"/>
    <x v="22"/>
    <x v="122"/>
    <n v="-217.96"/>
    <x v="4"/>
    <x v="5"/>
    <x v="3"/>
    <x v="10"/>
    <x v="0"/>
    <x v="0"/>
  </r>
  <r>
    <x v="1"/>
    <x v="5"/>
    <s v="De Bonte Raaf"/>
    <x v="22"/>
    <x v="123"/>
    <n v="0"/>
    <x v="4"/>
    <x v="5"/>
    <x v="3"/>
    <x v="10"/>
    <x v="0"/>
    <x v="0"/>
  </r>
  <r>
    <x v="1"/>
    <x v="5"/>
    <s v="De Bonte Raaf"/>
    <x v="22"/>
    <x v="124"/>
    <n v="0"/>
    <x v="4"/>
    <x v="5"/>
    <x v="3"/>
    <x v="10"/>
    <x v="0"/>
    <x v="0"/>
  </r>
  <r>
    <x v="1"/>
    <x v="5"/>
    <s v="De Bonte Raaf"/>
    <x v="22"/>
    <x v="48"/>
    <n v="0"/>
    <x v="4"/>
    <x v="5"/>
    <x v="3"/>
    <x v="1"/>
    <x v="0"/>
    <x v="0"/>
  </r>
  <r>
    <x v="1"/>
    <x v="5"/>
    <s v="De Bonte Raaf"/>
    <x v="22"/>
    <x v="49"/>
    <n v="300"/>
    <x v="4"/>
    <x v="5"/>
    <x v="3"/>
    <x v="3"/>
    <x v="0"/>
    <x v="0"/>
  </r>
  <r>
    <x v="1"/>
    <x v="5"/>
    <s v="De Bonte Raaf"/>
    <x v="22"/>
    <x v="50"/>
    <n v="45"/>
    <x v="4"/>
    <x v="5"/>
    <x v="3"/>
    <x v="4"/>
    <x v="0"/>
    <x v="0"/>
  </r>
  <r>
    <x v="1"/>
    <x v="5"/>
    <s v="De Bonte Raaf"/>
    <x v="22"/>
    <x v="51"/>
    <n v="60"/>
    <x v="4"/>
    <x v="5"/>
    <x v="3"/>
    <x v="4"/>
    <x v="0"/>
    <x v="0"/>
  </r>
  <r>
    <x v="1"/>
    <x v="5"/>
    <s v="De Bonte Raaf"/>
    <x v="22"/>
    <x v="52"/>
    <n v="0"/>
    <x v="4"/>
    <x v="5"/>
    <x v="3"/>
    <x v="1"/>
    <x v="0"/>
    <x v="0"/>
  </r>
  <r>
    <x v="1"/>
    <x v="5"/>
    <s v="De Bonte Raaf"/>
    <x v="22"/>
    <x v="53"/>
    <n v="56.25"/>
    <x v="4"/>
    <x v="5"/>
    <x v="3"/>
    <x v="3"/>
    <x v="0"/>
    <x v="0"/>
  </r>
  <r>
    <x v="1"/>
    <x v="5"/>
    <s v="De Bonte Raaf"/>
    <x v="22"/>
    <x v="54"/>
    <n v="8.44"/>
    <x v="4"/>
    <x v="5"/>
    <x v="3"/>
    <x v="4"/>
    <x v="0"/>
    <x v="0"/>
  </r>
  <r>
    <x v="1"/>
    <x v="5"/>
    <s v="De Bonte Raaf"/>
    <x v="22"/>
    <x v="55"/>
    <n v="11.25"/>
    <x v="4"/>
    <x v="5"/>
    <x v="3"/>
    <x v="4"/>
    <x v="0"/>
    <x v="0"/>
  </r>
  <r>
    <x v="1"/>
    <x v="5"/>
    <s v="De Bonte Raaf"/>
    <x v="22"/>
    <x v="56"/>
    <n v="0"/>
    <x v="4"/>
    <x v="5"/>
    <x v="3"/>
    <x v="4"/>
    <x v="0"/>
    <x v="0"/>
  </r>
  <r>
    <x v="1"/>
    <x v="5"/>
    <s v="De Bonte Raaf"/>
    <x v="22"/>
    <x v="57"/>
    <n v="0"/>
    <x v="4"/>
    <x v="5"/>
    <x v="3"/>
    <x v="4"/>
    <x v="0"/>
    <x v="0"/>
  </r>
  <r>
    <x v="1"/>
    <x v="5"/>
    <s v="De Bonte Raaf"/>
    <x v="22"/>
    <x v="58"/>
    <n v="0"/>
    <x v="4"/>
    <x v="5"/>
    <x v="3"/>
    <x v="4"/>
    <x v="0"/>
    <x v="0"/>
  </r>
  <r>
    <x v="1"/>
    <x v="5"/>
    <s v="De Bonte Raaf"/>
    <x v="22"/>
    <x v="59"/>
    <n v="0"/>
    <x v="4"/>
    <x v="5"/>
    <x v="3"/>
    <x v="4"/>
    <x v="0"/>
    <x v="0"/>
  </r>
  <r>
    <x v="1"/>
    <x v="5"/>
    <s v="De Bonte Raaf"/>
    <x v="22"/>
    <x v="60"/>
    <n v="264.83"/>
    <x v="4"/>
    <x v="5"/>
    <x v="3"/>
    <x v="5"/>
    <x v="0"/>
    <x v="0"/>
  </r>
  <r>
    <x v="1"/>
    <x v="5"/>
    <s v="De Bonte Raaf"/>
    <x v="22"/>
    <x v="61"/>
    <n v="0"/>
    <x v="4"/>
    <x v="5"/>
    <x v="3"/>
    <x v="5"/>
    <x v="0"/>
    <x v="0"/>
  </r>
  <r>
    <x v="1"/>
    <x v="5"/>
    <s v="De Bonte Raaf"/>
    <x v="22"/>
    <x v="62"/>
    <n v="0"/>
    <x v="4"/>
    <x v="5"/>
    <x v="3"/>
    <x v="5"/>
    <x v="0"/>
    <x v="0"/>
  </r>
  <r>
    <x v="1"/>
    <x v="5"/>
    <s v="De Bonte Raaf"/>
    <x v="22"/>
    <x v="63"/>
    <n v="0"/>
    <x v="4"/>
    <x v="5"/>
    <x v="3"/>
    <x v="5"/>
    <x v="0"/>
    <x v="0"/>
  </r>
  <r>
    <x v="1"/>
    <x v="5"/>
    <s v="De Bonte Raaf"/>
    <x v="22"/>
    <x v="64"/>
    <n v="18.989999999999998"/>
    <x v="4"/>
    <x v="5"/>
    <x v="3"/>
    <x v="5"/>
    <x v="0"/>
    <x v="0"/>
  </r>
  <r>
    <x v="1"/>
    <x v="5"/>
    <s v="De Bonte Raaf"/>
    <x v="22"/>
    <x v="65"/>
    <n v="0"/>
    <x v="4"/>
    <x v="5"/>
    <x v="3"/>
    <x v="5"/>
    <x v="0"/>
    <x v="0"/>
  </r>
  <r>
    <x v="1"/>
    <x v="5"/>
    <s v="De Bonte Raaf"/>
    <x v="22"/>
    <x v="66"/>
    <n v="0"/>
    <x v="4"/>
    <x v="5"/>
    <x v="3"/>
    <x v="5"/>
    <x v="0"/>
    <x v="0"/>
  </r>
  <r>
    <x v="1"/>
    <x v="5"/>
    <s v="De Bonte Raaf"/>
    <x v="22"/>
    <x v="67"/>
    <n v="270.81"/>
    <x v="4"/>
    <x v="5"/>
    <x v="3"/>
    <x v="5"/>
    <x v="0"/>
    <x v="0"/>
  </r>
  <r>
    <x v="1"/>
    <x v="5"/>
    <s v="De Bonte Raaf"/>
    <x v="22"/>
    <x v="68"/>
    <n v="0"/>
    <x v="4"/>
    <x v="5"/>
    <x v="3"/>
    <x v="5"/>
    <x v="0"/>
    <x v="0"/>
  </r>
  <r>
    <x v="1"/>
    <x v="5"/>
    <s v="De Bonte Raaf"/>
    <x v="22"/>
    <x v="69"/>
    <n v="0"/>
    <x v="4"/>
    <x v="5"/>
    <x v="3"/>
    <x v="5"/>
    <x v="0"/>
    <x v="0"/>
  </r>
  <r>
    <x v="1"/>
    <x v="5"/>
    <s v="De Bonte Raaf"/>
    <x v="22"/>
    <x v="70"/>
    <n v="13.01"/>
    <x v="4"/>
    <x v="5"/>
    <x v="3"/>
    <x v="5"/>
    <x v="0"/>
    <x v="0"/>
  </r>
  <r>
    <x v="1"/>
    <x v="5"/>
    <s v="De Bonte Raaf"/>
    <x v="22"/>
    <x v="71"/>
    <n v="0"/>
    <x v="4"/>
    <x v="5"/>
    <x v="3"/>
    <x v="5"/>
    <x v="0"/>
    <x v="0"/>
  </r>
  <r>
    <x v="1"/>
    <x v="5"/>
    <s v="De Bonte Raaf"/>
    <x v="22"/>
    <x v="72"/>
    <n v="0"/>
    <x v="4"/>
    <x v="5"/>
    <x v="3"/>
    <x v="4"/>
    <x v="0"/>
    <x v="0"/>
  </r>
  <r>
    <x v="1"/>
    <x v="5"/>
    <s v="De Bonte Raaf"/>
    <x v="22"/>
    <x v="73"/>
    <n v="0"/>
    <x v="4"/>
    <x v="5"/>
    <x v="3"/>
    <x v="4"/>
    <x v="0"/>
    <x v="0"/>
  </r>
  <r>
    <x v="1"/>
    <x v="5"/>
    <s v="De Bonte Raaf"/>
    <x v="22"/>
    <x v="74"/>
    <n v="0"/>
    <x v="4"/>
    <x v="5"/>
    <x v="3"/>
    <x v="4"/>
    <x v="0"/>
    <x v="0"/>
  </r>
  <r>
    <x v="1"/>
    <x v="5"/>
    <s v="De Bonte Raaf"/>
    <x v="22"/>
    <x v="75"/>
    <n v="0"/>
    <x v="4"/>
    <x v="5"/>
    <x v="3"/>
    <x v="4"/>
    <x v="0"/>
    <x v="0"/>
  </r>
  <r>
    <x v="1"/>
    <x v="5"/>
    <s v="De Bonte Raaf"/>
    <x v="22"/>
    <x v="76"/>
    <n v="246.19"/>
    <x v="4"/>
    <x v="5"/>
    <x v="3"/>
    <x v="6"/>
    <x v="0"/>
    <x v="0"/>
  </r>
  <r>
    <x v="1"/>
    <x v="5"/>
    <s v="De Bonte Raaf"/>
    <x v="22"/>
    <x v="125"/>
    <n v="0"/>
    <x v="4"/>
    <x v="5"/>
    <x v="3"/>
    <x v="6"/>
    <x v="0"/>
    <x v="0"/>
  </r>
  <r>
    <x v="1"/>
    <x v="5"/>
    <s v="De Bonte Raaf"/>
    <x v="22"/>
    <x v="77"/>
    <n v="-854.67"/>
    <x v="4"/>
    <x v="5"/>
    <x v="3"/>
    <x v="7"/>
    <x v="0"/>
    <x v="0"/>
  </r>
  <r>
    <x v="1"/>
    <x v="5"/>
    <s v="De Bonte Raaf"/>
    <x v="22"/>
    <x v="78"/>
    <n v="0"/>
    <x v="4"/>
    <x v="5"/>
    <x v="3"/>
    <x v="7"/>
    <x v="0"/>
    <x v="0"/>
  </r>
  <r>
    <x v="1"/>
    <x v="5"/>
    <s v="De Bonte Raaf"/>
    <x v="22"/>
    <x v="79"/>
    <n v="0"/>
    <x v="4"/>
    <x v="5"/>
    <x v="3"/>
    <x v="7"/>
    <x v="0"/>
    <x v="0"/>
  </r>
  <r>
    <x v="1"/>
    <x v="5"/>
    <s v="De Bonte Raaf"/>
    <x v="22"/>
    <x v="80"/>
    <n v="0"/>
    <x v="4"/>
    <x v="5"/>
    <x v="3"/>
    <x v="8"/>
    <x v="0"/>
    <x v="0"/>
  </r>
  <r>
    <x v="1"/>
    <x v="5"/>
    <s v="De Bonte Raaf"/>
    <x v="22"/>
    <x v="126"/>
    <n v="0"/>
    <x v="4"/>
    <x v="5"/>
    <x v="3"/>
    <x v="8"/>
    <x v="0"/>
    <x v="0"/>
  </r>
  <r>
    <x v="1"/>
    <x v="5"/>
    <s v="De Bonte Raaf"/>
    <x v="22"/>
    <x v="81"/>
    <n v="2662.37"/>
    <x v="4"/>
    <x v="5"/>
    <x v="3"/>
    <x v="8"/>
    <x v="0"/>
    <x v="0"/>
  </r>
  <r>
    <x v="1"/>
    <x v="5"/>
    <s v="De Bonte Raaf"/>
    <x v="22"/>
    <x v="82"/>
    <n v="0"/>
    <x v="4"/>
    <x v="5"/>
    <x v="3"/>
    <x v="8"/>
    <x v="0"/>
    <x v="0"/>
  </r>
  <r>
    <x v="1"/>
    <x v="5"/>
    <s v="De Bonte Raaf"/>
    <x v="22"/>
    <x v="83"/>
    <n v="2662.37"/>
    <x v="4"/>
    <x v="5"/>
    <x v="3"/>
    <x v="9"/>
    <x v="0"/>
    <x v="0"/>
  </r>
  <r>
    <x v="1"/>
    <x v="5"/>
    <s v="De Bonte Raaf"/>
    <x v="22"/>
    <x v="84"/>
    <n v="0"/>
    <x v="4"/>
    <x v="5"/>
    <x v="3"/>
    <x v="3"/>
    <x v="0"/>
    <x v="0"/>
  </r>
  <r>
    <x v="1"/>
    <x v="5"/>
    <s v="De Bonte Raaf"/>
    <x v="23"/>
    <x v="0"/>
    <n v="2340.42"/>
    <x v="0"/>
    <x v="6"/>
    <x v="4"/>
    <x v="0"/>
    <x v="0"/>
    <x v="1"/>
  </r>
  <r>
    <x v="1"/>
    <x v="5"/>
    <s v="De Bonte Raaf"/>
    <x v="23"/>
    <x v="85"/>
    <n v="1036.7"/>
    <x v="0"/>
    <x v="6"/>
    <x v="4"/>
    <x v="0"/>
    <x v="0"/>
    <x v="1"/>
  </r>
  <r>
    <x v="1"/>
    <x v="5"/>
    <s v="De Bonte Raaf"/>
    <x v="23"/>
    <x v="97"/>
    <n v="202.48"/>
    <x v="0"/>
    <x v="6"/>
    <x v="4"/>
    <x v="0"/>
    <x v="0"/>
    <x v="1"/>
  </r>
  <r>
    <x v="1"/>
    <x v="5"/>
    <s v="De Bonte Raaf"/>
    <x v="23"/>
    <x v="86"/>
    <n v="1036.7"/>
    <x v="0"/>
    <x v="6"/>
    <x v="4"/>
    <x v="0"/>
    <x v="0"/>
    <x v="1"/>
  </r>
  <r>
    <x v="1"/>
    <x v="5"/>
    <s v="De Bonte Raaf"/>
    <x v="23"/>
    <x v="4"/>
    <n v="1069.2"/>
    <x v="0"/>
    <x v="6"/>
    <x v="4"/>
    <x v="1"/>
    <x v="0"/>
    <x v="1"/>
  </r>
  <r>
    <x v="1"/>
    <x v="5"/>
    <s v="De Bonte Raaf"/>
    <x v="23"/>
    <x v="98"/>
    <n v="202.48"/>
    <x v="0"/>
    <x v="6"/>
    <x v="4"/>
    <x v="0"/>
    <x v="0"/>
    <x v="1"/>
  </r>
  <r>
    <x v="1"/>
    <x v="5"/>
    <s v="De Bonte Raaf"/>
    <x v="23"/>
    <x v="6"/>
    <n v="1761.03"/>
    <x v="0"/>
    <x v="6"/>
    <x v="4"/>
    <x v="0"/>
    <x v="0"/>
    <x v="1"/>
  </r>
  <r>
    <x v="1"/>
    <x v="5"/>
    <s v="De Bonte Raaf"/>
    <x v="23"/>
    <x v="101"/>
    <n v="0"/>
    <x v="0"/>
    <x v="6"/>
    <x v="4"/>
    <x v="1"/>
    <x v="0"/>
    <x v="1"/>
  </r>
  <r>
    <x v="1"/>
    <x v="5"/>
    <s v="De Bonte Raaf"/>
    <x v="23"/>
    <x v="99"/>
    <n v="202.48"/>
    <x v="0"/>
    <x v="6"/>
    <x v="4"/>
    <x v="0"/>
    <x v="0"/>
    <x v="1"/>
  </r>
  <r>
    <x v="1"/>
    <x v="5"/>
    <s v="De Bonte Raaf"/>
    <x v="23"/>
    <x v="9"/>
    <n v="0"/>
    <x v="0"/>
    <x v="6"/>
    <x v="4"/>
    <x v="0"/>
    <x v="0"/>
    <x v="1"/>
  </r>
  <r>
    <x v="1"/>
    <x v="5"/>
    <s v="De Bonte Raaf"/>
    <x v="23"/>
    <x v="102"/>
    <n v="0"/>
    <x v="0"/>
    <x v="6"/>
    <x v="4"/>
    <x v="0"/>
    <x v="0"/>
    <x v="1"/>
  </r>
  <r>
    <x v="1"/>
    <x v="5"/>
    <s v="De Bonte Raaf"/>
    <x v="23"/>
    <x v="87"/>
    <n v="1069.2"/>
    <x v="0"/>
    <x v="6"/>
    <x v="4"/>
    <x v="0"/>
    <x v="0"/>
    <x v="1"/>
  </r>
  <r>
    <x v="1"/>
    <x v="5"/>
    <s v="De Bonte Raaf"/>
    <x v="23"/>
    <x v="88"/>
    <n v="1161.43"/>
    <x v="0"/>
    <x v="6"/>
    <x v="4"/>
    <x v="0"/>
    <x v="0"/>
    <x v="1"/>
  </r>
  <r>
    <x v="1"/>
    <x v="5"/>
    <s v="De Bonte Raaf"/>
    <x v="23"/>
    <x v="89"/>
    <n v="1069.2"/>
    <x v="0"/>
    <x v="6"/>
    <x v="4"/>
    <x v="0"/>
    <x v="0"/>
    <x v="1"/>
  </r>
  <r>
    <x v="1"/>
    <x v="5"/>
    <s v="De Bonte Raaf"/>
    <x v="23"/>
    <x v="90"/>
    <n v="1069.2"/>
    <x v="0"/>
    <x v="6"/>
    <x v="4"/>
    <x v="0"/>
    <x v="0"/>
    <x v="1"/>
  </r>
  <r>
    <x v="1"/>
    <x v="5"/>
    <s v="De Bonte Raaf"/>
    <x v="23"/>
    <x v="91"/>
    <n v="1069.2"/>
    <x v="0"/>
    <x v="6"/>
    <x v="4"/>
    <x v="0"/>
    <x v="0"/>
    <x v="1"/>
  </r>
  <r>
    <x v="1"/>
    <x v="5"/>
    <s v="De Bonte Raaf"/>
    <x v="23"/>
    <x v="103"/>
    <n v="0"/>
    <x v="0"/>
    <x v="6"/>
    <x v="4"/>
    <x v="1"/>
    <x v="0"/>
    <x v="1"/>
  </r>
  <r>
    <x v="1"/>
    <x v="5"/>
    <s v="De Bonte Raaf"/>
    <x v="23"/>
    <x v="15"/>
    <n v="0"/>
    <x v="0"/>
    <x v="6"/>
    <x v="4"/>
    <x v="0"/>
    <x v="0"/>
    <x v="1"/>
  </r>
  <r>
    <x v="1"/>
    <x v="5"/>
    <s v="De Bonte Raaf"/>
    <x v="23"/>
    <x v="16"/>
    <n v="0"/>
    <x v="0"/>
    <x v="6"/>
    <x v="4"/>
    <x v="0"/>
    <x v="0"/>
    <x v="1"/>
  </r>
  <r>
    <x v="1"/>
    <x v="5"/>
    <s v="De Bonte Raaf"/>
    <x v="23"/>
    <x v="17"/>
    <n v="1239.18"/>
    <x v="0"/>
    <x v="6"/>
    <x v="4"/>
    <x v="0"/>
    <x v="0"/>
    <x v="1"/>
  </r>
  <r>
    <x v="1"/>
    <x v="5"/>
    <s v="De Bonte Raaf"/>
    <x v="23"/>
    <x v="18"/>
    <n v="1239.18"/>
    <x v="0"/>
    <x v="6"/>
    <x v="4"/>
    <x v="0"/>
    <x v="0"/>
    <x v="1"/>
  </r>
  <r>
    <x v="1"/>
    <x v="5"/>
    <s v="De Bonte Raaf"/>
    <x v="23"/>
    <x v="19"/>
    <n v="15"/>
    <x v="0"/>
    <x v="6"/>
    <x v="4"/>
    <x v="0"/>
    <x v="0"/>
    <x v="1"/>
  </r>
  <r>
    <x v="1"/>
    <x v="5"/>
    <s v="De Bonte Raaf"/>
    <x v="23"/>
    <x v="20"/>
    <n v="1239.18"/>
    <x v="0"/>
    <x v="6"/>
    <x v="4"/>
    <x v="0"/>
    <x v="0"/>
    <x v="1"/>
  </r>
  <r>
    <x v="1"/>
    <x v="5"/>
    <s v="De Bonte Raaf"/>
    <x v="23"/>
    <x v="21"/>
    <n v="-459.04"/>
    <x v="0"/>
    <x v="6"/>
    <x v="4"/>
    <x v="0"/>
    <x v="0"/>
    <x v="1"/>
  </r>
  <r>
    <x v="1"/>
    <x v="5"/>
    <s v="De Bonte Raaf"/>
    <x v="23"/>
    <x v="22"/>
    <n v="1239.18"/>
    <x v="0"/>
    <x v="6"/>
    <x v="4"/>
    <x v="0"/>
    <x v="0"/>
    <x v="1"/>
  </r>
  <r>
    <x v="1"/>
    <x v="5"/>
    <s v="De Bonte Raaf"/>
    <x v="23"/>
    <x v="23"/>
    <n v="1239.18"/>
    <x v="0"/>
    <x v="6"/>
    <x v="4"/>
    <x v="0"/>
    <x v="0"/>
    <x v="1"/>
  </r>
  <r>
    <x v="1"/>
    <x v="5"/>
    <s v="De Bonte Raaf"/>
    <x v="23"/>
    <x v="24"/>
    <n v="1239.18"/>
    <x v="0"/>
    <x v="6"/>
    <x v="4"/>
    <x v="0"/>
    <x v="0"/>
    <x v="1"/>
  </r>
  <r>
    <x v="1"/>
    <x v="5"/>
    <s v="De Bonte Raaf"/>
    <x v="23"/>
    <x v="25"/>
    <n v="21.67"/>
    <x v="0"/>
    <x v="6"/>
    <x v="4"/>
    <x v="0"/>
    <x v="0"/>
    <x v="1"/>
  </r>
  <r>
    <x v="1"/>
    <x v="5"/>
    <s v="De Bonte Raaf"/>
    <x v="23"/>
    <x v="26"/>
    <n v="107.54"/>
    <x v="0"/>
    <x v="6"/>
    <x v="4"/>
    <x v="0"/>
    <x v="0"/>
    <x v="1"/>
  </r>
  <r>
    <x v="1"/>
    <x v="5"/>
    <s v="De Bonte Raaf"/>
    <x v="23"/>
    <x v="27"/>
    <n v="0"/>
    <x v="0"/>
    <x v="6"/>
    <x v="4"/>
    <x v="0"/>
    <x v="0"/>
    <x v="1"/>
  </r>
  <r>
    <x v="1"/>
    <x v="5"/>
    <s v="De Bonte Raaf"/>
    <x v="23"/>
    <x v="28"/>
    <n v="1036.7"/>
    <x v="0"/>
    <x v="6"/>
    <x v="4"/>
    <x v="0"/>
    <x v="0"/>
    <x v="1"/>
  </r>
  <r>
    <x v="1"/>
    <x v="5"/>
    <s v="De Bonte Raaf"/>
    <x v="23"/>
    <x v="29"/>
    <n v="202.48"/>
    <x v="0"/>
    <x v="6"/>
    <x v="4"/>
    <x v="0"/>
    <x v="0"/>
    <x v="1"/>
  </r>
  <r>
    <x v="1"/>
    <x v="5"/>
    <s v="De Bonte Raaf"/>
    <x v="23"/>
    <x v="30"/>
    <n v="1684.8"/>
    <x v="0"/>
    <x v="6"/>
    <x v="4"/>
    <x v="0"/>
    <x v="0"/>
    <x v="1"/>
  </r>
  <r>
    <x v="1"/>
    <x v="5"/>
    <s v="De Bonte Raaf"/>
    <x v="23"/>
    <x v="31"/>
    <n v="10.8"/>
    <x v="0"/>
    <x v="6"/>
    <x v="4"/>
    <x v="0"/>
    <x v="0"/>
    <x v="1"/>
  </r>
  <r>
    <x v="1"/>
    <x v="5"/>
    <s v="De Bonte Raaf"/>
    <x v="23"/>
    <x v="32"/>
    <n v="107.54"/>
    <x v="0"/>
    <x v="6"/>
    <x v="4"/>
    <x v="0"/>
    <x v="0"/>
    <x v="1"/>
  </r>
  <r>
    <x v="1"/>
    <x v="5"/>
    <s v="De Bonte Raaf"/>
    <x v="23"/>
    <x v="33"/>
    <n v="68.94"/>
    <x v="0"/>
    <x v="6"/>
    <x v="4"/>
    <x v="0"/>
    <x v="0"/>
    <x v="1"/>
  </r>
  <r>
    <x v="1"/>
    <x v="5"/>
    <s v="De Bonte Raaf"/>
    <x v="23"/>
    <x v="34"/>
    <n v="0"/>
    <x v="0"/>
    <x v="6"/>
    <x v="4"/>
    <x v="0"/>
    <x v="0"/>
    <x v="1"/>
  </r>
  <r>
    <x v="1"/>
    <x v="5"/>
    <s v="De Bonte Raaf"/>
    <x v="23"/>
    <x v="35"/>
    <n v="0"/>
    <x v="0"/>
    <x v="6"/>
    <x v="4"/>
    <x v="0"/>
    <x v="0"/>
    <x v="1"/>
  </r>
  <r>
    <x v="1"/>
    <x v="5"/>
    <s v="De Bonte Raaf"/>
    <x v="23"/>
    <x v="36"/>
    <n v="108"/>
    <x v="0"/>
    <x v="6"/>
    <x v="4"/>
    <x v="0"/>
    <x v="0"/>
    <x v="1"/>
  </r>
  <r>
    <x v="1"/>
    <x v="5"/>
    <s v="De Bonte Raaf"/>
    <x v="23"/>
    <x v="37"/>
    <n v="86.74"/>
    <x v="0"/>
    <x v="6"/>
    <x v="4"/>
    <x v="0"/>
    <x v="0"/>
    <x v="1"/>
  </r>
  <r>
    <x v="1"/>
    <x v="5"/>
    <s v="De Bonte Raaf"/>
    <x v="23"/>
    <x v="127"/>
    <n v="37.1"/>
    <x v="0"/>
    <x v="6"/>
    <x v="4"/>
    <x v="0"/>
    <x v="0"/>
    <x v="1"/>
  </r>
  <r>
    <x v="1"/>
    <x v="5"/>
    <s v="De Bonte Raaf"/>
    <x v="23"/>
    <x v="128"/>
    <n v="37.1"/>
    <x v="0"/>
    <x v="6"/>
    <x v="4"/>
    <x v="0"/>
    <x v="0"/>
    <x v="1"/>
  </r>
  <r>
    <x v="1"/>
    <x v="5"/>
    <s v="De Bonte Raaf"/>
    <x v="23"/>
    <x v="129"/>
    <n v="1329.8"/>
    <x v="0"/>
    <x v="6"/>
    <x v="4"/>
    <x v="0"/>
    <x v="0"/>
    <x v="1"/>
  </r>
  <r>
    <x v="1"/>
    <x v="5"/>
    <s v="De Bonte Raaf"/>
    <x v="23"/>
    <x v="100"/>
    <n v="0"/>
    <x v="0"/>
    <x v="6"/>
    <x v="4"/>
    <x v="0"/>
    <x v="0"/>
    <x v="1"/>
  </r>
  <r>
    <x v="1"/>
    <x v="5"/>
    <s v="De Bonte Raaf"/>
    <x v="23"/>
    <x v="93"/>
    <n v="8.5399999999999991"/>
    <x v="0"/>
    <x v="6"/>
    <x v="4"/>
    <x v="0"/>
    <x v="0"/>
    <x v="1"/>
  </r>
  <r>
    <x v="1"/>
    <x v="5"/>
    <s v="De Bonte Raaf"/>
    <x v="23"/>
    <x v="40"/>
    <n v="8.5399999999999991"/>
    <x v="0"/>
    <x v="6"/>
    <x v="4"/>
    <x v="0"/>
    <x v="0"/>
    <x v="1"/>
  </r>
  <r>
    <x v="1"/>
    <x v="5"/>
    <s v="De Bonte Raaf"/>
    <x v="23"/>
    <x v="94"/>
    <n v="8.5399999999999991"/>
    <x v="0"/>
    <x v="6"/>
    <x v="4"/>
    <x v="0"/>
    <x v="0"/>
    <x v="1"/>
  </r>
  <r>
    <x v="1"/>
    <x v="5"/>
    <s v="De Bonte Raaf"/>
    <x v="23"/>
    <x v="92"/>
    <n v="1069.2"/>
    <x v="0"/>
    <x v="6"/>
    <x v="4"/>
    <x v="0"/>
    <x v="0"/>
    <x v="1"/>
  </r>
  <r>
    <x v="1"/>
    <x v="5"/>
    <s v="De Bonte Raaf"/>
    <x v="23"/>
    <x v="107"/>
    <n v="0"/>
    <x v="0"/>
    <x v="6"/>
    <x v="4"/>
    <x v="1"/>
    <x v="0"/>
    <x v="1"/>
  </r>
  <r>
    <x v="1"/>
    <x v="5"/>
    <s v="De Bonte Raaf"/>
    <x v="23"/>
    <x v="43"/>
    <n v="92.23"/>
    <x v="0"/>
    <x v="6"/>
    <x v="4"/>
    <x v="1"/>
    <x v="0"/>
    <x v="1"/>
  </r>
  <r>
    <x v="1"/>
    <x v="5"/>
    <s v="De Bonte Raaf"/>
    <x v="23"/>
    <x v="108"/>
    <n v="0"/>
    <x v="0"/>
    <x v="6"/>
    <x v="4"/>
    <x v="1"/>
    <x v="0"/>
    <x v="1"/>
  </r>
  <r>
    <x v="1"/>
    <x v="5"/>
    <s v="De Bonte Raaf"/>
    <x v="23"/>
    <x v="109"/>
    <n v="0"/>
    <x v="0"/>
    <x v="6"/>
    <x v="4"/>
    <x v="1"/>
    <x v="0"/>
    <x v="1"/>
  </r>
  <r>
    <x v="1"/>
    <x v="5"/>
    <s v="De Bonte Raaf"/>
    <x v="23"/>
    <x v="110"/>
    <n v="0"/>
    <x v="0"/>
    <x v="6"/>
    <x v="4"/>
    <x v="1"/>
    <x v="0"/>
    <x v="1"/>
  </r>
  <r>
    <x v="1"/>
    <x v="5"/>
    <s v="De Bonte Raaf"/>
    <x v="23"/>
    <x v="44"/>
    <n v="0"/>
    <x v="0"/>
    <x v="6"/>
    <x v="4"/>
    <x v="2"/>
    <x v="0"/>
    <x v="1"/>
  </r>
  <r>
    <x v="1"/>
    <x v="5"/>
    <s v="De Bonte Raaf"/>
    <x v="23"/>
    <x v="111"/>
    <n v="0"/>
    <x v="0"/>
    <x v="6"/>
    <x v="4"/>
    <x v="2"/>
    <x v="0"/>
    <x v="1"/>
  </r>
  <r>
    <x v="1"/>
    <x v="5"/>
    <s v="De Bonte Raaf"/>
    <x v="23"/>
    <x v="46"/>
    <n v="0"/>
    <x v="0"/>
    <x v="6"/>
    <x v="4"/>
    <x v="2"/>
    <x v="0"/>
    <x v="1"/>
  </r>
  <r>
    <x v="1"/>
    <x v="5"/>
    <s v="De Bonte Raaf"/>
    <x v="23"/>
    <x v="112"/>
    <n v="0"/>
    <x v="0"/>
    <x v="6"/>
    <x v="4"/>
    <x v="2"/>
    <x v="0"/>
    <x v="1"/>
  </r>
  <r>
    <x v="1"/>
    <x v="5"/>
    <s v="De Bonte Raaf"/>
    <x v="23"/>
    <x v="113"/>
    <n v="0"/>
    <x v="0"/>
    <x v="6"/>
    <x v="4"/>
    <x v="2"/>
    <x v="0"/>
    <x v="1"/>
  </r>
  <r>
    <x v="1"/>
    <x v="5"/>
    <s v="De Bonte Raaf"/>
    <x v="23"/>
    <x v="114"/>
    <n v="0"/>
    <x v="0"/>
    <x v="6"/>
    <x v="4"/>
    <x v="2"/>
    <x v="0"/>
    <x v="1"/>
  </r>
  <r>
    <x v="1"/>
    <x v="5"/>
    <s v="De Bonte Raaf"/>
    <x v="23"/>
    <x v="115"/>
    <n v="0"/>
    <x v="0"/>
    <x v="6"/>
    <x v="4"/>
    <x v="2"/>
    <x v="0"/>
    <x v="1"/>
  </r>
  <r>
    <x v="1"/>
    <x v="5"/>
    <s v="De Bonte Raaf"/>
    <x v="23"/>
    <x v="116"/>
    <n v="0"/>
    <x v="0"/>
    <x v="6"/>
    <x v="4"/>
    <x v="1"/>
    <x v="0"/>
    <x v="1"/>
  </r>
  <r>
    <x v="1"/>
    <x v="5"/>
    <s v="De Bonte Raaf"/>
    <x v="23"/>
    <x v="117"/>
    <n v="0"/>
    <x v="0"/>
    <x v="6"/>
    <x v="4"/>
    <x v="2"/>
    <x v="0"/>
    <x v="1"/>
  </r>
  <r>
    <x v="1"/>
    <x v="5"/>
    <s v="De Bonte Raaf"/>
    <x v="23"/>
    <x v="118"/>
    <n v="0"/>
    <x v="0"/>
    <x v="6"/>
    <x v="4"/>
    <x v="1"/>
    <x v="0"/>
    <x v="1"/>
  </r>
  <r>
    <x v="1"/>
    <x v="5"/>
    <s v="De Bonte Raaf"/>
    <x v="23"/>
    <x v="119"/>
    <n v="-5.09"/>
    <x v="0"/>
    <x v="6"/>
    <x v="4"/>
    <x v="10"/>
    <x v="0"/>
    <x v="1"/>
  </r>
  <r>
    <x v="1"/>
    <x v="5"/>
    <s v="De Bonte Raaf"/>
    <x v="23"/>
    <x v="132"/>
    <n v="0"/>
    <x v="0"/>
    <x v="6"/>
    <x v="4"/>
    <x v="10"/>
    <x v="0"/>
    <x v="1"/>
  </r>
  <r>
    <x v="1"/>
    <x v="5"/>
    <s v="De Bonte Raaf"/>
    <x v="23"/>
    <x v="133"/>
    <n v="0"/>
    <x v="0"/>
    <x v="6"/>
    <x v="4"/>
    <x v="10"/>
    <x v="0"/>
    <x v="1"/>
  </r>
  <r>
    <x v="1"/>
    <x v="5"/>
    <s v="De Bonte Raaf"/>
    <x v="23"/>
    <x v="120"/>
    <n v="231.32"/>
    <x v="0"/>
    <x v="6"/>
    <x v="4"/>
    <x v="10"/>
    <x v="0"/>
    <x v="1"/>
  </r>
  <r>
    <x v="1"/>
    <x v="5"/>
    <s v="De Bonte Raaf"/>
    <x v="23"/>
    <x v="121"/>
    <n v="-27.41"/>
    <x v="0"/>
    <x v="6"/>
    <x v="4"/>
    <x v="10"/>
    <x v="0"/>
    <x v="1"/>
  </r>
  <r>
    <x v="1"/>
    <x v="5"/>
    <s v="De Bonte Raaf"/>
    <x v="23"/>
    <x v="122"/>
    <n v="-27.41"/>
    <x v="0"/>
    <x v="6"/>
    <x v="4"/>
    <x v="10"/>
    <x v="0"/>
    <x v="1"/>
  </r>
  <r>
    <x v="1"/>
    <x v="5"/>
    <s v="De Bonte Raaf"/>
    <x v="23"/>
    <x v="123"/>
    <n v="0"/>
    <x v="0"/>
    <x v="6"/>
    <x v="4"/>
    <x v="10"/>
    <x v="0"/>
    <x v="1"/>
  </r>
  <r>
    <x v="1"/>
    <x v="5"/>
    <s v="De Bonte Raaf"/>
    <x v="23"/>
    <x v="124"/>
    <n v="0"/>
    <x v="0"/>
    <x v="6"/>
    <x v="4"/>
    <x v="10"/>
    <x v="0"/>
    <x v="1"/>
  </r>
  <r>
    <x v="1"/>
    <x v="5"/>
    <s v="De Bonte Raaf"/>
    <x v="23"/>
    <x v="48"/>
    <n v="92.91"/>
    <x v="0"/>
    <x v="6"/>
    <x v="4"/>
    <x v="1"/>
    <x v="0"/>
    <x v="1"/>
  </r>
  <r>
    <x v="1"/>
    <x v="5"/>
    <s v="De Bonte Raaf"/>
    <x v="23"/>
    <x v="49"/>
    <n v="92.91"/>
    <x v="0"/>
    <x v="6"/>
    <x v="4"/>
    <x v="3"/>
    <x v="0"/>
    <x v="1"/>
  </r>
  <r>
    <x v="1"/>
    <x v="5"/>
    <s v="De Bonte Raaf"/>
    <x v="23"/>
    <x v="50"/>
    <n v="0"/>
    <x v="0"/>
    <x v="6"/>
    <x v="4"/>
    <x v="4"/>
    <x v="0"/>
    <x v="1"/>
  </r>
  <r>
    <x v="1"/>
    <x v="5"/>
    <s v="De Bonte Raaf"/>
    <x v="23"/>
    <x v="51"/>
    <n v="0"/>
    <x v="0"/>
    <x v="6"/>
    <x v="4"/>
    <x v="4"/>
    <x v="0"/>
    <x v="1"/>
  </r>
  <r>
    <x v="1"/>
    <x v="5"/>
    <s v="De Bonte Raaf"/>
    <x v="23"/>
    <x v="52"/>
    <n v="17.34"/>
    <x v="0"/>
    <x v="6"/>
    <x v="4"/>
    <x v="1"/>
    <x v="0"/>
    <x v="1"/>
  </r>
  <r>
    <x v="1"/>
    <x v="5"/>
    <s v="De Bonte Raaf"/>
    <x v="23"/>
    <x v="53"/>
    <n v="16.04"/>
    <x v="0"/>
    <x v="6"/>
    <x v="4"/>
    <x v="3"/>
    <x v="0"/>
    <x v="1"/>
  </r>
  <r>
    <x v="1"/>
    <x v="5"/>
    <s v="De Bonte Raaf"/>
    <x v="23"/>
    <x v="54"/>
    <n v="-0.2"/>
    <x v="0"/>
    <x v="6"/>
    <x v="4"/>
    <x v="4"/>
    <x v="0"/>
    <x v="1"/>
  </r>
  <r>
    <x v="1"/>
    <x v="5"/>
    <s v="De Bonte Raaf"/>
    <x v="23"/>
    <x v="55"/>
    <n v="-0.26"/>
    <x v="0"/>
    <x v="6"/>
    <x v="4"/>
    <x v="4"/>
    <x v="0"/>
    <x v="1"/>
  </r>
  <r>
    <x v="1"/>
    <x v="5"/>
    <s v="De Bonte Raaf"/>
    <x v="23"/>
    <x v="56"/>
    <n v="0"/>
    <x v="0"/>
    <x v="6"/>
    <x v="4"/>
    <x v="4"/>
    <x v="0"/>
    <x v="1"/>
  </r>
  <r>
    <x v="1"/>
    <x v="5"/>
    <s v="De Bonte Raaf"/>
    <x v="23"/>
    <x v="57"/>
    <n v="0"/>
    <x v="0"/>
    <x v="6"/>
    <x v="4"/>
    <x v="4"/>
    <x v="0"/>
    <x v="1"/>
  </r>
  <r>
    <x v="1"/>
    <x v="5"/>
    <s v="De Bonte Raaf"/>
    <x v="23"/>
    <x v="58"/>
    <n v="0"/>
    <x v="0"/>
    <x v="6"/>
    <x v="4"/>
    <x v="4"/>
    <x v="0"/>
    <x v="1"/>
  </r>
  <r>
    <x v="1"/>
    <x v="5"/>
    <s v="De Bonte Raaf"/>
    <x v="23"/>
    <x v="59"/>
    <n v="0"/>
    <x v="0"/>
    <x v="6"/>
    <x v="4"/>
    <x v="4"/>
    <x v="0"/>
    <x v="1"/>
  </r>
  <r>
    <x v="1"/>
    <x v="5"/>
    <s v="De Bonte Raaf"/>
    <x v="23"/>
    <x v="60"/>
    <n v="93.31"/>
    <x v="0"/>
    <x v="6"/>
    <x v="4"/>
    <x v="5"/>
    <x v="0"/>
    <x v="1"/>
  </r>
  <r>
    <x v="1"/>
    <x v="5"/>
    <s v="De Bonte Raaf"/>
    <x v="23"/>
    <x v="61"/>
    <n v="0"/>
    <x v="0"/>
    <x v="6"/>
    <x v="4"/>
    <x v="5"/>
    <x v="0"/>
    <x v="1"/>
  </r>
  <r>
    <x v="1"/>
    <x v="5"/>
    <s v="De Bonte Raaf"/>
    <x v="23"/>
    <x v="62"/>
    <n v="0"/>
    <x v="0"/>
    <x v="6"/>
    <x v="4"/>
    <x v="5"/>
    <x v="0"/>
    <x v="1"/>
  </r>
  <r>
    <x v="1"/>
    <x v="5"/>
    <s v="De Bonte Raaf"/>
    <x v="23"/>
    <x v="63"/>
    <n v="0"/>
    <x v="0"/>
    <x v="6"/>
    <x v="4"/>
    <x v="5"/>
    <x v="0"/>
    <x v="1"/>
  </r>
  <r>
    <x v="1"/>
    <x v="5"/>
    <s v="De Bonte Raaf"/>
    <x v="23"/>
    <x v="64"/>
    <n v="6.69"/>
    <x v="0"/>
    <x v="6"/>
    <x v="4"/>
    <x v="5"/>
    <x v="0"/>
    <x v="1"/>
  </r>
  <r>
    <x v="1"/>
    <x v="5"/>
    <s v="De Bonte Raaf"/>
    <x v="23"/>
    <x v="65"/>
    <n v="0"/>
    <x v="0"/>
    <x v="6"/>
    <x v="4"/>
    <x v="5"/>
    <x v="0"/>
    <x v="1"/>
  </r>
  <r>
    <x v="1"/>
    <x v="5"/>
    <s v="De Bonte Raaf"/>
    <x v="23"/>
    <x v="66"/>
    <n v="0"/>
    <x v="0"/>
    <x v="6"/>
    <x v="4"/>
    <x v="5"/>
    <x v="0"/>
    <x v="1"/>
  </r>
  <r>
    <x v="1"/>
    <x v="5"/>
    <s v="De Bonte Raaf"/>
    <x v="23"/>
    <x v="67"/>
    <n v="95.42"/>
    <x v="0"/>
    <x v="6"/>
    <x v="4"/>
    <x v="5"/>
    <x v="0"/>
    <x v="1"/>
  </r>
  <r>
    <x v="1"/>
    <x v="5"/>
    <s v="De Bonte Raaf"/>
    <x v="23"/>
    <x v="68"/>
    <n v="0"/>
    <x v="0"/>
    <x v="6"/>
    <x v="4"/>
    <x v="5"/>
    <x v="0"/>
    <x v="1"/>
  </r>
  <r>
    <x v="1"/>
    <x v="5"/>
    <s v="De Bonte Raaf"/>
    <x v="23"/>
    <x v="69"/>
    <n v="0"/>
    <x v="0"/>
    <x v="6"/>
    <x v="4"/>
    <x v="5"/>
    <x v="0"/>
    <x v="1"/>
  </r>
  <r>
    <x v="1"/>
    <x v="5"/>
    <s v="De Bonte Raaf"/>
    <x v="23"/>
    <x v="70"/>
    <n v="4.58"/>
    <x v="0"/>
    <x v="6"/>
    <x v="4"/>
    <x v="5"/>
    <x v="0"/>
    <x v="1"/>
  </r>
  <r>
    <x v="1"/>
    <x v="5"/>
    <s v="De Bonte Raaf"/>
    <x v="23"/>
    <x v="71"/>
    <n v="0"/>
    <x v="0"/>
    <x v="6"/>
    <x v="4"/>
    <x v="5"/>
    <x v="0"/>
    <x v="1"/>
  </r>
  <r>
    <x v="1"/>
    <x v="5"/>
    <s v="De Bonte Raaf"/>
    <x v="23"/>
    <x v="72"/>
    <n v="0"/>
    <x v="0"/>
    <x v="6"/>
    <x v="4"/>
    <x v="4"/>
    <x v="0"/>
    <x v="1"/>
  </r>
  <r>
    <x v="1"/>
    <x v="5"/>
    <s v="De Bonte Raaf"/>
    <x v="23"/>
    <x v="73"/>
    <n v="0"/>
    <x v="0"/>
    <x v="6"/>
    <x v="4"/>
    <x v="4"/>
    <x v="0"/>
    <x v="1"/>
  </r>
  <r>
    <x v="1"/>
    <x v="5"/>
    <s v="De Bonte Raaf"/>
    <x v="23"/>
    <x v="74"/>
    <n v="0"/>
    <x v="0"/>
    <x v="6"/>
    <x v="4"/>
    <x v="4"/>
    <x v="0"/>
    <x v="1"/>
  </r>
  <r>
    <x v="1"/>
    <x v="5"/>
    <s v="De Bonte Raaf"/>
    <x v="23"/>
    <x v="75"/>
    <n v="0"/>
    <x v="0"/>
    <x v="6"/>
    <x v="4"/>
    <x v="4"/>
    <x v="0"/>
    <x v="1"/>
  </r>
  <r>
    <x v="1"/>
    <x v="5"/>
    <s v="De Bonte Raaf"/>
    <x v="23"/>
    <x v="76"/>
    <n v="86.74"/>
    <x v="0"/>
    <x v="6"/>
    <x v="4"/>
    <x v="6"/>
    <x v="0"/>
    <x v="1"/>
  </r>
  <r>
    <x v="1"/>
    <x v="5"/>
    <s v="De Bonte Raaf"/>
    <x v="23"/>
    <x v="125"/>
    <n v="0"/>
    <x v="0"/>
    <x v="6"/>
    <x v="4"/>
    <x v="6"/>
    <x v="0"/>
    <x v="1"/>
  </r>
  <r>
    <x v="1"/>
    <x v="5"/>
    <s v="De Bonte Raaf"/>
    <x v="23"/>
    <x v="77"/>
    <n v="-383.92"/>
    <x v="0"/>
    <x v="6"/>
    <x v="4"/>
    <x v="7"/>
    <x v="0"/>
    <x v="1"/>
  </r>
  <r>
    <x v="1"/>
    <x v="5"/>
    <s v="De Bonte Raaf"/>
    <x v="23"/>
    <x v="78"/>
    <n v="-75.12"/>
    <x v="0"/>
    <x v="6"/>
    <x v="4"/>
    <x v="7"/>
    <x v="0"/>
    <x v="1"/>
  </r>
  <r>
    <x v="1"/>
    <x v="5"/>
    <s v="De Bonte Raaf"/>
    <x v="23"/>
    <x v="79"/>
    <n v="0"/>
    <x v="0"/>
    <x v="6"/>
    <x v="4"/>
    <x v="7"/>
    <x v="0"/>
    <x v="1"/>
  </r>
  <r>
    <x v="1"/>
    <x v="5"/>
    <s v="De Bonte Raaf"/>
    <x v="23"/>
    <x v="80"/>
    <n v="0"/>
    <x v="0"/>
    <x v="6"/>
    <x v="4"/>
    <x v="8"/>
    <x v="0"/>
    <x v="1"/>
  </r>
  <r>
    <x v="1"/>
    <x v="5"/>
    <s v="De Bonte Raaf"/>
    <x v="23"/>
    <x v="126"/>
    <n v="0"/>
    <x v="0"/>
    <x v="6"/>
    <x v="4"/>
    <x v="8"/>
    <x v="0"/>
    <x v="1"/>
  </r>
  <r>
    <x v="1"/>
    <x v="5"/>
    <s v="De Bonte Raaf"/>
    <x v="23"/>
    <x v="81"/>
    <n v="780.14"/>
    <x v="0"/>
    <x v="6"/>
    <x v="4"/>
    <x v="8"/>
    <x v="0"/>
    <x v="1"/>
  </r>
  <r>
    <x v="1"/>
    <x v="5"/>
    <s v="De Bonte Raaf"/>
    <x v="23"/>
    <x v="82"/>
    <n v="0"/>
    <x v="0"/>
    <x v="6"/>
    <x v="4"/>
    <x v="8"/>
    <x v="0"/>
    <x v="1"/>
  </r>
  <r>
    <x v="1"/>
    <x v="5"/>
    <s v="De Bonte Raaf"/>
    <x v="23"/>
    <x v="83"/>
    <n v="780.14"/>
    <x v="0"/>
    <x v="6"/>
    <x v="4"/>
    <x v="9"/>
    <x v="0"/>
    <x v="1"/>
  </r>
  <r>
    <x v="1"/>
    <x v="5"/>
    <s v="De Bonte Raaf"/>
    <x v="23"/>
    <x v="84"/>
    <n v="8.5399999999999991"/>
    <x v="0"/>
    <x v="6"/>
    <x v="4"/>
    <x v="3"/>
    <x v="0"/>
    <x v="1"/>
  </r>
  <r>
    <x v="1"/>
    <x v="5"/>
    <s v="De Bonte Raaf"/>
    <x v="24"/>
    <x v="0"/>
    <n v="4581.21"/>
    <x v="2"/>
    <x v="0"/>
    <x v="2"/>
    <x v="0"/>
    <x v="0"/>
    <x v="0"/>
  </r>
  <r>
    <x v="1"/>
    <x v="5"/>
    <s v="De Bonte Raaf"/>
    <x v="24"/>
    <x v="85"/>
    <n v="1967.37"/>
    <x v="2"/>
    <x v="0"/>
    <x v="2"/>
    <x v="0"/>
    <x v="0"/>
    <x v="0"/>
  </r>
  <r>
    <x v="1"/>
    <x v="5"/>
    <s v="De Bonte Raaf"/>
    <x v="24"/>
    <x v="2"/>
    <n v="0"/>
    <x v="2"/>
    <x v="0"/>
    <x v="2"/>
    <x v="0"/>
    <x v="0"/>
    <x v="0"/>
  </r>
  <r>
    <x v="1"/>
    <x v="5"/>
    <s v="De Bonte Raaf"/>
    <x v="24"/>
    <x v="86"/>
    <n v="1967.37"/>
    <x v="2"/>
    <x v="0"/>
    <x v="2"/>
    <x v="0"/>
    <x v="0"/>
    <x v="0"/>
  </r>
  <r>
    <x v="1"/>
    <x v="5"/>
    <s v="De Bonte Raaf"/>
    <x v="24"/>
    <x v="4"/>
    <n v="1909.6"/>
    <x v="2"/>
    <x v="0"/>
    <x v="2"/>
    <x v="1"/>
    <x v="0"/>
    <x v="0"/>
  </r>
  <r>
    <x v="1"/>
    <x v="5"/>
    <s v="De Bonte Raaf"/>
    <x v="24"/>
    <x v="5"/>
    <n v="0"/>
    <x v="2"/>
    <x v="0"/>
    <x v="2"/>
    <x v="0"/>
    <x v="0"/>
    <x v="0"/>
  </r>
  <r>
    <x v="1"/>
    <x v="5"/>
    <s v="De Bonte Raaf"/>
    <x v="24"/>
    <x v="6"/>
    <n v="2774.57"/>
    <x v="2"/>
    <x v="0"/>
    <x v="2"/>
    <x v="0"/>
    <x v="0"/>
    <x v="0"/>
  </r>
  <r>
    <x v="1"/>
    <x v="5"/>
    <s v="De Bonte Raaf"/>
    <x v="24"/>
    <x v="101"/>
    <n v="0"/>
    <x v="2"/>
    <x v="0"/>
    <x v="2"/>
    <x v="1"/>
    <x v="0"/>
    <x v="0"/>
  </r>
  <r>
    <x v="1"/>
    <x v="5"/>
    <s v="De Bonte Raaf"/>
    <x v="24"/>
    <x v="7"/>
    <n v="0"/>
    <x v="2"/>
    <x v="0"/>
    <x v="2"/>
    <x v="0"/>
    <x v="0"/>
    <x v="0"/>
  </r>
  <r>
    <x v="1"/>
    <x v="5"/>
    <s v="De Bonte Raaf"/>
    <x v="24"/>
    <x v="9"/>
    <n v="0"/>
    <x v="2"/>
    <x v="0"/>
    <x v="2"/>
    <x v="0"/>
    <x v="0"/>
    <x v="0"/>
  </r>
  <r>
    <x v="1"/>
    <x v="5"/>
    <s v="De Bonte Raaf"/>
    <x v="24"/>
    <x v="102"/>
    <n v="0"/>
    <x v="2"/>
    <x v="0"/>
    <x v="2"/>
    <x v="0"/>
    <x v="0"/>
    <x v="0"/>
  </r>
  <r>
    <x v="1"/>
    <x v="5"/>
    <s v="De Bonte Raaf"/>
    <x v="24"/>
    <x v="87"/>
    <n v="1909.6"/>
    <x v="2"/>
    <x v="0"/>
    <x v="2"/>
    <x v="0"/>
    <x v="0"/>
    <x v="0"/>
  </r>
  <r>
    <x v="1"/>
    <x v="5"/>
    <s v="De Bonte Raaf"/>
    <x v="24"/>
    <x v="88"/>
    <n v="1909.6"/>
    <x v="2"/>
    <x v="0"/>
    <x v="2"/>
    <x v="0"/>
    <x v="0"/>
    <x v="0"/>
  </r>
  <r>
    <x v="1"/>
    <x v="5"/>
    <s v="De Bonte Raaf"/>
    <x v="24"/>
    <x v="89"/>
    <n v="1909.6"/>
    <x v="2"/>
    <x v="0"/>
    <x v="2"/>
    <x v="0"/>
    <x v="0"/>
    <x v="0"/>
  </r>
  <r>
    <x v="1"/>
    <x v="5"/>
    <s v="De Bonte Raaf"/>
    <x v="24"/>
    <x v="90"/>
    <n v="1909.6"/>
    <x v="2"/>
    <x v="0"/>
    <x v="2"/>
    <x v="0"/>
    <x v="0"/>
    <x v="0"/>
  </r>
  <r>
    <x v="1"/>
    <x v="5"/>
    <s v="De Bonte Raaf"/>
    <x v="24"/>
    <x v="91"/>
    <n v="1909.6"/>
    <x v="2"/>
    <x v="0"/>
    <x v="2"/>
    <x v="0"/>
    <x v="0"/>
    <x v="0"/>
  </r>
  <r>
    <x v="1"/>
    <x v="5"/>
    <s v="De Bonte Raaf"/>
    <x v="24"/>
    <x v="103"/>
    <n v="0"/>
    <x v="2"/>
    <x v="0"/>
    <x v="2"/>
    <x v="1"/>
    <x v="0"/>
    <x v="0"/>
  </r>
  <r>
    <x v="1"/>
    <x v="5"/>
    <s v="De Bonte Raaf"/>
    <x v="24"/>
    <x v="15"/>
    <n v="0"/>
    <x v="2"/>
    <x v="0"/>
    <x v="2"/>
    <x v="0"/>
    <x v="0"/>
    <x v="0"/>
  </r>
  <r>
    <x v="1"/>
    <x v="5"/>
    <s v="De Bonte Raaf"/>
    <x v="24"/>
    <x v="16"/>
    <n v="1967.37"/>
    <x v="2"/>
    <x v="0"/>
    <x v="2"/>
    <x v="0"/>
    <x v="0"/>
    <x v="0"/>
  </r>
  <r>
    <x v="1"/>
    <x v="5"/>
    <s v="De Bonte Raaf"/>
    <x v="24"/>
    <x v="17"/>
    <n v="0"/>
    <x v="2"/>
    <x v="0"/>
    <x v="2"/>
    <x v="0"/>
    <x v="0"/>
    <x v="0"/>
  </r>
  <r>
    <x v="1"/>
    <x v="5"/>
    <s v="De Bonte Raaf"/>
    <x v="24"/>
    <x v="18"/>
    <n v="1967.37"/>
    <x v="2"/>
    <x v="0"/>
    <x v="2"/>
    <x v="0"/>
    <x v="0"/>
    <x v="0"/>
  </r>
  <r>
    <x v="1"/>
    <x v="5"/>
    <s v="De Bonte Raaf"/>
    <x v="24"/>
    <x v="19"/>
    <n v="22"/>
    <x v="2"/>
    <x v="0"/>
    <x v="2"/>
    <x v="0"/>
    <x v="0"/>
    <x v="0"/>
  </r>
  <r>
    <x v="1"/>
    <x v="5"/>
    <s v="De Bonte Raaf"/>
    <x v="24"/>
    <x v="20"/>
    <n v="1967.37"/>
    <x v="2"/>
    <x v="0"/>
    <x v="2"/>
    <x v="0"/>
    <x v="0"/>
    <x v="0"/>
  </r>
  <r>
    <x v="1"/>
    <x v="5"/>
    <s v="De Bonte Raaf"/>
    <x v="24"/>
    <x v="21"/>
    <n v="-182.08"/>
    <x v="2"/>
    <x v="0"/>
    <x v="2"/>
    <x v="0"/>
    <x v="0"/>
    <x v="0"/>
  </r>
  <r>
    <x v="1"/>
    <x v="5"/>
    <s v="De Bonte Raaf"/>
    <x v="24"/>
    <x v="22"/>
    <n v="1967.37"/>
    <x v="2"/>
    <x v="0"/>
    <x v="2"/>
    <x v="0"/>
    <x v="0"/>
    <x v="0"/>
  </r>
  <r>
    <x v="1"/>
    <x v="5"/>
    <s v="De Bonte Raaf"/>
    <x v="24"/>
    <x v="23"/>
    <n v="1967.37"/>
    <x v="2"/>
    <x v="0"/>
    <x v="2"/>
    <x v="0"/>
    <x v="0"/>
    <x v="0"/>
  </r>
  <r>
    <x v="1"/>
    <x v="5"/>
    <s v="De Bonte Raaf"/>
    <x v="24"/>
    <x v="24"/>
    <n v="1967.37"/>
    <x v="2"/>
    <x v="0"/>
    <x v="2"/>
    <x v="0"/>
    <x v="0"/>
    <x v="0"/>
  </r>
  <r>
    <x v="1"/>
    <x v="5"/>
    <s v="De Bonte Raaf"/>
    <x v="24"/>
    <x v="25"/>
    <n v="21.67"/>
    <x v="2"/>
    <x v="0"/>
    <x v="2"/>
    <x v="0"/>
    <x v="0"/>
    <x v="0"/>
  </r>
  <r>
    <x v="1"/>
    <x v="5"/>
    <s v="De Bonte Raaf"/>
    <x v="24"/>
    <x v="26"/>
    <n v="110"/>
    <x v="2"/>
    <x v="0"/>
    <x v="2"/>
    <x v="0"/>
    <x v="0"/>
    <x v="0"/>
  </r>
  <r>
    <x v="1"/>
    <x v="5"/>
    <s v="De Bonte Raaf"/>
    <x v="24"/>
    <x v="27"/>
    <n v="323.67"/>
    <x v="2"/>
    <x v="0"/>
    <x v="2"/>
    <x v="0"/>
    <x v="0"/>
    <x v="0"/>
  </r>
  <r>
    <x v="1"/>
    <x v="5"/>
    <s v="De Bonte Raaf"/>
    <x v="24"/>
    <x v="28"/>
    <n v="1967.37"/>
    <x v="2"/>
    <x v="0"/>
    <x v="2"/>
    <x v="0"/>
    <x v="0"/>
    <x v="0"/>
  </r>
  <r>
    <x v="1"/>
    <x v="5"/>
    <s v="De Bonte Raaf"/>
    <x v="24"/>
    <x v="29"/>
    <n v="0"/>
    <x v="2"/>
    <x v="0"/>
    <x v="2"/>
    <x v="0"/>
    <x v="0"/>
    <x v="0"/>
  </r>
  <r>
    <x v="1"/>
    <x v="5"/>
    <s v="De Bonte Raaf"/>
    <x v="24"/>
    <x v="30"/>
    <n v="2750"/>
    <x v="2"/>
    <x v="0"/>
    <x v="2"/>
    <x v="0"/>
    <x v="0"/>
    <x v="0"/>
  </r>
  <r>
    <x v="1"/>
    <x v="5"/>
    <s v="De Bonte Raaf"/>
    <x v="24"/>
    <x v="31"/>
    <n v="17.63"/>
    <x v="2"/>
    <x v="0"/>
    <x v="2"/>
    <x v="0"/>
    <x v="0"/>
    <x v="0"/>
  </r>
  <r>
    <x v="1"/>
    <x v="5"/>
    <s v="De Bonte Raaf"/>
    <x v="24"/>
    <x v="32"/>
    <n v="108.33"/>
    <x v="2"/>
    <x v="0"/>
    <x v="2"/>
    <x v="0"/>
    <x v="0"/>
    <x v="0"/>
  </r>
  <r>
    <x v="1"/>
    <x v="5"/>
    <s v="De Bonte Raaf"/>
    <x v="24"/>
    <x v="33"/>
    <n v="69.44"/>
    <x v="2"/>
    <x v="0"/>
    <x v="2"/>
    <x v="0"/>
    <x v="0"/>
    <x v="0"/>
  </r>
  <r>
    <x v="1"/>
    <x v="5"/>
    <s v="De Bonte Raaf"/>
    <x v="24"/>
    <x v="34"/>
    <n v="69.44"/>
    <x v="2"/>
    <x v="0"/>
    <x v="2"/>
    <x v="0"/>
    <x v="0"/>
    <x v="0"/>
  </r>
  <r>
    <x v="1"/>
    <x v="5"/>
    <s v="De Bonte Raaf"/>
    <x v="24"/>
    <x v="35"/>
    <n v="100"/>
    <x v="2"/>
    <x v="0"/>
    <x v="2"/>
    <x v="0"/>
    <x v="0"/>
    <x v="0"/>
  </r>
  <r>
    <x v="1"/>
    <x v="5"/>
    <s v="De Bonte Raaf"/>
    <x v="24"/>
    <x v="36"/>
    <n v="108"/>
    <x v="2"/>
    <x v="0"/>
    <x v="2"/>
    <x v="0"/>
    <x v="0"/>
    <x v="0"/>
  </r>
  <r>
    <x v="1"/>
    <x v="5"/>
    <s v="De Bonte Raaf"/>
    <x v="24"/>
    <x v="37"/>
    <n v="137.72"/>
    <x v="2"/>
    <x v="0"/>
    <x v="2"/>
    <x v="0"/>
    <x v="0"/>
    <x v="0"/>
  </r>
  <r>
    <x v="1"/>
    <x v="5"/>
    <s v="De Bonte Raaf"/>
    <x v="24"/>
    <x v="127"/>
    <n v="8.33"/>
    <x v="2"/>
    <x v="0"/>
    <x v="2"/>
    <x v="0"/>
    <x v="0"/>
    <x v="0"/>
  </r>
  <r>
    <x v="1"/>
    <x v="5"/>
    <s v="De Bonte Raaf"/>
    <x v="24"/>
    <x v="128"/>
    <n v="8.33"/>
    <x v="2"/>
    <x v="0"/>
    <x v="2"/>
    <x v="0"/>
    <x v="0"/>
    <x v="0"/>
  </r>
  <r>
    <x v="1"/>
    <x v="5"/>
    <s v="De Bonte Raaf"/>
    <x v="24"/>
    <x v="129"/>
    <n v="15891.12"/>
    <x v="2"/>
    <x v="0"/>
    <x v="2"/>
    <x v="0"/>
    <x v="0"/>
    <x v="0"/>
  </r>
  <r>
    <x v="1"/>
    <x v="5"/>
    <s v="De Bonte Raaf"/>
    <x v="24"/>
    <x v="38"/>
    <n v="69.84"/>
    <x v="2"/>
    <x v="0"/>
    <x v="2"/>
    <x v="0"/>
    <x v="0"/>
    <x v="0"/>
  </r>
  <r>
    <x v="1"/>
    <x v="5"/>
    <s v="De Bonte Raaf"/>
    <x v="24"/>
    <x v="39"/>
    <n v="0"/>
    <x v="2"/>
    <x v="0"/>
    <x v="2"/>
    <x v="0"/>
    <x v="0"/>
    <x v="0"/>
  </r>
  <r>
    <x v="1"/>
    <x v="5"/>
    <s v="De Bonte Raaf"/>
    <x v="24"/>
    <x v="40"/>
    <n v="69.84"/>
    <x v="2"/>
    <x v="0"/>
    <x v="2"/>
    <x v="0"/>
    <x v="0"/>
    <x v="0"/>
  </r>
  <r>
    <x v="1"/>
    <x v="5"/>
    <s v="De Bonte Raaf"/>
    <x v="24"/>
    <x v="41"/>
    <n v="0"/>
    <x v="2"/>
    <x v="0"/>
    <x v="2"/>
    <x v="0"/>
    <x v="0"/>
    <x v="0"/>
  </r>
  <r>
    <x v="1"/>
    <x v="5"/>
    <s v="De Bonte Raaf"/>
    <x v="24"/>
    <x v="92"/>
    <n v="1909.6"/>
    <x v="2"/>
    <x v="0"/>
    <x v="2"/>
    <x v="0"/>
    <x v="0"/>
    <x v="0"/>
  </r>
  <r>
    <x v="1"/>
    <x v="5"/>
    <s v="De Bonte Raaf"/>
    <x v="24"/>
    <x v="107"/>
    <n v="0"/>
    <x v="2"/>
    <x v="0"/>
    <x v="2"/>
    <x v="1"/>
    <x v="0"/>
    <x v="0"/>
  </r>
  <r>
    <x v="1"/>
    <x v="5"/>
    <s v="De Bonte Raaf"/>
    <x v="24"/>
    <x v="43"/>
    <n v="0"/>
    <x v="2"/>
    <x v="0"/>
    <x v="2"/>
    <x v="1"/>
    <x v="0"/>
    <x v="0"/>
  </r>
  <r>
    <x v="1"/>
    <x v="5"/>
    <s v="De Bonte Raaf"/>
    <x v="24"/>
    <x v="108"/>
    <n v="0"/>
    <x v="2"/>
    <x v="0"/>
    <x v="2"/>
    <x v="1"/>
    <x v="0"/>
    <x v="0"/>
  </r>
  <r>
    <x v="1"/>
    <x v="5"/>
    <s v="De Bonte Raaf"/>
    <x v="24"/>
    <x v="109"/>
    <n v="0"/>
    <x v="2"/>
    <x v="0"/>
    <x v="2"/>
    <x v="1"/>
    <x v="0"/>
    <x v="0"/>
  </r>
  <r>
    <x v="1"/>
    <x v="5"/>
    <s v="De Bonte Raaf"/>
    <x v="24"/>
    <x v="110"/>
    <n v="0"/>
    <x v="2"/>
    <x v="0"/>
    <x v="2"/>
    <x v="1"/>
    <x v="0"/>
    <x v="0"/>
  </r>
  <r>
    <x v="1"/>
    <x v="5"/>
    <s v="De Bonte Raaf"/>
    <x v="24"/>
    <x v="44"/>
    <n v="0"/>
    <x v="2"/>
    <x v="0"/>
    <x v="2"/>
    <x v="2"/>
    <x v="0"/>
    <x v="0"/>
  </r>
  <r>
    <x v="1"/>
    <x v="5"/>
    <s v="De Bonte Raaf"/>
    <x v="24"/>
    <x v="111"/>
    <n v="0"/>
    <x v="2"/>
    <x v="0"/>
    <x v="2"/>
    <x v="2"/>
    <x v="0"/>
    <x v="0"/>
  </r>
  <r>
    <x v="1"/>
    <x v="5"/>
    <s v="De Bonte Raaf"/>
    <x v="24"/>
    <x v="46"/>
    <n v="0"/>
    <x v="2"/>
    <x v="0"/>
    <x v="2"/>
    <x v="2"/>
    <x v="0"/>
    <x v="0"/>
  </r>
  <r>
    <x v="1"/>
    <x v="5"/>
    <s v="De Bonte Raaf"/>
    <x v="24"/>
    <x v="112"/>
    <n v="0"/>
    <x v="2"/>
    <x v="0"/>
    <x v="2"/>
    <x v="2"/>
    <x v="0"/>
    <x v="0"/>
  </r>
  <r>
    <x v="1"/>
    <x v="5"/>
    <s v="De Bonte Raaf"/>
    <x v="24"/>
    <x v="113"/>
    <n v="0"/>
    <x v="2"/>
    <x v="0"/>
    <x v="2"/>
    <x v="2"/>
    <x v="0"/>
    <x v="0"/>
  </r>
  <r>
    <x v="1"/>
    <x v="5"/>
    <s v="De Bonte Raaf"/>
    <x v="24"/>
    <x v="114"/>
    <n v="-75"/>
    <x v="2"/>
    <x v="0"/>
    <x v="2"/>
    <x v="2"/>
    <x v="0"/>
    <x v="0"/>
  </r>
  <r>
    <x v="1"/>
    <x v="5"/>
    <s v="De Bonte Raaf"/>
    <x v="24"/>
    <x v="115"/>
    <n v="-25"/>
    <x v="2"/>
    <x v="0"/>
    <x v="2"/>
    <x v="2"/>
    <x v="0"/>
    <x v="0"/>
  </r>
  <r>
    <x v="1"/>
    <x v="5"/>
    <s v="De Bonte Raaf"/>
    <x v="24"/>
    <x v="116"/>
    <n v="158.22"/>
    <x v="2"/>
    <x v="0"/>
    <x v="2"/>
    <x v="1"/>
    <x v="0"/>
    <x v="0"/>
  </r>
  <r>
    <x v="1"/>
    <x v="5"/>
    <s v="De Bonte Raaf"/>
    <x v="24"/>
    <x v="117"/>
    <n v="233.22"/>
    <x v="2"/>
    <x v="0"/>
    <x v="2"/>
    <x v="2"/>
    <x v="0"/>
    <x v="0"/>
  </r>
  <r>
    <x v="1"/>
    <x v="5"/>
    <s v="De Bonte Raaf"/>
    <x v="24"/>
    <x v="118"/>
    <n v="0"/>
    <x v="2"/>
    <x v="0"/>
    <x v="2"/>
    <x v="1"/>
    <x v="0"/>
    <x v="0"/>
  </r>
  <r>
    <x v="1"/>
    <x v="5"/>
    <s v="De Bonte Raaf"/>
    <x v="24"/>
    <x v="119"/>
    <n v="-7.64"/>
    <x v="2"/>
    <x v="0"/>
    <x v="2"/>
    <x v="10"/>
    <x v="0"/>
    <x v="0"/>
  </r>
  <r>
    <x v="1"/>
    <x v="5"/>
    <s v="De Bonte Raaf"/>
    <x v="24"/>
    <x v="132"/>
    <n v="0"/>
    <x v="2"/>
    <x v="0"/>
    <x v="2"/>
    <x v="10"/>
    <x v="0"/>
    <x v="0"/>
  </r>
  <r>
    <x v="1"/>
    <x v="5"/>
    <s v="De Bonte Raaf"/>
    <x v="24"/>
    <x v="133"/>
    <n v="0"/>
    <x v="2"/>
    <x v="0"/>
    <x v="2"/>
    <x v="10"/>
    <x v="0"/>
    <x v="0"/>
  </r>
  <r>
    <x v="1"/>
    <x v="5"/>
    <s v="De Bonte Raaf"/>
    <x v="24"/>
    <x v="120"/>
    <n v="419.49"/>
    <x v="2"/>
    <x v="0"/>
    <x v="2"/>
    <x v="10"/>
    <x v="0"/>
    <x v="0"/>
  </r>
  <r>
    <x v="1"/>
    <x v="5"/>
    <s v="De Bonte Raaf"/>
    <x v="24"/>
    <x v="121"/>
    <n v="-92.81"/>
    <x v="2"/>
    <x v="0"/>
    <x v="2"/>
    <x v="10"/>
    <x v="0"/>
    <x v="0"/>
  </r>
  <r>
    <x v="1"/>
    <x v="5"/>
    <s v="De Bonte Raaf"/>
    <x v="24"/>
    <x v="122"/>
    <n v="-92.81"/>
    <x v="2"/>
    <x v="0"/>
    <x v="2"/>
    <x v="10"/>
    <x v="0"/>
    <x v="0"/>
  </r>
  <r>
    <x v="1"/>
    <x v="5"/>
    <s v="De Bonte Raaf"/>
    <x v="24"/>
    <x v="123"/>
    <n v="0"/>
    <x v="2"/>
    <x v="0"/>
    <x v="2"/>
    <x v="10"/>
    <x v="0"/>
    <x v="0"/>
  </r>
  <r>
    <x v="1"/>
    <x v="5"/>
    <s v="De Bonte Raaf"/>
    <x v="24"/>
    <x v="124"/>
    <n v="0"/>
    <x v="2"/>
    <x v="0"/>
    <x v="2"/>
    <x v="10"/>
    <x v="0"/>
    <x v="0"/>
  </r>
  <r>
    <x v="1"/>
    <x v="5"/>
    <s v="De Bonte Raaf"/>
    <x v="24"/>
    <x v="48"/>
    <n v="0"/>
    <x v="2"/>
    <x v="0"/>
    <x v="2"/>
    <x v="1"/>
    <x v="0"/>
    <x v="0"/>
  </r>
  <r>
    <x v="1"/>
    <x v="5"/>
    <s v="De Bonte Raaf"/>
    <x v="24"/>
    <x v="49"/>
    <n v="152.77000000000001"/>
    <x v="2"/>
    <x v="0"/>
    <x v="2"/>
    <x v="3"/>
    <x v="0"/>
    <x v="0"/>
  </r>
  <r>
    <x v="1"/>
    <x v="5"/>
    <s v="De Bonte Raaf"/>
    <x v="24"/>
    <x v="50"/>
    <n v="22.92"/>
    <x v="2"/>
    <x v="0"/>
    <x v="2"/>
    <x v="4"/>
    <x v="0"/>
    <x v="0"/>
  </r>
  <r>
    <x v="1"/>
    <x v="5"/>
    <s v="De Bonte Raaf"/>
    <x v="24"/>
    <x v="51"/>
    <n v="30.55"/>
    <x v="2"/>
    <x v="0"/>
    <x v="2"/>
    <x v="4"/>
    <x v="0"/>
    <x v="0"/>
  </r>
  <r>
    <x v="1"/>
    <x v="5"/>
    <s v="De Bonte Raaf"/>
    <x v="24"/>
    <x v="52"/>
    <n v="0"/>
    <x v="2"/>
    <x v="0"/>
    <x v="2"/>
    <x v="1"/>
    <x v="0"/>
    <x v="0"/>
  </r>
  <r>
    <x v="1"/>
    <x v="5"/>
    <s v="De Bonte Raaf"/>
    <x v="24"/>
    <x v="53"/>
    <n v="28.64"/>
    <x v="2"/>
    <x v="0"/>
    <x v="2"/>
    <x v="3"/>
    <x v="0"/>
    <x v="0"/>
  </r>
  <r>
    <x v="1"/>
    <x v="5"/>
    <s v="De Bonte Raaf"/>
    <x v="24"/>
    <x v="54"/>
    <n v="4.3"/>
    <x v="2"/>
    <x v="0"/>
    <x v="2"/>
    <x v="4"/>
    <x v="0"/>
    <x v="0"/>
  </r>
  <r>
    <x v="1"/>
    <x v="5"/>
    <s v="De Bonte Raaf"/>
    <x v="24"/>
    <x v="55"/>
    <n v="5.73"/>
    <x v="2"/>
    <x v="0"/>
    <x v="2"/>
    <x v="4"/>
    <x v="0"/>
    <x v="0"/>
  </r>
  <r>
    <x v="1"/>
    <x v="5"/>
    <s v="De Bonte Raaf"/>
    <x v="24"/>
    <x v="56"/>
    <n v="0"/>
    <x v="2"/>
    <x v="0"/>
    <x v="2"/>
    <x v="4"/>
    <x v="0"/>
    <x v="0"/>
  </r>
  <r>
    <x v="1"/>
    <x v="5"/>
    <s v="De Bonte Raaf"/>
    <x v="24"/>
    <x v="57"/>
    <n v="0"/>
    <x v="2"/>
    <x v="0"/>
    <x v="2"/>
    <x v="4"/>
    <x v="0"/>
    <x v="0"/>
  </r>
  <r>
    <x v="1"/>
    <x v="5"/>
    <s v="De Bonte Raaf"/>
    <x v="24"/>
    <x v="58"/>
    <n v="0"/>
    <x v="2"/>
    <x v="0"/>
    <x v="2"/>
    <x v="4"/>
    <x v="0"/>
    <x v="0"/>
  </r>
  <r>
    <x v="1"/>
    <x v="5"/>
    <s v="De Bonte Raaf"/>
    <x v="24"/>
    <x v="59"/>
    <n v="0"/>
    <x v="2"/>
    <x v="0"/>
    <x v="2"/>
    <x v="4"/>
    <x v="0"/>
    <x v="0"/>
  </r>
  <r>
    <x v="1"/>
    <x v="5"/>
    <s v="De Bonte Raaf"/>
    <x v="24"/>
    <x v="60"/>
    <n v="148.13999999999999"/>
    <x v="2"/>
    <x v="0"/>
    <x v="2"/>
    <x v="5"/>
    <x v="0"/>
    <x v="0"/>
  </r>
  <r>
    <x v="1"/>
    <x v="5"/>
    <s v="De Bonte Raaf"/>
    <x v="24"/>
    <x v="61"/>
    <n v="0"/>
    <x v="2"/>
    <x v="0"/>
    <x v="2"/>
    <x v="5"/>
    <x v="0"/>
    <x v="0"/>
  </r>
  <r>
    <x v="1"/>
    <x v="5"/>
    <s v="De Bonte Raaf"/>
    <x v="24"/>
    <x v="62"/>
    <n v="0"/>
    <x v="2"/>
    <x v="0"/>
    <x v="2"/>
    <x v="5"/>
    <x v="0"/>
    <x v="0"/>
  </r>
  <r>
    <x v="1"/>
    <x v="5"/>
    <s v="De Bonte Raaf"/>
    <x v="24"/>
    <x v="63"/>
    <n v="0"/>
    <x v="2"/>
    <x v="0"/>
    <x v="2"/>
    <x v="5"/>
    <x v="0"/>
    <x v="0"/>
  </r>
  <r>
    <x v="1"/>
    <x v="5"/>
    <s v="De Bonte Raaf"/>
    <x v="24"/>
    <x v="64"/>
    <n v="10.62"/>
    <x v="2"/>
    <x v="0"/>
    <x v="2"/>
    <x v="5"/>
    <x v="0"/>
    <x v="0"/>
  </r>
  <r>
    <x v="1"/>
    <x v="5"/>
    <s v="De Bonte Raaf"/>
    <x v="24"/>
    <x v="65"/>
    <n v="0"/>
    <x v="2"/>
    <x v="0"/>
    <x v="2"/>
    <x v="5"/>
    <x v="0"/>
    <x v="0"/>
  </r>
  <r>
    <x v="1"/>
    <x v="5"/>
    <s v="De Bonte Raaf"/>
    <x v="24"/>
    <x v="66"/>
    <n v="53.12"/>
    <x v="2"/>
    <x v="0"/>
    <x v="2"/>
    <x v="5"/>
    <x v="0"/>
    <x v="0"/>
  </r>
  <r>
    <x v="1"/>
    <x v="5"/>
    <s v="De Bonte Raaf"/>
    <x v="24"/>
    <x v="67"/>
    <n v="0"/>
    <x v="2"/>
    <x v="0"/>
    <x v="2"/>
    <x v="5"/>
    <x v="0"/>
    <x v="0"/>
  </r>
  <r>
    <x v="1"/>
    <x v="5"/>
    <s v="De Bonte Raaf"/>
    <x v="24"/>
    <x v="68"/>
    <n v="0"/>
    <x v="2"/>
    <x v="0"/>
    <x v="2"/>
    <x v="5"/>
    <x v="0"/>
    <x v="0"/>
  </r>
  <r>
    <x v="1"/>
    <x v="5"/>
    <s v="De Bonte Raaf"/>
    <x v="24"/>
    <x v="69"/>
    <n v="0"/>
    <x v="2"/>
    <x v="0"/>
    <x v="2"/>
    <x v="5"/>
    <x v="0"/>
    <x v="0"/>
  </r>
  <r>
    <x v="1"/>
    <x v="5"/>
    <s v="De Bonte Raaf"/>
    <x v="24"/>
    <x v="70"/>
    <n v="7.28"/>
    <x v="2"/>
    <x v="0"/>
    <x v="2"/>
    <x v="5"/>
    <x v="0"/>
    <x v="0"/>
  </r>
  <r>
    <x v="1"/>
    <x v="5"/>
    <s v="De Bonte Raaf"/>
    <x v="24"/>
    <x v="71"/>
    <n v="0"/>
    <x v="2"/>
    <x v="0"/>
    <x v="2"/>
    <x v="5"/>
    <x v="0"/>
    <x v="0"/>
  </r>
  <r>
    <x v="1"/>
    <x v="5"/>
    <s v="De Bonte Raaf"/>
    <x v="24"/>
    <x v="72"/>
    <n v="0"/>
    <x v="2"/>
    <x v="0"/>
    <x v="2"/>
    <x v="4"/>
    <x v="0"/>
    <x v="0"/>
  </r>
  <r>
    <x v="1"/>
    <x v="5"/>
    <s v="De Bonte Raaf"/>
    <x v="24"/>
    <x v="73"/>
    <n v="0"/>
    <x v="2"/>
    <x v="0"/>
    <x v="2"/>
    <x v="4"/>
    <x v="0"/>
    <x v="0"/>
  </r>
  <r>
    <x v="1"/>
    <x v="5"/>
    <s v="De Bonte Raaf"/>
    <x v="24"/>
    <x v="74"/>
    <n v="0"/>
    <x v="2"/>
    <x v="0"/>
    <x v="2"/>
    <x v="4"/>
    <x v="0"/>
    <x v="0"/>
  </r>
  <r>
    <x v="1"/>
    <x v="5"/>
    <s v="De Bonte Raaf"/>
    <x v="24"/>
    <x v="75"/>
    <n v="0"/>
    <x v="2"/>
    <x v="0"/>
    <x v="2"/>
    <x v="4"/>
    <x v="0"/>
    <x v="0"/>
  </r>
  <r>
    <x v="1"/>
    <x v="5"/>
    <s v="De Bonte Raaf"/>
    <x v="24"/>
    <x v="76"/>
    <n v="137.72"/>
    <x v="2"/>
    <x v="0"/>
    <x v="2"/>
    <x v="6"/>
    <x v="0"/>
    <x v="0"/>
  </r>
  <r>
    <x v="1"/>
    <x v="5"/>
    <s v="De Bonte Raaf"/>
    <x v="24"/>
    <x v="125"/>
    <n v="0"/>
    <x v="2"/>
    <x v="0"/>
    <x v="2"/>
    <x v="6"/>
    <x v="0"/>
    <x v="0"/>
  </r>
  <r>
    <x v="1"/>
    <x v="5"/>
    <s v="De Bonte Raaf"/>
    <x v="24"/>
    <x v="77"/>
    <n v="-182.08"/>
    <x v="2"/>
    <x v="0"/>
    <x v="2"/>
    <x v="7"/>
    <x v="0"/>
    <x v="0"/>
  </r>
  <r>
    <x v="1"/>
    <x v="5"/>
    <s v="De Bonte Raaf"/>
    <x v="24"/>
    <x v="78"/>
    <n v="0"/>
    <x v="2"/>
    <x v="0"/>
    <x v="2"/>
    <x v="7"/>
    <x v="0"/>
    <x v="0"/>
  </r>
  <r>
    <x v="1"/>
    <x v="5"/>
    <s v="De Bonte Raaf"/>
    <x v="24"/>
    <x v="79"/>
    <n v="0"/>
    <x v="2"/>
    <x v="0"/>
    <x v="2"/>
    <x v="7"/>
    <x v="0"/>
    <x v="0"/>
  </r>
  <r>
    <x v="1"/>
    <x v="5"/>
    <s v="De Bonte Raaf"/>
    <x v="24"/>
    <x v="80"/>
    <n v="0"/>
    <x v="2"/>
    <x v="0"/>
    <x v="2"/>
    <x v="8"/>
    <x v="0"/>
    <x v="0"/>
  </r>
  <r>
    <x v="1"/>
    <x v="5"/>
    <s v="De Bonte Raaf"/>
    <x v="24"/>
    <x v="126"/>
    <n v="0"/>
    <x v="2"/>
    <x v="0"/>
    <x v="2"/>
    <x v="8"/>
    <x v="0"/>
    <x v="0"/>
  </r>
  <r>
    <x v="1"/>
    <x v="5"/>
    <s v="De Bonte Raaf"/>
    <x v="24"/>
    <x v="81"/>
    <n v="1527.07"/>
    <x v="2"/>
    <x v="0"/>
    <x v="2"/>
    <x v="8"/>
    <x v="0"/>
    <x v="0"/>
  </r>
  <r>
    <x v="1"/>
    <x v="5"/>
    <s v="De Bonte Raaf"/>
    <x v="24"/>
    <x v="82"/>
    <n v="0"/>
    <x v="2"/>
    <x v="0"/>
    <x v="2"/>
    <x v="8"/>
    <x v="0"/>
    <x v="0"/>
  </r>
  <r>
    <x v="1"/>
    <x v="5"/>
    <s v="De Bonte Raaf"/>
    <x v="24"/>
    <x v="83"/>
    <n v="1527.07"/>
    <x v="2"/>
    <x v="0"/>
    <x v="2"/>
    <x v="9"/>
    <x v="0"/>
    <x v="0"/>
  </r>
  <r>
    <x v="1"/>
    <x v="5"/>
    <s v="De Bonte Raaf"/>
    <x v="24"/>
    <x v="84"/>
    <n v="0"/>
    <x v="2"/>
    <x v="0"/>
    <x v="2"/>
    <x v="3"/>
    <x v="0"/>
    <x v="0"/>
  </r>
  <r>
    <x v="1"/>
    <x v="5"/>
    <s v="De Bonte Raaf"/>
    <x v="21"/>
    <x v="0"/>
    <n v="9455.2800000000007"/>
    <x v="5"/>
    <x v="2"/>
    <x v="0"/>
    <x v="0"/>
    <x v="3"/>
    <x v="0"/>
  </r>
  <r>
    <x v="1"/>
    <x v="5"/>
    <s v="De Bonte Raaf"/>
    <x v="21"/>
    <x v="85"/>
    <n v="7921.17"/>
    <x v="5"/>
    <x v="2"/>
    <x v="0"/>
    <x v="0"/>
    <x v="3"/>
    <x v="0"/>
  </r>
  <r>
    <x v="1"/>
    <x v="5"/>
    <s v="De Bonte Raaf"/>
    <x v="21"/>
    <x v="2"/>
    <n v="0"/>
    <x v="5"/>
    <x v="2"/>
    <x v="0"/>
    <x v="0"/>
    <x v="3"/>
    <x v="0"/>
  </r>
  <r>
    <x v="1"/>
    <x v="5"/>
    <s v="De Bonte Raaf"/>
    <x v="21"/>
    <x v="86"/>
    <n v="7921.17"/>
    <x v="5"/>
    <x v="2"/>
    <x v="0"/>
    <x v="0"/>
    <x v="3"/>
    <x v="0"/>
  </r>
  <r>
    <x v="1"/>
    <x v="5"/>
    <s v="De Bonte Raaf"/>
    <x v="21"/>
    <x v="4"/>
    <n v="6500"/>
    <x v="5"/>
    <x v="2"/>
    <x v="0"/>
    <x v="1"/>
    <x v="3"/>
    <x v="0"/>
  </r>
  <r>
    <x v="1"/>
    <x v="5"/>
    <s v="De Bonte Raaf"/>
    <x v="21"/>
    <x v="5"/>
    <n v="0"/>
    <x v="5"/>
    <x v="2"/>
    <x v="0"/>
    <x v="0"/>
    <x v="3"/>
    <x v="0"/>
  </r>
  <r>
    <x v="1"/>
    <x v="5"/>
    <s v="De Bonte Raaf"/>
    <x v="21"/>
    <x v="6"/>
    <n v="7207.5"/>
    <x v="5"/>
    <x v="2"/>
    <x v="0"/>
    <x v="0"/>
    <x v="3"/>
    <x v="0"/>
  </r>
  <r>
    <x v="1"/>
    <x v="5"/>
    <s v="De Bonte Raaf"/>
    <x v="21"/>
    <x v="101"/>
    <n v="0"/>
    <x v="5"/>
    <x v="2"/>
    <x v="0"/>
    <x v="1"/>
    <x v="3"/>
    <x v="0"/>
  </r>
  <r>
    <x v="1"/>
    <x v="5"/>
    <s v="De Bonte Raaf"/>
    <x v="21"/>
    <x v="7"/>
    <n v="0"/>
    <x v="5"/>
    <x v="2"/>
    <x v="0"/>
    <x v="0"/>
    <x v="3"/>
    <x v="0"/>
  </r>
  <r>
    <x v="1"/>
    <x v="5"/>
    <s v="De Bonte Raaf"/>
    <x v="21"/>
    <x v="96"/>
    <n v="90"/>
    <x v="5"/>
    <x v="2"/>
    <x v="0"/>
    <x v="0"/>
    <x v="3"/>
    <x v="0"/>
  </r>
  <r>
    <x v="1"/>
    <x v="5"/>
    <s v="De Bonte Raaf"/>
    <x v="21"/>
    <x v="102"/>
    <n v="0"/>
    <x v="5"/>
    <x v="2"/>
    <x v="0"/>
    <x v="0"/>
    <x v="3"/>
    <x v="0"/>
  </r>
  <r>
    <x v="1"/>
    <x v="5"/>
    <s v="De Bonte Raaf"/>
    <x v="21"/>
    <x v="87"/>
    <n v="6500"/>
    <x v="5"/>
    <x v="2"/>
    <x v="0"/>
    <x v="0"/>
    <x v="3"/>
    <x v="0"/>
  </r>
  <r>
    <x v="1"/>
    <x v="5"/>
    <s v="De Bonte Raaf"/>
    <x v="21"/>
    <x v="88"/>
    <n v="6500"/>
    <x v="5"/>
    <x v="2"/>
    <x v="0"/>
    <x v="0"/>
    <x v="3"/>
    <x v="0"/>
  </r>
  <r>
    <x v="1"/>
    <x v="5"/>
    <s v="De Bonte Raaf"/>
    <x v="21"/>
    <x v="89"/>
    <n v="6500"/>
    <x v="5"/>
    <x v="2"/>
    <x v="0"/>
    <x v="0"/>
    <x v="3"/>
    <x v="0"/>
  </r>
  <r>
    <x v="1"/>
    <x v="5"/>
    <s v="De Bonte Raaf"/>
    <x v="21"/>
    <x v="90"/>
    <n v="6500"/>
    <x v="5"/>
    <x v="2"/>
    <x v="0"/>
    <x v="0"/>
    <x v="3"/>
    <x v="0"/>
  </r>
  <r>
    <x v="1"/>
    <x v="5"/>
    <s v="De Bonte Raaf"/>
    <x v="21"/>
    <x v="91"/>
    <n v="6500"/>
    <x v="5"/>
    <x v="2"/>
    <x v="0"/>
    <x v="0"/>
    <x v="3"/>
    <x v="0"/>
  </r>
  <r>
    <x v="1"/>
    <x v="5"/>
    <s v="De Bonte Raaf"/>
    <x v="21"/>
    <x v="103"/>
    <n v="0"/>
    <x v="5"/>
    <x v="2"/>
    <x v="0"/>
    <x v="1"/>
    <x v="3"/>
    <x v="0"/>
  </r>
  <r>
    <x v="1"/>
    <x v="5"/>
    <s v="De Bonte Raaf"/>
    <x v="21"/>
    <x v="15"/>
    <n v="0"/>
    <x v="5"/>
    <x v="2"/>
    <x v="0"/>
    <x v="0"/>
    <x v="3"/>
    <x v="0"/>
  </r>
  <r>
    <x v="1"/>
    <x v="5"/>
    <s v="De Bonte Raaf"/>
    <x v="21"/>
    <x v="130"/>
    <n v="0"/>
    <x v="5"/>
    <x v="2"/>
    <x v="0"/>
    <x v="0"/>
    <x v="3"/>
    <x v="0"/>
  </r>
  <r>
    <x v="1"/>
    <x v="5"/>
    <s v="De Bonte Raaf"/>
    <x v="21"/>
    <x v="131"/>
    <n v="0"/>
    <x v="5"/>
    <x v="2"/>
    <x v="0"/>
    <x v="0"/>
    <x v="3"/>
    <x v="0"/>
  </r>
  <r>
    <x v="1"/>
    <x v="5"/>
    <s v="De Bonte Raaf"/>
    <x v="21"/>
    <x v="18"/>
    <n v="7921.17"/>
    <x v="5"/>
    <x v="2"/>
    <x v="0"/>
    <x v="0"/>
    <x v="3"/>
    <x v="0"/>
  </r>
  <r>
    <x v="1"/>
    <x v="5"/>
    <s v="De Bonte Raaf"/>
    <x v="21"/>
    <x v="19"/>
    <n v="22"/>
    <x v="5"/>
    <x v="2"/>
    <x v="0"/>
    <x v="0"/>
    <x v="3"/>
    <x v="0"/>
  </r>
  <r>
    <x v="1"/>
    <x v="5"/>
    <s v="De Bonte Raaf"/>
    <x v="21"/>
    <x v="20"/>
    <n v="7921.17"/>
    <x v="5"/>
    <x v="2"/>
    <x v="0"/>
    <x v="0"/>
    <x v="3"/>
    <x v="0"/>
  </r>
  <r>
    <x v="1"/>
    <x v="5"/>
    <s v="De Bonte Raaf"/>
    <x v="21"/>
    <x v="21"/>
    <n v="-3158.83"/>
    <x v="5"/>
    <x v="2"/>
    <x v="0"/>
    <x v="0"/>
    <x v="3"/>
    <x v="0"/>
  </r>
  <r>
    <x v="1"/>
    <x v="5"/>
    <s v="De Bonte Raaf"/>
    <x v="21"/>
    <x v="22"/>
    <n v="4859.25"/>
    <x v="5"/>
    <x v="2"/>
    <x v="0"/>
    <x v="0"/>
    <x v="3"/>
    <x v="0"/>
  </r>
  <r>
    <x v="1"/>
    <x v="5"/>
    <s v="De Bonte Raaf"/>
    <x v="21"/>
    <x v="23"/>
    <n v="0"/>
    <x v="5"/>
    <x v="2"/>
    <x v="0"/>
    <x v="0"/>
    <x v="3"/>
    <x v="0"/>
  </r>
  <r>
    <x v="1"/>
    <x v="5"/>
    <s v="De Bonte Raaf"/>
    <x v="21"/>
    <x v="24"/>
    <n v="0"/>
    <x v="5"/>
    <x v="2"/>
    <x v="0"/>
    <x v="0"/>
    <x v="3"/>
    <x v="0"/>
  </r>
  <r>
    <x v="1"/>
    <x v="5"/>
    <s v="De Bonte Raaf"/>
    <x v="21"/>
    <x v="25"/>
    <n v="21.67"/>
    <x v="5"/>
    <x v="2"/>
    <x v="0"/>
    <x v="0"/>
    <x v="3"/>
    <x v="0"/>
  </r>
  <r>
    <x v="1"/>
    <x v="5"/>
    <s v="De Bonte Raaf"/>
    <x v="21"/>
    <x v="26"/>
    <n v="158.4"/>
    <x v="5"/>
    <x v="2"/>
    <x v="0"/>
    <x v="0"/>
    <x v="3"/>
    <x v="0"/>
  </r>
  <r>
    <x v="1"/>
    <x v="5"/>
    <s v="De Bonte Raaf"/>
    <x v="21"/>
    <x v="27"/>
    <n v="53.5"/>
    <x v="5"/>
    <x v="2"/>
    <x v="0"/>
    <x v="0"/>
    <x v="3"/>
    <x v="0"/>
  </r>
  <r>
    <x v="1"/>
    <x v="5"/>
    <s v="De Bonte Raaf"/>
    <x v="21"/>
    <x v="28"/>
    <n v="7921.17"/>
    <x v="5"/>
    <x v="2"/>
    <x v="0"/>
    <x v="0"/>
    <x v="3"/>
    <x v="0"/>
  </r>
  <r>
    <x v="1"/>
    <x v="5"/>
    <s v="De Bonte Raaf"/>
    <x v="21"/>
    <x v="29"/>
    <n v="0"/>
    <x v="5"/>
    <x v="2"/>
    <x v="0"/>
    <x v="0"/>
    <x v="3"/>
    <x v="0"/>
  </r>
  <r>
    <x v="1"/>
    <x v="5"/>
    <s v="De Bonte Raaf"/>
    <x v="21"/>
    <x v="30"/>
    <n v="6500"/>
    <x v="5"/>
    <x v="2"/>
    <x v="0"/>
    <x v="0"/>
    <x v="3"/>
    <x v="0"/>
  </r>
  <r>
    <x v="1"/>
    <x v="5"/>
    <s v="De Bonte Raaf"/>
    <x v="21"/>
    <x v="31"/>
    <n v="41.67"/>
    <x v="5"/>
    <x v="2"/>
    <x v="0"/>
    <x v="0"/>
    <x v="3"/>
    <x v="0"/>
  </r>
  <r>
    <x v="1"/>
    <x v="5"/>
    <s v="De Bonte Raaf"/>
    <x v="21"/>
    <x v="32"/>
    <n v="156"/>
    <x v="5"/>
    <x v="2"/>
    <x v="0"/>
    <x v="0"/>
    <x v="3"/>
    <x v="0"/>
  </r>
  <r>
    <x v="1"/>
    <x v="5"/>
    <s v="De Bonte Raaf"/>
    <x v="21"/>
    <x v="33"/>
    <n v="100"/>
    <x v="5"/>
    <x v="2"/>
    <x v="0"/>
    <x v="0"/>
    <x v="3"/>
    <x v="0"/>
  </r>
  <r>
    <x v="1"/>
    <x v="5"/>
    <s v="De Bonte Raaf"/>
    <x v="21"/>
    <x v="34"/>
    <n v="100"/>
    <x v="5"/>
    <x v="2"/>
    <x v="0"/>
    <x v="0"/>
    <x v="3"/>
    <x v="0"/>
  </r>
  <r>
    <x v="1"/>
    <x v="5"/>
    <s v="De Bonte Raaf"/>
    <x v="21"/>
    <x v="35"/>
    <n v="100"/>
    <x v="5"/>
    <x v="2"/>
    <x v="0"/>
    <x v="0"/>
    <x v="3"/>
    <x v="0"/>
  </r>
  <r>
    <x v="1"/>
    <x v="5"/>
    <s v="De Bonte Raaf"/>
    <x v="21"/>
    <x v="36"/>
    <n v="156"/>
    <x v="5"/>
    <x v="2"/>
    <x v="0"/>
    <x v="0"/>
    <x v="3"/>
    <x v="0"/>
  </r>
  <r>
    <x v="1"/>
    <x v="5"/>
    <s v="De Bonte Raaf"/>
    <x v="21"/>
    <x v="37"/>
    <n v="0"/>
    <x v="5"/>
    <x v="2"/>
    <x v="0"/>
    <x v="0"/>
    <x v="3"/>
    <x v="0"/>
  </r>
  <r>
    <x v="1"/>
    <x v="5"/>
    <s v="De Bonte Raaf"/>
    <x v="21"/>
    <x v="127"/>
    <n v="55.5"/>
    <x v="5"/>
    <x v="2"/>
    <x v="0"/>
    <x v="0"/>
    <x v="3"/>
    <x v="0"/>
  </r>
  <r>
    <x v="1"/>
    <x v="5"/>
    <s v="De Bonte Raaf"/>
    <x v="21"/>
    <x v="128"/>
    <n v="55.5"/>
    <x v="5"/>
    <x v="2"/>
    <x v="0"/>
    <x v="0"/>
    <x v="3"/>
    <x v="0"/>
  </r>
  <r>
    <x v="1"/>
    <x v="5"/>
    <s v="De Bonte Raaf"/>
    <x v="21"/>
    <x v="129"/>
    <n v="72330.53"/>
    <x v="5"/>
    <x v="2"/>
    <x v="0"/>
    <x v="0"/>
    <x v="3"/>
    <x v="0"/>
  </r>
  <r>
    <x v="1"/>
    <x v="5"/>
    <s v="De Bonte Raaf"/>
    <x v="21"/>
    <x v="38"/>
    <n v="113.21"/>
    <x v="5"/>
    <x v="2"/>
    <x v="0"/>
    <x v="0"/>
    <x v="3"/>
    <x v="0"/>
  </r>
  <r>
    <x v="1"/>
    <x v="5"/>
    <s v="De Bonte Raaf"/>
    <x v="21"/>
    <x v="39"/>
    <n v="0"/>
    <x v="5"/>
    <x v="2"/>
    <x v="0"/>
    <x v="0"/>
    <x v="3"/>
    <x v="0"/>
  </r>
  <r>
    <x v="1"/>
    <x v="5"/>
    <s v="De Bonte Raaf"/>
    <x v="21"/>
    <x v="40"/>
    <n v="113.21"/>
    <x v="5"/>
    <x v="2"/>
    <x v="0"/>
    <x v="0"/>
    <x v="3"/>
    <x v="0"/>
  </r>
  <r>
    <x v="1"/>
    <x v="5"/>
    <s v="De Bonte Raaf"/>
    <x v="21"/>
    <x v="41"/>
    <n v="0"/>
    <x v="5"/>
    <x v="2"/>
    <x v="0"/>
    <x v="0"/>
    <x v="3"/>
    <x v="0"/>
  </r>
  <r>
    <x v="1"/>
    <x v="5"/>
    <s v="De Bonte Raaf"/>
    <x v="21"/>
    <x v="92"/>
    <n v="6500"/>
    <x v="5"/>
    <x v="2"/>
    <x v="0"/>
    <x v="0"/>
    <x v="3"/>
    <x v="0"/>
  </r>
  <r>
    <x v="1"/>
    <x v="5"/>
    <s v="De Bonte Raaf"/>
    <x v="21"/>
    <x v="107"/>
    <n v="0"/>
    <x v="5"/>
    <x v="2"/>
    <x v="0"/>
    <x v="1"/>
    <x v="3"/>
    <x v="0"/>
  </r>
  <r>
    <x v="1"/>
    <x v="5"/>
    <s v="De Bonte Raaf"/>
    <x v="21"/>
    <x v="43"/>
    <n v="0"/>
    <x v="5"/>
    <x v="2"/>
    <x v="0"/>
    <x v="1"/>
    <x v="3"/>
    <x v="0"/>
  </r>
  <r>
    <x v="1"/>
    <x v="5"/>
    <s v="De Bonte Raaf"/>
    <x v="21"/>
    <x v="108"/>
    <n v="0"/>
    <x v="5"/>
    <x v="2"/>
    <x v="0"/>
    <x v="1"/>
    <x v="3"/>
    <x v="0"/>
  </r>
  <r>
    <x v="1"/>
    <x v="5"/>
    <s v="De Bonte Raaf"/>
    <x v="21"/>
    <x v="109"/>
    <n v="0"/>
    <x v="5"/>
    <x v="2"/>
    <x v="0"/>
    <x v="1"/>
    <x v="3"/>
    <x v="0"/>
  </r>
  <r>
    <x v="1"/>
    <x v="5"/>
    <s v="De Bonte Raaf"/>
    <x v="21"/>
    <x v="110"/>
    <n v="0"/>
    <x v="5"/>
    <x v="2"/>
    <x v="0"/>
    <x v="1"/>
    <x v="3"/>
    <x v="0"/>
  </r>
  <r>
    <x v="1"/>
    <x v="5"/>
    <s v="De Bonte Raaf"/>
    <x v="21"/>
    <x v="44"/>
    <n v="75"/>
    <x v="5"/>
    <x v="2"/>
    <x v="0"/>
    <x v="2"/>
    <x v="3"/>
    <x v="0"/>
  </r>
  <r>
    <x v="1"/>
    <x v="5"/>
    <s v="De Bonte Raaf"/>
    <x v="21"/>
    <x v="111"/>
    <n v="15"/>
    <x v="5"/>
    <x v="2"/>
    <x v="0"/>
    <x v="2"/>
    <x v="3"/>
    <x v="0"/>
  </r>
  <r>
    <x v="1"/>
    <x v="5"/>
    <s v="De Bonte Raaf"/>
    <x v="21"/>
    <x v="46"/>
    <n v="0"/>
    <x v="5"/>
    <x v="2"/>
    <x v="0"/>
    <x v="2"/>
    <x v="3"/>
    <x v="0"/>
  </r>
  <r>
    <x v="1"/>
    <x v="5"/>
    <s v="De Bonte Raaf"/>
    <x v="21"/>
    <x v="112"/>
    <n v="0"/>
    <x v="5"/>
    <x v="2"/>
    <x v="0"/>
    <x v="2"/>
    <x v="3"/>
    <x v="0"/>
  </r>
  <r>
    <x v="1"/>
    <x v="5"/>
    <s v="De Bonte Raaf"/>
    <x v="21"/>
    <x v="113"/>
    <n v="0"/>
    <x v="5"/>
    <x v="2"/>
    <x v="0"/>
    <x v="2"/>
    <x v="3"/>
    <x v="0"/>
  </r>
  <r>
    <x v="1"/>
    <x v="5"/>
    <s v="De Bonte Raaf"/>
    <x v="21"/>
    <x v="114"/>
    <n v="0"/>
    <x v="5"/>
    <x v="2"/>
    <x v="0"/>
    <x v="2"/>
    <x v="3"/>
    <x v="0"/>
  </r>
  <r>
    <x v="1"/>
    <x v="5"/>
    <s v="De Bonte Raaf"/>
    <x v="21"/>
    <x v="115"/>
    <n v="0"/>
    <x v="5"/>
    <x v="2"/>
    <x v="0"/>
    <x v="2"/>
    <x v="3"/>
    <x v="0"/>
  </r>
  <r>
    <x v="1"/>
    <x v="5"/>
    <s v="De Bonte Raaf"/>
    <x v="21"/>
    <x v="116"/>
    <n v="1421.17"/>
    <x v="5"/>
    <x v="2"/>
    <x v="0"/>
    <x v="1"/>
    <x v="3"/>
    <x v="0"/>
  </r>
  <r>
    <x v="1"/>
    <x v="5"/>
    <s v="De Bonte Raaf"/>
    <x v="21"/>
    <x v="117"/>
    <n v="1421.17"/>
    <x v="5"/>
    <x v="2"/>
    <x v="0"/>
    <x v="2"/>
    <x v="3"/>
    <x v="0"/>
  </r>
  <r>
    <x v="1"/>
    <x v="5"/>
    <s v="De Bonte Raaf"/>
    <x v="21"/>
    <x v="118"/>
    <n v="0"/>
    <x v="5"/>
    <x v="2"/>
    <x v="0"/>
    <x v="1"/>
    <x v="3"/>
    <x v="0"/>
  </r>
  <r>
    <x v="1"/>
    <x v="5"/>
    <s v="De Bonte Raaf"/>
    <x v="21"/>
    <x v="119"/>
    <n v="0"/>
    <x v="5"/>
    <x v="2"/>
    <x v="0"/>
    <x v="10"/>
    <x v="3"/>
    <x v="0"/>
  </r>
  <r>
    <x v="1"/>
    <x v="5"/>
    <s v="De Bonte Raaf"/>
    <x v="21"/>
    <x v="120"/>
    <n v="0"/>
    <x v="5"/>
    <x v="2"/>
    <x v="0"/>
    <x v="10"/>
    <x v="3"/>
    <x v="0"/>
  </r>
  <r>
    <x v="1"/>
    <x v="5"/>
    <s v="De Bonte Raaf"/>
    <x v="21"/>
    <x v="121"/>
    <n v="0"/>
    <x v="5"/>
    <x v="2"/>
    <x v="0"/>
    <x v="10"/>
    <x v="3"/>
    <x v="0"/>
  </r>
  <r>
    <x v="1"/>
    <x v="5"/>
    <s v="De Bonte Raaf"/>
    <x v="21"/>
    <x v="122"/>
    <n v="0"/>
    <x v="5"/>
    <x v="2"/>
    <x v="0"/>
    <x v="10"/>
    <x v="3"/>
    <x v="0"/>
  </r>
  <r>
    <x v="1"/>
    <x v="5"/>
    <s v="De Bonte Raaf"/>
    <x v="21"/>
    <x v="48"/>
    <n v="0"/>
    <x v="5"/>
    <x v="2"/>
    <x v="0"/>
    <x v="1"/>
    <x v="3"/>
    <x v="0"/>
  </r>
  <r>
    <x v="1"/>
    <x v="5"/>
    <s v="De Bonte Raaf"/>
    <x v="21"/>
    <x v="49"/>
    <n v="520"/>
    <x v="5"/>
    <x v="2"/>
    <x v="0"/>
    <x v="3"/>
    <x v="3"/>
    <x v="0"/>
  </r>
  <r>
    <x v="1"/>
    <x v="5"/>
    <s v="De Bonte Raaf"/>
    <x v="21"/>
    <x v="50"/>
    <n v="78"/>
    <x v="5"/>
    <x v="2"/>
    <x v="0"/>
    <x v="4"/>
    <x v="3"/>
    <x v="0"/>
  </r>
  <r>
    <x v="1"/>
    <x v="5"/>
    <s v="De Bonte Raaf"/>
    <x v="21"/>
    <x v="51"/>
    <n v="104"/>
    <x v="5"/>
    <x v="2"/>
    <x v="0"/>
    <x v="4"/>
    <x v="3"/>
    <x v="0"/>
  </r>
  <r>
    <x v="1"/>
    <x v="5"/>
    <s v="De Bonte Raaf"/>
    <x v="21"/>
    <x v="52"/>
    <n v="0"/>
    <x v="5"/>
    <x v="2"/>
    <x v="0"/>
    <x v="1"/>
    <x v="3"/>
    <x v="0"/>
  </r>
  <r>
    <x v="1"/>
    <x v="5"/>
    <s v="De Bonte Raaf"/>
    <x v="21"/>
    <x v="53"/>
    <n v="97.5"/>
    <x v="5"/>
    <x v="2"/>
    <x v="0"/>
    <x v="3"/>
    <x v="3"/>
    <x v="0"/>
  </r>
  <r>
    <x v="1"/>
    <x v="5"/>
    <s v="De Bonte Raaf"/>
    <x v="21"/>
    <x v="54"/>
    <n v="14.63"/>
    <x v="5"/>
    <x v="2"/>
    <x v="0"/>
    <x v="4"/>
    <x v="3"/>
    <x v="0"/>
  </r>
  <r>
    <x v="1"/>
    <x v="5"/>
    <s v="De Bonte Raaf"/>
    <x v="21"/>
    <x v="55"/>
    <n v="19.5"/>
    <x v="5"/>
    <x v="2"/>
    <x v="0"/>
    <x v="4"/>
    <x v="3"/>
    <x v="0"/>
  </r>
  <r>
    <x v="1"/>
    <x v="5"/>
    <s v="De Bonte Raaf"/>
    <x v="21"/>
    <x v="56"/>
    <n v="0"/>
    <x v="5"/>
    <x v="2"/>
    <x v="0"/>
    <x v="4"/>
    <x v="3"/>
    <x v="0"/>
  </r>
  <r>
    <x v="1"/>
    <x v="5"/>
    <s v="De Bonte Raaf"/>
    <x v="21"/>
    <x v="57"/>
    <n v="0"/>
    <x v="5"/>
    <x v="2"/>
    <x v="0"/>
    <x v="4"/>
    <x v="3"/>
    <x v="0"/>
  </r>
  <r>
    <x v="1"/>
    <x v="5"/>
    <s v="De Bonte Raaf"/>
    <x v="21"/>
    <x v="58"/>
    <n v="0"/>
    <x v="5"/>
    <x v="2"/>
    <x v="0"/>
    <x v="4"/>
    <x v="3"/>
    <x v="0"/>
  </r>
  <r>
    <x v="1"/>
    <x v="5"/>
    <s v="De Bonte Raaf"/>
    <x v="21"/>
    <x v="59"/>
    <n v="0"/>
    <x v="5"/>
    <x v="2"/>
    <x v="0"/>
    <x v="4"/>
    <x v="3"/>
    <x v="0"/>
  </r>
  <r>
    <x v="1"/>
    <x v="5"/>
    <s v="De Bonte Raaf"/>
    <x v="21"/>
    <x v="60"/>
    <n v="0"/>
    <x v="5"/>
    <x v="2"/>
    <x v="0"/>
    <x v="5"/>
    <x v="3"/>
    <x v="0"/>
  </r>
  <r>
    <x v="1"/>
    <x v="5"/>
    <s v="De Bonte Raaf"/>
    <x v="21"/>
    <x v="64"/>
    <n v="0"/>
    <x v="5"/>
    <x v="2"/>
    <x v="0"/>
    <x v="5"/>
    <x v="3"/>
    <x v="0"/>
  </r>
  <r>
    <x v="1"/>
    <x v="5"/>
    <s v="De Bonte Raaf"/>
    <x v="21"/>
    <x v="66"/>
    <n v="0"/>
    <x v="5"/>
    <x v="2"/>
    <x v="0"/>
    <x v="5"/>
    <x v="3"/>
    <x v="0"/>
  </r>
  <r>
    <x v="1"/>
    <x v="5"/>
    <s v="De Bonte Raaf"/>
    <x v="21"/>
    <x v="67"/>
    <n v="0"/>
    <x v="5"/>
    <x v="2"/>
    <x v="0"/>
    <x v="5"/>
    <x v="3"/>
    <x v="0"/>
  </r>
  <r>
    <x v="1"/>
    <x v="5"/>
    <s v="De Bonte Raaf"/>
    <x v="21"/>
    <x v="70"/>
    <n v="0"/>
    <x v="5"/>
    <x v="2"/>
    <x v="0"/>
    <x v="5"/>
    <x v="3"/>
    <x v="0"/>
  </r>
  <r>
    <x v="1"/>
    <x v="5"/>
    <s v="De Bonte Raaf"/>
    <x v="21"/>
    <x v="72"/>
    <n v="0"/>
    <x v="5"/>
    <x v="2"/>
    <x v="0"/>
    <x v="4"/>
    <x v="3"/>
    <x v="0"/>
  </r>
  <r>
    <x v="1"/>
    <x v="5"/>
    <s v="De Bonte Raaf"/>
    <x v="21"/>
    <x v="73"/>
    <n v="0"/>
    <x v="5"/>
    <x v="2"/>
    <x v="0"/>
    <x v="4"/>
    <x v="3"/>
    <x v="0"/>
  </r>
  <r>
    <x v="1"/>
    <x v="5"/>
    <s v="De Bonte Raaf"/>
    <x v="21"/>
    <x v="74"/>
    <n v="0"/>
    <x v="5"/>
    <x v="2"/>
    <x v="0"/>
    <x v="4"/>
    <x v="3"/>
    <x v="0"/>
  </r>
  <r>
    <x v="1"/>
    <x v="5"/>
    <s v="De Bonte Raaf"/>
    <x v="21"/>
    <x v="75"/>
    <n v="0"/>
    <x v="5"/>
    <x v="2"/>
    <x v="0"/>
    <x v="4"/>
    <x v="3"/>
    <x v="0"/>
  </r>
  <r>
    <x v="1"/>
    <x v="5"/>
    <s v="De Bonte Raaf"/>
    <x v="21"/>
    <x v="76"/>
    <n v="0"/>
    <x v="5"/>
    <x v="2"/>
    <x v="0"/>
    <x v="6"/>
    <x v="3"/>
    <x v="0"/>
  </r>
  <r>
    <x v="1"/>
    <x v="5"/>
    <s v="De Bonte Raaf"/>
    <x v="21"/>
    <x v="125"/>
    <n v="-279.41000000000003"/>
    <x v="5"/>
    <x v="2"/>
    <x v="0"/>
    <x v="6"/>
    <x v="3"/>
    <x v="0"/>
  </r>
  <r>
    <x v="1"/>
    <x v="5"/>
    <s v="De Bonte Raaf"/>
    <x v="21"/>
    <x v="77"/>
    <n v="-3158.83"/>
    <x v="5"/>
    <x v="2"/>
    <x v="0"/>
    <x v="7"/>
    <x v="3"/>
    <x v="0"/>
  </r>
  <r>
    <x v="1"/>
    <x v="5"/>
    <s v="De Bonte Raaf"/>
    <x v="21"/>
    <x v="78"/>
    <n v="0"/>
    <x v="5"/>
    <x v="2"/>
    <x v="0"/>
    <x v="7"/>
    <x v="3"/>
    <x v="0"/>
  </r>
  <r>
    <x v="1"/>
    <x v="5"/>
    <s v="De Bonte Raaf"/>
    <x v="21"/>
    <x v="79"/>
    <n v="0"/>
    <x v="5"/>
    <x v="2"/>
    <x v="0"/>
    <x v="7"/>
    <x v="3"/>
    <x v="0"/>
  </r>
  <r>
    <x v="1"/>
    <x v="5"/>
    <s v="De Bonte Raaf"/>
    <x v="21"/>
    <x v="80"/>
    <n v="0"/>
    <x v="5"/>
    <x v="2"/>
    <x v="0"/>
    <x v="8"/>
    <x v="3"/>
    <x v="0"/>
  </r>
  <r>
    <x v="1"/>
    <x v="5"/>
    <s v="De Bonte Raaf"/>
    <x v="21"/>
    <x v="126"/>
    <n v="0"/>
    <x v="5"/>
    <x v="2"/>
    <x v="0"/>
    <x v="8"/>
    <x v="3"/>
    <x v="0"/>
  </r>
  <r>
    <x v="1"/>
    <x v="5"/>
    <s v="De Bonte Raaf"/>
    <x v="21"/>
    <x v="81"/>
    <n v="3151.76"/>
    <x v="5"/>
    <x v="2"/>
    <x v="0"/>
    <x v="8"/>
    <x v="3"/>
    <x v="0"/>
  </r>
  <r>
    <x v="1"/>
    <x v="5"/>
    <s v="De Bonte Raaf"/>
    <x v="21"/>
    <x v="82"/>
    <n v="0"/>
    <x v="5"/>
    <x v="2"/>
    <x v="0"/>
    <x v="8"/>
    <x v="3"/>
    <x v="0"/>
  </r>
  <r>
    <x v="1"/>
    <x v="5"/>
    <s v="De Bonte Raaf"/>
    <x v="21"/>
    <x v="83"/>
    <n v="3151.76"/>
    <x v="5"/>
    <x v="2"/>
    <x v="0"/>
    <x v="9"/>
    <x v="3"/>
    <x v="0"/>
  </r>
  <r>
    <x v="1"/>
    <x v="5"/>
    <s v="De Bonte Raaf"/>
    <x v="21"/>
    <x v="84"/>
    <n v="0"/>
    <x v="5"/>
    <x v="2"/>
    <x v="0"/>
    <x v="3"/>
    <x v="3"/>
    <x v="0"/>
  </r>
  <r>
    <x v="1"/>
    <x v="5"/>
    <s v="De Bonte Raaf"/>
    <x v="25"/>
    <x v="0"/>
    <n v="5631.99"/>
    <x v="3"/>
    <x v="0"/>
    <x v="1"/>
    <x v="0"/>
    <x v="0"/>
    <x v="1"/>
  </r>
  <r>
    <x v="1"/>
    <x v="5"/>
    <s v="De Bonte Raaf"/>
    <x v="25"/>
    <x v="85"/>
    <n v="2103.91"/>
    <x v="3"/>
    <x v="0"/>
    <x v="1"/>
    <x v="0"/>
    <x v="0"/>
    <x v="1"/>
  </r>
  <r>
    <x v="1"/>
    <x v="5"/>
    <s v="De Bonte Raaf"/>
    <x v="25"/>
    <x v="2"/>
    <n v="0"/>
    <x v="3"/>
    <x v="0"/>
    <x v="1"/>
    <x v="0"/>
    <x v="0"/>
    <x v="1"/>
  </r>
  <r>
    <x v="1"/>
    <x v="5"/>
    <s v="De Bonte Raaf"/>
    <x v="25"/>
    <x v="86"/>
    <n v="2103.91"/>
    <x v="3"/>
    <x v="0"/>
    <x v="1"/>
    <x v="0"/>
    <x v="0"/>
    <x v="1"/>
  </r>
  <r>
    <x v="1"/>
    <x v="5"/>
    <s v="De Bonte Raaf"/>
    <x v="25"/>
    <x v="4"/>
    <n v="2200"/>
    <x v="3"/>
    <x v="0"/>
    <x v="1"/>
    <x v="1"/>
    <x v="0"/>
    <x v="1"/>
  </r>
  <r>
    <x v="1"/>
    <x v="5"/>
    <s v="De Bonte Raaf"/>
    <x v="25"/>
    <x v="5"/>
    <n v="0"/>
    <x v="3"/>
    <x v="0"/>
    <x v="1"/>
    <x v="0"/>
    <x v="0"/>
    <x v="1"/>
  </r>
  <r>
    <x v="1"/>
    <x v="5"/>
    <s v="De Bonte Raaf"/>
    <x v="25"/>
    <x v="6"/>
    <n v="3301.82"/>
    <x v="3"/>
    <x v="0"/>
    <x v="1"/>
    <x v="0"/>
    <x v="0"/>
    <x v="1"/>
  </r>
  <r>
    <x v="1"/>
    <x v="5"/>
    <s v="De Bonte Raaf"/>
    <x v="25"/>
    <x v="101"/>
    <n v="0"/>
    <x v="3"/>
    <x v="0"/>
    <x v="1"/>
    <x v="1"/>
    <x v="0"/>
    <x v="1"/>
  </r>
  <r>
    <x v="1"/>
    <x v="5"/>
    <s v="De Bonte Raaf"/>
    <x v="25"/>
    <x v="7"/>
    <n v="0"/>
    <x v="3"/>
    <x v="0"/>
    <x v="1"/>
    <x v="0"/>
    <x v="0"/>
    <x v="1"/>
  </r>
  <r>
    <x v="1"/>
    <x v="5"/>
    <s v="De Bonte Raaf"/>
    <x v="25"/>
    <x v="96"/>
    <n v="10"/>
    <x v="3"/>
    <x v="0"/>
    <x v="1"/>
    <x v="0"/>
    <x v="0"/>
    <x v="1"/>
  </r>
  <r>
    <x v="1"/>
    <x v="5"/>
    <s v="De Bonte Raaf"/>
    <x v="25"/>
    <x v="102"/>
    <n v="0"/>
    <x v="3"/>
    <x v="0"/>
    <x v="1"/>
    <x v="0"/>
    <x v="0"/>
    <x v="1"/>
  </r>
  <r>
    <x v="1"/>
    <x v="5"/>
    <s v="De Bonte Raaf"/>
    <x v="25"/>
    <x v="87"/>
    <n v="2200"/>
    <x v="3"/>
    <x v="0"/>
    <x v="1"/>
    <x v="0"/>
    <x v="0"/>
    <x v="1"/>
  </r>
  <r>
    <x v="1"/>
    <x v="5"/>
    <s v="De Bonte Raaf"/>
    <x v="25"/>
    <x v="88"/>
    <n v="2200"/>
    <x v="3"/>
    <x v="0"/>
    <x v="1"/>
    <x v="0"/>
    <x v="0"/>
    <x v="1"/>
  </r>
  <r>
    <x v="1"/>
    <x v="5"/>
    <s v="De Bonte Raaf"/>
    <x v="25"/>
    <x v="89"/>
    <n v="2200"/>
    <x v="3"/>
    <x v="0"/>
    <x v="1"/>
    <x v="0"/>
    <x v="0"/>
    <x v="1"/>
  </r>
  <r>
    <x v="1"/>
    <x v="5"/>
    <s v="De Bonte Raaf"/>
    <x v="25"/>
    <x v="90"/>
    <n v="2200"/>
    <x v="3"/>
    <x v="0"/>
    <x v="1"/>
    <x v="0"/>
    <x v="0"/>
    <x v="1"/>
  </r>
  <r>
    <x v="1"/>
    <x v="5"/>
    <s v="De Bonte Raaf"/>
    <x v="25"/>
    <x v="91"/>
    <n v="2200"/>
    <x v="3"/>
    <x v="0"/>
    <x v="1"/>
    <x v="0"/>
    <x v="0"/>
    <x v="1"/>
  </r>
  <r>
    <x v="1"/>
    <x v="5"/>
    <s v="De Bonte Raaf"/>
    <x v="25"/>
    <x v="103"/>
    <n v="0"/>
    <x v="3"/>
    <x v="0"/>
    <x v="1"/>
    <x v="1"/>
    <x v="0"/>
    <x v="1"/>
  </r>
  <r>
    <x v="1"/>
    <x v="5"/>
    <s v="De Bonte Raaf"/>
    <x v="25"/>
    <x v="15"/>
    <n v="0"/>
    <x v="3"/>
    <x v="0"/>
    <x v="1"/>
    <x v="0"/>
    <x v="0"/>
    <x v="1"/>
  </r>
  <r>
    <x v="1"/>
    <x v="5"/>
    <s v="De Bonte Raaf"/>
    <x v="25"/>
    <x v="16"/>
    <n v="0"/>
    <x v="3"/>
    <x v="0"/>
    <x v="1"/>
    <x v="0"/>
    <x v="0"/>
    <x v="1"/>
  </r>
  <r>
    <x v="1"/>
    <x v="5"/>
    <s v="De Bonte Raaf"/>
    <x v="25"/>
    <x v="17"/>
    <n v="2103.91"/>
    <x v="3"/>
    <x v="0"/>
    <x v="1"/>
    <x v="0"/>
    <x v="0"/>
    <x v="1"/>
  </r>
  <r>
    <x v="1"/>
    <x v="5"/>
    <s v="De Bonte Raaf"/>
    <x v="25"/>
    <x v="18"/>
    <n v="2103.91"/>
    <x v="3"/>
    <x v="0"/>
    <x v="1"/>
    <x v="0"/>
    <x v="0"/>
    <x v="1"/>
  </r>
  <r>
    <x v="1"/>
    <x v="5"/>
    <s v="De Bonte Raaf"/>
    <x v="25"/>
    <x v="19"/>
    <n v="22"/>
    <x v="3"/>
    <x v="0"/>
    <x v="1"/>
    <x v="0"/>
    <x v="0"/>
    <x v="1"/>
  </r>
  <r>
    <x v="1"/>
    <x v="5"/>
    <s v="De Bonte Raaf"/>
    <x v="25"/>
    <x v="20"/>
    <n v="2103.91"/>
    <x v="3"/>
    <x v="0"/>
    <x v="1"/>
    <x v="0"/>
    <x v="0"/>
    <x v="1"/>
  </r>
  <r>
    <x v="1"/>
    <x v="5"/>
    <s v="De Bonte Raaf"/>
    <x v="25"/>
    <x v="21"/>
    <n v="-236.58"/>
    <x v="3"/>
    <x v="0"/>
    <x v="1"/>
    <x v="0"/>
    <x v="0"/>
    <x v="1"/>
  </r>
  <r>
    <x v="1"/>
    <x v="5"/>
    <s v="De Bonte Raaf"/>
    <x v="25"/>
    <x v="22"/>
    <n v="2103.91"/>
    <x v="3"/>
    <x v="0"/>
    <x v="1"/>
    <x v="0"/>
    <x v="0"/>
    <x v="1"/>
  </r>
  <r>
    <x v="1"/>
    <x v="5"/>
    <s v="De Bonte Raaf"/>
    <x v="25"/>
    <x v="23"/>
    <n v="2103.91"/>
    <x v="3"/>
    <x v="0"/>
    <x v="1"/>
    <x v="0"/>
    <x v="0"/>
    <x v="1"/>
  </r>
  <r>
    <x v="1"/>
    <x v="5"/>
    <s v="De Bonte Raaf"/>
    <x v="25"/>
    <x v="24"/>
    <n v="2103.91"/>
    <x v="3"/>
    <x v="0"/>
    <x v="1"/>
    <x v="0"/>
    <x v="0"/>
    <x v="1"/>
  </r>
  <r>
    <x v="1"/>
    <x v="5"/>
    <s v="De Bonte Raaf"/>
    <x v="25"/>
    <x v="25"/>
    <n v="21.67"/>
    <x v="3"/>
    <x v="0"/>
    <x v="1"/>
    <x v="0"/>
    <x v="0"/>
    <x v="1"/>
  </r>
  <r>
    <x v="1"/>
    <x v="5"/>
    <s v="De Bonte Raaf"/>
    <x v="25"/>
    <x v="26"/>
    <n v="158.4"/>
    <x v="3"/>
    <x v="0"/>
    <x v="1"/>
    <x v="0"/>
    <x v="0"/>
    <x v="1"/>
  </r>
  <r>
    <x v="1"/>
    <x v="5"/>
    <s v="De Bonte Raaf"/>
    <x v="25"/>
    <x v="27"/>
    <n v="327.33"/>
    <x v="3"/>
    <x v="0"/>
    <x v="1"/>
    <x v="0"/>
    <x v="0"/>
    <x v="1"/>
  </r>
  <r>
    <x v="1"/>
    <x v="5"/>
    <s v="De Bonte Raaf"/>
    <x v="25"/>
    <x v="28"/>
    <n v="2103.91"/>
    <x v="3"/>
    <x v="0"/>
    <x v="1"/>
    <x v="0"/>
    <x v="0"/>
    <x v="1"/>
  </r>
  <r>
    <x v="1"/>
    <x v="5"/>
    <s v="De Bonte Raaf"/>
    <x v="25"/>
    <x v="29"/>
    <n v="0"/>
    <x v="3"/>
    <x v="0"/>
    <x v="1"/>
    <x v="0"/>
    <x v="0"/>
    <x v="1"/>
  </r>
  <r>
    <x v="1"/>
    <x v="5"/>
    <s v="De Bonte Raaf"/>
    <x v="25"/>
    <x v="30"/>
    <n v="2200"/>
    <x v="3"/>
    <x v="0"/>
    <x v="1"/>
    <x v="0"/>
    <x v="0"/>
    <x v="1"/>
  </r>
  <r>
    <x v="1"/>
    <x v="5"/>
    <s v="De Bonte Raaf"/>
    <x v="25"/>
    <x v="31"/>
    <n v="14.1"/>
    <x v="3"/>
    <x v="0"/>
    <x v="1"/>
    <x v="0"/>
    <x v="0"/>
    <x v="1"/>
  </r>
  <r>
    <x v="1"/>
    <x v="5"/>
    <s v="De Bonte Raaf"/>
    <x v="25"/>
    <x v="32"/>
    <n v="156"/>
    <x v="3"/>
    <x v="0"/>
    <x v="1"/>
    <x v="0"/>
    <x v="0"/>
    <x v="1"/>
  </r>
  <r>
    <x v="1"/>
    <x v="5"/>
    <s v="De Bonte Raaf"/>
    <x v="25"/>
    <x v="33"/>
    <n v="100"/>
    <x v="3"/>
    <x v="0"/>
    <x v="1"/>
    <x v="0"/>
    <x v="0"/>
    <x v="1"/>
  </r>
  <r>
    <x v="1"/>
    <x v="5"/>
    <s v="De Bonte Raaf"/>
    <x v="25"/>
    <x v="34"/>
    <n v="100"/>
    <x v="3"/>
    <x v="0"/>
    <x v="1"/>
    <x v="0"/>
    <x v="0"/>
    <x v="1"/>
  </r>
  <r>
    <x v="1"/>
    <x v="5"/>
    <s v="De Bonte Raaf"/>
    <x v="25"/>
    <x v="35"/>
    <n v="100"/>
    <x v="3"/>
    <x v="0"/>
    <x v="1"/>
    <x v="0"/>
    <x v="0"/>
    <x v="1"/>
  </r>
  <r>
    <x v="1"/>
    <x v="5"/>
    <s v="De Bonte Raaf"/>
    <x v="25"/>
    <x v="36"/>
    <n v="156"/>
    <x v="3"/>
    <x v="0"/>
    <x v="1"/>
    <x v="0"/>
    <x v="0"/>
    <x v="1"/>
  </r>
  <r>
    <x v="1"/>
    <x v="5"/>
    <s v="De Bonte Raaf"/>
    <x v="25"/>
    <x v="37"/>
    <n v="147.27000000000001"/>
    <x v="3"/>
    <x v="0"/>
    <x v="1"/>
    <x v="0"/>
    <x v="0"/>
    <x v="1"/>
  </r>
  <r>
    <x v="1"/>
    <x v="5"/>
    <s v="De Bonte Raaf"/>
    <x v="25"/>
    <x v="127"/>
    <n v="40.409999999999997"/>
    <x v="3"/>
    <x v="0"/>
    <x v="1"/>
    <x v="0"/>
    <x v="0"/>
    <x v="1"/>
  </r>
  <r>
    <x v="1"/>
    <x v="5"/>
    <s v="De Bonte Raaf"/>
    <x v="25"/>
    <x v="128"/>
    <n v="8.33"/>
    <x v="3"/>
    <x v="0"/>
    <x v="1"/>
    <x v="0"/>
    <x v="0"/>
    <x v="1"/>
  </r>
  <r>
    <x v="1"/>
    <x v="5"/>
    <s v="De Bonte Raaf"/>
    <x v="25"/>
    <x v="129"/>
    <n v="14727.37"/>
    <x v="3"/>
    <x v="0"/>
    <x v="1"/>
    <x v="0"/>
    <x v="0"/>
    <x v="1"/>
  </r>
  <r>
    <x v="1"/>
    <x v="5"/>
    <s v="De Bonte Raaf"/>
    <x v="25"/>
    <x v="38"/>
    <n v="88.5"/>
    <x v="3"/>
    <x v="0"/>
    <x v="1"/>
    <x v="0"/>
    <x v="0"/>
    <x v="1"/>
  </r>
  <r>
    <x v="1"/>
    <x v="5"/>
    <s v="De Bonte Raaf"/>
    <x v="25"/>
    <x v="39"/>
    <n v="0"/>
    <x v="3"/>
    <x v="0"/>
    <x v="1"/>
    <x v="0"/>
    <x v="0"/>
    <x v="1"/>
  </r>
  <r>
    <x v="1"/>
    <x v="5"/>
    <s v="De Bonte Raaf"/>
    <x v="25"/>
    <x v="40"/>
    <n v="88.5"/>
    <x v="3"/>
    <x v="0"/>
    <x v="1"/>
    <x v="0"/>
    <x v="0"/>
    <x v="1"/>
  </r>
  <r>
    <x v="1"/>
    <x v="5"/>
    <s v="De Bonte Raaf"/>
    <x v="25"/>
    <x v="41"/>
    <n v="0"/>
    <x v="3"/>
    <x v="0"/>
    <x v="1"/>
    <x v="0"/>
    <x v="0"/>
    <x v="1"/>
  </r>
  <r>
    <x v="1"/>
    <x v="5"/>
    <s v="De Bonte Raaf"/>
    <x v="25"/>
    <x v="92"/>
    <n v="2200"/>
    <x v="3"/>
    <x v="0"/>
    <x v="1"/>
    <x v="0"/>
    <x v="0"/>
    <x v="1"/>
  </r>
  <r>
    <x v="1"/>
    <x v="5"/>
    <s v="De Bonte Raaf"/>
    <x v="25"/>
    <x v="107"/>
    <n v="0"/>
    <x v="3"/>
    <x v="0"/>
    <x v="1"/>
    <x v="1"/>
    <x v="0"/>
    <x v="1"/>
  </r>
  <r>
    <x v="1"/>
    <x v="5"/>
    <s v="De Bonte Raaf"/>
    <x v="25"/>
    <x v="43"/>
    <n v="0"/>
    <x v="3"/>
    <x v="0"/>
    <x v="1"/>
    <x v="1"/>
    <x v="0"/>
    <x v="1"/>
  </r>
  <r>
    <x v="1"/>
    <x v="5"/>
    <s v="De Bonte Raaf"/>
    <x v="25"/>
    <x v="108"/>
    <n v="0"/>
    <x v="3"/>
    <x v="0"/>
    <x v="1"/>
    <x v="1"/>
    <x v="0"/>
    <x v="1"/>
  </r>
  <r>
    <x v="1"/>
    <x v="5"/>
    <s v="De Bonte Raaf"/>
    <x v="25"/>
    <x v="109"/>
    <n v="0"/>
    <x v="3"/>
    <x v="0"/>
    <x v="1"/>
    <x v="1"/>
    <x v="0"/>
    <x v="1"/>
  </r>
  <r>
    <x v="1"/>
    <x v="5"/>
    <s v="De Bonte Raaf"/>
    <x v="25"/>
    <x v="110"/>
    <n v="0"/>
    <x v="3"/>
    <x v="0"/>
    <x v="1"/>
    <x v="1"/>
    <x v="0"/>
    <x v="1"/>
  </r>
  <r>
    <x v="1"/>
    <x v="5"/>
    <s v="De Bonte Raaf"/>
    <x v="25"/>
    <x v="44"/>
    <n v="10"/>
    <x v="3"/>
    <x v="0"/>
    <x v="1"/>
    <x v="2"/>
    <x v="0"/>
    <x v="1"/>
  </r>
  <r>
    <x v="1"/>
    <x v="5"/>
    <s v="De Bonte Raaf"/>
    <x v="25"/>
    <x v="111"/>
    <n v="0"/>
    <x v="3"/>
    <x v="0"/>
    <x v="1"/>
    <x v="2"/>
    <x v="0"/>
    <x v="1"/>
  </r>
  <r>
    <x v="1"/>
    <x v="5"/>
    <s v="De Bonte Raaf"/>
    <x v="25"/>
    <x v="46"/>
    <n v="0"/>
    <x v="3"/>
    <x v="0"/>
    <x v="1"/>
    <x v="2"/>
    <x v="0"/>
    <x v="1"/>
  </r>
  <r>
    <x v="1"/>
    <x v="5"/>
    <s v="De Bonte Raaf"/>
    <x v="25"/>
    <x v="112"/>
    <n v="0"/>
    <x v="3"/>
    <x v="0"/>
    <x v="1"/>
    <x v="2"/>
    <x v="0"/>
    <x v="1"/>
  </r>
  <r>
    <x v="1"/>
    <x v="5"/>
    <s v="De Bonte Raaf"/>
    <x v="25"/>
    <x v="113"/>
    <n v="0"/>
    <x v="3"/>
    <x v="0"/>
    <x v="1"/>
    <x v="2"/>
    <x v="0"/>
    <x v="1"/>
  </r>
  <r>
    <x v="1"/>
    <x v="5"/>
    <s v="De Bonte Raaf"/>
    <x v="25"/>
    <x v="114"/>
    <n v="0"/>
    <x v="3"/>
    <x v="0"/>
    <x v="1"/>
    <x v="2"/>
    <x v="0"/>
    <x v="1"/>
  </r>
  <r>
    <x v="1"/>
    <x v="5"/>
    <s v="De Bonte Raaf"/>
    <x v="25"/>
    <x v="115"/>
    <n v="0"/>
    <x v="3"/>
    <x v="0"/>
    <x v="1"/>
    <x v="2"/>
    <x v="0"/>
    <x v="1"/>
  </r>
  <r>
    <x v="1"/>
    <x v="5"/>
    <s v="De Bonte Raaf"/>
    <x v="25"/>
    <x v="116"/>
    <n v="0"/>
    <x v="3"/>
    <x v="0"/>
    <x v="1"/>
    <x v="1"/>
    <x v="0"/>
    <x v="1"/>
  </r>
  <r>
    <x v="1"/>
    <x v="5"/>
    <s v="De Bonte Raaf"/>
    <x v="25"/>
    <x v="117"/>
    <n v="0"/>
    <x v="3"/>
    <x v="0"/>
    <x v="1"/>
    <x v="2"/>
    <x v="0"/>
    <x v="1"/>
  </r>
  <r>
    <x v="1"/>
    <x v="5"/>
    <s v="De Bonte Raaf"/>
    <x v="25"/>
    <x v="118"/>
    <n v="0"/>
    <x v="3"/>
    <x v="0"/>
    <x v="1"/>
    <x v="1"/>
    <x v="0"/>
    <x v="1"/>
  </r>
  <r>
    <x v="1"/>
    <x v="5"/>
    <s v="De Bonte Raaf"/>
    <x v="25"/>
    <x v="119"/>
    <n v="-8.8000000000000007"/>
    <x v="3"/>
    <x v="0"/>
    <x v="1"/>
    <x v="10"/>
    <x v="0"/>
    <x v="1"/>
  </r>
  <r>
    <x v="1"/>
    <x v="5"/>
    <s v="De Bonte Raaf"/>
    <x v="25"/>
    <x v="132"/>
    <n v="0"/>
    <x v="3"/>
    <x v="0"/>
    <x v="1"/>
    <x v="10"/>
    <x v="0"/>
    <x v="1"/>
  </r>
  <r>
    <x v="1"/>
    <x v="5"/>
    <s v="De Bonte Raaf"/>
    <x v="25"/>
    <x v="133"/>
    <n v="0"/>
    <x v="3"/>
    <x v="0"/>
    <x v="1"/>
    <x v="10"/>
    <x v="0"/>
    <x v="1"/>
  </r>
  <r>
    <x v="1"/>
    <x v="5"/>
    <s v="De Bonte Raaf"/>
    <x v="25"/>
    <x v="120"/>
    <n v="483.28"/>
    <x v="3"/>
    <x v="0"/>
    <x v="1"/>
    <x v="10"/>
    <x v="0"/>
    <x v="1"/>
  </r>
  <r>
    <x v="1"/>
    <x v="5"/>
    <s v="De Bonte Raaf"/>
    <x v="25"/>
    <x v="121"/>
    <n v="-87.29"/>
    <x v="3"/>
    <x v="0"/>
    <x v="1"/>
    <x v="10"/>
    <x v="0"/>
    <x v="1"/>
  </r>
  <r>
    <x v="1"/>
    <x v="5"/>
    <s v="De Bonte Raaf"/>
    <x v="25"/>
    <x v="122"/>
    <n v="-87.29"/>
    <x v="3"/>
    <x v="0"/>
    <x v="1"/>
    <x v="10"/>
    <x v="0"/>
    <x v="1"/>
  </r>
  <r>
    <x v="1"/>
    <x v="5"/>
    <s v="De Bonte Raaf"/>
    <x v="25"/>
    <x v="123"/>
    <n v="0"/>
    <x v="3"/>
    <x v="0"/>
    <x v="1"/>
    <x v="10"/>
    <x v="0"/>
    <x v="1"/>
  </r>
  <r>
    <x v="1"/>
    <x v="5"/>
    <s v="De Bonte Raaf"/>
    <x v="25"/>
    <x v="124"/>
    <n v="0"/>
    <x v="3"/>
    <x v="0"/>
    <x v="1"/>
    <x v="10"/>
    <x v="0"/>
    <x v="1"/>
  </r>
  <r>
    <x v="1"/>
    <x v="5"/>
    <s v="De Bonte Raaf"/>
    <x v="25"/>
    <x v="48"/>
    <n v="0"/>
    <x v="3"/>
    <x v="0"/>
    <x v="1"/>
    <x v="1"/>
    <x v="0"/>
    <x v="1"/>
  </r>
  <r>
    <x v="1"/>
    <x v="5"/>
    <s v="De Bonte Raaf"/>
    <x v="25"/>
    <x v="49"/>
    <n v="176"/>
    <x v="3"/>
    <x v="0"/>
    <x v="1"/>
    <x v="3"/>
    <x v="0"/>
    <x v="1"/>
  </r>
  <r>
    <x v="1"/>
    <x v="5"/>
    <s v="De Bonte Raaf"/>
    <x v="25"/>
    <x v="50"/>
    <n v="26.4"/>
    <x v="3"/>
    <x v="0"/>
    <x v="1"/>
    <x v="4"/>
    <x v="0"/>
    <x v="1"/>
  </r>
  <r>
    <x v="1"/>
    <x v="5"/>
    <s v="De Bonte Raaf"/>
    <x v="25"/>
    <x v="51"/>
    <n v="35.200000000000003"/>
    <x v="3"/>
    <x v="0"/>
    <x v="1"/>
    <x v="4"/>
    <x v="0"/>
    <x v="1"/>
  </r>
  <r>
    <x v="1"/>
    <x v="5"/>
    <s v="De Bonte Raaf"/>
    <x v="25"/>
    <x v="52"/>
    <n v="0"/>
    <x v="3"/>
    <x v="0"/>
    <x v="1"/>
    <x v="1"/>
    <x v="0"/>
    <x v="1"/>
  </r>
  <r>
    <x v="1"/>
    <x v="5"/>
    <s v="De Bonte Raaf"/>
    <x v="25"/>
    <x v="53"/>
    <n v="33"/>
    <x v="3"/>
    <x v="0"/>
    <x v="1"/>
    <x v="3"/>
    <x v="0"/>
    <x v="1"/>
  </r>
  <r>
    <x v="1"/>
    <x v="5"/>
    <s v="De Bonte Raaf"/>
    <x v="25"/>
    <x v="54"/>
    <n v="4.95"/>
    <x v="3"/>
    <x v="0"/>
    <x v="1"/>
    <x v="4"/>
    <x v="0"/>
    <x v="1"/>
  </r>
  <r>
    <x v="1"/>
    <x v="5"/>
    <s v="De Bonte Raaf"/>
    <x v="25"/>
    <x v="55"/>
    <n v="6.6"/>
    <x v="3"/>
    <x v="0"/>
    <x v="1"/>
    <x v="4"/>
    <x v="0"/>
    <x v="1"/>
  </r>
  <r>
    <x v="1"/>
    <x v="5"/>
    <s v="De Bonte Raaf"/>
    <x v="25"/>
    <x v="56"/>
    <n v="0"/>
    <x v="3"/>
    <x v="0"/>
    <x v="1"/>
    <x v="4"/>
    <x v="0"/>
    <x v="1"/>
  </r>
  <r>
    <x v="1"/>
    <x v="5"/>
    <s v="De Bonte Raaf"/>
    <x v="25"/>
    <x v="57"/>
    <n v="0"/>
    <x v="3"/>
    <x v="0"/>
    <x v="1"/>
    <x v="4"/>
    <x v="0"/>
    <x v="1"/>
  </r>
  <r>
    <x v="1"/>
    <x v="5"/>
    <s v="De Bonte Raaf"/>
    <x v="25"/>
    <x v="58"/>
    <n v="0"/>
    <x v="3"/>
    <x v="0"/>
    <x v="1"/>
    <x v="4"/>
    <x v="0"/>
    <x v="1"/>
  </r>
  <r>
    <x v="1"/>
    <x v="5"/>
    <s v="De Bonte Raaf"/>
    <x v="25"/>
    <x v="59"/>
    <n v="0"/>
    <x v="3"/>
    <x v="0"/>
    <x v="1"/>
    <x v="4"/>
    <x v="0"/>
    <x v="1"/>
  </r>
  <r>
    <x v="1"/>
    <x v="5"/>
    <s v="De Bonte Raaf"/>
    <x v="25"/>
    <x v="60"/>
    <n v="158.41999999999999"/>
    <x v="3"/>
    <x v="0"/>
    <x v="1"/>
    <x v="5"/>
    <x v="0"/>
    <x v="1"/>
  </r>
  <r>
    <x v="1"/>
    <x v="5"/>
    <s v="De Bonte Raaf"/>
    <x v="25"/>
    <x v="61"/>
    <n v="0"/>
    <x v="3"/>
    <x v="0"/>
    <x v="1"/>
    <x v="5"/>
    <x v="0"/>
    <x v="1"/>
  </r>
  <r>
    <x v="1"/>
    <x v="5"/>
    <s v="De Bonte Raaf"/>
    <x v="25"/>
    <x v="62"/>
    <n v="0"/>
    <x v="3"/>
    <x v="0"/>
    <x v="1"/>
    <x v="5"/>
    <x v="0"/>
    <x v="1"/>
  </r>
  <r>
    <x v="1"/>
    <x v="5"/>
    <s v="De Bonte Raaf"/>
    <x v="25"/>
    <x v="63"/>
    <n v="0"/>
    <x v="3"/>
    <x v="0"/>
    <x v="1"/>
    <x v="5"/>
    <x v="0"/>
    <x v="1"/>
  </r>
  <r>
    <x v="1"/>
    <x v="5"/>
    <s v="De Bonte Raaf"/>
    <x v="25"/>
    <x v="64"/>
    <n v="11.36"/>
    <x v="3"/>
    <x v="0"/>
    <x v="1"/>
    <x v="5"/>
    <x v="0"/>
    <x v="1"/>
  </r>
  <r>
    <x v="1"/>
    <x v="5"/>
    <s v="De Bonte Raaf"/>
    <x v="25"/>
    <x v="65"/>
    <n v="0"/>
    <x v="3"/>
    <x v="0"/>
    <x v="1"/>
    <x v="5"/>
    <x v="0"/>
    <x v="1"/>
  </r>
  <r>
    <x v="1"/>
    <x v="5"/>
    <s v="De Bonte Raaf"/>
    <x v="25"/>
    <x v="66"/>
    <n v="0"/>
    <x v="3"/>
    <x v="0"/>
    <x v="1"/>
    <x v="5"/>
    <x v="0"/>
    <x v="1"/>
  </r>
  <r>
    <x v="1"/>
    <x v="5"/>
    <s v="De Bonte Raaf"/>
    <x v="25"/>
    <x v="67"/>
    <n v="162"/>
    <x v="3"/>
    <x v="0"/>
    <x v="1"/>
    <x v="5"/>
    <x v="0"/>
    <x v="1"/>
  </r>
  <r>
    <x v="1"/>
    <x v="5"/>
    <s v="De Bonte Raaf"/>
    <x v="25"/>
    <x v="68"/>
    <n v="0"/>
    <x v="3"/>
    <x v="0"/>
    <x v="1"/>
    <x v="5"/>
    <x v="0"/>
    <x v="1"/>
  </r>
  <r>
    <x v="1"/>
    <x v="5"/>
    <s v="De Bonte Raaf"/>
    <x v="25"/>
    <x v="69"/>
    <n v="0"/>
    <x v="3"/>
    <x v="0"/>
    <x v="1"/>
    <x v="5"/>
    <x v="0"/>
    <x v="1"/>
  </r>
  <r>
    <x v="1"/>
    <x v="5"/>
    <s v="De Bonte Raaf"/>
    <x v="25"/>
    <x v="70"/>
    <n v="7.78"/>
    <x v="3"/>
    <x v="0"/>
    <x v="1"/>
    <x v="5"/>
    <x v="0"/>
    <x v="1"/>
  </r>
  <r>
    <x v="1"/>
    <x v="5"/>
    <s v="De Bonte Raaf"/>
    <x v="25"/>
    <x v="71"/>
    <n v="0"/>
    <x v="3"/>
    <x v="0"/>
    <x v="1"/>
    <x v="5"/>
    <x v="0"/>
    <x v="1"/>
  </r>
  <r>
    <x v="1"/>
    <x v="5"/>
    <s v="De Bonte Raaf"/>
    <x v="25"/>
    <x v="72"/>
    <n v="0"/>
    <x v="3"/>
    <x v="0"/>
    <x v="1"/>
    <x v="4"/>
    <x v="0"/>
    <x v="1"/>
  </r>
  <r>
    <x v="1"/>
    <x v="5"/>
    <s v="De Bonte Raaf"/>
    <x v="25"/>
    <x v="73"/>
    <n v="0"/>
    <x v="3"/>
    <x v="0"/>
    <x v="1"/>
    <x v="4"/>
    <x v="0"/>
    <x v="1"/>
  </r>
  <r>
    <x v="1"/>
    <x v="5"/>
    <s v="De Bonte Raaf"/>
    <x v="25"/>
    <x v="74"/>
    <n v="0"/>
    <x v="3"/>
    <x v="0"/>
    <x v="1"/>
    <x v="4"/>
    <x v="0"/>
    <x v="1"/>
  </r>
  <r>
    <x v="1"/>
    <x v="5"/>
    <s v="De Bonte Raaf"/>
    <x v="25"/>
    <x v="75"/>
    <n v="0"/>
    <x v="3"/>
    <x v="0"/>
    <x v="1"/>
    <x v="4"/>
    <x v="0"/>
    <x v="1"/>
  </r>
  <r>
    <x v="1"/>
    <x v="5"/>
    <s v="De Bonte Raaf"/>
    <x v="25"/>
    <x v="76"/>
    <n v="147.27000000000001"/>
    <x v="3"/>
    <x v="0"/>
    <x v="1"/>
    <x v="6"/>
    <x v="0"/>
    <x v="1"/>
  </r>
  <r>
    <x v="1"/>
    <x v="5"/>
    <s v="De Bonte Raaf"/>
    <x v="25"/>
    <x v="125"/>
    <n v="0"/>
    <x v="3"/>
    <x v="0"/>
    <x v="1"/>
    <x v="6"/>
    <x v="0"/>
    <x v="1"/>
  </r>
  <r>
    <x v="1"/>
    <x v="5"/>
    <s v="De Bonte Raaf"/>
    <x v="25"/>
    <x v="77"/>
    <n v="-236.58"/>
    <x v="3"/>
    <x v="0"/>
    <x v="1"/>
    <x v="7"/>
    <x v="0"/>
    <x v="1"/>
  </r>
  <r>
    <x v="1"/>
    <x v="5"/>
    <s v="De Bonte Raaf"/>
    <x v="25"/>
    <x v="78"/>
    <n v="0"/>
    <x v="3"/>
    <x v="0"/>
    <x v="1"/>
    <x v="7"/>
    <x v="0"/>
    <x v="1"/>
  </r>
  <r>
    <x v="1"/>
    <x v="5"/>
    <s v="De Bonte Raaf"/>
    <x v="25"/>
    <x v="79"/>
    <n v="0"/>
    <x v="3"/>
    <x v="0"/>
    <x v="1"/>
    <x v="7"/>
    <x v="0"/>
    <x v="1"/>
  </r>
  <r>
    <x v="1"/>
    <x v="5"/>
    <s v="De Bonte Raaf"/>
    <x v="25"/>
    <x v="80"/>
    <n v="0"/>
    <x v="3"/>
    <x v="0"/>
    <x v="1"/>
    <x v="8"/>
    <x v="0"/>
    <x v="1"/>
  </r>
  <r>
    <x v="1"/>
    <x v="5"/>
    <s v="De Bonte Raaf"/>
    <x v="25"/>
    <x v="126"/>
    <n v="0"/>
    <x v="3"/>
    <x v="0"/>
    <x v="1"/>
    <x v="8"/>
    <x v="0"/>
    <x v="1"/>
  </r>
  <r>
    <x v="1"/>
    <x v="5"/>
    <s v="De Bonte Raaf"/>
    <x v="25"/>
    <x v="81"/>
    <n v="1877.33"/>
    <x v="3"/>
    <x v="0"/>
    <x v="1"/>
    <x v="8"/>
    <x v="0"/>
    <x v="1"/>
  </r>
  <r>
    <x v="1"/>
    <x v="5"/>
    <s v="De Bonte Raaf"/>
    <x v="25"/>
    <x v="82"/>
    <n v="0"/>
    <x v="3"/>
    <x v="0"/>
    <x v="1"/>
    <x v="8"/>
    <x v="0"/>
    <x v="1"/>
  </r>
  <r>
    <x v="1"/>
    <x v="5"/>
    <s v="De Bonte Raaf"/>
    <x v="25"/>
    <x v="83"/>
    <n v="1877.33"/>
    <x v="3"/>
    <x v="0"/>
    <x v="1"/>
    <x v="9"/>
    <x v="0"/>
    <x v="1"/>
  </r>
  <r>
    <x v="1"/>
    <x v="5"/>
    <s v="De Bonte Raaf"/>
    <x v="25"/>
    <x v="84"/>
    <n v="0"/>
    <x v="3"/>
    <x v="0"/>
    <x v="1"/>
    <x v="3"/>
    <x v="0"/>
    <x v="1"/>
  </r>
  <r>
    <x v="1"/>
    <x v="5"/>
    <s v="De Bonte Raaf"/>
    <x v="26"/>
    <x v="0"/>
    <n v="524.28"/>
    <x v="0"/>
    <x v="3"/>
    <x v="3"/>
    <x v="0"/>
    <x v="2"/>
    <x v="0"/>
  </r>
  <r>
    <x v="1"/>
    <x v="5"/>
    <s v="De Bonte Raaf"/>
    <x v="26"/>
    <x v="85"/>
    <n v="276.58999999999997"/>
    <x v="0"/>
    <x v="3"/>
    <x v="3"/>
    <x v="0"/>
    <x v="2"/>
    <x v="0"/>
  </r>
  <r>
    <x v="1"/>
    <x v="5"/>
    <s v="De Bonte Raaf"/>
    <x v="26"/>
    <x v="2"/>
    <n v="0"/>
    <x v="0"/>
    <x v="3"/>
    <x v="3"/>
    <x v="0"/>
    <x v="2"/>
    <x v="0"/>
  </r>
  <r>
    <x v="1"/>
    <x v="5"/>
    <s v="De Bonte Raaf"/>
    <x v="26"/>
    <x v="86"/>
    <n v="276.58999999999997"/>
    <x v="0"/>
    <x v="3"/>
    <x v="3"/>
    <x v="0"/>
    <x v="2"/>
    <x v="0"/>
  </r>
  <r>
    <x v="1"/>
    <x v="5"/>
    <s v="De Bonte Raaf"/>
    <x v="26"/>
    <x v="4"/>
    <n v="290.08999999999997"/>
    <x v="0"/>
    <x v="3"/>
    <x v="3"/>
    <x v="1"/>
    <x v="2"/>
    <x v="0"/>
  </r>
  <r>
    <x v="1"/>
    <x v="5"/>
    <s v="De Bonte Raaf"/>
    <x v="26"/>
    <x v="5"/>
    <n v="0"/>
    <x v="0"/>
    <x v="3"/>
    <x v="3"/>
    <x v="0"/>
    <x v="2"/>
    <x v="0"/>
  </r>
  <r>
    <x v="1"/>
    <x v="5"/>
    <s v="De Bonte Raaf"/>
    <x v="26"/>
    <x v="6"/>
    <n v="433.04"/>
    <x v="0"/>
    <x v="3"/>
    <x v="3"/>
    <x v="0"/>
    <x v="2"/>
    <x v="0"/>
  </r>
  <r>
    <x v="1"/>
    <x v="5"/>
    <s v="De Bonte Raaf"/>
    <x v="26"/>
    <x v="101"/>
    <n v="0"/>
    <x v="0"/>
    <x v="3"/>
    <x v="3"/>
    <x v="1"/>
    <x v="2"/>
    <x v="0"/>
  </r>
  <r>
    <x v="1"/>
    <x v="5"/>
    <s v="De Bonte Raaf"/>
    <x v="26"/>
    <x v="7"/>
    <n v="0"/>
    <x v="0"/>
    <x v="3"/>
    <x v="3"/>
    <x v="0"/>
    <x v="2"/>
    <x v="0"/>
  </r>
  <r>
    <x v="1"/>
    <x v="5"/>
    <s v="De Bonte Raaf"/>
    <x v="26"/>
    <x v="9"/>
    <n v="0"/>
    <x v="0"/>
    <x v="3"/>
    <x v="3"/>
    <x v="0"/>
    <x v="2"/>
    <x v="0"/>
  </r>
  <r>
    <x v="1"/>
    <x v="5"/>
    <s v="De Bonte Raaf"/>
    <x v="26"/>
    <x v="102"/>
    <n v="0"/>
    <x v="0"/>
    <x v="3"/>
    <x v="3"/>
    <x v="0"/>
    <x v="2"/>
    <x v="0"/>
  </r>
  <r>
    <x v="1"/>
    <x v="5"/>
    <s v="De Bonte Raaf"/>
    <x v="26"/>
    <x v="87"/>
    <n v="290.08999999999997"/>
    <x v="0"/>
    <x v="3"/>
    <x v="3"/>
    <x v="0"/>
    <x v="2"/>
    <x v="0"/>
  </r>
  <r>
    <x v="1"/>
    <x v="5"/>
    <s v="De Bonte Raaf"/>
    <x v="26"/>
    <x v="88"/>
    <n v="290.08999999999997"/>
    <x v="0"/>
    <x v="3"/>
    <x v="3"/>
    <x v="0"/>
    <x v="2"/>
    <x v="0"/>
  </r>
  <r>
    <x v="1"/>
    <x v="5"/>
    <s v="De Bonte Raaf"/>
    <x v="26"/>
    <x v="89"/>
    <n v="290.08999999999997"/>
    <x v="0"/>
    <x v="3"/>
    <x v="3"/>
    <x v="0"/>
    <x v="2"/>
    <x v="0"/>
  </r>
  <r>
    <x v="1"/>
    <x v="5"/>
    <s v="De Bonte Raaf"/>
    <x v="26"/>
    <x v="90"/>
    <n v="290.08999999999997"/>
    <x v="0"/>
    <x v="3"/>
    <x v="3"/>
    <x v="0"/>
    <x v="2"/>
    <x v="0"/>
  </r>
  <r>
    <x v="1"/>
    <x v="5"/>
    <s v="De Bonte Raaf"/>
    <x v="26"/>
    <x v="91"/>
    <n v="290.08999999999997"/>
    <x v="0"/>
    <x v="3"/>
    <x v="3"/>
    <x v="0"/>
    <x v="2"/>
    <x v="0"/>
  </r>
  <r>
    <x v="1"/>
    <x v="5"/>
    <s v="De Bonte Raaf"/>
    <x v="26"/>
    <x v="103"/>
    <n v="0"/>
    <x v="0"/>
    <x v="3"/>
    <x v="3"/>
    <x v="1"/>
    <x v="2"/>
    <x v="0"/>
  </r>
  <r>
    <x v="1"/>
    <x v="5"/>
    <s v="De Bonte Raaf"/>
    <x v="26"/>
    <x v="15"/>
    <n v="0"/>
    <x v="0"/>
    <x v="3"/>
    <x v="3"/>
    <x v="0"/>
    <x v="2"/>
    <x v="0"/>
  </r>
  <r>
    <x v="1"/>
    <x v="5"/>
    <s v="De Bonte Raaf"/>
    <x v="26"/>
    <x v="16"/>
    <n v="0"/>
    <x v="0"/>
    <x v="3"/>
    <x v="3"/>
    <x v="0"/>
    <x v="2"/>
    <x v="0"/>
  </r>
  <r>
    <x v="1"/>
    <x v="5"/>
    <s v="De Bonte Raaf"/>
    <x v="26"/>
    <x v="17"/>
    <n v="276.58999999999997"/>
    <x v="0"/>
    <x v="3"/>
    <x v="3"/>
    <x v="0"/>
    <x v="2"/>
    <x v="0"/>
  </r>
  <r>
    <x v="1"/>
    <x v="5"/>
    <s v="De Bonte Raaf"/>
    <x v="26"/>
    <x v="18"/>
    <n v="276.58999999999997"/>
    <x v="0"/>
    <x v="3"/>
    <x v="3"/>
    <x v="0"/>
    <x v="2"/>
    <x v="0"/>
  </r>
  <r>
    <x v="1"/>
    <x v="5"/>
    <s v="De Bonte Raaf"/>
    <x v="26"/>
    <x v="19"/>
    <n v="5"/>
    <x v="0"/>
    <x v="3"/>
    <x v="3"/>
    <x v="0"/>
    <x v="2"/>
    <x v="0"/>
  </r>
  <r>
    <x v="1"/>
    <x v="5"/>
    <s v="De Bonte Raaf"/>
    <x v="26"/>
    <x v="20"/>
    <n v="276.58999999999997"/>
    <x v="0"/>
    <x v="3"/>
    <x v="3"/>
    <x v="0"/>
    <x v="2"/>
    <x v="0"/>
  </r>
  <r>
    <x v="1"/>
    <x v="5"/>
    <s v="De Bonte Raaf"/>
    <x v="26"/>
    <x v="21"/>
    <n v="-101.83"/>
    <x v="0"/>
    <x v="3"/>
    <x v="3"/>
    <x v="0"/>
    <x v="2"/>
    <x v="0"/>
  </r>
  <r>
    <x v="1"/>
    <x v="5"/>
    <s v="De Bonte Raaf"/>
    <x v="26"/>
    <x v="22"/>
    <n v="276.58999999999997"/>
    <x v="0"/>
    <x v="3"/>
    <x v="3"/>
    <x v="0"/>
    <x v="2"/>
    <x v="0"/>
  </r>
  <r>
    <x v="1"/>
    <x v="5"/>
    <s v="De Bonte Raaf"/>
    <x v="26"/>
    <x v="23"/>
    <n v="276.58999999999997"/>
    <x v="0"/>
    <x v="3"/>
    <x v="3"/>
    <x v="0"/>
    <x v="2"/>
    <x v="0"/>
  </r>
  <r>
    <x v="1"/>
    <x v="5"/>
    <s v="De Bonte Raaf"/>
    <x v="26"/>
    <x v="24"/>
    <n v="276.58999999999997"/>
    <x v="0"/>
    <x v="3"/>
    <x v="3"/>
    <x v="0"/>
    <x v="2"/>
    <x v="0"/>
  </r>
  <r>
    <x v="1"/>
    <x v="5"/>
    <s v="De Bonte Raaf"/>
    <x v="26"/>
    <x v="25"/>
    <n v="21.67"/>
    <x v="0"/>
    <x v="3"/>
    <x v="3"/>
    <x v="0"/>
    <x v="2"/>
    <x v="0"/>
  </r>
  <r>
    <x v="1"/>
    <x v="5"/>
    <s v="De Bonte Raaf"/>
    <x v="26"/>
    <x v="26"/>
    <n v="20"/>
    <x v="0"/>
    <x v="3"/>
    <x v="3"/>
    <x v="0"/>
    <x v="2"/>
    <x v="0"/>
  </r>
  <r>
    <x v="1"/>
    <x v="5"/>
    <s v="De Bonte Raaf"/>
    <x v="26"/>
    <x v="27"/>
    <n v="0"/>
    <x v="0"/>
    <x v="3"/>
    <x v="3"/>
    <x v="0"/>
    <x v="2"/>
    <x v="0"/>
  </r>
  <r>
    <x v="1"/>
    <x v="5"/>
    <s v="De Bonte Raaf"/>
    <x v="26"/>
    <x v="28"/>
    <n v="276.58999999999997"/>
    <x v="0"/>
    <x v="3"/>
    <x v="3"/>
    <x v="0"/>
    <x v="2"/>
    <x v="0"/>
  </r>
  <r>
    <x v="1"/>
    <x v="5"/>
    <s v="De Bonte Raaf"/>
    <x v="26"/>
    <x v="29"/>
    <n v="0"/>
    <x v="0"/>
    <x v="3"/>
    <x v="3"/>
    <x v="0"/>
    <x v="2"/>
    <x v="0"/>
  </r>
  <r>
    <x v="1"/>
    <x v="5"/>
    <s v="De Bonte Raaf"/>
    <x v="26"/>
    <x v="30"/>
    <n v="2350"/>
    <x v="0"/>
    <x v="3"/>
    <x v="3"/>
    <x v="0"/>
    <x v="2"/>
    <x v="0"/>
  </r>
  <r>
    <x v="1"/>
    <x v="5"/>
    <s v="De Bonte Raaf"/>
    <x v="26"/>
    <x v="31"/>
    <n v="15.06"/>
    <x v="0"/>
    <x v="3"/>
    <x v="3"/>
    <x v="0"/>
    <x v="2"/>
    <x v="0"/>
  </r>
  <r>
    <x v="1"/>
    <x v="5"/>
    <s v="De Bonte Raaf"/>
    <x v="26"/>
    <x v="32"/>
    <n v="19.260000000000002"/>
    <x v="0"/>
    <x v="3"/>
    <x v="3"/>
    <x v="0"/>
    <x v="2"/>
    <x v="0"/>
  </r>
  <r>
    <x v="1"/>
    <x v="5"/>
    <s v="De Bonte Raaf"/>
    <x v="26"/>
    <x v="33"/>
    <n v="22.22"/>
    <x v="0"/>
    <x v="3"/>
    <x v="3"/>
    <x v="0"/>
    <x v="2"/>
    <x v="0"/>
  </r>
  <r>
    <x v="1"/>
    <x v="5"/>
    <s v="De Bonte Raaf"/>
    <x v="26"/>
    <x v="34"/>
    <n v="22.22"/>
    <x v="0"/>
    <x v="3"/>
    <x v="3"/>
    <x v="0"/>
    <x v="2"/>
    <x v="0"/>
  </r>
  <r>
    <x v="1"/>
    <x v="5"/>
    <s v="De Bonte Raaf"/>
    <x v="26"/>
    <x v="35"/>
    <n v="40"/>
    <x v="0"/>
    <x v="3"/>
    <x v="3"/>
    <x v="0"/>
    <x v="2"/>
    <x v="0"/>
  </r>
  <r>
    <x v="1"/>
    <x v="5"/>
    <s v="De Bonte Raaf"/>
    <x v="26"/>
    <x v="36"/>
    <n v="19"/>
    <x v="0"/>
    <x v="3"/>
    <x v="3"/>
    <x v="0"/>
    <x v="2"/>
    <x v="0"/>
  </r>
  <r>
    <x v="1"/>
    <x v="5"/>
    <s v="De Bonte Raaf"/>
    <x v="26"/>
    <x v="37"/>
    <n v="19.36"/>
    <x v="0"/>
    <x v="3"/>
    <x v="3"/>
    <x v="0"/>
    <x v="2"/>
    <x v="0"/>
  </r>
  <r>
    <x v="1"/>
    <x v="5"/>
    <s v="De Bonte Raaf"/>
    <x v="26"/>
    <x v="127"/>
    <n v="37.1"/>
    <x v="0"/>
    <x v="3"/>
    <x v="3"/>
    <x v="0"/>
    <x v="2"/>
    <x v="0"/>
  </r>
  <r>
    <x v="1"/>
    <x v="5"/>
    <s v="De Bonte Raaf"/>
    <x v="26"/>
    <x v="128"/>
    <n v="37.1"/>
    <x v="0"/>
    <x v="3"/>
    <x v="3"/>
    <x v="0"/>
    <x v="2"/>
    <x v="0"/>
  </r>
  <r>
    <x v="1"/>
    <x v="5"/>
    <s v="De Bonte Raaf"/>
    <x v="26"/>
    <x v="129"/>
    <n v="1936.13"/>
    <x v="0"/>
    <x v="3"/>
    <x v="3"/>
    <x v="0"/>
    <x v="2"/>
    <x v="0"/>
  </r>
  <r>
    <x v="1"/>
    <x v="5"/>
    <s v="De Bonte Raaf"/>
    <x v="26"/>
    <x v="38"/>
    <n v="18.190000000000001"/>
    <x v="0"/>
    <x v="3"/>
    <x v="3"/>
    <x v="0"/>
    <x v="2"/>
    <x v="0"/>
  </r>
  <r>
    <x v="1"/>
    <x v="5"/>
    <s v="De Bonte Raaf"/>
    <x v="26"/>
    <x v="39"/>
    <n v="0"/>
    <x v="0"/>
    <x v="3"/>
    <x v="3"/>
    <x v="0"/>
    <x v="2"/>
    <x v="0"/>
  </r>
  <r>
    <x v="1"/>
    <x v="5"/>
    <s v="De Bonte Raaf"/>
    <x v="26"/>
    <x v="40"/>
    <n v="18.190000000000001"/>
    <x v="0"/>
    <x v="3"/>
    <x v="3"/>
    <x v="0"/>
    <x v="2"/>
    <x v="0"/>
  </r>
  <r>
    <x v="1"/>
    <x v="5"/>
    <s v="De Bonte Raaf"/>
    <x v="26"/>
    <x v="41"/>
    <n v="0"/>
    <x v="0"/>
    <x v="3"/>
    <x v="3"/>
    <x v="0"/>
    <x v="2"/>
    <x v="0"/>
  </r>
  <r>
    <x v="1"/>
    <x v="5"/>
    <s v="De Bonte Raaf"/>
    <x v="26"/>
    <x v="92"/>
    <n v="290.08999999999997"/>
    <x v="0"/>
    <x v="3"/>
    <x v="3"/>
    <x v="0"/>
    <x v="2"/>
    <x v="0"/>
  </r>
  <r>
    <x v="1"/>
    <x v="5"/>
    <s v="De Bonte Raaf"/>
    <x v="26"/>
    <x v="107"/>
    <n v="0"/>
    <x v="0"/>
    <x v="3"/>
    <x v="3"/>
    <x v="1"/>
    <x v="2"/>
    <x v="0"/>
  </r>
  <r>
    <x v="1"/>
    <x v="5"/>
    <s v="De Bonte Raaf"/>
    <x v="26"/>
    <x v="43"/>
    <n v="0"/>
    <x v="0"/>
    <x v="3"/>
    <x v="3"/>
    <x v="1"/>
    <x v="2"/>
    <x v="0"/>
  </r>
  <r>
    <x v="1"/>
    <x v="5"/>
    <s v="De Bonte Raaf"/>
    <x v="26"/>
    <x v="108"/>
    <n v="0"/>
    <x v="0"/>
    <x v="3"/>
    <x v="3"/>
    <x v="1"/>
    <x v="2"/>
    <x v="0"/>
  </r>
  <r>
    <x v="1"/>
    <x v="5"/>
    <s v="De Bonte Raaf"/>
    <x v="26"/>
    <x v="109"/>
    <n v="0"/>
    <x v="0"/>
    <x v="3"/>
    <x v="3"/>
    <x v="1"/>
    <x v="2"/>
    <x v="0"/>
  </r>
  <r>
    <x v="1"/>
    <x v="5"/>
    <s v="De Bonte Raaf"/>
    <x v="26"/>
    <x v="110"/>
    <n v="0"/>
    <x v="0"/>
    <x v="3"/>
    <x v="3"/>
    <x v="1"/>
    <x v="2"/>
    <x v="0"/>
  </r>
  <r>
    <x v="1"/>
    <x v="5"/>
    <s v="De Bonte Raaf"/>
    <x v="26"/>
    <x v="44"/>
    <n v="0"/>
    <x v="0"/>
    <x v="3"/>
    <x v="3"/>
    <x v="2"/>
    <x v="2"/>
    <x v="0"/>
  </r>
  <r>
    <x v="1"/>
    <x v="5"/>
    <s v="De Bonte Raaf"/>
    <x v="26"/>
    <x v="111"/>
    <n v="0"/>
    <x v="0"/>
    <x v="3"/>
    <x v="3"/>
    <x v="2"/>
    <x v="2"/>
    <x v="0"/>
  </r>
  <r>
    <x v="1"/>
    <x v="5"/>
    <s v="De Bonte Raaf"/>
    <x v="26"/>
    <x v="46"/>
    <n v="0"/>
    <x v="0"/>
    <x v="3"/>
    <x v="3"/>
    <x v="2"/>
    <x v="2"/>
    <x v="0"/>
  </r>
  <r>
    <x v="1"/>
    <x v="5"/>
    <s v="De Bonte Raaf"/>
    <x v="26"/>
    <x v="112"/>
    <n v="0"/>
    <x v="0"/>
    <x v="3"/>
    <x v="3"/>
    <x v="2"/>
    <x v="2"/>
    <x v="0"/>
  </r>
  <r>
    <x v="1"/>
    <x v="5"/>
    <s v="De Bonte Raaf"/>
    <x v="26"/>
    <x v="113"/>
    <n v="0"/>
    <x v="0"/>
    <x v="3"/>
    <x v="3"/>
    <x v="2"/>
    <x v="2"/>
    <x v="0"/>
  </r>
  <r>
    <x v="1"/>
    <x v="5"/>
    <s v="De Bonte Raaf"/>
    <x v="26"/>
    <x v="114"/>
    <n v="0"/>
    <x v="0"/>
    <x v="3"/>
    <x v="3"/>
    <x v="2"/>
    <x v="2"/>
    <x v="0"/>
  </r>
  <r>
    <x v="1"/>
    <x v="5"/>
    <s v="De Bonte Raaf"/>
    <x v="26"/>
    <x v="115"/>
    <n v="0"/>
    <x v="0"/>
    <x v="3"/>
    <x v="3"/>
    <x v="2"/>
    <x v="2"/>
    <x v="0"/>
  </r>
  <r>
    <x v="1"/>
    <x v="5"/>
    <s v="De Bonte Raaf"/>
    <x v="26"/>
    <x v="116"/>
    <n v="0"/>
    <x v="0"/>
    <x v="3"/>
    <x v="3"/>
    <x v="1"/>
    <x v="2"/>
    <x v="0"/>
  </r>
  <r>
    <x v="1"/>
    <x v="5"/>
    <s v="De Bonte Raaf"/>
    <x v="26"/>
    <x v="117"/>
    <n v="0"/>
    <x v="0"/>
    <x v="3"/>
    <x v="3"/>
    <x v="2"/>
    <x v="2"/>
    <x v="0"/>
  </r>
  <r>
    <x v="1"/>
    <x v="5"/>
    <s v="De Bonte Raaf"/>
    <x v="26"/>
    <x v="118"/>
    <n v="0"/>
    <x v="0"/>
    <x v="3"/>
    <x v="3"/>
    <x v="1"/>
    <x v="2"/>
    <x v="0"/>
  </r>
  <r>
    <x v="1"/>
    <x v="5"/>
    <s v="De Bonte Raaf"/>
    <x v="26"/>
    <x v="119"/>
    <n v="-1.1599999999999999"/>
    <x v="0"/>
    <x v="3"/>
    <x v="3"/>
    <x v="10"/>
    <x v="2"/>
    <x v="0"/>
  </r>
  <r>
    <x v="1"/>
    <x v="5"/>
    <s v="De Bonte Raaf"/>
    <x v="26"/>
    <x v="132"/>
    <n v="0"/>
    <x v="0"/>
    <x v="3"/>
    <x v="3"/>
    <x v="10"/>
    <x v="2"/>
    <x v="0"/>
  </r>
  <r>
    <x v="1"/>
    <x v="5"/>
    <s v="De Bonte Raaf"/>
    <x v="26"/>
    <x v="133"/>
    <n v="0"/>
    <x v="0"/>
    <x v="3"/>
    <x v="3"/>
    <x v="10"/>
    <x v="2"/>
    <x v="0"/>
  </r>
  <r>
    <x v="1"/>
    <x v="5"/>
    <s v="De Bonte Raaf"/>
    <x v="26"/>
    <x v="120"/>
    <n v="63.73"/>
    <x v="0"/>
    <x v="3"/>
    <x v="3"/>
    <x v="10"/>
    <x v="2"/>
    <x v="0"/>
  </r>
  <r>
    <x v="1"/>
    <x v="5"/>
    <s v="De Bonte Raaf"/>
    <x v="26"/>
    <x v="121"/>
    <n v="-12.34"/>
    <x v="0"/>
    <x v="3"/>
    <x v="3"/>
    <x v="10"/>
    <x v="2"/>
    <x v="0"/>
  </r>
  <r>
    <x v="1"/>
    <x v="5"/>
    <s v="De Bonte Raaf"/>
    <x v="26"/>
    <x v="122"/>
    <n v="-12.34"/>
    <x v="0"/>
    <x v="3"/>
    <x v="3"/>
    <x v="10"/>
    <x v="2"/>
    <x v="0"/>
  </r>
  <r>
    <x v="1"/>
    <x v="5"/>
    <s v="De Bonte Raaf"/>
    <x v="26"/>
    <x v="123"/>
    <n v="0"/>
    <x v="0"/>
    <x v="3"/>
    <x v="3"/>
    <x v="10"/>
    <x v="2"/>
    <x v="0"/>
  </r>
  <r>
    <x v="1"/>
    <x v="5"/>
    <s v="De Bonte Raaf"/>
    <x v="26"/>
    <x v="124"/>
    <n v="0"/>
    <x v="0"/>
    <x v="3"/>
    <x v="3"/>
    <x v="10"/>
    <x v="2"/>
    <x v="0"/>
  </r>
  <r>
    <x v="1"/>
    <x v="5"/>
    <s v="De Bonte Raaf"/>
    <x v="26"/>
    <x v="48"/>
    <n v="0"/>
    <x v="0"/>
    <x v="3"/>
    <x v="3"/>
    <x v="1"/>
    <x v="2"/>
    <x v="0"/>
  </r>
  <r>
    <x v="1"/>
    <x v="5"/>
    <s v="De Bonte Raaf"/>
    <x v="26"/>
    <x v="49"/>
    <n v="23.21"/>
    <x v="0"/>
    <x v="3"/>
    <x v="3"/>
    <x v="3"/>
    <x v="2"/>
    <x v="0"/>
  </r>
  <r>
    <x v="1"/>
    <x v="5"/>
    <s v="De Bonte Raaf"/>
    <x v="26"/>
    <x v="50"/>
    <n v="3.48"/>
    <x v="0"/>
    <x v="3"/>
    <x v="3"/>
    <x v="4"/>
    <x v="2"/>
    <x v="0"/>
  </r>
  <r>
    <x v="1"/>
    <x v="5"/>
    <s v="De Bonte Raaf"/>
    <x v="26"/>
    <x v="51"/>
    <n v="4.6399999999999997"/>
    <x v="0"/>
    <x v="3"/>
    <x v="3"/>
    <x v="4"/>
    <x v="2"/>
    <x v="0"/>
  </r>
  <r>
    <x v="1"/>
    <x v="5"/>
    <s v="De Bonte Raaf"/>
    <x v="26"/>
    <x v="52"/>
    <n v="0"/>
    <x v="0"/>
    <x v="3"/>
    <x v="3"/>
    <x v="1"/>
    <x v="2"/>
    <x v="0"/>
  </r>
  <r>
    <x v="1"/>
    <x v="5"/>
    <s v="De Bonte Raaf"/>
    <x v="26"/>
    <x v="53"/>
    <n v="4.3499999999999996"/>
    <x v="0"/>
    <x v="3"/>
    <x v="3"/>
    <x v="3"/>
    <x v="2"/>
    <x v="0"/>
  </r>
  <r>
    <x v="1"/>
    <x v="5"/>
    <s v="De Bonte Raaf"/>
    <x v="26"/>
    <x v="54"/>
    <n v="0.65"/>
    <x v="0"/>
    <x v="3"/>
    <x v="3"/>
    <x v="4"/>
    <x v="2"/>
    <x v="0"/>
  </r>
  <r>
    <x v="1"/>
    <x v="5"/>
    <s v="De Bonte Raaf"/>
    <x v="26"/>
    <x v="55"/>
    <n v="0.87"/>
    <x v="0"/>
    <x v="3"/>
    <x v="3"/>
    <x v="4"/>
    <x v="2"/>
    <x v="0"/>
  </r>
  <r>
    <x v="1"/>
    <x v="5"/>
    <s v="De Bonte Raaf"/>
    <x v="26"/>
    <x v="56"/>
    <n v="0"/>
    <x v="0"/>
    <x v="3"/>
    <x v="3"/>
    <x v="4"/>
    <x v="2"/>
    <x v="0"/>
  </r>
  <r>
    <x v="1"/>
    <x v="5"/>
    <s v="De Bonte Raaf"/>
    <x v="26"/>
    <x v="57"/>
    <n v="0"/>
    <x v="0"/>
    <x v="3"/>
    <x v="3"/>
    <x v="4"/>
    <x v="2"/>
    <x v="0"/>
  </r>
  <r>
    <x v="1"/>
    <x v="5"/>
    <s v="De Bonte Raaf"/>
    <x v="26"/>
    <x v="58"/>
    <n v="0"/>
    <x v="0"/>
    <x v="3"/>
    <x v="3"/>
    <x v="4"/>
    <x v="2"/>
    <x v="0"/>
  </r>
  <r>
    <x v="1"/>
    <x v="5"/>
    <s v="De Bonte Raaf"/>
    <x v="26"/>
    <x v="59"/>
    <n v="0"/>
    <x v="0"/>
    <x v="3"/>
    <x v="3"/>
    <x v="4"/>
    <x v="2"/>
    <x v="0"/>
  </r>
  <r>
    <x v="1"/>
    <x v="5"/>
    <s v="De Bonte Raaf"/>
    <x v="26"/>
    <x v="60"/>
    <n v="20.83"/>
    <x v="0"/>
    <x v="3"/>
    <x v="3"/>
    <x v="5"/>
    <x v="2"/>
    <x v="0"/>
  </r>
  <r>
    <x v="1"/>
    <x v="5"/>
    <s v="De Bonte Raaf"/>
    <x v="26"/>
    <x v="61"/>
    <n v="0"/>
    <x v="0"/>
    <x v="3"/>
    <x v="3"/>
    <x v="5"/>
    <x v="2"/>
    <x v="0"/>
  </r>
  <r>
    <x v="1"/>
    <x v="5"/>
    <s v="De Bonte Raaf"/>
    <x v="26"/>
    <x v="62"/>
    <n v="0"/>
    <x v="0"/>
    <x v="3"/>
    <x v="3"/>
    <x v="5"/>
    <x v="2"/>
    <x v="0"/>
  </r>
  <r>
    <x v="1"/>
    <x v="5"/>
    <s v="De Bonte Raaf"/>
    <x v="26"/>
    <x v="63"/>
    <n v="0"/>
    <x v="0"/>
    <x v="3"/>
    <x v="3"/>
    <x v="5"/>
    <x v="2"/>
    <x v="0"/>
  </r>
  <r>
    <x v="1"/>
    <x v="5"/>
    <s v="De Bonte Raaf"/>
    <x v="26"/>
    <x v="64"/>
    <n v="1.49"/>
    <x v="0"/>
    <x v="3"/>
    <x v="3"/>
    <x v="5"/>
    <x v="2"/>
    <x v="0"/>
  </r>
  <r>
    <x v="1"/>
    <x v="5"/>
    <s v="De Bonte Raaf"/>
    <x v="26"/>
    <x v="65"/>
    <n v="0"/>
    <x v="0"/>
    <x v="3"/>
    <x v="3"/>
    <x v="5"/>
    <x v="2"/>
    <x v="0"/>
  </r>
  <r>
    <x v="1"/>
    <x v="5"/>
    <s v="De Bonte Raaf"/>
    <x v="26"/>
    <x v="66"/>
    <n v="0"/>
    <x v="0"/>
    <x v="3"/>
    <x v="3"/>
    <x v="5"/>
    <x v="2"/>
    <x v="0"/>
  </r>
  <r>
    <x v="1"/>
    <x v="5"/>
    <s v="De Bonte Raaf"/>
    <x v="26"/>
    <x v="67"/>
    <n v="21.3"/>
    <x v="0"/>
    <x v="3"/>
    <x v="3"/>
    <x v="5"/>
    <x v="2"/>
    <x v="0"/>
  </r>
  <r>
    <x v="1"/>
    <x v="5"/>
    <s v="De Bonte Raaf"/>
    <x v="26"/>
    <x v="68"/>
    <n v="0"/>
    <x v="0"/>
    <x v="3"/>
    <x v="3"/>
    <x v="5"/>
    <x v="2"/>
    <x v="0"/>
  </r>
  <r>
    <x v="1"/>
    <x v="5"/>
    <s v="De Bonte Raaf"/>
    <x v="26"/>
    <x v="69"/>
    <n v="0"/>
    <x v="0"/>
    <x v="3"/>
    <x v="3"/>
    <x v="5"/>
    <x v="2"/>
    <x v="0"/>
  </r>
  <r>
    <x v="1"/>
    <x v="5"/>
    <s v="De Bonte Raaf"/>
    <x v="26"/>
    <x v="70"/>
    <n v="1.02"/>
    <x v="0"/>
    <x v="3"/>
    <x v="3"/>
    <x v="5"/>
    <x v="2"/>
    <x v="0"/>
  </r>
  <r>
    <x v="1"/>
    <x v="5"/>
    <s v="De Bonte Raaf"/>
    <x v="26"/>
    <x v="71"/>
    <n v="0"/>
    <x v="0"/>
    <x v="3"/>
    <x v="3"/>
    <x v="5"/>
    <x v="2"/>
    <x v="0"/>
  </r>
  <r>
    <x v="1"/>
    <x v="5"/>
    <s v="De Bonte Raaf"/>
    <x v="26"/>
    <x v="72"/>
    <n v="0"/>
    <x v="0"/>
    <x v="3"/>
    <x v="3"/>
    <x v="4"/>
    <x v="2"/>
    <x v="0"/>
  </r>
  <r>
    <x v="1"/>
    <x v="5"/>
    <s v="De Bonte Raaf"/>
    <x v="26"/>
    <x v="73"/>
    <n v="0"/>
    <x v="0"/>
    <x v="3"/>
    <x v="3"/>
    <x v="4"/>
    <x v="2"/>
    <x v="0"/>
  </r>
  <r>
    <x v="1"/>
    <x v="5"/>
    <s v="De Bonte Raaf"/>
    <x v="26"/>
    <x v="74"/>
    <n v="0"/>
    <x v="0"/>
    <x v="3"/>
    <x v="3"/>
    <x v="4"/>
    <x v="2"/>
    <x v="0"/>
  </r>
  <r>
    <x v="1"/>
    <x v="5"/>
    <s v="De Bonte Raaf"/>
    <x v="26"/>
    <x v="75"/>
    <n v="0"/>
    <x v="0"/>
    <x v="3"/>
    <x v="3"/>
    <x v="4"/>
    <x v="2"/>
    <x v="0"/>
  </r>
  <r>
    <x v="1"/>
    <x v="5"/>
    <s v="De Bonte Raaf"/>
    <x v="26"/>
    <x v="76"/>
    <n v="19.36"/>
    <x v="0"/>
    <x v="3"/>
    <x v="3"/>
    <x v="6"/>
    <x v="2"/>
    <x v="0"/>
  </r>
  <r>
    <x v="1"/>
    <x v="5"/>
    <s v="De Bonte Raaf"/>
    <x v="26"/>
    <x v="125"/>
    <n v="0"/>
    <x v="0"/>
    <x v="3"/>
    <x v="3"/>
    <x v="6"/>
    <x v="2"/>
    <x v="0"/>
  </r>
  <r>
    <x v="1"/>
    <x v="5"/>
    <s v="De Bonte Raaf"/>
    <x v="26"/>
    <x v="77"/>
    <n v="-101.83"/>
    <x v="0"/>
    <x v="3"/>
    <x v="3"/>
    <x v="7"/>
    <x v="2"/>
    <x v="0"/>
  </r>
  <r>
    <x v="1"/>
    <x v="5"/>
    <s v="De Bonte Raaf"/>
    <x v="26"/>
    <x v="78"/>
    <n v="0"/>
    <x v="0"/>
    <x v="3"/>
    <x v="3"/>
    <x v="7"/>
    <x v="2"/>
    <x v="0"/>
  </r>
  <r>
    <x v="1"/>
    <x v="5"/>
    <s v="De Bonte Raaf"/>
    <x v="26"/>
    <x v="79"/>
    <n v="0"/>
    <x v="0"/>
    <x v="3"/>
    <x v="3"/>
    <x v="7"/>
    <x v="2"/>
    <x v="0"/>
  </r>
  <r>
    <x v="1"/>
    <x v="5"/>
    <s v="De Bonte Raaf"/>
    <x v="26"/>
    <x v="80"/>
    <n v="0"/>
    <x v="0"/>
    <x v="3"/>
    <x v="3"/>
    <x v="8"/>
    <x v="2"/>
    <x v="0"/>
  </r>
  <r>
    <x v="1"/>
    <x v="5"/>
    <s v="De Bonte Raaf"/>
    <x v="26"/>
    <x v="126"/>
    <n v="0"/>
    <x v="0"/>
    <x v="3"/>
    <x v="3"/>
    <x v="8"/>
    <x v="2"/>
    <x v="0"/>
  </r>
  <r>
    <x v="1"/>
    <x v="5"/>
    <s v="De Bonte Raaf"/>
    <x v="26"/>
    <x v="81"/>
    <n v="174.76"/>
    <x v="0"/>
    <x v="3"/>
    <x v="3"/>
    <x v="8"/>
    <x v="2"/>
    <x v="0"/>
  </r>
  <r>
    <x v="1"/>
    <x v="5"/>
    <s v="De Bonte Raaf"/>
    <x v="26"/>
    <x v="82"/>
    <n v="0"/>
    <x v="0"/>
    <x v="3"/>
    <x v="3"/>
    <x v="8"/>
    <x v="2"/>
    <x v="0"/>
  </r>
  <r>
    <x v="1"/>
    <x v="5"/>
    <s v="De Bonte Raaf"/>
    <x v="26"/>
    <x v="83"/>
    <n v="174.76"/>
    <x v="0"/>
    <x v="3"/>
    <x v="3"/>
    <x v="9"/>
    <x v="2"/>
    <x v="0"/>
  </r>
  <r>
    <x v="1"/>
    <x v="5"/>
    <s v="De Bonte Raaf"/>
    <x v="26"/>
    <x v="84"/>
    <n v="0"/>
    <x v="0"/>
    <x v="3"/>
    <x v="3"/>
    <x v="3"/>
    <x v="2"/>
    <x v="0"/>
  </r>
  <r>
    <x v="1"/>
    <x v="5"/>
    <s v="De Bonte Raaf"/>
    <x v="27"/>
    <x v="0"/>
    <n v="2316.5100000000002"/>
    <x v="4"/>
    <x v="1"/>
    <x v="4"/>
    <x v="0"/>
    <x v="1"/>
    <x v="1"/>
  </r>
  <r>
    <x v="1"/>
    <x v="5"/>
    <s v="De Bonte Raaf"/>
    <x v="27"/>
    <x v="85"/>
    <n v="793.17"/>
    <x v="4"/>
    <x v="1"/>
    <x v="4"/>
    <x v="0"/>
    <x v="1"/>
    <x v="1"/>
  </r>
  <r>
    <x v="1"/>
    <x v="5"/>
    <s v="De Bonte Raaf"/>
    <x v="27"/>
    <x v="2"/>
    <n v="0"/>
    <x v="4"/>
    <x v="1"/>
    <x v="4"/>
    <x v="0"/>
    <x v="1"/>
    <x v="1"/>
  </r>
  <r>
    <x v="1"/>
    <x v="5"/>
    <s v="De Bonte Raaf"/>
    <x v="27"/>
    <x v="86"/>
    <n v="793.17"/>
    <x v="4"/>
    <x v="1"/>
    <x v="4"/>
    <x v="0"/>
    <x v="1"/>
    <x v="1"/>
  </r>
  <r>
    <x v="1"/>
    <x v="5"/>
    <s v="De Bonte Raaf"/>
    <x v="27"/>
    <x v="4"/>
    <n v="822.14"/>
    <x v="4"/>
    <x v="1"/>
    <x v="4"/>
    <x v="1"/>
    <x v="1"/>
    <x v="1"/>
  </r>
  <r>
    <x v="1"/>
    <x v="5"/>
    <s v="De Bonte Raaf"/>
    <x v="27"/>
    <x v="5"/>
    <n v="0"/>
    <x v="4"/>
    <x v="1"/>
    <x v="4"/>
    <x v="0"/>
    <x v="1"/>
    <x v="1"/>
  </r>
  <r>
    <x v="1"/>
    <x v="5"/>
    <s v="De Bonte Raaf"/>
    <x v="27"/>
    <x v="6"/>
    <n v="1199.04"/>
    <x v="4"/>
    <x v="1"/>
    <x v="4"/>
    <x v="0"/>
    <x v="1"/>
    <x v="1"/>
  </r>
  <r>
    <x v="1"/>
    <x v="5"/>
    <s v="De Bonte Raaf"/>
    <x v="27"/>
    <x v="101"/>
    <n v="0"/>
    <x v="4"/>
    <x v="1"/>
    <x v="4"/>
    <x v="1"/>
    <x v="1"/>
    <x v="1"/>
  </r>
  <r>
    <x v="1"/>
    <x v="5"/>
    <s v="De Bonte Raaf"/>
    <x v="27"/>
    <x v="7"/>
    <n v="0"/>
    <x v="4"/>
    <x v="1"/>
    <x v="4"/>
    <x v="0"/>
    <x v="1"/>
    <x v="1"/>
  </r>
  <r>
    <x v="1"/>
    <x v="5"/>
    <s v="De Bonte Raaf"/>
    <x v="27"/>
    <x v="9"/>
    <n v="0"/>
    <x v="4"/>
    <x v="1"/>
    <x v="4"/>
    <x v="0"/>
    <x v="1"/>
    <x v="1"/>
  </r>
  <r>
    <x v="1"/>
    <x v="5"/>
    <s v="De Bonte Raaf"/>
    <x v="27"/>
    <x v="102"/>
    <n v="0"/>
    <x v="4"/>
    <x v="1"/>
    <x v="4"/>
    <x v="0"/>
    <x v="1"/>
    <x v="1"/>
  </r>
  <r>
    <x v="1"/>
    <x v="5"/>
    <s v="De Bonte Raaf"/>
    <x v="27"/>
    <x v="87"/>
    <n v="822.14"/>
    <x v="4"/>
    <x v="1"/>
    <x v="4"/>
    <x v="0"/>
    <x v="1"/>
    <x v="1"/>
  </r>
  <r>
    <x v="1"/>
    <x v="5"/>
    <s v="De Bonte Raaf"/>
    <x v="27"/>
    <x v="88"/>
    <n v="822.14"/>
    <x v="4"/>
    <x v="1"/>
    <x v="4"/>
    <x v="0"/>
    <x v="1"/>
    <x v="1"/>
  </r>
  <r>
    <x v="1"/>
    <x v="5"/>
    <s v="De Bonte Raaf"/>
    <x v="27"/>
    <x v="89"/>
    <n v="822.14"/>
    <x v="4"/>
    <x v="1"/>
    <x v="4"/>
    <x v="0"/>
    <x v="1"/>
    <x v="1"/>
  </r>
  <r>
    <x v="1"/>
    <x v="5"/>
    <s v="De Bonte Raaf"/>
    <x v="27"/>
    <x v="90"/>
    <n v="822.14"/>
    <x v="4"/>
    <x v="1"/>
    <x v="4"/>
    <x v="0"/>
    <x v="1"/>
    <x v="1"/>
  </r>
  <r>
    <x v="1"/>
    <x v="5"/>
    <s v="De Bonte Raaf"/>
    <x v="27"/>
    <x v="91"/>
    <n v="822.14"/>
    <x v="4"/>
    <x v="1"/>
    <x v="4"/>
    <x v="0"/>
    <x v="1"/>
    <x v="1"/>
  </r>
  <r>
    <x v="1"/>
    <x v="5"/>
    <s v="De Bonte Raaf"/>
    <x v="27"/>
    <x v="103"/>
    <n v="0"/>
    <x v="4"/>
    <x v="1"/>
    <x v="4"/>
    <x v="1"/>
    <x v="1"/>
    <x v="1"/>
  </r>
  <r>
    <x v="1"/>
    <x v="5"/>
    <s v="De Bonte Raaf"/>
    <x v="27"/>
    <x v="15"/>
    <n v="0"/>
    <x v="4"/>
    <x v="1"/>
    <x v="4"/>
    <x v="0"/>
    <x v="1"/>
    <x v="1"/>
  </r>
  <r>
    <x v="1"/>
    <x v="5"/>
    <s v="De Bonte Raaf"/>
    <x v="27"/>
    <x v="16"/>
    <n v="793.17"/>
    <x v="4"/>
    <x v="1"/>
    <x v="4"/>
    <x v="0"/>
    <x v="1"/>
    <x v="1"/>
  </r>
  <r>
    <x v="1"/>
    <x v="5"/>
    <s v="De Bonte Raaf"/>
    <x v="27"/>
    <x v="17"/>
    <n v="0"/>
    <x v="4"/>
    <x v="1"/>
    <x v="4"/>
    <x v="0"/>
    <x v="1"/>
    <x v="1"/>
  </r>
  <r>
    <x v="1"/>
    <x v="5"/>
    <s v="De Bonte Raaf"/>
    <x v="27"/>
    <x v="18"/>
    <n v="793.17"/>
    <x v="4"/>
    <x v="1"/>
    <x v="4"/>
    <x v="0"/>
    <x v="1"/>
    <x v="1"/>
  </r>
  <r>
    <x v="1"/>
    <x v="5"/>
    <s v="De Bonte Raaf"/>
    <x v="27"/>
    <x v="19"/>
    <n v="17"/>
    <x v="4"/>
    <x v="1"/>
    <x v="4"/>
    <x v="0"/>
    <x v="1"/>
    <x v="1"/>
  </r>
  <r>
    <x v="1"/>
    <x v="5"/>
    <s v="De Bonte Raaf"/>
    <x v="27"/>
    <x v="20"/>
    <n v="793.17"/>
    <x v="4"/>
    <x v="1"/>
    <x v="4"/>
    <x v="0"/>
    <x v="1"/>
    <x v="1"/>
  </r>
  <r>
    <x v="1"/>
    <x v="5"/>
    <s v="De Bonte Raaf"/>
    <x v="27"/>
    <x v="21"/>
    <n v="-21"/>
    <x v="4"/>
    <x v="1"/>
    <x v="4"/>
    <x v="0"/>
    <x v="1"/>
    <x v="1"/>
  </r>
  <r>
    <x v="1"/>
    <x v="5"/>
    <s v="De Bonte Raaf"/>
    <x v="27"/>
    <x v="22"/>
    <n v="793.17"/>
    <x v="4"/>
    <x v="1"/>
    <x v="4"/>
    <x v="0"/>
    <x v="1"/>
    <x v="1"/>
  </r>
  <r>
    <x v="1"/>
    <x v="5"/>
    <s v="De Bonte Raaf"/>
    <x v="27"/>
    <x v="23"/>
    <n v="793.17"/>
    <x v="4"/>
    <x v="1"/>
    <x v="4"/>
    <x v="0"/>
    <x v="1"/>
    <x v="1"/>
  </r>
  <r>
    <x v="1"/>
    <x v="5"/>
    <s v="De Bonte Raaf"/>
    <x v="27"/>
    <x v="24"/>
    <n v="793.17"/>
    <x v="4"/>
    <x v="1"/>
    <x v="4"/>
    <x v="0"/>
    <x v="1"/>
    <x v="1"/>
  </r>
  <r>
    <x v="1"/>
    <x v="5"/>
    <s v="De Bonte Raaf"/>
    <x v="27"/>
    <x v="25"/>
    <n v="21.67"/>
    <x v="4"/>
    <x v="1"/>
    <x v="4"/>
    <x v="0"/>
    <x v="1"/>
    <x v="1"/>
  </r>
  <r>
    <x v="1"/>
    <x v="5"/>
    <s v="De Bonte Raaf"/>
    <x v="27"/>
    <x v="26"/>
    <n v="68"/>
    <x v="4"/>
    <x v="1"/>
    <x v="4"/>
    <x v="0"/>
    <x v="1"/>
    <x v="1"/>
  </r>
  <r>
    <x v="1"/>
    <x v="5"/>
    <s v="De Bonte Raaf"/>
    <x v="27"/>
    <x v="27"/>
    <n v="36.33"/>
    <x v="4"/>
    <x v="1"/>
    <x v="4"/>
    <x v="0"/>
    <x v="1"/>
    <x v="1"/>
  </r>
  <r>
    <x v="1"/>
    <x v="5"/>
    <s v="De Bonte Raaf"/>
    <x v="27"/>
    <x v="28"/>
    <n v="793.17"/>
    <x v="4"/>
    <x v="1"/>
    <x v="4"/>
    <x v="0"/>
    <x v="1"/>
    <x v="1"/>
  </r>
  <r>
    <x v="1"/>
    <x v="5"/>
    <s v="De Bonte Raaf"/>
    <x v="27"/>
    <x v="29"/>
    <n v="0"/>
    <x v="4"/>
    <x v="1"/>
    <x v="4"/>
    <x v="0"/>
    <x v="1"/>
    <x v="1"/>
  </r>
  <r>
    <x v="1"/>
    <x v="5"/>
    <s v="De Bonte Raaf"/>
    <x v="27"/>
    <x v="30"/>
    <n v="1850"/>
    <x v="4"/>
    <x v="1"/>
    <x v="4"/>
    <x v="0"/>
    <x v="1"/>
    <x v="1"/>
  </r>
  <r>
    <x v="1"/>
    <x v="5"/>
    <s v="De Bonte Raaf"/>
    <x v="27"/>
    <x v="31"/>
    <n v="11.86"/>
    <x v="4"/>
    <x v="1"/>
    <x v="4"/>
    <x v="0"/>
    <x v="1"/>
    <x v="1"/>
  </r>
  <r>
    <x v="1"/>
    <x v="5"/>
    <s v="De Bonte Raaf"/>
    <x v="27"/>
    <x v="32"/>
    <n v="69.33"/>
    <x v="4"/>
    <x v="1"/>
    <x v="4"/>
    <x v="0"/>
    <x v="1"/>
    <x v="1"/>
  </r>
  <r>
    <x v="1"/>
    <x v="5"/>
    <s v="De Bonte Raaf"/>
    <x v="27"/>
    <x v="33"/>
    <n v="44.44"/>
    <x v="4"/>
    <x v="1"/>
    <x v="4"/>
    <x v="0"/>
    <x v="1"/>
    <x v="1"/>
  </r>
  <r>
    <x v="1"/>
    <x v="5"/>
    <s v="De Bonte Raaf"/>
    <x v="27"/>
    <x v="34"/>
    <n v="44.44"/>
    <x v="4"/>
    <x v="1"/>
    <x v="4"/>
    <x v="0"/>
    <x v="1"/>
    <x v="1"/>
  </r>
  <r>
    <x v="1"/>
    <x v="5"/>
    <s v="De Bonte Raaf"/>
    <x v="27"/>
    <x v="35"/>
    <n v="80"/>
    <x v="4"/>
    <x v="1"/>
    <x v="4"/>
    <x v="0"/>
    <x v="1"/>
    <x v="1"/>
  </r>
  <r>
    <x v="1"/>
    <x v="5"/>
    <s v="De Bonte Raaf"/>
    <x v="27"/>
    <x v="36"/>
    <n v="69"/>
    <x v="4"/>
    <x v="1"/>
    <x v="4"/>
    <x v="0"/>
    <x v="1"/>
    <x v="1"/>
  </r>
  <r>
    <x v="1"/>
    <x v="5"/>
    <s v="De Bonte Raaf"/>
    <x v="27"/>
    <x v="37"/>
    <n v="55.52"/>
    <x v="4"/>
    <x v="1"/>
    <x v="4"/>
    <x v="0"/>
    <x v="1"/>
    <x v="1"/>
  </r>
  <r>
    <x v="1"/>
    <x v="5"/>
    <s v="De Bonte Raaf"/>
    <x v="27"/>
    <x v="127"/>
    <n v="8.33"/>
    <x v="4"/>
    <x v="1"/>
    <x v="4"/>
    <x v="0"/>
    <x v="1"/>
    <x v="1"/>
  </r>
  <r>
    <x v="1"/>
    <x v="5"/>
    <s v="De Bonte Raaf"/>
    <x v="27"/>
    <x v="128"/>
    <n v="0"/>
    <x v="4"/>
    <x v="1"/>
    <x v="4"/>
    <x v="0"/>
    <x v="1"/>
    <x v="1"/>
  </r>
  <r>
    <x v="1"/>
    <x v="5"/>
    <s v="De Bonte Raaf"/>
    <x v="27"/>
    <x v="129"/>
    <n v="5552.19"/>
    <x v="4"/>
    <x v="1"/>
    <x v="4"/>
    <x v="0"/>
    <x v="1"/>
    <x v="1"/>
  </r>
  <r>
    <x v="1"/>
    <x v="5"/>
    <s v="De Bonte Raaf"/>
    <x v="27"/>
    <x v="38"/>
    <n v="39.270000000000003"/>
    <x v="4"/>
    <x v="1"/>
    <x v="4"/>
    <x v="0"/>
    <x v="1"/>
    <x v="1"/>
  </r>
  <r>
    <x v="1"/>
    <x v="5"/>
    <s v="De Bonte Raaf"/>
    <x v="27"/>
    <x v="39"/>
    <n v="0"/>
    <x v="4"/>
    <x v="1"/>
    <x v="4"/>
    <x v="0"/>
    <x v="1"/>
    <x v="1"/>
  </r>
  <r>
    <x v="1"/>
    <x v="5"/>
    <s v="De Bonte Raaf"/>
    <x v="27"/>
    <x v="40"/>
    <n v="39.270000000000003"/>
    <x v="4"/>
    <x v="1"/>
    <x v="4"/>
    <x v="0"/>
    <x v="1"/>
    <x v="1"/>
  </r>
  <r>
    <x v="1"/>
    <x v="5"/>
    <s v="De Bonte Raaf"/>
    <x v="27"/>
    <x v="41"/>
    <n v="0"/>
    <x v="4"/>
    <x v="1"/>
    <x v="4"/>
    <x v="0"/>
    <x v="1"/>
    <x v="1"/>
  </r>
  <r>
    <x v="1"/>
    <x v="5"/>
    <s v="De Bonte Raaf"/>
    <x v="27"/>
    <x v="92"/>
    <n v="822.14"/>
    <x v="4"/>
    <x v="1"/>
    <x v="4"/>
    <x v="0"/>
    <x v="1"/>
    <x v="1"/>
  </r>
  <r>
    <x v="1"/>
    <x v="5"/>
    <s v="De Bonte Raaf"/>
    <x v="27"/>
    <x v="107"/>
    <n v="0"/>
    <x v="4"/>
    <x v="1"/>
    <x v="4"/>
    <x v="1"/>
    <x v="1"/>
    <x v="1"/>
  </r>
  <r>
    <x v="1"/>
    <x v="5"/>
    <s v="De Bonte Raaf"/>
    <x v="27"/>
    <x v="43"/>
    <n v="0"/>
    <x v="4"/>
    <x v="1"/>
    <x v="4"/>
    <x v="1"/>
    <x v="1"/>
    <x v="1"/>
  </r>
  <r>
    <x v="1"/>
    <x v="5"/>
    <s v="De Bonte Raaf"/>
    <x v="27"/>
    <x v="108"/>
    <n v="0"/>
    <x v="4"/>
    <x v="1"/>
    <x v="4"/>
    <x v="1"/>
    <x v="1"/>
    <x v="1"/>
  </r>
  <r>
    <x v="1"/>
    <x v="5"/>
    <s v="De Bonte Raaf"/>
    <x v="27"/>
    <x v="109"/>
    <n v="0"/>
    <x v="4"/>
    <x v="1"/>
    <x v="4"/>
    <x v="1"/>
    <x v="1"/>
    <x v="1"/>
  </r>
  <r>
    <x v="1"/>
    <x v="5"/>
    <s v="De Bonte Raaf"/>
    <x v="27"/>
    <x v="110"/>
    <n v="0"/>
    <x v="4"/>
    <x v="1"/>
    <x v="4"/>
    <x v="1"/>
    <x v="1"/>
    <x v="1"/>
  </r>
  <r>
    <x v="1"/>
    <x v="5"/>
    <s v="De Bonte Raaf"/>
    <x v="27"/>
    <x v="44"/>
    <n v="0"/>
    <x v="4"/>
    <x v="1"/>
    <x v="4"/>
    <x v="2"/>
    <x v="1"/>
    <x v="1"/>
  </r>
  <r>
    <x v="1"/>
    <x v="5"/>
    <s v="De Bonte Raaf"/>
    <x v="27"/>
    <x v="111"/>
    <n v="0"/>
    <x v="4"/>
    <x v="1"/>
    <x v="4"/>
    <x v="2"/>
    <x v="1"/>
    <x v="1"/>
  </r>
  <r>
    <x v="1"/>
    <x v="5"/>
    <s v="De Bonte Raaf"/>
    <x v="27"/>
    <x v="46"/>
    <n v="0"/>
    <x v="4"/>
    <x v="1"/>
    <x v="4"/>
    <x v="2"/>
    <x v="1"/>
    <x v="1"/>
  </r>
  <r>
    <x v="1"/>
    <x v="5"/>
    <s v="De Bonte Raaf"/>
    <x v="27"/>
    <x v="112"/>
    <n v="0"/>
    <x v="4"/>
    <x v="1"/>
    <x v="4"/>
    <x v="2"/>
    <x v="1"/>
    <x v="1"/>
  </r>
  <r>
    <x v="1"/>
    <x v="5"/>
    <s v="De Bonte Raaf"/>
    <x v="27"/>
    <x v="113"/>
    <n v="0"/>
    <x v="4"/>
    <x v="1"/>
    <x v="4"/>
    <x v="2"/>
    <x v="1"/>
    <x v="1"/>
  </r>
  <r>
    <x v="1"/>
    <x v="5"/>
    <s v="De Bonte Raaf"/>
    <x v="27"/>
    <x v="114"/>
    <n v="0"/>
    <x v="4"/>
    <x v="1"/>
    <x v="4"/>
    <x v="2"/>
    <x v="1"/>
    <x v="1"/>
  </r>
  <r>
    <x v="1"/>
    <x v="5"/>
    <s v="De Bonte Raaf"/>
    <x v="27"/>
    <x v="115"/>
    <n v="0"/>
    <x v="4"/>
    <x v="1"/>
    <x v="4"/>
    <x v="2"/>
    <x v="1"/>
    <x v="1"/>
  </r>
  <r>
    <x v="1"/>
    <x v="5"/>
    <s v="De Bonte Raaf"/>
    <x v="27"/>
    <x v="116"/>
    <n v="0"/>
    <x v="4"/>
    <x v="1"/>
    <x v="4"/>
    <x v="1"/>
    <x v="1"/>
    <x v="1"/>
  </r>
  <r>
    <x v="1"/>
    <x v="5"/>
    <s v="De Bonte Raaf"/>
    <x v="27"/>
    <x v="117"/>
    <n v="0"/>
    <x v="4"/>
    <x v="1"/>
    <x v="4"/>
    <x v="2"/>
    <x v="1"/>
    <x v="1"/>
  </r>
  <r>
    <x v="1"/>
    <x v="5"/>
    <s v="De Bonte Raaf"/>
    <x v="27"/>
    <x v="118"/>
    <n v="0"/>
    <x v="4"/>
    <x v="1"/>
    <x v="4"/>
    <x v="1"/>
    <x v="1"/>
    <x v="1"/>
  </r>
  <r>
    <x v="1"/>
    <x v="5"/>
    <s v="De Bonte Raaf"/>
    <x v="27"/>
    <x v="119"/>
    <n v="-3.29"/>
    <x v="4"/>
    <x v="1"/>
    <x v="4"/>
    <x v="10"/>
    <x v="1"/>
    <x v="1"/>
  </r>
  <r>
    <x v="1"/>
    <x v="5"/>
    <s v="De Bonte Raaf"/>
    <x v="27"/>
    <x v="132"/>
    <n v="0"/>
    <x v="4"/>
    <x v="1"/>
    <x v="4"/>
    <x v="10"/>
    <x v="1"/>
    <x v="1"/>
  </r>
  <r>
    <x v="1"/>
    <x v="5"/>
    <s v="De Bonte Raaf"/>
    <x v="27"/>
    <x v="133"/>
    <n v="0"/>
    <x v="4"/>
    <x v="1"/>
    <x v="4"/>
    <x v="10"/>
    <x v="1"/>
    <x v="1"/>
  </r>
  <r>
    <x v="1"/>
    <x v="5"/>
    <s v="De Bonte Raaf"/>
    <x v="27"/>
    <x v="120"/>
    <n v="180.6"/>
    <x v="4"/>
    <x v="1"/>
    <x v="4"/>
    <x v="10"/>
    <x v="1"/>
    <x v="1"/>
  </r>
  <r>
    <x v="1"/>
    <x v="5"/>
    <s v="De Bonte Raaf"/>
    <x v="27"/>
    <x v="121"/>
    <n v="-25.68"/>
    <x v="4"/>
    <x v="1"/>
    <x v="4"/>
    <x v="10"/>
    <x v="1"/>
    <x v="1"/>
  </r>
  <r>
    <x v="1"/>
    <x v="5"/>
    <s v="De Bonte Raaf"/>
    <x v="27"/>
    <x v="122"/>
    <n v="-25.68"/>
    <x v="4"/>
    <x v="1"/>
    <x v="4"/>
    <x v="10"/>
    <x v="1"/>
    <x v="1"/>
  </r>
  <r>
    <x v="1"/>
    <x v="5"/>
    <s v="De Bonte Raaf"/>
    <x v="27"/>
    <x v="123"/>
    <n v="0"/>
    <x v="4"/>
    <x v="1"/>
    <x v="4"/>
    <x v="10"/>
    <x v="1"/>
    <x v="1"/>
  </r>
  <r>
    <x v="1"/>
    <x v="5"/>
    <s v="De Bonte Raaf"/>
    <x v="27"/>
    <x v="124"/>
    <n v="0"/>
    <x v="4"/>
    <x v="1"/>
    <x v="4"/>
    <x v="10"/>
    <x v="1"/>
    <x v="1"/>
  </r>
  <r>
    <x v="1"/>
    <x v="5"/>
    <s v="De Bonte Raaf"/>
    <x v="27"/>
    <x v="48"/>
    <n v="0"/>
    <x v="4"/>
    <x v="1"/>
    <x v="4"/>
    <x v="1"/>
    <x v="1"/>
    <x v="1"/>
  </r>
  <r>
    <x v="1"/>
    <x v="5"/>
    <s v="De Bonte Raaf"/>
    <x v="27"/>
    <x v="49"/>
    <n v="65.77"/>
    <x v="4"/>
    <x v="1"/>
    <x v="4"/>
    <x v="3"/>
    <x v="1"/>
    <x v="1"/>
  </r>
  <r>
    <x v="1"/>
    <x v="5"/>
    <s v="De Bonte Raaf"/>
    <x v="27"/>
    <x v="50"/>
    <n v="9.8699999999999992"/>
    <x v="4"/>
    <x v="1"/>
    <x v="4"/>
    <x v="4"/>
    <x v="1"/>
    <x v="1"/>
  </r>
  <r>
    <x v="1"/>
    <x v="5"/>
    <s v="De Bonte Raaf"/>
    <x v="27"/>
    <x v="51"/>
    <n v="13.15"/>
    <x v="4"/>
    <x v="1"/>
    <x v="4"/>
    <x v="4"/>
    <x v="1"/>
    <x v="1"/>
  </r>
  <r>
    <x v="1"/>
    <x v="5"/>
    <s v="De Bonte Raaf"/>
    <x v="27"/>
    <x v="52"/>
    <n v="0"/>
    <x v="4"/>
    <x v="1"/>
    <x v="4"/>
    <x v="1"/>
    <x v="1"/>
    <x v="1"/>
  </r>
  <r>
    <x v="1"/>
    <x v="5"/>
    <s v="De Bonte Raaf"/>
    <x v="27"/>
    <x v="53"/>
    <n v="12.33"/>
    <x v="4"/>
    <x v="1"/>
    <x v="4"/>
    <x v="3"/>
    <x v="1"/>
    <x v="1"/>
  </r>
  <r>
    <x v="1"/>
    <x v="5"/>
    <s v="De Bonte Raaf"/>
    <x v="27"/>
    <x v="54"/>
    <n v="1.85"/>
    <x v="4"/>
    <x v="1"/>
    <x v="4"/>
    <x v="4"/>
    <x v="1"/>
    <x v="1"/>
  </r>
  <r>
    <x v="1"/>
    <x v="5"/>
    <s v="De Bonte Raaf"/>
    <x v="27"/>
    <x v="55"/>
    <n v="2.4700000000000002"/>
    <x v="4"/>
    <x v="1"/>
    <x v="4"/>
    <x v="4"/>
    <x v="1"/>
    <x v="1"/>
  </r>
  <r>
    <x v="1"/>
    <x v="5"/>
    <s v="De Bonte Raaf"/>
    <x v="27"/>
    <x v="56"/>
    <n v="0"/>
    <x v="4"/>
    <x v="1"/>
    <x v="4"/>
    <x v="4"/>
    <x v="1"/>
    <x v="1"/>
  </r>
  <r>
    <x v="1"/>
    <x v="5"/>
    <s v="De Bonte Raaf"/>
    <x v="27"/>
    <x v="57"/>
    <n v="0"/>
    <x v="4"/>
    <x v="1"/>
    <x v="4"/>
    <x v="4"/>
    <x v="1"/>
    <x v="1"/>
  </r>
  <r>
    <x v="1"/>
    <x v="5"/>
    <s v="De Bonte Raaf"/>
    <x v="27"/>
    <x v="58"/>
    <n v="0"/>
    <x v="4"/>
    <x v="1"/>
    <x v="4"/>
    <x v="4"/>
    <x v="1"/>
    <x v="1"/>
  </r>
  <r>
    <x v="1"/>
    <x v="5"/>
    <s v="De Bonte Raaf"/>
    <x v="27"/>
    <x v="59"/>
    <n v="0"/>
    <x v="4"/>
    <x v="1"/>
    <x v="4"/>
    <x v="4"/>
    <x v="1"/>
    <x v="1"/>
  </r>
  <r>
    <x v="1"/>
    <x v="5"/>
    <s v="De Bonte Raaf"/>
    <x v="27"/>
    <x v="60"/>
    <n v="59.73"/>
    <x v="4"/>
    <x v="1"/>
    <x v="4"/>
    <x v="5"/>
    <x v="1"/>
    <x v="1"/>
  </r>
  <r>
    <x v="1"/>
    <x v="5"/>
    <s v="De Bonte Raaf"/>
    <x v="27"/>
    <x v="61"/>
    <n v="0"/>
    <x v="4"/>
    <x v="1"/>
    <x v="4"/>
    <x v="5"/>
    <x v="1"/>
    <x v="1"/>
  </r>
  <r>
    <x v="1"/>
    <x v="5"/>
    <s v="De Bonte Raaf"/>
    <x v="27"/>
    <x v="62"/>
    <n v="0"/>
    <x v="4"/>
    <x v="1"/>
    <x v="4"/>
    <x v="5"/>
    <x v="1"/>
    <x v="1"/>
  </r>
  <r>
    <x v="1"/>
    <x v="5"/>
    <s v="De Bonte Raaf"/>
    <x v="27"/>
    <x v="63"/>
    <n v="0"/>
    <x v="4"/>
    <x v="1"/>
    <x v="4"/>
    <x v="5"/>
    <x v="1"/>
    <x v="1"/>
  </r>
  <r>
    <x v="1"/>
    <x v="5"/>
    <s v="De Bonte Raaf"/>
    <x v="27"/>
    <x v="64"/>
    <n v="4.28"/>
    <x v="4"/>
    <x v="1"/>
    <x v="4"/>
    <x v="5"/>
    <x v="1"/>
    <x v="1"/>
  </r>
  <r>
    <x v="1"/>
    <x v="5"/>
    <s v="De Bonte Raaf"/>
    <x v="27"/>
    <x v="65"/>
    <n v="0"/>
    <x v="4"/>
    <x v="1"/>
    <x v="4"/>
    <x v="5"/>
    <x v="1"/>
    <x v="1"/>
  </r>
  <r>
    <x v="1"/>
    <x v="5"/>
    <s v="De Bonte Raaf"/>
    <x v="27"/>
    <x v="66"/>
    <n v="21.42"/>
    <x v="4"/>
    <x v="1"/>
    <x v="4"/>
    <x v="5"/>
    <x v="1"/>
    <x v="1"/>
  </r>
  <r>
    <x v="1"/>
    <x v="5"/>
    <s v="De Bonte Raaf"/>
    <x v="27"/>
    <x v="67"/>
    <n v="0"/>
    <x v="4"/>
    <x v="1"/>
    <x v="4"/>
    <x v="5"/>
    <x v="1"/>
    <x v="1"/>
  </r>
  <r>
    <x v="1"/>
    <x v="5"/>
    <s v="De Bonte Raaf"/>
    <x v="27"/>
    <x v="68"/>
    <n v="0"/>
    <x v="4"/>
    <x v="1"/>
    <x v="4"/>
    <x v="5"/>
    <x v="1"/>
    <x v="1"/>
  </r>
  <r>
    <x v="1"/>
    <x v="5"/>
    <s v="De Bonte Raaf"/>
    <x v="27"/>
    <x v="69"/>
    <n v="0"/>
    <x v="4"/>
    <x v="1"/>
    <x v="4"/>
    <x v="5"/>
    <x v="1"/>
    <x v="1"/>
  </r>
  <r>
    <x v="1"/>
    <x v="5"/>
    <s v="De Bonte Raaf"/>
    <x v="27"/>
    <x v="70"/>
    <n v="2.93"/>
    <x v="4"/>
    <x v="1"/>
    <x v="4"/>
    <x v="5"/>
    <x v="1"/>
    <x v="1"/>
  </r>
  <r>
    <x v="1"/>
    <x v="5"/>
    <s v="De Bonte Raaf"/>
    <x v="27"/>
    <x v="71"/>
    <n v="0"/>
    <x v="4"/>
    <x v="1"/>
    <x v="4"/>
    <x v="5"/>
    <x v="1"/>
    <x v="1"/>
  </r>
  <r>
    <x v="1"/>
    <x v="5"/>
    <s v="De Bonte Raaf"/>
    <x v="27"/>
    <x v="72"/>
    <n v="0"/>
    <x v="4"/>
    <x v="1"/>
    <x v="4"/>
    <x v="4"/>
    <x v="1"/>
    <x v="1"/>
  </r>
  <r>
    <x v="1"/>
    <x v="5"/>
    <s v="De Bonte Raaf"/>
    <x v="27"/>
    <x v="73"/>
    <n v="0"/>
    <x v="4"/>
    <x v="1"/>
    <x v="4"/>
    <x v="4"/>
    <x v="1"/>
    <x v="1"/>
  </r>
  <r>
    <x v="1"/>
    <x v="5"/>
    <s v="De Bonte Raaf"/>
    <x v="27"/>
    <x v="74"/>
    <n v="0"/>
    <x v="4"/>
    <x v="1"/>
    <x v="4"/>
    <x v="4"/>
    <x v="1"/>
    <x v="1"/>
  </r>
  <r>
    <x v="1"/>
    <x v="5"/>
    <s v="De Bonte Raaf"/>
    <x v="27"/>
    <x v="75"/>
    <n v="0"/>
    <x v="4"/>
    <x v="1"/>
    <x v="4"/>
    <x v="4"/>
    <x v="1"/>
    <x v="1"/>
  </r>
  <r>
    <x v="1"/>
    <x v="5"/>
    <s v="De Bonte Raaf"/>
    <x v="27"/>
    <x v="76"/>
    <n v="55.52"/>
    <x v="4"/>
    <x v="1"/>
    <x v="4"/>
    <x v="6"/>
    <x v="1"/>
    <x v="1"/>
  </r>
  <r>
    <x v="1"/>
    <x v="5"/>
    <s v="De Bonte Raaf"/>
    <x v="27"/>
    <x v="125"/>
    <n v="0"/>
    <x v="4"/>
    <x v="1"/>
    <x v="4"/>
    <x v="6"/>
    <x v="1"/>
    <x v="1"/>
  </r>
  <r>
    <x v="1"/>
    <x v="5"/>
    <s v="De Bonte Raaf"/>
    <x v="27"/>
    <x v="77"/>
    <n v="-21"/>
    <x v="4"/>
    <x v="1"/>
    <x v="4"/>
    <x v="7"/>
    <x v="1"/>
    <x v="1"/>
  </r>
  <r>
    <x v="1"/>
    <x v="5"/>
    <s v="De Bonte Raaf"/>
    <x v="27"/>
    <x v="78"/>
    <n v="0"/>
    <x v="4"/>
    <x v="1"/>
    <x v="4"/>
    <x v="7"/>
    <x v="1"/>
    <x v="1"/>
  </r>
  <r>
    <x v="1"/>
    <x v="5"/>
    <s v="De Bonte Raaf"/>
    <x v="27"/>
    <x v="79"/>
    <n v="0"/>
    <x v="4"/>
    <x v="1"/>
    <x v="4"/>
    <x v="7"/>
    <x v="1"/>
    <x v="1"/>
  </r>
  <r>
    <x v="1"/>
    <x v="5"/>
    <s v="De Bonte Raaf"/>
    <x v="27"/>
    <x v="80"/>
    <n v="0"/>
    <x v="4"/>
    <x v="1"/>
    <x v="4"/>
    <x v="8"/>
    <x v="1"/>
    <x v="1"/>
  </r>
  <r>
    <x v="1"/>
    <x v="5"/>
    <s v="De Bonte Raaf"/>
    <x v="27"/>
    <x v="126"/>
    <n v="0"/>
    <x v="4"/>
    <x v="1"/>
    <x v="4"/>
    <x v="8"/>
    <x v="1"/>
    <x v="1"/>
  </r>
  <r>
    <x v="1"/>
    <x v="5"/>
    <s v="De Bonte Raaf"/>
    <x v="27"/>
    <x v="81"/>
    <n v="772.17"/>
    <x v="4"/>
    <x v="1"/>
    <x v="4"/>
    <x v="8"/>
    <x v="1"/>
    <x v="1"/>
  </r>
  <r>
    <x v="1"/>
    <x v="5"/>
    <s v="De Bonte Raaf"/>
    <x v="27"/>
    <x v="82"/>
    <n v="0"/>
    <x v="4"/>
    <x v="1"/>
    <x v="4"/>
    <x v="8"/>
    <x v="1"/>
    <x v="1"/>
  </r>
  <r>
    <x v="1"/>
    <x v="5"/>
    <s v="De Bonte Raaf"/>
    <x v="27"/>
    <x v="83"/>
    <n v="772.17"/>
    <x v="4"/>
    <x v="1"/>
    <x v="4"/>
    <x v="9"/>
    <x v="1"/>
    <x v="1"/>
  </r>
  <r>
    <x v="1"/>
    <x v="5"/>
    <s v="De Bonte Raaf"/>
    <x v="27"/>
    <x v="84"/>
    <n v="0"/>
    <x v="4"/>
    <x v="1"/>
    <x v="4"/>
    <x v="3"/>
    <x v="1"/>
    <x v="1"/>
  </r>
  <r>
    <x v="1"/>
    <x v="5"/>
    <s v="De Bonte Raaf"/>
    <x v="28"/>
    <x v="0"/>
    <n v="3623.07"/>
    <x v="4"/>
    <x v="1"/>
    <x v="3"/>
    <x v="0"/>
    <x v="3"/>
    <x v="1"/>
  </r>
  <r>
    <x v="1"/>
    <x v="5"/>
    <s v="De Bonte Raaf"/>
    <x v="28"/>
    <x v="85"/>
    <n v="1276.02"/>
    <x v="4"/>
    <x v="1"/>
    <x v="3"/>
    <x v="0"/>
    <x v="3"/>
    <x v="1"/>
  </r>
  <r>
    <x v="1"/>
    <x v="5"/>
    <s v="De Bonte Raaf"/>
    <x v="28"/>
    <x v="2"/>
    <n v="0"/>
    <x v="4"/>
    <x v="1"/>
    <x v="3"/>
    <x v="0"/>
    <x v="3"/>
    <x v="1"/>
  </r>
  <r>
    <x v="1"/>
    <x v="5"/>
    <s v="De Bonte Raaf"/>
    <x v="28"/>
    <x v="86"/>
    <n v="1276.02"/>
    <x v="4"/>
    <x v="1"/>
    <x v="3"/>
    <x v="0"/>
    <x v="3"/>
    <x v="1"/>
  </r>
  <r>
    <x v="1"/>
    <x v="5"/>
    <s v="De Bonte Raaf"/>
    <x v="28"/>
    <x v="4"/>
    <n v="1335"/>
    <x v="4"/>
    <x v="1"/>
    <x v="3"/>
    <x v="1"/>
    <x v="3"/>
    <x v="1"/>
  </r>
  <r>
    <x v="1"/>
    <x v="5"/>
    <s v="De Bonte Raaf"/>
    <x v="28"/>
    <x v="5"/>
    <n v="0"/>
    <x v="4"/>
    <x v="1"/>
    <x v="3"/>
    <x v="0"/>
    <x v="3"/>
    <x v="1"/>
  </r>
  <r>
    <x v="1"/>
    <x v="5"/>
    <s v="De Bonte Raaf"/>
    <x v="28"/>
    <x v="6"/>
    <n v="2001.71"/>
    <x v="4"/>
    <x v="1"/>
    <x v="3"/>
    <x v="0"/>
    <x v="3"/>
    <x v="1"/>
  </r>
  <r>
    <x v="1"/>
    <x v="5"/>
    <s v="De Bonte Raaf"/>
    <x v="28"/>
    <x v="101"/>
    <n v="0"/>
    <x v="4"/>
    <x v="1"/>
    <x v="3"/>
    <x v="1"/>
    <x v="3"/>
    <x v="1"/>
  </r>
  <r>
    <x v="1"/>
    <x v="5"/>
    <s v="De Bonte Raaf"/>
    <x v="28"/>
    <x v="7"/>
    <n v="0"/>
    <x v="4"/>
    <x v="1"/>
    <x v="3"/>
    <x v="0"/>
    <x v="3"/>
    <x v="1"/>
  </r>
  <r>
    <x v="1"/>
    <x v="5"/>
    <s v="De Bonte Raaf"/>
    <x v="28"/>
    <x v="96"/>
    <n v="5"/>
    <x v="4"/>
    <x v="1"/>
    <x v="3"/>
    <x v="0"/>
    <x v="3"/>
    <x v="1"/>
  </r>
  <r>
    <x v="1"/>
    <x v="5"/>
    <s v="De Bonte Raaf"/>
    <x v="28"/>
    <x v="102"/>
    <n v="0"/>
    <x v="4"/>
    <x v="1"/>
    <x v="3"/>
    <x v="0"/>
    <x v="3"/>
    <x v="1"/>
  </r>
  <r>
    <x v="1"/>
    <x v="5"/>
    <s v="De Bonte Raaf"/>
    <x v="28"/>
    <x v="87"/>
    <n v="1335"/>
    <x v="4"/>
    <x v="1"/>
    <x v="3"/>
    <x v="0"/>
    <x v="3"/>
    <x v="1"/>
  </r>
  <r>
    <x v="1"/>
    <x v="5"/>
    <s v="De Bonte Raaf"/>
    <x v="28"/>
    <x v="88"/>
    <n v="1335"/>
    <x v="4"/>
    <x v="1"/>
    <x v="3"/>
    <x v="0"/>
    <x v="3"/>
    <x v="1"/>
  </r>
  <r>
    <x v="1"/>
    <x v="5"/>
    <s v="De Bonte Raaf"/>
    <x v="28"/>
    <x v="89"/>
    <n v="1335"/>
    <x v="4"/>
    <x v="1"/>
    <x v="3"/>
    <x v="0"/>
    <x v="3"/>
    <x v="1"/>
  </r>
  <r>
    <x v="1"/>
    <x v="5"/>
    <s v="De Bonte Raaf"/>
    <x v="28"/>
    <x v="90"/>
    <n v="1335"/>
    <x v="4"/>
    <x v="1"/>
    <x v="3"/>
    <x v="0"/>
    <x v="3"/>
    <x v="1"/>
  </r>
  <r>
    <x v="1"/>
    <x v="5"/>
    <s v="De Bonte Raaf"/>
    <x v="28"/>
    <x v="91"/>
    <n v="1335"/>
    <x v="4"/>
    <x v="1"/>
    <x v="3"/>
    <x v="0"/>
    <x v="3"/>
    <x v="1"/>
  </r>
  <r>
    <x v="1"/>
    <x v="5"/>
    <s v="De Bonte Raaf"/>
    <x v="28"/>
    <x v="103"/>
    <n v="0"/>
    <x v="4"/>
    <x v="1"/>
    <x v="3"/>
    <x v="1"/>
    <x v="3"/>
    <x v="1"/>
  </r>
  <r>
    <x v="1"/>
    <x v="5"/>
    <s v="De Bonte Raaf"/>
    <x v="28"/>
    <x v="15"/>
    <n v="0"/>
    <x v="4"/>
    <x v="1"/>
    <x v="3"/>
    <x v="0"/>
    <x v="3"/>
    <x v="1"/>
  </r>
  <r>
    <x v="1"/>
    <x v="5"/>
    <s v="De Bonte Raaf"/>
    <x v="28"/>
    <x v="16"/>
    <n v="0"/>
    <x v="4"/>
    <x v="1"/>
    <x v="3"/>
    <x v="0"/>
    <x v="3"/>
    <x v="1"/>
  </r>
  <r>
    <x v="1"/>
    <x v="5"/>
    <s v="De Bonte Raaf"/>
    <x v="28"/>
    <x v="17"/>
    <n v="1276.02"/>
    <x v="4"/>
    <x v="1"/>
    <x v="3"/>
    <x v="0"/>
    <x v="3"/>
    <x v="1"/>
  </r>
  <r>
    <x v="1"/>
    <x v="5"/>
    <s v="De Bonte Raaf"/>
    <x v="28"/>
    <x v="18"/>
    <n v="1276.02"/>
    <x v="4"/>
    <x v="1"/>
    <x v="3"/>
    <x v="0"/>
    <x v="3"/>
    <x v="1"/>
  </r>
  <r>
    <x v="1"/>
    <x v="5"/>
    <s v="De Bonte Raaf"/>
    <x v="28"/>
    <x v="19"/>
    <n v="14"/>
    <x v="4"/>
    <x v="1"/>
    <x v="3"/>
    <x v="0"/>
    <x v="3"/>
    <x v="1"/>
  </r>
  <r>
    <x v="1"/>
    <x v="5"/>
    <s v="De Bonte Raaf"/>
    <x v="28"/>
    <x v="20"/>
    <n v="1276.02"/>
    <x v="4"/>
    <x v="1"/>
    <x v="3"/>
    <x v="0"/>
    <x v="3"/>
    <x v="1"/>
  </r>
  <r>
    <x v="1"/>
    <x v="5"/>
    <s v="De Bonte Raaf"/>
    <x v="28"/>
    <x v="21"/>
    <n v="-73.33"/>
    <x v="4"/>
    <x v="1"/>
    <x v="3"/>
    <x v="0"/>
    <x v="3"/>
    <x v="1"/>
  </r>
  <r>
    <x v="1"/>
    <x v="5"/>
    <s v="De Bonte Raaf"/>
    <x v="28"/>
    <x v="22"/>
    <n v="1276.02"/>
    <x v="4"/>
    <x v="1"/>
    <x v="3"/>
    <x v="0"/>
    <x v="3"/>
    <x v="1"/>
  </r>
  <r>
    <x v="1"/>
    <x v="5"/>
    <s v="De Bonte Raaf"/>
    <x v="28"/>
    <x v="23"/>
    <n v="1276.02"/>
    <x v="4"/>
    <x v="1"/>
    <x v="3"/>
    <x v="0"/>
    <x v="3"/>
    <x v="1"/>
  </r>
  <r>
    <x v="1"/>
    <x v="5"/>
    <s v="De Bonte Raaf"/>
    <x v="28"/>
    <x v="24"/>
    <n v="1276.02"/>
    <x v="4"/>
    <x v="1"/>
    <x v="3"/>
    <x v="0"/>
    <x v="3"/>
    <x v="1"/>
  </r>
  <r>
    <x v="1"/>
    <x v="5"/>
    <s v="De Bonte Raaf"/>
    <x v="28"/>
    <x v="25"/>
    <n v="21.67"/>
    <x v="4"/>
    <x v="1"/>
    <x v="3"/>
    <x v="0"/>
    <x v="3"/>
    <x v="1"/>
  </r>
  <r>
    <x v="1"/>
    <x v="5"/>
    <s v="De Bonte Raaf"/>
    <x v="28"/>
    <x v="26"/>
    <n v="100.8"/>
    <x v="4"/>
    <x v="1"/>
    <x v="3"/>
    <x v="0"/>
    <x v="3"/>
    <x v="1"/>
  </r>
  <r>
    <x v="1"/>
    <x v="5"/>
    <s v="De Bonte Raaf"/>
    <x v="28"/>
    <x v="27"/>
    <n v="162.66999999999999"/>
    <x v="4"/>
    <x v="1"/>
    <x v="3"/>
    <x v="0"/>
    <x v="3"/>
    <x v="1"/>
  </r>
  <r>
    <x v="1"/>
    <x v="5"/>
    <s v="De Bonte Raaf"/>
    <x v="28"/>
    <x v="28"/>
    <n v="1276.02"/>
    <x v="4"/>
    <x v="1"/>
    <x v="3"/>
    <x v="0"/>
    <x v="3"/>
    <x v="1"/>
  </r>
  <r>
    <x v="1"/>
    <x v="5"/>
    <s v="De Bonte Raaf"/>
    <x v="28"/>
    <x v="29"/>
    <n v="0"/>
    <x v="4"/>
    <x v="1"/>
    <x v="3"/>
    <x v="0"/>
    <x v="3"/>
    <x v="1"/>
  </r>
  <r>
    <x v="1"/>
    <x v="5"/>
    <s v="De Bonte Raaf"/>
    <x v="28"/>
    <x v="30"/>
    <n v="2225"/>
    <x v="4"/>
    <x v="1"/>
    <x v="3"/>
    <x v="0"/>
    <x v="3"/>
    <x v="1"/>
  </r>
  <r>
    <x v="1"/>
    <x v="5"/>
    <s v="De Bonte Raaf"/>
    <x v="28"/>
    <x v="31"/>
    <n v="14.26"/>
    <x v="4"/>
    <x v="1"/>
    <x v="3"/>
    <x v="0"/>
    <x v="3"/>
    <x v="1"/>
  </r>
  <r>
    <x v="1"/>
    <x v="5"/>
    <s v="De Bonte Raaf"/>
    <x v="28"/>
    <x v="32"/>
    <n v="93.6"/>
    <x v="4"/>
    <x v="1"/>
    <x v="3"/>
    <x v="0"/>
    <x v="3"/>
    <x v="1"/>
  </r>
  <r>
    <x v="1"/>
    <x v="5"/>
    <s v="De Bonte Raaf"/>
    <x v="28"/>
    <x v="33"/>
    <n v="60"/>
    <x v="4"/>
    <x v="1"/>
    <x v="3"/>
    <x v="0"/>
    <x v="3"/>
    <x v="1"/>
  </r>
  <r>
    <x v="1"/>
    <x v="5"/>
    <s v="De Bonte Raaf"/>
    <x v="28"/>
    <x v="34"/>
    <n v="60"/>
    <x v="4"/>
    <x v="1"/>
    <x v="3"/>
    <x v="0"/>
    <x v="3"/>
    <x v="1"/>
  </r>
  <r>
    <x v="1"/>
    <x v="5"/>
    <s v="De Bonte Raaf"/>
    <x v="28"/>
    <x v="35"/>
    <n v="60"/>
    <x v="4"/>
    <x v="1"/>
    <x v="3"/>
    <x v="0"/>
    <x v="3"/>
    <x v="1"/>
  </r>
  <r>
    <x v="1"/>
    <x v="5"/>
    <s v="De Bonte Raaf"/>
    <x v="28"/>
    <x v="36"/>
    <n v="94"/>
    <x v="4"/>
    <x v="1"/>
    <x v="3"/>
    <x v="0"/>
    <x v="3"/>
    <x v="1"/>
  </r>
  <r>
    <x v="1"/>
    <x v="5"/>
    <s v="De Bonte Raaf"/>
    <x v="28"/>
    <x v="37"/>
    <n v="89.32"/>
    <x v="4"/>
    <x v="1"/>
    <x v="3"/>
    <x v="0"/>
    <x v="3"/>
    <x v="1"/>
  </r>
  <r>
    <x v="1"/>
    <x v="5"/>
    <s v="De Bonte Raaf"/>
    <x v="28"/>
    <x v="127"/>
    <n v="8.33"/>
    <x v="4"/>
    <x v="1"/>
    <x v="3"/>
    <x v="0"/>
    <x v="3"/>
    <x v="1"/>
  </r>
  <r>
    <x v="1"/>
    <x v="5"/>
    <s v="De Bonte Raaf"/>
    <x v="28"/>
    <x v="128"/>
    <n v="32.520000000000003"/>
    <x v="4"/>
    <x v="1"/>
    <x v="3"/>
    <x v="0"/>
    <x v="3"/>
    <x v="1"/>
  </r>
  <r>
    <x v="1"/>
    <x v="5"/>
    <s v="De Bonte Raaf"/>
    <x v="28"/>
    <x v="129"/>
    <n v="8932.14"/>
    <x v="4"/>
    <x v="1"/>
    <x v="3"/>
    <x v="0"/>
    <x v="3"/>
    <x v="1"/>
  </r>
  <r>
    <x v="1"/>
    <x v="5"/>
    <s v="De Bonte Raaf"/>
    <x v="28"/>
    <x v="38"/>
    <n v="53.44"/>
    <x v="4"/>
    <x v="1"/>
    <x v="3"/>
    <x v="0"/>
    <x v="3"/>
    <x v="1"/>
  </r>
  <r>
    <x v="1"/>
    <x v="5"/>
    <s v="De Bonte Raaf"/>
    <x v="28"/>
    <x v="39"/>
    <n v="0"/>
    <x v="4"/>
    <x v="1"/>
    <x v="3"/>
    <x v="0"/>
    <x v="3"/>
    <x v="1"/>
  </r>
  <r>
    <x v="1"/>
    <x v="5"/>
    <s v="De Bonte Raaf"/>
    <x v="28"/>
    <x v="40"/>
    <n v="53.44"/>
    <x v="4"/>
    <x v="1"/>
    <x v="3"/>
    <x v="0"/>
    <x v="3"/>
    <x v="1"/>
  </r>
  <r>
    <x v="1"/>
    <x v="5"/>
    <s v="De Bonte Raaf"/>
    <x v="28"/>
    <x v="41"/>
    <n v="0"/>
    <x v="4"/>
    <x v="1"/>
    <x v="3"/>
    <x v="0"/>
    <x v="3"/>
    <x v="1"/>
  </r>
  <r>
    <x v="1"/>
    <x v="5"/>
    <s v="De Bonte Raaf"/>
    <x v="28"/>
    <x v="92"/>
    <n v="1335"/>
    <x v="4"/>
    <x v="1"/>
    <x v="3"/>
    <x v="0"/>
    <x v="3"/>
    <x v="1"/>
  </r>
  <r>
    <x v="1"/>
    <x v="5"/>
    <s v="De Bonte Raaf"/>
    <x v="28"/>
    <x v="107"/>
    <n v="0"/>
    <x v="4"/>
    <x v="1"/>
    <x v="3"/>
    <x v="1"/>
    <x v="3"/>
    <x v="1"/>
  </r>
  <r>
    <x v="1"/>
    <x v="5"/>
    <s v="De Bonte Raaf"/>
    <x v="28"/>
    <x v="43"/>
    <n v="0"/>
    <x v="4"/>
    <x v="1"/>
    <x v="3"/>
    <x v="1"/>
    <x v="3"/>
    <x v="1"/>
  </r>
  <r>
    <x v="1"/>
    <x v="5"/>
    <s v="De Bonte Raaf"/>
    <x v="28"/>
    <x v="108"/>
    <n v="0"/>
    <x v="4"/>
    <x v="1"/>
    <x v="3"/>
    <x v="1"/>
    <x v="3"/>
    <x v="1"/>
  </r>
  <r>
    <x v="1"/>
    <x v="5"/>
    <s v="De Bonte Raaf"/>
    <x v="28"/>
    <x v="109"/>
    <n v="0"/>
    <x v="4"/>
    <x v="1"/>
    <x v="3"/>
    <x v="1"/>
    <x v="3"/>
    <x v="1"/>
  </r>
  <r>
    <x v="1"/>
    <x v="5"/>
    <s v="De Bonte Raaf"/>
    <x v="28"/>
    <x v="110"/>
    <n v="0"/>
    <x v="4"/>
    <x v="1"/>
    <x v="3"/>
    <x v="1"/>
    <x v="3"/>
    <x v="1"/>
  </r>
  <r>
    <x v="1"/>
    <x v="5"/>
    <s v="De Bonte Raaf"/>
    <x v="28"/>
    <x v="44"/>
    <n v="0"/>
    <x v="4"/>
    <x v="1"/>
    <x v="3"/>
    <x v="2"/>
    <x v="3"/>
    <x v="1"/>
  </r>
  <r>
    <x v="1"/>
    <x v="5"/>
    <s v="De Bonte Raaf"/>
    <x v="28"/>
    <x v="111"/>
    <n v="0"/>
    <x v="4"/>
    <x v="1"/>
    <x v="3"/>
    <x v="2"/>
    <x v="3"/>
    <x v="1"/>
  </r>
  <r>
    <x v="1"/>
    <x v="5"/>
    <s v="De Bonte Raaf"/>
    <x v="28"/>
    <x v="46"/>
    <n v="5"/>
    <x v="4"/>
    <x v="1"/>
    <x v="3"/>
    <x v="2"/>
    <x v="3"/>
    <x v="1"/>
  </r>
  <r>
    <x v="1"/>
    <x v="5"/>
    <s v="De Bonte Raaf"/>
    <x v="28"/>
    <x v="112"/>
    <n v="0"/>
    <x v="4"/>
    <x v="1"/>
    <x v="3"/>
    <x v="2"/>
    <x v="3"/>
    <x v="1"/>
  </r>
  <r>
    <x v="1"/>
    <x v="5"/>
    <s v="De Bonte Raaf"/>
    <x v="28"/>
    <x v="113"/>
    <n v="0"/>
    <x v="4"/>
    <x v="1"/>
    <x v="3"/>
    <x v="2"/>
    <x v="3"/>
    <x v="1"/>
  </r>
  <r>
    <x v="1"/>
    <x v="5"/>
    <s v="De Bonte Raaf"/>
    <x v="28"/>
    <x v="114"/>
    <n v="0"/>
    <x v="4"/>
    <x v="1"/>
    <x v="3"/>
    <x v="2"/>
    <x v="3"/>
    <x v="1"/>
  </r>
  <r>
    <x v="1"/>
    <x v="5"/>
    <s v="De Bonte Raaf"/>
    <x v="28"/>
    <x v="115"/>
    <n v="0"/>
    <x v="4"/>
    <x v="1"/>
    <x v="3"/>
    <x v="2"/>
    <x v="3"/>
    <x v="1"/>
  </r>
  <r>
    <x v="1"/>
    <x v="5"/>
    <s v="De Bonte Raaf"/>
    <x v="28"/>
    <x v="116"/>
    <n v="0"/>
    <x v="4"/>
    <x v="1"/>
    <x v="3"/>
    <x v="1"/>
    <x v="3"/>
    <x v="1"/>
  </r>
  <r>
    <x v="1"/>
    <x v="5"/>
    <s v="De Bonte Raaf"/>
    <x v="28"/>
    <x v="117"/>
    <n v="0"/>
    <x v="4"/>
    <x v="1"/>
    <x v="3"/>
    <x v="2"/>
    <x v="3"/>
    <x v="1"/>
  </r>
  <r>
    <x v="1"/>
    <x v="5"/>
    <s v="De Bonte Raaf"/>
    <x v="28"/>
    <x v="118"/>
    <n v="0"/>
    <x v="4"/>
    <x v="1"/>
    <x v="3"/>
    <x v="1"/>
    <x v="3"/>
    <x v="1"/>
  </r>
  <r>
    <x v="1"/>
    <x v="5"/>
    <s v="De Bonte Raaf"/>
    <x v="28"/>
    <x v="119"/>
    <n v="-5.34"/>
    <x v="4"/>
    <x v="1"/>
    <x v="3"/>
    <x v="10"/>
    <x v="3"/>
    <x v="1"/>
  </r>
  <r>
    <x v="1"/>
    <x v="5"/>
    <s v="De Bonte Raaf"/>
    <x v="28"/>
    <x v="132"/>
    <n v="0"/>
    <x v="4"/>
    <x v="1"/>
    <x v="3"/>
    <x v="10"/>
    <x v="3"/>
    <x v="1"/>
  </r>
  <r>
    <x v="1"/>
    <x v="5"/>
    <s v="De Bonte Raaf"/>
    <x v="28"/>
    <x v="133"/>
    <n v="0"/>
    <x v="4"/>
    <x v="1"/>
    <x v="3"/>
    <x v="10"/>
    <x v="3"/>
    <x v="1"/>
  </r>
  <r>
    <x v="1"/>
    <x v="5"/>
    <s v="De Bonte Raaf"/>
    <x v="28"/>
    <x v="120"/>
    <n v="293.27"/>
    <x v="4"/>
    <x v="1"/>
    <x v="3"/>
    <x v="10"/>
    <x v="3"/>
    <x v="1"/>
  </r>
  <r>
    <x v="1"/>
    <x v="5"/>
    <s v="De Bonte Raaf"/>
    <x v="28"/>
    <x v="121"/>
    <n v="-53.64"/>
    <x v="4"/>
    <x v="1"/>
    <x v="3"/>
    <x v="10"/>
    <x v="3"/>
    <x v="1"/>
  </r>
  <r>
    <x v="1"/>
    <x v="5"/>
    <s v="De Bonte Raaf"/>
    <x v="28"/>
    <x v="122"/>
    <n v="-53.64"/>
    <x v="4"/>
    <x v="1"/>
    <x v="3"/>
    <x v="10"/>
    <x v="3"/>
    <x v="1"/>
  </r>
  <r>
    <x v="1"/>
    <x v="5"/>
    <s v="De Bonte Raaf"/>
    <x v="28"/>
    <x v="123"/>
    <n v="0"/>
    <x v="4"/>
    <x v="1"/>
    <x v="3"/>
    <x v="10"/>
    <x v="3"/>
    <x v="1"/>
  </r>
  <r>
    <x v="1"/>
    <x v="5"/>
    <s v="De Bonte Raaf"/>
    <x v="28"/>
    <x v="124"/>
    <n v="0"/>
    <x v="4"/>
    <x v="1"/>
    <x v="3"/>
    <x v="10"/>
    <x v="3"/>
    <x v="1"/>
  </r>
  <r>
    <x v="1"/>
    <x v="5"/>
    <s v="De Bonte Raaf"/>
    <x v="28"/>
    <x v="48"/>
    <n v="0"/>
    <x v="4"/>
    <x v="1"/>
    <x v="3"/>
    <x v="1"/>
    <x v="3"/>
    <x v="1"/>
  </r>
  <r>
    <x v="1"/>
    <x v="5"/>
    <s v="De Bonte Raaf"/>
    <x v="28"/>
    <x v="49"/>
    <n v="106.8"/>
    <x v="4"/>
    <x v="1"/>
    <x v="3"/>
    <x v="3"/>
    <x v="3"/>
    <x v="1"/>
  </r>
  <r>
    <x v="1"/>
    <x v="5"/>
    <s v="De Bonte Raaf"/>
    <x v="28"/>
    <x v="50"/>
    <n v="16.02"/>
    <x v="4"/>
    <x v="1"/>
    <x v="3"/>
    <x v="4"/>
    <x v="3"/>
    <x v="1"/>
  </r>
  <r>
    <x v="1"/>
    <x v="5"/>
    <s v="De Bonte Raaf"/>
    <x v="28"/>
    <x v="51"/>
    <n v="21.36"/>
    <x v="4"/>
    <x v="1"/>
    <x v="3"/>
    <x v="4"/>
    <x v="3"/>
    <x v="1"/>
  </r>
  <r>
    <x v="1"/>
    <x v="5"/>
    <s v="De Bonte Raaf"/>
    <x v="28"/>
    <x v="52"/>
    <n v="0"/>
    <x v="4"/>
    <x v="1"/>
    <x v="3"/>
    <x v="1"/>
    <x v="3"/>
    <x v="1"/>
  </r>
  <r>
    <x v="1"/>
    <x v="5"/>
    <s v="De Bonte Raaf"/>
    <x v="28"/>
    <x v="53"/>
    <n v="20.02"/>
    <x v="4"/>
    <x v="1"/>
    <x v="3"/>
    <x v="3"/>
    <x v="3"/>
    <x v="1"/>
  </r>
  <r>
    <x v="1"/>
    <x v="5"/>
    <s v="De Bonte Raaf"/>
    <x v="28"/>
    <x v="54"/>
    <n v="3"/>
    <x v="4"/>
    <x v="1"/>
    <x v="3"/>
    <x v="4"/>
    <x v="3"/>
    <x v="1"/>
  </r>
  <r>
    <x v="1"/>
    <x v="5"/>
    <s v="De Bonte Raaf"/>
    <x v="28"/>
    <x v="55"/>
    <n v="4"/>
    <x v="4"/>
    <x v="1"/>
    <x v="3"/>
    <x v="4"/>
    <x v="3"/>
    <x v="1"/>
  </r>
  <r>
    <x v="1"/>
    <x v="5"/>
    <s v="De Bonte Raaf"/>
    <x v="28"/>
    <x v="56"/>
    <n v="0"/>
    <x v="4"/>
    <x v="1"/>
    <x v="3"/>
    <x v="4"/>
    <x v="3"/>
    <x v="1"/>
  </r>
  <r>
    <x v="1"/>
    <x v="5"/>
    <s v="De Bonte Raaf"/>
    <x v="28"/>
    <x v="57"/>
    <n v="0"/>
    <x v="4"/>
    <x v="1"/>
    <x v="3"/>
    <x v="4"/>
    <x v="3"/>
    <x v="1"/>
  </r>
  <r>
    <x v="1"/>
    <x v="5"/>
    <s v="De Bonte Raaf"/>
    <x v="28"/>
    <x v="58"/>
    <n v="0"/>
    <x v="4"/>
    <x v="1"/>
    <x v="3"/>
    <x v="4"/>
    <x v="3"/>
    <x v="1"/>
  </r>
  <r>
    <x v="1"/>
    <x v="5"/>
    <s v="De Bonte Raaf"/>
    <x v="28"/>
    <x v="59"/>
    <n v="0"/>
    <x v="4"/>
    <x v="1"/>
    <x v="3"/>
    <x v="4"/>
    <x v="3"/>
    <x v="1"/>
  </r>
  <r>
    <x v="1"/>
    <x v="5"/>
    <s v="De Bonte Raaf"/>
    <x v="28"/>
    <x v="60"/>
    <n v="96.08"/>
    <x v="4"/>
    <x v="1"/>
    <x v="3"/>
    <x v="5"/>
    <x v="3"/>
    <x v="1"/>
  </r>
  <r>
    <x v="1"/>
    <x v="5"/>
    <s v="De Bonte Raaf"/>
    <x v="28"/>
    <x v="61"/>
    <n v="0"/>
    <x v="4"/>
    <x v="1"/>
    <x v="3"/>
    <x v="5"/>
    <x v="3"/>
    <x v="1"/>
  </r>
  <r>
    <x v="1"/>
    <x v="5"/>
    <s v="De Bonte Raaf"/>
    <x v="28"/>
    <x v="62"/>
    <n v="0"/>
    <x v="4"/>
    <x v="1"/>
    <x v="3"/>
    <x v="5"/>
    <x v="3"/>
    <x v="1"/>
  </r>
  <r>
    <x v="1"/>
    <x v="5"/>
    <s v="De Bonte Raaf"/>
    <x v="28"/>
    <x v="63"/>
    <n v="0"/>
    <x v="4"/>
    <x v="1"/>
    <x v="3"/>
    <x v="5"/>
    <x v="3"/>
    <x v="1"/>
  </r>
  <r>
    <x v="1"/>
    <x v="5"/>
    <s v="De Bonte Raaf"/>
    <x v="28"/>
    <x v="64"/>
    <n v="6.89"/>
    <x v="4"/>
    <x v="1"/>
    <x v="3"/>
    <x v="5"/>
    <x v="3"/>
    <x v="1"/>
  </r>
  <r>
    <x v="1"/>
    <x v="5"/>
    <s v="De Bonte Raaf"/>
    <x v="28"/>
    <x v="65"/>
    <n v="0"/>
    <x v="4"/>
    <x v="1"/>
    <x v="3"/>
    <x v="5"/>
    <x v="3"/>
    <x v="1"/>
  </r>
  <r>
    <x v="1"/>
    <x v="5"/>
    <s v="De Bonte Raaf"/>
    <x v="28"/>
    <x v="66"/>
    <n v="0"/>
    <x v="4"/>
    <x v="1"/>
    <x v="3"/>
    <x v="5"/>
    <x v="3"/>
    <x v="1"/>
  </r>
  <r>
    <x v="1"/>
    <x v="5"/>
    <s v="De Bonte Raaf"/>
    <x v="28"/>
    <x v="67"/>
    <n v="98.25"/>
    <x v="4"/>
    <x v="1"/>
    <x v="3"/>
    <x v="5"/>
    <x v="3"/>
    <x v="1"/>
  </r>
  <r>
    <x v="1"/>
    <x v="5"/>
    <s v="De Bonte Raaf"/>
    <x v="28"/>
    <x v="68"/>
    <n v="0"/>
    <x v="4"/>
    <x v="1"/>
    <x v="3"/>
    <x v="5"/>
    <x v="3"/>
    <x v="1"/>
  </r>
  <r>
    <x v="1"/>
    <x v="5"/>
    <s v="De Bonte Raaf"/>
    <x v="28"/>
    <x v="69"/>
    <n v="0"/>
    <x v="4"/>
    <x v="1"/>
    <x v="3"/>
    <x v="5"/>
    <x v="3"/>
    <x v="1"/>
  </r>
  <r>
    <x v="1"/>
    <x v="5"/>
    <s v="De Bonte Raaf"/>
    <x v="28"/>
    <x v="70"/>
    <n v="4.72"/>
    <x v="4"/>
    <x v="1"/>
    <x v="3"/>
    <x v="5"/>
    <x v="3"/>
    <x v="1"/>
  </r>
  <r>
    <x v="1"/>
    <x v="5"/>
    <s v="De Bonte Raaf"/>
    <x v="28"/>
    <x v="71"/>
    <n v="0"/>
    <x v="4"/>
    <x v="1"/>
    <x v="3"/>
    <x v="5"/>
    <x v="3"/>
    <x v="1"/>
  </r>
  <r>
    <x v="1"/>
    <x v="5"/>
    <s v="De Bonte Raaf"/>
    <x v="28"/>
    <x v="72"/>
    <n v="0"/>
    <x v="4"/>
    <x v="1"/>
    <x v="3"/>
    <x v="4"/>
    <x v="3"/>
    <x v="1"/>
  </r>
  <r>
    <x v="1"/>
    <x v="5"/>
    <s v="De Bonte Raaf"/>
    <x v="28"/>
    <x v="73"/>
    <n v="0"/>
    <x v="4"/>
    <x v="1"/>
    <x v="3"/>
    <x v="4"/>
    <x v="3"/>
    <x v="1"/>
  </r>
  <r>
    <x v="1"/>
    <x v="5"/>
    <s v="De Bonte Raaf"/>
    <x v="28"/>
    <x v="74"/>
    <n v="0"/>
    <x v="4"/>
    <x v="1"/>
    <x v="3"/>
    <x v="4"/>
    <x v="3"/>
    <x v="1"/>
  </r>
  <r>
    <x v="1"/>
    <x v="5"/>
    <s v="De Bonte Raaf"/>
    <x v="28"/>
    <x v="75"/>
    <n v="0"/>
    <x v="4"/>
    <x v="1"/>
    <x v="3"/>
    <x v="4"/>
    <x v="3"/>
    <x v="1"/>
  </r>
  <r>
    <x v="1"/>
    <x v="5"/>
    <s v="De Bonte Raaf"/>
    <x v="28"/>
    <x v="76"/>
    <n v="89.32"/>
    <x v="4"/>
    <x v="1"/>
    <x v="3"/>
    <x v="6"/>
    <x v="3"/>
    <x v="1"/>
  </r>
  <r>
    <x v="1"/>
    <x v="5"/>
    <s v="De Bonte Raaf"/>
    <x v="28"/>
    <x v="125"/>
    <n v="0"/>
    <x v="4"/>
    <x v="1"/>
    <x v="3"/>
    <x v="6"/>
    <x v="3"/>
    <x v="1"/>
  </r>
  <r>
    <x v="1"/>
    <x v="5"/>
    <s v="De Bonte Raaf"/>
    <x v="28"/>
    <x v="77"/>
    <n v="-73.33"/>
    <x v="4"/>
    <x v="1"/>
    <x v="3"/>
    <x v="7"/>
    <x v="3"/>
    <x v="1"/>
  </r>
  <r>
    <x v="1"/>
    <x v="5"/>
    <s v="De Bonte Raaf"/>
    <x v="28"/>
    <x v="78"/>
    <n v="0"/>
    <x v="4"/>
    <x v="1"/>
    <x v="3"/>
    <x v="7"/>
    <x v="3"/>
    <x v="1"/>
  </r>
  <r>
    <x v="1"/>
    <x v="5"/>
    <s v="De Bonte Raaf"/>
    <x v="28"/>
    <x v="79"/>
    <n v="0"/>
    <x v="4"/>
    <x v="1"/>
    <x v="3"/>
    <x v="7"/>
    <x v="3"/>
    <x v="1"/>
  </r>
  <r>
    <x v="1"/>
    <x v="5"/>
    <s v="De Bonte Raaf"/>
    <x v="28"/>
    <x v="80"/>
    <n v="0"/>
    <x v="4"/>
    <x v="1"/>
    <x v="3"/>
    <x v="8"/>
    <x v="3"/>
    <x v="1"/>
  </r>
  <r>
    <x v="1"/>
    <x v="5"/>
    <s v="De Bonte Raaf"/>
    <x v="28"/>
    <x v="126"/>
    <n v="0"/>
    <x v="4"/>
    <x v="1"/>
    <x v="3"/>
    <x v="8"/>
    <x v="3"/>
    <x v="1"/>
  </r>
  <r>
    <x v="1"/>
    <x v="5"/>
    <s v="De Bonte Raaf"/>
    <x v="28"/>
    <x v="81"/>
    <n v="1207.69"/>
    <x v="4"/>
    <x v="1"/>
    <x v="3"/>
    <x v="8"/>
    <x v="3"/>
    <x v="1"/>
  </r>
  <r>
    <x v="1"/>
    <x v="5"/>
    <s v="De Bonte Raaf"/>
    <x v="28"/>
    <x v="82"/>
    <n v="0"/>
    <x v="4"/>
    <x v="1"/>
    <x v="3"/>
    <x v="8"/>
    <x v="3"/>
    <x v="1"/>
  </r>
  <r>
    <x v="1"/>
    <x v="5"/>
    <s v="De Bonte Raaf"/>
    <x v="28"/>
    <x v="83"/>
    <n v="1207.69"/>
    <x v="4"/>
    <x v="1"/>
    <x v="3"/>
    <x v="9"/>
    <x v="3"/>
    <x v="1"/>
  </r>
  <r>
    <x v="1"/>
    <x v="5"/>
    <s v="De Bonte Raaf"/>
    <x v="28"/>
    <x v="84"/>
    <n v="0"/>
    <x v="4"/>
    <x v="1"/>
    <x v="3"/>
    <x v="3"/>
    <x v="3"/>
    <x v="1"/>
  </r>
  <r>
    <x v="1"/>
    <x v="5"/>
    <s v="De Bonte Raaf"/>
    <x v="3"/>
    <x v="0"/>
    <n v="11695.59"/>
    <x v="0"/>
    <x v="2"/>
    <x v="0"/>
    <x v="0"/>
    <x v="1"/>
    <x v="1"/>
  </r>
  <r>
    <x v="1"/>
    <x v="5"/>
    <s v="De Bonte Raaf"/>
    <x v="3"/>
    <x v="85"/>
    <n v="5436.09"/>
    <x v="0"/>
    <x v="2"/>
    <x v="0"/>
    <x v="0"/>
    <x v="1"/>
    <x v="1"/>
  </r>
  <r>
    <x v="1"/>
    <x v="5"/>
    <s v="De Bonte Raaf"/>
    <x v="3"/>
    <x v="97"/>
    <n v="635.25"/>
    <x v="0"/>
    <x v="2"/>
    <x v="0"/>
    <x v="0"/>
    <x v="1"/>
    <x v="1"/>
  </r>
  <r>
    <x v="1"/>
    <x v="5"/>
    <s v="De Bonte Raaf"/>
    <x v="3"/>
    <x v="86"/>
    <n v="5436.09"/>
    <x v="0"/>
    <x v="2"/>
    <x v="0"/>
    <x v="0"/>
    <x v="1"/>
    <x v="1"/>
  </r>
  <r>
    <x v="1"/>
    <x v="5"/>
    <s v="De Bonte Raaf"/>
    <x v="3"/>
    <x v="4"/>
    <n v="5826"/>
    <x v="0"/>
    <x v="2"/>
    <x v="0"/>
    <x v="1"/>
    <x v="1"/>
    <x v="1"/>
  </r>
  <r>
    <x v="1"/>
    <x v="5"/>
    <s v="De Bonte Raaf"/>
    <x v="3"/>
    <x v="98"/>
    <n v="635.25"/>
    <x v="0"/>
    <x v="2"/>
    <x v="0"/>
    <x v="0"/>
    <x v="1"/>
    <x v="1"/>
  </r>
  <r>
    <x v="1"/>
    <x v="5"/>
    <s v="De Bonte Raaf"/>
    <x v="3"/>
    <x v="6"/>
    <n v="8827.86"/>
    <x v="0"/>
    <x v="2"/>
    <x v="0"/>
    <x v="0"/>
    <x v="1"/>
    <x v="1"/>
  </r>
  <r>
    <x v="1"/>
    <x v="5"/>
    <s v="De Bonte Raaf"/>
    <x v="3"/>
    <x v="101"/>
    <n v="0"/>
    <x v="0"/>
    <x v="2"/>
    <x v="0"/>
    <x v="1"/>
    <x v="1"/>
    <x v="1"/>
  </r>
  <r>
    <x v="1"/>
    <x v="5"/>
    <s v="De Bonte Raaf"/>
    <x v="3"/>
    <x v="99"/>
    <n v="635.25"/>
    <x v="0"/>
    <x v="2"/>
    <x v="0"/>
    <x v="0"/>
    <x v="1"/>
    <x v="1"/>
  </r>
  <r>
    <x v="1"/>
    <x v="5"/>
    <s v="De Bonte Raaf"/>
    <x v="3"/>
    <x v="9"/>
    <n v="0"/>
    <x v="0"/>
    <x v="2"/>
    <x v="0"/>
    <x v="0"/>
    <x v="1"/>
    <x v="1"/>
  </r>
  <r>
    <x v="1"/>
    <x v="5"/>
    <s v="De Bonte Raaf"/>
    <x v="3"/>
    <x v="102"/>
    <n v="0"/>
    <x v="0"/>
    <x v="2"/>
    <x v="0"/>
    <x v="0"/>
    <x v="1"/>
    <x v="1"/>
  </r>
  <r>
    <x v="1"/>
    <x v="5"/>
    <s v="De Bonte Raaf"/>
    <x v="3"/>
    <x v="87"/>
    <n v="5826"/>
    <x v="0"/>
    <x v="2"/>
    <x v="0"/>
    <x v="0"/>
    <x v="1"/>
    <x v="1"/>
  </r>
  <r>
    <x v="1"/>
    <x v="5"/>
    <s v="De Bonte Raaf"/>
    <x v="3"/>
    <x v="88"/>
    <n v="6386.25"/>
    <x v="0"/>
    <x v="2"/>
    <x v="0"/>
    <x v="0"/>
    <x v="1"/>
    <x v="1"/>
  </r>
  <r>
    <x v="1"/>
    <x v="5"/>
    <s v="De Bonte Raaf"/>
    <x v="3"/>
    <x v="89"/>
    <n v="5826"/>
    <x v="0"/>
    <x v="2"/>
    <x v="0"/>
    <x v="0"/>
    <x v="1"/>
    <x v="1"/>
  </r>
  <r>
    <x v="1"/>
    <x v="5"/>
    <s v="De Bonte Raaf"/>
    <x v="3"/>
    <x v="90"/>
    <n v="5826"/>
    <x v="0"/>
    <x v="2"/>
    <x v="0"/>
    <x v="0"/>
    <x v="1"/>
    <x v="1"/>
  </r>
  <r>
    <x v="1"/>
    <x v="5"/>
    <s v="De Bonte Raaf"/>
    <x v="3"/>
    <x v="91"/>
    <n v="5826"/>
    <x v="0"/>
    <x v="2"/>
    <x v="0"/>
    <x v="0"/>
    <x v="1"/>
    <x v="1"/>
  </r>
  <r>
    <x v="1"/>
    <x v="5"/>
    <s v="De Bonte Raaf"/>
    <x v="3"/>
    <x v="103"/>
    <n v="0"/>
    <x v="0"/>
    <x v="2"/>
    <x v="0"/>
    <x v="1"/>
    <x v="1"/>
    <x v="1"/>
  </r>
  <r>
    <x v="1"/>
    <x v="5"/>
    <s v="De Bonte Raaf"/>
    <x v="3"/>
    <x v="15"/>
    <n v="0"/>
    <x v="0"/>
    <x v="2"/>
    <x v="0"/>
    <x v="0"/>
    <x v="1"/>
    <x v="1"/>
  </r>
  <r>
    <x v="1"/>
    <x v="5"/>
    <s v="De Bonte Raaf"/>
    <x v="3"/>
    <x v="16"/>
    <n v="4859.25"/>
    <x v="0"/>
    <x v="2"/>
    <x v="0"/>
    <x v="0"/>
    <x v="1"/>
    <x v="1"/>
  </r>
  <r>
    <x v="1"/>
    <x v="5"/>
    <s v="De Bonte Raaf"/>
    <x v="3"/>
    <x v="17"/>
    <n v="0"/>
    <x v="0"/>
    <x v="2"/>
    <x v="0"/>
    <x v="0"/>
    <x v="1"/>
    <x v="1"/>
  </r>
  <r>
    <x v="1"/>
    <x v="5"/>
    <s v="De Bonte Raaf"/>
    <x v="3"/>
    <x v="18"/>
    <n v="6071.34"/>
    <x v="0"/>
    <x v="2"/>
    <x v="0"/>
    <x v="0"/>
    <x v="1"/>
    <x v="1"/>
  </r>
  <r>
    <x v="1"/>
    <x v="5"/>
    <s v="De Bonte Raaf"/>
    <x v="3"/>
    <x v="19"/>
    <n v="22"/>
    <x v="0"/>
    <x v="2"/>
    <x v="0"/>
    <x v="0"/>
    <x v="1"/>
    <x v="1"/>
  </r>
  <r>
    <x v="1"/>
    <x v="5"/>
    <s v="De Bonte Raaf"/>
    <x v="3"/>
    <x v="20"/>
    <n v="6071.34"/>
    <x v="0"/>
    <x v="2"/>
    <x v="0"/>
    <x v="0"/>
    <x v="1"/>
    <x v="1"/>
  </r>
  <r>
    <x v="1"/>
    <x v="5"/>
    <s v="De Bonte Raaf"/>
    <x v="3"/>
    <x v="21"/>
    <n v="-2150.31"/>
    <x v="0"/>
    <x v="2"/>
    <x v="0"/>
    <x v="0"/>
    <x v="1"/>
    <x v="1"/>
  </r>
  <r>
    <x v="1"/>
    <x v="5"/>
    <s v="De Bonte Raaf"/>
    <x v="3"/>
    <x v="22"/>
    <n v="4859.25"/>
    <x v="0"/>
    <x v="2"/>
    <x v="0"/>
    <x v="0"/>
    <x v="1"/>
    <x v="1"/>
  </r>
  <r>
    <x v="1"/>
    <x v="5"/>
    <s v="De Bonte Raaf"/>
    <x v="3"/>
    <x v="23"/>
    <n v="4859.25"/>
    <x v="0"/>
    <x v="2"/>
    <x v="0"/>
    <x v="0"/>
    <x v="1"/>
    <x v="1"/>
  </r>
  <r>
    <x v="1"/>
    <x v="5"/>
    <s v="De Bonte Raaf"/>
    <x v="3"/>
    <x v="24"/>
    <n v="4859.25"/>
    <x v="0"/>
    <x v="2"/>
    <x v="0"/>
    <x v="0"/>
    <x v="1"/>
    <x v="1"/>
  </r>
  <r>
    <x v="1"/>
    <x v="5"/>
    <s v="De Bonte Raaf"/>
    <x v="3"/>
    <x v="25"/>
    <n v="21.67"/>
    <x v="0"/>
    <x v="2"/>
    <x v="0"/>
    <x v="0"/>
    <x v="1"/>
    <x v="1"/>
  </r>
  <r>
    <x v="1"/>
    <x v="5"/>
    <s v="De Bonte Raaf"/>
    <x v="3"/>
    <x v="26"/>
    <n v="173.4"/>
    <x v="0"/>
    <x v="2"/>
    <x v="0"/>
    <x v="0"/>
    <x v="1"/>
    <x v="1"/>
  </r>
  <r>
    <x v="1"/>
    <x v="5"/>
    <s v="De Bonte Raaf"/>
    <x v="3"/>
    <x v="27"/>
    <n v="202.58"/>
    <x v="0"/>
    <x v="2"/>
    <x v="0"/>
    <x v="0"/>
    <x v="1"/>
    <x v="1"/>
  </r>
  <r>
    <x v="1"/>
    <x v="5"/>
    <s v="De Bonte Raaf"/>
    <x v="3"/>
    <x v="28"/>
    <n v="5436.09"/>
    <x v="0"/>
    <x v="2"/>
    <x v="0"/>
    <x v="0"/>
    <x v="1"/>
    <x v="1"/>
  </r>
  <r>
    <x v="1"/>
    <x v="5"/>
    <s v="De Bonte Raaf"/>
    <x v="3"/>
    <x v="29"/>
    <n v="635.25"/>
    <x v="0"/>
    <x v="2"/>
    <x v="0"/>
    <x v="0"/>
    <x v="1"/>
    <x v="1"/>
  </r>
  <r>
    <x v="1"/>
    <x v="5"/>
    <s v="De Bonte Raaf"/>
    <x v="3"/>
    <x v="30"/>
    <n v="5826"/>
    <x v="0"/>
    <x v="2"/>
    <x v="0"/>
    <x v="0"/>
    <x v="1"/>
    <x v="1"/>
  </r>
  <r>
    <x v="1"/>
    <x v="5"/>
    <s v="De Bonte Raaf"/>
    <x v="3"/>
    <x v="31"/>
    <n v="37.35"/>
    <x v="0"/>
    <x v="2"/>
    <x v="0"/>
    <x v="0"/>
    <x v="1"/>
    <x v="1"/>
  </r>
  <r>
    <x v="1"/>
    <x v="5"/>
    <s v="De Bonte Raaf"/>
    <x v="3"/>
    <x v="32"/>
    <n v="171"/>
    <x v="0"/>
    <x v="2"/>
    <x v="0"/>
    <x v="0"/>
    <x v="1"/>
    <x v="1"/>
  </r>
  <r>
    <x v="1"/>
    <x v="5"/>
    <s v="De Bonte Raaf"/>
    <x v="3"/>
    <x v="33"/>
    <n v="109.62"/>
    <x v="0"/>
    <x v="2"/>
    <x v="0"/>
    <x v="0"/>
    <x v="1"/>
    <x v="1"/>
  </r>
  <r>
    <x v="1"/>
    <x v="5"/>
    <s v="De Bonte Raaf"/>
    <x v="3"/>
    <x v="34"/>
    <n v="100"/>
    <x v="0"/>
    <x v="2"/>
    <x v="0"/>
    <x v="0"/>
    <x v="1"/>
    <x v="1"/>
  </r>
  <r>
    <x v="1"/>
    <x v="5"/>
    <s v="De Bonte Raaf"/>
    <x v="3"/>
    <x v="35"/>
    <n v="100"/>
    <x v="0"/>
    <x v="2"/>
    <x v="0"/>
    <x v="0"/>
    <x v="1"/>
    <x v="1"/>
  </r>
  <r>
    <x v="1"/>
    <x v="5"/>
    <s v="De Bonte Raaf"/>
    <x v="3"/>
    <x v="36"/>
    <n v="171"/>
    <x v="0"/>
    <x v="2"/>
    <x v="0"/>
    <x v="0"/>
    <x v="1"/>
    <x v="1"/>
  </r>
  <r>
    <x v="1"/>
    <x v="5"/>
    <s v="De Bonte Raaf"/>
    <x v="3"/>
    <x v="37"/>
    <n v="340.15"/>
    <x v="0"/>
    <x v="2"/>
    <x v="0"/>
    <x v="0"/>
    <x v="1"/>
    <x v="1"/>
  </r>
  <r>
    <x v="1"/>
    <x v="5"/>
    <s v="De Bonte Raaf"/>
    <x v="3"/>
    <x v="127"/>
    <n v="55.5"/>
    <x v="0"/>
    <x v="2"/>
    <x v="0"/>
    <x v="0"/>
    <x v="1"/>
    <x v="1"/>
  </r>
  <r>
    <x v="1"/>
    <x v="5"/>
    <s v="De Bonte Raaf"/>
    <x v="3"/>
    <x v="128"/>
    <n v="55.5"/>
    <x v="0"/>
    <x v="2"/>
    <x v="0"/>
    <x v="0"/>
    <x v="1"/>
    <x v="1"/>
  </r>
  <r>
    <x v="1"/>
    <x v="5"/>
    <s v="De Bonte Raaf"/>
    <x v="3"/>
    <x v="129"/>
    <n v="72961.02"/>
    <x v="0"/>
    <x v="2"/>
    <x v="0"/>
    <x v="0"/>
    <x v="1"/>
    <x v="1"/>
  </r>
  <r>
    <x v="1"/>
    <x v="5"/>
    <s v="De Bonte Raaf"/>
    <x v="3"/>
    <x v="38"/>
    <n v="13.2"/>
    <x v="0"/>
    <x v="2"/>
    <x v="0"/>
    <x v="0"/>
    <x v="1"/>
    <x v="1"/>
  </r>
  <r>
    <x v="1"/>
    <x v="5"/>
    <s v="De Bonte Raaf"/>
    <x v="3"/>
    <x v="93"/>
    <n v="136.80000000000001"/>
    <x v="0"/>
    <x v="2"/>
    <x v="0"/>
    <x v="0"/>
    <x v="1"/>
    <x v="1"/>
  </r>
  <r>
    <x v="1"/>
    <x v="5"/>
    <s v="De Bonte Raaf"/>
    <x v="3"/>
    <x v="40"/>
    <n v="150"/>
    <x v="0"/>
    <x v="2"/>
    <x v="0"/>
    <x v="0"/>
    <x v="1"/>
    <x v="1"/>
  </r>
  <r>
    <x v="1"/>
    <x v="5"/>
    <s v="De Bonte Raaf"/>
    <x v="3"/>
    <x v="41"/>
    <n v="0"/>
    <x v="0"/>
    <x v="2"/>
    <x v="0"/>
    <x v="0"/>
    <x v="1"/>
    <x v="1"/>
  </r>
  <r>
    <x v="1"/>
    <x v="5"/>
    <s v="De Bonte Raaf"/>
    <x v="3"/>
    <x v="92"/>
    <n v="5826"/>
    <x v="0"/>
    <x v="2"/>
    <x v="0"/>
    <x v="0"/>
    <x v="1"/>
    <x v="1"/>
  </r>
  <r>
    <x v="1"/>
    <x v="5"/>
    <s v="De Bonte Raaf"/>
    <x v="3"/>
    <x v="107"/>
    <n v="75"/>
    <x v="0"/>
    <x v="2"/>
    <x v="0"/>
    <x v="1"/>
    <x v="1"/>
    <x v="1"/>
  </r>
  <r>
    <x v="1"/>
    <x v="5"/>
    <s v="De Bonte Raaf"/>
    <x v="3"/>
    <x v="43"/>
    <n v="560.25"/>
    <x v="0"/>
    <x v="2"/>
    <x v="0"/>
    <x v="1"/>
    <x v="1"/>
    <x v="1"/>
  </r>
  <r>
    <x v="1"/>
    <x v="5"/>
    <s v="De Bonte Raaf"/>
    <x v="3"/>
    <x v="108"/>
    <n v="0"/>
    <x v="0"/>
    <x v="2"/>
    <x v="0"/>
    <x v="1"/>
    <x v="1"/>
    <x v="1"/>
  </r>
  <r>
    <x v="1"/>
    <x v="5"/>
    <s v="De Bonte Raaf"/>
    <x v="3"/>
    <x v="109"/>
    <n v="0"/>
    <x v="0"/>
    <x v="2"/>
    <x v="0"/>
    <x v="1"/>
    <x v="1"/>
    <x v="1"/>
  </r>
  <r>
    <x v="1"/>
    <x v="5"/>
    <s v="De Bonte Raaf"/>
    <x v="3"/>
    <x v="110"/>
    <n v="22.5"/>
    <x v="0"/>
    <x v="2"/>
    <x v="0"/>
    <x v="1"/>
    <x v="1"/>
    <x v="1"/>
  </r>
  <r>
    <x v="1"/>
    <x v="5"/>
    <s v="De Bonte Raaf"/>
    <x v="3"/>
    <x v="44"/>
    <n v="0"/>
    <x v="0"/>
    <x v="2"/>
    <x v="0"/>
    <x v="2"/>
    <x v="1"/>
    <x v="1"/>
  </r>
  <r>
    <x v="1"/>
    <x v="5"/>
    <s v="De Bonte Raaf"/>
    <x v="3"/>
    <x v="111"/>
    <n v="0"/>
    <x v="0"/>
    <x v="2"/>
    <x v="0"/>
    <x v="2"/>
    <x v="1"/>
    <x v="1"/>
  </r>
  <r>
    <x v="1"/>
    <x v="5"/>
    <s v="De Bonte Raaf"/>
    <x v="3"/>
    <x v="46"/>
    <n v="0"/>
    <x v="0"/>
    <x v="2"/>
    <x v="0"/>
    <x v="2"/>
    <x v="1"/>
    <x v="1"/>
  </r>
  <r>
    <x v="1"/>
    <x v="5"/>
    <s v="De Bonte Raaf"/>
    <x v="3"/>
    <x v="112"/>
    <n v="0"/>
    <x v="0"/>
    <x v="2"/>
    <x v="0"/>
    <x v="2"/>
    <x v="1"/>
    <x v="1"/>
  </r>
  <r>
    <x v="1"/>
    <x v="5"/>
    <s v="De Bonte Raaf"/>
    <x v="3"/>
    <x v="113"/>
    <n v="0"/>
    <x v="0"/>
    <x v="2"/>
    <x v="0"/>
    <x v="2"/>
    <x v="1"/>
    <x v="1"/>
  </r>
  <r>
    <x v="1"/>
    <x v="5"/>
    <s v="De Bonte Raaf"/>
    <x v="3"/>
    <x v="114"/>
    <n v="0"/>
    <x v="0"/>
    <x v="2"/>
    <x v="0"/>
    <x v="2"/>
    <x v="1"/>
    <x v="1"/>
  </r>
  <r>
    <x v="1"/>
    <x v="5"/>
    <s v="De Bonte Raaf"/>
    <x v="3"/>
    <x v="115"/>
    <n v="0"/>
    <x v="0"/>
    <x v="2"/>
    <x v="0"/>
    <x v="2"/>
    <x v="1"/>
    <x v="1"/>
  </r>
  <r>
    <x v="1"/>
    <x v="5"/>
    <s v="De Bonte Raaf"/>
    <x v="3"/>
    <x v="116"/>
    <n v="0"/>
    <x v="0"/>
    <x v="2"/>
    <x v="0"/>
    <x v="1"/>
    <x v="1"/>
    <x v="1"/>
  </r>
  <r>
    <x v="1"/>
    <x v="5"/>
    <s v="De Bonte Raaf"/>
    <x v="3"/>
    <x v="117"/>
    <n v="0"/>
    <x v="0"/>
    <x v="2"/>
    <x v="0"/>
    <x v="2"/>
    <x v="1"/>
    <x v="1"/>
  </r>
  <r>
    <x v="1"/>
    <x v="5"/>
    <s v="De Bonte Raaf"/>
    <x v="3"/>
    <x v="118"/>
    <n v="0"/>
    <x v="0"/>
    <x v="2"/>
    <x v="0"/>
    <x v="1"/>
    <x v="1"/>
    <x v="1"/>
  </r>
  <r>
    <x v="1"/>
    <x v="5"/>
    <s v="De Bonte Raaf"/>
    <x v="3"/>
    <x v="119"/>
    <n v="-19.440000000000001"/>
    <x v="0"/>
    <x v="2"/>
    <x v="0"/>
    <x v="10"/>
    <x v="1"/>
    <x v="1"/>
  </r>
  <r>
    <x v="1"/>
    <x v="5"/>
    <s v="De Bonte Raaf"/>
    <x v="3"/>
    <x v="132"/>
    <n v="0"/>
    <x v="0"/>
    <x v="2"/>
    <x v="0"/>
    <x v="10"/>
    <x v="1"/>
    <x v="1"/>
  </r>
  <r>
    <x v="1"/>
    <x v="5"/>
    <s v="De Bonte Raaf"/>
    <x v="3"/>
    <x v="133"/>
    <n v="0"/>
    <x v="0"/>
    <x v="2"/>
    <x v="0"/>
    <x v="10"/>
    <x v="1"/>
    <x v="1"/>
  </r>
  <r>
    <x v="1"/>
    <x v="5"/>
    <s v="De Bonte Raaf"/>
    <x v="3"/>
    <x v="120"/>
    <n v="1279.82"/>
    <x v="0"/>
    <x v="2"/>
    <x v="0"/>
    <x v="10"/>
    <x v="1"/>
    <x v="1"/>
  </r>
  <r>
    <x v="1"/>
    <x v="5"/>
    <s v="De Bonte Raaf"/>
    <x v="3"/>
    <x v="121"/>
    <n v="-392.97"/>
    <x v="0"/>
    <x v="2"/>
    <x v="0"/>
    <x v="10"/>
    <x v="1"/>
    <x v="1"/>
  </r>
  <r>
    <x v="1"/>
    <x v="5"/>
    <s v="De Bonte Raaf"/>
    <x v="3"/>
    <x v="122"/>
    <n v="-392.97"/>
    <x v="0"/>
    <x v="2"/>
    <x v="0"/>
    <x v="10"/>
    <x v="1"/>
    <x v="1"/>
  </r>
  <r>
    <x v="1"/>
    <x v="5"/>
    <s v="De Bonte Raaf"/>
    <x v="3"/>
    <x v="123"/>
    <n v="0"/>
    <x v="0"/>
    <x v="2"/>
    <x v="0"/>
    <x v="10"/>
    <x v="1"/>
    <x v="1"/>
  </r>
  <r>
    <x v="1"/>
    <x v="5"/>
    <s v="De Bonte Raaf"/>
    <x v="3"/>
    <x v="124"/>
    <n v="0"/>
    <x v="0"/>
    <x v="2"/>
    <x v="0"/>
    <x v="10"/>
    <x v="1"/>
    <x v="1"/>
  </r>
  <r>
    <x v="1"/>
    <x v="5"/>
    <s v="De Bonte Raaf"/>
    <x v="3"/>
    <x v="48"/>
    <n v="0"/>
    <x v="0"/>
    <x v="2"/>
    <x v="0"/>
    <x v="1"/>
    <x v="1"/>
    <x v="1"/>
  </r>
  <r>
    <x v="1"/>
    <x v="5"/>
    <s v="De Bonte Raaf"/>
    <x v="3"/>
    <x v="49"/>
    <n v="510.9"/>
    <x v="0"/>
    <x v="2"/>
    <x v="0"/>
    <x v="3"/>
    <x v="1"/>
    <x v="1"/>
  </r>
  <r>
    <x v="1"/>
    <x v="5"/>
    <s v="De Bonte Raaf"/>
    <x v="3"/>
    <x v="50"/>
    <n v="76.64"/>
    <x v="0"/>
    <x v="2"/>
    <x v="0"/>
    <x v="4"/>
    <x v="1"/>
    <x v="1"/>
  </r>
  <r>
    <x v="1"/>
    <x v="5"/>
    <s v="De Bonte Raaf"/>
    <x v="3"/>
    <x v="51"/>
    <n v="102.18"/>
    <x v="0"/>
    <x v="2"/>
    <x v="0"/>
    <x v="4"/>
    <x v="1"/>
    <x v="1"/>
  </r>
  <r>
    <x v="1"/>
    <x v="5"/>
    <s v="De Bonte Raaf"/>
    <x v="3"/>
    <x v="52"/>
    <n v="0"/>
    <x v="0"/>
    <x v="2"/>
    <x v="0"/>
    <x v="1"/>
    <x v="1"/>
    <x v="1"/>
  </r>
  <r>
    <x v="1"/>
    <x v="5"/>
    <s v="De Bonte Raaf"/>
    <x v="3"/>
    <x v="53"/>
    <n v="87.39"/>
    <x v="0"/>
    <x v="2"/>
    <x v="0"/>
    <x v="3"/>
    <x v="1"/>
    <x v="1"/>
  </r>
  <r>
    <x v="1"/>
    <x v="5"/>
    <s v="De Bonte Raaf"/>
    <x v="3"/>
    <x v="54"/>
    <n v="13.11"/>
    <x v="0"/>
    <x v="2"/>
    <x v="0"/>
    <x v="4"/>
    <x v="1"/>
    <x v="1"/>
  </r>
  <r>
    <x v="1"/>
    <x v="5"/>
    <s v="De Bonte Raaf"/>
    <x v="3"/>
    <x v="55"/>
    <n v="17.48"/>
    <x v="0"/>
    <x v="2"/>
    <x v="0"/>
    <x v="4"/>
    <x v="1"/>
    <x v="1"/>
  </r>
  <r>
    <x v="1"/>
    <x v="5"/>
    <s v="De Bonte Raaf"/>
    <x v="3"/>
    <x v="56"/>
    <n v="0"/>
    <x v="0"/>
    <x v="2"/>
    <x v="0"/>
    <x v="4"/>
    <x v="1"/>
    <x v="1"/>
  </r>
  <r>
    <x v="1"/>
    <x v="5"/>
    <s v="De Bonte Raaf"/>
    <x v="3"/>
    <x v="57"/>
    <n v="0"/>
    <x v="0"/>
    <x v="2"/>
    <x v="0"/>
    <x v="4"/>
    <x v="1"/>
    <x v="1"/>
  </r>
  <r>
    <x v="1"/>
    <x v="5"/>
    <s v="De Bonte Raaf"/>
    <x v="3"/>
    <x v="58"/>
    <n v="0"/>
    <x v="0"/>
    <x v="2"/>
    <x v="0"/>
    <x v="4"/>
    <x v="1"/>
    <x v="1"/>
  </r>
  <r>
    <x v="1"/>
    <x v="5"/>
    <s v="De Bonte Raaf"/>
    <x v="3"/>
    <x v="59"/>
    <n v="0"/>
    <x v="0"/>
    <x v="2"/>
    <x v="0"/>
    <x v="4"/>
    <x v="1"/>
    <x v="1"/>
  </r>
  <r>
    <x v="1"/>
    <x v="5"/>
    <s v="De Bonte Raaf"/>
    <x v="3"/>
    <x v="60"/>
    <n v="365.9"/>
    <x v="0"/>
    <x v="2"/>
    <x v="0"/>
    <x v="5"/>
    <x v="1"/>
    <x v="1"/>
  </r>
  <r>
    <x v="1"/>
    <x v="5"/>
    <s v="De Bonte Raaf"/>
    <x v="3"/>
    <x v="61"/>
    <n v="0"/>
    <x v="0"/>
    <x v="2"/>
    <x v="0"/>
    <x v="5"/>
    <x v="1"/>
    <x v="1"/>
  </r>
  <r>
    <x v="1"/>
    <x v="5"/>
    <s v="De Bonte Raaf"/>
    <x v="3"/>
    <x v="62"/>
    <n v="0"/>
    <x v="0"/>
    <x v="2"/>
    <x v="0"/>
    <x v="5"/>
    <x v="1"/>
    <x v="1"/>
  </r>
  <r>
    <x v="1"/>
    <x v="5"/>
    <s v="De Bonte Raaf"/>
    <x v="3"/>
    <x v="63"/>
    <n v="0"/>
    <x v="0"/>
    <x v="2"/>
    <x v="0"/>
    <x v="5"/>
    <x v="1"/>
    <x v="1"/>
  </r>
  <r>
    <x v="1"/>
    <x v="5"/>
    <s v="De Bonte Raaf"/>
    <x v="3"/>
    <x v="64"/>
    <n v="26.24"/>
    <x v="0"/>
    <x v="2"/>
    <x v="0"/>
    <x v="5"/>
    <x v="1"/>
    <x v="1"/>
  </r>
  <r>
    <x v="1"/>
    <x v="5"/>
    <s v="De Bonte Raaf"/>
    <x v="3"/>
    <x v="65"/>
    <n v="0"/>
    <x v="0"/>
    <x v="2"/>
    <x v="0"/>
    <x v="5"/>
    <x v="1"/>
    <x v="1"/>
  </r>
  <r>
    <x v="1"/>
    <x v="5"/>
    <s v="De Bonte Raaf"/>
    <x v="3"/>
    <x v="66"/>
    <n v="131.19999999999999"/>
    <x v="0"/>
    <x v="2"/>
    <x v="0"/>
    <x v="5"/>
    <x v="1"/>
    <x v="1"/>
  </r>
  <r>
    <x v="1"/>
    <x v="5"/>
    <s v="De Bonte Raaf"/>
    <x v="3"/>
    <x v="67"/>
    <n v="0"/>
    <x v="0"/>
    <x v="2"/>
    <x v="0"/>
    <x v="5"/>
    <x v="1"/>
    <x v="1"/>
  </r>
  <r>
    <x v="1"/>
    <x v="5"/>
    <s v="De Bonte Raaf"/>
    <x v="3"/>
    <x v="68"/>
    <n v="0"/>
    <x v="0"/>
    <x v="2"/>
    <x v="0"/>
    <x v="5"/>
    <x v="1"/>
    <x v="1"/>
  </r>
  <r>
    <x v="1"/>
    <x v="5"/>
    <s v="De Bonte Raaf"/>
    <x v="3"/>
    <x v="69"/>
    <n v="0"/>
    <x v="0"/>
    <x v="2"/>
    <x v="0"/>
    <x v="5"/>
    <x v="1"/>
    <x v="1"/>
  </r>
  <r>
    <x v="1"/>
    <x v="5"/>
    <s v="De Bonte Raaf"/>
    <x v="3"/>
    <x v="70"/>
    <n v="17.98"/>
    <x v="0"/>
    <x v="2"/>
    <x v="0"/>
    <x v="5"/>
    <x v="1"/>
    <x v="1"/>
  </r>
  <r>
    <x v="1"/>
    <x v="5"/>
    <s v="De Bonte Raaf"/>
    <x v="3"/>
    <x v="71"/>
    <n v="0"/>
    <x v="0"/>
    <x v="2"/>
    <x v="0"/>
    <x v="5"/>
    <x v="1"/>
    <x v="1"/>
  </r>
  <r>
    <x v="1"/>
    <x v="5"/>
    <s v="De Bonte Raaf"/>
    <x v="3"/>
    <x v="72"/>
    <n v="0"/>
    <x v="0"/>
    <x v="2"/>
    <x v="0"/>
    <x v="4"/>
    <x v="1"/>
    <x v="1"/>
  </r>
  <r>
    <x v="1"/>
    <x v="5"/>
    <s v="De Bonte Raaf"/>
    <x v="3"/>
    <x v="73"/>
    <n v="0"/>
    <x v="0"/>
    <x v="2"/>
    <x v="0"/>
    <x v="4"/>
    <x v="1"/>
    <x v="1"/>
  </r>
  <r>
    <x v="1"/>
    <x v="5"/>
    <s v="De Bonte Raaf"/>
    <x v="3"/>
    <x v="74"/>
    <n v="0"/>
    <x v="0"/>
    <x v="2"/>
    <x v="0"/>
    <x v="4"/>
    <x v="1"/>
    <x v="1"/>
  </r>
  <r>
    <x v="1"/>
    <x v="5"/>
    <s v="De Bonte Raaf"/>
    <x v="3"/>
    <x v="75"/>
    <n v="0"/>
    <x v="0"/>
    <x v="2"/>
    <x v="0"/>
    <x v="4"/>
    <x v="1"/>
    <x v="1"/>
  </r>
  <r>
    <x v="1"/>
    <x v="5"/>
    <s v="De Bonte Raaf"/>
    <x v="3"/>
    <x v="76"/>
    <n v="340.15"/>
    <x v="0"/>
    <x v="2"/>
    <x v="0"/>
    <x v="6"/>
    <x v="1"/>
    <x v="1"/>
  </r>
  <r>
    <x v="1"/>
    <x v="5"/>
    <s v="De Bonte Raaf"/>
    <x v="3"/>
    <x v="125"/>
    <n v="0"/>
    <x v="0"/>
    <x v="2"/>
    <x v="0"/>
    <x v="6"/>
    <x v="1"/>
    <x v="1"/>
  </r>
  <r>
    <x v="1"/>
    <x v="5"/>
    <s v="De Bonte Raaf"/>
    <x v="3"/>
    <x v="77"/>
    <n v="-1797.75"/>
    <x v="0"/>
    <x v="2"/>
    <x v="0"/>
    <x v="7"/>
    <x v="1"/>
    <x v="1"/>
  </r>
  <r>
    <x v="1"/>
    <x v="5"/>
    <s v="De Bonte Raaf"/>
    <x v="3"/>
    <x v="78"/>
    <n v="-352.56"/>
    <x v="0"/>
    <x v="2"/>
    <x v="0"/>
    <x v="7"/>
    <x v="1"/>
    <x v="1"/>
  </r>
  <r>
    <x v="1"/>
    <x v="5"/>
    <s v="De Bonte Raaf"/>
    <x v="3"/>
    <x v="79"/>
    <n v="0"/>
    <x v="0"/>
    <x v="2"/>
    <x v="0"/>
    <x v="7"/>
    <x v="1"/>
    <x v="1"/>
  </r>
  <r>
    <x v="1"/>
    <x v="5"/>
    <s v="De Bonte Raaf"/>
    <x v="3"/>
    <x v="80"/>
    <n v="0"/>
    <x v="0"/>
    <x v="2"/>
    <x v="0"/>
    <x v="8"/>
    <x v="1"/>
    <x v="1"/>
  </r>
  <r>
    <x v="1"/>
    <x v="5"/>
    <s v="De Bonte Raaf"/>
    <x v="3"/>
    <x v="126"/>
    <n v="0"/>
    <x v="0"/>
    <x v="2"/>
    <x v="0"/>
    <x v="8"/>
    <x v="1"/>
    <x v="1"/>
  </r>
  <r>
    <x v="1"/>
    <x v="5"/>
    <s v="De Bonte Raaf"/>
    <x v="3"/>
    <x v="81"/>
    <n v="3898.53"/>
    <x v="0"/>
    <x v="2"/>
    <x v="0"/>
    <x v="8"/>
    <x v="1"/>
    <x v="1"/>
  </r>
  <r>
    <x v="1"/>
    <x v="5"/>
    <s v="De Bonte Raaf"/>
    <x v="3"/>
    <x v="82"/>
    <n v="0"/>
    <x v="0"/>
    <x v="2"/>
    <x v="0"/>
    <x v="8"/>
    <x v="1"/>
    <x v="1"/>
  </r>
  <r>
    <x v="1"/>
    <x v="5"/>
    <s v="De Bonte Raaf"/>
    <x v="3"/>
    <x v="83"/>
    <n v="3898.53"/>
    <x v="0"/>
    <x v="2"/>
    <x v="0"/>
    <x v="9"/>
    <x v="1"/>
    <x v="1"/>
  </r>
  <r>
    <x v="1"/>
    <x v="5"/>
    <s v="De Bonte Raaf"/>
    <x v="3"/>
    <x v="84"/>
    <n v="0"/>
    <x v="0"/>
    <x v="2"/>
    <x v="0"/>
    <x v="3"/>
    <x v="1"/>
    <x v="1"/>
  </r>
  <r>
    <x v="1"/>
    <x v="5"/>
    <s v="De Bonte Raaf"/>
    <x v="29"/>
    <x v="0"/>
    <n v="6500.52"/>
    <x v="2"/>
    <x v="0"/>
    <x v="3"/>
    <x v="0"/>
    <x v="3"/>
    <x v="1"/>
  </r>
  <r>
    <x v="1"/>
    <x v="5"/>
    <s v="De Bonte Raaf"/>
    <x v="29"/>
    <x v="85"/>
    <n v="2605.34"/>
    <x v="2"/>
    <x v="0"/>
    <x v="3"/>
    <x v="0"/>
    <x v="3"/>
    <x v="1"/>
  </r>
  <r>
    <x v="1"/>
    <x v="5"/>
    <s v="De Bonte Raaf"/>
    <x v="29"/>
    <x v="2"/>
    <n v="0"/>
    <x v="2"/>
    <x v="0"/>
    <x v="3"/>
    <x v="0"/>
    <x v="3"/>
    <x v="1"/>
  </r>
  <r>
    <x v="1"/>
    <x v="5"/>
    <s v="De Bonte Raaf"/>
    <x v="29"/>
    <x v="86"/>
    <n v="2605.34"/>
    <x v="2"/>
    <x v="0"/>
    <x v="3"/>
    <x v="0"/>
    <x v="3"/>
    <x v="1"/>
  </r>
  <r>
    <x v="1"/>
    <x v="5"/>
    <s v="De Bonte Raaf"/>
    <x v="29"/>
    <x v="4"/>
    <n v="2750"/>
    <x v="2"/>
    <x v="0"/>
    <x v="3"/>
    <x v="1"/>
    <x v="3"/>
    <x v="1"/>
  </r>
  <r>
    <x v="1"/>
    <x v="5"/>
    <s v="De Bonte Raaf"/>
    <x v="29"/>
    <x v="5"/>
    <n v="0"/>
    <x v="2"/>
    <x v="0"/>
    <x v="3"/>
    <x v="0"/>
    <x v="3"/>
    <x v="1"/>
  </r>
  <r>
    <x v="1"/>
    <x v="5"/>
    <s v="De Bonte Raaf"/>
    <x v="29"/>
    <x v="6"/>
    <n v="3954.3"/>
    <x v="2"/>
    <x v="0"/>
    <x v="3"/>
    <x v="0"/>
    <x v="3"/>
    <x v="1"/>
  </r>
  <r>
    <x v="1"/>
    <x v="5"/>
    <s v="De Bonte Raaf"/>
    <x v="29"/>
    <x v="101"/>
    <n v="0"/>
    <x v="2"/>
    <x v="0"/>
    <x v="3"/>
    <x v="1"/>
    <x v="3"/>
    <x v="1"/>
  </r>
  <r>
    <x v="1"/>
    <x v="5"/>
    <s v="De Bonte Raaf"/>
    <x v="29"/>
    <x v="7"/>
    <n v="0"/>
    <x v="2"/>
    <x v="0"/>
    <x v="3"/>
    <x v="0"/>
    <x v="3"/>
    <x v="1"/>
  </r>
  <r>
    <x v="1"/>
    <x v="5"/>
    <s v="De Bonte Raaf"/>
    <x v="29"/>
    <x v="9"/>
    <n v="0"/>
    <x v="2"/>
    <x v="0"/>
    <x v="3"/>
    <x v="0"/>
    <x v="3"/>
    <x v="1"/>
  </r>
  <r>
    <x v="1"/>
    <x v="5"/>
    <s v="De Bonte Raaf"/>
    <x v="29"/>
    <x v="102"/>
    <n v="0"/>
    <x v="2"/>
    <x v="0"/>
    <x v="3"/>
    <x v="0"/>
    <x v="3"/>
    <x v="1"/>
  </r>
  <r>
    <x v="1"/>
    <x v="5"/>
    <s v="De Bonte Raaf"/>
    <x v="29"/>
    <x v="87"/>
    <n v="2750"/>
    <x v="2"/>
    <x v="0"/>
    <x v="3"/>
    <x v="0"/>
    <x v="3"/>
    <x v="1"/>
  </r>
  <r>
    <x v="1"/>
    <x v="5"/>
    <s v="De Bonte Raaf"/>
    <x v="29"/>
    <x v="88"/>
    <n v="2750"/>
    <x v="2"/>
    <x v="0"/>
    <x v="3"/>
    <x v="0"/>
    <x v="3"/>
    <x v="1"/>
  </r>
  <r>
    <x v="1"/>
    <x v="5"/>
    <s v="De Bonte Raaf"/>
    <x v="29"/>
    <x v="89"/>
    <n v="2750"/>
    <x v="2"/>
    <x v="0"/>
    <x v="3"/>
    <x v="0"/>
    <x v="3"/>
    <x v="1"/>
  </r>
  <r>
    <x v="1"/>
    <x v="5"/>
    <s v="De Bonte Raaf"/>
    <x v="29"/>
    <x v="90"/>
    <n v="2750"/>
    <x v="2"/>
    <x v="0"/>
    <x v="3"/>
    <x v="0"/>
    <x v="3"/>
    <x v="1"/>
  </r>
  <r>
    <x v="1"/>
    <x v="5"/>
    <s v="De Bonte Raaf"/>
    <x v="29"/>
    <x v="91"/>
    <n v="2750"/>
    <x v="2"/>
    <x v="0"/>
    <x v="3"/>
    <x v="0"/>
    <x v="3"/>
    <x v="1"/>
  </r>
  <r>
    <x v="1"/>
    <x v="5"/>
    <s v="De Bonte Raaf"/>
    <x v="29"/>
    <x v="103"/>
    <n v="0"/>
    <x v="2"/>
    <x v="0"/>
    <x v="3"/>
    <x v="1"/>
    <x v="3"/>
    <x v="1"/>
  </r>
  <r>
    <x v="1"/>
    <x v="5"/>
    <s v="De Bonte Raaf"/>
    <x v="29"/>
    <x v="15"/>
    <n v="0"/>
    <x v="2"/>
    <x v="0"/>
    <x v="3"/>
    <x v="0"/>
    <x v="3"/>
    <x v="1"/>
  </r>
  <r>
    <x v="1"/>
    <x v="5"/>
    <s v="De Bonte Raaf"/>
    <x v="29"/>
    <x v="16"/>
    <n v="2605.34"/>
    <x v="2"/>
    <x v="0"/>
    <x v="3"/>
    <x v="0"/>
    <x v="3"/>
    <x v="1"/>
  </r>
  <r>
    <x v="1"/>
    <x v="5"/>
    <s v="De Bonte Raaf"/>
    <x v="29"/>
    <x v="17"/>
    <n v="0"/>
    <x v="2"/>
    <x v="0"/>
    <x v="3"/>
    <x v="0"/>
    <x v="3"/>
    <x v="1"/>
  </r>
  <r>
    <x v="1"/>
    <x v="5"/>
    <s v="De Bonte Raaf"/>
    <x v="29"/>
    <x v="18"/>
    <n v="2605.34"/>
    <x v="2"/>
    <x v="0"/>
    <x v="3"/>
    <x v="0"/>
    <x v="3"/>
    <x v="1"/>
  </r>
  <r>
    <x v="1"/>
    <x v="5"/>
    <s v="De Bonte Raaf"/>
    <x v="29"/>
    <x v="19"/>
    <n v="22"/>
    <x v="2"/>
    <x v="0"/>
    <x v="3"/>
    <x v="0"/>
    <x v="3"/>
    <x v="1"/>
  </r>
  <r>
    <x v="1"/>
    <x v="5"/>
    <s v="De Bonte Raaf"/>
    <x v="29"/>
    <x v="20"/>
    <n v="2605.34"/>
    <x v="2"/>
    <x v="0"/>
    <x v="3"/>
    <x v="0"/>
    <x v="3"/>
    <x v="1"/>
  </r>
  <r>
    <x v="1"/>
    <x v="5"/>
    <s v="De Bonte Raaf"/>
    <x v="29"/>
    <x v="21"/>
    <n v="-438.5"/>
    <x v="2"/>
    <x v="0"/>
    <x v="3"/>
    <x v="0"/>
    <x v="3"/>
    <x v="1"/>
  </r>
  <r>
    <x v="1"/>
    <x v="5"/>
    <s v="De Bonte Raaf"/>
    <x v="29"/>
    <x v="22"/>
    <n v="2605.34"/>
    <x v="2"/>
    <x v="0"/>
    <x v="3"/>
    <x v="0"/>
    <x v="3"/>
    <x v="1"/>
  </r>
  <r>
    <x v="1"/>
    <x v="5"/>
    <s v="De Bonte Raaf"/>
    <x v="29"/>
    <x v="23"/>
    <n v="2605.34"/>
    <x v="2"/>
    <x v="0"/>
    <x v="3"/>
    <x v="0"/>
    <x v="3"/>
    <x v="1"/>
  </r>
  <r>
    <x v="1"/>
    <x v="5"/>
    <s v="De Bonte Raaf"/>
    <x v="29"/>
    <x v="24"/>
    <n v="2605.34"/>
    <x v="2"/>
    <x v="0"/>
    <x v="3"/>
    <x v="0"/>
    <x v="3"/>
    <x v="1"/>
  </r>
  <r>
    <x v="1"/>
    <x v="5"/>
    <s v="De Bonte Raaf"/>
    <x v="29"/>
    <x v="25"/>
    <n v="21.67"/>
    <x v="2"/>
    <x v="0"/>
    <x v="3"/>
    <x v="0"/>
    <x v="3"/>
    <x v="1"/>
  </r>
  <r>
    <x v="1"/>
    <x v="5"/>
    <s v="De Bonte Raaf"/>
    <x v="29"/>
    <x v="26"/>
    <n v="158.4"/>
    <x v="2"/>
    <x v="0"/>
    <x v="3"/>
    <x v="0"/>
    <x v="3"/>
    <x v="1"/>
  </r>
  <r>
    <x v="1"/>
    <x v="5"/>
    <s v="De Bonte Raaf"/>
    <x v="29"/>
    <x v="27"/>
    <n v="340.58"/>
    <x v="2"/>
    <x v="0"/>
    <x v="3"/>
    <x v="0"/>
    <x v="3"/>
    <x v="1"/>
  </r>
  <r>
    <x v="1"/>
    <x v="5"/>
    <s v="De Bonte Raaf"/>
    <x v="29"/>
    <x v="28"/>
    <n v="2605.34"/>
    <x v="2"/>
    <x v="0"/>
    <x v="3"/>
    <x v="0"/>
    <x v="3"/>
    <x v="1"/>
  </r>
  <r>
    <x v="1"/>
    <x v="5"/>
    <s v="De Bonte Raaf"/>
    <x v="29"/>
    <x v="29"/>
    <n v="0"/>
    <x v="2"/>
    <x v="0"/>
    <x v="3"/>
    <x v="0"/>
    <x v="3"/>
    <x v="1"/>
  </r>
  <r>
    <x v="1"/>
    <x v="5"/>
    <s v="De Bonte Raaf"/>
    <x v="29"/>
    <x v="30"/>
    <n v="2750"/>
    <x v="2"/>
    <x v="0"/>
    <x v="3"/>
    <x v="0"/>
    <x v="3"/>
    <x v="1"/>
  </r>
  <r>
    <x v="1"/>
    <x v="5"/>
    <s v="De Bonte Raaf"/>
    <x v="29"/>
    <x v="31"/>
    <n v="17.63"/>
    <x v="2"/>
    <x v="0"/>
    <x v="3"/>
    <x v="0"/>
    <x v="3"/>
    <x v="1"/>
  </r>
  <r>
    <x v="1"/>
    <x v="5"/>
    <s v="De Bonte Raaf"/>
    <x v="29"/>
    <x v="32"/>
    <n v="156"/>
    <x v="2"/>
    <x v="0"/>
    <x v="3"/>
    <x v="0"/>
    <x v="3"/>
    <x v="1"/>
  </r>
  <r>
    <x v="1"/>
    <x v="5"/>
    <s v="De Bonte Raaf"/>
    <x v="29"/>
    <x v="33"/>
    <n v="100"/>
    <x v="2"/>
    <x v="0"/>
    <x v="3"/>
    <x v="0"/>
    <x v="3"/>
    <x v="1"/>
  </r>
  <r>
    <x v="1"/>
    <x v="5"/>
    <s v="De Bonte Raaf"/>
    <x v="29"/>
    <x v="34"/>
    <n v="100"/>
    <x v="2"/>
    <x v="0"/>
    <x v="3"/>
    <x v="0"/>
    <x v="3"/>
    <x v="1"/>
  </r>
  <r>
    <x v="1"/>
    <x v="5"/>
    <s v="De Bonte Raaf"/>
    <x v="29"/>
    <x v="35"/>
    <n v="100"/>
    <x v="2"/>
    <x v="0"/>
    <x v="3"/>
    <x v="0"/>
    <x v="3"/>
    <x v="1"/>
  </r>
  <r>
    <x v="1"/>
    <x v="5"/>
    <s v="De Bonte Raaf"/>
    <x v="29"/>
    <x v="36"/>
    <n v="156"/>
    <x v="2"/>
    <x v="0"/>
    <x v="3"/>
    <x v="0"/>
    <x v="3"/>
    <x v="1"/>
  </r>
  <r>
    <x v="1"/>
    <x v="5"/>
    <s v="De Bonte Raaf"/>
    <x v="29"/>
    <x v="37"/>
    <n v="182.37"/>
    <x v="2"/>
    <x v="0"/>
    <x v="3"/>
    <x v="0"/>
    <x v="3"/>
    <x v="1"/>
  </r>
  <r>
    <x v="1"/>
    <x v="5"/>
    <s v="De Bonte Raaf"/>
    <x v="29"/>
    <x v="127"/>
    <n v="40.409999999999997"/>
    <x v="2"/>
    <x v="0"/>
    <x v="3"/>
    <x v="0"/>
    <x v="3"/>
    <x v="1"/>
  </r>
  <r>
    <x v="1"/>
    <x v="5"/>
    <s v="De Bonte Raaf"/>
    <x v="29"/>
    <x v="128"/>
    <n v="8.33"/>
    <x v="2"/>
    <x v="0"/>
    <x v="3"/>
    <x v="0"/>
    <x v="3"/>
    <x v="1"/>
  </r>
  <r>
    <x v="1"/>
    <x v="5"/>
    <s v="De Bonte Raaf"/>
    <x v="29"/>
    <x v="129"/>
    <n v="18237.38"/>
    <x v="2"/>
    <x v="0"/>
    <x v="3"/>
    <x v="0"/>
    <x v="3"/>
    <x v="1"/>
  </r>
  <r>
    <x v="1"/>
    <x v="5"/>
    <s v="De Bonte Raaf"/>
    <x v="29"/>
    <x v="38"/>
    <n v="88.5"/>
    <x v="2"/>
    <x v="0"/>
    <x v="3"/>
    <x v="0"/>
    <x v="3"/>
    <x v="1"/>
  </r>
  <r>
    <x v="1"/>
    <x v="5"/>
    <s v="De Bonte Raaf"/>
    <x v="29"/>
    <x v="39"/>
    <n v="0"/>
    <x v="2"/>
    <x v="0"/>
    <x v="3"/>
    <x v="0"/>
    <x v="3"/>
    <x v="1"/>
  </r>
  <r>
    <x v="1"/>
    <x v="5"/>
    <s v="De Bonte Raaf"/>
    <x v="29"/>
    <x v="40"/>
    <n v="88.5"/>
    <x v="2"/>
    <x v="0"/>
    <x v="3"/>
    <x v="0"/>
    <x v="3"/>
    <x v="1"/>
  </r>
  <r>
    <x v="1"/>
    <x v="5"/>
    <s v="De Bonte Raaf"/>
    <x v="29"/>
    <x v="41"/>
    <n v="0"/>
    <x v="2"/>
    <x v="0"/>
    <x v="3"/>
    <x v="0"/>
    <x v="3"/>
    <x v="1"/>
  </r>
  <r>
    <x v="1"/>
    <x v="5"/>
    <s v="De Bonte Raaf"/>
    <x v="29"/>
    <x v="92"/>
    <n v="2750"/>
    <x v="2"/>
    <x v="0"/>
    <x v="3"/>
    <x v="0"/>
    <x v="3"/>
    <x v="1"/>
  </r>
  <r>
    <x v="1"/>
    <x v="5"/>
    <s v="De Bonte Raaf"/>
    <x v="29"/>
    <x v="107"/>
    <n v="0"/>
    <x v="2"/>
    <x v="0"/>
    <x v="3"/>
    <x v="1"/>
    <x v="3"/>
    <x v="1"/>
  </r>
  <r>
    <x v="1"/>
    <x v="5"/>
    <s v="De Bonte Raaf"/>
    <x v="29"/>
    <x v="43"/>
    <n v="0"/>
    <x v="2"/>
    <x v="0"/>
    <x v="3"/>
    <x v="1"/>
    <x v="3"/>
    <x v="1"/>
  </r>
  <r>
    <x v="1"/>
    <x v="5"/>
    <s v="De Bonte Raaf"/>
    <x v="29"/>
    <x v="108"/>
    <n v="0"/>
    <x v="2"/>
    <x v="0"/>
    <x v="3"/>
    <x v="1"/>
    <x v="3"/>
    <x v="1"/>
  </r>
  <r>
    <x v="1"/>
    <x v="5"/>
    <s v="De Bonte Raaf"/>
    <x v="29"/>
    <x v="109"/>
    <n v="0"/>
    <x v="2"/>
    <x v="0"/>
    <x v="3"/>
    <x v="1"/>
    <x v="3"/>
    <x v="1"/>
  </r>
  <r>
    <x v="1"/>
    <x v="5"/>
    <s v="De Bonte Raaf"/>
    <x v="29"/>
    <x v="110"/>
    <n v="0"/>
    <x v="2"/>
    <x v="0"/>
    <x v="3"/>
    <x v="1"/>
    <x v="3"/>
    <x v="1"/>
  </r>
  <r>
    <x v="1"/>
    <x v="5"/>
    <s v="De Bonte Raaf"/>
    <x v="29"/>
    <x v="44"/>
    <n v="0"/>
    <x v="2"/>
    <x v="0"/>
    <x v="3"/>
    <x v="2"/>
    <x v="3"/>
    <x v="1"/>
  </r>
  <r>
    <x v="1"/>
    <x v="5"/>
    <s v="De Bonte Raaf"/>
    <x v="29"/>
    <x v="111"/>
    <n v="0"/>
    <x v="2"/>
    <x v="0"/>
    <x v="3"/>
    <x v="2"/>
    <x v="3"/>
    <x v="1"/>
  </r>
  <r>
    <x v="1"/>
    <x v="5"/>
    <s v="De Bonte Raaf"/>
    <x v="29"/>
    <x v="46"/>
    <n v="0"/>
    <x v="2"/>
    <x v="0"/>
    <x v="3"/>
    <x v="2"/>
    <x v="3"/>
    <x v="1"/>
  </r>
  <r>
    <x v="1"/>
    <x v="5"/>
    <s v="De Bonte Raaf"/>
    <x v="29"/>
    <x v="112"/>
    <n v="0"/>
    <x v="2"/>
    <x v="0"/>
    <x v="3"/>
    <x v="2"/>
    <x v="3"/>
    <x v="1"/>
  </r>
  <r>
    <x v="1"/>
    <x v="5"/>
    <s v="De Bonte Raaf"/>
    <x v="29"/>
    <x v="113"/>
    <n v="0"/>
    <x v="2"/>
    <x v="0"/>
    <x v="3"/>
    <x v="2"/>
    <x v="3"/>
    <x v="1"/>
  </r>
  <r>
    <x v="1"/>
    <x v="5"/>
    <s v="De Bonte Raaf"/>
    <x v="29"/>
    <x v="114"/>
    <n v="0"/>
    <x v="2"/>
    <x v="0"/>
    <x v="3"/>
    <x v="2"/>
    <x v="3"/>
    <x v="1"/>
  </r>
  <r>
    <x v="1"/>
    <x v="5"/>
    <s v="De Bonte Raaf"/>
    <x v="29"/>
    <x v="115"/>
    <n v="0"/>
    <x v="2"/>
    <x v="0"/>
    <x v="3"/>
    <x v="2"/>
    <x v="3"/>
    <x v="1"/>
  </r>
  <r>
    <x v="1"/>
    <x v="5"/>
    <s v="De Bonte Raaf"/>
    <x v="29"/>
    <x v="116"/>
    <n v="0"/>
    <x v="2"/>
    <x v="0"/>
    <x v="3"/>
    <x v="1"/>
    <x v="3"/>
    <x v="1"/>
  </r>
  <r>
    <x v="1"/>
    <x v="5"/>
    <s v="De Bonte Raaf"/>
    <x v="29"/>
    <x v="117"/>
    <n v="0"/>
    <x v="2"/>
    <x v="0"/>
    <x v="3"/>
    <x v="2"/>
    <x v="3"/>
    <x v="1"/>
  </r>
  <r>
    <x v="1"/>
    <x v="5"/>
    <s v="De Bonte Raaf"/>
    <x v="29"/>
    <x v="118"/>
    <n v="0"/>
    <x v="2"/>
    <x v="0"/>
    <x v="3"/>
    <x v="1"/>
    <x v="3"/>
    <x v="1"/>
  </r>
  <r>
    <x v="1"/>
    <x v="5"/>
    <s v="De Bonte Raaf"/>
    <x v="29"/>
    <x v="119"/>
    <n v="-11"/>
    <x v="2"/>
    <x v="0"/>
    <x v="3"/>
    <x v="10"/>
    <x v="3"/>
    <x v="1"/>
  </r>
  <r>
    <x v="1"/>
    <x v="5"/>
    <s v="De Bonte Raaf"/>
    <x v="29"/>
    <x v="132"/>
    <n v="0"/>
    <x v="2"/>
    <x v="0"/>
    <x v="3"/>
    <x v="10"/>
    <x v="3"/>
    <x v="1"/>
  </r>
  <r>
    <x v="1"/>
    <x v="5"/>
    <s v="De Bonte Raaf"/>
    <x v="29"/>
    <x v="133"/>
    <n v="0"/>
    <x v="2"/>
    <x v="0"/>
    <x v="3"/>
    <x v="10"/>
    <x v="3"/>
    <x v="1"/>
  </r>
  <r>
    <x v="1"/>
    <x v="5"/>
    <s v="De Bonte Raaf"/>
    <x v="29"/>
    <x v="120"/>
    <n v="604.11"/>
    <x v="2"/>
    <x v="0"/>
    <x v="3"/>
    <x v="10"/>
    <x v="3"/>
    <x v="1"/>
  </r>
  <r>
    <x v="1"/>
    <x v="5"/>
    <s v="De Bonte Raaf"/>
    <x v="29"/>
    <x v="121"/>
    <n v="-133.66"/>
    <x v="2"/>
    <x v="0"/>
    <x v="3"/>
    <x v="10"/>
    <x v="3"/>
    <x v="1"/>
  </r>
  <r>
    <x v="1"/>
    <x v="5"/>
    <s v="De Bonte Raaf"/>
    <x v="29"/>
    <x v="122"/>
    <n v="-133.66"/>
    <x v="2"/>
    <x v="0"/>
    <x v="3"/>
    <x v="10"/>
    <x v="3"/>
    <x v="1"/>
  </r>
  <r>
    <x v="1"/>
    <x v="5"/>
    <s v="De Bonte Raaf"/>
    <x v="29"/>
    <x v="123"/>
    <n v="0"/>
    <x v="2"/>
    <x v="0"/>
    <x v="3"/>
    <x v="10"/>
    <x v="3"/>
    <x v="1"/>
  </r>
  <r>
    <x v="1"/>
    <x v="5"/>
    <s v="De Bonte Raaf"/>
    <x v="29"/>
    <x v="124"/>
    <n v="0"/>
    <x v="2"/>
    <x v="0"/>
    <x v="3"/>
    <x v="10"/>
    <x v="3"/>
    <x v="1"/>
  </r>
  <r>
    <x v="1"/>
    <x v="5"/>
    <s v="De Bonte Raaf"/>
    <x v="29"/>
    <x v="48"/>
    <n v="0"/>
    <x v="2"/>
    <x v="0"/>
    <x v="3"/>
    <x v="1"/>
    <x v="3"/>
    <x v="1"/>
  </r>
  <r>
    <x v="1"/>
    <x v="5"/>
    <s v="De Bonte Raaf"/>
    <x v="29"/>
    <x v="49"/>
    <n v="220"/>
    <x v="2"/>
    <x v="0"/>
    <x v="3"/>
    <x v="3"/>
    <x v="3"/>
    <x v="1"/>
  </r>
  <r>
    <x v="1"/>
    <x v="5"/>
    <s v="De Bonte Raaf"/>
    <x v="29"/>
    <x v="50"/>
    <n v="33"/>
    <x v="2"/>
    <x v="0"/>
    <x v="3"/>
    <x v="4"/>
    <x v="3"/>
    <x v="1"/>
  </r>
  <r>
    <x v="1"/>
    <x v="5"/>
    <s v="De Bonte Raaf"/>
    <x v="29"/>
    <x v="51"/>
    <n v="44"/>
    <x v="2"/>
    <x v="0"/>
    <x v="3"/>
    <x v="4"/>
    <x v="3"/>
    <x v="1"/>
  </r>
  <r>
    <x v="1"/>
    <x v="5"/>
    <s v="De Bonte Raaf"/>
    <x v="29"/>
    <x v="52"/>
    <n v="0"/>
    <x v="2"/>
    <x v="0"/>
    <x v="3"/>
    <x v="1"/>
    <x v="3"/>
    <x v="1"/>
  </r>
  <r>
    <x v="1"/>
    <x v="5"/>
    <s v="De Bonte Raaf"/>
    <x v="29"/>
    <x v="53"/>
    <n v="41.25"/>
    <x v="2"/>
    <x v="0"/>
    <x v="3"/>
    <x v="3"/>
    <x v="3"/>
    <x v="1"/>
  </r>
  <r>
    <x v="1"/>
    <x v="5"/>
    <s v="De Bonte Raaf"/>
    <x v="29"/>
    <x v="54"/>
    <n v="6.19"/>
    <x v="2"/>
    <x v="0"/>
    <x v="3"/>
    <x v="4"/>
    <x v="3"/>
    <x v="1"/>
  </r>
  <r>
    <x v="1"/>
    <x v="5"/>
    <s v="De Bonte Raaf"/>
    <x v="29"/>
    <x v="55"/>
    <n v="8.25"/>
    <x v="2"/>
    <x v="0"/>
    <x v="3"/>
    <x v="4"/>
    <x v="3"/>
    <x v="1"/>
  </r>
  <r>
    <x v="1"/>
    <x v="5"/>
    <s v="De Bonte Raaf"/>
    <x v="29"/>
    <x v="56"/>
    <n v="0"/>
    <x v="2"/>
    <x v="0"/>
    <x v="3"/>
    <x v="4"/>
    <x v="3"/>
    <x v="1"/>
  </r>
  <r>
    <x v="1"/>
    <x v="5"/>
    <s v="De Bonte Raaf"/>
    <x v="29"/>
    <x v="57"/>
    <n v="0"/>
    <x v="2"/>
    <x v="0"/>
    <x v="3"/>
    <x v="4"/>
    <x v="3"/>
    <x v="1"/>
  </r>
  <r>
    <x v="1"/>
    <x v="5"/>
    <s v="De Bonte Raaf"/>
    <x v="29"/>
    <x v="58"/>
    <n v="0"/>
    <x v="2"/>
    <x v="0"/>
    <x v="3"/>
    <x v="4"/>
    <x v="3"/>
    <x v="1"/>
  </r>
  <r>
    <x v="1"/>
    <x v="5"/>
    <s v="De Bonte Raaf"/>
    <x v="29"/>
    <x v="59"/>
    <n v="0"/>
    <x v="2"/>
    <x v="0"/>
    <x v="3"/>
    <x v="4"/>
    <x v="3"/>
    <x v="1"/>
  </r>
  <r>
    <x v="1"/>
    <x v="5"/>
    <s v="De Bonte Raaf"/>
    <x v="29"/>
    <x v="60"/>
    <n v="196.18"/>
    <x v="2"/>
    <x v="0"/>
    <x v="3"/>
    <x v="5"/>
    <x v="3"/>
    <x v="1"/>
  </r>
  <r>
    <x v="1"/>
    <x v="5"/>
    <s v="De Bonte Raaf"/>
    <x v="29"/>
    <x v="61"/>
    <n v="0"/>
    <x v="2"/>
    <x v="0"/>
    <x v="3"/>
    <x v="5"/>
    <x v="3"/>
    <x v="1"/>
  </r>
  <r>
    <x v="1"/>
    <x v="5"/>
    <s v="De Bonte Raaf"/>
    <x v="29"/>
    <x v="62"/>
    <n v="0"/>
    <x v="2"/>
    <x v="0"/>
    <x v="3"/>
    <x v="5"/>
    <x v="3"/>
    <x v="1"/>
  </r>
  <r>
    <x v="1"/>
    <x v="5"/>
    <s v="De Bonte Raaf"/>
    <x v="29"/>
    <x v="63"/>
    <n v="0"/>
    <x v="2"/>
    <x v="0"/>
    <x v="3"/>
    <x v="5"/>
    <x v="3"/>
    <x v="1"/>
  </r>
  <r>
    <x v="1"/>
    <x v="5"/>
    <s v="De Bonte Raaf"/>
    <x v="29"/>
    <x v="64"/>
    <n v="14.07"/>
    <x v="2"/>
    <x v="0"/>
    <x v="3"/>
    <x v="5"/>
    <x v="3"/>
    <x v="1"/>
  </r>
  <r>
    <x v="1"/>
    <x v="5"/>
    <s v="De Bonte Raaf"/>
    <x v="29"/>
    <x v="65"/>
    <n v="0"/>
    <x v="2"/>
    <x v="0"/>
    <x v="3"/>
    <x v="5"/>
    <x v="3"/>
    <x v="1"/>
  </r>
  <r>
    <x v="1"/>
    <x v="5"/>
    <s v="De Bonte Raaf"/>
    <x v="29"/>
    <x v="66"/>
    <n v="70.34"/>
    <x v="2"/>
    <x v="0"/>
    <x v="3"/>
    <x v="5"/>
    <x v="3"/>
    <x v="1"/>
  </r>
  <r>
    <x v="1"/>
    <x v="5"/>
    <s v="De Bonte Raaf"/>
    <x v="29"/>
    <x v="67"/>
    <n v="0"/>
    <x v="2"/>
    <x v="0"/>
    <x v="3"/>
    <x v="5"/>
    <x v="3"/>
    <x v="1"/>
  </r>
  <r>
    <x v="1"/>
    <x v="5"/>
    <s v="De Bonte Raaf"/>
    <x v="29"/>
    <x v="68"/>
    <n v="0"/>
    <x v="2"/>
    <x v="0"/>
    <x v="3"/>
    <x v="5"/>
    <x v="3"/>
    <x v="1"/>
  </r>
  <r>
    <x v="1"/>
    <x v="5"/>
    <s v="De Bonte Raaf"/>
    <x v="29"/>
    <x v="69"/>
    <n v="0"/>
    <x v="2"/>
    <x v="0"/>
    <x v="3"/>
    <x v="5"/>
    <x v="3"/>
    <x v="1"/>
  </r>
  <r>
    <x v="1"/>
    <x v="5"/>
    <s v="De Bonte Raaf"/>
    <x v="29"/>
    <x v="70"/>
    <n v="9.64"/>
    <x v="2"/>
    <x v="0"/>
    <x v="3"/>
    <x v="5"/>
    <x v="3"/>
    <x v="1"/>
  </r>
  <r>
    <x v="1"/>
    <x v="5"/>
    <s v="De Bonte Raaf"/>
    <x v="29"/>
    <x v="71"/>
    <n v="0"/>
    <x v="2"/>
    <x v="0"/>
    <x v="3"/>
    <x v="5"/>
    <x v="3"/>
    <x v="1"/>
  </r>
  <r>
    <x v="1"/>
    <x v="5"/>
    <s v="De Bonte Raaf"/>
    <x v="29"/>
    <x v="72"/>
    <n v="0"/>
    <x v="2"/>
    <x v="0"/>
    <x v="3"/>
    <x v="4"/>
    <x v="3"/>
    <x v="1"/>
  </r>
  <r>
    <x v="1"/>
    <x v="5"/>
    <s v="De Bonte Raaf"/>
    <x v="29"/>
    <x v="73"/>
    <n v="0"/>
    <x v="2"/>
    <x v="0"/>
    <x v="3"/>
    <x v="4"/>
    <x v="3"/>
    <x v="1"/>
  </r>
  <r>
    <x v="1"/>
    <x v="5"/>
    <s v="De Bonte Raaf"/>
    <x v="29"/>
    <x v="74"/>
    <n v="0"/>
    <x v="2"/>
    <x v="0"/>
    <x v="3"/>
    <x v="4"/>
    <x v="3"/>
    <x v="1"/>
  </r>
  <r>
    <x v="1"/>
    <x v="5"/>
    <s v="De Bonte Raaf"/>
    <x v="29"/>
    <x v="75"/>
    <n v="0"/>
    <x v="2"/>
    <x v="0"/>
    <x v="3"/>
    <x v="4"/>
    <x v="3"/>
    <x v="1"/>
  </r>
  <r>
    <x v="1"/>
    <x v="5"/>
    <s v="De Bonte Raaf"/>
    <x v="29"/>
    <x v="76"/>
    <n v="182.37"/>
    <x v="2"/>
    <x v="0"/>
    <x v="3"/>
    <x v="6"/>
    <x v="3"/>
    <x v="1"/>
  </r>
  <r>
    <x v="1"/>
    <x v="5"/>
    <s v="De Bonte Raaf"/>
    <x v="29"/>
    <x v="125"/>
    <n v="0"/>
    <x v="2"/>
    <x v="0"/>
    <x v="3"/>
    <x v="6"/>
    <x v="3"/>
    <x v="1"/>
  </r>
  <r>
    <x v="1"/>
    <x v="5"/>
    <s v="De Bonte Raaf"/>
    <x v="29"/>
    <x v="77"/>
    <n v="-438.5"/>
    <x v="2"/>
    <x v="0"/>
    <x v="3"/>
    <x v="7"/>
    <x v="3"/>
    <x v="1"/>
  </r>
  <r>
    <x v="1"/>
    <x v="5"/>
    <s v="De Bonte Raaf"/>
    <x v="29"/>
    <x v="78"/>
    <n v="0"/>
    <x v="2"/>
    <x v="0"/>
    <x v="3"/>
    <x v="7"/>
    <x v="3"/>
    <x v="1"/>
  </r>
  <r>
    <x v="1"/>
    <x v="5"/>
    <s v="De Bonte Raaf"/>
    <x v="29"/>
    <x v="79"/>
    <n v="0"/>
    <x v="2"/>
    <x v="0"/>
    <x v="3"/>
    <x v="7"/>
    <x v="3"/>
    <x v="1"/>
  </r>
  <r>
    <x v="1"/>
    <x v="5"/>
    <s v="De Bonte Raaf"/>
    <x v="29"/>
    <x v="80"/>
    <n v="0"/>
    <x v="2"/>
    <x v="0"/>
    <x v="3"/>
    <x v="8"/>
    <x v="3"/>
    <x v="1"/>
  </r>
  <r>
    <x v="1"/>
    <x v="5"/>
    <s v="De Bonte Raaf"/>
    <x v="29"/>
    <x v="126"/>
    <n v="0"/>
    <x v="2"/>
    <x v="0"/>
    <x v="3"/>
    <x v="8"/>
    <x v="3"/>
    <x v="1"/>
  </r>
  <r>
    <x v="1"/>
    <x v="5"/>
    <s v="De Bonte Raaf"/>
    <x v="29"/>
    <x v="81"/>
    <n v="2166.84"/>
    <x v="2"/>
    <x v="0"/>
    <x v="3"/>
    <x v="8"/>
    <x v="3"/>
    <x v="1"/>
  </r>
  <r>
    <x v="1"/>
    <x v="5"/>
    <s v="De Bonte Raaf"/>
    <x v="29"/>
    <x v="82"/>
    <n v="0"/>
    <x v="2"/>
    <x v="0"/>
    <x v="3"/>
    <x v="8"/>
    <x v="3"/>
    <x v="1"/>
  </r>
  <r>
    <x v="1"/>
    <x v="5"/>
    <s v="De Bonte Raaf"/>
    <x v="29"/>
    <x v="83"/>
    <n v="2166.84"/>
    <x v="2"/>
    <x v="0"/>
    <x v="3"/>
    <x v="9"/>
    <x v="3"/>
    <x v="1"/>
  </r>
  <r>
    <x v="1"/>
    <x v="5"/>
    <s v="De Bonte Raaf"/>
    <x v="29"/>
    <x v="84"/>
    <n v="0"/>
    <x v="2"/>
    <x v="0"/>
    <x v="3"/>
    <x v="3"/>
    <x v="3"/>
    <x v="1"/>
  </r>
  <r>
    <x v="1"/>
    <x v="5"/>
    <s v="De Bonte Raaf"/>
    <x v="30"/>
    <x v="0"/>
    <n v="2190.7800000000002"/>
    <x v="2"/>
    <x v="4"/>
    <x v="2"/>
    <x v="0"/>
    <x v="3"/>
    <x v="1"/>
  </r>
  <r>
    <x v="1"/>
    <x v="5"/>
    <s v="De Bonte Raaf"/>
    <x v="30"/>
    <x v="85"/>
    <n v="730.84"/>
    <x v="2"/>
    <x v="4"/>
    <x v="2"/>
    <x v="0"/>
    <x v="3"/>
    <x v="1"/>
  </r>
  <r>
    <x v="1"/>
    <x v="5"/>
    <s v="De Bonte Raaf"/>
    <x v="30"/>
    <x v="2"/>
    <n v="0"/>
    <x v="2"/>
    <x v="4"/>
    <x v="2"/>
    <x v="0"/>
    <x v="3"/>
    <x v="1"/>
  </r>
  <r>
    <x v="1"/>
    <x v="5"/>
    <s v="De Bonte Raaf"/>
    <x v="30"/>
    <x v="86"/>
    <n v="730.84"/>
    <x v="2"/>
    <x v="4"/>
    <x v="2"/>
    <x v="0"/>
    <x v="3"/>
    <x v="1"/>
  </r>
  <r>
    <x v="1"/>
    <x v="5"/>
    <s v="De Bonte Raaf"/>
    <x v="30"/>
    <x v="4"/>
    <n v="777.7"/>
    <x v="2"/>
    <x v="4"/>
    <x v="2"/>
    <x v="1"/>
    <x v="3"/>
    <x v="1"/>
  </r>
  <r>
    <x v="1"/>
    <x v="5"/>
    <s v="De Bonte Raaf"/>
    <x v="30"/>
    <x v="5"/>
    <n v="0"/>
    <x v="2"/>
    <x v="4"/>
    <x v="2"/>
    <x v="0"/>
    <x v="3"/>
    <x v="1"/>
  </r>
  <r>
    <x v="1"/>
    <x v="5"/>
    <s v="De Bonte Raaf"/>
    <x v="30"/>
    <x v="6"/>
    <n v="1147.79"/>
    <x v="2"/>
    <x v="4"/>
    <x v="2"/>
    <x v="0"/>
    <x v="3"/>
    <x v="1"/>
  </r>
  <r>
    <x v="1"/>
    <x v="5"/>
    <s v="De Bonte Raaf"/>
    <x v="30"/>
    <x v="101"/>
    <n v="0"/>
    <x v="2"/>
    <x v="4"/>
    <x v="2"/>
    <x v="1"/>
    <x v="3"/>
    <x v="1"/>
  </r>
  <r>
    <x v="1"/>
    <x v="5"/>
    <s v="De Bonte Raaf"/>
    <x v="30"/>
    <x v="7"/>
    <n v="0"/>
    <x v="2"/>
    <x v="4"/>
    <x v="2"/>
    <x v="0"/>
    <x v="3"/>
    <x v="1"/>
  </r>
  <r>
    <x v="1"/>
    <x v="5"/>
    <s v="De Bonte Raaf"/>
    <x v="30"/>
    <x v="9"/>
    <n v="0"/>
    <x v="2"/>
    <x v="4"/>
    <x v="2"/>
    <x v="0"/>
    <x v="3"/>
    <x v="1"/>
  </r>
  <r>
    <x v="1"/>
    <x v="5"/>
    <s v="De Bonte Raaf"/>
    <x v="30"/>
    <x v="102"/>
    <n v="0"/>
    <x v="2"/>
    <x v="4"/>
    <x v="2"/>
    <x v="0"/>
    <x v="3"/>
    <x v="1"/>
  </r>
  <r>
    <x v="1"/>
    <x v="5"/>
    <s v="De Bonte Raaf"/>
    <x v="30"/>
    <x v="87"/>
    <n v="777.7"/>
    <x v="2"/>
    <x v="4"/>
    <x v="2"/>
    <x v="0"/>
    <x v="3"/>
    <x v="1"/>
  </r>
  <r>
    <x v="1"/>
    <x v="5"/>
    <s v="De Bonte Raaf"/>
    <x v="30"/>
    <x v="88"/>
    <n v="777.7"/>
    <x v="2"/>
    <x v="4"/>
    <x v="2"/>
    <x v="0"/>
    <x v="3"/>
    <x v="1"/>
  </r>
  <r>
    <x v="1"/>
    <x v="5"/>
    <s v="De Bonte Raaf"/>
    <x v="30"/>
    <x v="89"/>
    <n v="777.7"/>
    <x v="2"/>
    <x v="4"/>
    <x v="2"/>
    <x v="0"/>
    <x v="3"/>
    <x v="1"/>
  </r>
  <r>
    <x v="1"/>
    <x v="5"/>
    <s v="De Bonte Raaf"/>
    <x v="30"/>
    <x v="90"/>
    <n v="777.7"/>
    <x v="2"/>
    <x v="4"/>
    <x v="2"/>
    <x v="0"/>
    <x v="3"/>
    <x v="1"/>
  </r>
  <r>
    <x v="1"/>
    <x v="5"/>
    <s v="De Bonte Raaf"/>
    <x v="30"/>
    <x v="91"/>
    <n v="777.7"/>
    <x v="2"/>
    <x v="4"/>
    <x v="2"/>
    <x v="0"/>
    <x v="3"/>
    <x v="1"/>
  </r>
  <r>
    <x v="1"/>
    <x v="5"/>
    <s v="De Bonte Raaf"/>
    <x v="30"/>
    <x v="103"/>
    <n v="0"/>
    <x v="2"/>
    <x v="4"/>
    <x v="2"/>
    <x v="1"/>
    <x v="3"/>
    <x v="1"/>
  </r>
  <r>
    <x v="1"/>
    <x v="5"/>
    <s v="De Bonte Raaf"/>
    <x v="30"/>
    <x v="15"/>
    <n v="0"/>
    <x v="2"/>
    <x v="4"/>
    <x v="2"/>
    <x v="0"/>
    <x v="3"/>
    <x v="1"/>
  </r>
  <r>
    <x v="1"/>
    <x v="5"/>
    <s v="De Bonte Raaf"/>
    <x v="30"/>
    <x v="16"/>
    <n v="0"/>
    <x v="2"/>
    <x v="4"/>
    <x v="2"/>
    <x v="0"/>
    <x v="3"/>
    <x v="1"/>
  </r>
  <r>
    <x v="1"/>
    <x v="5"/>
    <s v="De Bonte Raaf"/>
    <x v="30"/>
    <x v="17"/>
    <n v="730.84"/>
    <x v="2"/>
    <x v="4"/>
    <x v="2"/>
    <x v="0"/>
    <x v="3"/>
    <x v="1"/>
  </r>
  <r>
    <x v="1"/>
    <x v="5"/>
    <s v="De Bonte Raaf"/>
    <x v="30"/>
    <x v="18"/>
    <n v="730.84"/>
    <x v="2"/>
    <x v="4"/>
    <x v="2"/>
    <x v="0"/>
    <x v="3"/>
    <x v="1"/>
  </r>
  <r>
    <x v="1"/>
    <x v="5"/>
    <s v="De Bonte Raaf"/>
    <x v="30"/>
    <x v="19"/>
    <n v="8"/>
    <x v="2"/>
    <x v="4"/>
    <x v="2"/>
    <x v="0"/>
    <x v="3"/>
    <x v="1"/>
  </r>
  <r>
    <x v="1"/>
    <x v="5"/>
    <s v="De Bonte Raaf"/>
    <x v="30"/>
    <x v="20"/>
    <n v="730.84"/>
    <x v="2"/>
    <x v="4"/>
    <x v="2"/>
    <x v="0"/>
    <x v="3"/>
    <x v="1"/>
  </r>
  <r>
    <x v="1"/>
    <x v="5"/>
    <s v="De Bonte Raaf"/>
    <x v="30"/>
    <x v="21"/>
    <n v="-0.57999999999999996"/>
    <x v="2"/>
    <x v="4"/>
    <x v="2"/>
    <x v="0"/>
    <x v="3"/>
    <x v="1"/>
  </r>
  <r>
    <x v="1"/>
    <x v="5"/>
    <s v="De Bonte Raaf"/>
    <x v="30"/>
    <x v="22"/>
    <n v="730.84"/>
    <x v="2"/>
    <x v="4"/>
    <x v="2"/>
    <x v="0"/>
    <x v="3"/>
    <x v="1"/>
  </r>
  <r>
    <x v="1"/>
    <x v="5"/>
    <s v="De Bonte Raaf"/>
    <x v="30"/>
    <x v="23"/>
    <n v="730.84"/>
    <x v="2"/>
    <x v="4"/>
    <x v="2"/>
    <x v="0"/>
    <x v="3"/>
    <x v="1"/>
  </r>
  <r>
    <x v="1"/>
    <x v="5"/>
    <s v="De Bonte Raaf"/>
    <x v="30"/>
    <x v="24"/>
    <n v="730.84"/>
    <x v="2"/>
    <x v="4"/>
    <x v="2"/>
    <x v="0"/>
    <x v="3"/>
    <x v="1"/>
  </r>
  <r>
    <x v="1"/>
    <x v="5"/>
    <s v="De Bonte Raaf"/>
    <x v="30"/>
    <x v="25"/>
    <n v="21.67"/>
    <x v="2"/>
    <x v="4"/>
    <x v="2"/>
    <x v="0"/>
    <x v="3"/>
    <x v="1"/>
  </r>
  <r>
    <x v="1"/>
    <x v="5"/>
    <s v="De Bonte Raaf"/>
    <x v="30"/>
    <x v="26"/>
    <n v="32"/>
    <x v="2"/>
    <x v="4"/>
    <x v="2"/>
    <x v="0"/>
    <x v="3"/>
    <x v="1"/>
  </r>
  <r>
    <x v="1"/>
    <x v="5"/>
    <s v="De Bonte Raaf"/>
    <x v="30"/>
    <x v="27"/>
    <n v="33.42"/>
    <x v="2"/>
    <x v="4"/>
    <x v="2"/>
    <x v="0"/>
    <x v="3"/>
    <x v="1"/>
  </r>
  <r>
    <x v="1"/>
    <x v="5"/>
    <s v="De Bonte Raaf"/>
    <x v="30"/>
    <x v="28"/>
    <n v="730.84"/>
    <x v="2"/>
    <x v="4"/>
    <x v="2"/>
    <x v="0"/>
    <x v="3"/>
    <x v="1"/>
  </r>
  <r>
    <x v="1"/>
    <x v="5"/>
    <s v="De Bonte Raaf"/>
    <x v="30"/>
    <x v="29"/>
    <n v="0"/>
    <x v="2"/>
    <x v="4"/>
    <x v="2"/>
    <x v="0"/>
    <x v="3"/>
    <x v="1"/>
  </r>
  <r>
    <x v="1"/>
    <x v="5"/>
    <s v="De Bonte Raaf"/>
    <x v="30"/>
    <x v="30"/>
    <n v="3500"/>
    <x v="2"/>
    <x v="4"/>
    <x v="2"/>
    <x v="0"/>
    <x v="3"/>
    <x v="1"/>
  </r>
  <r>
    <x v="1"/>
    <x v="5"/>
    <s v="De Bonte Raaf"/>
    <x v="30"/>
    <x v="31"/>
    <n v="22.44"/>
    <x v="2"/>
    <x v="4"/>
    <x v="2"/>
    <x v="0"/>
    <x v="3"/>
    <x v="1"/>
  </r>
  <r>
    <x v="1"/>
    <x v="5"/>
    <s v="De Bonte Raaf"/>
    <x v="30"/>
    <x v="32"/>
    <n v="34.659999999999997"/>
    <x v="2"/>
    <x v="4"/>
    <x v="2"/>
    <x v="0"/>
    <x v="3"/>
    <x v="1"/>
  </r>
  <r>
    <x v="1"/>
    <x v="5"/>
    <s v="De Bonte Raaf"/>
    <x v="30"/>
    <x v="33"/>
    <n v="22.22"/>
    <x v="2"/>
    <x v="4"/>
    <x v="2"/>
    <x v="0"/>
    <x v="3"/>
    <x v="1"/>
  </r>
  <r>
    <x v="1"/>
    <x v="5"/>
    <s v="De Bonte Raaf"/>
    <x v="30"/>
    <x v="34"/>
    <n v="22.22"/>
    <x v="2"/>
    <x v="4"/>
    <x v="2"/>
    <x v="0"/>
    <x v="3"/>
    <x v="1"/>
  </r>
  <r>
    <x v="1"/>
    <x v="5"/>
    <s v="De Bonte Raaf"/>
    <x v="30"/>
    <x v="35"/>
    <n v="40"/>
    <x v="2"/>
    <x v="4"/>
    <x v="2"/>
    <x v="0"/>
    <x v="3"/>
    <x v="1"/>
  </r>
  <r>
    <x v="1"/>
    <x v="5"/>
    <s v="De Bonte Raaf"/>
    <x v="30"/>
    <x v="36"/>
    <n v="35"/>
    <x v="2"/>
    <x v="4"/>
    <x v="2"/>
    <x v="0"/>
    <x v="3"/>
    <x v="1"/>
  </r>
  <r>
    <x v="1"/>
    <x v="5"/>
    <s v="De Bonte Raaf"/>
    <x v="30"/>
    <x v="37"/>
    <n v="51.16"/>
    <x v="2"/>
    <x v="4"/>
    <x v="2"/>
    <x v="0"/>
    <x v="3"/>
    <x v="1"/>
  </r>
  <r>
    <x v="1"/>
    <x v="5"/>
    <s v="De Bonte Raaf"/>
    <x v="30"/>
    <x v="127"/>
    <n v="8.33"/>
    <x v="2"/>
    <x v="4"/>
    <x v="2"/>
    <x v="0"/>
    <x v="3"/>
    <x v="1"/>
  </r>
  <r>
    <x v="1"/>
    <x v="5"/>
    <s v="De Bonte Raaf"/>
    <x v="30"/>
    <x v="128"/>
    <n v="0"/>
    <x v="2"/>
    <x v="4"/>
    <x v="2"/>
    <x v="0"/>
    <x v="3"/>
    <x v="1"/>
  </r>
  <r>
    <x v="1"/>
    <x v="5"/>
    <s v="De Bonte Raaf"/>
    <x v="30"/>
    <x v="129"/>
    <n v="5115.88"/>
    <x v="2"/>
    <x v="4"/>
    <x v="2"/>
    <x v="0"/>
    <x v="3"/>
    <x v="1"/>
  </r>
  <r>
    <x v="1"/>
    <x v="5"/>
    <s v="De Bonte Raaf"/>
    <x v="30"/>
    <x v="38"/>
    <n v="19.47"/>
    <x v="2"/>
    <x v="4"/>
    <x v="2"/>
    <x v="0"/>
    <x v="3"/>
    <x v="1"/>
  </r>
  <r>
    <x v="1"/>
    <x v="5"/>
    <s v="De Bonte Raaf"/>
    <x v="30"/>
    <x v="39"/>
    <n v="0"/>
    <x v="2"/>
    <x v="4"/>
    <x v="2"/>
    <x v="0"/>
    <x v="3"/>
    <x v="1"/>
  </r>
  <r>
    <x v="1"/>
    <x v="5"/>
    <s v="De Bonte Raaf"/>
    <x v="30"/>
    <x v="40"/>
    <n v="19.47"/>
    <x v="2"/>
    <x v="4"/>
    <x v="2"/>
    <x v="0"/>
    <x v="3"/>
    <x v="1"/>
  </r>
  <r>
    <x v="1"/>
    <x v="5"/>
    <s v="De Bonte Raaf"/>
    <x v="30"/>
    <x v="41"/>
    <n v="0"/>
    <x v="2"/>
    <x v="4"/>
    <x v="2"/>
    <x v="0"/>
    <x v="3"/>
    <x v="1"/>
  </r>
  <r>
    <x v="1"/>
    <x v="5"/>
    <s v="De Bonte Raaf"/>
    <x v="30"/>
    <x v="92"/>
    <n v="777.7"/>
    <x v="2"/>
    <x v="4"/>
    <x v="2"/>
    <x v="0"/>
    <x v="3"/>
    <x v="1"/>
  </r>
  <r>
    <x v="1"/>
    <x v="5"/>
    <s v="De Bonte Raaf"/>
    <x v="30"/>
    <x v="107"/>
    <n v="0"/>
    <x v="2"/>
    <x v="4"/>
    <x v="2"/>
    <x v="1"/>
    <x v="3"/>
    <x v="1"/>
  </r>
  <r>
    <x v="1"/>
    <x v="5"/>
    <s v="De Bonte Raaf"/>
    <x v="30"/>
    <x v="43"/>
    <n v="0"/>
    <x v="2"/>
    <x v="4"/>
    <x v="2"/>
    <x v="1"/>
    <x v="3"/>
    <x v="1"/>
  </r>
  <r>
    <x v="1"/>
    <x v="5"/>
    <s v="De Bonte Raaf"/>
    <x v="30"/>
    <x v="108"/>
    <n v="0"/>
    <x v="2"/>
    <x v="4"/>
    <x v="2"/>
    <x v="1"/>
    <x v="3"/>
    <x v="1"/>
  </r>
  <r>
    <x v="1"/>
    <x v="5"/>
    <s v="De Bonte Raaf"/>
    <x v="30"/>
    <x v="109"/>
    <n v="0"/>
    <x v="2"/>
    <x v="4"/>
    <x v="2"/>
    <x v="1"/>
    <x v="3"/>
    <x v="1"/>
  </r>
  <r>
    <x v="1"/>
    <x v="5"/>
    <s v="De Bonte Raaf"/>
    <x v="30"/>
    <x v="110"/>
    <n v="0"/>
    <x v="2"/>
    <x v="4"/>
    <x v="2"/>
    <x v="1"/>
    <x v="3"/>
    <x v="1"/>
  </r>
  <r>
    <x v="1"/>
    <x v="5"/>
    <s v="De Bonte Raaf"/>
    <x v="30"/>
    <x v="44"/>
    <n v="0"/>
    <x v="2"/>
    <x v="4"/>
    <x v="2"/>
    <x v="2"/>
    <x v="3"/>
    <x v="1"/>
  </r>
  <r>
    <x v="1"/>
    <x v="5"/>
    <s v="De Bonte Raaf"/>
    <x v="30"/>
    <x v="111"/>
    <n v="0"/>
    <x v="2"/>
    <x v="4"/>
    <x v="2"/>
    <x v="2"/>
    <x v="3"/>
    <x v="1"/>
  </r>
  <r>
    <x v="1"/>
    <x v="5"/>
    <s v="De Bonte Raaf"/>
    <x v="30"/>
    <x v="46"/>
    <n v="0"/>
    <x v="2"/>
    <x v="4"/>
    <x v="2"/>
    <x v="2"/>
    <x v="3"/>
    <x v="1"/>
  </r>
  <r>
    <x v="1"/>
    <x v="5"/>
    <s v="De Bonte Raaf"/>
    <x v="30"/>
    <x v="112"/>
    <n v="0"/>
    <x v="2"/>
    <x v="4"/>
    <x v="2"/>
    <x v="2"/>
    <x v="3"/>
    <x v="1"/>
  </r>
  <r>
    <x v="1"/>
    <x v="5"/>
    <s v="De Bonte Raaf"/>
    <x v="30"/>
    <x v="113"/>
    <n v="0"/>
    <x v="2"/>
    <x v="4"/>
    <x v="2"/>
    <x v="2"/>
    <x v="3"/>
    <x v="1"/>
  </r>
  <r>
    <x v="1"/>
    <x v="5"/>
    <s v="De Bonte Raaf"/>
    <x v="30"/>
    <x v="114"/>
    <n v="0"/>
    <x v="2"/>
    <x v="4"/>
    <x v="2"/>
    <x v="2"/>
    <x v="3"/>
    <x v="1"/>
  </r>
  <r>
    <x v="1"/>
    <x v="5"/>
    <s v="De Bonte Raaf"/>
    <x v="30"/>
    <x v="115"/>
    <n v="0"/>
    <x v="2"/>
    <x v="4"/>
    <x v="2"/>
    <x v="2"/>
    <x v="3"/>
    <x v="1"/>
  </r>
  <r>
    <x v="1"/>
    <x v="5"/>
    <s v="De Bonte Raaf"/>
    <x v="30"/>
    <x v="116"/>
    <n v="0"/>
    <x v="2"/>
    <x v="4"/>
    <x v="2"/>
    <x v="1"/>
    <x v="3"/>
    <x v="1"/>
  </r>
  <r>
    <x v="1"/>
    <x v="5"/>
    <s v="De Bonte Raaf"/>
    <x v="30"/>
    <x v="117"/>
    <n v="0"/>
    <x v="2"/>
    <x v="4"/>
    <x v="2"/>
    <x v="2"/>
    <x v="3"/>
    <x v="1"/>
  </r>
  <r>
    <x v="1"/>
    <x v="5"/>
    <s v="De Bonte Raaf"/>
    <x v="30"/>
    <x v="118"/>
    <n v="0"/>
    <x v="2"/>
    <x v="4"/>
    <x v="2"/>
    <x v="1"/>
    <x v="3"/>
    <x v="1"/>
  </r>
  <r>
    <x v="1"/>
    <x v="5"/>
    <s v="De Bonte Raaf"/>
    <x v="30"/>
    <x v="119"/>
    <n v="-3.11"/>
    <x v="2"/>
    <x v="4"/>
    <x v="2"/>
    <x v="10"/>
    <x v="3"/>
    <x v="1"/>
  </r>
  <r>
    <x v="1"/>
    <x v="5"/>
    <s v="De Bonte Raaf"/>
    <x v="30"/>
    <x v="132"/>
    <n v="0"/>
    <x v="2"/>
    <x v="4"/>
    <x v="2"/>
    <x v="10"/>
    <x v="3"/>
    <x v="1"/>
  </r>
  <r>
    <x v="1"/>
    <x v="5"/>
    <s v="De Bonte Raaf"/>
    <x v="30"/>
    <x v="133"/>
    <n v="0"/>
    <x v="2"/>
    <x v="4"/>
    <x v="2"/>
    <x v="10"/>
    <x v="3"/>
    <x v="1"/>
  </r>
  <r>
    <x v="1"/>
    <x v="5"/>
    <s v="De Bonte Raaf"/>
    <x v="30"/>
    <x v="120"/>
    <n v="170.84"/>
    <x v="2"/>
    <x v="4"/>
    <x v="2"/>
    <x v="10"/>
    <x v="3"/>
    <x v="1"/>
  </r>
  <r>
    <x v="1"/>
    <x v="5"/>
    <s v="De Bonte Raaf"/>
    <x v="30"/>
    <x v="121"/>
    <n v="-43.75"/>
    <x v="2"/>
    <x v="4"/>
    <x v="2"/>
    <x v="10"/>
    <x v="3"/>
    <x v="1"/>
  </r>
  <r>
    <x v="1"/>
    <x v="5"/>
    <s v="De Bonte Raaf"/>
    <x v="30"/>
    <x v="122"/>
    <n v="-43.75"/>
    <x v="2"/>
    <x v="4"/>
    <x v="2"/>
    <x v="10"/>
    <x v="3"/>
    <x v="1"/>
  </r>
  <r>
    <x v="1"/>
    <x v="5"/>
    <s v="De Bonte Raaf"/>
    <x v="30"/>
    <x v="123"/>
    <n v="0"/>
    <x v="2"/>
    <x v="4"/>
    <x v="2"/>
    <x v="10"/>
    <x v="3"/>
    <x v="1"/>
  </r>
  <r>
    <x v="1"/>
    <x v="5"/>
    <s v="De Bonte Raaf"/>
    <x v="30"/>
    <x v="124"/>
    <n v="0"/>
    <x v="2"/>
    <x v="4"/>
    <x v="2"/>
    <x v="10"/>
    <x v="3"/>
    <x v="1"/>
  </r>
  <r>
    <x v="1"/>
    <x v="5"/>
    <s v="De Bonte Raaf"/>
    <x v="30"/>
    <x v="48"/>
    <n v="0"/>
    <x v="2"/>
    <x v="4"/>
    <x v="2"/>
    <x v="1"/>
    <x v="3"/>
    <x v="1"/>
  </r>
  <r>
    <x v="1"/>
    <x v="5"/>
    <s v="De Bonte Raaf"/>
    <x v="30"/>
    <x v="49"/>
    <n v="62.22"/>
    <x v="2"/>
    <x v="4"/>
    <x v="2"/>
    <x v="3"/>
    <x v="3"/>
    <x v="1"/>
  </r>
  <r>
    <x v="1"/>
    <x v="5"/>
    <s v="De Bonte Raaf"/>
    <x v="30"/>
    <x v="50"/>
    <n v="9.33"/>
    <x v="2"/>
    <x v="4"/>
    <x v="2"/>
    <x v="4"/>
    <x v="3"/>
    <x v="1"/>
  </r>
  <r>
    <x v="1"/>
    <x v="5"/>
    <s v="De Bonte Raaf"/>
    <x v="30"/>
    <x v="51"/>
    <n v="12.44"/>
    <x v="2"/>
    <x v="4"/>
    <x v="2"/>
    <x v="4"/>
    <x v="3"/>
    <x v="1"/>
  </r>
  <r>
    <x v="1"/>
    <x v="5"/>
    <s v="De Bonte Raaf"/>
    <x v="30"/>
    <x v="52"/>
    <n v="0"/>
    <x v="2"/>
    <x v="4"/>
    <x v="2"/>
    <x v="1"/>
    <x v="3"/>
    <x v="1"/>
  </r>
  <r>
    <x v="1"/>
    <x v="5"/>
    <s v="De Bonte Raaf"/>
    <x v="30"/>
    <x v="53"/>
    <n v="11.67"/>
    <x v="2"/>
    <x v="4"/>
    <x v="2"/>
    <x v="3"/>
    <x v="3"/>
    <x v="1"/>
  </r>
  <r>
    <x v="1"/>
    <x v="5"/>
    <s v="De Bonte Raaf"/>
    <x v="30"/>
    <x v="54"/>
    <n v="1.75"/>
    <x v="2"/>
    <x v="4"/>
    <x v="2"/>
    <x v="4"/>
    <x v="3"/>
    <x v="1"/>
  </r>
  <r>
    <x v="1"/>
    <x v="5"/>
    <s v="De Bonte Raaf"/>
    <x v="30"/>
    <x v="55"/>
    <n v="2.33"/>
    <x v="2"/>
    <x v="4"/>
    <x v="2"/>
    <x v="4"/>
    <x v="3"/>
    <x v="1"/>
  </r>
  <r>
    <x v="1"/>
    <x v="5"/>
    <s v="De Bonte Raaf"/>
    <x v="30"/>
    <x v="56"/>
    <n v="0"/>
    <x v="2"/>
    <x v="4"/>
    <x v="2"/>
    <x v="4"/>
    <x v="3"/>
    <x v="1"/>
  </r>
  <r>
    <x v="1"/>
    <x v="5"/>
    <s v="De Bonte Raaf"/>
    <x v="30"/>
    <x v="57"/>
    <n v="0"/>
    <x v="2"/>
    <x v="4"/>
    <x v="2"/>
    <x v="4"/>
    <x v="3"/>
    <x v="1"/>
  </r>
  <r>
    <x v="1"/>
    <x v="5"/>
    <s v="De Bonte Raaf"/>
    <x v="30"/>
    <x v="58"/>
    <n v="0"/>
    <x v="2"/>
    <x v="4"/>
    <x v="2"/>
    <x v="4"/>
    <x v="3"/>
    <x v="1"/>
  </r>
  <r>
    <x v="1"/>
    <x v="5"/>
    <s v="De Bonte Raaf"/>
    <x v="30"/>
    <x v="59"/>
    <n v="0"/>
    <x v="2"/>
    <x v="4"/>
    <x v="2"/>
    <x v="4"/>
    <x v="3"/>
    <x v="1"/>
  </r>
  <r>
    <x v="1"/>
    <x v="5"/>
    <s v="De Bonte Raaf"/>
    <x v="30"/>
    <x v="60"/>
    <n v="55.03"/>
    <x v="2"/>
    <x v="4"/>
    <x v="2"/>
    <x v="5"/>
    <x v="3"/>
    <x v="1"/>
  </r>
  <r>
    <x v="1"/>
    <x v="5"/>
    <s v="De Bonte Raaf"/>
    <x v="30"/>
    <x v="61"/>
    <n v="0"/>
    <x v="2"/>
    <x v="4"/>
    <x v="2"/>
    <x v="5"/>
    <x v="3"/>
    <x v="1"/>
  </r>
  <r>
    <x v="1"/>
    <x v="5"/>
    <s v="De Bonte Raaf"/>
    <x v="30"/>
    <x v="62"/>
    <n v="0"/>
    <x v="2"/>
    <x v="4"/>
    <x v="2"/>
    <x v="5"/>
    <x v="3"/>
    <x v="1"/>
  </r>
  <r>
    <x v="1"/>
    <x v="5"/>
    <s v="De Bonte Raaf"/>
    <x v="30"/>
    <x v="63"/>
    <n v="0"/>
    <x v="2"/>
    <x v="4"/>
    <x v="2"/>
    <x v="5"/>
    <x v="3"/>
    <x v="1"/>
  </r>
  <r>
    <x v="1"/>
    <x v="5"/>
    <s v="De Bonte Raaf"/>
    <x v="30"/>
    <x v="64"/>
    <n v="3.95"/>
    <x v="2"/>
    <x v="4"/>
    <x v="2"/>
    <x v="5"/>
    <x v="3"/>
    <x v="1"/>
  </r>
  <r>
    <x v="1"/>
    <x v="5"/>
    <s v="De Bonte Raaf"/>
    <x v="30"/>
    <x v="65"/>
    <n v="0"/>
    <x v="2"/>
    <x v="4"/>
    <x v="2"/>
    <x v="5"/>
    <x v="3"/>
    <x v="1"/>
  </r>
  <r>
    <x v="1"/>
    <x v="5"/>
    <s v="De Bonte Raaf"/>
    <x v="30"/>
    <x v="66"/>
    <n v="0"/>
    <x v="2"/>
    <x v="4"/>
    <x v="2"/>
    <x v="5"/>
    <x v="3"/>
    <x v="1"/>
  </r>
  <r>
    <x v="1"/>
    <x v="5"/>
    <s v="De Bonte Raaf"/>
    <x v="30"/>
    <x v="67"/>
    <n v="56.27"/>
    <x v="2"/>
    <x v="4"/>
    <x v="2"/>
    <x v="5"/>
    <x v="3"/>
    <x v="1"/>
  </r>
  <r>
    <x v="1"/>
    <x v="5"/>
    <s v="De Bonte Raaf"/>
    <x v="30"/>
    <x v="68"/>
    <n v="0"/>
    <x v="2"/>
    <x v="4"/>
    <x v="2"/>
    <x v="5"/>
    <x v="3"/>
    <x v="1"/>
  </r>
  <r>
    <x v="1"/>
    <x v="5"/>
    <s v="De Bonte Raaf"/>
    <x v="30"/>
    <x v="69"/>
    <n v="0"/>
    <x v="2"/>
    <x v="4"/>
    <x v="2"/>
    <x v="5"/>
    <x v="3"/>
    <x v="1"/>
  </r>
  <r>
    <x v="1"/>
    <x v="5"/>
    <s v="De Bonte Raaf"/>
    <x v="30"/>
    <x v="70"/>
    <n v="2.7"/>
    <x v="2"/>
    <x v="4"/>
    <x v="2"/>
    <x v="5"/>
    <x v="3"/>
    <x v="1"/>
  </r>
  <r>
    <x v="1"/>
    <x v="5"/>
    <s v="De Bonte Raaf"/>
    <x v="30"/>
    <x v="71"/>
    <n v="0"/>
    <x v="2"/>
    <x v="4"/>
    <x v="2"/>
    <x v="5"/>
    <x v="3"/>
    <x v="1"/>
  </r>
  <r>
    <x v="1"/>
    <x v="5"/>
    <s v="De Bonte Raaf"/>
    <x v="30"/>
    <x v="72"/>
    <n v="0"/>
    <x v="2"/>
    <x v="4"/>
    <x v="2"/>
    <x v="4"/>
    <x v="3"/>
    <x v="1"/>
  </r>
  <r>
    <x v="1"/>
    <x v="5"/>
    <s v="De Bonte Raaf"/>
    <x v="30"/>
    <x v="73"/>
    <n v="0"/>
    <x v="2"/>
    <x v="4"/>
    <x v="2"/>
    <x v="4"/>
    <x v="3"/>
    <x v="1"/>
  </r>
  <r>
    <x v="1"/>
    <x v="5"/>
    <s v="De Bonte Raaf"/>
    <x v="30"/>
    <x v="74"/>
    <n v="0"/>
    <x v="2"/>
    <x v="4"/>
    <x v="2"/>
    <x v="4"/>
    <x v="3"/>
    <x v="1"/>
  </r>
  <r>
    <x v="1"/>
    <x v="5"/>
    <s v="De Bonte Raaf"/>
    <x v="30"/>
    <x v="75"/>
    <n v="0"/>
    <x v="2"/>
    <x v="4"/>
    <x v="2"/>
    <x v="4"/>
    <x v="3"/>
    <x v="1"/>
  </r>
  <r>
    <x v="1"/>
    <x v="5"/>
    <s v="De Bonte Raaf"/>
    <x v="30"/>
    <x v="76"/>
    <n v="51.16"/>
    <x v="2"/>
    <x v="4"/>
    <x v="2"/>
    <x v="6"/>
    <x v="3"/>
    <x v="1"/>
  </r>
  <r>
    <x v="1"/>
    <x v="5"/>
    <s v="De Bonte Raaf"/>
    <x v="30"/>
    <x v="125"/>
    <n v="0"/>
    <x v="2"/>
    <x v="4"/>
    <x v="2"/>
    <x v="6"/>
    <x v="3"/>
    <x v="1"/>
  </r>
  <r>
    <x v="1"/>
    <x v="5"/>
    <s v="De Bonte Raaf"/>
    <x v="30"/>
    <x v="77"/>
    <n v="-0.57999999999999996"/>
    <x v="2"/>
    <x v="4"/>
    <x v="2"/>
    <x v="7"/>
    <x v="3"/>
    <x v="1"/>
  </r>
  <r>
    <x v="1"/>
    <x v="5"/>
    <s v="De Bonte Raaf"/>
    <x v="30"/>
    <x v="78"/>
    <n v="0"/>
    <x v="2"/>
    <x v="4"/>
    <x v="2"/>
    <x v="7"/>
    <x v="3"/>
    <x v="1"/>
  </r>
  <r>
    <x v="1"/>
    <x v="5"/>
    <s v="De Bonte Raaf"/>
    <x v="30"/>
    <x v="79"/>
    <n v="0"/>
    <x v="2"/>
    <x v="4"/>
    <x v="2"/>
    <x v="7"/>
    <x v="3"/>
    <x v="1"/>
  </r>
  <r>
    <x v="1"/>
    <x v="5"/>
    <s v="De Bonte Raaf"/>
    <x v="30"/>
    <x v="80"/>
    <n v="0"/>
    <x v="2"/>
    <x v="4"/>
    <x v="2"/>
    <x v="8"/>
    <x v="3"/>
    <x v="1"/>
  </r>
  <r>
    <x v="1"/>
    <x v="5"/>
    <s v="De Bonte Raaf"/>
    <x v="30"/>
    <x v="126"/>
    <n v="0"/>
    <x v="2"/>
    <x v="4"/>
    <x v="2"/>
    <x v="8"/>
    <x v="3"/>
    <x v="1"/>
  </r>
  <r>
    <x v="1"/>
    <x v="5"/>
    <s v="De Bonte Raaf"/>
    <x v="30"/>
    <x v="81"/>
    <n v="730.26"/>
    <x v="2"/>
    <x v="4"/>
    <x v="2"/>
    <x v="8"/>
    <x v="3"/>
    <x v="1"/>
  </r>
  <r>
    <x v="1"/>
    <x v="5"/>
    <s v="De Bonte Raaf"/>
    <x v="30"/>
    <x v="82"/>
    <n v="0"/>
    <x v="2"/>
    <x v="4"/>
    <x v="2"/>
    <x v="8"/>
    <x v="3"/>
    <x v="1"/>
  </r>
  <r>
    <x v="1"/>
    <x v="5"/>
    <s v="De Bonte Raaf"/>
    <x v="30"/>
    <x v="83"/>
    <n v="730.26"/>
    <x v="2"/>
    <x v="4"/>
    <x v="2"/>
    <x v="9"/>
    <x v="3"/>
    <x v="1"/>
  </r>
  <r>
    <x v="1"/>
    <x v="5"/>
    <s v="De Bonte Raaf"/>
    <x v="30"/>
    <x v="84"/>
    <n v="0"/>
    <x v="2"/>
    <x v="4"/>
    <x v="2"/>
    <x v="3"/>
    <x v="3"/>
    <x v="1"/>
  </r>
  <r>
    <x v="1"/>
    <x v="5"/>
    <s v="De Bonte Raaf"/>
    <x v="4"/>
    <x v="0"/>
    <n v="3693.69"/>
    <x v="2"/>
    <x v="4"/>
    <x v="0"/>
    <x v="0"/>
    <x v="0"/>
    <x v="1"/>
  </r>
  <r>
    <x v="1"/>
    <x v="5"/>
    <s v="De Bonte Raaf"/>
    <x v="4"/>
    <x v="85"/>
    <n v="1307.1500000000001"/>
    <x v="2"/>
    <x v="4"/>
    <x v="0"/>
    <x v="0"/>
    <x v="0"/>
    <x v="1"/>
  </r>
  <r>
    <x v="1"/>
    <x v="5"/>
    <s v="De Bonte Raaf"/>
    <x v="4"/>
    <x v="2"/>
    <n v="0"/>
    <x v="2"/>
    <x v="4"/>
    <x v="0"/>
    <x v="0"/>
    <x v="0"/>
    <x v="1"/>
  </r>
  <r>
    <x v="1"/>
    <x v="5"/>
    <s v="De Bonte Raaf"/>
    <x v="4"/>
    <x v="86"/>
    <n v="1307.1500000000001"/>
    <x v="2"/>
    <x v="4"/>
    <x v="0"/>
    <x v="0"/>
    <x v="0"/>
    <x v="1"/>
  </r>
  <r>
    <x v="1"/>
    <x v="5"/>
    <s v="De Bonte Raaf"/>
    <x v="4"/>
    <x v="4"/>
    <n v="1295.6600000000001"/>
    <x v="2"/>
    <x v="4"/>
    <x v="0"/>
    <x v="1"/>
    <x v="0"/>
    <x v="1"/>
  </r>
  <r>
    <x v="1"/>
    <x v="5"/>
    <s v="De Bonte Raaf"/>
    <x v="4"/>
    <x v="5"/>
    <n v="0"/>
    <x v="2"/>
    <x v="4"/>
    <x v="0"/>
    <x v="0"/>
    <x v="0"/>
    <x v="1"/>
  </r>
  <r>
    <x v="1"/>
    <x v="5"/>
    <s v="De Bonte Raaf"/>
    <x v="4"/>
    <x v="6"/>
    <n v="1980.7"/>
    <x v="2"/>
    <x v="4"/>
    <x v="0"/>
    <x v="0"/>
    <x v="0"/>
    <x v="1"/>
  </r>
  <r>
    <x v="1"/>
    <x v="5"/>
    <s v="De Bonte Raaf"/>
    <x v="4"/>
    <x v="101"/>
    <n v="0"/>
    <x v="2"/>
    <x v="4"/>
    <x v="0"/>
    <x v="1"/>
    <x v="0"/>
    <x v="1"/>
  </r>
  <r>
    <x v="1"/>
    <x v="5"/>
    <s v="De Bonte Raaf"/>
    <x v="4"/>
    <x v="7"/>
    <n v="0"/>
    <x v="2"/>
    <x v="4"/>
    <x v="0"/>
    <x v="0"/>
    <x v="0"/>
    <x v="1"/>
  </r>
  <r>
    <x v="1"/>
    <x v="5"/>
    <s v="De Bonte Raaf"/>
    <x v="4"/>
    <x v="9"/>
    <n v="0"/>
    <x v="2"/>
    <x v="4"/>
    <x v="0"/>
    <x v="0"/>
    <x v="0"/>
    <x v="1"/>
  </r>
  <r>
    <x v="1"/>
    <x v="5"/>
    <s v="De Bonte Raaf"/>
    <x v="4"/>
    <x v="102"/>
    <n v="0"/>
    <x v="2"/>
    <x v="4"/>
    <x v="0"/>
    <x v="0"/>
    <x v="0"/>
    <x v="1"/>
  </r>
  <r>
    <x v="1"/>
    <x v="5"/>
    <s v="De Bonte Raaf"/>
    <x v="4"/>
    <x v="87"/>
    <n v="1295.6600000000001"/>
    <x v="2"/>
    <x v="4"/>
    <x v="0"/>
    <x v="0"/>
    <x v="0"/>
    <x v="1"/>
  </r>
  <r>
    <x v="1"/>
    <x v="5"/>
    <s v="De Bonte Raaf"/>
    <x v="4"/>
    <x v="88"/>
    <n v="1370.41"/>
    <x v="2"/>
    <x v="4"/>
    <x v="0"/>
    <x v="0"/>
    <x v="0"/>
    <x v="1"/>
  </r>
  <r>
    <x v="1"/>
    <x v="5"/>
    <s v="De Bonte Raaf"/>
    <x v="4"/>
    <x v="89"/>
    <n v="1370.41"/>
    <x v="2"/>
    <x v="4"/>
    <x v="0"/>
    <x v="0"/>
    <x v="0"/>
    <x v="1"/>
  </r>
  <r>
    <x v="1"/>
    <x v="5"/>
    <s v="De Bonte Raaf"/>
    <x v="4"/>
    <x v="90"/>
    <n v="1295.6600000000001"/>
    <x v="2"/>
    <x v="4"/>
    <x v="0"/>
    <x v="0"/>
    <x v="0"/>
    <x v="1"/>
  </r>
  <r>
    <x v="1"/>
    <x v="5"/>
    <s v="De Bonte Raaf"/>
    <x v="4"/>
    <x v="91"/>
    <n v="1370.41"/>
    <x v="2"/>
    <x v="4"/>
    <x v="0"/>
    <x v="0"/>
    <x v="0"/>
    <x v="1"/>
  </r>
  <r>
    <x v="1"/>
    <x v="5"/>
    <s v="De Bonte Raaf"/>
    <x v="4"/>
    <x v="103"/>
    <n v="0"/>
    <x v="2"/>
    <x v="4"/>
    <x v="0"/>
    <x v="1"/>
    <x v="0"/>
    <x v="1"/>
  </r>
  <r>
    <x v="1"/>
    <x v="5"/>
    <s v="De Bonte Raaf"/>
    <x v="4"/>
    <x v="15"/>
    <n v="0"/>
    <x v="2"/>
    <x v="4"/>
    <x v="0"/>
    <x v="0"/>
    <x v="0"/>
    <x v="1"/>
  </r>
  <r>
    <x v="1"/>
    <x v="5"/>
    <s v="De Bonte Raaf"/>
    <x v="4"/>
    <x v="16"/>
    <n v="1307.1500000000001"/>
    <x v="2"/>
    <x v="4"/>
    <x v="0"/>
    <x v="0"/>
    <x v="0"/>
    <x v="1"/>
  </r>
  <r>
    <x v="1"/>
    <x v="5"/>
    <s v="De Bonte Raaf"/>
    <x v="4"/>
    <x v="17"/>
    <n v="0"/>
    <x v="2"/>
    <x v="4"/>
    <x v="0"/>
    <x v="0"/>
    <x v="0"/>
    <x v="1"/>
  </r>
  <r>
    <x v="1"/>
    <x v="5"/>
    <s v="De Bonte Raaf"/>
    <x v="4"/>
    <x v="18"/>
    <n v="1307.1500000000001"/>
    <x v="2"/>
    <x v="4"/>
    <x v="0"/>
    <x v="0"/>
    <x v="0"/>
    <x v="1"/>
  </r>
  <r>
    <x v="1"/>
    <x v="5"/>
    <s v="De Bonte Raaf"/>
    <x v="4"/>
    <x v="19"/>
    <n v="22"/>
    <x v="2"/>
    <x v="4"/>
    <x v="0"/>
    <x v="0"/>
    <x v="0"/>
    <x v="1"/>
  </r>
  <r>
    <x v="1"/>
    <x v="5"/>
    <s v="De Bonte Raaf"/>
    <x v="4"/>
    <x v="20"/>
    <n v="1307.1500000000001"/>
    <x v="2"/>
    <x v="4"/>
    <x v="0"/>
    <x v="0"/>
    <x v="0"/>
    <x v="1"/>
  </r>
  <r>
    <x v="1"/>
    <x v="5"/>
    <s v="De Bonte Raaf"/>
    <x v="4"/>
    <x v="21"/>
    <n v="-75.92"/>
    <x v="2"/>
    <x v="4"/>
    <x v="0"/>
    <x v="0"/>
    <x v="0"/>
    <x v="1"/>
  </r>
  <r>
    <x v="1"/>
    <x v="5"/>
    <s v="De Bonte Raaf"/>
    <x v="4"/>
    <x v="22"/>
    <n v="1307.1500000000001"/>
    <x v="2"/>
    <x v="4"/>
    <x v="0"/>
    <x v="0"/>
    <x v="0"/>
    <x v="1"/>
  </r>
  <r>
    <x v="1"/>
    <x v="5"/>
    <s v="De Bonte Raaf"/>
    <x v="4"/>
    <x v="23"/>
    <n v="1307.1500000000001"/>
    <x v="2"/>
    <x v="4"/>
    <x v="0"/>
    <x v="0"/>
    <x v="0"/>
    <x v="1"/>
  </r>
  <r>
    <x v="1"/>
    <x v="5"/>
    <s v="De Bonte Raaf"/>
    <x v="4"/>
    <x v="24"/>
    <n v="1307.1500000000001"/>
    <x v="2"/>
    <x v="4"/>
    <x v="0"/>
    <x v="0"/>
    <x v="0"/>
    <x v="1"/>
  </r>
  <r>
    <x v="1"/>
    <x v="5"/>
    <s v="De Bonte Raaf"/>
    <x v="4"/>
    <x v="25"/>
    <n v="21.67"/>
    <x v="2"/>
    <x v="4"/>
    <x v="0"/>
    <x v="0"/>
    <x v="0"/>
    <x v="1"/>
  </r>
  <r>
    <x v="1"/>
    <x v="5"/>
    <s v="De Bonte Raaf"/>
    <x v="4"/>
    <x v="26"/>
    <n v="93"/>
    <x v="2"/>
    <x v="4"/>
    <x v="0"/>
    <x v="0"/>
    <x v="0"/>
    <x v="1"/>
  </r>
  <r>
    <x v="1"/>
    <x v="5"/>
    <s v="De Bonte Raaf"/>
    <x v="4"/>
    <x v="27"/>
    <n v="171.75"/>
    <x v="2"/>
    <x v="4"/>
    <x v="0"/>
    <x v="0"/>
    <x v="0"/>
    <x v="1"/>
  </r>
  <r>
    <x v="1"/>
    <x v="5"/>
    <s v="De Bonte Raaf"/>
    <x v="4"/>
    <x v="28"/>
    <n v="1307.1500000000001"/>
    <x v="2"/>
    <x v="4"/>
    <x v="0"/>
    <x v="0"/>
    <x v="0"/>
    <x v="1"/>
  </r>
  <r>
    <x v="1"/>
    <x v="5"/>
    <s v="De Bonte Raaf"/>
    <x v="4"/>
    <x v="29"/>
    <n v="0"/>
    <x v="2"/>
    <x v="4"/>
    <x v="0"/>
    <x v="0"/>
    <x v="0"/>
    <x v="1"/>
  </r>
  <r>
    <x v="1"/>
    <x v="5"/>
    <s v="De Bonte Raaf"/>
    <x v="4"/>
    <x v="30"/>
    <n v="2332"/>
    <x v="2"/>
    <x v="4"/>
    <x v="0"/>
    <x v="0"/>
    <x v="0"/>
    <x v="1"/>
  </r>
  <r>
    <x v="1"/>
    <x v="5"/>
    <s v="De Bonte Raaf"/>
    <x v="4"/>
    <x v="31"/>
    <n v="14.95"/>
    <x v="2"/>
    <x v="4"/>
    <x v="0"/>
    <x v="0"/>
    <x v="0"/>
    <x v="1"/>
  </r>
  <r>
    <x v="1"/>
    <x v="5"/>
    <s v="De Bonte Raaf"/>
    <x v="4"/>
    <x v="32"/>
    <n v="91.67"/>
    <x v="2"/>
    <x v="4"/>
    <x v="0"/>
    <x v="0"/>
    <x v="0"/>
    <x v="1"/>
  </r>
  <r>
    <x v="1"/>
    <x v="5"/>
    <s v="De Bonte Raaf"/>
    <x v="4"/>
    <x v="33"/>
    <n v="58.77"/>
    <x v="2"/>
    <x v="4"/>
    <x v="0"/>
    <x v="0"/>
    <x v="0"/>
    <x v="1"/>
  </r>
  <r>
    <x v="1"/>
    <x v="5"/>
    <s v="De Bonte Raaf"/>
    <x v="4"/>
    <x v="34"/>
    <n v="55.56"/>
    <x v="2"/>
    <x v="4"/>
    <x v="0"/>
    <x v="0"/>
    <x v="0"/>
    <x v="1"/>
  </r>
  <r>
    <x v="1"/>
    <x v="5"/>
    <s v="De Bonte Raaf"/>
    <x v="4"/>
    <x v="35"/>
    <n v="100"/>
    <x v="2"/>
    <x v="4"/>
    <x v="0"/>
    <x v="0"/>
    <x v="0"/>
    <x v="1"/>
  </r>
  <r>
    <x v="1"/>
    <x v="5"/>
    <s v="De Bonte Raaf"/>
    <x v="4"/>
    <x v="36"/>
    <n v="92"/>
    <x v="2"/>
    <x v="4"/>
    <x v="0"/>
    <x v="0"/>
    <x v="0"/>
    <x v="1"/>
  </r>
  <r>
    <x v="1"/>
    <x v="5"/>
    <s v="De Bonte Raaf"/>
    <x v="4"/>
    <x v="37"/>
    <n v="91.5"/>
    <x v="2"/>
    <x v="4"/>
    <x v="0"/>
    <x v="0"/>
    <x v="0"/>
    <x v="1"/>
  </r>
  <r>
    <x v="1"/>
    <x v="5"/>
    <s v="De Bonte Raaf"/>
    <x v="4"/>
    <x v="127"/>
    <n v="8.33"/>
    <x v="2"/>
    <x v="4"/>
    <x v="0"/>
    <x v="0"/>
    <x v="0"/>
    <x v="1"/>
  </r>
  <r>
    <x v="1"/>
    <x v="5"/>
    <s v="De Bonte Raaf"/>
    <x v="4"/>
    <x v="128"/>
    <n v="8.33"/>
    <x v="2"/>
    <x v="4"/>
    <x v="0"/>
    <x v="0"/>
    <x v="0"/>
    <x v="1"/>
  </r>
  <r>
    <x v="1"/>
    <x v="5"/>
    <s v="De Bonte Raaf"/>
    <x v="4"/>
    <x v="129"/>
    <n v="16777.11"/>
    <x v="2"/>
    <x v="4"/>
    <x v="0"/>
    <x v="0"/>
    <x v="0"/>
    <x v="1"/>
  </r>
  <r>
    <x v="1"/>
    <x v="5"/>
    <s v="De Bonte Raaf"/>
    <x v="4"/>
    <x v="38"/>
    <n v="23.73"/>
    <x v="2"/>
    <x v="4"/>
    <x v="0"/>
    <x v="0"/>
    <x v="0"/>
    <x v="1"/>
  </r>
  <r>
    <x v="1"/>
    <x v="5"/>
    <s v="De Bonte Raaf"/>
    <x v="4"/>
    <x v="93"/>
    <n v="60"/>
    <x v="2"/>
    <x v="4"/>
    <x v="0"/>
    <x v="0"/>
    <x v="0"/>
    <x v="1"/>
  </r>
  <r>
    <x v="1"/>
    <x v="5"/>
    <s v="De Bonte Raaf"/>
    <x v="4"/>
    <x v="40"/>
    <n v="83.73"/>
    <x v="2"/>
    <x v="4"/>
    <x v="0"/>
    <x v="0"/>
    <x v="0"/>
    <x v="1"/>
  </r>
  <r>
    <x v="1"/>
    <x v="5"/>
    <s v="De Bonte Raaf"/>
    <x v="4"/>
    <x v="41"/>
    <n v="0"/>
    <x v="2"/>
    <x v="4"/>
    <x v="0"/>
    <x v="0"/>
    <x v="0"/>
    <x v="1"/>
  </r>
  <r>
    <x v="1"/>
    <x v="5"/>
    <s v="De Bonte Raaf"/>
    <x v="4"/>
    <x v="92"/>
    <n v="1295.6600000000001"/>
    <x v="2"/>
    <x v="4"/>
    <x v="0"/>
    <x v="0"/>
    <x v="0"/>
    <x v="1"/>
  </r>
  <r>
    <x v="1"/>
    <x v="5"/>
    <s v="De Bonte Raaf"/>
    <x v="4"/>
    <x v="107"/>
    <n v="0"/>
    <x v="2"/>
    <x v="4"/>
    <x v="0"/>
    <x v="1"/>
    <x v="0"/>
    <x v="1"/>
  </r>
  <r>
    <x v="1"/>
    <x v="5"/>
    <s v="De Bonte Raaf"/>
    <x v="4"/>
    <x v="43"/>
    <n v="0"/>
    <x v="2"/>
    <x v="4"/>
    <x v="0"/>
    <x v="1"/>
    <x v="0"/>
    <x v="1"/>
  </r>
  <r>
    <x v="1"/>
    <x v="5"/>
    <s v="De Bonte Raaf"/>
    <x v="4"/>
    <x v="108"/>
    <n v="74.75"/>
    <x v="2"/>
    <x v="4"/>
    <x v="0"/>
    <x v="1"/>
    <x v="0"/>
    <x v="1"/>
  </r>
  <r>
    <x v="1"/>
    <x v="5"/>
    <s v="De Bonte Raaf"/>
    <x v="4"/>
    <x v="109"/>
    <n v="0"/>
    <x v="2"/>
    <x v="4"/>
    <x v="0"/>
    <x v="1"/>
    <x v="0"/>
    <x v="1"/>
  </r>
  <r>
    <x v="1"/>
    <x v="5"/>
    <s v="De Bonte Raaf"/>
    <x v="4"/>
    <x v="110"/>
    <n v="0"/>
    <x v="2"/>
    <x v="4"/>
    <x v="0"/>
    <x v="1"/>
    <x v="0"/>
    <x v="1"/>
  </r>
  <r>
    <x v="1"/>
    <x v="5"/>
    <s v="De Bonte Raaf"/>
    <x v="4"/>
    <x v="44"/>
    <n v="0"/>
    <x v="2"/>
    <x v="4"/>
    <x v="0"/>
    <x v="2"/>
    <x v="0"/>
    <x v="1"/>
  </r>
  <r>
    <x v="1"/>
    <x v="5"/>
    <s v="De Bonte Raaf"/>
    <x v="4"/>
    <x v="111"/>
    <n v="0"/>
    <x v="2"/>
    <x v="4"/>
    <x v="0"/>
    <x v="2"/>
    <x v="0"/>
    <x v="1"/>
  </r>
  <r>
    <x v="1"/>
    <x v="5"/>
    <s v="De Bonte Raaf"/>
    <x v="4"/>
    <x v="46"/>
    <n v="0"/>
    <x v="2"/>
    <x v="4"/>
    <x v="0"/>
    <x v="2"/>
    <x v="0"/>
    <x v="1"/>
  </r>
  <r>
    <x v="1"/>
    <x v="5"/>
    <s v="De Bonte Raaf"/>
    <x v="4"/>
    <x v="112"/>
    <n v="0"/>
    <x v="2"/>
    <x v="4"/>
    <x v="0"/>
    <x v="2"/>
    <x v="0"/>
    <x v="1"/>
  </r>
  <r>
    <x v="1"/>
    <x v="5"/>
    <s v="De Bonte Raaf"/>
    <x v="4"/>
    <x v="113"/>
    <n v="0"/>
    <x v="2"/>
    <x v="4"/>
    <x v="0"/>
    <x v="2"/>
    <x v="0"/>
    <x v="1"/>
  </r>
  <r>
    <x v="1"/>
    <x v="5"/>
    <s v="De Bonte Raaf"/>
    <x v="4"/>
    <x v="114"/>
    <n v="0"/>
    <x v="2"/>
    <x v="4"/>
    <x v="0"/>
    <x v="2"/>
    <x v="0"/>
    <x v="1"/>
  </r>
  <r>
    <x v="1"/>
    <x v="5"/>
    <s v="De Bonte Raaf"/>
    <x v="4"/>
    <x v="115"/>
    <n v="0"/>
    <x v="2"/>
    <x v="4"/>
    <x v="0"/>
    <x v="2"/>
    <x v="0"/>
    <x v="1"/>
  </r>
  <r>
    <x v="1"/>
    <x v="5"/>
    <s v="De Bonte Raaf"/>
    <x v="4"/>
    <x v="116"/>
    <n v="0"/>
    <x v="2"/>
    <x v="4"/>
    <x v="0"/>
    <x v="1"/>
    <x v="0"/>
    <x v="1"/>
  </r>
  <r>
    <x v="1"/>
    <x v="5"/>
    <s v="De Bonte Raaf"/>
    <x v="4"/>
    <x v="117"/>
    <n v="0"/>
    <x v="2"/>
    <x v="4"/>
    <x v="0"/>
    <x v="2"/>
    <x v="0"/>
    <x v="1"/>
  </r>
  <r>
    <x v="1"/>
    <x v="5"/>
    <s v="De Bonte Raaf"/>
    <x v="4"/>
    <x v="118"/>
    <n v="0"/>
    <x v="2"/>
    <x v="4"/>
    <x v="0"/>
    <x v="1"/>
    <x v="0"/>
    <x v="1"/>
  </r>
  <r>
    <x v="1"/>
    <x v="5"/>
    <s v="De Bonte Raaf"/>
    <x v="4"/>
    <x v="119"/>
    <n v="-5.48"/>
    <x v="2"/>
    <x v="4"/>
    <x v="0"/>
    <x v="10"/>
    <x v="0"/>
    <x v="1"/>
  </r>
  <r>
    <x v="1"/>
    <x v="5"/>
    <s v="De Bonte Raaf"/>
    <x v="4"/>
    <x v="132"/>
    <n v="0"/>
    <x v="2"/>
    <x v="4"/>
    <x v="0"/>
    <x v="10"/>
    <x v="0"/>
    <x v="1"/>
  </r>
  <r>
    <x v="1"/>
    <x v="5"/>
    <s v="De Bonte Raaf"/>
    <x v="4"/>
    <x v="133"/>
    <n v="0"/>
    <x v="2"/>
    <x v="4"/>
    <x v="0"/>
    <x v="10"/>
    <x v="0"/>
    <x v="1"/>
  </r>
  <r>
    <x v="1"/>
    <x v="5"/>
    <s v="De Bonte Raaf"/>
    <x v="4"/>
    <x v="120"/>
    <n v="300.76"/>
    <x v="2"/>
    <x v="4"/>
    <x v="0"/>
    <x v="10"/>
    <x v="0"/>
    <x v="1"/>
  </r>
  <r>
    <x v="1"/>
    <x v="5"/>
    <s v="De Bonte Raaf"/>
    <x v="4"/>
    <x v="121"/>
    <n v="-57.78"/>
    <x v="2"/>
    <x v="4"/>
    <x v="0"/>
    <x v="10"/>
    <x v="0"/>
    <x v="1"/>
  </r>
  <r>
    <x v="1"/>
    <x v="5"/>
    <s v="De Bonte Raaf"/>
    <x v="4"/>
    <x v="122"/>
    <n v="-57.78"/>
    <x v="2"/>
    <x v="4"/>
    <x v="0"/>
    <x v="10"/>
    <x v="0"/>
    <x v="1"/>
  </r>
  <r>
    <x v="1"/>
    <x v="5"/>
    <s v="De Bonte Raaf"/>
    <x v="4"/>
    <x v="123"/>
    <n v="0"/>
    <x v="2"/>
    <x v="4"/>
    <x v="0"/>
    <x v="10"/>
    <x v="0"/>
    <x v="1"/>
  </r>
  <r>
    <x v="1"/>
    <x v="5"/>
    <s v="De Bonte Raaf"/>
    <x v="4"/>
    <x v="124"/>
    <n v="0"/>
    <x v="2"/>
    <x v="4"/>
    <x v="0"/>
    <x v="10"/>
    <x v="0"/>
    <x v="1"/>
  </r>
  <r>
    <x v="1"/>
    <x v="5"/>
    <s v="De Bonte Raaf"/>
    <x v="4"/>
    <x v="48"/>
    <n v="0"/>
    <x v="2"/>
    <x v="4"/>
    <x v="0"/>
    <x v="1"/>
    <x v="0"/>
    <x v="1"/>
  </r>
  <r>
    <x v="1"/>
    <x v="5"/>
    <s v="De Bonte Raaf"/>
    <x v="4"/>
    <x v="49"/>
    <n v="109.63"/>
    <x v="2"/>
    <x v="4"/>
    <x v="0"/>
    <x v="3"/>
    <x v="0"/>
    <x v="1"/>
  </r>
  <r>
    <x v="1"/>
    <x v="5"/>
    <s v="De Bonte Raaf"/>
    <x v="4"/>
    <x v="50"/>
    <n v="16.440000000000001"/>
    <x v="2"/>
    <x v="4"/>
    <x v="0"/>
    <x v="4"/>
    <x v="0"/>
    <x v="1"/>
  </r>
  <r>
    <x v="1"/>
    <x v="5"/>
    <s v="De Bonte Raaf"/>
    <x v="4"/>
    <x v="51"/>
    <n v="21.93"/>
    <x v="2"/>
    <x v="4"/>
    <x v="0"/>
    <x v="4"/>
    <x v="0"/>
    <x v="1"/>
  </r>
  <r>
    <x v="1"/>
    <x v="5"/>
    <s v="De Bonte Raaf"/>
    <x v="4"/>
    <x v="52"/>
    <n v="0"/>
    <x v="2"/>
    <x v="4"/>
    <x v="0"/>
    <x v="1"/>
    <x v="0"/>
    <x v="1"/>
  </r>
  <r>
    <x v="1"/>
    <x v="5"/>
    <s v="De Bonte Raaf"/>
    <x v="4"/>
    <x v="53"/>
    <n v="20.56"/>
    <x v="2"/>
    <x v="4"/>
    <x v="0"/>
    <x v="3"/>
    <x v="0"/>
    <x v="1"/>
  </r>
  <r>
    <x v="1"/>
    <x v="5"/>
    <s v="De Bonte Raaf"/>
    <x v="4"/>
    <x v="54"/>
    <n v="3.08"/>
    <x v="2"/>
    <x v="4"/>
    <x v="0"/>
    <x v="4"/>
    <x v="0"/>
    <x v="1"/>
  </r>
  <r>
    <x v="1"/>
    <x v="5"/>
    <s v="De Bonte Raaf"/>
    <x v="4"/>
    <x v="55"/>
    <n v="4.1100000000000003"/>
    <x v="2"/>
    <x v="4"/>
    <x v="0"/>
    <x v="4"/>
    <x v="0"/>
    <x v="1"/>
  </r>
  <r>
    <x v="1"/>
    <x v="5"/>
    <s v="De Bonte Raaf"/>
    <x v="4"/>
    <x v="56"/>
    <n v="0"/>
    <x v="2"/>
    <x v="4"/>
    <x v="0"/>
    <x v="4"/>
    <x v="0"/>
    <x v="1"/>
  </r>
  <r>
    <x v="1"/>
    <x v="5"/>
    <s v="De Bonte Raaf"/>
    <x v="4"/>
    <x v="57"/>
    <n v="0"/>
    <x v="2"/>
    <x v="4"/>
    <x v="0"/>
    <x v="4"/>
    <x v="0"/>
    <x v="1"/>
  </r>
  <r>
    <x v="1"/>
    <x v="5"/>
    <s v="De Bonte Raaf"/>
    <x v="4"/>
    <x v="58"/>
    <n v="0"/>
    <x v="2"/>
    <x v="4"/>
    <x v="0"/>
    <x v="4"/>
    <x v="0"/>
    <x v="1"/>
  </r>
  <r>
    <x v="1"/>
    <x v="5"/>
    <s v="De Bonte Raaf"/>
    <x v="4"/>
    <x v="59"/>
    <n v="0"/>
    <x v="2"/>
    <x v="4"/>
    <x v="0"/>
    <x v="4"/>
    <x v="0"/>
    <x v="1"/>
  </r>
  <r>
    <x v="1"/>
    <x v="5"/>
    <s v="De Bonte Raaf"/>
    <x v="4"/>
    <x v="60"/>
    <n v="98.43"/>
    <x v="2"/>
    <x v="4"/>
    <x v="0"/>
    <x v="5"/>
    <x v="0"/>
    <x v="1"/>
  </r>
  <r>
    <x v="1"/>
    <x v="5"/>
    <s v="De Bonte Raaf"/>
    <x v="4"/>
    <x v="61"/>
    <n v="0"/>
    <x v="2"/>
    <x v="4"/>
    <x v="0"/>
    <x v="5"/>
    <x v="0"/>
    <x v="1"/>
  </r>
  <r>
    <x v="1"/>
    <x v="5"/>
    <s v="De Bonte Raaf"/>
    <x v="4"/>
    <x v="62"/>
    <n v="0"/>
    <x v="2"/>
    <x v="4"/>
    <x v="0"/>
    <x v="5"/>
    <x v="0"/>
    <x v="1"/>
  </r>
  <r>
    <x v="1"/>
    <x v="5"/>
    <s v="De Bonte Raaf"/>
    <x v="4"/>
    <x v="63"/>
    <n v="0"/>
    <x v="2"/>
    <x v="4"/>
    <x v="0"/>
    <x v="5"/>
    <x v="0"/>
    <x v="1"/>
  </r>
  <r>
    <x v="1"/>
    <x v="5"/>
    <s v="De Bonte Raaf"/>
    <x v="4"/>
    <x v="64"/>
    <n v="7.06"/>
    <x v="2"/>
    <x v="4"/>
    <x v="0"/>
    <x v="5"/>
    <x v="0"/>
    <x v="1"/>
  </r>
  <r>
    <x v="1"/>
    <x v="5"/>
    <s v="De Bonte Raaf"/>
    <x v="4"/>
    <x v="65"/>
    <n v="0"/>
    <x v="2"/>
    <x v="4"/>
    <x v="0"/>
    <x v="5"/>
    <x v="0"/>
    <x v="1"/>
  </r>
  <r>
    <x v="1"/>
    <x v="5"/>
    <s v="De Bonte Raaf"/>
    <x v="4"/>
    <x v="66"/>
    <n v="35.29"/>
    <x v="2"/>
    <x v="4"/>
    <x v="0"/>
    <x v="5"/>
    <x v="0"/>
    <x v="1"/>
  </r>
  <r>
    <x v="1"/>
    <x v="5"/>
    <s v="De Bonte Raaf"/>
    <x v="4"/>
    <x v="67"/>
    <n v="0"/>
    <x v="2"/>
    <x v="4"/>
    <x v="0"/>
    <x v="5"/>
    <x v="0"/>
    <x v="1"/>
  </r>
  <r>
    <x v="1"/>
    <x v="5"/>
    <s v="De Bonte Raaf"/>
    <x v="4"/>
    <x v="68"/>
    <n v="0"/>
    <x v="2"/>
    <x v="4"/>
    <x v="0"/>
    <x v="5"/>
    <x v="0"/>
    <x v="1"/>
  </r>
  <r>
    <x v="1"/>
    <x v="5"/>
    <s v="De Bonte Raaf"/>
    <x v="4"/>
    <x v="69"/>
    <n v="0"/>
    <x v="2"/>
    <x v="4"/>
    <x v="0"/>
    <x v="5"/>
    <x v="0"/>
    <x v="1"/>
  </r>
  <r>
    <x v="1"/>
    <x v="5"/>
    <s v="De Bonte Raaf"/>
    <x v="4"/>
    <x v="70"/>
    <n v="4.84"/>
    <x v="2"/>
    <x v="4"/>
    <x v="0"/>
    <x v="5"/>
    <x v="0"/>
    <x v="1"/>
  </r>
  <r>
    <x v="1"/>
    <x v="5"/>
    <s v="De Bonte Raaf"/>
    <x v="4"/>
    <x v="71"/>
    <n v="0"/>
    <x v="2"/>
    <x v="4"/>
    <x v="0"/>
    <x v="5"/>
    <x v="0"/>
    <x v="1"/>
  </r>
  <r>
    <x v="1"/>
    <x v="5"/>
    <s v="De Bonte Raaf"/>
    <x v="4"/>
    <x v="72"/>
    <n v="0"/>
    <x v="2"/>
    <x v="4"/>
    <x v="0"/>
    <x v="4"/>
    <x v="0"/>
    <x v="1"/>
  </r>
  <r>
    <x v="1"/>
    <x v="5"/>
    <s v="De Bonte Raaf"/>
    <x v="4"/>
    <x v="73"/>
    <n v="0"/>
    <x v="2"/>
    <x v="4"/>
    <x v="0"/>
    <x v="4"/>
    <x v="0"/>
    <x v="1"/>
  </r>
  <r>
    <x v="1"/>
    <x v="5"/>
    <s v="De Bonte Raaf"/>
    <x v="4"/>
    <x v="74"/>
    <n v="0"/>
    <x v="2"/>
    <x v="4"/>
    <x v="0"/>
    <x v="4"/>
    <x v="0"/>
    <x v="1"/>
  </r>
  <r>
    <x v="1"/>
    <x v="5"/>
    <s v="De Bonte Raaf"/>
    <x v="4"/>
    <x v="75"/>
    <n v="0"/>
    <x v="2"/>
    <x v="4"/>
    <x v="0"/>
    <x v="4"/>
    <x v="0"/>
    <x v="1"/>
  </r>
  <r>
    <x v="1"/>
    <x v="5"/>
    <s v="De Bonte Raaf"/>
    <x v="4"/>
    <x v="76"/>
    <n v="91.5"/>
    <x v="2"/>
    <x v="4"/>
    <x v="0"/>
    <x v="6"/>
    <x v="0"/>
    <x v="1"/>
  </r>
  <r>
    <x v="1"/>
    <x v="5"/>
    <s v="De Bonte Raaf"/>
    <x v="4"/>
    <x v="125"/>
    <n v="0"/>
    <x v="2"/>
    <x v="4"/>
    <x v="0"/>
    <x v="6"/>
    <x v="0"/>
    <x v="1"/>
  </r>
  <r>
    <x v="1"/>
    <x v="5"/>
    <s v="De Bonte Raaf"/>
    <x v="4"/>
    <x v="77"/>
    <n v="-75.92"/>
    <x v="2"/>
    <x v="4"/>
    <x v="0"/>
    <x v="7"/>
    <x v="0"/>
    <x v="1"/>
  </r>
  <r>
    <x v="1"/>
    <x v="5"/>
    <s v="De Bonte Raaf"/>
    <x v="4"/>
    <x v="78"/>
    <n v="0"/>
    <x v="2"/>
    <x v="4"/>
    <x v="0"/>
    <x v="7"/>
    <x v="0"/>
    <x v="1"/>
  </r>
  <r>
    <x v="1"/>
    <x v="5"/>
    <s v="De Bonte Raaf"/>
    <x v="4"/>
    <x v="79"/>
    <n v="0"/>
    <x v="2"/>
    <x v="4"/>
    <x v="0"/>
    <x v="7"/>
    <x v="0"/>
    <x v="1"/>
  </r>
  <r>
    <x v="1"/>
    <x v="5"/>
    <s v="De Bonte Raaf"/>
    <x v="4"/>
    <x v="80"/>
    <n v="0"/>
    <x v="2"/>
    <x v="4"/>
    <x v="0"/>
    <x v="8"/>
    <x v="0"/>
    <x v="1"/>
  </r>
  <r>
    <x v="1"/>
    <x v="5"/>
    <s v="De Bonte Raaf"/>
    <x v="4"/>
    <x v="126"/>
    <n v="0"/>
    <x v="2"/>
    <x v="4"/>
    <x v="0"/>
    <x v="8"/>
    <x v="0"/>
    <x v="1"/>
  </r>
  <r>
    <x v="1"/>
    <x v="5"/>
    <s v="De Bonte Raaf"/>
    <x v="4"/>
    <x v="81"/>
    <n v="1231.23"/>
    <x v="2"/>
    <x v="4"/>
    <x v="0"/>
    <x v="8"/>
    <x v="0"/>
    <x v="1"/>
  </r>
  <r>
    <x v="1"/>
    <x v="5"/>
    <s v="De Bonte Raaf"/>
    <x v="4"/>
    <x v="82"/>
    <n v="0"/>
    <x v="2"/>
    <x v="4"/>
    <x v="0"/>
    <x v="8"/>
    <x v="0"/>
    <x v="1"/>
  </r>
  <r>
    <x v="1"/>
    <x v="5"/>
    <s v="De Bonte Raaf"/>
    <x v="4"/>
    <x v="83"/>
    <n v="1231.23"/>
    <x v="2"/>
    <x v="4"/>
    <x v="0"/>
    <x v="9"/>
    <x v="0"/>
    <x v="1"/>
  </r>
  <r>
    <x v="1"/>
    <x v="5"/>
    <s v="De Bonte Raaf"/>
    <x v="4"/>
    <x v="84"/>
    <n v="0"/>
    <x v="2"/>
    <x v="4"/>
    <x v="0"/>
    <x v="3"/>
    <x v="0"/>
    <x v="1"/>
  </r>
  <r>
    <x v="1"/>
    <x v="5"/>
    <s v="De Bonte Raaf"/>
    <x v="5"/>
    <x v="0"/>
    <n v="4697.49"/>
    <x v="3"/>
    <x v="4"/>
    <x v="0"/>
    <x v="0"/>
    <x v="1"/>
    <x v="1"/>
  </r>
  <r>
    <x v="1"/>
    <x v="5"/>
    <s v="De Bonte Raaf"/>
    <x v="5"/>
    <x v="85"/>
    <n v="2322.2199999999998"/>
    <x v="3"/>
    <x v="4"/>
    <x v="0"/>
    <x v="0"/>
    <x v="1"/>
    <x v="1"/>
  </r>
  <r>
    <x v="1"/>
    <x v="5"/>
    <s v="De Bonte Raaf"/>
    <x v="5"/>
    <x v="2"/>
    <n v="0"/>
    <x v="3"/>
    <x v="4"/>
    <x v="0"/>
    <x v="0"/>
    <x v="1"/>
    <x v="1"/>
  </r>
  <r>
    <x v="1"/>
    <x v="5"/>
    <s v="De Bonte Raaf"/>
    <x v="5"/>
    <x v="86"/>
    <n v="2322.2199999999998"/>
    <x v="3"/>
    <x v="4"/>
    <x v="0"/>
    <x v="0"/>
    <x v="1"/>
    <x v="1"/>
  </r>
  <r>
    <x v="1"/>
    <x v="5"/>
    <s v="De Bonte Raaf"/>
    <x v="5"/>
    <x v="4"/>
    <n v="1986.05"/>
    <x v="3"/>
    <x v="4"/>
    <x v="0"/>
    <x v="1"/>
    <x v="1"/>
    <x v="1"/>
  </r>
  <r>
    <x v="1"/>
    <x v="5"/>
    <s v="De Bonte Raaf"/>
    <x v="5"/>
    <x v="5"/>
    <n v="0"/>
    <x v="3"/>
    <x v="4"/>
    <x v="0"/>
    <x v="0"/>
    <x v="1"/>
    <x v="1"/>
  </r>
  <r>
    <x v="1"/>
    <x v="5"/>
    <s v="De Bonte Raaf"/>
    <x v="5"/>
    <x v="6"/>
    <n v="2945.72"/>
    <x v="3"/>
    <x v="4"/>
    <x v="0"/>
    <x v="0"/>
    <x v="1"/>
    <x v="1"/>
  </r>
  <r>
    <x v="1"/>
    <x v="5"/>
    <s v="De Bonte Raaf"/>
    <x v="5"/>
    <x v="101"/>
    <n v="0"/>
    <x v="3"/>
    <x v="4"/>
    <x v="0"/>
    <x v="1"/>
    <x v="1"/>
    <x v="1"/>
  </r>
  <r>
    <x v="1"/>
    <x v="5"/>
    <s v="De Bonte Raaf"/>
    <x v="5"/>
    <x v="7"/>
    <n v="0"/>
    <x v="3"/>
    <x v="4"/>
    <x v="0"/>
    <x v="0"/>
    <x v="1"/>
    <x v="1"/>
  </r>
  <r>
    <x v="1"/>
    <x v="5"/>
    <s v="De Bonte Raaf"/>
    <x v="5"/>
    <x v="96"/>
    <n v="10"/>
    <x v="3"/>
    <x v="4"/>
    <x v="0"/>
    <x v="0"/>
    <x v="1"/>
    <x v="1"/>
  </r>
  <r>
    <x v="1"/>
    <x v="5"/>
    <s v="De Bonte Raaf"/>
    <x v="5"/>
    <x v="102"/>
    <n v="0"/>
    <x v="3"/>
    <x v="4"/>
    <x v="0"/>
    <x v="0"/>
    <x v="1"/>
    <x v="1"/>
  </r>
  <r>
    <x v="1"/>
    <x v="5"/>
    <s v="De Bonte Raaf"/>
    <x v="5"/>
    <x v="87"/>
    <n v="1986.05"/>
    <x v="3"/>
    <x v="4"/>
    <x v="0"/>
    <x v="0"/>
    <x v="1"/>
    <x v="1"/>
  </r>
  <r>
    <x v="1"/>
    <x v="5"/>
    <s v="De Bonte Raaf"/>
    <x v="5"/>
    <x v="88"/>
    <n v="1986.05"/>
    <x v="3"/>
    <x v="4"/>
    <x v="0"/>
    <x v="0"/>
    <x v="1"/>
    <x v="1"/>
  </r>
  <r>
    <x v="1"/>
    <x v="5"/>
    <s v="De Bonte Raaf"/>
    <x v="5"/>
    <x v="89"/>
    <n v="1986.05"/>
    <x v="3"/>
    <x v="4"/>
    <x v="0"/>
    <x v="0"/>
    <x v="1"/>
    <x v="1"/>
  </r>
  <r>
    <x v="1"/>
    <x v="5"/>
    <s v="De Bonte Raaf"/>
    <x v="5"/>
    <x v="90"/>
    <n v="1986.05"/>
    <x v="3"/>
    <x v="4"/>
    <x v="0"/>
    <x v="0"/>
    <x v="1"/>
    <x v="1"/>
  </r>
  <r>
    <x v="1"/>
    <x v="5"/>
    <s v="De Bonte Raaf"/>
    <x v="5"/>
    <x v="91"/>
    <n v="1986.05"/>
    <x v="3"/>
    <x v="4"/>
    <x v="0"/>
    <x v="0"/>
    <x v="1"/>
    <x v="1"/>
  </r>
  <r>
    <x v="1"/>
    <x v="5"/>
    <s v="De Bonte Raaf"/>
    <x v="5"/>
    <x v="103"/>
    <n v="0"/>
    <x v="3"/>
    <x v="4"/>
    <x v="0"/>
    <x v="1"/>
    <x v="1"/>
    <x v="1"/>
  </r>
  <r>
    <x v="1"/>
    <x v="5"/>
    <s v="De Bonte Raaf"/>
    <x v="5"/>
    <x v="15"/>
    <n v="0"/>
    <x v="3"/>
    <x v="4"/>
    <x v="0"/>
    <x v="0"/>
    <x v="1"/>
    <x v="1"/>
  </r>
  <r>
    <x v="1"/>
    <x v="5"/>
    <s v="De Bonte Raaf"/>
    <x v="5"/>
    <x v="16"/>
    <n v="2322.2199999999998"/>
    <x v="3"/>
    <x v="4"/>
    <x v="0"/>
    <x v="0"/>
    <x v="1"/>
    <x v="1"/>
  </r>
  <r>
    <x v="1"/>
    <x v="5"/>
    <s v="De Bonte Raaf"/>
    <x v="5"/>
    <x v="17"/>
    <n v="0"/>
    <x v="3"/>
    <x v="4"/>
    <x v="0"/>
    <x v="0"/>
    <x v="1"/>
    <x v="1"/>
  </r>
  <r>
    <x v="1"/>
    <x v="5"/>
    <s v="De Bonte Raaf"/>
    <x v="5"/>
    <x v="18"/>
    <n v="2322.2199999999998"/>
    <x v="3"/>
    <x v="4"/>
    <x v="0"/>
    <x v="0"/>
    <x v="1"/>
    <x v="1"/>
  </r>
  <r>
    <x v="1"/>
    <x v="5"/>
    <s v="De Bonte Raaf"/>
    <x v="5"/>
    <x v="19"/>
    <n v="17"/>
    <x v="3"/>
    <x v="4"/>
    <x v="0"/>
    <x v="0"/>
    <x v="1"/>
    <x v="1"/>
  </r>
  <r>
    <x v="1"/>
    <x v="5"/>
    <s v="De Bonte Raaf"/>
    <x v="5"/>
    <x v="20"/>
    <n v="2322.2199999999998"/>
    <x v="3"/>
    <x v="4"/>
    <x v="0"/>
    <x v="0"/>
    <x v="1"/>
    <x v="1"/>
  </r>
  <r>
    <x v="1"/>
    <x v="5"/>
    <s v="De Bonte Raaf"/>
    <x v="5"/>
    <x v="21"/>
    <n v="-325.75"/>
    <x v="3"/>
    <x v="4"/>
    <x v="0"/>
    <x v="0"/>
    <x v="1"/>
    <x v="1"/>
  </r>
  <r>
    <x v="1"/>
    <x v="5"/>
    <s v="De Bonte Raaf"/>
    <x v="5"/>
    <x v="22"/>
    <n v="2322.2199999999998"/>
    <x v="3"/>
    <x v="4"/>
    <x v="0"/>
    <x v="0"/>
    <x v="1"/>
    <x v="1"/>
  </r>
  <r>
    <x v="1"/>
    <x v="5"/>
    <s v="De Bonte Raaf"/>
    <x v="5"/>
    <x v="23"/>
    <n v="2322.2199999999998"/>
    <x v="3"/>
    <x v="4"/>
    <x v="0"/>
    <x v="0"/>
    <x v="1"/>
    <x v="1"/>
  </r>
  <r>
    <x v="1"/>
    <x v="5"/>
    <s v="De Bonte Raaf"/>
    <x v="5"/>
    <x v="24"/>
    <n v="2322.2199999999998"/>
    <x v="3"/>
    <x v="4"/>
    <x v="0"/>
    <x v="0"/>
    <x v="1"/>
    <x v="1"/>
  </r>
  <r>
    <x v="1"/>
    <x v="5"/>
    <s v="De Bonte Raaf"/>
    <x v="5"/>
    <x v="25"/>
    <n v="21.67"/>
    <x v="3"/>
    <x v="4"/>
    <x v="0"/>
    <x v="0"/>
    <x v="1"/>
    <x v="1"/>
  </r>
  <r>
    <x v="1"/>
    <x v="5"/>
    <s v="De Bonte Raaf"/>
    <x v="5"/>
    <x v="26"/>
    <n v="110"/>
    <x v="3"/>
    <x v="4"/>
    <x v="0"/>
    <x v="0"/>
    <x v="1"/>
    <x v="1"/>
  </r>
  <r>
    <x v="1"/>
    <x v="5"/>
    <s v="De Bonte Raaf"/>
    <x v="5"/>
    <x v="27"/>
    <n v="333.17"/>
    <x v="3"/>
    <x v="4"/>
    <x v="0"/>
    <x v="0"/>
    <x v="1"/>
    <x v="1"/>
  </r>
  <r>
    <x v="1"/>
    <x v="5"/>
    <s v="De Bonte Raaf"/>
    <x v="5"/>
    <x v="28"/>
    <n v="2322.2199999999998"/>
    <x v="3"/>
    <x v="4"/>
    <x v="0"/>
    <x v="0"/>
    <x v="1"/>
    <x v="1"/>
  </r>
  <r>
    <x v="1"/>
    <x v="5"/>
    <s v="De Bonte Raaf"/>
    <x v="5"/>
    <x v="29"/>
    <n v="0"/>
    <x v="3"/>
    <x v="4"/>
    <x v="0"/>
    <x v="0"/>
    <x v="1"/>
    <x v="1"/>
  </r>
  <r>
    <x v="1"/>
    <x v="5"/>
    <s v="De Bonte Raaf"/>
    <x v="5"/>
    <x v="30"/>
    <n v="2750"/>
    <x v="3"/>
    <x v="4"/>
    <x v="0"/>
    <x v="0"/>
    <x v="1"/>
    <x v="1"/>
  </r>
  <r>
    <x v="1"/>
    <x v="5"/>
    <s v="De Bonte Raaf"/>
    <x v="5"/>
    <x v="31"/>
    <n v="17.63"/>
    <x v="3"/>
    <x v="4"/>
    <x v="0"/>
    <x v="0"/>
    <x v="1"/>
    <x v="1"/>
  </r>
  <r>
    <x v="1"/>
    <x v="5"/>
    <s v="De Bonte Raaf"/>
    <x v="5"/>
    <x v="32"/>
    <n v="112.66"/>
    <x v="3"/>
    <x v="4"/>
    <x v="0"/>
    <x v="0"/>
    <x v="1"/>
    <x v="1"/>
  </r>
  <r>
    <x v="1"/>
    <x v="5"/>
    <s v="De Bonte Raaf"/>
    <x v="5"/>
    <x v="33"/>
    <n v="72.22"/>
    <x v="3"/>
    <x v="4"/>
    <x v="0"/>
    <x v="0"/>
    <x v="1"/>
    <x v="1"/>
  </r>
  <r>
    <x v="1"/>
    <x v="5"/>
    <s v="De Bonte Raaf"/>
    <x v="5"/>
    <x v="34"/>
    <n v="72.22"/>
    <x v="3"/>
    <x v="4"/>
    <x v="0"/>
    <x v="0"/>
    <x v="1"/>
    <x v="1"/>
  </r>
  <r>
    <x v="1"/>
    <x v="5"/>
    <s v="De Bonte Raaf"/>
    <x v="5"/>
    <x v="35"/>
    <n v="80"/>
    <x v="3"/>
    <x v="4"/>
    <x v="0"/>
    <x v="0"/>
    <x v="1"/>
    <x v="1"/>
  </r>
  <r>
    <x v="1"/>
    <x v="5"/>
    <s v="De Bonte Raaf"/>
    <x v="5"/>
    <x v="36"/>
    <n v="113"/>
    <x v="3"/>
    <x v="4"/>
    <x v="0"/>
    <x v="0"/>
    <x v="1"/>
    <x v="1"/>
  </r>
  <r>
    <x v="1"/>
    <x v="5"/>
    <s v="De Bonte Raaf"/>
    <x v="5"/>
    <x v="37"/>
    <n v="162.56"/>
    <x v="3"/>
    <x v="4"/>
    <x v="0"/>
    <x v="0"/>
    <x v="1"/>
    <x v="1"/>
  </r>
  <r>
    <x v="1"/>
    <x v="5"/>
    <s v="De Bonte Raaf"/>
    <x v="5"/>
    <x v="127"/>
    <n v="40.409999999999997"/>
    <x v="3"/>
    <x v="4"/>
    <x v="0"/>
    <x v="0"/>
    <x v="1"/>
    <x v="1"/>
  </r>
  <r>
    <x v="1"/>
    <x v="5"/>
    <s v="De Bonte Raaf"/>
    <x v="5"/>
    <x v="128"/>
    <n v="40.409999999999997"/>
    <x v="3"/>
    <x v="4"/>
    <x v="0"/>
    <x v="0"/>
    <x v="1"/>
    <x v="1"/>
  </r>
  <r>
    <x v="1"/>
    <x v="5"/>
    <s v="De Bonte Raaf"/>
    <x v="5"/>
    <x v="129"/>
    <n v="27939.41"/>
    <x v="3"/>
    <x v="4"/>
    <x v="0"/>
    <x v="0"/>
    <x v="1"/>
    <x v="1"/>
  </r>
  <r>
    <x v="1"/>
    <x v="5"/>
    <s v="De Bonte Raaf"/>
    <x v="5"/>
    <x v="38"/>
    <n v="5.75"/>
    <x v="3"/>
    <x v="4"/>
    <x v="0"/>
    <x v="0"/>
    <x v="1"/>
    <x v="1"/>
  </r>
  <r>
    <x v="1"/>
    <x v="5"/>
    <s v="De Bonte Raaf"/>
    <x v="5"/>
    <x v="93"/>
    <n v="102"/>
    <x v="3"/>
    <x v="4"/>
    <x v="0"/>
    <x v="0"/>
    <x v="1"/>
    <x v="1"/>
  </r>
  <r>
    <x v="1"/>
    <x v="5"/>
    <s v="De Bonte Raaf"/>
    <x v="5"/>
    <x v="40"/>
    <n v="107.75"/>
    <x v="3"/>
    <x v="4"/>
    <x v="0"/>
    <x v="0"/>
    <x v="1"/>
    <x v="1"/>
  </r>
  <r>
    <x v="1"/>
    <x v="5"/>
    <s v="De Bonte Raaf"/>
    <x v="5"/>
    <x v="41"/>
    <n v="0"/>
    <x v="3"/>
    <x v="4"/>
    <x v="0"/>
    <x v="0"/>
    <x v="1"/>
    <x v="1"/>
  </r>
  <r>
    <x v="1"/>
    <x v="5"/>
    <s v="De Bonte Raaf"/>
    <x v="5"/>
    <x v="92"/>
    <n v="1986.05"/>
    <x v="3"/>
    <x v="4"/>
    <x v="0"/>
    <x v="0"/>
    <x v="1"/>
    <x v="1"/>
  </r>
  <r>
    <x v="1"/>
    <x v="5"/>
    <s v="De Bonte Raaf"/>
    <x v="5"/>
    <x v="107"/>
    <n v="0"/>
    <x v="3"/>
    <x v="4"/>
    <x v="0"/>
    <x v="1"/>
    <x v="1"/>
    <x v="1"/>
  </r>
  <r>
    <x v="1"/>
    <x v="5"/>
    <s v="De Bonte Raaf"/>
    <x v="5"/>
    <x v="43"/>
    <n v="0"/>
    <x v="3"/>
    <x v="4"/>
    <x v="0"/>
    <x v="1"/>
    <x v="1"/>
    <x v="1"/>
  </r>
  <r>
    <x v="1"/>
    <x v="5"/>
    <s v="De Bonte Raaf"/>
    <x v="5"/>
    <x v="108"/>
    <n v="0"/>
    <x v="3"/>
    <x v="4"/>
    <x v="0"/>
    <x v="1"/>
    <x v="1"/>
    <x v="1"/>
  </r>
  <r>
    <x v="1"/>
    <x v="5"/>
    <s v="De Bonte Raaf"/>
    <x v="5"/>
    <x v="109"/>
    <n v="0"/>
    <x v="3"/>
    <x v="4"/>
    <x v="0"/>
    <x v="1"/>
    <x v="1"/>
    <x v="1"/>
  </r>
  <r>
    <x v="1"/>
    <x v="5"/>
    <s v="De Bonte Raaf"/>
    <x v="5"/>
    <x v="110"/>
    <n v="0"/>
    <x v="3"/>
    <x v="4"/>
    <x v="0"/>
    <x v="1"/>
    <x v="1"/>
    <x v="1"/>
  </r>
  <r>
    <x v="1"/>
    <x v="5"/>
    <s v="De Bonte Raaf"/>
    <x v="5"/>
    <x v="44"/>
    <n v="10"/>
    <x v="3"/>
    <x v="4"/>
    <x v="0"/>
    <x v="2"/>
    <x v="1"/>
    <x v="1"/>
  </r>
  <r>
    <x v="1"/>
    <x v="5"/>
    <s v="De Bonte Raaf"/>
    <x v="5"/>
    <x v="111"/>
    <n v="0"/>
    <x v="3"/>
    <x v="4"/>
    <x v="0"/>
    <x v="2"/>
    <x v="1"/>
    <x v="1"/>
  </r>
  <r>
    <x v="1"/>
    <x v="5"/>
    <s v="De Bonte Raaf"/>
    <x v="5"/>
    <x v="46"/>
    <n v="0"/>
    <x v="3"/>
    <x v="4"/>
    <x v="0"/>
    <x v="2"/>
    <x v="1"/>
    <x v="1"/>
  </r>
  <r>
    <x v="1"/>
    <x v="5"/>
    <s v="De Bonte Raaf"/>
    <x v="5"/>
    <x v="112"/>
    <n v="0"/>
    <x v="3"/>
    <x v="4"/>
    <x v="0"/>
    <x v="2"/>
    <x v="1"/>
    <x v="1"/>
  </r>
  <r>
    <x v="1"/>
    <x v="5"/>
    <s v="De Bonte Raaf"/>
    <x v="5"/>
    <x v="113"/>
    <n v="0"/>
    <x v="3"/>
    <x v="4"/>
    <x v="0"/>
    <x v="2"/>
    <x v="1"/>
    <x v="1"/>
  </r>
  <r>
    <x v="1"/>
    <x v="5"/>
    <s v="De Bonte Raaf"/>
    <x v="5"/>
    <x v="114"/>
    <n v="0"/>
    <x v="3"/>
    <x v="4"/>
    <x v="0"/>
    <x v="2"/>
    <x v="1"/>
    <x v="1"/>
  </r>
  <r>
    <x v="1"/>
    <x v="5"/>
    <s v="De Bonte Raaf"/>
    <x v="5"/>
    <x v="115"/>
    <n v="0"/>
    <x v="3"/>
    <x v="4"/>
    <x v="0"/>
    <x v="2"/>
    <x v="1"/>
    <x v="1"/>
  </r>
  <r>
    <x v="1"/>
    <x v="5"/>
    <s v="De Bonte Raaf"/>
    <x v="5"/>
    <x v="116"/>
    <n v="440.64"/>
    <x v="3"/>
    <x v="4"/>
    <x v="0"/>
    <x v="1"/>
    <x v="1"/>
    <x v="1"/>
  </r>
  <r>
    <x v="1"/>
    <x v="5"/>
    <s v="De Bonte Raaf"/>
    <x v="5"/>
    <x v="117"/>
    <n v="440.64"/>
    <x v="3"/>
    <x v="4"/>
    <x v="0"/>
    <x v="2"/>
    <x v="1"/>
    <x v="1"/>
  </r>
  <r>
    <x v="1"/>
    <x v="5"/>
    <s v="De Bonte Raaf"/>
    <x v="5"/>
    <x v="118"/>
    <n v="0"/>
    <x v="3"/>
    <x v="4"/>
    <x v="0"/>
    <x v="1"/>
    <x v="1"/>
    <x v="1"/>
  </r>
  <r>
    <x v="1"/>
    <x v="5"/>
    <s v="De Bonte Raaf"/>
    <x v="5"/>
    <x v="119"/>
    <n v="-7.94"/>
    <x v="3"/>
    <x v="4"/>
    <x v="0"/>
    <x v="10"/>
    <x v="1"/>
    <x v="1"/>
  </r>
  <r>
    <x v="1"/>
    <x v="5"/>
    <s v="De Bonte Raaf"/>
    <x v="5"/>
    <x v="132"/>
    <n v="0"/>
    <x v="3"/>
    <x v="4"/>
    <x v="0"/>
    <x v="10"/>
    <x v="1"/>
    <x v="1"/>
  </r>
  <r>
    <x v="1"/>
    <x v="5"/>
    <s v="De Bonte Raaf"/>
    <x v="5"/>
    <x v="133"/>
    <n v="0"/>
    <x v="3"/>
    <x v="4"/>
    <x v="0"/>
    <x v="10"/>
    <x v="1"/>
    <x v="1"/>
  </r>
  <r>
    <x v="1"/>
    <x v="5"/>
    <s v="De Bonte Raaf"/>
    <x v="5"/>
    <x v="120"/>
    <n v="436.28"/>
    <x v="3"/>
    <x v="4"/>
    <x v="0"/>
    <x v="10"/>
    <x v="1"/>
    <x v="1"/>
  </r>
  <r>
    <x v="1"/>
    <x v="5"/>
    <s v="De Bonte Raaf"/>
    <x v="5"/>
    <x v="121"/>
    <n v="-96.53"/>
    <x v="3"/>
    <x v="4"/>
    <x v="0"/>
    <x v="10"/>
    <x v="1"/>
    <x v="1"/>
  </r>
  <r>
    <x v="1"/>
    <x v="5"/>
    <s v="De Bonte Raaf"/>
    <x v="5"/>
    <x v="122"/>
    <n v="-96.53"/>
    <x v="3"/>
    <x v="4"/>
    <x v="0"/>
    <x v="10"/>
    <x v="1"/>
    <x v="1"/>
  </r>
  <r>
    <x v="1"/>
    <x v="5"/>
    <s v="De Bonte Raaf"/>
    <x v="5"/>
    <x v="123"/>
    <n v="0"/>
    <x v="3"/>
    <x v="4"/>
    <x v="0"/>
    <x v="10"/>
    <x v="1"/>
    <x v="1"/>
  </r>
  <r>
    <x v="1"/>
    <x v="5"/>
    <s v="De Bonte Raaf"/>
    <x v="5"/>
    <x v="124"/>
    <n v="0"/>
    <x v="3"/>
    <x v="4"/>
    <x v="0"/>
    <x v="10"/>
    <x v="1"/>
    <x v="1"/>
  </r>
  <r>
    <x v="1"/>
    <x v="5"/>
    <s v="De Bonte Raaf"/>
    <x v="5"/>
    <x v="48"/>
    <n v="0"/>
    <x v="3"/>
    <x v="4"/>
    <x v="0"/>
    <x v="1"/>
    <x v="1"/>
    <x v="1"/>
  </r>
  <r>
    <x v="1"/>
    <x v="5"/>
    <s v="De Bonte Raaf"/>
    <x v="5"/>
    <x v="49"/>
    <n v="158.88"/>
    <x v="3"/>
    <x v="4"/>
    <x v="0"/>
    <x v="3"/>
    <x v="1"/>
    <x v="1"/>
  </r>
  <r>
    <x v="1"/>
    <x v="5"/>
    <s v="De Bonte Raaf"/>
    <x v="5"/>
    <x v="50"/>
    <n v="23.83"/>
    <x v="3"/>
    <x v="4"/>
    <x v="0"/>
    <x v="4"/>
    <x v="1"/>
    <x v="1"/>
  </r>
  <r>
    <x v="1"/>
    <x v="5"/>
    <s v="De Bonte Raaf"/>
    <x v="5"/>
    <x v="51"/>
    <n v="31.78"/>
    <x v="3"/>
    <x v="4"/>
    <x v="0"/>
    <x v="4"/>
    <x v="1"/>
    <x v="1"/>
  </r>
  <r>
    <x v="1"/>
    <x v="5"/>
    <s v="De Bonte Raaf"/>
    <x v="5"/>
    <x v="52"/>
    <n v="0"/>
    <x v="3"/>
    <x v="4"/>
    <x v="0"/>
    <x v="1"/>
    <x v="1"/>
    <x v="1"/>
  </r>
  <r>
    <x v="1"/>
    <x v="5"/>
    <s v="De Bonte Raaf"/>
    <x v="5"/>
    <x v="53"/>
    <n v="29.79"/>
    <x v="3"/>
    <x v="4"/>
    <x v="0"/>
    <x v="3"/>
    <x v="1"/>
    <x v="1"/>
  </r>
  <r>
    <x v="1"/>
    <x v="5"/>
    <s v="De Bonte Raaf"/>
    <x v="5"/>
    <x v="54"/>
    <n v="4.47"/>
    <x v="3"/>
    <x v="4"/>
    <x v="0"/>
    <x v="4"/>
    <x v="1"/>
    <x v="1"/>
  </r>
  <r>
    <x v="1"/>
    <x v="5"/>
    <s v="De Bonte Raaf"/>
    <x v="5"/>
    <x v="55"/>
    <n v="5.96"/>
    <x v="3"/>
    <x v="4"/>
    <x v="0"/>
    <x v="4"/>
    <x v="1"/>
    <x v="1"/>
  </r>
  <r>
    <x v="1"/>
    <x v="5"/>
    <s v="De Bonte Raaf"/>
    <x v="5"/>
    <x v="56"/>
    <n v="0"/>
    <x v="3"/>
    <x v="4"/>
    <x v="0"/>
    <x v="4"/>
    <x v="1"/>
    <x v="1"/>
  </r>
  <r>
    <x v="1"/>
    <x v="5"/>
    <s v="De Bonte Raaf"/>
    <x v="5"/>
    <x v="57"/>
    <n v="0"/>
    <x v="3"/>
    <x v="4"/>
    <x v="0"/>
    <x v="4"/>
    <x v="1"/>
    <x v="1"/>
  </r>
  <r>
    <x v="1"/>
    <x v="5"/>
    <s v="De Bonte Raaf"/>
    <x v="5"/>
    <x v="58"/>
    <n v="0"/>
    <x v="3"/>
    <x v="4"/>
    <x v="0"/>
    <x v="4"/>
    <x v="1"/>
    <x v="1"/>
  </r>
  <r>
    <x v="1"/>
    <x v="5"/>
    <s v="De Bonte Raaf"/>
    <x v="5"/>
    <x v="59"/>
    <n v="0"/>
    <x v="3"/>
    <x v="4"/>
    <x v="0"/>
    <x v="4"/>
    <x v="1"/>
    <x v="1"/>
  </r>
  <r>
    <x v="1"/>
    <x v="5"/>
    <s v="De Bonte Raaf"/>
    <x v="5"/>
    <x v="60"/>
    <n v="174.86"/>
    <x v="3"/>
    <x v="4"/>
    <x v="0"/>
    <x v="5"/>
    <x v="1"/>
    <x v="1"/>
  </r>
  <r>
    <x v="1"/>
    <x v="5"/>
    <s v="De Bonte Raaf"/>
    <x v="5"/>
    <x v="61"/>
    <n v="0"/>
    <x v="3"/>
    <x v="4"/>
    <x v="0"/>
    <x v="5"/>
    <x v="1"/>
    <x v="1"/>
  </r>
  <r>
    <x v="1"/>
    <x v="5"/>
    <s v="De Bonte Raaf"/>
    <x v="5"/>
    <x v="62"/>
    <n v="0"/>
    <x v="3"/>
    <x v="4"/>
    <x v="0"/>
    <x v="5"/>
    <x v="1"/>
    <x v="1"/>
  </r>
  <r>
    <x v="1"/>
    <x v="5"/>
    <s v="De Bonte Raaf"/>
    <x v="5"/>
    <x v="63"/>
    <n v="0"/>
    <x v="3"/>
    <x v="4"/>
    <x v="0"/>
    <x v="5"/>
    <x v="1"/>
    <x v="1"/>
  </r>
  <r>
    <x v="1"/>
    <x v="5"/>
    <s v="De Bonte Raaf"/>
    <x v="5"/>
    <x v="64"/>
    <n v="12.54"/>
    <x v="3"/>
    <x v="4"/>
    <x v="0"/>
    <x v="5"/>
    <x v="1"/>
    <x v="1"/>
  </r>
  <r>
    <x v="1"/>
    <x v="5"/>
    <s v="De Bonte Raaf"/>
    <x v="5"/>
    <x v="65"/>
    <n v="0"/>
    <x v="3"/>
    <x v="4"/>
    <x v="0"/>
    <x v="5"/>
    <x v="1"/>
    <x v="1"/>
  </r>
  <r>
    <x v="1"/>
    <x v="5"/>
    <s v="De Bonte Raaf"/>
    <x v="5"/>
    <x v="66"/>
    <n v="62.7"/>
    <x v="3"/>
    <x v="4"/>
    <x v="0"/>
    <x v="5"/>
    <x v="1"/>
    <x v="1"/>
  </r>
  <r>
    <x v="1"/>
    <x v="5"/>
    <s v="De Bonte Raaf"/>
    <x v="5"/>
    <x v="67"/>
    <n v="0"/>
    <x v="3"/>
    <x v="4"/>
    <x v="0"/>
    <x v="5"/>
    <x v="1"/>
    <x v="1"/>
  </r>
  <r>
    <x v="1"/>
    <x v="5"/>
    <s v="De Bonte Raaf"/>
    <x v="5"/>
    <x v="68"/>
    <n v="0"/>
    <x v="3"/>
    <x v="4"/>
    <x v="0"/>
    <x v="5"/>
    <x v="1"/>
    <x v="1"/>
  </r>
  <r>
    <x v="1"/>
    <x v="5"/>
    <s v="De Bonte Raaf"/>
    <x v="5"/>
    <x v="69"/>
    <n v="0"/>
    <x v="3"/>
    <x v="4"/>
    <x v="0"/>
    <x v="5"/>
    <x v="1"/>
    <x v="1"/>
  </r>
  <r>
    <x v="1"/>
    <x v="5"/>
    <s v="De Bonte Raaf"/>
    <x v="5"/>
    <x v="70"/>
    <n v="8.59"/>
    <x v="3"/>
    <x v="4"/>
    <x v="0"/>
    <x v="5"/>
    <x v="1"/>
    <x v="1"/>
  </r>
  <r>
    <x v="1"/>
    <x v="5"/>
    <s v="De Bonte Raaf"/>
    <x v="5"/>
    <x v="71"/>
    <n v="0"/>
    <x v="3"/>
    <x v="4"/>
    <x v="0"/>
    <x v="5"/>
    <x v="1"/>
    <x v="1"/>
  </r>
  <r>
    <x v="1"/>
    <x v="5"/>
    <s v="De Bonte Raaf"/>
    <x v="5"/>
    <x v="72"/>
    <n v="0"/>
    <x v="3"/>
    <x v="4"/>
    <x v="0"/>
    <x v="4"/>
    <x v="1"/>
    <x v="1"/>
  </r>
  <r>
    <x v="1"/>
    <x v="5"/>
    <s v="De Bonte Raaf"/>
    <x v="5"/>
    <x v="73"/>
    <n v="0"/>
    <x v="3"/>
    <x v="4"/>
    <x v="0"/>
    <x v="4"/>
    <x v="1"/>
    <x v="1"/>
  </r>
  <r>
    <x v="1"/>
    <x v="5"/>
    <s v="De Bonte Raaf"/>
    <x v="5"/>
    <x v="74"/>
    <n v="0"/>
    <x v="3"/>
    <x v="4"/>
    <x v="0"/>
    <x v="4"/>
    <x v="1"/>
    <x v="1"/>
  </r>
  <r>
    <x v="1"/>
    <x v="5"/>
    <s v="De Bonte Raaf"/>
    <x v="5"/>
    <x v="75"/>
    <n v="0"/>
    <x v="3"/>
    <x v="4"/>
    <x v="0"/>
    <x v="4"/>
    <x v="1"/>
    <x v="1"/>
  </r>
  <r>
    <x v="1"/>
    <x v="5"/>
    <s v="De Bonte Raaf"/>
    <x v="5"/>
    <x v="76"/>
    <n v="162.56"/>
    <x v="3"/>
    <x v="4"/>
    <x v="0"/>
    <x v="6"/>
    <x v="1"/>
    <x v="1"/>
  </r>
  <r>
    <x v="1"/>
    <x v="5"/>
    <s v="De Bonte Raaf"/>
    <x v="5"/>
    <x v="125"/>
    <n v="0"/>
    <x v="3"/>
    <x v="4"/>
    <x v="0"/>
    <x v="6"/>
    <x v="1"/>
    <x v="1"/>
  </r>
  <r>
    <x v="1"/>
    <x v="5"/>
    <s v="De Bonte Raaf"/>
    <x v="5"/>
    <x v="77"/>
    <n v="-325.75"/>
    <x v="3"/>
    <x v="4"/>
    <x v="0"/>
    <x v="7"/>
    <x v="1"/>
    <x v="1"/>
  </r>
  <r>
    <x v="1"/>
    <x v="5"/>
    <s v="De Bonte Raaf"/>
    <x v="5"/>
    <x v="78"/>
    <n v="0"/>
    <x v="3"/>
    <x v="4"/>
    <x v="0"/>
    <x v="7"/>
    <x v="1"/>
    <x v="1"/>
  </r>
  <r>
    <x v="1"/>
    <x v="5"/>
    <s v="De Bonte Raaf"/>
    <x v="5"/>
    <x v="79"/>
    <n v="0"/>
    <x v="3"/>
    <x v="4"/>
    <x v="0"/>
    <x v="7"/>
    <x v="1"/>
    <x v="1"/>
  </r>
  <r>
    <x v="1"/>
    <x v="5"/>
    <s v="De Bonte Raaf"/>
    <x v="5"/>
    <x v="80"/>
    <n v="0"/>
    <x v="3"/>
    <x v="4"/>
    <x v="0"/>
    <x v="8"/>
    <x v="1"/>
    <x v="1"/>
  </r>
  <r>
    <x v="1"/>
    <x v="5"/>
    <s v="De Bonte Raaf"/>
    <x v="5"/>
    <x v="126"/>
    <n v="0"/>
    <x v="3"/>
    <x v="4"/>
    <x v="0"/>
    <x v="8"/>
    <x v="1"/>
    <x v="1"/>
  </r>
  <r>
    <x v="1"/>
    <x v="5"/>
    <s v="De Bonte Raaf"/>
    <x v="5"/>
    <x v="81"/>
    <n v="1565.83"/>
    <x v="3"/>
    <x v="4"/>
    <x v="0"/>
    <x v="8"/>
    <x v="1"/>
    <x v="1"/>
  </r>
  <r>
    <x v="1"/>
    <x v="5"/>
    <s v="De Bonte Raaf"/>
    <x v="5"/>
    <x v="82"/>
    <n v="0"/>
    <x v="3"/>
    <x v="4"/>
    <x v="0"/>
    <x v="8"/>
    <x v="1"/>
    <x v="1"/>
  </r>
  <r>
    <x v="1"/>
    <x v="5"/>
    <s v="De Bonte Raaf"/>
    <x v="5"/>
    <x v="83"/>
    <n v="1565.83"/>
    <x v="3"/>
    <x v="4"/>
    <x v="0"/>
    <x v="9"/>
    <x v="1"/>
    <x v="1"/>
  </r>
  <r>
    <x v="1"/>
    <x v="5"/>
    <s v="De Bonte Raaf"/>
    <x v="5"/>
    <x v="84"/>
    <n v="0"/>
    <x v="3"/>
    <x v="4"/>
    <x v="0"/>
    <x v="3"/>
    <x v="1"/>
    <x v="1"/>
  </r>
  <r>
    <x v="1"/>
    <x v="5"/>
    <s v="De Bonte Raaf"/>
    <x v="6"/>
    <x v="0"/>
    <n v="3187.95"/>
    <x v="2"/>
    <x v="0"/>
    <x v="0"/>
    <x v="0"/>
    <x v="2"/>
    <x v="1"/>
  </r>
  <r>
    <x v="1"/>
    <x v="5"/>
    <s v="De Bonte Raaf"/>
    <x v="6"/>
    <x v="85"/>
    <n v="1662.93"/>
    <x v="2"/>
    <x v="0"/>
    <x v="0"/>
    <x v="0"/>
    <x v="2"/>
    <x v="1"/>
  </r>
  <r>
    <x v="1"/>
    <x v="5"/>
    <s v="De Bonte Raaf"/>
    <x v="6"/>
    <x v="97"/>
    <n v="25"/>
    <x v="2"/>
    <x v="0"/>
    <x v="0"/>
    <x v="0"/>
    <x v="2"/>
    <x v="1"/>
  </r>
  <r>
    <x v="1"/>
    <x v="5"/>
    <s v="De Bonte Raaf"/>
    <x v="6"/>
    <x v="86"/>
    <n v="1662.93"/>
    <x v="2"/>
    <x v="0"/>
    <x v="0"/>
    <x v="0"/>
    <x v="2"/>
    <x v="1"/>
  </r>
  <r>
    <x v="1"/>
    <x v="5"/>
    <s v="De Bonte Raaf"/>
    <x v="6"/>
    <x v="4"/>
    <n v="1637.4"/>
    <x v="2"/>
    <x v="0"/>
    <x v="0"/>
    <x v="1"/>
    <x v="2"/>
    <x v="1"/>
  </r>
  <r>
    <x v="1"/>
    <x v="5"/>
    <s v="De Bonte Raaf"/>
    <x v="6"/>
    <x v="98"/>
    <n v="25"/>
    <x v="2"/>
    <x v="0"/>
    <x v="0"/>
    <x v="0"/>
    <x v="2"/>
    <x v="1"/>
  </r>
  <r>
    <x v="1"/>
    <x v="5"/>
    <s v="De Bonte Raaf"/>
    <x v="6"/>
    <x v="6"/>
    <n v="2660.86"/>
    <x v="2"/>
    <x v="0"/>
    <x v="0"/>
    <x v="0"/>
    <x v="2"/>
    <x v="1"/>
  </r>
  <r>
    <x v="1"/>
    <x v="5"/>
    <s v="De Bonte Raaf"/>
    <x v="6"/>
    <x v="101"/>
    <n v="0"/>
    <x v="2"/>
    <x v="0"/>
    <x v="0"/>
    <x v="1"/>
    <x v="2"/>
    <x v="1"/>
  </r>
  <r>
    <x v="1"/>
    <x v="5"/>
    <s v="De Bonte Raaf"/>
    <x v="6"/>
    <x v="99"/>
    <n v="25"/>
    <x v="2"/>
    <x v="0"/>
    <x v="0"/>
    <x v="0"/>
    <x v="2"/>
    <x v="1"/>
  </r>
  <r>
    <x v="1"/>
    <x v="5"/>
    <s v="De Bonte Raaf"/>
    <x v="6"/>
    <x v="9"/>
    <n v="0"/>
    <x v="2"/>
    <x v="0"/>
    <x v="0"/>
    <x v="0"/>
    <x v="2"/>
    <x v="1"/>
  </r>
  <r>
    <x v="1"/>
    <x v="5"/>
    <s v="De Bonte Raaf"/>
    <x v="6"/>
    <x v="102"/>
    <n v="0"/>
    <x v="2"/>
    <x v="0"/>
    <x v="0"/>
    <x v="0"/>
    <x v="2"/>
    <x v="1"/>
  </r>
  <r>
    <x v="1"/>
    <x v="5"/>
    <s v="De Bonte Raaf"/>
    <x v="6"/>
    <x v="87"/>
    <n v="1637.4"/>
    <x v="2"/>
    <x v="0"/>
    <x v="0"/>
    <x v="0"/>
    <x v="2"/>
    <x v="1"/>
  </r>
  <r>
    <x v="1"/>
    <x v="5"/>
    <s v="De Bonte Raaf"/>
    <x v="6"/>
    <x v="88"/>
    <n v="1759.83"/>
    <x v="2"/>
    <x v="0"/>
    <x v="0"/>
    <x v="0"/>
    <x v="2"/>
    <x v="1"/>
  </r>
  <r>
    <x v="1"/>
    <x v="5"/>
    <s v="De Bonte Raaf"/>
    <x v="6"/>
    <x v="89"/>
    <n v="1759.83"/>
    <x v="2"/>
    <x v="0"/>
    <x v="0"/>
    <x v="0"/>
    <x v="2"/>
    <x v="1"/>
  </r>
  <r>
    <x v="1"/>
    <x v="5"/>
    <s v="De Bonte Raaf"/>
    <x v="6"/>
    <x v="90"/>
    <n v="1637.4"/>
    <x v="2"/>
    <x v="0"/>
    <x v="0"/>
    <x v="0"/>
    <x v="2"/>
    <x v="1"/>
  </r>
  <r>
    <x v="1"/>
    <x v="5"/>
    <s v="De Bonte Raaf"/>
    <x v="6"/>
    <x v="91"/>
    <n v="1759.83"/>
    <x v="2"/>
    <x v="0"/>
    <x v="0"/>
    <x v="0"/>
    <x v="2"/>
    <x v="1"/>
  </r>
  <r>
    <x v="1"/>
    <x v="5"/>
    <s v="De Bonte Raaf"/>
    <x v="6"/>
    <x v="103"/>
    <n v="0"/>
    <x v="2"/>
    <x v="0"/>
    <x v="0"/>
    <x v="1"/>
    <x v="2"/>
    <x v="1"/>
  </r>
  <r>
    <x v="1"/>
    <x v="5"/>
    <s v="De Bonte Raaf"/>
    <x v="6"/>
    <x v="15"/>
    <n v="0"/>
    <x v="2"/>
    <x v="0"/>
    <x v="0"/>
    <x v="0"/>
    <x v="2"/>
    <x v="1"/>
  </r>
  <r>
    <x v="1"/>
    <x v="5"/>
    <s v="De Bonte Raaf"/>
    <x v="6"/>
    <x v="16"/>
    <n v="0"/>
    <x v="2"/>
    <x v="0"/>
    <x v="0"/>
    <x v="0"/>
    <x v="2"/>
    <x v="1"/>
  </r>
  <r>
    <x v="1"/>
    <x v="5"/>
    <s v="De Bonte Raaf"/>
    <x v="6"/>
    <x v="17"/>
    <n v="1687.93"/>
    <x v="2"/>
    <x v="0"/>
    <x v="0"/>
    <x v="0"/>
    <x v="2"/>
    <x v="1"/>
  </r>
  <r>
    <x v="1"/>
    <x v="5"/>
    <s v="De Bonte Raaf"/>
    <x v="6"/>
    <x v="18"/>
    <n v="1687.93"/>
    <x v="2"/>
    <x v="0"/>
    <x v="0"/>
    <x v="0"/>
    <x v="2"/>
    <x v="1"/>
  </r>
  <r>
    <x v="1"/>
    <x v="5"/>
    <s v="De Bonte Raaf"/>
    <x v="6"/>
    <x v="19"/>
    <n v="14"/>
    <x v="2"/>
    <x v="0"/>
    <x v="0"/>
    <x v="0"/>
    <x v="2"/>
    <x v="1"/>
  </r>
  <r>
    <x v="1"/>
    <x v="5"/>
    <s v="De Bonte Raaf"/>
    <x v="6"/>
    <x v="20"/>
    <n v="1687.93"/>
    <x v="2"/>
    <x v="0"/>
    <x v="0"/>
    <x v="0"/>
    <x v="2"/>
    <x v="1"/>
  </r>
  <r>
    <x v="1"/>
    <x v="5"/>
    <s v="De Bonte Raaf"/>
    <x v="6"/>
    <x v="21"/>
    <n v="-625.28"/>
    <x v="2"/>
    <x v="0"/>
    <x v="0"/>
    <x v="0"/>
    <x v="2"/>
    <x v="1"/>
  </r>
  <r>
    <x v="1"/>
    <x v="5"/>
    <s v="De Bonte Raaf"/>
    <x v="6"/>
    <x v="22"/>
    <n v="1687.93"/>
    <x v="2"/>
    <x v="0"/>
    <x v="0"/>
    <x v="0"/>
    <x v="2"/>
    <x v="1"/>
  </r>
  <r>
    <x v="1"/>
    <x v="5"/>
    <s v="De Bonte Raaf"/>
    <x v="6"/>
    <x v="23"/>
    <n v="1687.93"/>
    <x v="2"/>
    <x v="0"/>
    <x v="0"/>
    <x v="0"/>
    <x v="2"/>
    <x v="1"/>
  </r>
  <r>
    <x v="1"/>
    <x v="5"/>
    <s v="De Bonte Raaf"/>
    <x v="6"/>
    <x v="24"/>
    <n v="1687.93"/>
    <x v="2"/>
    <x v="0"/>
    <x v="0"/>
    <x v="0"/>
    <x v="2"/>
    <x v="1"/>
  </r>
  <r>
    <x v="1"/>
    <x v="5"/>
    <s v="De Bonte Raaf"/>
    <x v="6"/>
    <x v="25"/>
    <n v="21.67"/>
    <x v="2"/>
    <x v="0"/>
    <x v="0"/>
    <x v="0"/>
    <x v="2"/>
    <x v="1"/>
  </r>
  <r>
    <x v="1"/>
    <x v="5"/>
    <s v="De Bonte Raaf"/>
    <x v="6"/>
    <x v="26"/>
    <n v="107.8"/>
    <x v="2"/>
    <x v="0"/>
    <x v="0"/>
    <x v="0"/>
    <x v="2"/>
    <x v="1"/>
  </r>
  <r>
    <x v="1"/>
    <x v="5"/>
    <s v="De Bonte Raaf"/>
    <x v="6"/>
    <x v="27"/>
    <n v="0"/>
    <x v="2"/>
    <x v="0"/>
    <x v="0"/>
    <x v="0"/>
    <x v="2"/>
    <x v="1"/>
  </r>
  <r>
    <x v="1"/>
    <x v="5"/>
    <s v="De Bonte Raaf"/>
    <x v="6"/>
    <x v="28"/>
    <n v="1662.93"/>
    <x v="2"/>
    <x v="0"/>
    <x v="0"/>
    <x v="0"/>
    <x v="2"/>
    <x v="1"/>
  </r>
  <r>
    <x v="1"/>
    <x v="5"/>
    <s v="De Bonte Raaf"/>
    <x v="6"/>
    <x v="29"/>
    <n v="25"/>
    <x v="2"/>
    <x v="0"/>
    <x v="0"/>
    <x v="0"/>
    <x v="2"/>
    <x v="1"/>
  </r>
  <r>
    <x v="1"/>
    <x v="5"/>
    <s v="De Bonte Raaf"/>
    <x v="6"/>
    <x v="30"/>
    <n v="2729"/>
    <x v="2"/>
    <x v="0"/>
    <x v="0"/>
    <x v="0"/>
    <x v="2"/>
    <x v="1"/>
  </r>
  <r>
    <x v="1"/>
    <x v="5"/>
    <s v="De Bonte Raaf"/>
    <x v="6"/>
    <x v="31"/>
    <n v="17.489999999999998"/>
    <x v="2"/>
    <x v="0"/>
    <x v="0"/>
    <x v="0"/>
    <x v="2"/>
    <x v="1"/>
  </r>
  <r>
    <x v="1"/>
    <x v="5"/>
    <s v="De Bonte Raaf"/>
    <x v="6"/>
    <x v="32"/>
    <n v="100.6"/>
    <x v="2"/>
    <x v="0"/>
    <x v="0"/>
    <x v="0"/>
    <x v="2"/>
    <x v="1"/>
  </r>
  <r>
    <x v="1"/>
    <x v="5"/>
    <s v="De Bonte Raaf"/>
    <x v="6"/>
    <x v="33"/>
    <n v="64.489999999999995"/>
    <x v="2"/>
    <x v="0"/>
    <x v="0"/>
    <x v="0"/>
    <x v="2"/>
    <x v="1"/>
  </r>
  <r>
    <x v="1"/>
    <x v="5"/>
    <s v="De Bonte Raaf"/>
    <x v="6"/>
    <x v="34"/>
    <n v="60"/>
    <x v="2"/>
    <x v="0"/>
    <x v="0"/>
    <x v="0"/>
    <x v="2"/>
    <x v="1"/>
  </r>
  <r>
    <x v="1"/>
    <x v="5"/>
    <s v="De Bonte Raaf"/>
    <x v="6"/>
    <x v="35"/>
    <n v="60"/>
    <x v="2"/>
    <x v="0"/>
    <x v="0"/>
    <x v="0"/>
    <x v="2"/>
    <x v="1"/>
  </r>
  <r>
    <x v="1"/>
    <x v="5"/>
    <s v="De Bonte Raaf"/>
    <x v="6"/>
    <x v="36"/>
    <n v="101"/>
    <x v="2"/>
    <x v="0"/>
    <x v="0"/>
    <x v="0"/>
    <x v="2"/>
    <x v="1"/>
  </r>
  <r>
    <x v="1"/>
    <x v="5"/>
    <s v="De Bonte Raaf"/>
    <x v="6"/>
    <x v="37"/>
    <n v="118.16"/>
    <x v="2"/>
    <x v="0"/>
    <x v="0"/>
    <x v="0"/>
    <x v="2"/>
    <x v="1"/>
  </r>
  <r>
    <x v="1"/>
    <x v="5"/>
    <s v="De Bonte Raaf"/>
    <x v="6"/>
    <x v="127"/>
    <n v="37.1"/>
    <x v="2"/>
    <x v="0"/>
    <x v="0"/>
    <x v="0"/>
    <x v="2"/>
    <x v="1"/>
  </r>
  <r>
    <x v="1"/>
    <x v="5"/>
    <s v="De Bonte Raaf"/>
    <x v="6"/>
    <x v="128"/>
    <n v="37.1"/>
    <x v="2"/>
    <x v="0"/>
    <x v="0"/>
    <x v="0"/>
    <x v="2"/>
    <x v="1"/>
  </r>
  <r>
    <x v="1"/>
    <x v="5"/>
    <s v="De Bonte Raaf"/>
    <x v="6"/>
    <x v="129"/>
    <n v="21371.54"/>
    <x v="2"/>
    <x v="0"/>
    <x v="0"/>
    <x v="0"/>
    <x v="2"/>
    <x v="1"/>
  </r>
  <r>
    <x v="1"/>
    <x v="5"/>
    <s v="De Bonte Raaf"/>
    <x v="6"/>
    <x v="38"/>
    <n v="-2.82"/>
    <x v="2"/>
    <x v="0"/>
    <x v="0"/>
    <x v="0"/>
    <x v="2"/>
    <x v="1"/>
  </r>
  <r>
    <x v="1"/>
    <x v="5"/>
    <s v="De Bonte Raaf"/>
    <x v="6"/>
    <x v="93"/>
    <n v="93.6"/>
    <x v="2"/>
    <x v="0"/>
    <x v="0"/>
    <x v="0"/>
    <x v="2"/>
    <x v="1"/>
  </r>
  <r>
    <x v="1"/>
    <x v="5"/>
    <s v="De Bonte Raaf"/>
    <x v="6"/>
    <x v="40"/>
    <n v="90.78"/>
    <x v="2"/>
    <x v="0"/>
    <x v="0"/>
    <x v="0"/>
    <x v="2"/>
    <x v="1"/>
  </r>
  <r>
    <x v="1"/>
    <x v="5"/>
    <s v="De Bonte Raaf"/>
    <x v="6"/>
    <x v="41"/>
    <n v="0"/>
    <x v="2"/>
    <x v="0"/>
    <x v="0"/>
    <x v="0"/>
    <x v="2"/>
    <x v="1"/>
  </r>
  <r>
    <x v="1"/>
    <x v="5"/>
    <s v="De Bonte Raaf"/>
    <x v="6"/>
    <x v="92"/>
    <n v="1637.4"/>
    <x v="2"/>
    <x v="0"/>
    <x v="0"/>
    <x v="0"/>
    <x v="2"/>
    <x v="1"/>
  </r>
  <r>
    <x v="1"/>
    <x v="5"/>
    <s v="De Bonte Raaf"/>
    <x v="6"/>
    <x v="107"/>
    <n v="25"/>
    <x v="2"/>
    <x v="0"/>
    <x v="0"/>
    <x v="1"/>
    <x v="2"/>
    <x v="1"/>
  </r>
  <r>
    <x v="1"/>
    <x v="5"/>
    <s v="De Bonte Raaf"/>
    <x v="6"/>
    <x v="43"/>
    <n v="0"/>
    <x v="2"/>
    <x v="0"/>
    <x v="0"/>
    <x v="1"/>
    <x v="2"/>
    <x v="1"/>
  </r>
  <r>
    <x v="1"/>
    <x v="5"/>
    <s v="De Bonte Raaf"/>
    <x v="6"/>
    <x v="108"/>
    <n v="122.43"/>
    <x v="2"/>
    <x v="0"/>
    <x v="0"/>
    <x v="1"/>
    <x v="2"/>
    <x v="1"/>
  </r>
  <r>
    <x v="1"/>
    <x v="5"/>
    <s v="De Bonte Raaf"/>
    <x v="6"/>
    <x v="109"/>
    <n v="0"/>
    <x v="2"/>
    <x v="0"/>
    <x v="0"/>
    <x v="1"/>
    <x v="2"/>
    <x v="1"/>
  </r>
  <r>
    <x v="1"/>
    <x v="5"/>
    <s v="De Bonte Raaf"/>
    <x v="6"/>
    <x v="110"/>
    <n v="0"/>
    <x v="2"/>
    <x v="0"/>
    <x v="0"/>
    <x v="1"/>
    <x v="2"/>
    <x v="1"/>
  </r>
  <r>
    <x v="1"/>
    <x v="5"/>
    <s v="De Bonte Raaf"/>
    <x v="6"/>
    <x v="44"/>
    <n v="0"/>
    <x v="2"/>
    <x v="0"/>
    <x v="0"/>
    <x v="2"/>
    <x v="2"/>
    <x v="1"/>
  </r>
  <r>
    <x v="1"/>
    <x v="5"/>
    <s v="De Bonte Raaf"/>
    <x v="6"/>
    <x v="111"/>
    <n v="0"/>
    <x v="2"/>
    <x v="0"/>
    <x v="0"/>
    <x v="2"/>
    <x v="2"/>
    <x v="1"/>
  </r>
  <r>
    <x v="1"/>
    <x v="5"/>
    <s v="De Bonte Raaf"/>
    <x v="6"/>
    <x v="46"/>
    <n v="0"/>
    <x v="2"/>
    <x v="0"/>
    <x v="0"/>
    <x v="2"/>
    <x v="2"/>
    <x v="1"/>
  </r>
  <r>
    <x v="1"/>
    <x v="5"/>
    <s v="De Bonte Raaf"/>
    <x v="6"/>
    <x v="112"/>
    <n v="0"/>
    <x v="2"/>
    <x v="0"/>
    <x v="0"/>
    <x v="2"/>
    <x v="2"/>
    <x v="1"/>
  </r>
  <r>
    <x v="1"/>
    <x v="5"/>
    <s v="De Bonte Raaf"/>
    <x v="6"/>
    <x v="113"/>
    <n v="0"/>
    <x v="2"/>
    <x v="0"/>
    <x v="0"/>
    <x v="2"/>
    <x v="2"/>
    <x v="1"/>
  </r>
  <r>
    <x v="1"/>
    <x v="5"/>
    <s v="De Bonte Raaf"/>
    <x v="6"/>
    <x v="114"/>
    <n v="0"/>
    <x v="2"/>
    <x v="0"/>
    <x v="0"/>
    <x v="2"/>
    <x v="2"/>
    <x v="1"/>
  </r>
  <r>
    <x v="1"/>
    <x v="5"/>
    <s v="De Bonte Raaf"/>
    <x v="6"/>
    <x v="115"/>
    <n v="0"/>
    <x v="2"/>
    <x v="0"/>
    <x v="0"/>
    <x v="2"/>
    <x v="2"/>
    <x v="1"/>
  </r>
  <r>
    <x v="1"/>
    <x v="5"/>
    <s v="De Bonte Raaf"/>
    <x v="6"/>
    <x v="116"/>
    <n v="0"/>
    <x v="2"/>
    <x v="0"/>
    <x v="0"/>
    <x v="1"/>
    <x v="2"/>
    <x v="1"/>
  </r>
  <r>
    <x v="1"/>
    <x v="5"/>
    <s v="De Bonte Raaf"/>
    <x v="6"/>
    <x v="117"/>
    <n v="0"/>
    <x v="2"/>
    <x v="0"/>
    <x v="0"/>
    <x v="2"/>
    <x v="2"/>
    <x v="1"/>
  </r>
  <r>
    <x v="1"/>
    <x v="5"/>
    <s v="De Bonte Raaf"/>
    <x v="6"/>
    <x v="118"/>
    <n v="0"/>
    <x v="2"/>
    <x v="0"/>
    <x v="0"/>
    <x v="1"/>
    <x v="2"/>
    <x v="1"/>
  </r>
  <r>
    <x v="1"/>
    <x v="5"/>
    <s v="De Bonte Raaf"/>
    <x v="6"/>
    <x v="119"/>
    <n v="-7.14"/>
    <x v="2"/>
    <x v="0"/>
    <x v="0"/>
    <x v="10"/>
    <x v="2"/>
    <x v="1"/>
  </r>
  <r>
    <x v="1"/>
    <x v="5"/>
    <s v="De Bonte Raaf"/>
    <x v="6"/>
    <x v="132"/>
    <n v="0"/>
    <x v="2"/>
    <x v="0"/>
    <x v="0"/>
    <x v="10"/>
    <x v="2"/>
    <x v="1"/>
  </r>
  <r>
    <x v="1"/>
    <x v="5"/>
    <s v="De Bonte Raaf"/>
    <x v="6"/>
    <x v="133"/>
    <n v="0"/>
    <x v="2"/>
    <x v="0"/>
    <x v="0"/>
    <x v="10"/>
    <x v="2"/>
    <x v="1"/>
  </r>
  <r>
    <x v="1"/>
    <x v="5"/>
    <s v="De Bonte Raaf"/>
    <x v="6"/>
    <x v="120"/>
    <n v="408.01"/>
    <x v="2"/>
    <x v="0"/>
    <x v="0"/>
    <x v="10"/>
    <x v="2"/>
    <x v="1"/>
  </r>
  <r>
    <x v="1"/>
    <x v="5"/>
    <s v="De Bonte Raaf"/>
    <x v="6"/>
    <x v="121"/>
    <n v="-89.76"/>
    <x v="2"/>
    <x v="0"/>
    <x v="0"/>
    <x v="10"/>
    <x v="2"/>
    <x v="1"/>
  </r>
  <r>
    <x v="1"/>
    <x v="5"/>
    <s v="De Bonte Raaf"/>
    <x v="6"/>
    <x v="122"/>
    <n v="-89.76"/>
    <x v="2"/>
    <x v="0"/>
    <x v="0"/>
    <x v="10"/>
    <x v="2"/>
    <x v="1"/>
  </r>
  <r>
    <x v="1"/>
    <x v="5"/>
    <s v="De Bonte Raaf"/>
    <x v="6"/>
    <x v="123"/>
    <n v="0"/>
    <x v="2"/>
    <x v="0"/>
    <x v="0"/>
    <x v="10"/>
    <x v="2"/>
    <x v="1"/>
  </r>
  <r>
    <x v="1"/>
    <x v="5"/>
    <s v="De Bonte Raaf"/>
    <x v="6"/>
    <x v="124"/>
    <n v="0"/>
    <x v="2"/>
    <x v="0"/>
    <x v="0"/>
    <x v="10"/>
    <x v="2"/>
    <x v="1"/>
  </r>
  <r>
    <x v="1"/>
    <x v="5"/>
    <s v="De Bonte Raaf"/>
    <x v="6"/>
    <x v="48"/>
    <n v="0"/>
    <x v="2"/>
    <x v="0"/>
    <x v="0"/>
    <x v="1"/>
    <x v="2"/>
    <x v="1"/>
  </r>
  <r>
    <x v="1"/>
    <x v="5"/>
    <s v="De Bonte Raaf"/>
    <x v="6"/>
    <x v="49"/>
    <n v="140.79"/>
    <x v="2"/>
    <x v="0"/>
    <x v="0"/>
    <x v="3"/>
    <x v="2"/>
    <x v="1"/>
  </r>
  <r>
    <x v="1"/>
    <x v="5"/>
    <s v="De Bonte Raaf"/>
    <x v="6"/>
    <x v="50"/>
    <n v="21.12"/>
    <x v="2"/>
    <x v="0"/>
    <x v="0"/>
    <x v="4"/>
    <x v="2"/>
    <x v="1"/>
  </r>
  <r>
    <x v="1"/>
    <x v="5"/>
    <s v="De Bonte Raaf"/>
    <x v="6"/>
    <x v="51"/>
    <n v="28.16"/>
    <x v="2"/>
    <x v="0"/>
    <x v="0"/>
    <x v="4"/>
    <x v="2"/>
    <x v="1"/>
  </r>
  <r>
    <x v="1"/>
    <x v="5"/>
    <s v="De Bonte Raaf"/>
    <x v="6"/>
    <x v="52"/>
    <n v="0"/>
    <x v="2"/>
    <x v="0"/>
    <x v="0"/>
    <x v="1"/>
    <x v="2"/>
    <x v="1"/>
  </r>
  <r>
    <x v="1"/>
    <x v="5"/>
    <s v="De Bonte Raaf"/>
    <x v="6"/>
    <x v="53"/>
    <n v="26.4"/>
    <x v="2"/>
    <x v="0"/>
    <x v="0"/>
    <x v="3"/>
    <x v="2"/>
    <x v="1"/>
  </r>
  <r>
    <x v="1"/>
    <x v="5"/>
    <s v="De Bonte Raaf"/>
    <x v="6"/>
    <x v="54"/>
    <n v="3.96"/>
    <x v="2"/>
    <x v="0"/>
    <x v="0"/>
    <x v="4"/>
    <x v="2"/>
    <x v="1"/>
  </r>
  <r>
    <x v="1"/>
    <x v="5"/>
    <s v="De Bonte Raaf"/>
    <x v="6"/>
    <x v="55"/>
    <n v="5.28"/>
    <x v="2"/>
    <x v="0"/>
    <x v="0"/>
    <x v="4"/>
    <x v="2"/>
    <x v="1"/>
  </r>
  <r>
    <x v="1"/>
    <x v="5"/>
    <s v="De Bonte Raaf"/>
    <x v="6"/>
    <x v="56"/>
    <n v="0"/>
    <x v="2"/>
    <x v="0"/>
    <x v="0"/>
    <x v="4"/>
    <x v="2"/>
    <x v="1"/>
  </r>
  <r>
    <x v="1"/>
    <x v="5"/>
    <s v="De Bonte Raaf"/>
    <x v="6"/>
    <x v="57"/>
    <n v="0"/>
    <x v="2"/>
    <x v="0"/>
    <x v="0"/>
    <x v="4"/>
    <x v="2"/>
    <x v="1"/>
  </r>
  <r>
    <x v="1"/>
    <x v="5"/>
    <s v="De Bonte Raaf"/>
    <x v="6"/>
    <x v="58"/>
    <n v="0"/>
    <x v="2"/>
    <x v="0"/>
    <x v="0"/>
    <x v="4"/>
    <x v="2"/>
    <x v="1"/>
  </r>
  <r>
    <x v="1"/>
    <x v="5"/>
    <s v="De Bonte Raaf"/>
    <x v="6"/>
    <x v="59"/>
    <n v="0"/>
    <x v="2"/>
    <x v="0"/>
    <x v="0"/>
    <x v="4"/>
    <x v="2"/>
    <x v="1"/>
  </r>
  <r>
    <x v="1"/>
    <x v="5"/>
    <s v="De Bonte Raaf"/>
    <x v="6"/>
    <x v="60"/>
    <n v="127.1"/>
    <x v="2"/>
    <x v="0"/>
    <x v="0"/>
    <x v="5"/>
    <x v="2"/>
    <x v="1"/>
  </r>
  <r>
    <x v="1"/>
    <x v="5"/>
    <s v="De Bonte Raaf"/>
    <x v="6"/>
    <x v="61"/>
    <n v="0"/>
    <x v="2"/>
    <x v="0"/>
    <x v="0"/>
    <x v="5"/>
    <x v="2"/>
    <x v="1"/>
  </r>
  <r>
    <x v="1"/>
    <x v="5"/>
    <s v="De Bonte Raaf"/>
    <x v="6"/>
    <x v="62"/>
    <n v="0"/>
    <x v="2"/>
    <x v="0"/>
    <x v="0"/>
    <x v="5"/>
    <x v="2"/>
    <x v="1"/>
  </r>
  <r>
    <x v="1"/>
    <x v="5"/>
    <s v="De Bonte Raaf"/>
    <x v="6"/>
    <x v="63"/>
    <n v="0"/>
    <x v="2"/>
    <x v="0"/>
    <x v="0"/>
    <x v="5"/>
    <x v="2"/>
    <x v="1"/>
  </r>
  <r>
    <x v="1"/>
    <x v="5"/>
    <s v="De Bonte Raaf"/>
    <x v="6"/>
    <x v="64"/>
    <n v="9.11"/>
    <x v="2"/>
    <x v="0"/>
    <x v="0"/>
    <x v="5"/>
    <x v="2"/>
    <x v="1"/>
  </r>
  <r>
    <x v="1"/>
    <x v="5"/>
    <s v="De Bonte Raaf"/>
    <x v="6"/>
    <x v="65"/>
    <n v="0"/>
    <x v="2"/>
    <x v="0"/>
    <x v="0"/>
    <x v="5"/>
    <x v="2"/>
    <x v="1"/>
  </r>
  <r>
    <x v="1"/>
    <x v="5"/>
    <s v="De Bonte Raaf"/>
    <x v="6"/>
    <x v="66"/>
    <n v="0"/>
    <x v="2"/>
    <x v="0"/>
    <x v="0"/>
    <x v="5"/>
    <x v="2"/>
    <x v="1"/>
  </r>
  <r>
    <x v="1"/>
    <x v="5"/>
    <s v="De Bonte Raaf"/>
    <x v="6"/>
    <x v="67"/>
    <n v="129.97"/>
    <x v="2"/>
    <x v="0"/>
    <x v="0"/>
    <x v="5"/>
    <x v="2"/>
    <x v="1"/>
  </r>
  <r>
    <x v="1"/>
    <x v="5"/>
    <s v="De Bonte Raaf"/>
    <x v="6"/>
    <x v="68"/>
    <n v="0"/>
    <x v="2"/>
    <x v="0"/>
    <x v="0"/>
    <x v="5"/>
    <x v="2"/>
    <x v="1"/>
  </r>
  <r>
    <x v="1"/>
    <x v="5"/>
    <s v="De Bonte Raaf"/>
    <x v="6"/>
    <x v="69"/>
    <n v="0"/>
    <x v="2"/>
    <x v="0"/>
    <x v="0"/>
    <x v="5"/>
    <x v="2"/>
    <x v="1"/>
  </r>
  <r>
    <x v="1"/>
    <x v="5"/>
    <s v="De Bonte Raaf"/>
    <x v="6"/>
    <x v="70"/>
    <n v="6.25"/>
    <x v="2"/>
    <x v="0"/>
    <x v="0"/>
    <x v="5"/>
    <x v="2"/>
    <x v="1"/>
  </r>
  <r>
    <x v="1"/>
    <x v="5"/>
    <s v="De Bonte Raaf"/>
    <x v="6"/>
    <x v="71"/>
    <n v="0"/>
    <x v="2"/>
    <x v="0"/>
    <x v="0"/>
    <x v="5"/>
    <x v="2"/>
    <x v="1"/>
  </r>
  <r>
    <x v="1"/>
    <x v="5"/>
    <s v="De Bonte Raaf"/>
    <x v="6"/>
    <x v="72"/>
    <n v="0"/>
    <x v="2"/>
    <x v="0"/>
    <x v="0"/>
    <x v="4"/>
    <x v="2"/>
    <x v="1"/>
  </r>
  <r>
    <x v="1"/>
    <x v="5"/>
    <s v="De Bonte Raaf"/>
    <x v="6"/>
    <x v="73"/>
    <n v="0"/>
    <x v="2"/>
    <x v="0"/>
    <x v="0"/>
    <x v="4"/>
    <x v="2"/>
    <x v="1"/>
  </r>
  <r>
    <x v="1"/>
    <x v="5"/>
    <s v="De Bonte Raaf"/>
    <x v="6"/>
    <x v="74"/>
    <n v="0"/>
    <x v="2"/>
    <x v="0"/>
    <x v="0"/>
    <x v="4"/>
    <x v="2"/>
    <x v="1"/>
  </r>
  <r>
    <x v="1"/>
    <x v="5"/>
    <s v="De Bonte Raaf"/>
    <x v="6"/>
    <x v="75"/>
    <n v="0"/>
    <x v="2"/>
    <x v="0"/>
    <x v="0"/>
    <x v="4"/>
    <x v="2"/>
    <x v="1"/>
  </r>
  <r>
    <x v="1"/>
    <x v="5"/>
    <s v="De Bonte Raaf"/>
    <x v="6"/>
    <x v="76"/>
    <n v="118.16"/>
    <x v="2"/>
    <x v="0"/>
    <x v="0"/>
    <x v="6"/>
    <x v="2"/>
    <x v="1"/>
  </r>
  <r>
    <x v="1"/>
    <x v="5"/>
    <s v="De Bonte Raaf"/>
    <x v="6"/>
    <x v="125"/>
    <n v="0"/>
    <x v="2"/>
    <x v="0"/>
    <x v="0"/>
    <x v="6"/>
    <x v="2"/>
    <x v="1"/>
  </r>
  <r>
    <x v="1"/>
    <x v="5"/>
    <s v="De Bonte Raaf"/>
    <x v="6"/>
    <x v="77"/>
    <n v="-616"/>
    <x v="2"/>
    <x v="0"/>
    <x v="0"/>
    <x v="7"/>
    <x v="2"/>
    <x v="1"/>
  </r>
  <r>
    <x v="1"/>
    <x v="5"/>
    <s v="De Bonte Raaf"/>
    <x v="6"/>
    <x v="78"/>
    <n v="-9.2799999999999994"/>
    <x v="2"/>
    <x v="0"/>
    <x v="0"/>
    <x v="7"/>
    <x v="2"/>
    <x v="1"/>
  </r>
  <r>
    <x v="1"/>
    <x v="5"/>
    <s v="De Bonte Raaf"/>
    <x v="6"/>
    <x v="79"/>
    <n v="0"/>
    <x v="2"/>
    <x v="0"/>
    <x v="0"/>
    <x v="7"/>
    <x v="2"/>
    <x v="1"/>
  </r>
  <r>
    <x v="1"/>
    <x v="5"/>
    <s v="De Bonte Raaf"/>
    <x v="6"/>
    <x v="80"/>
    <n v="0"/>
    <x v="2"/>
    <x v="0"/>
    <x v="0"/>
    <x v="8"/>
    <x v="2"/>
    <x v="1"/>
  </r>
  <r>
    <x v="1"/>
    <x v="5"/>
    <s v="De Bonte Raaf"/>
    <x v="6"/>
    <x v="126"/>
    <n v="0"/>
    <x v="2"/>
    <x v="0"/>
    <x v="0"/>
    <x v="8"/>
    <x v="2"/>
    <x v="1"/>
  </r>
  <r>
    <x v="1"/>
    <x v="5"/>
    <s v="De Bonte Raaf"/>
    <x v="6"/>
    <x v="81"/>
    <n v="1062.6500000000001"/>
    <x v="2"/>
    <x v="0"/>
    <x v="0"/>
    <x v="8"/>
    <x v="2"/>
    <x v="1"/>
  </r>
  <r>
    <x v="1"/>
    <x v="5"/>
    <s v="De Bonte Raaf"/>
    <x v="6"/>
    <x v="82"/>
    <n v="0"/>
    <x v="2"/>
    <x v="0"/>
    <x v="0"/>
    <x v="8"/>
    <x v="2"/>
    <x v="1"/>
  </r>
  <r>
    <x v="1"/>
    <x v="5"/>
    <s v="De Bonte Raaf"/>
    <x v="6"/>
    <x v="83"/>
    <n v="1062.6500000000001"/>
    <x v="2"/>
    <x v="0"/>
    <x v="0"/>
    <x v="9"/>
    <x v="2"/>
    <x v="1"/>
  </r>
  <r>
    <x v="1"/>
    <x v="5"/>
    <s v="De Bonte Raaf"/>
    <x v="6"/>
    <x v="84"/>
    <n v="0"/>
    <x v="2"/>
    <x v="0"/>
    <x v="0"/>
    <x v="3"/>
    <x v="2"/>
    <x v="1"/>
  </r>
  <r>
    <x v="1"/>
    <x v="5"/>
    <s v="De Bonte Raaf"/>
    <x v="7"/>
    <x v="0"/>
    <n v="6628.8"/>
    <x v="2"/>
    <x v="0"/>
    <x v="0"/>
    <x v="0"/>
    <x v="0"/>
    <x v="0"/>
  </r>
  <r>
    <x v="1"/>
    <x v="5"/>
    <s v="De Bonte Raaf"/>
    <x v="7"/>
    <x v="85"/>
    <n v="2813.6"/>
    <x v="2"/>
    <x v="0"/>
    <x v="0"/>
    <x v="0"/>
    <x v="0"/>
    <x v="0"/>
  </r>
  <r>
    <x v="1"/>
    <x v="5"/>
    <s v="De Bonte Raaf"/>
    <x v="7"/>
    <x v="2"/>
    <n v="0"/>
    <x v="2"/>
    <x v="0"/>
    <x v="0"/>
    <x v="0"/>
    <x v="0"/>
    <x v="0"/>
  </r>
  <r>
    <x v="1"/>
    <x v="5"/>
    <s v="De Bonte Raaf"/>
    <x v="7"/>
    <x v="86"/>
    <n v="2813.6"/>
    <x v="2"/>
    <x v="0"/>
    <x v="0"/>
    <x v="0"/>
    <x v="0"/>
    <x v="0"/>
  </r>
  <r>
    <x v="1"/>
    <x v="5"/>
    <s v="De Bonte Raaf"/>
    <x v="7"/>
    <x v="4"/>
    <n v="2951"/>
    <x v="2"/>
    <x v="0"/>
    <x v="0"/>
    <x v="1"/>
    <x v="0"/>
    <x v="0"/>
  </r>
  <r>
    <x v="1"/>
    <x v="5"/>
    <s v="De Bonte Raaf"/>
    <x v="7"/>
    <x v="5"/>
    <n v="0"/>
    <x v="2"/>
    <x v="0"/>
    <x v="0"/>
    <x v="0"/>
    <x v="0"/>
    <x v="0"/>
  </r>
  <r>
    <x v="1"/>
    <x v="5"/>
    <s v="De Bonte Raaf"/>
    <x v="7"/>
    <x v="6"/>
    <n v="4239.38"/>
    <x v="2"/>
    <x v="0"/>
    <x v="0"/>
    <x v="0"/>
    <x v="0"/>
    <x v="0"/>
  </r>
  <r>
    <x v="1"/>
    <x v="5"/>
    <s v="De Bonte Raaf"/>
    <x v="7"/>
    <x v="101"/>
    <n v="0"/>
    <x v="2"/>
    <x v="0"/>
    <x v="0"/>
    <x v="1"/>
    <x v="0"/>
    <x v="0"/>
  </r>
  <r>
    <x v="1"/>
    <x v="5"/>
    <s v="De Bonte Raaf"/>
    <x v="7"/>
    <x v="7"/>
    <n v="0"/>
    <x v="2"/>
    <x v="0"/>
    <x v="0"/>
    <x v="0"/>
    <x v="0"/>
    <x v="0"/>
  </r>
  <r>
    <x v="1"/>
    <x v="5"/>
    <s v="De Bonte Raaf"/>
    <x v="7"/>
    <x v="9"/>
    <n v="0"/>
    <x v="2"/>
    <x v="0"/>
    <x v="0"/>
    <x v="0"/>
    <x v="0"/>
    <x v="0"/>
  </r>
  <r>
    <x v="1"/>
    <x v="5"/>
    <s v="De Bonte Raaf"/>
    <x v="7"/>
    <x v="102"/>
    <n v="0"/>
    <x v="2"/>
    <x v="0"/>
    <x v="0"/>
    <x v="0"/>
    <x v="0"/>
    <x v="0"/>
  </r>
  <r>
    <x v="1"/>
    <x v="5"/>
    <s v="De Bonte Raaf"/>
    <x v="7"/>
    <x v="87"/>
    <n v="2951"/>
    <x v="2"/>
    <x v="0"/>
    <x v="0"/>
    <x v="0"/>
    <x v="0"/>
    <x v="0"/>
  </r>
  <r>
    <x v="1"/>
    <x v="5"/>
    <s v="De Bonte Raaf"/>
    <x v="7"/>
    <x v="88"/>
    <n v="2951"/>
    <x v="2"/>
    <x v="0"/>
    <x v="0"/>
    <x v="0"/>
    <x v="0"/>
    <x v="0"/>
  </r>
  <r>
    <x v="1"/>
    <x v="5"/>
    <s v="De Bonte Raaf"/>
    <x v="7"/>
    <x v="89"/>
    <n v="2951"/>
    <x v="2"/>
    <x v="0"/>
    <x v="0"/>
    <x v="0"/>
    <x v="0"/>
    <x v="0"/>
  </r>
  <r>
    <x v="1"/>
    <x v="5"/>
    <s v="De Bonte Raaf"/>
    <x v="7"/>
    <x v="90"/>
    <n v="2951"/>
    <x v="2"/>
    <x v="0"/>
    <x v="0"/>
    <x v="0"/>
    <x v="0"/>
    <x v="0"/>
  </r>
  <r>
    <x v="1"/>
    <x v="5"/>
    <s v="De Bonte Raaf"/>
    <x v="7"/>
    <x v="91"/>
    <n v="2951"/>
    <x v="2"/>
    <x v="0"/>
    <x v="0"/>
    <x v="0"/>
    <x v="0"/>
    <x v="0"/>
  </r>
  <r>
    <x v="1"/>
    <x v="5"/>
    <s v="De Bonte Raaf"/>
    <x v="7"/>
    <x v="103"/>
    <n v="0"/>
    <x v="2"/>
    <x v="0"/>
    <x v="0"/>
    <x v="1"/>
    <x v="0"/>
    <x v="0"/>
  </r>
  <r>
    <x v="1"/>
    <x v="5"/>
    <s v="De Bonte Raaf"/>
    <x v="7"/>
    <x v="95"/>
    <n v="-55"/>
    <x v="2"/>
    <x v="0"/>
    <x v="0"/>
    <x v="0"/>
    <x v="0"/>
    <x v="0"/>
  </r>
  <r>
    <x v="1"/>
    <x v="5"/>
    <s v="De Bonte Raaf"/>
    <x v="7"/>
    <x v="16"/>
    <n v="2813.6"/>
    <x v="2"/>
    <x v="0"/>
    <x v="0"/>
    <x v="0"/>
    <x v="0"/>
    <x v="0"/>
  </r>
  <r>
    <x v="1"/>
    <x v="5"/>
    <s v="De Bonte Raaf"/>
    <x v="7"/>
    <x v="17"/>
    <n v="0"/>
    <x v="2"/>
    <x v="0"/>
    <x v="0"/>
    <x v="0"/>
    <x v="0"/>
    <x v="0"/>
  </r>
  <r>
    <x v="1"/>
    <x v="5"/>
    <s v="De Bonte Raaf"/>
    <x v="7"/>
    <x v="18"/>
    <n v="2813.6"/>
    <x v="2"/>
    <x v="0"/>
    <x v="0"/>
    <x v="0"/>
    <x v="0"/>
    <x v="0"/>
  </r>
  <r>
    <x v="1"/>
    <x v="5"/>
    <s v="De Bonte Raaf"/>
    <x v="7"/>
    <x v="19"/>
    <n v="22"/>
    <x v="2"/>
    <x v="0"/>
    <x v="0"/>
    <x v="0"/>
    <x v="0"/>
    <x v="0"/>
  </r>
  <r>
    <x v="1"/>
    <x v="5"/>
    <s v="De Bonte Raaf"/>
    <x v="7"/>
    <x v="20"/>
    <n v="2813.6"/>
    <x v="2"/>
    <x v="0"/>
    <x v="0"/>
    <x v="0"/>
    <x v="0"/>
    <x v="0"/>
  </r>
  <r>
    <x v="1"/>
    <x v="5"/>
    <s v="De Bonte Raaf"/>
    <x v="7"/>
    <x v="21"/>
    <n v="-524"/>
    <x v="2"/>
    <x v="0"/>
    <x v="0"/>
    <x v="0"/>
    <x v="0"/>
    <x v="0"/>
  </r>
  <r>
    <x v="1"/>
    <x v="5"/>
    <s v="De Bonte Raaf"/>
    <x v="7"/>
    <x v="22"/>
    <n v="2813.6"/>
    <x v="2"/>
    <x v="0"/>
    <x v="0"/>
    <x v="0"/>
    <x v="0"/>
    <x v="0"/>
  </r>
  <r>
    <x v="1"/>
    <x v="5"/>
    <s v="De Bonte Raaf"/>
    <x v="7"/>
    <x v="23"/>
    <n v="2813.6"/>
    <x v="2"/>
    <x v="0"/>
    <x v="0"/>
    <x v="0"/>
    <x v="0"/>
    <x v="0"/>
  </r>
  <r>
    <x v="1"/>
    <x v="5"/>
    <s v="De Bonte Raaf"/>
    <x v="7"/>
    <x v="24"/>
    <n v="2813.6"/>
    <x v="2"/>
    <x v="0"/>
    <x v="0"/>
    <x v="0"/>
    <x v="0"/>
    <x v="0"/>
  </r>
  <r>
    <x v="1"/>
    <x v="5"/>
    <s v="De Bonte Raaf"/>
    <x v="7"/>
    <x v="25"/>
    <n v="21.67"/>
    <x v="2"/>
    <x v="0"/>
    <x v="0"/>
    <x v="0"/>
    <x v="0"/>
    <x v="0"/>
  </r>
  <r>
    <x v="1"/>
    <x v="5"/>
    <s v="De Bonte Raaf"/>
    <x v="7"/>
    <x v="26"/>
    <n v="158.4"/>
    <x v="2"/>
    <x v="0"/>
    <x v="0"/>
    <x v="0"/>
    <x v="0"/>
    <x v="0"/>
  </r>
  <r>
    <x v="1"/>
    <x v="5"/>
    <s v="De Bonte Raaf"/>
    <x v="7"/>
    <x v="27"/>
    <n v="346.25"/>
    <x v="2"/>
    <x v="0"/>
    <x v="0"/>
    <x v="0"/>
    <x v="0"/>
    <x v="0"/>
  </r>
  <r>
    <x v="1"/>
    <x v="5"/>
    <s v="De Bonte Raaf"/>
    <x v="7"/>
    <x v="28"/>
    <n v="2813.6"/>
    <x v="2"/>
    <x v="0"/>
    <x v="0"/>
    <x v="0"/>
    <x v="0"/>
    <x v="0"/>
  </r>
  <r>
    <x v="1"/>
    <x v="5"/>
    <s v="De Bonte Raaf"/>
    <x v="7"/>
    <x v="29"/>
    <n v="0"/>
    <x v="2"/>
    <x v="0"/>
    <x v="0"/>
    <x v="0"/>
    <x v="0"/>
    <x v="0"/>
  </r>
  <r>
    <x v="1"/>
    <x v="5"/>
    <s v="De Bonte Raaf"/>
    <x v="7"/>
    <x v="30"/>
    <n v="2951"/>
    <x v="2"/>
    <x v="0"/>
    <x v="0"/>
    <x v="0"/>
    <x v="0"/>
    <x v="0"/>
  </r>
  <r>
    <x v="1"/>
    <x v="5"/>
    <s v="De Bonte Raaf"/>
    <x v="7"/>
    <x v="31"/>
    <n v="18.920000000000002"/>
    <x v="2"/>
    <x v="0"/>
    <x v="0"/>
    <x v="0"/>
    <x v="0"/>
    <x v="0"/>
  </r>
  <r>
    <x v="1"/>
    <x v="5"/>
    <s v="De Bonte Raaf"/>
    <x v="7"/>
    <x v="32"/>
    <n v="156"/>
    <x v="2"/>
    <x v="0"/>
    <x v="0"/>
    <x v="0"/>
    <x v="0"/>
    <x v="0"/>
  </r>
  <r>
    <x v="1"/>
    <x v="5"/>
    <s v="De Bonte Raaf"/>
    <x v="7"/>
    <x v="33"/>
    <n v="100"/>
    <x v="2"/>
    <x v="0"/>
    <x v="0"/>
    <x v="0"/>
    <x v="0"/>
    <x v="0"/>
  </r>
  <r>
    <x v="1"/>
    <x v="5"/>
    <s v="De Bonte Raaf"/>
    <x v="7"/>
    <x v="34"/>
    <n v="100"/>
    <x v="2"/>
    <x v="0"/>
    <x v="0"/>
    <x v="0"/>
    <x v="0"/>
    <x v="0"/>
  </r>
  <r>
    <x v="1"/>
    <x v="5"/>
    <s v="De Bonte Raaf"/>
    <x v="7"/>
    <x v="35"/>
    <n v="100"/>
    <x v="2"/>
    <x v="0"/>
    <x v="0"/>
    <x v="0"/>
    <x v="0"/>
    <x v="0"/>
  </r>
  <r>
    <x v="1"/>
    <x v="5"/>
    <s v="De Bonte Raaf"/>
    <x v="7"/>
    <x v="36"/>
    <n v="156"/>
    <x v="2"/>
    <x v="0"/>
    <x v="0"/>
    <x v="0"/>
    <x v="0"/>
    <x v="0"/>
  </r>
  <r>
    <x v="1"/>
    <x v="5"/>
    <s v="De Bonte Raaf"/>
    <x v="7"/>
    <x v="37"/>
    <n v="196.95"/>
    <x v="2"/>
    <x v="0"/>
    <x v="0"/>
    <x v="0"/>
    <x v="0"/>
    <x v="0"/>
  </r>
  <r>
    <x v="1"/>
    <x v="5"/>
    <s v="De Bonte Raaf"/>
    <x v="7"/>
    <x v="127"/>
    <n v="35"/>
    <x v="2"/>
    <x v="0"/>
    <x v="0"/>
    <x v="0"/>
    <x v="0"/>
    <x v="0"/>
  </r>
  <r>
    <x v="1"/>
    <x v="5"/>
    <s v="De Bonte Raaf"/>
    <x v="7"/>
    <x v="128"/>
    <n v="35"/>
    <x v="2"/>
    <x v="0"/>
    <x v="0"/>
    <x v="0"/>
    <x v="0"/>
    <x v="0"/>
  </r>
  <r>
    <x v="1"/>
    <x v="5"/>
    <s v="De Bonte Raaf"/>
    <x v="7"/>
    <x v="129"/>
    <n v="37256.620000000003"/>
    <x v="2"/>
    <x v="0"/>
    <x v="0"/>
    <x v="0"/>
    <x v="0"/>
    <x v="0"/>
  </r>
  <r>
    <x v="1"/>
    <x v="5"/>
    <s v="De Bonte Raaf"/>
    <x v="7"/>
    <x v="38"/>
    <n v="6"/>
    <x v="2"/>
    <x v="0"/>
    <x v="0"/>
    <x v="0"/>
    <x v="0"/>
    <x v="0"/>
  </r>
  <r>
    <x v="1"/>
    <x v="5"/>
    <s v="De Bonte Raaf"/>
    <x v="7"/>
    <x v="93"/>
    <n v="144"/>
    <x v="2"/>
    <x v="0"/>
    <x v="0"/>
    <x v="0"/>
    <x v="0"/>
    <x v="0"/>
  </r>
  <r>
    <x v="1"/>
    <x v="5"/>
    <s v="De Bonte Raaf"/>
    <x v="7"/>
    <x v="40"/>
    <n v="150"/>
    <x v="2"/>
    <x v="0"/>
    <x v="0"/>
    <x v="0"/>
    <x v="0"/>
    <x v="0"/>
  </r>
  <r>
    <x v="1"/>
    <x v="5"/>
    <s v="De Bonte Raaf"/>
    <x v="7"/>
    <x v="41"/>
    <n v="0"/>
    <x v="2"/>
    <x v="0"/>
    <x v="0"/>
    <x v="0"/>
    <x v="0"/>
    <x v="0"/>
  </r>
  <r>
    <x v="1"/>
    <x v="5"/>
    <s v="De Bonte Raaf"/>
    <x v="7"/>
    <x v="92"/>
    <n v="2951"/>
    <x v="2"/>
    <x v="0"/>
    <x v="0"/>
    <x v="0"/>
    <x v="0"/>
    <x v="0"/>
  </r>
  <r>
    <x v="1"/>
    <x v="5"/>
    <s v="De Bonte Raaf"/>
    <x v="7"/>
    <x v="107"/>
    <n v="0"/>
    <x v="2"/>
    <x v="0"/>
    <x v="0"/>
    <x v="1"/>
    <x v="0"/>
    <x v="0"/>
  </r>
  <r>
    <x v="1"/>
    <x v="5"/>
    <s v="De Bonte Raaf"/>
    <x v="7"/>
    <x v="43"/>
    <n v="0"/>
    <x v="2"/>
    <x v="0"/>
    <x v="0"/>
    <x v="1"/>
    <x v="0"/>
    <x v="0"/>
  </r>
  <r>
    <x v="1"/>
    <x v="5"/>
    <s v="De Bonte Raaf"/>
    <x v="7"/>
    <x v="108"/>
    <n v="0"/>
    <x v="2"/>
    <x v="0"/>
    <x v="0"/>
    <x v="1"/>
    <x v="0"/>
    <x v="0"/>
  </r>
  <r>
    <x v="1"/>
    <x v="5"/>
    <s v="De Bonte Raaf"/>
    <x v="7"/>
    <x v="109"/>
    <n v="0"/>
    <x v="2"/>
    <x v="0"/>
    <x v="0"/>
    <x v="1"/>
    <x v="0"/>
    <x v="0"/>
  </r>
  <r>
    <x v="1"/>
    <x v="5"/>
    <s v="De Bonte Raaf"/>
    <x v="7"/>
    <x v="110"/>
    <n v="25"/>
    <x v="2"/>
    <x v="0"/>
    <x v="0"/>
    <x v="1"/>
    <x v="0"/>
    <x v="0"/>
  </r>
  <r>
    <x v="1"/>
    <x v="5"/>
    <s v="De Bonte Raaf"/>
    <x v="7"/>
    <x v="44"/>
    <n v="0"/>
    <x v="2"/>
    <x v="0"/>
    <x v="0"/>
    <x v="2"/>
    <x v="0"/>
    <x v="0"/>
  </r>
  <r>
    <x v="1"/>
    <x v="5"/>
    <s v="De Bonte Raaf"/>
    <x v="7"/>
    <x v="111"/>
    <n v="0"/>
    <x v="2"/>
    <x v="0"/>
    <x v="0"/>
    <x v="2"/>
    <x v="0"/>
    <x v="0"/>
  </r>
  <r>
    <x v="1"/>
    <x v="5"/>
    <s v="De Bonte Raaf"/>
    <x v="7"/>
    <x v="46"/>
    <n v="0"/>
    <x v="2"/>
    <x v="0"/>
    <x v="0"/>
    <x v="2"/>
    <x v="0"/>
    <x v="0"/>
  </r>
  <r>
    <x v="1"/>
    <x v="5"/>
    <s v="De Bonte Raaf"/>
    <x v="7"/>
    <x v="112"/>
    <n v="0"/>
    <x v="2"/>
    <x v="0"/>
    <x v="0"/>
    <x v="2"/>
    <x v="0"/>
    <x v="0"/>
  </r>
  <r>
    <x v="1"/>
    <x v="5"/>
    <s v="De Bonte Raaf"/>
    <x v="7"/>
    <x v="113"/>
    <n v="-55"/>
    <x v="2"/>
    <x v="0"/>
    <x v="0"/>
    <x v="2"/>
    <x v="0"/>
    <x v="0"/>
  </r>
  <r>
    <x v="1"/>
    <x v="5"/>
    <s v="De Bonte Raaf"/>
    <x v="7"/>
    <x v="114"/>
    <n v="0"/>
    <x v="2"/>
    <x v="0"/>
    <x v="0"/>
    <x v="2"/>
    <x v="0"/>
    <x v="0"/>
  </r>
  <r>
    <x v="1"/>
    <x v="5"/>
    <s v="De Bonte Raaf"/>
    <x v="7"/>
    <x v="115"/>
    <n v="0"/>
    <x v="2"/>
    <x v="0"/>
    <x v="0"/>
    <x v="2"/>
    <x v="0"/>
    <x v="0"/>
  </r>
  <r>
    <x v="1"/>
    <x v="5"/>
    <s v="De Bonte Raaf"/>
    <x v="7"/>
    <x v="116"/>
    <n v="0"/>
    <x v="2"/>
    <x v="0"/>
    <x v="0"/>
    <x v="1"/>
    <x v="0"/>
    <x v="0"/>
  </r>
  <r>
    <x v="1"/>
    <x v="5"/>
    <s v="De Bonte Raaf"/>
    <x v="7"/>
    <x v="117"/>
    <n v="0"/>
    <x v="2"/>
    <x v="0"/>
    <x v="0"/>
    <x v="2"/>
    <x v="0"/>
    <x v="0"/>
  </r>
  <r>
    <x v="1"/>
    <x v="5"/>
    <s v="De Bonte Raaf"/>
    <x v="7"/>
    <x v="118"/>
    <n v="0"/>
    <x v="2"/>
    <x v="0"/>
    <x v="0"/>
    <x v="1"/>
    <x v="0"/>
    <x v="0"/>
  </r>
  <r>
    <x v="1"/>
    <x v="5"/>
    <s v="De Bonte Raaf"/>
    <x v="7"/>
    <x v="119"/>
    <n v="-11.8"/>
    <x v="2"/>
    <x v="0"/>
    <x v="0"/>
    <x v="10"/>
    <x v="0"/>
    <x v="0"/>
  </r>
  <r>
    <x v="1"/>
    <x v="5"/>
    <s v="De Bonte Raaf"/>
    <x v="7"/>
    <x v="132"/>
    <n v="0"/>
    <x v="2"/>
    <x v="0"/>
    <x v="0"/>
    <x v="10"/>
    <x v="0"/>
    <x v="0"/>
  </r>
  <r>
    <x v="1"/>
    <x v="5"/>
    <s v="De Bonte Raaf"/>
    <x v="7"/>
    <x v="133"/>
    <n v="0"/>
    <x v="2"/>
    <x v="0"/>
    <x v="0"/>
    <x v="10"/>
    <x v="0"/>
    <x v="0"/>
  </r>
  <r>
    <x v="1"/>
    <x v="5"/>
    <s v="De Bonte Raaf"/>
    <x v="7"/>
    <x v="120"/>
    <n v="648.26"/>
    <x v="2"/>
    <x v="0"/>
    <x v="0"/>
    <x v="10"/>
    <x v="0"/>
    <x v="0"/>
  </r>
  <r>
    <x v="1"/>
    <x v="5"/>
    <s v="De Bonte Raaf"/>
    <x v="7"/>
    <x v="121"/>
    <n v="-150.6"/>
    <x v="2"/>
    <x v="0"/>
    <x v="0"/>
    <x v="10"/>
    <x v="0"/>
    <x v="0"/>
  </r>
  <r>
    <x v="1"/>
    <x v="5"/>
    <s v="De Bonte Raaf"/>
    <x v="7"/>
    <x v="122"/>
    <n v="-150.6"/>
    <x v="2"/>
    <x v="0"/>
    <x v="0"/>
    <x v="10"/>
    <x v="0"/>
    <x v="0"/>
  </r>
  <r>
    <x v="1"/>
    <x v="5"/>
    <s v="De Bonte Raaf"/>
    <x v="7"/>
    <x v="123"/>
    <n v="0"/>
    <x v="2"/>
    <x v="0"/>
    <x v="0"/>
    <x v="10"/>
    <x v="0"/>
    <x v="0"/>
  </r>
  <r>
    <x v="1"/>
    <x v="5"/>
    <s v="De Bonte Raaf"/>
    <x v="7"/>
    <x v="124"/>
    <n v="0"/>
    <x v="2"/>
    <x v="0"/>
    <x v="0"/>
    <x v="10"/>
    <x v="0"/>
    <x v="0"/>
  </r>
  <r>
    <x v="1"/>
    <x v="5"/>
    <s v="De Bonte Raaf"/>
    <x v="7"/>
    <x v="48"/>
    <n v="0"/>
    <x v="2"/>
    <x v="0"/>
    <x v="0"/>
    <x v="1"/>
    <x v="0"/>
    <x v="0"/>
  </r>
  <r>
    <x v="1"/>
    <x v="5"/>
    <s v="De Bonte Raaf"/>
    <x v="7"/>
    <x v="49"/>
    <n v="236.08"/>
    <x v="2"/>
    <x v="0"/>
    <x v="0"/>
    <x v="3"/>
    <x v="0"/>
    <x v="0"/>
  </r>
  <r>
    <x v="1"/>
    <x v="5"/>
    <s v="De Bonte Raaf"/>
    <x v="7"/>
    <x v="50"/>
    <n v="35.409999999999997"/>
    <x v="2"/>
    <x v="0"/>
    <x v="0"/>
    <x v="4"/>
    <x v="0"/>
    <x v="0"/>
  </r>
  <r>
    <x v="1"/>
    <x v="5"/>
    <s v="De Bonte Raaf"/>
    <x v="7"/>
    <x v="51"/>
    <n v="47.22"/>
    <x v="2"/>
    <x v="0"/>
    <x v="0"/>
    <x v="4"/>
    <x v="0"/>
    <x v="0"/>
  </r>
  <r>
    <x v="1"/>
    <x v="5"/>
    <s v="De Bonte Raaf"/>
    <x v="7"/>
    <x v="52"/>
    <n v="0"/>
    <x v="2"/>
    <x v="0"/>
    <x v="0"/>
    <x v="1"/>
    <x v="0"/>
    <x v="0"/>
  </r>
  <r>
    <x v="1"/>
    <x v="5"/>
    <s v="De Bonte Raaf"/>
    <x v="7"/>
    <x v="53"/>
    <n v="44.26"/>
    <x v="2"/>
    <x v="0"/>
    <x v="0"/>
    <x v="3"/>
    <x v="0"/>
    <x v="0"/>
  </r>
  <r>
    <x v="1"/>
    <x v="5"/>
    <s v="De Bonte Raaf"/>
    <x v="7"/>
    <x v="54"/>
    <n v="6.64"/>
    <x v="2"/>
    <x v="0"/>
    <x v="0"/>
    <x v="4"/>
    <x v="0"/>
    <x v="0"/>
  </r>
  <r>
    <x v="1"/>
    <x v="5"/>
    <s v="De Bonte Raaf"/>
    <x v="7"/>
    <x v="55"/>
    <n v="8.85"/>
    <x v="2"/>
    <x v="0"/>
    <x v="0"/>
    <x v="4"/>
    <x v="0"/>
    <x v="0"/>
  </r>
  <r>
    <x v="1"/>
    <x v="5"/>
    <s v="De Bonte Raaf"/>
    <x v="7"/>
    <x v="56"/>
    <n v="0"/>
    <x v="2"/>
    <x v="0"/>
    <x v="0"/>
    <x v="4"/>
    <x v="0"/>
    <x v="0"/>
  </r>
  <r>
    <x v="1"/>
    <x v="5"/>
    <s v="De Bonte Raaf"/>
    <x v="7"/>
    <x v="57"/>
    <n v="0"/>
    <x v="2"/>
    <x v="0"/>
    <x v="0"/>
    <x v="4"/>
    <x v="0"/>
    <x v="0"/>
  </r>
  <r>
    <x v="1"/>
    <x v="5"/>
    <s v="De Bonte Raaf"/>
    <x v="7"/>
    <x v="58"/>
    <n v="0"/>
    <x v="2"/>
    <x v="0"/>
    <x v="0"/>
    <x v="4"/>
    <x v="0"/>
    <x v="0"/>
  </r>
  <r>
    <x v="1"/>
    <x v="5"/>
    <s v="De Bonte Raaf"/>
    <x v="7"/>
    <x v="59"/>
    <n v="0"/>
    <x v="2"/>
    <x v="0"/>
    <x v="0"/>
    <x v="4"/>
    <x v="0"/>
    <x v="0"/>
  </r>
  <r>
    <x v="1"/>
    <x v="5"/>
    <s v="De Bonte Raaf"/>
    <x v="7"/>
    <x v="60"/>
    <n v="211.86"/>
    <x v="2"/>
    <x v="0"/>
    <x v="0"/>
    <x v="5"/>
    <x v="0"/>
    <x v="0"/>
  </r>
  <r>
    <x v="1"/>
    <x v="5"/>
    <s v="De Bonte Raaf"/>
    <x v="7"/>
    <x v="61"/>
    <n v="0"/>
    <x v="2"/>
    <x v="0"/>
    <x v="0"/>
    <x v="5"/>
    <x v="0"/>
    <x v="0"/>
  </r>
  <r>
    <x v="1"/>
    <x v="5"/>
    <s v="De Bonte Raaf"/>
    <x v="7"/>
    <x v="62"/>
    <n v="0"/>
    <x v="2"/>
    <x v="0"/>
    <x v="0"/>
    <x v="5"/>
    <x v="0"/>
    <x v="0"/>
  </r>
  <r>
    <x v="1"/>
    <x v="5"/>
    <s v="De Bonte Raaf"/>
    <x v="7"/>
    <x v="63"/>
    <n v="0"/>
    <x v="2"/>
    <x v="0"/>
    <x v="0"/>
    <x v="5"/>
    <x v="0"/>
    <x v="0"/>
  </r>
  <r>
    <x v="1"/>
    <x v="5"/>
    <s v="De Bonte Raaf"/>
    <x v="7"/>
    <x v="64"/>
    <n v="15.19"/>
    <x v="2"/>
    <x v="0"/>
    <x v="0"/>
    <x v="5"/>
    <x v="0"/>
    <x v="0"/>
  </r>
  <r>
    <x v="1"/>
    <x v="5"/>
    <s v="De Bonte Raaf"/>
    <x v="7"/>
    <x v="65"/>
    <n v="0"/>
    <x v="2"/>
    <x v="0"/>
    <x v="0"/>
    <x v="5"/>
    <x v="0"/>
    <x v="0"/>
  </r>
  <r>
    <x v="1"/>
    <x v="5"/>
    <s v="De Bonte Raaf"/>
    <x v="7"/>
    <x v="66"/>
    <n v="75.97"/>
    <x v="2"/>
    <x v="0"/>
    <x v="0"/>
    <x v="5"/>
    <x v="0"/>
    <x v="0"/>
  </r>
  <r>
    <x v="1"/>
    <x v="5"/>
    <s v="De Bonte Raaf"/>
    <x v="7"/>
    <x v="67"/>
    <n v="0"/>
    <x v="2"/>
    <x v="0"/>
    <x v="0"/>
    <x v="5"/>
    <x v="0"/>
    <x v="0"/>
  </r>
  <r>
    <x v="1"/>
    <x v="5"/>
    <s v="De Bonte Raaf"/>
    <x v="7"/>
    <x v="68"/>
    <n v="0"/>
    <x v="2"/>
    <x v="0"/>
    <x v="0"/>
    <x v="5"/>
    <x v="0"/>
    <x v="0"/>
  </r>
  <r>
    <x v="1"/>
    <x v="5"/>
    <s v="De Bonte Raaf"/>
    <x v="7"/>
    <x v="69"/>
    <n v="0"/>
    <x v="2"/>
    <x v="0"/>
    <x v="0"/>
    <x v="5"/>
    <x v="0"/>
    <x v="0"/>
  </r>
  <r>
    <x v="1"/>
    <x v="5"/>
    <s v="De Bonte Raaf"/>
    <x v="7"/>
    <x v="70"/>
    <n v="10.41"/>
    <x v="2"/>
    <x v="0"/>
    <x v="0"/>
    <x v="5"/>
    <x v="0"/>
    <x v="0"/>
  </r>
  <r>
    <x v="1"/>
    <x v="5"/>
    <s v="De Bonte Raaf"/>
    <x v="7"/>
    <x v="71"/>
    <n v="0"/>
    <x v="2"/>
    <x v="0"/>
    <x v="0"/>
    <x v="5"/>
    <x v="0"/>
    <x v="0"/>
  </r>
  <r>
    <x v="1"/>
    <x v="5"/>
    <s v="De Bonte Raaf"/>
    <x v="7"/>
    <x v="72"/>
    <n v="0"/>
    <x v="2"/>
    <x v="0"/>
    <x v="0"/>
    <x v="4"/>
    <x v="0"/>
    <x v="0"/>
  </r>
  <r>
    <x v="1"/>
    <x v="5"/>
    <s v="De Bonte Raaf"/>
    <x v="7"/>
    <x v="73"/>
    <n v="0"/>
    <x v="2"/>
    <x v="0"/>
    <x v="0"/>
    <x v="4"/>
    <x v="0"/>
    <x v="0"/>
  </r>
  <r>
    <x v="1"/>
    <x v="5"/>
    <s v="De Bonte Raaf"/>
    <x v="7"/>
    <x v="74"/>
    <n v="0"/>
    <x v="2"/>
    <x v="0"/>
    <x v="0"/>
    <x v="4"/>
    <x v="0"/>
    <x v="0"/>
  </r>
  <r>
    <x v="1"/>
    <x v="5"/>
    <s v="De Bonte Raaf"/>
    <x v="7"/>
    <x v="75"/>
    <n v="0"/>
    <x v="2"/>
    <x v="0"/>
    <x v="0"/>
    <x v="4"/>
    <x v="0"/>
    <x v="0"/>
  </r>
  <r>
    <x v="1"/>
    <x v="5"/>
    <s v="De Bonte Raaf"/>
    <x v="7"/>
    <x v="76"/>
    <n v="196.95"/>
    <x v="2"/>
    <x v="0"/>
    <x v="0"/>
    <x v="6"/>
    <x v="0"/>
    <x v="0"/>
  </r>
  <r>
    <x v="1"/>
    <x v="5"/>
    <s v="De Bonte Raaf"/>
    <x v="7"/>
    <x v="125"/>
    <n v="0"/>
    <x v="2"/>
    <x v="0"/>
    <x v="0"/>
    <x v="6"/>
    <x v="0"/>
    <x v="0"/>
  </r>
  <r>
    <x v="1"/>
    <x v="5"/>
    <s v="De Bonte Raaf"/>
    <x v="7"/>
    <x v="77"/>
    <n v="-524"/>
    <x v="2"/>
    <x v="0"/>
    <x v="0"/>
    <x v="7"/>
    <x v="0"/>
    <x v="0"/>
  </r>
  <r>
    <x v="1"/>
    <x v="5"/>
    <s v="De Bonte Raaf"/>
    <x v="7"/>
    <x v="78"/>
    <n v="0"/>
    <x v="2"/>
    <x v="0"/>
    <x v="0"/>
    <x v="7"/>
    <x v="0"/>
    <x v="0"/>
  </r>
  <r>
    <x v="1"/>
    <x v="5"/>
    <s v="De Bonte Raaf"/>
    <x v="7"/>
    <x v="79"/>
    <n v="0"/>
    <x v="2"/>
    <x v="0"/>
    <x v="0"/>
    <x v="7"/>
    <x v="0"/>
    <x v="0"/>
  </r>
  <r>
    <x v="1"/>
    <x v="5"/>
    <s v="De Bonte Raaf"/>
    <x v="7"/>
    <x v="80"/>
    <n v="0"/>
    <x v="2"/>
    <x v="0"/>
    <x v="0"/>
    <x v="8"/>
    <x v="0"/>
    <x v="0"/>
  </r>
  <r>
    <x v="1"/>
    <x v="5"/>
    <s v="De Bonte Raaf"/>
    <x v="7"/>
    <x v="126"/>
    <n v="0"/>
    <x v="2"/>
    <x v="0"/>
    <x v="0"/>
    <x v="8"/>
    <x v="0"/>
    <x v="0"/>
  </r>
  <r>
    <x v="1"/>
    <x v="5"/>
    <s v="De Bonte Raaf"/>
    <x v="7"/>
    <x v="81"/>
    <n v="2209.6"/>
    <x v="2"/>
    <x v="0"/>
    <x v="0"/>
    <x v="8"/>
    <x v="0"/>
    <x v="0"/>
  </r>
  <r>
    <x v="1"/>
    <x v="5"/>
    <s v="De Bonte Raaf"/>
    <x v="7"/>
    <x v="82"/>
    <n v="0"/>
    <x v="2"/>
    <x v="0"/>
    <x v="0"/>
    <x v="8"/>
    <x v="0"/>
    <x v="0"/>
  </r>
  <r>
    <x v="1"/>
    <x v="5"/>
    <s v="De Bonte Raaf"/>
    <x v="7"/>
    <x v="83"/>
    <n v="2209.6"/>
    <x v="2"/>
    <x v="0"/>
    <x v="0"/>
    <x v="9"/>
    <x v="0"/>
    <x v="0"/>
  </r>
  <r>
    <x v="1"/>
    <x v="5"/>
    <s v="De Bonte Raaf"/>
    <x v="7"/>
    <x v="84"/>
    <n v="0"/>
    <x v="2"/>
    <x v="0"/>
    <x v="0"/>
    <x v="3"/>
    <x v="0"/>
    <x v="0"/>
  </r>
  <r>
    <x v="1"/>
    <x v="5"/>
    <s v="De Bonte Raaf"/>
    <x v="8"/>
    <x v="0"/>
    <n v="4171.71"/>
    <x v="2"/>
    <x v="4"/>
    <x v="0"/>
    <x v="0"/>
    <x v="2"/>
    <x v="0"/>
  </r>
  <r>
    <x v="1"/>
    <x v="5"/>
    <s v="De Bonte Raaf"/>
    <x v="8"/>
    <x v="85"/>
    <n v="1481.15"/>
    <x v="2"/>
    <x v="4"/>
    <x v="0"/>
    <x v="0"/>
    <x v="2"/>
    <x v="0"/>
  </r>
  <r>
    <x v="1"/>
    <x v="5"/>
    <s v="De Bonte Raaf"/>
    <x v="8"/>
    <x v="2"/>
    <n v="0"/>
    <x v="2"/>
    <x v="4"/>
    <x v="0"/>
    <x v="0"/>
    <x v="2"/>
    <x v="0"/>
  </r>
  <r>
    <x v="1"/>
    <x v="5"/>
    <s v="De Bonte Raaf"/>
    <x v="8"/>
    <x v="86"/>
    <n v="1481.15"/>
    <x v="2"/>
    <x v="4"/>
    <x v="0"/>
    <x v="0"/>
    <x v="2"/>
    <x v="0"/>
  </r>
  <r>
    <x v="1"/>
    <x v="5"/>
    <s v="De Bonte Raaf"/>
    <x v="8"/>
    <x v="4"/>
    <n v="1560"/>
    <x v="2"/>
    <x v="4"/>
    <x v="0"/>
    <x v="1"/>
    <x v="2"/>
    <x v="0"/>
  </r>
  <r>
    <x v="1"/>
    <x v="5"/>
    <s v="De Bonte Raaf"/>
    <x v="8"/>
    <x v="5"/>
    <n v="0"/>
    <x v="2"/>
    <x v="4"/>
    <x v="0"/>
    <x v="0"/>
    <x v="2"/>
    <x v="0"/>
  </r>
  <r>
    <x v="1"/>
    <x v="5"/>
    <s v="De Bonte Raaf"/>
    <x v="8"/>
    <x v="6"/>
    <n v="2246.96"/>
    <x v="2"/>
    <x v="4"/>
    <x v="0"/>
    <x v="0"/>
    <x v="2"/>
    <x v="0"/>
  </r>
  <r>
    <x v="1"/>
    <x v="5"/>
    <s v="De Bonte Raaf"/>
    <x v="8"/>
    <x v="101"/>
    <n v="0"/>
    <x v="2"/>
    <x v="4"/>
    <x v="0"/>
    <x v="1"/>
    <x v="2"/>
    <x v="0"/>
  </r>
  <r>
    <x v="1"/>
    <x v="5"/>
    <s v="De Bonte Raaf"/>
    <x v="8"/>
    <x v="7"/>
    <n v="0"/>
    <x v="2"/>
    <x v="4"/>
    <x v="0"/>
    <x v="0"/>
    <x v="2"/>
    <x v="0"/>
  </r>
  <r>
    <x v="1"/>
    <x v="5"/>
    <s v="De Bonte Raaf"/>
    <x v="8"/>
    <x v="9"/>
    <n v="0"/>
    <x v="2"/>
    <x v="4"/>
    <x v="0"/>
    <x v="0"/>
    <x v="2"/>
    <x v="0"/>
  </r>
  <r>
    <x v="1"/>
    <x v="5"/>
    <s v="De Bonte Raaf"/>
    <x v="8"/>
    <x v="102"/>
    <n v="0"/>
    <x v="2"/>
    <x v="4"/>
    <x v="0"/>
    <x v="0"/>
    <x v="2"/>
    <x v="0"/>
  </r>
  <r>
    <x v="1"/>
    <x v="5"/>
    <s v="De Bonte Raaf"/>
    <x v="8"/>
    <x v="87"/>
    <n v="1560"/>
    <x v="2"/>
    <x v="4"/>
    <x v="0"/>
    <x v="0"/>
    <x v="2"/>
    <x v="0"/>
  </r>
  <r>
    <x v="1"/>
    <x v="5"/>
    <s v="De Bonte Raaf"/>
    <x v="8"/>
    <x v="88"/>
    <n v="1560"/>
    <x v="2"/>
    <x v="4"/>
    <x v="0"/>
    <x v="0"/>
    <x v="2"/>
    <x v="0"/>
  </r>
  <r>
    <x v="1"/>
    <x v="5"/>
    <s v="De Bonte Raaf"/>
    <x v="8"/>
    <x v="89"/>
    <n v="1560"/>
    <x v="2"/>
    <x v="4"/>
    <x v="0"/>
    <x v="0"/>
    <x v="2"/>
    <x v="0"/>
  </r>
  <r>
    <x v="1"/>
    <x v="5"/>
    <s v="De Bonte Raaf"/>
    <x v="8"/>
    <x v="90"/>
    <n v="1560"/>
    <x v="2"/>
    <x v="4"/>
    <x v="0"/>
    <x v="0"/>
    <x v="2"/>
    <x v="0"/>
  </r>
  <r>
    <x v="1"/>
    <x v="5"/>
    <s v="De Bonte Raaf"/>
    <x v="8"/>
    <x v="91"/>
    <n v="1560"/>
    <x v="2"/>
    <x v="4"/>
    <x v="0"/>
    <x v="0"/>
    <x v="2"/>
    <x v="0"/>
  </r>
  <r>
    <x v="1"/>
    <x v="5"/>
    <s v="De Bonte Raaf"/>
    <x v="8"/>
    <x v="103"/>
    <n v="0"/>
    <x v="2"/>
    <x v="4"/>
    <x v="0"/>
    <x v="1"/>
    <x v="2"/>
    <x v="0"/>
  </r>
  <r>
    <x v="1"/>
    <x v="5"/>
    <s v="De Bonte Raaf"/>
    <x v="8"/>
    <x v="15"/>
    <n v="0"/>
    <x v="2"/>
    <x v="4"/>
    <x v="0"/>
    <x v="0"/>
    <x v="2"/>
    <x v="0"/>
  </r>
  <r>
    <x v="1"/>
    <x v="5"/>
    <s v="De Bonte Raaf"/>
    <x v="8"/>
    <x v="16"/>
    <n v="1481.15"/>
    <x v="2"/>
    <x v="4"/>
    <x v="0"/>
    <x v="0"/>
    <x v="2"/>
    <x v="0"/>
  </r>
  <r>
    <x v="1"/>
    <x v="5"/>
    <s v="De Bonte Raaf"/>
    <x v="8"/>
    <x v="17"/>
    <n v="0"/>
    <x v="2"/>
    <x v="4"/>
    <x v="0"/>
    <x v="0"/>
    <x v="2"/>
    <x v="0"/>
  </r>
  <r>
    <x v="1"/>
    <x v="5"/>
    <s v="De Bonte Raaf"/>
    <x v="8"/>
    <x v="18"/>
    <n v="1481.15"/>
    <x v="2"/>
    <x v="4"/>
    <x v="0"/>
    <x v="0"/>
    <x v="2"/>
    <x v="0"/>
  </r>
  <r>
    <x v="1"/>
    <x v="5"/>
    <s v="De Bonte Raaf"/>
    <x v="8"/>
    <x v="19"/>
    <n v="13"/>
    <x v="2"/>
    <x v="4"/>
    <x v="0"/>
    <x v="0"/>
    <x v="2"/>
    <x v="0"/>
  </r>
  <r>
    <x v="1"/>
    <x v="5"/>
    <s v="De Bonte Raaf"/>
    <x v="8"/>
    <x v="20"/>
    <n v="1481.15"/>
    <x v="2"/>
    <x v="4"/>
    <x v="0"/>
    <x v="0"/>
    <x v="2"/>
    <x v="0"/>
  </r>
  <r>
    <x v="1"/>
    <x v="5"/>
    <s v="De Bonte Raaf"/>
    <x v="8"/>
    <x v="21"/>
    <n v="-90.58"/>
    <x v="2"/>
    <x v="4"/>
    <x v="0"/>
    <x v="0"/>
    <x v="2"/>
    <x v="0"/>
  </r>
  <r>
    <x v="1"/>
    <x v="5"/>
    <s v="De Bonte Raaf"/>
    <x v="8"/>
    <x v="22"/>
    <n v="1481.15"/>
    <x v="2"/>
    <x v="4"/>
    <x v="0"/>
    <x v="0"/>
    <x v="2"/>
    <x v="0"/>
  </r>
  <r>
    <x v="1"/>
    <x v="5"/>
    <s v="De Bonte Raaf"/>
    <x v="8"/>
    <x v="23"/>
    <n v="1481.15"/>
    <x v="2"/>
    <x v="4"/>
    <x v="0"/>
    <x v="0"/>
    <x v="2"/>
    <x v="0"/>
  </r>
  <r>
    <x v="1"/>
    <x v="5"/>
    <s v="De Bonte Raaf"/>
    <x v="8"/>
    <x v="24"/>
    <n v="1481.15"/>
    <x v="2"/>
    <x v="4"/>
    <x v="0"/>
    <x v="0"/>
    <x v="2"/>
    <x v="0"/>
  </r>
  <r>
    <x v="1"/>
    <x v="5"/>
    <s v="De Bonte Raaf"/>
    <x v="8"/>
    <x v="25"/>
    <n v="21.67"/>
    <x v="2"/>
    <x v="4"/>
    <x v="0"/>
    <x v="0"/>
    <x v="2"/>
    <x v="0"/>
  </r>
  <r>
    <x v="1"/>
    <x v="5"/>
    <s v="De Bonte Raaf"/>
    <x v="8"/>
    <x v="26"/>
    <n v="93.6"/>
    <x v="2"/>
    <x v="4"/>
    <x v="0"/>
    <x v="0"/>
    <x v="2"/>
    <x v="0"/>
  </r>
  <r>
    <x v="1"/>
    <x v="5"/>
    <s v="De Bonte Raaf"/>
    <x v="8"/>
    <x v="27"/>
    <n v="222.25"/>
    <x v="2"/>
    <x v="4"/>
    <x v="0"/>
    <x v="0"/>
    <x v="2"/>
    <x v="0"/>
  </r>
  <r>
    <x v="1"/>
    <x v="5"/>
    <s v="De Bonte Raaf"/>
    <x v="8"/>
    <x v="28"/>
    <n v="1481.15"/>
    <x v="2"/>
    <x v="4"/>
    <x v="0"/>
    <x v="0"/>
    <x v="2"/>
    <x v="0"/>
  </r>
  <r>
    <x v="1"/>
    <x v="5"/>
    <s v="De Bonte Raaf"/>
    <x v="8"/>
    <x v="29"/>
    <n v="0"/>
    <x v="2"/>
    <x v="4"/>
    <x v="0"/>
    <x v="0"/>
    <x v="2"/>
    <x v="0"/>
  </r>
  <r>
    <x v="1"/>
    <x v="5"/>
    <s v="De Bonte Raaf"/>
    <x v="8"/>
    <x v="30"/>
    <n v="2600"/>
    <x v="2"/>
    <x v="4"/>
    <x v="0"/>
    <x v="0"/>
    <x v="2"/>
    <x v="0"/>
  </r>
  <r>
    <x v="1"/>
    <x v="5"/>
    <s v="De Bonte Raaf"/>
    <x v="8"/>
    <x v="31"/>
    <n v="16.670000000000002"/>
    <x v="2"/>
    <x v="4"/>
    <x v="0"/>
    <x v="0"/>
    <x v="2"/>
    <x v="0"/>
  </r>
  <r>
    <x v="1"/>
    <x v="5"/>
    <s v="De Bonte Raaf"/>
    <x v="8"/>
    <x v="32"/>
    <n v="93.6"/>
    <x v="2"/>
    <x v="4"/>
    <x v="0"/>
    <x v="0"/>
    <x v="2"/>
    <x v="0"/>
  </r>
  <r>
    <x v="1"/>
    <x v="5"/>
    <s v="De Bonte Raaf"/>
    <x v="8"/>
    <x v="33"/>
    <n v="60"/>
    <x v="2"/>
    <x v="4"/>
    <x v="0"/>
    <x v="0"/>
    <x v="2"/>
    <x v="0"/>
  </r>
  <r>
    <x v="1"/>
    <x v="5"/>
    <s v="De Bonte Raaf"/>
    <x v="8"/>
    <x v="34"/>
    <n v="60"/>
    <x v="2"/>
    <x v="4"/>
    <x v="0"/>
    <x v="0"/>
    <x v="2"/>
    <x v="0"/>
  </r>
  <r>
    <x v="1"/>
    <x v="5"/>
    <s v="De Bonte Raaf"/>
    <x v="8"/>
    <x v="35"/>
    <n v="60"/>
    <x v="2"/>
    <x v="4"/>
    <x v="0"/>
    <x v="0"/>
    <x v="2"/>
    <x v="0"/>
  </r>
  <r>
    <x v="1"/>
    <x v="5"/>
    <s v="De Bonte Raaf"/>
    <x v="8"/>
    <x v="36"/>
    <n v="94"/>
    <x v="2"/>
    <x v="4"/>
    <x v="0"/>
    <x v="0"/>
    <x v="2"/>
    <x v="0"/>
  </r>
  <r>
    <x v="1"/>
    <x v="5"/>
    <s v="De Bonte Raaf"/>
    <x v="8"/>
    <x v="37"/>
    <n v="103.68"/>
    <x v="2"/>
    <x v="4"/>
    <x v="0"/>
    <x v="0"/>
    <x v="2"/>
    <x v="0"/>
  </r>
  <r>
    <x v="1"/>
    <x v="5"/>
    <s v="De Bonte Raaf"/>
    <x v="8"/>
    <x v="127"/>
    <n v="22.5"/>
    <x v="2"/>
    <x v="4"/>
    <x v="0"/>
    <x v="0"/>
    <x v="2"/>
    <x v="0"/>
  </r>
  <r>
    <x v="1"/>
    <x v="5"/>
    <s v="De Bonte Raaf"/>
    <x v="8"/>
    <x v="128"/>
    <n v="22.5"/>
    <x v="2"/>
    <x v="4"/>
    <x v="0"/>
    <x v="0"/>
    <x v="2"/>
    <x v="0"/>
  </r>
  <r>
    <x v="1"/>
    <x v="5"/>
    <s v="De Bonte Raaf"/>
    <x v="8"/>
    <x v="129"/>
    <n v="20964.86"/>
    <x v="2"/>
    <x v="4"/>
    <x v="0"/>
    <x v="0"/>
    <x v="2"/>
    <x v="0"/>
  </r>
  <r>
    <x v="1"/>
    <x v="5"/>
    <s v="De Bonte Raaf"/>
    <x v="8"/>
    <x v="38"/>
    <n v="18.25"/>
    <x v="2"/>
    <x v="4"/>
    <x v="0"/>
    <x v="0"/>
    <x v="2"/>
    <x v="0"/>
  </r>
  <r>
    <x v="1"/>
    <x v="5"/>
    <s v="De Bonte Raaf"/>
    <x v="8"/>
    <x v="93"/>
    <n v="76"/>
    <x v="2"/>
    <x v="4"/>
    <x v="0"/>
    <x v="0"/>
    <x v="2"/>
    <x v="0"/>
  </r>
  <r>
    <x v="1"/>
    <x v="5"/>
    <s v="De Bonte Raaf"/>
    <x v="8"/>
    <x v="40"/>
    <n v="94.25"/>
    <x v="2"/>
    <x v="4"/>
    <x v="0"/>
    <x v="0"/>
    <x v="2"/>
    <x v="0"/>
  </r>
  <r>
    <x v="1"/>
    <x v="5"/>
    <s v="De Bonte Raaf"/>
    <x v="8"/>
    <x v="41"/>
    <n v="0"/>
    <x v="2"/>
    <x v="4"/>
    <x v="0"/>
    <x v="0"/>
    <x v="2"/>
    <x v="0"/>
  </r>
  <r>
    <x v="1"/>
    <x v="5"/>
    <s v="De Bonte Raaf"/>
    <x v="8"/>
    <x v="92"/>
    <n v="1560"/>
    <x v="2"/>
    <x v="4"/>
    <x v="0"/>
    <x v="0"/>
    <x v="2"/>
    <x v="0"/>
  </r>
  <r>
    <x v="1"/>
    <x v="5"/>
    <s v="De Bonte Raaf"/>
    <x v="8"/>
    <x v="107"/>
    <n v="0"/>
    <x v="2"/>
    <x v="4"/>
    <x v="0"/>
    <x v="1"/>
    <x v="2"/>
    <x v="0"/>
  </r>
  <r>
    <x v="1"/>
    <x v="5"/>
    <s v="De Bonte Raaf"/>
    <x v="8"/>
    <x v="43"/>
    <n v="0"/>
    <x v="2"/>
    <x v="4"/>
    <x v="0"/>
    <x v="1"/>
    <x v="2"/>
    <x v="0"/>
  </r>
  <r>
    <x v="1"/>
    <x v="5"/>
    <s v="De Bonte Raaf"/>
    <x v="8"/>
    <x v="108"/>
    <n v="0"/>
    <x v="2"/>
    <x v="4"/>
    <x v="0"/>
    <x v="1"/>
    <x v="2"/>
    <x v="0"/>
  </r>
  <r>
    <x v="1"/>
    <x v="5"/>
    <s v="De Bonte Raaf"/>
    <x v="8"/>
    <x v="109"/>
    <n v="0"/>
    <x v="2"/>
    <x v="4"/>
    <x v="0"/>
    <x v="1"/>
    <x v="2"/>
    <x v="0"/>
  </r>
  <r>
    <x v="1"/>
    <x v="5"/>
    <s v="De Bonte Raaf"/>
    <x v="8"/>
    <x v="110"/>
    <n v="0"/>
    <x v="2"/>
    <x v="4"/>
    <x v="0"/>
    <x v="1"/>
    <x v="2"/>
    <x v="0"/>
  </r>
  <r>
    <x v="1"/>
    <x v="5"/>
    <s v="De Bonte Raaf"/>
    <x v="8"/>
    <x v="44"/>
    <n v="0"/>
    <x v="2"/>
    <x v="4"/>
    <x v="0"/>
    <x v="2"/>
    <x v="2"/>
    <x v="0"/>
  </r>
  <r>
    <x v="1"/>
    <x v="5"/>
    <s v="De Bonte Raaf"/>
    <x v="8"/>
    <x v="111"/>
    <n v="0"/>
    <x v="2"/>
    <x v="4"/>
    <x v="0"/>
    <x v="2"/>
    <x v="2"/>
    <x v="0"/>
  </r>
  <r>
    <x v="1"/>
    <x v="5"/>
    <s v="De Bonte Raaf"/>
    <x v="8"/>
    <x v="46"/>
    <n v="0"/>
    <x v="2"/>
    <x v="4"/>
    <x v="0"/>
    <x v="2"/>
    <x v="2"/>
    <x v="0"/>
  </r>
  <r>
    <x v="1"/>
    <x v="5"/>
    <s v="De Bonte Raaf"/>
    <x v="8"/>
    <x v="112"/>
    <n v="0"/>
    <x v="2"/>
    <x v="4"/>
    <x v="0"/>
    <x v="2"/>
    <x v="2"/>
    <x v="0"/>
  </r>
  <r>
    <x v="1"/>
    <x v="5"/>
    <s v="De Bonte Raaf"/>
    <x v="8"/>
    <x v="113"/>
    <n v="0"/>
    <x v="2"/>
    <x v="4"/>
    <x v="0"/>
    <x v="2"/>
    <x v="2"/>
    <x v="0"/>
  </r>
  <r>
    <x v="1"/>
    <x v="5"/>
    <s v="De Bonte Raaf"/>
    <x v="8"/>
    <x v="114"/>
    <n v="0"/>
    <x v="2"/>
    <x v="4"/>
    <x v="0"/>
    <x v="2"/>
    <x v="2"/>
    <x v="0"/>
  </r>
  <r>
    <x v="1"/>
    <x v="5"/>
    <s v="De Bonte Raaf"/>
    <x v="8"/>
    <x v="115"/>
    <n v="0"/>
    <x v="2"/>
    <x v="4"/>
    <x v="0"/>
    <x v="2"/>
    <x v="2"/>
    <x v="0"/>
  </r>
  <r>
    <x v="1"/>
    <x v="5"/>
    <s v="De Bonte Raaf"/>
    <x v="8"/>
    <x v="116"/>
    <n v="0"/>
    <x v="2"/>
    <x v="4"/>
    <x v="0"/>
    <x v="1"/>
    <x v="2"/>
    <x v="0"/>
  </r>
  <r>
    <x v="1"/>
    <x v="5"/>
    <s v="De Bonte Raaf"/>
    <x v="8"/>
    <x v="117"/>
    <n v="0"/>
    <x v="2"/>
    <x v="4"/>
    <x v="0"/>
    <x v="2"/>
    <x v="2"/>
    <x v="0"/>
  </r>
  <r>
    <x v="1"/>
    <x v="5"/>
    <s v="De Bonte Raaf"/>
    <x v="8"/>
    <x v="118"/>
    <n v="0"/>
    <x v="2"/>
    <x v="4"/>
    <x v="0"/>
    <x v="1"/>
    <x v="2"/>
    <x v="0"/>
  </r>
  <r>
    <x v="1"/>
    <x v="5"/>
    <s v="De Bonte Raaf"/>
    <x v="8"/>
    <x v="119"/>
    <n v="-6.24"/>
    <x v="2"/>
    <x v="4"/>
    <x v="0"/>
    <x v="10"/>
    <x v="2"/>
    <x v="0"/>
  </r>
  <r>
    <x v="1"/>
    <x v="5"/>
    <s v="De Bonte Raaf"/>
    <x v="8"/>
    <x v="132"/>
    <n v="0"/>
    <x v="2"/>
    <x v="4"/>
    <x v="0"/>
    <x v="10"/>
    <x v="2"/>
    <x v="0"/>
  </r>
  <r>
    <x v="1"/>
    <x v="5"/>
    <s v="De Bonte Raaf"/>
    <x v="8"/>
    <x v="133"/>
    <n v="0"/>
    <x v="2"/>
    <x v="4"/>
    <x v="0"/>
    <x v="10"/>
    <x v="2"/>
    <x v="0"/>
  </r>
  <r>
    <x v="1"/>
    <x v="5"/>
    <s v="De Bonte Raaf"/>
    <x v="8"/>
    <x v="120"/>
    <n v="342.69"/>
    <x v="2"/>
    <x v="4"/>
    <x v="0"/>
    <x v="10"/>
    <x v="2"/>
    <x v="0"/>
  </r>
  <r>
    <x v="1"/>
    <x v="5"/>
    <s v="De Bonte Raaf"/>
    <x v="8"/>
    <x v="121"/>
    <n v="-72.61"/>
    <x v="2"/>
    <x v="4"/>
    <x v="0"/>
    <x v="10"/>
    <x v="2"/>
    <x v="0"/>
  </r>
  <r>
    <x v="1"/>
    <x v="5"/>
    <s v="De Bonte Raaf"/>
    <x v="8"/>
    <x v="122"/>
    <n v="-72.61"/>
    <x v="2"/>
    <x v="4"/>
    <x v="0"/>
    <x v="10"/>
    <x v="2"/>
    <x v="0"/>
  </r>
  <r>
    <x v="1"/>
    <x v="5"/>
    <s v="De Bonte Raaf"/>
    <x v="8"/>
    <x v="123"/>
    <n v="0"/>
    <x v="2"/>
    <x v="4"/>
    <x v="0"/>
    <x v="10"/>
    <x v="2"/>
    <x v="0"/>
  </r>
  <r>
    <x v="1"/>
    <x v="5"/>
    <s v="De Bonte Raaf"/>
    <x v="8"/>
    <x v="124"/>
    <n v="0"/>
    <x v="2"/>
    <x v="4"/>
    <x v="0"/>
    <x v="10"/>
    <x v="2"/>
    <x v="0"/>
  </r>
  <r>
    <x v="1"/>
    <x v="5"/>
    <s v="De Bonte Raaf"/>
    <x v="8"/>
    <x v="48"/>
    <n v="0"/>
    <x v="2"/>
    <x v="4"/>
    <x v="0"/>
    <x v="1"/>
    <x v="2"/>
    <x v="0"/>
  </r>
  <r>
    <x v="1"/>
    <x v="5"/>
    <s v="De Bonte Raaf"/>
    <x v="8"/>
    <x v="49"/>
    <n v="124.8"/>
    <x v="2"/>
    <x v="4"/>
    <x v="0"/>
    <x v="3"/>
    <x v="2"/>
    <x v="0"/>
  </r>
  <r>
    <x v="1"/>
    <x v="5"/>
    <s v="De Bonte Raaf"/>
    <x v="8"/>
    <x v="50"/>
    <n v="18.72"/>
    <x v="2"/>
    <x v="4"/>
    <x v="0"/>
    <x v="4"/>
    <x v="2"/>
    <x v="0"/>
  </r>
  <r>
    <x v="1"/>
    <x v="5"/>
    <s v="De Bonte Raaf"/>
    <x v="8"/>
    <x v="51"/>
    <n v="24.96"/>
    <x v="2"/>
    <x v="4"/>
    <x v="0"/>
    <x v="4"/>
    <x v="2"/>
    <x v="0"/>
  </r>
  <r>
    <x v="1"/>
    <x v="5"/>
    <s v="De Bonte Raaf"/>
    <x v="8"/>
    <x v="52"/>
    <n v="0"/>
    <x v="2"/>
    <x v="4"/>
    <x v="0"/>
    <x v="1"/>
    <x v="2"/>
    <x v="0"/>
  </r>
  <r>
    <x v="1"/>
    <x v="5"/>
    <s v="De Bonte Raaf"/>
    <x v="8"/>
    <x v="53"/>
    <n v="23.4"/>
    <x v="2"/>
    <x v="4"/>
    <x v="0"/>
    <x v="3"/>
    <x v="2"/>
    <x v="0"/>
  </r>
  <r>
    <x v="1"/>
    <x v="5"/>
    <s v="De Bonte Raaf"/>
    <x v="8"/>
    <x v="54"/>
    <n v="3.51"/>
    <x v="2"/>
    <x v="4"/>
    <x v="0"/>
    <x v="4"/>
    <x v="2"/>
    <x v="0"/>
  </r>
  <r>
    <x v="1"/>
    <x v="5"/>
    <s v="De Bonte Raaf"/>
    <x v="8"/>
    <x v="55"/>
    <n v="4.68"/>
    <x v="2"/>
    <x v="4"/>
    <x v="0"/>
    <x v="4"/>
    <x v="2"/>
    <x v="0"/>
  </r>
  <r>
    <x v="1"/>
    <x v="5"/>
    <s v="De Bonte Raaf"/>
    <x v="8"/>
    <x v="56"/>
    <n v="0"/>
    <x v="2"/>
    <x v="4"/>
    <x v="0"/>
    <x v="4"/>
    <x v="2"/>
    <x v="0"/>
  </r>
  <r>
    <x v="1"/>
    <x v="5"/>
    <s v="De Bonte Raaf"/>
    <x v="8"/>
    <x v="57"/>
    <n v="0"/>
    <x v="2"/>
    <x v="4"/>
    <x v="0"/>
    <x v="4"/>
    <x v="2"/>
    <x v="0"/>
  </r>
  <r>
    <x v="1"/>
    <x v="5"/>
    <s v="De Bonte Raaf"/>
    <x v="8"/>
    <x v="58"/>
    <n v="0"/>
    <x v="2"/>
    <x v="4"/>
    <x v="0"/>
    <x v="4"/>
    <x v="2"/>
    <x v="0"/>
  </r>
  <r>
    <x v="1"/>
    <x v="5"/>
    <s v="De Bonte Raaf"/>
    <x v="8"/>
    <x v="59"/>
    <n v="0"/>
    <x v="2"/>
    <x v="4"/>
    <x v="0"/>
    <x v="4"/>
    <x v="2"/>
    <x v="0"/>
  </r>
  <r>
    <x v="1"/>
    <x v="5"/>
    <s v="De Bonte Raaf"/>
    <x v="8"/>
    <x v="60"/>
    <n v="111.53"/>
    <x v="2"/>
    <x v="4"/>
    <x v="0"/>
    <x v="5"/>
    <x v="2"/>
    <x v="0"/>
  </r>
  <r>
    <x v="1"/>
    <x v="5"/>
    <s v="De Bonte Raaf"/>
    <x v="8"/>
    <x v="61"/>
    <n v="0"/>
    <x v="2"/>
    <x v="4"/>
    <x v="0"/>
    <x v="5"/>
    <x v="2"/>
    <x v="0"/>
  </r>
  <r>
    <x v="1"/>
    <x v="5"/>
    <s v="De Bonte Raaf"/>
    <x v="8"/>
    <x v="62"/>
    <n v="0"/>
    <x v="2"/>
    <x v="4"/>
    <x v="0"/>
    <x v="5"/>
    <x v="2"/>
    <x v="0"/>
  </r>
  <r>
    <x v="1"/>
    <x v="5"/>
    <s v="De Bonte Raaf"/>
    <x v="8"/>
    <x v="63"/>
    <n v="0"/>
    <x v="2"/>
    <x v="4"/>
    <x v="0"/>
    <x v="5"/>
    <x v="2"/>
    <x v="0"/>
  </r>
  <r>
    <x v="1"/>
    <x v="5"/>
    <s v="De Bonte Raaf"/>
    <x v="8"/>
    <x v="64"/>
    <n v="8"/>
    <x v="2"/>
    <x v="4"/>
    <x v="0"/>
    <x v="5"/>
    <x v="2"/>
    <x v="0"/>
  </r>
  <r>
    <x v="1"/>
    <x v="5"/>
    <s v="De Bonte Raaf"/>
    <x v="8"/>
    <x v="65"/>
    <n v="0"/>
    <x v="2"/>
    <x v="4"/>
    <x v="0"/>
    <x v="5"/>
    <x v="2"/>
    <x v="0"/>
  </r>
  <r>
    <x v="1"/>
    <x v="5"/>
    <s v="De Bonte Raaf"/>
    <x v="8"/>
    <x v="66"/>
    <n v="39.99"/>
    <x v="2"/>
    <x v="4"/>
    <x v="0"/>
    <x v="5"/>
    <x v="2"/>
    <x v="0"/>
  </r>
  <r>
    <x v="1"/>
    <x v="5"/>
    <s v="De Bonte Raaf"/>
    <x v="8"/>
    <x v="67"/>
    <n v="0"/>
    <x v="2"/>
    <x v="4"/>
    <x v="0"/>
    <x v="5"/>
    <x v="2"/>
    <x v="0"/>
  </r>
  <r>
    <x v="1"/>
    <x v="5"/>
    <s v="De Bonte Raaf"/>
    <x v="8"/>
    <x v="68"/>
    <n v="0"/>
    <x v="2"/>
    <x v="4"/>
    <x v="0"/>
    <x v="5"/>
    <x v="2"/>
    <x v="0"/>
  </r>
  <r>
    <x v="1"/>
    <x v="5"/>
    <s v="De Bonte Raaf"/>
    <x v="8"/>
    <x v="69"/>
    <n v="0"/>
    <x v="2"/>
    <x v="4"/>
    <x v="0"/>
    <x v="5"/>
    <x v="2"/>
    <x v="0"/>
  </r>
  <r>
    <x v="1"/>
    <x v="5"/>
    <s v="De Bonte Raaf"/>
    <x v="8"/>
    <x v="70"/>
    <n v="5.48"/>
    <x v="2"/>
    <x v="4"/>
    <x v="0"/>
    <x v="5"/>
    <x v="2"/>
    <x v="0"/>
  </r>
  <r>
    <x v="1"/>
    <x v="5"/>
    <s v="De Bonte Raaf"/>
    <x v="8"/>
    <x v="71"/>
    <n v="0"/>
    <x v="2"/>
    <x v="4"/>
    <x v="0"/>
    <x v="5"/>
    <x v="2"/>
    <x v="0"/>
  </r>
  <r>
    <x v="1"/>
    <x v="5"/>
    <s v="De Bonte Raaf"/>
    <x v="8"/>
    <x v="72"/>
    <n v="0"/>
    <x v="2"/>
    <x v="4"/>
    <x v="0"/>
    <x v="4"/>
    <x v="2"/>
    <x v="0"/>
  </r>
  <r>
    <x v="1"/>
    <x v="5"/>
    <s v="De Bonte Raaf"/>
    <x v="8"/>
    <x v="73"/>
    <n v="0"/>
    <x v="2"/>
    <x v="4"/>
    <x v="0"/>
    <x v="4"/>
    <x v="2"/>
    <x v="0"/>
  </r>
  <r>
    <x v="1"/>
    <x v="5"/>
    <s v="De Bonte Raaf"/>
    <x v="8"/>
    <x v="74"/>
    <n v="0"/>
    <x v="2"/>
    <x v="4"/>
    <x v="0"/>
    <x v="4"/>
    <x v="2"/>
    <x v="0"/>
  </r>
  <r>
    <x v="1"/>
    <x v="5"/>
    <s v="De Bonte Raaf"/>
    <x v="8"/>
    <x v="75"/>
    <n v="0"/>
    <x v="2"/>
    <x v="4"/>
    <x v="0"/>
    <x v="4"/>
    <x v="2"/>
    <x v="0"/>
  </r>
  <r>
    <x v="1"/>
    <x v="5"/>
    <s v="De Bonte Raaf"/>
    <x v="8"/>
    <x v="76"/>
    <n v="103.68"/>
    <x v="2"/>
    <x v="4"/>
    <x v="0"/>
    <x v="6"/>
    <x v="2"/>
    <x v="0"/>
  </r>
  <r>
    <x v="1"/>
    <x v="5"/>
    <s v="De Bonte Raaf"/>
    <x v="8"/>
    <x v="125"/>
    <n v="0"/>
    <x v="2"/>
    <x v="4"/>
    <x v="0"/>
    <x v="6"/>
    <x v="2"/>
    <x v="0"/>
  </r>
  <r>
    <x v="1"/>
    <x v="5"/>
    <s v="De Bonte Raaf"/>
    <x v="8"/>
    <x v="77"/>
    <n v="-90.58"/>
    <x v="2"/>
    <x v="4"/>
    <x v="0"/>
    <x v="7"/>
    <x v="2"/>
    <x v="0"/>
  </r>
  <r>
    <x v="1"/>
    <x v="5"/>
    <s v="De Bonte Raaf"/>
    <x v="8"/>
    <x v="78"/>
    <n v="0"/>
    <x v="2"/>
    <x v="4"/>
    <x v="0"/>
    <x v="7"/>
    <x v="2"/>
    <x v="0"/>
  </r>
  <r>
    <x v="1"/>
    <x v="5"/>
    <s v="De Bonte Raaf"/>
    <x v="8"/>
    <x v="79"/>
    <n v="0"/>
    <x v="2"/>
    <x v="4"/>
    <x v="0"/>
    <x v="7"/>
    <x v="2"/>
    <x v="0"/>
  </r>
  <r>
    <x v="1"/>
    <x v="5"/>
    <s v="De Bonte Raaf"/>
    <x v="8"/>
    <x v="80"/>
    <n v="0"/>
    <x v="2"/>
    <x v="4"/>
    <x v="0"/>
    <x v="8"/>
    <x v="2"/>
    <x v="0"/>
  </r>
  <r>
    <x v="1"/>
    <x v="5"/>
    <s v="De Bonte Raaf"/>
    <x v="8"/>
    <x v="126"/>
    <n v="0"/>
    <x v="2"/>
    <x v="4"/>
    <x v="0"/>
    <x v="8"/>
    <x v="2"/>
    <x v="0"/>
  </r>
  <r>
    <x v="1"/>
    <x v="5"/>
    <s v="De Bonte Raaf"/>
    <x v="8"/>
    <x v="81"/>
    <n v="1390.57"/>
    <x v="2"/>
    <x v="4"/>
    <x v="0"/>
    <x v="8"/>
    <x v="2"/>
    <x v="0"/>
  </r>
  <r>
    <x v="1"/>
    <x v="5"/>
    <s v="De Bonte Raaf"/>
    <x v="8"/>
    <x v="82"/>
    <n v="0"/>
    <x v="2"/>
    <x v="4"/>
    <x v="0"/>
    <x v="8"/>
    <x v="2"/>
    <x v="0"/>
  </r>
  <r>
    <x v="1"/>
    <x v="5"/>
    <s v="De Bonte Raaf"/>
    <x v="8"/>
    <x v="83"/>
    <n v="1390.57"/>
    <x v="2"/>
    <x v="4"/>
    <x v="0"/>
    <x v="9"/>
    <x v="2"/>
    <x v="0"/>
  </r>
  <r>
    <x v="1"/>
    <x v="5"/>
    <s v="De Bonte Raaf"/>
    <x v="8"/>
    <x v="84"/>
    <n v="0"/>
    <x v="2"/>
    <x v="4"/>
    <x v="0"/>
    <x v="3"/>
    <x v="2"/>
    <x v="0"/>
  </r>
  <r>
    <x v="1"/>
    <x v="5"/>
    <s v="De Bonte Raaf"/>
    <x v="9"/>
    <x v="0"/>
    <n v="3976.59"/>
    <x v="3"/>
    <x v="4"/>
    <x v="0"/>
    <x v="0"/>
    <x v="2"/>
    <x v="0"/>
  </r>
  <r>
    <x v="1"/>
    <x v="5"/>
    <s v="De Bonte Raaf"/>
    <x v="9"/>
    <x v="85"/>
    <n v="1139.08"/>
    <x v="3"/>
    <x v="4"/>
    <x v="0"/>
    <x v="0"/>
    <x v="2"/>
    <x v="0"/>
  </r>
  <r>
    <x v="1"/>
    <x v="5"/>
    <s v="De Bonte Raaf"/>
    <x v="9"/>
    <x v="97"/>
    <n v="290.2"/>
    <x v="3"/>
    <x v="4"/>
    <x v="0"/>
    <x v="0"/>
    <x v="2"/>
    <x v="0"/>
  </r>
  <r>
    <x v="1"/>
    <x v="5"/>
    <s v="De Bonte Raaf"/>
    <x v="9"/>
    <x v="86"/>
    <n v="1139.08"/>
    <x v="3"/>
    <x v="4"/>
    <x v="0"/>
    <x v="0"/>
    <x v="2"/>
    <x v="0"/>
  </r>
  <r>
    <x v="1"/>
    <x v="5"/>
    <s v="De Bonte Raaf"/>
    <x v="9"/>
    <x v="4"/>
    <n v="1132"/>
    <x v="3"/>
    <x v="4"/>
    <x v="0"/>
    <x v="1"/>
    <x v="2"/>
    <x v="0"/>
  </r>
  <r>
    <x v="1"/>
    <x v="5"/>
    <s v="De Bonte Raaf"/>
    <x v="9"/>
    <x v="98"/>
    <n v="290.2"/>
    <x v="3"/>
    <x v="4"/>
    <x v="0"/>
    <x v="0"/>
    <x v="2"/>
    <x v="0"/>
  </r>
  <r>
    <x v="1"/>
    <x v="5"/>
    <s v="De Bonte Raaf"/>
    <x v="9"/>
    <x v="6"/>
    <n v="2069.87"/>
    <x v="3"/>
    <x v="4"/>
    <x v="0"/>
    <x v="0"/>
    <x v="2"/>
    <x v="0"/>
  </r>
  <r>
    <x v="1"/>
    <x v="5"/>
    <s v="De Bonte Raaf"/>
    <x v="9"/>
    <x v="101"/>
    <n v="0"/>
    <x v="3"/>
    <x v="4"/>
    <x v="0"/>
    <x v="1"/>
    <x v="2"/>
    <x v="0"/>
  </r>
  <r>
    <x v="1"/>
    <x v="5"/>
    <s v="De Bonte Raaf"/>
    <x v="9"/>
    <x v="99"/>
    <n v="290.2"/>
    <x v="3"/>
    <x v="4"/>
    <x v="0"/>
    <x v="0"/>
    <x v="2"/>
    <x v="0"/>
  </r>
  <r>
    <x v="1"/>
    <x v="5"/>
    <s v="De Bonte Raaf"/>
    <x v="9"/>
    <x v="9"/>
    <n v="0"/>
    <x v="3"/>
    <x v="4"/>
    <x v="0"/>
    <x v="0"/>
    <x v="2"/>
    <x v="0"/>
  </r>
  <r>
    <x v="1"/>
    <x v="5"/>
    <s v="De Bonte Raaf"/>
    <x v="9"/>
    <x v="102"/>
    <n v="0"/>
    <x v="3"/>
    <x v="4"/>
    <x v="0"/>
    <x v="0"/>
    <x v="2"/>
    <x v="0"/>
  </r>
  <r>
    <x v="1"/>
    <x v="5"/>
    <s v="De Bonte Raaf"/>
    <x v="9"/>
    <x v="87"/>
    <n v="1132"/>
    <x v="3"/>
    <x v="4"/>
    <x v="0"/>
    <x v="0"/>
    <x v="2"/>
    <x v="0"/>
  </r>
  <r>
    <x v="1"/>
    <x v="5"/>
    <s v="De Bonte Raaf"/>
    <x v="9"/>
    <x v="88"/>
    <n v="1465.73"/>
    <x v="3"/>
    <x v="4"/>
    <x v="0"/>
    <x v="0"/>
    <x v="2"/>
    <x v="0"/>
  </r>
  <r>
    <x v="1"/>
    <x v="5"/>
    <s v="De Bonte Raaf"/>
    <x v="9"/>
    <x v="89"/>
    <n v="1175.53"/>
    <x v="3"/>
    <x v="4"/>
    <x v="0"/>
    <x v="0"/>
    <x v="2"/>
    <x v="0"/>
  </r>
  <r>
    <x v="1"/>
    <x v="5"/>
    <s v="De Bonte Raaf"/>
    <x v="9"/>
    <x v="90"/>
    <n v="1132"/>
    <x v="3"/>
    <x v="4"/>
    <x v="0"/>
    <x v="0"/>
    <x v="2"/>
    <x v="0"/>
  </r>
  <r>
    <x v="1"/>
    <x v="5"/>
    <s v="De Bonte Raaf"/>
    <x v="9"/>
    <x v="91"/>
    <n v="1175.53"/>
    <x v="3"/>
    <x v="4"/>
    <x v="0"/>
    <x v="0"/>
    <x v="2"/>
    <x v="0"/>
  </r>
  <r>
    <x v="1"/>
    <x v="5"/>
    <s v="De Bonte Raaf"/>
    <x v="9"/>
    <x v="103"/>
    <n v="0"/>
    <x v="3"/>
    <x v="4"/>
    <x v="0"/>
    <x v="1"/>
    <x v="2"/>
    <x v="0"/>
  </r>
  <r>
    <x v="1"/>
    <x v="5"/>
    <s v="De Bonte Raaf"/>
    <x v="9"/>
    <x v="15"/>
    <n v="0"/>
    <x v="3"/>
    <x v="4"/>
    <x v="0"/>
    <x v="0"/>
    <x v="2"/>
    <x v="0"/>
  </r>
  <r>
    <x v="1"/>
    <x v="5"/>
    <s v="De Bonte Raaf"/>
    <x v="9"/>
    <x v="16"/>
    <n v="1429.28"/>
    <x v="3"/>
    <x v="4"/>
    <x v="0"/>
    <x v="0"/>
    <x v="2"/>
    <x v="0"/>
  </r>
  <r>
    <x v="1"/>
    <x v="5"/>
    <s v="De Bonte Raaf"/>
    <x v="9"/>
    <x v="17"/>
    <n v="0"/>
    <x v="3"/>
    <x v="4"/>
    <x v="0"/>
    <x v="0"/>
    <x v="2"/>
    <x v="0"/>
  </r>
  <r>
    <x v="1"/>
    <x v="5"/>
    <s v="De Bonte Raaf"/>
    <x v="9"/>
    <x v="18"/>
    <n v="1429.28"/>
    <x v="3"/>
    <x v="4"/>
    <x v="0"/>
    <x v="0"/>
    <x v="2"/>
    <x v="0"/>
  </r>
  <r>
    <x v="1"/>
    <x v="5"/>
    <s v="De Bonte Raaf"/>
    <x v="9"/>
    <x v="19"/>
    <n v="22"/>
    <x v="3"/>
    <x v="4"/>
    <x v="0"/>
    <x v="0"/>
    <x v="2"/>
    <x v="0"/>
  </r>
  <r>
    <x v="1"/>
    <x v="5"/>
    <s v="De Bonte Raaf"/>
    <x v="9"/>
    <x v="20"/>
    <n v="1429.28"/>
    <x v="3"/>
    <x v="4"/>
    <x v="0"/>
    <x v="0"/>
    <x v="2"/>
    <x v="0"/>
  </r>
  <r>
    <x v="1"/>
    <x v="5"/>
    <s v="De Bonte Raaf"/>
    <x v="9"/>
    <x v="21"/>
    <n v="-86.25"/>
    <x v="3"/>
    <x v="4"/>
    <x v="0"/>
    <x v="0"/>
    <x v="2"/>
    <x v="0"/>
  </r>
  <r>
    <x v="1"/>
    <x v="5"/>
    <s v="De Bonte Raaf"/>
    <x v="9"/>
    <x v="22"/>
    <n v="1429.28"/>
    <x v="3"/>
    <x v="4"/>
    <x v="0"/>
    <x v="0"/>
    <x v="2"/>
    <x v="0"/>
  </r>
  <r>
    <x v="1"/>
    <x v="5"/>
    <s v="De Bonte Raaf"/>
    <x v="9"/>
    <x v="23"/>
    <n v="1429.28"/>
    <x v="3"/>
    <x v="4"/>
    <x v="0"/>
    <x v="0"/>
    <x v="2"/>
    <x v="0"/>
  </r>
  <r>
    <x v="1"/>
    <x v="5"/>
    <s v="De Bonte Raaf"/>
    <x v="9"/>
    <x v="24"/>
    <n v="1429.28"/>
    <x v="3"/>
    <x v="4"/>
    <x v="0"/>
    <x v="0"/>
    <x v="2"/>
    <x v="0"/>
  </r>
  <r>
    <x v="1"/>
    <x v="5"/>
    <s v="De Bonte Raaf"/>
    <x v="9"/>
    <x v="25"/>
    <n v="21.67"/>
    <x v="3"/>
    <x v="4"/>
    <x v="0"/>
    <x v="0"/>
    <x v="2"/>
    <x v="0"/>
  </r>
  <r>
    <x v="1"/>
    <x v="5"/>
    <s v="De Bonte Raaf"/>
    <x v="9"/>
    <x v="26"/>
    <n v="102.2"/>
    <x v="3"/>
    <x v="4"/>
    <x v="0"/>
    <x v="0"/>
    <x v="2"/>
    <x v="0"/>
  </r>
  <r>
    <x v="1"/>
    <x v="5"/>
    <s v="De Bonte Raaf"/>
    <x v="9"/>
    <x v="27"/>
    <n v="123.83"/>
    <x v="3"/>
    <x v="4"/>
    <x v="0"/>
    <x v="0"/>
    <x v="2"/>
    <x v="0"/>
  </r>
  <r>
    <x v="1"/>
    <x v="5"/>
    <s v="De Bonte Raaf"/>
    <x v="9"/>
    <x v="28"/>
    <n v="1139.08"/>
    <x v="3"/>
    <x v="4"/>
    <x v="0"/>
    <x v="0"/>
    <x v="2"/>
    <x v="0"/>
  </r>
  <r>
    <x v="1"/>
    <x v="5"/>
    <s v="De Bonte Raaf"/>
    <x v="9"/>
    <x v="29"/>
    <n v="290.2"/>
    <x v="3"/>
    <x v="4"/>
    <x v="0"/>
    <x v="0"/>
    <x v="2"/>
    <x v="0"/>
  </r>
  <r>
    <x v="1"/>
    <x v="5"/>
    <s v="De Bonte Raaf"/>
    <x v="9"/>
    <x v="30"/>
    <n v="2264"/>
    <x v="3"/>
    <x v="4"/>
    <x v="0"/>
    <x v="0"/>
    <x v="2"/>
    <x v="0"/>
  </r>
  <r>
    <x v="1"/>
    <x v="5"/>
    <s v="De Bonte Raaf"/>
    <x v="9"/>
    <x v="31"/>
    <n v="14.51"/>
    <x v="3"/>
    <x v="4"/>
    <x v="0"/>
    <x v="0"/>
    <x v="2"/>
    <x v="0"/>
  </r>
  <r>
    <x v="1"/>
    <x v="5"/>
    <s v="De Bonte Raaf"/>
    <x v="9"/>
    <x v="32"/>
    <n v="101"/>
    <x v="3"/>
    <x v="4"/>
    <x v="0"/>
    <x v="0"/>
    <x v="2"/>
    <x v="0"/>
  </r>
  <r>
    <x v="1"/>
    <x v="5"/>
    <s v="De Bonte Raaf"/>
    <x v="9"/>
    <x v="33"/>
    <n v="64.739999999999995"/>
    <x v="3"/>
    <x v="4"/>
    <x v="0"/>
    <x v="0"/>
    <x v="2"/>
    <x v="0"/>
  </r>
  <r>
    <x v="1"/>
    <x v="5"/>
    <s v="De Bonte Raaf"/>
    <x v="9"/>
    <x v="34"/>
    <n v="50"/>
    <x v="3"/>
    <x v="4"/>
    <x v="0"/>
    <x v="0"/>
    <x v="2"/>
    <x v="0"/>
  </r>
  <r>
    <x v="1"/>
    <x v="5"/>
    <s v="De Bonte Raaf"/>
    <x v="9"/>
    <x v="35"/>
    <n v="100"/>
    <x v="3"/>
    <x v="4"/>
    <x v="0"/>
    <x v="0"/>
    <x v="2"/>
    <x v="0"/>
  </r>
  <r>
    <x v="1"/>
    <x v="5"/>
    <s v="De Bonte Raaf"/>
    <x v="9"/>
    <x v="36"/>
    <n v="101"/>
    <x v="3"/>
    <x v="4"/>
    <x v="0"/>
    <x v="0"/>
    <x v="2"/>
    <x v="0"/>
  </r>
  <r>
    <x v="1"/>
    <x v="5"/>
    <s v="De Bonte Raaf"/>
    <x v="9"/>
    <x v="37"/>
    <n v="100.05"/>
    <x v="3"/>
    <x v="4"/>
    <x v="0"/>
    <x v="0"/>
    <x v="2"/>
    <x v="0"/>
  </r>
  <r>
    <x v="1"/>
    <x v="5"/>
    <s v="De Bonte Raaf"/>
    <x v="9"/>
    <x v="127"/>
    <n v="8.33"/>
    <x v="3"/>
    <x v="4"/>
    <x v="0"/>
    <x v="0"/>
    <x v="2"/>
    <x v="0"/>
  </r>
  <r>
    <x v="1"/>
    <x v="5"/>
    <s v="De Bonte Raaf"/>
    <x v="9"/>
    <x v="128"/>
    <n v="8.33"/>
    <x v="3"/>
    <x v="4"/>
    <x v="0"/>
    <x v="0"/>
    <x v="2"/>
    <x v="0"/>
  </r>
  <r>
    <x v="1"/>
    <x v="5"/>
    <s v="De Bonte Raaf"/>
    <x v="9"/>
    <x v="129"/>
    <n v="15334.45"/>
    <x v="3"/>
    <x v="4"/>
    <x v="0"/>
    <x v="0"/>
    <x v="2"/>
    <x v="0"/>
  </r>
  <r>
    <x v="1"/>
    <x v="5"/>
    <s v="De Bonte Raaf"/>
    <x v="9"/>
    <x v="38"/>
    <n v="22.03"/>
    <x v="3"/>
    <x v="4"/>
    <x v="0"/>
    <x v="0"/>
    <x v="2"/>
    <x v="0"/>
  </r>
  <r>
    <x v="1"/>
    <x v="5"/>
    <s v="De Bonte Raaf"/>
    <x v="9"/>
    <x v="93"/>
    <n v="54"/>
    <x v="3"/>
    <x v="4"/>
    <x v="0"/>
    <x v="0"/>
    <x v="2"/>
    <x v="0"/>
  </r>
  <r>
    <x v="1"/>
    <x v="5"/>
    <s v="De Bonte Raaf"/>
    <x v="9"/>
    <x v="40"/>
    <n v="76.03"/>
    <x v="3"/>
    <x v="4"/>
    <x v="0"/>
    <x v="0"/>
    <x v="2"/>
    <x v="0"/>
  </r>
  <r>
    <x v="1"/>
    <x v="5"/>
    <s v="De Bonte Raaf"/>
    <x v="9"/>
    <x v="41"/>
    <n v="0"/>
    <x v="3"/>
    <x v="4"/>
    <x v="0"/>
    <x v="0"/>
    <x v="2"/>
    <x v="0"/>
  </r>
  <r>
    <x v="1"/>
    <x v="5"/>
    <s v="De Bonte Raaf"/>
    <x v="9"/>
    <x v="92"/>
    <n v="1132"/>
    <x v="3"/>
    <x v="4"/>
    <x v="0"/>
    <x v="0"/>
    <x v="2"/>
    <x v="0"/>
  </r>
  <r>
    <x v="1"/>
    <x v="5"/>
    <s v="De Bonte Raaf"/>
    <x v="9"/>
    <x v="107"/>
    <n v="0"/>
    <x v="3"/>
    <x v="4"/>
    <x v="0"/>
    <x v="1"/>
    <x v="2"/>
    <x v="0"/>
  </r>
  <r>
    <x v="1"/>
    <x v="5"/>
    <s v="De Bonte Raaf"/>
    <x v="9"/>
    <x v="43"/>
    <n v="290.2"/>
    <x v="3"/>
    <x v="4"/>
    <x v="0"/>
    <x v="1"/>
    <x v="2"/>
    <x v="0"/>
  </r>
  <r>
    <x v="1"/>
    <x v="5"/>
    <s v="De Bonte Raaf"/>
    <x v="9"/>
    <x v="108"/>
    <n v="43.53"/>
    <x v="3"/>
    <x v="4"/>
    <x v="0"/>
    <x v="1"/>
    <x v="2"/>
    <x v="0"/>
  </r>
  <r>
    <x v="1"/>
    <x v="5"/>
    <s v="De Bonte Raaf"/>
    <x v="9"/>
    <x v="109"/>
    <n v="0"/>
    <x v="3"/>
    <x v="4"/>
    <x v="0"/>
    <x v="1"/>
    <x v="2"/>
    <x v="0"/>
  </r>
  <r>
    <x v="1"/>
    <x v="5"/>
    <s v="De Bonte Raaf"/>
    <x v="9"/>
    <x v="110"/>
    <n v="0"/>
    <x v="3"/>
    <x v="4"/>
    <x v="0"/>
    <x v="1"/>
    <x v="2"/>
    <x v="0"/>
  </r>
  <r>
    <x v="1"/>
    <x v="5"/>
    <s v="De Bonte Raaf"/>
    <x v="9"/>
    <x v="44"/>
    <n v="0"/>
    <x v="3"/>
    <x v="4"/>
    <x v="0"/>
    <x v="2"/>
    <x v="2"/>
    <x v="0"/>
  </r>
  <r>
    <x v="1"/>
    <x v="5"/>
    <s v="De Bonte Raaf"/>
    <x v="9"/>
    <x v="111"/>
    <n v="0"/>
    <x v="3"/>
    <x v="4"/>
    <x v="0"/>
    <x v="2"/>
    <x v="2"/>
    <x v="0"/>
  </r>
  <r>
    <x v="1"/>
    <x v="5"/>
    <s v="De Bonte Raaf"/>
    <x v="9"/>
    <x v="46"/>
    <n v="0"/>
    <x v="3"/>
    <x v="4"/>
    <x v="0"/>
    <x v="2"/>
    <x v="2"/>
    <x v="0"/>
  </r>
  <r>
    <x v="1"/>
    <x v="5"/>
    <s v="De Bonte Raaf"/>
    <x v="9"/>
    <x v="112"/>
    <n v="0"/>
    <x v="3"/>
    <x v="4"/>
    <x v="0"/>
    <x v="2"/>
    <x v="2"/>
    <x v="0"/>
  </r>
  <r>
    <x v="1"/>
    <x v="5"/>
    <s v="De Bonte Raaf"/>
    <x v="9"/>
    <x v="113"/>
    <n v="0"/>
    <x v="3"/>
    <x v="4"/>
    <x v="0"/>
    <x v="2"/>
    <x v="2"/>
    <x v="0"/>
  </r>
  <r>
    <x v="1"/>
    <x v="5"/>
    <s v="De Bonte Raaf"/>
    <x v="9"/>
    <x v="114"/>
    <n v="0"/>
    <x v="3"/>
    <x v="4"/>
    <x v="0"/>
    <x v="2"/>
    <x v="2"/>
    <x v="0"/>
  </r>
  <r>
    <x v="1"/>
    <x v="5"/>
    <s v="De Bonte Raaf"/>
    <x v="9"/>
    <x v="115"/>
    <n v="0"/>
    <x v="3"/>
    <x v="4"/>
    <x v="0"/>
    <x v="2"/>
    <x v="2"/>
    <x v="0"/>
  </r>
  <r>
    <x v="1"/>
    <x v="5"/>
    <s v="De Bonte Raaf"/>
    <x v="9"/>
    <x v="116"/>
    <n v="0"/>
    <x v="3"/>
    <x v="4"/>
    <x v="0"/>
    <x v="1"/>
    <x v="2"/>
    <x v="0"/>
  </r>
  <r>
    <x v="1"/>
    <x v="5"/>
    <s v="De Bonte Raaf"/>
    <x v="9"/>
    <x v="117"/>
    <n v="0"/>
    <x v="3"/>
    <x v="4"/>
    <x v="0"/>
    <x v="2"/>
    <x v="2"/>
    <x v="0"/>
  </r>
  <r>
    <x v="1"/>
    <x v="5"/>
    <s v="De Bonte Raaf"/>
    <x v="9"/>
    <x v="118"/>
    <n v="17.5"/>
    <x v="3"/>
    <x v="4"/>
    <x v="0"/>
    <x v="1"/>
    <x v="2"/>
    <x v="0"/>
  </r>
  <r>
    <x v="1"/>
    <x v="5"/>
    <s v="De Bonte Raaf"/>
    <x v="9"/>
    <x v="119"/>
    <n v="-5.86"/>
    <x v="3"/>
    <x v="4"/>
    <x v="0"/>
    <x v="10"/>
    <x v="2"/>
    <x v="0"/>
  </r>
  <r>
    <x v="1"/>
    <x v="5"/>
    <s v="De Bonte Raaf"/>
    <x v="9"/>
    <x v="132"/>
    <n v="0"/>
    <x v="3"/>
    <x v="4"/>
    <x v="0"/>
    <x v="10"/>
    <x v="2"/>
    <x v="0"/>
  </r>
  <r>
    <x v="1"/>
    <x v="5"/>
    <s v="De Bonte Raaf"/>
    <x v="9"/>
    <x v="133"/>
    <n v="0"/>
    <x v="3"/>
    <x v="4"/>
    <x v="0"/>
    <x v="10"/>
    <x v="2"/>
    <x v="0"/>
  </r>
  <r>
    <x v="1"/>
    <x v="5"/>
    <s v="De Bonte Raaf"/>
    <x v="9"/>
    <x v="120"/>
    <n v="258.07"/>
    <x v="3"/>
    <x v="4"/>
    <x v="0"/>
    <x v="10"/>
    <x v="2"/>
    <x v="0"/>
  </r>
  <r>
    <x v="1"/>
    <x v="5"/>
    <s v="De Bonte Raaf"/>
    <x v="9"/>
    <x v="121"/>
    <n v="-48.09"/>
    <x v="3"/>
    <x v="4"/>
    <x v="0"/>
    <x v="10"/>
    <x v="2"/>
    <x v="0"/>
  </r>
  <r>
    <x v="1"/>
    <x v="5"/>
    <s v="De Bonte Raaf"/>
    <x v="9"/>
    <x v="122"/>
    <n v="-48.09"/>
    <x v="3"/>
    <x v="4"/>
    <x v="0"/>
    <x v="10"/>
    <x v="2"/>
    <x v="0"/>
  </r>
  <r>
    <x v="1"/>
    <x v="5"/>
    <s v="De Bonte Raaf"/>
    <x v="9"/>
    <x v="123"/>
    <n v="0"/>
    <x v="3"/>
    <x v="4"/>
    <x v="0"/>
    <x v="10"/>
    <x v="2"/>
    <x v="0"/>
  </r>
  <r>
    <x v="1"/>
    <x v="5"/>
    <s v="De Bonte Raaf"/>
    <x v="9"/>
    <x v="124"/>
    <n v="0"/>
    <x v="3"/>
    <x v="4"/>
    <x v="0"/>
    <x v="10"/>
    <x v="2"/>
    <x v="0"/>
  </r>
  <r>
    <x v="1"/>
    <x v="5"/>
    <s v="De Bonte Raaf"/>
    <x v="9"/>
    <x v="48"/>
    <n v="0"/>
    <x v="3"/>
    <x v="4"/>
    <x v="0"/>
    <x v="1"/>
    <x v="2"/>
    <x v="0"/>
  </r>
  <r>
    <x v="1"/>
    <x v="5"/>
    <s v="De Bonte Raaf"/>
    <x v="9"/>
    <x v="49"/>
    <n v="117.26"/>
    <x v="3"/>
    <x v="4"/>
    <x v="0"/>
    <x v="3"/>
    <x v="2"/>
    <x v="0"/>
  </r>
  <r>
    <x v="1"/>
    <x v="5"/>
    <s v="De Bonte Raaf"/>
    <x v="9"/>
    <x v="50"/>
    <n v="17.59"/>
    <x v="3"/>
    <x v="4"/>
    <x v="0"/>
    <x v="4"/>
    <x v="2"/>
    <x v="0"/>
  </r>
  <r>
    <x v="1"/>
    <x v="5"/>
    <s v="De Bonte Raaf"/>
    <x v="9"/>
    <x v="51"/>
    <n v="23.45"/>
    <x v="3"/>
    <x v="4"/>
    <x v="0"/>
    <x v="4"/>
    <x v="2"/>
    <x v="0"/>
  </r>
  <r>
    <x v="1"/>
    <x v="5"/>
    <s v="De Bonte Raaf"/>
    <x v="9"/>
    <x v="52"/>
    <n v="0"/>
    <x v="3"/>
    <x v="4"/>
    <x v="0"/>
    <x v="1"/>
    <x v="2"/>
    <x v="0"/>
  </r>
  <r>
    <x v="1"/>
    <x v="5"/>
    <s v="De Bonte Raaf"/>
    <x v="9"/>
    <x v="53"/>
    <n v="17.63"/>
    <x v="3"/>
    <x v="4"/>
    <x v="0"/>
    <x v="3"/>
    <x v="2"/>
    <x v="0"/>
  </r>
  <r>
    <x v="1"/>
    <x v="5"/>
    <s v="De Bonte Raaf"/>
    <x v="9"/>
    <x v="54"/>
    <n v="2.64"/>
    <x v="3"/>
    <x v="4"/>
    <x v="0"/>
    <x v="4"/>
    <x v="2"/>
    <x v="0"/>
  </r>
  <r>
    <x v="1"/>
    <x v="5"/>
    <s v="De Bonte Raaf"/>
    <x v="9"/>
    <x v="55"/>
    <n v="3.53"/>
    <x v="3"/>
    <x v="4"/>
    <x v="0"/>
    <x v="4"/>
    <x v="2"/>
    <x v="0"/>
  </r>
  <r>
    <x v="1"/>
    <x v="5"/>
    <s v="De Bonte Raaf"/>
    <x v="9"/>
    <x v="56"/>
    <n v="0"/>
    <x v="3"/>
    <x v="4"/>
    <x v="0"/>
    <x v="4"/>
    <x v="2"/>
    <x v="0"/>
  </r>
  <r>
    <x v="1"/>
    <x v="5"/>
    <s v="De Bonte Raaf"/>
    <x v="9"/>
    <x v="57"/>
    <n v="0"/>
    <x v="3"/>
    <x v="4"/>
    <x v="0"/>
    <x v="4"/>
    <x v="2"/>
    <x v="0"/>
  </r>
  <r>
    <x v="1"/>
    <x v="5"/>
    <s v="De Bonte Raaf"/>
    <x v="9"/>
    <x v="58"/>
    <n v="0"/>
    <x v="3"/>
    <x v="4"/>
    <x v="0"/>
    <x v="4"/>
    <x v="2"/>
    <x v="0"/>
  </r>
  <r>
    <x v="1"/>
    <x v="5"/>
    <s v="De Bonte Raaf"/>
    <x v="9"/>
    <x v="59"/>
    <n v="0"/>
    <x v="3"/>
    <x v="4"/>
    <x v="0"/>
    <x v="4"/>
    <x v="2"/>
    <x v="0"/>
  </r>
  <r>
    <x v="1"/>
    <x v="5"/>
    <s v="De Bonte Raaf"/>
    <x v="9"/>
    <x v="60"/>
    <n v="107.62"/>
    <x v="3"/>
    <x v="4"/>
    <x v="0"/>
    <x v="5"/>
    <x v="2"/>
    <x v="0"/>
  </r>
  <r>
    <x v="1"/>
    <x v="5"/>
    <s v="De Bonte Raaf"/>
    <x v="9"/>
    <x v="61"/>
    <n v="0"/>
    <x v="3"/>
    <x v="4"/>
    <x v="0"/>
    <x v="5"/>
    <x v="2"/>
    <x v="0"/>
  </r>
  <r>
    <x v="1"/>
    <x v="5"/>
    <s v="De Bonte Raaf"/>
    <x v="9"/>
    <x v="62"/>
    <n v="0"/>
    <x v="3"/>
    <x v="4"/>
    <x v="0"/>
    <x v="5"/>
    <x v="2"/>
    <x v="0"/>
  </r>
  <r>
    <x v="1"/>
    <x v="5"/>
    <s v="De Bonte Raaf"/>
    <x v="9"/>
    <x v="63"/>
    <n v="0"/>
    <x v="3"/>
    <x v="4"/>
    <x v="0"/>
    <x v="5"/>
    <x v="2"/>
    <x v="0"/>
  </r>
  <r>
    <x v="1"/>
    <x v="5"/>
    <s v="De Bonte Raaf"/>
    <x v="9"/>
    <x v="64"/>
    <n v="7.72"/>
    <x v="3"/>
    <x v="4"/>
    <x v="0"/>
    <x v="5"/>
    <x v="2"/>
    <x v="0"/>
  </r>
  <r>
    <x v="1"/>
    <x v="5"/>
    <s v="De Bonte Raaf"/>
    <x v="9"/>
    <x v="65"/>
    <n v="0"/>
    <x v="3"/>
    <x v="4"/>
    <x v="0"/>
    <x v="5"/>
    <x v="2"/>
    <x v="0"/>
  </r>
  <r>
    <x v="1"/>
    <x v="5"/>
    <s v="De Bonte Raaf"/>
    <x v="9"/>
    <x v="66"/>
    <n v="38.590000000000003"/>
    <x v="3"/>
    <x v="4"/>
    <x v="0"/>
    <x v="5"/>
    <x v="2"/>
    <x v="0"/>
  </r>
  <r>
    <x v="1"/>
    <x v="5"/>
    <s v="De Bonte Raaf"/>
    <x v="9"/>
    <x v="67"/>
    <n v="0"/>
    <x v="3"/>
    <x v="4"/>
    <x v="0"/>
    <x v="5"/>
    <x v="2"/>
    <x v="0"/>
  </r>
  <r>
    <x v="1"/>
    <x v="5"/>
    <s v="De Bonte Raaf"/>
    <x v="9"/>
    <x v="68"/>
    <n v="0"/>
    <x v="3"/>
    <x v="4"/>
    <x v="0"/>
    <x v="5"/>
    <x v="2"/>
    <x v="0"/>
  </r>
  <r>
    <x v="1"/>
    <x v="5"/>
    <s v="De Bonte Raaf"/>
    <x v="9"/>
    <x v="69"/>
    <n v="0"/>
    <x v="3"/>
    <x v="4"/>
    <x v="0"/>
    <x v="5"/>
    <x v="2"/>
    <x v="0"/>
  </r>
  <r>
    <x v="1"/>
    <x v="5"/>
    <s v="De Bonte Raaf"/>
    <x v="9"/>
    <x v="70"/>
    <n v="5.29"/>
    <x v="3"/>
    <x v="4"/>
    <x v="0"/>
    <x v="5"/>
    <x v="2"/>
    <x v="0"/>
  </r>
  <r>
    <x v="1"/>
    <x v="5"/>
    <s v="De Bonte Raaf"/>
    <x v="9"/>
    <x v="71"/>
    <n v="0"/>
    <x v="3"/>
    <x v="4"/>
    <x v="0"/>
    <x v="5"/>
    <x v="2"/>
    <x v="0"/>
  </r>
  <r>
    <x v="1"/>
    <x v="5"/>
    <s v="De Bonte Raaf"/>
    <x v="9"/>
    <x v="72"/>
    <n v="0"/>
    <x v="3"/>
    <x v="4"/>
    <x v="0"/>
    <x v="4"/>
    <x v="2"/>
    <x v="0"/>
  </r>
  <r>
    <x v="1"/>
    <x v="5"/>
    <s v="De Bonte Raaf"/>
    <x v="9"/>
    <x v="73"/>
    <n v="0"/>
    <x v="3"/>
    <x v="4"/>
    <x v="0"/>
    <x v="4"/>
    <x v="2"/>
    <x v="0"/>
  </r>
  <r>
    <x v="1"/>
    <x v="5"/>
    <s v="De Bonte Raaf"/>
    <x v="9"/>
    <x v="74"/>
    <n v="0"/>
    <x v="3"/>
    <x v="4"/>
    <x v="0"/>
    <x v="4"/>
    <x v="2"/>
    <x v="0"/>
  </r>
  <r>
    <x v="1"/>
    <x v="5"/>
    <s v="De Bonte Raaf"/>
    <x v="9"/>
    <x v="75"/>
    <n v="0"/>
    <x v="3"/>
    <x v="4"/>
    <x v="0"/>
    <x v="4"/>
    <x v="2"/>
    <x v="0"/>
  </r>
  <r>
    <x v="1"/>
    <x v="5"/>
    <s v="De Bonte Raaf"/>
    <x v="9"/>
    <x v="76"/>
    <n v="100.05"/>
    <x v="3"/>
    <x v="4"/>
    <x v="0"/>
    <x v="6"/>
    <x v="2"/>
    <x v="0"/>
  </r>
  <r>
    <x v="1"/>
    <x v="5"/>
    <s v="De Bonte Raaf"/>
    <x v="9"/>
    <x v="125"/>
    <n v="0"/>
    <x v="3"/>
    <x v="4"/>
    <x v="0"/>
    <x v="6"/>
    <x v="2"/>
    <x v="0"/>
  </r>
  <r>
    <x v="1"/>
    <x v="5"/>
    <s v="De Bonte Raaf"/>
    <x v="9"/>
    <x v="77"/>
    <n v="-62.08"/>
    <x v="3"/>
    <x v="4"/>
    <x v="0"/>
    <x v="7"/>
    <x v="2"/>
    <x v="0"/>
  </r>
  <r>
    <x v="1"/>
    <x v="5"/>
    <s v="De Bonte Raaf"/>
    <x v="9"/>
    <x v="78"/>
    <n v="-24.17"/>
    <x v="3"/>
    <x v="4"/>
    <x v="0"/>
    <x v="7"/>
    <x v="2"/>
    <x v="0"/>
  </r>
  <r>
    <x v="1"/>
    <x v="5"/>
    <s v="De Bonte Raaf"/>
    <x v="9"/>
    <x v="79"/>
    <n v="0"/>
    <x v="3"/>
    <x v="4"/>
    <x v="0"/>
    <x v="7"/>
    <x v="2"/>
    <x v="0"/>
  </r>
  <r>
    <x v="1"/>
    <x v="5"/>
    <s v="De Bonte Raaf"/>
    <x v="9"/>
    <x v="80"/>
    <n v="0"/>
    <x v="3"/>
    <x v="4"/>
    <x v="0"/>
    <x v="8"/>
    <x v="2"/>
    <x v="0"/>
  </r>
  <r>
    <x v="1"/>
    <x v="5"/>
    <s v="De Bonte Raaf"/>
    <x v="9"/>
    <x v="126"/>
    <n v="100"/>
    <x v="3"/>
    <x v="4"/>
    <x v="0"/>
    <x v="8"/>
    <x v="2"/>
    <x v="0"/>
  </r>
  <r>
    <x v="1"/>
    <x v="5"/>
    <s v="De Bonte Raaf"/>
    <x v="9"/>
    <x v="81"/>
    <n v="1225.53"/>
    <x v="3"/>
    <x v="4"/>
    <x v="0"/>
    <x v="8"/>
    <x v="2"/>
    <x v="0"/>
  </r>
  <r>
    <x v="1"/>
    <x v="5"/>
    <s v="De Bonte Raaf"/>
    <x v="9"/>
    <x v="82"/>
    <n v="0"/>
    <x v="3"/>
    <x v="4"/>
    <x v="0"/>
    <x v="8"/>
    <x v="2"/>
    <x v="0"/>
  </r>
  <r>
    <x v="1"/>
    <x v="5"/>
    <s v="De Bonte Raaf"/>
    <x v="9"/>
    <x v="83"/>
    <n v="1325.53"/>
    <x v="3"/>
    <x v="4"/>
    <x v="0"/>
    <x v="9"/>
    <x v="2"/>
    <x v="0"/>
  </r>
  <r>
    <x v="1"/>
    <x v="5"/>
    <s v="De Bonte Raaf"/>
    <x v="9"/>
    <x v="84"/>
    <n v="0"/>
    <x v="3"/>
    <x v="4"/>
    <x v="0"/>
    <x v="3"/>
    <x v="2"/>
    <x v="0"/>
  </r>
</pivotCacheRecords>
</file>

<file path=xl/pivotCache/pivotCacheRecords4.xml><?xml version="1.0" encoding="utf-8"?>
<pivotCacheRecords xmlns="http://schemas.openxmlformats.org/spreadsheetml/2006/main" xmlns:r="http://schemas.openxmlformats.org/officeDocument/2006/relationships" count="4644">
  <r>
    <x v="0"/>
    <x v="0"/>
    <n v="105.42"/>
    <s v="De Bonte Raaf"/>
  </r>
  <r>
    <x v="0"/>
    <x v="1"/>
    <n v="3659.58"/>
    <s v="De Bonte Raaf"/>
  </r>
  <r>
    <x v="0"/>
    <x v="2"/>
    <n v="248.49"/>
    <s v="De Bonte Raaf"/>
  </r>
  <r>
    <x v="0"/>
    <x v="3"/>
    <n v="7522.41"/>
    <s v="De Bonte Raaf"/>
  </r>
  <r>
    <x v="0"/>
    <x v="4"/>
    <n v="0"/>
    <s v="De Bonte Raaf"/>
  </r>
  <r>
    <x v="0"/>
    <x v="5"/>
    <n v="105.42"/>
    <s v="De Bonte Raaf"/>
  </r>
  <r>
    <x v="0"/>
    <x v="6"/>
    <n v="3596.23"/>
    <s v="De Bonte Raaf"/>
  </r>
  <r>
    <x v="0"/>
    <x v="7"/>
    <n v="0"/>
    <s v="De Bonte Raaf"/>
  </r>
  <r>
    <x v="0"/>
    <x v="8"/>
    <n v="0"/>
    <s v="De Bonte Raaf"/>
  </r>
  <r>
    <x v="0"/>
    <x v="9"/>
    <n v="1.58"/>
    <s v="De Bonte Raaf"/>
  </r>
  <r>
    <x v="0"/>
    <x v="10"/>
    <n v="331.08"/>
    <s v="De Bonte Raaf"/>
  </r>
  <r>
    <x v="0"/>
    <x v="11"/>
    <n v="0"/>
    <s v="De Bonte Raaf"/>
  </r>
  <r>
    <x v="0"/>
    <x v="12"/>
    <n v="105.42"/>
    <s v="De Bonte Raaf"/>
  </r>
  <r>
    <x v="0"/>
    <x v="13"/>
    <n v="3596.23"/>
    <s v="De Bonte Raaf"/>
  </r>
  <r>
    <x v="0"/>
    <x v="14"/>
    <n v="0"/>
    <s v="De Bonte Raaf"/>
  </r>
  <r>
    <x v="0"/>
    <x v="15"/>
    <n v="0"/>
    <s v="De Bonte Raaf"/>
  </r>
  <r>
    <x v="0"/>
    <x v="16"/>
    <n v="1.58"/>
    <s v="De Bonte Raaf"/>
  </r>
  <r>
    <x v="0"/>
    <x v="17"/>
    <n v="331.08"/>
    <s v="De Bonte Raaf"/>
  </r>
  <r>
    <x v="0"/>
    <x v="18"/>
    <n v="154.82"/>
    <s v="De Bonte Raaf"/>
  </r>
  <r>
    <x v="0"/>
    <x v="19"/>
    <n v="5243.33"/>
    <s v="De Bonte Raaf"/>
  </r>
  <r>
    <x v="0"/>
    <x v="20"/>
    <n v="0"/>
    <s v="De Bonte Raaf"/>
  </r>
  <r>
    <x v="0"/>
    <x v="21"/>
    <n v="0"/>
    <s v="De Bonte Raaf"/>
  </r>
  <r>
    <x v="0"/>
    <x v="22"/>
    <n v="0"/>
    <s v="De Bonte Raaf"/>
  </r>
  <r>
    <x v="0"/>
    <x v="23"/>
    <n v="0"/>
    <s v="De Bonte Raaf"/>
  </r>
  <r>
    <x v="0"/>
    <x v="24"/>
    <n v="1.58"/>
    <s v="De Bonte Raaf"/>
  </r>
  <r>
    <x v="0"/>
    <x v="25"/>
    <n v="331.08"/>
    <s v="De Bonte Raaf"/>
  </r>
  <r>
    <x v="0"/>
    <x v="26"/>
    <n v="0"/>
    <s v="De Bonte Raaf"/>
  </r>
  <r>
    <x v="0"/>
    <x v="27"/>
    <n v="0"/>
    <s v="De Bonte Raaf"/>
  </r>
  <r>
    <x v="0"/>
    <x v="28"/>
    <n v="0"/>
    <s v="De Bonte Raaf"/>
  </r>
  <r>
    <x v="0"/>
    <x v="29"/>
    <n v="0"/>
    <s v="De Bonte Raaf"/>
  </r>
  <r>
    <x v="0"/>
    <x v="30"/>
    <n v="105.42"/>
    <s v="De Bonte Raaf"/>
  </r>
  <r>
    <x v="0"/>
    <x v="31"/>
    <n v="3659.58"/>
    <s v="De Bonte Raaf"/>
  </r>
  <r>
    <x v="0"/>
    <x v="32"/>
    <n v="0"/>
    <s v="De Bonte Raaf"/>
  </r>
  <r>
    <x v="0"/>
    <x v="33"/>
    <n v="105.42"/>
    <s v="De Bonte Raaf"/>
  </r>
  <r>
    <x v="0"/>
    <x v="34"/>
    <n v="3659.58"/>
    <s v="De Bonte Raaf"/>
  </r>
  <r>
    <x v="0"/>
    <x v="35"/>
    <n v="0"/>
    <s v="De Bonte Raaf"/>
  </r>
  <r>
    <x v="0"/>
    <x v="36"/>
    <n v="105.42"/>
    <s v="De Bonte Raaf"/>
  </r>
  <r>
    <x v="0"/>
    <x v="37"/>
    <n v="3659.58"/>
    <s v="De Bonte Raaf"/>
  </r>
  <r>
    <x v="0"/>
    <x v="38"/>
    <n v="0"/>
    <s v="De Bonte Raaf"/>
  </r>
  <r>
    <x v="0"/>
    <x v="39"/>
    <n v="0"/>
    <s v="De Bonte Raaf"/>
  </r>
  <r>
    <x v="0"/>
    <x v="40"/>
    <n v="105.42"/>
    <s v="De Bonte Raaf"/>
  </r>
  <r>
    <x v="0"/>
    <x v="41"/>
    <n v="3659.58"/>
    <s v="De Bonte Raaf"/>
  </r>
  <r>
    <x v="0"/>
    <x v="42"/>
    <n v="0"/>
    <s v="De Bonte Raaf"/>
  </r>
  <r>
    <x v="0"/>
    <x v="43"/>
    <n v="105.42"/>
    <s v="De Bonte Raaf"/>
  </r>
  <r>
    <x v="0"/>
    <x v="44"/>
    <n v="3659.58"/>
    <s v="De Bonte Raaf"/>
  </r>
  <r>
    <x v="0"/>
    <x v="45"/>
    <n v="0"/>
    <s v="De Bonte Raaf"/>
  </r>
  <r>
    <x v="0"/>
    <x v="46"/>
    <n v="0"/>
    <s v="De Bonte Raaf"/>
  </r>
  <r>
    <x v="0"/>
    <x v="47"/>
    <n v="0"/>
    <s v="De Bonte Raaf"/>
  </r>
  <r>
    <x v="0"/>
    <x v="48"/>
    <n v="0"/>
    <s v="De Bonte Raaf"/>
  </r>
  <r>
    <x v="0"/>
    <x v="49"/>
    <n v="107"/>
    <s v="De Bonte Raaf"/>
  </r>
  <r>
    <x v="0"/>
    <x v="50"/>
    <n v="3927.31"/>
    <s v="De Bonte Raaf"/>
  </r>
  <r>
    <x v="0"/>
    <x v="51"/>
    <n v="107"/>
    <s v="De Bonte Raaf"/>
  </r>
  <r>
    <x v="0"/>
    <x v="52"/>
    <n v="3927.31"/>
    <s v="De Bonte Raaf"/>
  </r>
  <r>
    <x v="0"/>
    <x v="53"/>
    <n v="2"/>
    <s v="De Bonte Raaf"/>
  </r>
  <r>
    <x v="0"/>
    <x v="54"/>
    <n v="39"/>
    <s v="De Bonte Raaf"/>
  </r>
  <r>
    <x v="0"/>
    <x v="55"/>
    <n v="107"/>
    <s v="De Bonte Raaf"/>
  </r>
  <r>
    <x v="0"/>
    <x v="56"/>
    <n v="3927.31"/>
    <s v="De Bonte Raaf"/>
  </r>
  <r>
    <x v="0"/>
    <x v="57"/>
    <n v="-39.17"/>
    <s v="De Bonte Raaf"/>
  </r>
  <r>
    <x v="0"/>
    <x v="58"/>
    <n v="-1449.84"/>
    <s v="De Bonte Raaf"/>
  </r>
  <r>
    <x v="0"/>
    <x v="59"/>
    <n v="107"/>
    <s v="De Bonte Raaf"/>
  </r>
  <r>
    <x v="0"/>
    <x v="60"/>
    <n v="3927.31"/>
    <s v="De Bonte Raaf"/>
  </r>
  <r>
    <x v="0"/>
    <x v="61"/>
    <n v="107"/>
    <s v="De Bonte Raaf"/>
  </r>
  <r>
    <x v="0"/>
    <x v="62"/>
    <n v="3927.31"/>
    <s v="De Bonte Raaf"/>
  </r>
  <r>
    <x v="0"/>
    <x v="63"/>
    <n v="107"/>
    <s v="De Bonte Raaf"/>
  </r>
  <r>
    <x v="0"/>
    <x v="64"/>
    <n v="3927.31"/>
    <s v="De Bonte Raaf"/>
  </r>
  <r>
    <x v="0"/>
    <x v="65"/>
    <n v="21.67"/>
    <s v="De Bonte Raaf"/>
  </r>
  <r>
    <x v="0"/>
    <x v="66"/>
    <n v="130.02000000000001"/>
    <s v="De Bonte Raaf"/>
  </r>
  <r>
    <x v="0"/>
    <x v="67"/>
    <n v="7"/>
    <s v="De Bonte Raaf"/>
  </r>
  <r>
    <x v="0"/>
    <x v="68"/>
    <n v="243"/>
    <s v="De Bonte Raaf"/>
  </r>
  <r>
    <x v="0"/>
    <x v="69"/>
    <n v="0"/>
    <s v="De Bonte Raaf"/>
  </r>
  <r>
    <x v="0"/>
    <x v="70"/>
    <n v="0"/>
    <s v="De Bonte Raaf"/>
  </r>
  <r>
    <x v="0"/>
    <x v="71"/>
    <n v="105.42"/>
    <s v="De Bonte Raaf"/>
  </r>
  <r>
    <x v="0"/>
    <x v="72"/>
    <n v="3596.23"/>
    <s v="De Bonte Raaf"/>
  </r>
  <r>
    <x v="0"/>
    <x v="73"/>
    <n v="1.58"/>
    <s v="De Bonte Raaf"/>
  </r>
  <r>
    <x v="0"/>
    <x v="74"/>
    <n v="331.08"/>
    <s v="De Bonte Raaf"/>
  </r>
  <r>
    <x v="0"/>
    <x v="75"/>
    <n v="27942"/>
    <s v="De Bonte Raaf"/>
  </r>
  <r>
    <x v="0"/>
    <x v="76"/>
    <n v="14100"/>
    <s v="De Bonte Raaf"/>
  </r>
  <r>
    <x v="0"/>
    <x v="77"/>
    <n v="174.72"/>
    <s v="De Bonte Raaf"/>
  </r>
  <r>
    <x v="0"/>
    <x v="78"/>
    <n v="90.36"/>
    <s v="De Bonte Raaf"/>
  </r>
  <r>
    <x v="0"/>
    <x v="79"/>
    <n v="7"/>
    <s v="De Bonte Raaf"/>
  </r>
  <r>
    <x v="0"/>
    <x v="80"/>
    <n v="243"/>
    <s v="De Bonte Raaf"/>
  </r>
  <r>
    <x v="0"/>
    <x v="81"/>
    <n v="4.49"/>
    <s v="De Bonte Raaf"/>
  </r>
  <r>
    <x v="0"/>
    <x v="82"/>
    <n v="155.78"/>
    <s v="De Bonte Raaf"/>
  </r>
  <r>
    <x v="0"/>
    <x v="83"/>
    <n v="0"/>
    <s v="De Bonte Raaf"/>
  </r>
  <r>
    <x v="0"/>
    <x v="84"/>
    <n v="0"/>
    <s v="De Bonte Raaf"/>
  </r>
  <r>
    <x v="0"/>
    <x v="85"/>
    <n v="0"/>
    <s v="De Bonte Raaf"/>
  </r>
  <r>
    <x v="0"/>
    <x v="86"/>
    <n v="0"/>
    <s v="De Bonte Raaf"/>
  </r>
  <r>
    <x v="0"/>
    <x v="87"/>
    <n v="7"/>
    <s v="De Bonte Raaf"/>
  </r>
  <r>
    <x v="0"/>
    <x v="88"/>
    <n v="243"/>
    <s v="De Bonte Raaf"/>
  </r>
  <r>
    <x v="0"/>
    <x v="89"/>
    <n v="7.17"/>
    <s v="De Bonte Raaf"/>
  </r>
  <r>
    <x v="0"/>
    <x v="90"/>
    <n v="274.91000000000003"/>
    <s v="De Bonte Raaf"/>
  </r>
  <r>
    <x v="0"/>
    <x v="91"/>
    <n v="0"/>
    <s v="De Bonte Raaf"/>
  </r>
  <r>
    <x v="0"/>
    <x v="92"/>
    <n v="74.2"/>
    <s v="De Bonte Raaf"/>
  </r>
  <r>
    <x v="0"/>
    <x v="93"/>
    <n v="0"/>
    <s v="De Bonte Raaf"/>
  </r>
  <r>
    <x v="0"/>
    <x v="94"/>
    <n v="74.2"/>
    <s v="De Bonte Raaf"/>
  </r>
  <r>
    <x v="0"/>
    <x v="95"/>
    <n v="0"/>
    <s v="De Bonte Raaf"/>
  </r>
  <r>
    <x v="0"/>
    <x v="96"/>
    <n v="7495.4"/>
    <s v="De Bonte Raaf"/>
  </r>
  <r>
    <x v="0"/>
    <x v="97"/>
    <n v="19.079999999999998"/>
    <s v="De Bonte Raaf"/>
  </r>
  <r>
    <x v="0"/>
    <x v="98"/>
    <n v="77.040000000000006"/>
    <s v="De Bonte Raaf"/>
  </r>
  <r>
    <x v="0"/>
    <x v="99"/>
    <n v="0"/>
    <s v="De Bonte Raaf"/>
  </r>
  <r>
    <x v="0"/>
    <x v="100"/>
    <n v="0"/>
    <s v="De Bonte Raaf"/>
  </r>
  <r>
    <x v="0"/>
    <x v="101"/>
    <n v="20"/>
    <s v="De Bonte Raaf"/>
  </r>
  <r>
    <x v="0"/>
    <x v="102"/>
    <n v="19.079999999999998"/>
    <s v="De Bonte Raaf"/>
  </r>
  <r>
    <x v="0"/>
    <x v="103"/>
    <n v="97.04"/>
    <s v="De Bonte Raaf"/>
  </r>
  <r>
    <x v="0"/>
    <x v="104"/>
    <n v="0"/>
    <s v="De Bonte Raaf"/>
  </r>
  <r>
    <x v="0"/>
    <x v="105"/>
    <n v="0"/>
    <s v="De Bonte Raaf"/>
  </r>
  <r>
    <x v="0"/>
    <x v="106"/>
    <n v="10"/>
    <s v="De Bonte Raaf"/>
  </r>
  <r>
    <x v="0"/>
    <x v="107"/>
    <n v="0"/>
    <s v="De Bonte Raaf"/>
  </r>
  <r>
    <x v="0"/>
    <x v="108"/>
    <n v="105.42"/>
    <s v="De Bonte Raaf"/>
  </r>
  <r>
    <x v="0"/>
    <x v="109"/>
    <n v="3659.58"/>
    <s v="De Bonte Raaf"/>
  </r>
  <r>
    <x v="0"/>
    <x v="110"/>
    <n v="60"/>
    <s v="De Bonte Raaf"/>
  </r>
  <r>
    <x v="0"/>
    <x v="111"/>
    <n v="0"/>
    <s v="De Bonte Raaf"/>
  </r>
  <r>
    <x v="0"/>
    <x v="112"/>
    <n v="0"/>
    <s v="De Bonte Raaf"/>
  </r>
  <r>
    <x v="0"/>
    <x v="113"/>
    <n v="0"/>
    <s v="De Bonte Raaf"/>
  </r>
  <r>
    <x v="0"/>
    <x v="114"/>
    <n v="0"/>
    <s v="De Bonte Raaf"/>
  </r>
  <r>
    <x v="0"/>
    <x v="115"/>
    <n v="0"/>
    <s v="De Bonte Raaf"/>
  </r>
  <r>
    <x v="0"/>
    <x v="116"/>
    <n v="0"/>
    <s v="De Bonte Raaf"/>
  </r>
  <r>
    <x v="0"/>
    <x v="117"/>
    <n v="0"/>
    <s v="De Bonte Raaf"/>
  </r>
  <r>
    <x v="0"/>
    <x v="118"/>
    <n v="15"/>
    <s v="De Bonte Raaf"/>
  </r>
  <r>
    <x v="0"/>
    <x v="119"/>
    <n v="0"/>
    <s v="De Bonte Raaf"/>
  </r>
  <r>
    <x v="0"/>
    <x v="120"/>
    <n v="0"/>
    <s v="De Bonte Raaf"/>
  </r>
  <r>
    <x v="0"/>
    <x v="121"/>
    <n v="0"/>
    <s v="De Bonte Raaf"/>
  </r>
  <r>
    <x v="0"/>
    <x v="122"/>
    <n v="30"/>
    <s v="De Bonte Raaf"/>
  </r>
  <r>
    <x v="0"/>
    <x v="123"/>
    <n v="0"/>
    <s v="De Bonte Raaf"/>
  </r>
  <r>
    <x v="0"/>
    <x v="124"/>
    <n v="0"/>
    <s v="De Bonte Raaf"/>
  </r>
  <r>
    <x v="0"/>
    <x v="125"/>
    <n v="0"/>
    <s v="De Bonte Raaf"/>
  </r>
  <r>
    <x v="0"/>
    <x v="126"/>
    <n v="0"/>
    <s v="De Bonte Raaf"/>
  </r>
  <r>
    <x v="0"/>
    <x v="127"/>
    <n v="0"/>
    <s v="De Bonte Raaf"/>
  </r>
  <r>
    <x v="0"/>
    <x v="128"/>
    <n v="0"/>
    <s v="De Bonte Raaf"/>
  </r>
  <r>
    <x v="0"/>
    <x v="129"/>
    <n v="0"/>
    <s v="De Bonte Raaf"/>
  </r>
  <r>
    <x v="0"/>
    <x v="130"/>
    <n v="-6.39"/>
    <s v="De Bonte Raaf"/>
  </r>
  <r>
    <x v="0"/>
    <x v="131"/>
    <n v="0"/>
    <s v="De Bonte Raaf"/>
  </r>
  <r>
    <x v="0"/>
    <x v="132"/>
    <n v="0"/>
    <s v="De Bonte Raaf"/>
  </r>
  <r>
    <x v="0"/>
    <x v="133"/>
    <n v="294.25"/>
    <s v="De Bonte Raaf"/>
  </r>
  <r>
    <x v="0"/>
    <x v="134"/>
    <n v="-56.96"/>
    <s v="De Bonte Raaf"/>
  </r>
  <r>
    <x v="0"/>
    <x v="135"/>
    <n v="-56.96"/>
    <s v="De Bonte Raaf"/>
  </r>
  <r>
    <x v="0"/>
    <x v="136"/>
    <n v="0"/>
    <s v="De Bonte Raaf"/>
  </r>
  <r>
    <x v="0"/>
    <x v="137"/>
    <n v="0"/>
    <s v="De Bonte Raaf"/>
  </r>
  <r>
    <x v="0"/>
    <x v="138"/>
    <n v="0"/>
    <s v="De Bonte Raaf"/>
  </r>
  <r>
    <x v="0"/>
    <x v="139"/>
    <n v="271.08"/>
    <s v="De Bonte Raaf"/>
  </r>
  <r>
    <x v="0"/>
    <x v="140"/>
    <n v="8.43"/>
    <s v="De Bonte Raaf"/>
  </r>
  <r>
    <x v="0"/>
    <x v="141"/>
    <n v="292.77"/>
    <s v="De Bonte Raaf"/>
  </r>
  <r>
    <x v="0"/>
    <x v="142"/>
    <n v="1.26"/>
    <s v="De Bonte Raaf"/>
  </r>
  <r>
    <x v="0"/>
    <x v="143"/>
    <n v="3.26"/>
    <s v="De Bonte Raaf"/>
  </r>
  <r>
    <x v="0"/>
    <x v="144"/>
    <n v="1.69"/>
    <s v="De Bonte Raaf"/>
  </r>
  <r>
    <x v="0"/>
    <x v="145"/>
    <n v="4.33"/>
    <s v="De Bonte Raaf"/>
  </r>
  <r>
    <x v="0"/>
    <x v="146"/>
    <n v="1.58"/>
    <s v="De Bonte Raaf"/>
  </r>
  <r>
    <x v="0"/>
    <x v="147"/>
    <n v="0"/>
    <s v="De Bonte Raaf"/>
  </r>
  <r>
    <x v="0"/>
    <x v="148"/>
    <n v="1.58"/>
    <s v="De Bonte Raaf"/>
  </r>
  <r>
    <x v="0"/>
    <x v="149"/>
    <n v="54.9"/>
    <s v="De Bonte Raaf"/>
  </r>
  <r>
    <x v="0"/>
    <x v="150"/>
    <n v="0"/>
    <s v="De Bonte Raaf"/>
  </r>
  <r>
    <x v="0"/>
    <x v="151"/>
    <n v="8.25"/>
    <s v="De Bonte Raaf"/>
  </r>
  <r>
    <x v="0"/>
    <x v="152"/>
    <n v="0"/>
    <s v="De Bonte Raaf"/>
  </r>
  <r>
    <x v="0"/>
    <x v="153"/>
    <n v="10.98"/>
    <s v="De Bonte Raaf"/>
  </r>
  <r>
    <x v="0"/>
    <x v="154"/>
    <n v="0"/>
    <s v="De Bonte Raaf"/>
  </r>
  <r>
    <x v="0"/>
    <x v="155"/>
    <n v="0"/>
    <s v="De Bonte Raaf"/>
  </r>
  <r>
    <x v="0"/>
    <x v="156"/>
    <n v="0"/>
    <s v="De Bonte Raaf"/>
  </r>
  <r>
    <x v="0"/>
    <x v="157"/>
    <n v="0"/>
    <s v="De Bonte Raaf"/>
  </r>
  <r>
    <x v="0"/>
    <x v="158"/>
    <n v="0"/>
    <s v="De Bonte Raaf"/>
  </r>
  <r>
    <x v="0"/>
    <x v="159"/>
    <n v="0"/>
    <s v="De Bonte Raaf"/>
  </r>
  <r>
    <x v="0"/>
    <x v="160"/>
    <n v="0"/>
    <s v="De Bonte Raaf"/>
  </r>
  <r>
    <x v="0"/>
    <x v="161"/>
    <n v="0"/>
    <s v="De Bonte Raaf"/>
  </r>
  <r>
    <x v="0"/>
    <x v="162"/>
    <n v="7.77"/>
    <s v="De Bonte Raaf"/>
  </r>
  <r>
    <x v="0"/>
    <x v="163"/>
    <n v="295.73"/>
    <s v="De Bonte Raaf"/>
  </r>
  <r>
    <x v="0"/>
    <x v="164"/>
    <n v="0"/>
    <s v="De Bonte Raaf"/>
  </r>
  <r>
    <x v="0"/>
    <x v="165"/>
    <n v="0"/>
    <s v="De Bonte Raaf"/>
  </r>
  <r>
    <x v="0"/>
    <x v="166"/>
    <n v="0"/>
    <s v="De Bonte Raaf"/>
  </r>
  <r>
    <x v="0"/>
    <x v="167"/>
    <n v="0"/>
    <s v="De Bonte Raaf"/>
  </r>
  <r>
    <x v="0"/>
    <x v="168"/>
    <n v="0"/>
    <s v="De Bonte Raaf"/>
  </r>
  <r>
    <x v="0"/>
    <x v="169"/>
    <n v="0"/>
    <s v="De Bonte Raaf"/>
  </r>
  <r>
    <x v="0"/>
    <x v="170"/>
    <n v="0.56999999999999995"/>
    <s v="De Bonte Raaf"/>
  </r>
  <r>
    <x v="0"/>
    <x v="171"/>
    <n v="21.2"/>
    <s v="De Bonte Raaf"/>
  </r>
  <r>
    <x v="0"/>
    <x v="172"/>
    <n v="0"/>
    <s v="De Bonte Raaf"/>
  </r>
  <r>
    <x v="0"/>
    <x v="173"/>
    <n v="0"/>
    <s v="De Bonte Raaf"/>
  </r>
  <r>
    <x v="0"/>
    <x v="174"/>
    <n v="0"/>
    <s v="De Bonte Raaf"/>
  </r>
  <r>
    <x v="0"/>
    <x v="175"/>
    <n v="0"/>
    <s v="De Bonte Raaf"/>
  </r>
  <r>
    <x v="0"/>
    <x v="176"/>
    <n v="8.5"/>
    <s v="De Bonte Raaf"/>
  </r>
  <r>
    <x v="0"/>
    <x v="177"/>
    <n v="302.39999999999998"/>
    <s v="De Bonte Raaf"/>
  </r>
  <r>
    <x v="0"/>
    <x v="178"/>
    <n v="0"/>
    <s v="De Bonte Raaf"/>
  </r>
  <r>
    <x v="0"/>
    <x v="179"/>
    <n v="0"/>
    <s v="De Bonte Raaf"/>
  </r>
  <r>
    <x v="0"/>
    <x v="180"/>
    <n v="0"/>
    <s v="De Bonte Raaf"/>
  </r>
  <r>
    <x v="0"/>
    <x v="181"/>
    <n v="0"/>
    <s v="De Bonte Raaf"/>
  </r>
  <r>
    <x v="0"/>
    <x v="182"/>
    <n v="0.38"/>
    <s v="De Bonte Raaf"/>
  </r>
  <r>
    <x v="0"/>
    <x v="183"/>
    <n v="14.55"/>
    <s v="De Bonte Raaf"/>
  </r>
  <r>
    <x v="0"/>
    <x v="184"/>
    <n v="0"/>
    <s v="De Bonte Raaf"/>
  </r>
  <r>
    <x v="0"/>
    <x v="185"/>
    <n v="0"/>
    <s v="De Bonte Raaf"/>
  </r>
  <r>
    <x v="0"/>
    <x v="186"/>
    <n v="0"/>
    <s v="De Bonte Raaf"/>
  </r>
  <r>
    <x v="0"/>
    <x v="187"/>
    <n v="0"/>
    <s v="De Bonte Raaf"/>
  </r>
  <r>
    <x v="0"/>
    <x v="188"/>
    <n v="0"/>
    <s v="De Bonte Raaf"/>
  </r>
  <r>
    <x v="0"/>
    <x v="189"/>
    <n v="0"/>
    <s v="De Bonte Raaf"/>
  </r>
  <r>
    <x v="0"/>
    <x v="190"/>
    <n v="0"/>
    <s v="De Bonte Raaf"/>
  </r>
  <r>
    <x v="0"/>
    <x v="191"/>
    <n v="0"/>
    <s v="De Bonte Raaf"/>
  </r>
  <r>
    <x v="0"/>
    <x v="192"/>
    <n v="0"/>
    <s v="De Bonte Raaf"/>
  </r>
  <r>
    <x v="0"/>
    <x v="193"/>
    <n v="0"/>
    <s v="De Bonte Raaf"/>
  </r>
  <r>
    <x v="0"/>
    <x v="194"/>
    <n v="7.17"/>
    <s v="De Bonte Raaf"/>
  </r>
  <r>
    <x v="0"/>
    <x v="195"/>
    <n v="274.91000000000003"/>
    <s v="De Bonte Raaf"/>
  </r>
  <r>
    <x v="0"/>
    <x v="196"/>
    <n v="0"/>
    <s v="De Bonte Raaf"/>
  </r>
  <r>
    <x v="0"/>
    <x v="197"/>
    <n v="-38.58"/>
    <s v="De Bonte Raaf"/>
  </r>
  <r>
    <x v="0"/>
    <x v="198"/>
    <n v="-1327.01"/>
    <s v="De Bonte Raaf"/>
  </r>
  <r>
    <x v="0"/>
    <x v="199"/>
    <n v="-0.59"/>
    <s v="De Bonte Raaf"/>
  </r>
  <r>
    <x v="0"/>
    <x v="200"/>
    <n v="-122.83"/>
    <s v="De Bonte Raaf"/>
  </r>
  <r>
    <x v="0"/>
    <x v="201"/>
    <n v="0"/>
    <s v="De Bonte Raaf"/>
  </r>
  <r>
    <x v="0"/>
    <x v="202"/>
    <n v="0"/>
    <s v="De Bonte Raaf"/>
  </r>
  <r>
    <x v="0"/>
    <x v="203"/>
    <n v="0"/>
    <s v="De Bonte Raaf"/>
  </r>
  <r>
    <x v="0"/>
    <x v="204"/>
    <n v="0"/>
    <s v="De Bonte Raaf"/>
  </r>
  <r>
    <x v="0"/>
    <x v="205"/>
    <n v="0"/>
    <s v="De Bonte Raaf"/>
  </r>
  <r>
    <x v="0"/>
    <x v="206"/>
    <n v="82.83"/>
    <s v="De Bonte Raaf"/>
  </r>
  <r>
    <x v="0"/>
    <x v="207"/>
    <n v="2507.4699999999998"/>
    <s v="De Bonte Raaf"/>
  </r>
  <r>
    <x v="0"/>
    <x v="208"/>
    <n v="0"/>
    <s v="De Bonte Raaf"/>
  </r>
  <r>
    <x v="0"/>
    <x v="209"/>
    <n v="0"/>
    <s v="De Bonte Raaf"/>
  </r>
  <r>
    <x v="0"/>
    <x v="210"/>
    <n v="82.83"/>
    <s v="De Bonte Raaf"/>
  </r>
  <r>
    <x v="0"/>
    <x v="211"/>
    <n v="2507.4699999999998"/>
    <s v="De Bonte Raaf"/>
  </r>
  <r>
    <x v="0"/>
    <x v="212"/>
    <n v="0"/>
    <s v="De Bonte Raaf"/>
  </r>
  <r>
    <x v="0"/>
    <x v="213"/>
    <n v="0"/>
    <s v="De Bonte Raaf"/>
  </r>
  <r>
    <x v="1"/>
    <x v="0"/>
    <n v="25634.7"/>
    <s v="De Bonte Raaf"/>
  </r>
  <r>
    <x v="1"/>
    <x v="1"/>
    <n v="13341"/>
    <s v="De Bonte Raaf"/>
  </r>
  <r>
    <x v="1"/>
    <x v="2"/>
    <n v="68649.3"/>
    <s v="De Bonte Raaf"/>
  </r>
  <r>
    <x v="1"/>
    <x v="3"/>
    <n v="38909.97"/>
    <s v="De Bonte Raaf"/>
  </r>
  <r>
    <x v="1"/>
    <x v="5"/>
    <n v="25634.7"/>
    <s v="De Bonte Raaf"/>
  </r>
  <r>
    <x v="1"/>
    <x v="6"/>
    <n v="13034.77"/>
    <s v="De Bonte Raaf"/>
  </r>
  <r>
    <x v="1"/>
    <x v="7"/>
    <n v="0"/>
    <s v="De Bonte Raaf"/>
  </r>
  <r>
    <x v="1"/>
    <x v="8"/>
    <n v="0"/>
    <s v="De Bonte Raaf"/>
  </r>
  <r>
    <x v="1"/>
    <x v="9"/>
    <n v="1208.29"/>
    <s v="De Bonte Raaf"/>
  </r>
  <r>
    <x v="1"/>
    <x v="10"/>
    <n v="2551.67"/>
    <s v="De Bonte Raaf"/>
  </r>
  <r>
    <x v="1"/>
    <x v="12"/>
    <n v="25634.7"/>
    <s v="De Bonte Raaf"/>
  </r>
  <r>
    <x v="1"/>
    <x v="13"/>
    <n v="13034.77"/>
    <s v="De Bonte Raaf"/>
  </r>
  <r>
    <x v="1"/>
    <x v="14"/>
    <n v="0"/>
    <s v="De Bonte Raaf"/>
  </r>
  <r>
    <x v="1"/>
    <x v="15"/>
    <n v="0"/>
    <s v="De Bonte Raaf"/>
  </r>
  <r>
    <x v="1"/>
    <x v="16"/>
    <n v="1208.29"/>
    <s v="De Bonte Raaf"/>
  </r>
  <r>
    <x v="1"/>
    <x v="17"/>
    <n v="2551.67"/>
    <s v="De Bonte Raaf"/>
  </r>
  <r>
    <x v="1"/>
    <x v="18"/>
    <n v="32845.4"/>
    <s v="De Bonte Raaf"/>
  </r>
  <r>
    <x v="1"/>
    <x v="19"/>
    <n v="19071.740000000002"/>
    <s v="De Bonte Raaf"/>
  </r>
  <r>
    <x v="1"/>
    <x v="20"/>
    <n v="0"/>
    <s v="De Bonte Raaf"/>
  </r>
  <r>
    <x v="1"/>
    <x v="21"/>
    <n v="0"/>
    <s v="De Bonte Raaf"/>
  </r>
  <r>
    <x v="1"/>
    <x v="22"/>
    <n v="0"/>
    <s v="De Bonte Raaf"/>
  </r>
  <r>
    <x v="1"/>
    <x v="23"/>
    <n v="0"/>
    <s v="De Bonte Raaf"/>
  </r>
  <r>
    <x v="1"/>
    <x v="24"/>
    <n v="1208.29"/>
    <s v="De Bonte Raaf"/>
  </r>
  <r>
    <x v="1"/>
    <x v="25"/>
    <n v="2551.67"/>
    <s v="De Bonte Raaf"/>
  </r>
  <r>
    <x v="1"/>
    <x v="26"/>
    <n v="0"/>
    <s v="De Bonte Raaf"/>
  </r>
  <r>
    <x v="1"/>
    <x v="27"/>
    <n v="0"/>
    <s v="De Bonte Raaf"/>
  </r>
  <r>
    <x v="1"/>
    <x v="28"/>
    <n v="0"/>
    <s v="De Bonte Raaf"/>
  </r>
  <r>
    <x v="1"/>
    <x v="30"/>
    <n v="25634.7"/>
    <s v="De Bonte Raaf"/>
  </r>
  <r>
    <x v="1"/>
    <x v="31"/>
    <n v="13341"/>
    <s v="De Bonte Raaf"/>
  </r>
  <r>
    <x v="1"/>
    <x v="33"/>
    <n v="25634.7"/>
    <s v="De Bonte Raaf"/>
  </r>
  <r>
    <x v="1"/>
    <x v="34"/>
    <n v="13698.25"/>
    <s v="De Bonte Raaf"/>
  </r>
  <r>
    <x v="1"/>
    <x v="36"/>
    <n v="25634.7"/>
    <s v="De Bonte Raaf"/>
  </r>
  <r>
    <x v="1"/>
    <x v="37"/>
    <n v="13341"/>
    <s v="De Bonte Raaf"/>
  </r>
  <r>
    <x v="1"/>
    <x v="38"/>
    <n v="0"/>
    <s v="De Bonte Raaf"/>
  </r>
  <r>
    <x v="1"/>
    <x v="40"/>
    <n v="25634.7"/>
    <s v="De Bonte Raaf"/>
  </r>
  <r>
    <x v="1"/>
    <x v="41"/>
    <n v="13341"/>
    <s v="De Bonte Raaf"/>
  </r>
  <r>
    <x v="1"/>
    <x v="43"/>
    <n v="25634.7"/>
    <s v="De Bonte Raaf"/>
  </r>
  <r>
    <x v="1"/>
    <x v="44"/>
    <n v="13341"/>
    <s v="De Bonte Raaf"/>
  </r>
  <r>
    <x v="1"/>
    <x v="45"/>
    <n v="0"/>
    <s v="De Bonte Raaf"/>
  </r>
  <r>
    <x v="1"/>
    <x v="46"/>
    <n v="0"/>
    <s v="De Bonte Raaf"/>
  </r>
  <r>
    <x v="1"/>
    <x v="47"/>
    <n v="26842.99"/>
    <s v="De Bonte Raaf"/>
  </r>
  <r>
    <x v="1"/>
    <x v="48"/>
    <n v="15586.44"/>
    <s v="De Bonte Raaf"/>
  </r>
  <r>
    <x v="1"/>
    <x v="49"/>
    <n v="0"/>
    <s v="De Bonte Raaf"/>
  </r>
  <r>
    <x v="1"/>
    <x v="50"/>
    <n v="0"/>
    <s v="De Bonte Raaf"/>
  </r>
  <r>
    <x v="1"/>
    <x v="51"/>
    <n v="26842.99"/>
    <s v="De Bonte Raaf"/>
  </r>
  <r>
    <x v="1"/>
    <x v="52"/>
    <n v="15586.44"/>
    <s v="De Bonte Raaf"/>
  </r>
  <r>
    <x v="1"/>
    <x v="53"/>
    <n v="262"/>
    <s v="De Bonte Raaf"/>
  </r>
  <r>
    <x v="1"/>
    <x v="54"/>
    <n v="129"/>
    <s v="De Bonte Raaf"/>
  </r>
  <r>
    <x v="1"/>
    <x v="55"/>
    <n v="26842.99"/>
    <s v="De Bonte Raaf"/>
  </r>
  <r>
    <x v="1"/>
    <x v="56"/>
    <n v="15586.44"/>
    <s v="De Bonte Raaf"/>
  </r>
  <r>
    <x v="1"/>
    <x v="57"/>
    <n v="-3959.89"/>
    <s v="De Bonte Raaf"/>
  </r>
  <r>
    <x v="1"/>
    <x v="58"/>
    <n v="-2616.4499999999998"/>
    <s v="De Bonte Raaf"/>
  </r>
  <r>
    <x v="1"/>
    <x v="59"/>
    <n v="26842.99"/>
    <s v="De Bonte Raaf"/>
  </r>
  <r>
    <x v="1"/>
    <x v="60"/>
    <n v="15586.44"/>
    <s v="De Bonte Raaf"/>
  </r>
  <r>
    <x v="1"/>
    <x v="61"/>
    <n v="26842.99"/>
    <s v="De Bonte Raaf"/>
  </r>
  <r>
    <x v="1"/>
    <x v="62"/>
    <n v="15586.44"/>
    <s v="De Bonte Raaf"/>
  </r>
  <r>
    <x v="1"/>
    <x v="63"/>
    <n v="26842.99"/>
    <s v="De Bonte Raaf"/>
  </r>
  <r>
    <x v="1"/>
    <x v="64"/>
    <n v="15586.44"/>
    <s v="De Bonte Raaf"/>
  </r>
  <r>
    <x v="1"/>
    <x v="65"/>
    <n v="260.04000000000002"/>
    <s v="De Bonte Raaf"/>
  </r>
  <r>
    <x v="1"/>
    <x v="66"/>
    <n v="130.02000000000001"/>
    <s v="De Bonte Raaf"/>
  </r>
  <r>
    <x v="1"/>
    <x v="67"/>
    <n v="1886.4"/>
    <s v="De Bonte Raaf"/>
  </r>
  <r>
    <x v="1"/>
    <x v="68"/>
    <n v="953.8"/>
    <s v="De Bonte Raaf"/>
  </r>
  <r>
    <x v="1"/>
    <x v="69"/>
    <n v="3664.26"/>
    <s v="De Bonte Raaf"/>
  </r>
  <r>
    <x v="1"/>
    <x v="70"/>
    <n v="1974.67"/>
    <s v="De Bonte Raaf"/>
  </r>
  <r>
    <x v="1"/>
    <x v="71"/>
    <n v="25634.7"/>
    <s v="De Bonte Raaf"/>
  </r>
  <r>
    <x v="1"/>
    <x v="72"/>
    <n v="13034.77"/>
    <s v="De Bonte Raaf"/>
  </r>
  <r>
    <x v="1"/>
    <x v="73"/>
    <n v="1208.29"/>
    <s v="De Bonte Raaf"/>
  </r>
  <r>
    <x v="1"/>
    <x v="74"/>
    <n v="2551.67"/>
    <s v="De Bonte Raaf"/>
  </r>
  <r>
    <x v="1"/>
    <x v="75"/>
    <n v="26292"/>
    <s v="De Bonte Raaf"/>
  </r>
  <r>
    <x v="1"/>
    <x v="76"/>
    <n v="13341"/>
    <s v="De Bonte Raaf"/>
  </r>
  <r>
    <x v="1"/>
    <x v="77"/>
    <n v="164.28"/>
    <s v="De Bonte Raaf"/>
  </r>
  <r>
    <x v="1"/>
    <x v="78"/>
    <n v="85.49"/>
    <s v="De Bonte Raaf"/>
  </r>
  <r>
    <x v="1"/>
    <x v="79"/>
    <n v="1872"/>
    <s v="De Bonte Raaf"/>
  </r>
  <r>
    <x v="1"/>
    <x v="80"/>
    <n v="961"/>
    <s v="De Bonte Raaf"/>
  </r>
  <r>
    <x v="1"/>
    <x v="81"/>
    <n v="1170"/>
    <s v="De Bonte Raaf"/>
  </r>
  <r>
    <x v="1"/>
    <x v="82"/>
    <n v="616.03"/>
    <s v="De Bonte Raaf"/>
  </r>
  <r>
    <x v="1"/>
    <x v="83"/>
    <n v="1170"/>
    <s v="De Bonte Raaf"/>
  </r>
  <r>
    <x v="1"/>
    <x v="84"/>
    <n v="600"/>
    <s v="De Bonte Raaf"/>
  </r>
  <r>
    <x v="1"/>
    <x v="85"/>
    <n v="1200"/>
    <s v="De Bonte Raaf"/>
  </r>
  <r>
    <x v="1"/>
    <x v="86"/>
    <n v="600"/>
    <s v="De Bonte Raaf"/>
  </r>
  <r>
    <x v="1"/>
    <x v="87"/>
    <n v="1872"/>
    <s v="De Bonte Raaf"/>
  </r>
  <r>
    <x v="1"/>
    <x v="88"/>
    <n v="961"/>
    <s v="De Bonte Raaf"/>
  </r>
  <r>
    <x v="1"/>
    <x v="89"/>
    <n v="1798.51"/>
    <s v="De Bonte Raaf"/>
  </r>
  <r>
    <x v="1"/>
    <x v="90"/>
    <n v="1091.05"/>
    <s v="De Bonte Raaf"/>
  </r>
  <r>
    <x v="1"/>
    <x v="91"/>
    <n v="0"/>
    <s v="De Bonte Raaf"/>
  </r>
  <r>
    <x v="1"/>
    <x v="92"/>
    <n v="80.819999999999993"/>
    <s v="De Bonte Raaf"/>
  </r>
  <r>
    <x v="1"/>
    <x v="93"/>
    <n v="0"/>
    <s v="De Bonte Raaf"/>
  </r>
  <r>
    <x v="1"/>
    <x v="94"/>
    <n v="80.819999999999993"/>
    <s v="De Bonte Raaf"/>
  </r>
  <r>
    <x v="1"/>
    <x v="95"/>
    <n v="0"/>
    <s v="De Bonte Raaf"/>
  </r>
  <r>
    <x v="1"/>
    <x v="96"/>
    <n v="56677.93"/>
    <s v="De Bonte Raaf"/>
  </r>
  <r>
    <x v="1"/>
    <x v="97"/>
    <n v="5184"/>
    <s v="De Bonte Raaf"/>
  </r>
  <r>
    <x v="1"/>
    <x v="98"/>
    <n v="612"/>
    <s v="De Bonte Raaf"/>
  </r>
  <r>
    <x v="1"/>
    <x v="99"/>
    <n v="0"/>
    <s v="De Bonte Raaf"/>
  </r>
  <r>
    <x v="1"/>
    <x v="100"/>
    <n v="0"/>
    <s v="De Bonte Raaf"/>
  </r>
  <r>
    <x v="1"/>
    <x v="101"/>
    <n v="288"/>
    <s v="De Bonte Raaf"/>
  </r>
  <r>
    <x v="1"/>
    <x v="102"/>
    <n v="5184"/>
    <s v="De Bonte Raaf"/>
  </r>
  <r>
    <x v="1"/>
    <x v="103"/>
    <n v="900"/>
    <s v="De Bonte Raaf"/>
  </r>
  <r>
    <x v="1"/>
    <x v="104"/>
    <n v="0"/>
    <s v="De Bonte Raaf"/>
  </r>
  <r>
    <x v="1"/>
    <x v="105"/>
    <n v="0"/>
    <s v="De Bonte Raaf"/>
  </r>
  <r>
    <x v="1"/>
    <x v="106"/>
    <n v="144"/>
    <s v="De Bonte Raaf"/>
  </r>
  <r>
    <x v="1"/>
    <x v="108"/>
    <n v="25634.7"/>
    <s v="De Bonte Raaf"/>
  </r>
  <r>
    <x v="1"/>
    <x v="109"/>
    <n v="13341"/>
    <s v="De Bonte Raaf"/>
  </r>
  <r>
    <x v="1"/>
    <x v="110"/>
    <n v="50"/>
    <s v="De Bonte Raaf"/>
  </r>
  <r>
    <x v="1"/>
    <x v="111"/>
    <n v="0"/>
    <s v="De Bonte Raaf"/>
  </r>
  <r>
    <x v="1"/>
    <x v="112"/>
    <n v="357.25"/>
    <s v="De Bonte Raaf"/>
  </r>
  <r>
    <x v="1"/>
    <x v="113"/>
    <n v="0"/>
    <s v="De Bonte Raaf"/>
  </r>
  <r>
    <x v="1"/>
    <x v="114"/>
    <n v="0"/>
    <s v="De Bonte Raaf"/>
  </r>
  <r>
    <x v="1"/>
    <x v="115"/>
    <n v="0"/>
    <s v="De Bonte Raaf"/>
  </r>
  <r>
    <x v="1"/>
    <x v="116"/>
    <n v="0"/>
    <s v="De Bonte Raaf"/>
  </r>
  <r>
    <x v="1"/>
    <x v="117"/>
    <n v="0"/>
    <s v="De Bonte Raaf"/>
  </r>
  <r>
    <x v="1"/>
    <x v="118"/>
    <n v="0"/>
    <s v="De Bonte Raaf"/>
  </r>
  <r>
    <x v="1"/>
    <x v="119"/>
    <n v="0"/>
    <s v="De Bonte Raaf"/>
  </r>
  <r>
    <x v="1"/>
    <x v="120"/>
    <n v="0"/>
    <s v="De Bonte Raaf"/>
  </r>
  <r>
    <x v="1"/>
    <x v="121"/>
    <n v="0"/>
    <s v="De Bonte Raaf"/>
  </r>
  <r>
    <x v="1"/>
    <x v="122"/>
    <n v="0"/>
    <s v="De Bonte Raaf"/>
  </r>
  <r>
    <x v="1"/>
    <x v="123"/>
    <n v="0"/>
    <s v="De Bonte Raaf"/>
  </r>
  <r>
    <x v="1"/>
    <x v="124"/>
    <n v="0"/>
    <s v="De Bonte Raaf"/>
  </r>
  <r>
    <x v="1"/>
    <x v="125"/>
    <n v="0"/>
    <s v="De Bonte Raaf"/>
  </r>
  <r>
    <x v="1"/>
    <x v="126"/>
    <n v="0"/>
    <s v="De Bonte Raaf"/>
  </r>
  <r>
    <x v="1"/>
    <x v="127"/>
    <n v="0"/>
    <s v="De Bonte Raaf"/>
  </r>
  <r>
    <x v="1"/>
    <x v="128"/>
    <n v="0"/>
    <s v="De Bonte Raaf"/>
  </r>
  <r>
    <x v="1"/>
    <x v="129"/>
    <n v="0"/>
    <s v="De Bonte Raaf"/>
  </r>
  <r>
    <x v="1"/>
    <x v="130"/>
    <n v="-36.770000000000003"/>
    <s v="De Bonte Raaf"/>
  </r>
  <r>
    <x v="1"/>
    <x v="131"/>
    <n v="0"/>
    <s v="De Bonte Raaf"/>
  </r>
  <r>
    <x v="1"/>
    <x v="132"/>
    <n v="0"/>
    <s v="De Bonte Raaf"/>
  </r>
  <r>
    <x v="1"/>
    <x v="133"/>
    <n v="1469.61"/>
    <s v="De Bonte Raaf"/>
  </r>
  <r>
    <x v="1"/>
    <x v="134"/>
    <n v="-269.45999999999998"/>
    <s v="De Bonte Raaf"/>
  </r>
  <r>
    <x v="1"/>
    <x v="135"/>
    <n v="-269.45999999999998"/>
    <s v="De Bonte Raaf"/>
  </r>
  <r>
    <x v="1"/>
    <x v="136"/>
    <n v="0"/>
    <s v="De Bonte Raaf"/>
  </r>
  <r>
    <x v="1"/>
    <x v="137"/>
    <n v="0"/>
    <s v="De Bonte Raaf"/>
  </r>
  <r>
    <x v="1"/>
    <x v="138"/>
    <n v="823.81"/>
    <s v="De Bonte Raaf"/>
  </r>
  <r>
    <x v="1"/>
    <x v="139"/>
    <n v="2144.42"/>
    <s v="De Bonte Raaf"/>
  </r>
  <r>
    <x v="1"/>
    <x v="140"/>
    <n v="2050.77"/>
    <s v="De Bonte Raaf"/>
  </r>
  <r>
    <x v="1"/>
    <x v="141"/>
    <n v="1095.8599999999999"/>
    <s v="De Bonte Raaf"/>
  </r>
  <r>
    <x v="1"/>
    <x v="142"/>
    <n v="184.02"/>
    <s v="De Bonte Raaf"/>
  </r>
  <r>
    <x v="1"/>
    <x v="143"/>
    <n v="-157.29"/>
    <s v="De Bonte Raaf"/>
  </r>
  <r>
    <x v="1"/>
    <x v="144"/>
    <n v="245.42"/>
    <s v="De Bonte Raaf"/>
  </r>
  <r>
    <x v="1"/>
    <x v="145"/>
    <n v="-209.71"/>
    <s v="De Bonte Raaf"/>
  </r>
  <r>
    <x v="1"/>
    <x v="146"/>
    <n v="384.48"/>
    <s v="De Bonte Raaf"/>
  </r>
  <r>
    <x v="1"/>
    <x v="147"/>
    <n v="0"/>
    <s v="De Bonte Raaf"/>
  </r>
  <r>
    <x v="1"/>
    <x v="148"/>
    <n v="384.48"/>
    <s v="De Bonte Raaf"/>
  </r>
  <r>
    <x v="1"/>
    <x v="149"/>
    <n v="200.11"/>
    <s v="De Bonte Raaf"/>
  </r>
  <r>
    <x v="1"/>
    <x v="150"/>
    <n v="0.02"/>
    <s v="De Bonte Raaf"/>
  </r>
  <r>
    <x v="1"/>
    <x v="151"/>
    <n v="30.03"/>
    <s v="De Bonte Raaf"/>
  </r>
  <r>
    <x v="1"/>
    <x v="152"/>
    <n v="0"/>
    <s v="De Bonte Raaf"/>
  </r>
  <r>
    <x v="1"/>
    <x v="153"/>
    <n v="40.020000000000003"/>
    <s v="De Bonte Raaf"/>
  </r>
  <r>
    <x v="1"/>
    <x v="154"/>
    <n v="0"/>
    <s v="De Bonte Raaf"/>
  </r>
  <r>
    <x v="1"/>
    <x v="155"/>
    <n v="0"/>
    <s v="De Bonte Raaf"/>
  </r>
  <r>
    <x v="1"/>
    <x v="156"/>
    <n v="0"/>
    <s v="De Bonte Raaf"/>
  </r>
  <r>
    <x v="1"/>
    <x v="157"/>
    <n v="0"/>
    <s v="De Bonte Raaf"/>
  </r>
  <r>
    <x v="1"/>
    <x v="158"/>
    <n v="0"/>
    <s v="De Bonte Raaf"/>
  </r>
  <r>
    <x v="1"/>
    <x v="159"/>
    <n v="0"/>
    <s v="De Bonte Raaf"/>
  </r>
  <r>
    <x v="1"/>
    <x v="160"/>
    <n v="0"/>
    <s v="De Bonte Raaf"/>
  </r>
  <r>
    <x v="1"/>
    <x v="161"/>
    <n v="0"/>
    <s v="De Bonte Raaf"/>
  </r>
  <r>
    <x v="1"/>
    <x v="162"/>
    <n v="1951.53"/>
    <s v="De Bonte Raaf"/>
  </r>
  <r>
    <x v="1"/>
    <x v="163"/>
    <n v="1173.6600000000001"/>
    <s v="De Bonte Raaf"/>
  </r>
  <r>
    <x v="1"/>
    <x v="164"/>
    <n v="0"/>
    <s v="De Bonte Raaf"/>
  </r>
  <r>
    <x v="1"/>
    <x v="165"/>
    <n v="0"/>
    <s v="De Bonte Raaf"/>
  </r>
  <r>
    <x v="1"/>
    <x v="166"/>
    <n v="0"/>
    <s v="De Bonte Raaf"/>
  </r>
  <r>
    <x v="1"/>
    <x v="167"/>
    <n v="0"/>
    <s v="De Bonte Raaf"/>
  </r>
  <r>
    <x v="1"/>
    <x v="168"/>
    <n v="0"/>
    <s v="De Bonte Raaf"/>
  </r>
  <r>
    <x v="1"/>
    <x v="169"/>
    <n v="0"/>
    <s v="De Bonte Raaf"/>
  </r>
  <r>
    <x v="1"/>
    <x v="170"/>
    <n v="142.25"/>
    <s v="De Bonte Raaf"/>
  </r>
  <r>
    <x v="1"/>
    <x v="171"/>
    <n v="84.16"/>
    <s v="De Bonte Raaf"/>
  </r>
  <r>
    <x v="1"/>
    <x v="172"/>
    <n v="0"/>
    <s v="De Bonte Raaf"/>
  </r>
  <r>
    <x v="1"/>
    <x v="173"/>
    <n v="0"/>
    <s v="De Bonte Raaf"/>
  </r>
  <r>
    <x v="1"/>
    <x v="174"/>
    <n v="789.21"/>
    <s v="De Bonte Raaf"/>
  </r>
  <r>
    <x v="1"/>
    <x v="175"/>
    <n v="420.83"/>
    <s v="De Bonte Raaf"/>
  </r>
  <r>
    <x v="1"/>
    <x v="176"/>
    <n v="0"/>
    <s v="De Bonte Raaf"/>
  </r>
  <r>
    <x v="1"/>
    <x v="177"/>
    <n v="0"/>
    <s v="De Bonte Raaf"/>
  </r>
  <r>
    <x v="1"/>
    <x v="178"/>
    <n v="0"/>
    <s v="De Bonte Raaf"/>
  </r>
  <r>
    <x v="1"/>
    <x v="179"/>
    <n v="0"/>
    <s v="De Bonte Raaf"/>
  </r>
  <r>
    <x v="1"/>
    <x v="180"/>
    <n v="0"/>
    <s v="De Bonte Raaf"/>
  </r>
  <r>
    <x v="1"/>
    <x v="181"/>
    <n v="0"/>
    <s v="De Bonte Raaf"/>
  </r>
  <r>
    <x v="1"/>
    <x v="182"/>
    <n v="93.95"/>
    <s v="De Bonte Raaf"/>
  </r>
  <r>
    <x v="1"/>
    <x v="183"/>
    <n v="57.67"/>
    <s v="De Bonte Raaf"/>
  </r>
  <r>
    <x v="1"/>
    <x v="184"/>
    <n v="0"/>
    <s v="De Bonte Raaf"/>
  </r>
  <r>
    <x v="1"/>
    <x v="185"/>
    <n v="0"/>
    <s v="De Bonte Raaf"/>
  </r>
  <r>
    <x v="1"/>
    <x v="186"/>
    <n v="0"/>
    <s v="De Bonte Raaf"/>
  </r>
  <r>
    <x v="1"/>
    <x v="187"/>
    <n v="0"/>
    <s v="De Bonte Raaf"/>
  </r>
  <r>
    <x v="1"/>
    <x v="188"/>
    <n v="0"/>
    <s v="De Bonte Raaf"/>
  </r>
  <r>
    <x v="1"/>
    <x v="189"/>
    <n v="0"/>
    <s v="De Bonte Raaf"/>
  </r>
  <r>
    <x v="1"/>
    <x v="190"/>
    <n v="0"/>
    <s v="De Bonte Raaf"/>
  </r>
  <r>
    <x v="1"/>
    <x v="191"/>
    <n v="0"/>
    <s v="De Bonte Raaf"/>
  </r>
  <r>
    <x v="1"/>
    <x v="192"/>
    <n v="0"/>
    <s v="De Bonte Raaf"/>
  </r>
  <r>
    <x v="1"/>
    <x v="193"/>
    <n v="0"/>
    <s v="De Bonte Raaf"/>
  </r>
  <r>
    <x v="1"/>
    <x v="194"/>
    <n v="1798.51"/>
    <s v="De Bonte Raaf"/>
  </r>
  <r>
    <x v="1"/>
    <x v="195"/>
    <n v="1091.05"/>
    <s v="De Bonte Raaf"/>
  </r>
  <r>
    <x v="1"/>
    <x v="196"/>
    <n v="0"/>
    <s v="De Bonte Raaf"/>
  </r>
  <r>
    <x v="1"/>
    <x v="197"/>
    <n v="-3460.02"/>
    <s v="De Bonte Raaf"/>
  </r>
  <r>
    <x v="1"/>
    <x v="198"/>
    <n v="-1585.33"/>
    <s v="De Bonte Raaf"/>
  </r>
  <r>
    <x v="1"/>
    <x v="199"/>
    <n v="-499.87"/>
    <s v="De Bonte Raaf"/>
  </r>
  <r>
    <x v="1"/>
    <x v="200"/>
    <n v="-1031.1199999999999"/>
    <s v="De Bonte Raaf"/>
  </r>
  <r>
    <x v="1"/>
    <x v="201"/>
    <n v="0"/>
    <s v="De Bonte Raaf"/>
  </r>
  <r>
    <x v="1"/>
    <x v="202"/>
    <n v="0"/>
    <s v="De Bonte Raaf"/>
  </r>
  <r>
    <x v="1"/>
    <x v="203"/>
    <n v="0"/>
    <s v="De Bonte Raaf"/>
  </r>
  <r>
    <x v="1"/>
    <x v="204"/>
    <n v="0"/>
    <s v="De Bonte Raaf"/>
  </r>
  <r>
    <x v="1"/>
    <x v="205"/>
    <n v="0"/>
    <s v="De Bonte Raaf"/>
  </r>
  <r>
    <x v="1"/>
    <x v="206"/>
    <n v="22883.1"/>
    <s v="De Bonte Raaf"/>
  </r>
  <r>
    <x v="1"/>
    <x v="207"/>
    <n v="12969.99"/>
    <s v="De Bonte Raaf"/>
  </r>
  <r>
    <x v="1"/>
    <x v="208"/>
    <n v="0"/>
    <s v="De Bonte Raaf"/>
  </r>
  <r>
    <x v="1"/>
    <x v="209"/>
    <n v="0"/>
    <s v="De Bonte Raaf"/>
  </r>
  <r>
    <x v="1"/>
    <x v="210"/>
    <n v="22883.1"/>
    <s v="De Bonte Raaf"/>
  </r>
  <r>
    <x v="1"/>
    <x v="211"/>
    <n v="12969.99"/>
    <s v="De Bonte Raaf"/>
  </r>
  <r>
    <x v="1"/>
    <x v="212"/>
    <n v="0"/>
    <s v="De Bonte Raaf"/>
  </r>
  <r>
    <x v="1"/>
    <x v="213"/>
    <n v="0"/>
    <s v="De Bonte Raaf"/>
  </r>
  <r>
    <x v="2"/>
    <x v="0"/>
    <n v="14836.96"/>
    <s v="De Bonte Raaf"/>
  </r>
  <r>
    <x v="2"/>
    <x v="2"/>
    <n v="54984.06"/>
    <s v="De Bonte Raaf"/>
  </r>
  <r>
    <x v="2"/>
    <x v="5"/>
    <n v="14836.96"/>
    <s v="De Bonte Raaf"/>
  </r>
  <r>
    <x v="2"/>
    <x v="7"/>
    <n v="0"/>
    <s v="De Bonte Raaf"/>
  </r>
  <r>
    <x v="2"/>
    <x v="9"/>
    <n v="5105.49"/>
    <s v="De Bonte Raaf"/>
  </r>
  <r>
    <x v="2"/>
    <x v="12"/>
    <n v="14836.96"/>
    <s v="De Bonte Raaf"/>
  </r>
  <r>
    <x v="2"/>
    <x v="14"/>
    <n v="0"/>
    <s v="De Bonte Raaf"/>
  </r>
  <r>
    <x v="2"/>
    <x v="16"/>
    <n v="5105.49"/>
    <s v="De Bonte Raaf"/>
  </r>
  <r>
    <x v="2"/>
    <x v="18"/>
    <n v="23490.17"/>
    <s v="De Bonte Raaf"/>
  </r>
  <r>
    <x v="2"/>
    <x v="21"/>
    <n v="0"/>
    <s v="De Bonte Raaf"/>
  </r>
  <r>
    <x v="2"/>
    <x v="22"/>
    <n v="0"/>
    <s v="De Bonte Raaf"/>
  </r>
  <r>
    <x v="2"/>
    <x v="24"/>
    <n v="5105.49"/>
    <s v="De Bonte Raaf"/>
  </r>
  <r>
    <x v="2"/>
    <x v="26"/>
    <n v="0"/>
    <s v="De Bonte Raaf"/>
  </r>
  <r>
    <x v="2"/>
    <x v="30"/>
    <n v="14836.96"/>
    <s v="De Bonte Raaf"/>
  </r>
  <r>
    <x v="2"/>
    <x v="33"/>
    <n v="18259.169999999998"/>
    <s v="De Bonte Raaf"/>
  </r>
  <r>
    <x v="2"/>
    <x v="36"/>
    <n v="14836.96"/>
    <s v="De Bonte Raaf"/>
  </r>
  <r>
    <x v="2"/>
    <x v="40"/>
    <n v="14836.96"/>
    <s v="De Bonte Raaf"/>
  </r>
  <r>
    <x v="2"/>
    <x v="43"/>
    <n v="14836.96"/>
    <s v="De Bonte Raaf"/>
  </r>
  <r>
    <x v="2"/>
    <x v="45"/>
    <n v="0"/>
    <s v="De Bonte Raaf"/>
  </r>
  <r>
    <x v="2"/>
    <x v="47"/>
    <n v="19942.45"/>
    <s v="De Bonte Raaf"/>
  </r>
  <r>
    <x v="2"/>
    <x v="49"/>
    <n v="0"/>
    <s v="De Bonte Raaf"/>
  </r>
  <r>
    <x v="2"/>
    <x v="51"/>
    <n v="19942.45"/>
    <s v="De Bonte Raaf"/>
  </r>
  <r>
    <x v="2"/>
    <x v="53"/>
    <n v="185"/>
    <s v="De Bonte Raaf"/>
  </r>
  <r>
    <x v="2"/>
    <x v="55"/>
    <n v="19942.45"/>
    <s v="De Bonte Raaf"/>
  </r>
  <r>
    <x v="2"/>
    <x v="57"/>
    <n v="-1614.43"/>
    <s v="De Bonte Raaf"/>
  </r>
  <r>
    <x v="2"/>
    <x v="59"/>
    <n v="19942.45"/>
    <s v="De Bonte Raaf"/>
  </r>
  <r>
    <x v="2"/>
    <x v="61"/>
    <n v="19942.45"/>
    <s v="De Bonte Raaf"/>
  </r>
  <r>
    <x v="2"/>
    <x v="63"/>
    <n v="19942.45"/>
    <s v="De Bonte Raaf"/>
  </r>
  <r>
    <x v="2"/>
    <x v="65"/>
    <n v="184.36"/>
    <s v="De Bonte Raaf"/>
  </r>
  <r>
    <x v="2"/>
    <x v="67"/>
    <n v="1637.01"/>
    <s v="De Bonte Raaf"/>
  </r>
  <r>
    <x v="2"/>
    <x v="69"/>
    <n v="2437.14"/>
    <s v="De Bonte Raaf"/>
  </r>
  <r>
    <x v="2"/>
    <x v="71"/>
    <n v="14836.96"/>
    <s v="De Bonte Raaf"/>
  </r>
  <r>
    <x v="2"/>
    <x v="73"/>
    <n v="5105.49"/>
    <s v="De Bonte Raaf"/>
  </r>
  <r>
    <x v="2"/>
    <x v="75"/>
    <n v="15750"/>
    <s v="De Bonte Raaf"/>
  </r>
  <r>
    <x v="2"/>
    <x v="77"/>
    <n v="100.98"/>
    <s v="De Bonte Raaf"/>
  </r>
  <r>
    <x v="2"/>
    <x v="79"/>
    <n v="1627.62"/>
    <s v="De Bonte Raaf"/>
  </r>
  <r>
    <x v="2"/>
    <x v="81"/>
    <n v="1308.81"/>
    <s v="De Bonte Raaf"/>
  </r>
  <r>
    <x v="2"/>
    <x v="83"/>
    <n v="900"/>
    <s v="De Bonte Raaf"/>
  </r>
  <r>
    <x v="2"/>
    <x v="85"/>
    <n v="900"/>
    <s v="De Bonte Raaf"/>
  </r>
  <r>
    <x v="2"/>
    <x v="87"/>
    <n v="1628"/>
    <s v="De Bonte Raaf"/>
  </r>
  <r>
    <x v="2"/>
    <x v="89"/>
    <n v="1336.14"/>
    <s v="De Bonte Raaf"/>
  </r>
  <r>
    <x v="2"/>
    <x v="214"/>
    <n v="-324.81"/>
    <s v="De Bonte Raaf"/>
  </r>
  <r>
    <x v="2"/>
    <x v="97"/>
    <n v="2923.29"/>
    <s v="De Bonte Raaf"/>
  </r>
  <r>
    <x v="2"/>
    <x v="99"/>
    <n v="0"/>
    <s v="De Bonte Raaf"/>
  </r>
  <r>
    <x v="2"/>
    <x v="215"/>
    <n v="305.01"/>
    <s v="De Bonte Raaf"/>
  </r>
  <r>
    <x v="2"/>
    <x v="102"/>
    <n v="2903.49"/>
    <s v="De Bonte Raaf"/>
  </r>
  <r>
    <x v="2"/>
    <x v="104"/>
    <n v="0"/>
    <s v="De Bonte Raaf"/>
  </r>
  <r>
    <x v="2"/>
    <x v="216"/>
    <n v="305.01"/>
    <s v="De Bonte Raaf"/>
  </r>
  <r>
    <x v="2"/>
    <x v="108"/>
    <n v="14836.96"/>
    <s v="De Bonte Raaf"/>
  </r>
  <r>
    <x v="2"/>
    <x v="111"/>
    <n v="3422.21"/>
    <s v="De Bonte Raaf"/>
  </r>
  <r>
    <x v="2"/>
    <x v="116"/>
    <n v="0"/>
    <s v="De Bonte Raaf"/>
  </r>
  <r>
    <x v="2"/>
    <x v="118"/>
    <n v="0"/>
    <s v="De Bonte Raaf"/>
  </r>
  <r>
    <x v="2"/>
    <x v="120"/>
    <n v="0"/>
    <s v="De Bonte Raaf"/>
  </r>
  <r>
    <x v="2"/>
    <x v="123"/>
    <n v="0"/>
    <s v="De Bonte Raaf"/>
  </r>
  <r>
    <x v="2"/>
    <x v="138"/>
    <n v="1460.73"/>
    <s v="De Bonte Raaf"/>
  </r>
  <r>
    <x v="2"/>
    <x v="140"/>
    <n v="1460.73"/>
    <s v="De Bonte Raaf"/>
  </r>
  <r>
    <x v="2"/>
    <x v="142"/>
    <n v="0"/>
    <s v="De Bonte Raaf"/>
  </r>
  <r>
    <x v="2"/>
    <x v="144"/>
    <n v="0"/>
    <s v="De Bonte Raaf"/>
  </r>
  <r>
    <x v="2"/>
    <x v="146"/>
    <n v="222.55"/>
    <s v="De Bonte Raaf"/>
  </r>
  <r>
    <x v="2"/>
    <x v="148"/>
    <n v="222.55"/>
    <s v="De Bonte Raaf"/>
  </r>
  <r>
    <x v="2"/>
    <x v="150"/>
    <n v="0.02"/>
    <s v="De Bonte Raaf"/>
  </r>
  <r>
    <x v="2"/>
    <x v="152"/>
    <n v="0"/>
    <s v="De Bonte Raaf"/>
  </r>
  <r>
    <x v="2"/>
    <x v="154"/>
    <n v="0"/>
    <s v="De Bonte Raaf"/>
  </r>
  <r>
    <x v="2"/>
    <x v="156"/>
    <n v="0"/>
    <s v="De Bonte Raaf"/>
  </r>
  <r>
    <x v="2"/>
    <x v="158"/>
    <n v="0"/>
    <s v="De Bonte Raaf"/>
  </r>
  <r>
    <x v="2"/>
    <x v="160"/>
    <n v="0"/>
    <s v="De Bonte Raaf"/>
  </r>
  <r>
    <x v="2"/>
    <x v="162"/>
    <n v="1449.78"/>
    <s v="De Bonte Raaf"/>
  </r>
  <r>
    <x v="2"/>
    <x v="164"/>
    <n v="0"/>
    <s v="De Bonte Raaf"/>
  </r>
  <r>
    <x v="2"/>
    <x v="166"/>
    <n v="0"/>
    <s v="De Bonte Raaf"/>
  </r>
  <r>
    <x v="2"/>
    <x v="168"/>
    <n v="0"/>
    <s v="De Bonte Raaf"/>
  </r>
  <r>
    <x v="2"/>
    <x v="170"/>
    <n v="105.73"/>
    <s v="De Bonte Raaf"/>
  </r>
  <r>
    <x v="2"/>
    <x v="172"/>
    <n v="0"/>
    <s v="De Bonte Raaf"/>
  </r>
  <r>
    <x v="2"/>
    <x v="174"/>
    <n v="586.30999999999995"/>
    <s v="De Bonte Raaf"/>
  </r>
  <r>
    <x v="2"/>
    <x v="176"/>
    <n v="0"/>
    <s v="De Bonte Raaf"/>
  </r>
  <r>
    <x v="2"/>
    <x v="178"/>
    <n v="0"/>
    <s v="De Bonte Raaf"/>
  </r>
  <r>
    <x v="2"/>
    <x v="180"/>
    <n v="0"/>
    <s v="De Bonte Raaf"/>
  </r>
  <r>
    <x v="2"/>
    <x v="182"/>
    <n v="69.760000000000005"/>
    <s v="De Bonte Raaf"/>
  </r>
  <r>
    <x v="2"/>
    <x v="184"/>
    <n v="0"/>
    <s v="De Bonte Raaf"/>
  </r>
  <r>
    <x v="2"/>
    <x v="186"/>
    <n v="0"/>
    <s v="De Bonte Raaf"/>
  </r>
  <r>
    <x v="2"/>
    <x v="188"/>
    <n v="0"/>
    <s v="De Bonte Raaf"/>
  </r>
  <r>
    <x v="2"/>
    <x v="190"/>
    <n v="0"/>
    <s v="De Bonte Raaf"/>
  </r>
  <r>
    <x v="2"/>
    <x v="192"/>
    <n v="0"/>
    <s v="De Bonte Raaf"/>
  </r>
  <r>
    <x v="2"/>
    <x v="194"/>
    <n v="1336.14"/>
    <s v="De Bonte Raaf"/>
  </r>
  <r>
    <x v="2"/>
    <x v="197"/>
    <n v="-1178.42"/>
    <s v="De Bonte Raaf"/>
  </r>
  <r>
    <x v="2"/>
    <x v="199"/>
    <n v="-436.01"/>
    <s v="De Bonte Raaf"/>
  </r>
  <r>
    <x v="2"/>
    <x v="201"/>
    <n v="0"/>
    <s v="De Bonte Raaf"/>
  </r>
  <r>
    <x v="2"/>
    <x v="203"/>
    <n v="0"/>
    <s v="De Bonte Raaf"/>
  </r>
  <r>
    <x v="2"/>
    <x v="206"/>
    <n v="18328.02"/>
    <s v="De Bonte Raaf"/>
  </r>
  <r>
    <x v="2"/>
    <x v="208"/>
    <n v="0"/>
    <s v="De Bonte Raaf"/>
  </r>
  <r>
    <x v="2"/>
    <x v="210"/>
    <n v="18328.02"/>
    <s v="De Bonte Raaf"/>
  </r>
  <r>
    <x v="2"/>
    <x v="212"/>
    <n v="305.01"/>
    <s v="De Bonte Raaf"/>
  </r>
  <r>
    <x v="3"/>
    <x v="0"/>
    <n v="8965.3799999999992"/>
    <s v="De Bonte Raaf"/>
  </r>
  <r>
    <x v="3"/>
    <x v="1"/>
    <n v="5783.56"/>
    <s v="De Bonte Raaf"/>
  </r>
  <r>
    <x v="3"/>
    <x v="2"/>
    <n v="26343.21"/>
    <s v="De Bonte Raaf"/>
  </r>
  <r>
    <x v="3"/>
    <x v="3"/>
    <n v="17423.669999999998"/>
    <s v="De Bonte Raaf"/>
  </r>
  <r>
    <x v="3"/>
    <x v="5"/>
    <n v="8965.3799999999992"/>
    <s v="De Bonte Raaf"/>
  </r>
  <r>
    <x v="3"/>
    <x v="6"/>
    <n v="5664.96"/>
    <s v="De Bonte Raaf"/>
  </r>
  <r>
    <x v="3"/>
    <x v="7"/>
    <n v="0"/>
    <s v="De Bonte Raaf"/>
  </r>
  <r>
    <x v="3"/>
    <x v="8"/>
    <n v="0"/>
    <s v="De Bonte Raaf"/>
  </r>
  <r>
    <x v="3"/>
    <x v="9"/>
    <n v="263.70999999999998"/>
    <s v="De Bonte Raaf"/>
  </r>
  <r>
    <x v="3"/>
    <x v="10"/>
    <n v="368.01"/>
    <s v="De Bonte Raaf"/>
  </r>
  <r>
    <x v="3"/>
    <x v="12"/>
    <n v="8965.3799999999992"/>
    <s v="De Bonte Raaf"/>
  </r>
  <r>
    <x v="3"/>
    <x v="13"/>
    <n v="5664.96"/>
    <s v="De Bonte Raaf"/>
  </r>
  <r>
    <x v="3"/>
    <x v="14"/>
    <n v="0"/>
    <s v="De Bonte Raaf"/>
  </r>
  <r>
    <x v="3"/>
    <x v="15"/>
    <n v="0"/>
    <s v="De Bonte Raaf"/>
  </r>
  <r>
    <x v="3"/>
    <x v="16"/>
    <n v="263.70999999999998"/>
    <s v="De Bonte Raaf"/>
  </r>
  <r>
    <x v="3"/>
    <x v="17"/>
    <n v="368.01"/>
    <s v="De Bonte Raaf"/>
  </r>
  <r>
    <x v="3"/>
    <x v="18"/>
    <n v="11661.48"/>
    <s v="De Bonte Raaf"/>
  </r>
  <r>
    <x v="3"/>
    <x v="19"/>
    <n v="8216.7999999999993"/>
    <s v="De Bonte Raaf"/>
  </r>
  <r>
    <x v="3"/>
    <x v="20"/>
    <n v="0"/>
    <s v="De Bonte Raaf"/>
  </r>
  <r>
    <x v="3"/>
    <x v="21"/>
    <n v="0"/>
    <s v="De Bonte Raaf"/>
  </r>
  <r>
    <x v="3"/>
    <x v="22"/>
    <n v="0"/>
    <s v="De Bonte Raaf"/>
  </r>
  <r>
    <x v="3"/>
    <x v="23"/>
    <n v="0"/>
    <s v="De Bonte Raaf"/>
  </r>
  <r>
    <x v="3"/>
    <x v="24"/>
    <n v="263.70999999999998"/>
    <s v="De Bonte Raaf"/>
  </r>
  <r>
    <x v="3"/>
    <x v="25"/>
    <n v="368.01"/>
    <s v="De Bonte Raaf"/>
  </r>
  <r>
    <x v="3"/>
    <x v="217"/>
    <n v="202.5"/>
    <s v="De Bonte Raaf"/>
  </r>
  <r>
    <x v="3"/>
    <x v="218"/>
    <n v="112.5"/>
    <s v="De Bonte Raaf"/>
  </r>
  <r>
    <x v="3"/>
    <x v="28"/>
    <n v="0"/>
    <s v="De Bonte Raaf"/>
  </r>
  <r>
    <x v="3"/>
    <x v="30"/>
    <n v="8965.3799999999992"/>
    <s v="De Bonte Raaf"/>
  </r>
  <r>
    <x v="3"/>
    <x v="31"/>
    <n v="5783.56"/>
    <s v="De Bonte Raaf"/>
  </r>
  <r>
    <x v="3"/>
    <x v="33"/>
    <n v="8965.3799999999992"/>
    <s v="De Bonte Raaf"/>
  </r>
  <r>
    <x v="3"/>
    <x v="34"/>
    <n v="5783.56"/>
    <s v="De Bonte Raaf"/>
  </r>
  <r>
    <x v="3"/>
    <x v="36"/>
    <n v="8965.3799999999992"/>
    <s v="De Bonte Raaf"/>
  </r>
  <r>
    <x v="3"/>
    <x v="37"/>
    <n v="5783.56"/>
    <s v="De Bonte Raaf"/>
  </r>
  <r>
    <x v="3"/>
    <x v="38"/>
    <n v="0"/>
    <s v="De Bonte Raaf"/>
  </r>
  <r>
    <x v="3"/>
    <x v="40"/>
    <n v="8965.3799999999992"/>
    <s v="De Bonte Raaf"/>
  </r>
  <r>
    <x v="3"/>
    <x v="41"/>
    <n v="5783.56"/>
    <s v="De Bonte Raaf"/>
  </r>
  <r>
    <x v="3"/>
    <x v="43"/>
    <n v="8965.3799999999992"/>
    <s v="De Bonte Raaf"/>
  </r>
  <r>
    <x v="3"/>
    <x v="44"/>
    <n v="5783.56"/>
    <s v="De Bonte Raaf"/>
  </r>
  <r>
    <x v="3"/>
    <x v="45"/>
    <n v="0"/>
    <s v="De Bonte Raaf"/>
  </r>
  <r>
    <x v="3"/>
    <x v="46"/>
    <n v="0"/>
    <s v="De Bonte Raaf"/>
  </r>
  <r>
    <x v="3"/>
    <x v="47"/>
    <n v="9229.09"/>
    <s v="De Bonte Raaf"/>
  </r>
  <r>
    <x v="3"/>
    <x v="48"/>
    <n v="6032.97"/>
    <s v="De Bonte Raaf"/>
  </r>
  <r>
    <x v="3"/>
    <x v="49"/>
    <n v="0"/>
    <s v="De Bonte Raaf"/>
  </r>
  <r>
    <x v="3"/>
    <x v="50"/>
    <n v="0"/>
    <s v="De Bonte Raaf"/>
  </r>
  <r>
    <x v="3"/>
    <x v="51"/>
    <n v="9229.09"/>
    <s v="De Bonte Raaf"/>
  </r>
  <r>
    <x v="3"/>
    <x v="52"/>
    <n v="6032.97"/>
    <s v="De Bonte Raaf"/>
  </r>
  <r>
    <x v="3"/>
    <x v="53"/>
    <n v="112"/>
    <s v="De Bonte Raaf"/>
  </r>
  <r>
    <x v="3"/>
    <x v="54"/>
    <n v="65"/>
    <s v="De Bonte Raaf"/>
  </r>
  <r>
    <x v="3"/>
    <x v="55"/>
    <n v="9229.09"/>
    <s v="De Bonte Raaf"/>
  </r>
  <r>
    <x v="3"/>
    <x v="56"/>
    <n v="6032.97"/>
    <s v="De Bonte Raaf"/>
  </r>
  <r>
    <x v="3"/>
    <x v="57"/>
    <n v="-650.52"/>
    <s v="De Bonte Raaf"/>
  </r>
  <r>
    <x v="3"/>
    <x v="58"/>
    <n v="-337.58"/>
    <s v="De Bonte Raaf"/>
  </r>
  <r>
    <x v="3"/>
    <x v="59"/>
    <n v="9229.09"/>
    <s v="De Bonte Raaf"/>
  </r>
  <r>
    <x v="3"/>
    <x v="60"/>
    <n v="6032.97"/>
    <s v="De Bonte Raaf"/>
  </r>
  <r>
    <x v="3"/>
    <x v="61"/>
    <n v="9229.09"/>
    <s v="De Bonte Raaf"/>
  </r>
  <r>
    <x v="3"/>
    <x v="62"/>
    <n v="6032.97"/>
    <s v="De Bonte Raaf"/>
  </r>
  <r>
    <x v="3"/>
    <x v="63"/>
    <n v="9229.09"/>
    <s v="De Bonte Raaf"/>
  </r>
  <r>
    <x v="3"/>
    <x v="64"/>
    <n v="6032.97"/>
    <s v="De Bonte Raaf"/>
  </r>
  <r>
    <x v="3"/>
    <x v="65"/>
    <n v="195.03"/>
    <s v="De Bonte Raaf"/>
  </r>
  <r>
    <x v="3"/>
    <x v="66"/>
    <n v="108.35"/>
    <s v="De Bonte Raaf"/>
  </r>
  <r>
    <x v="3"/>
    <x v="67"/>
    <n v="806.4"/>
    <s v="De Bonte Raaf"/>
  </r>
  <r>
    <x v="3"/>
    <x v="68"/>
    <n v="510.4"/>
    <s v="De Bonte Raaf"/>
  </r>
  <r>
    <x v="3"/>
    <x v="69"/>
    <n v="697.36"/>
    <s v="De Bonte Raaf"/>
  </r>
  <r>
    <x v="3"/>
    <x v="70"/>
    <n v="607.59"/>
    <s v="De Bonte Raaf"/>
  </r>
  <r>
    <x v="3"/>
    <x v="71"/>
    <n v="8965.3799999999992"/>
    <s v="De Bonte Raaf"/>
  </r>
  <r>
    <x v="3"/>
    <x v="72"/>
    <n v="5664.96"/>
    <s v="De Bonte Raaf"/>
  </r>
  <r>
    <x v="3"/>
    <x v="73"/>
    <n v="263.70999999999998"/>
    <s v="De Bonte Raaf"/>
  </r>
  <r>
    <x v="3"/>
    <x v="74"/>
    <n v="368.01"/>
    <s v="De Bonte Raaf"/>
  </r>
  <r>
    <x v="3"/>
    <x v="75"/>
    <n v="15750"/>
    <s v="De Bonte Raaf"/>
  </r>
  <r>
    <x v="3"/>
    <x v="76"/>
    <n v="8850"/>
    <s v="De Bonte Raaf"/>
  </r>
  <r>
    <x v="3"/>
    <x v="77"/>
    <n v="100.98"/>
    <s v="De Bonte Raaf"/>
  </r>
  <r>
    <x v="3"/>
    <x v="78"/>
    <n v="56.74"/>
    <s v="De Bonte Raaf"/>
  </r>
  <r>
    <x v="3"/>
    <x v="79"/>
    <n v="799.2"/>
    <s v="De Bonte Raaf"/>
  </r>
  <r>
    <x v="3"/>
    <x v="80"/>
    <n v="509.64"/>
    <s v="De Bonte Raaf"/>
  </r>
  <r>
    <x v="3"/>
    <x v="81"/>
    <n v="540"/>
    <s v="De Bonte Raaf"/>
  </r>
  <r>
    <x v="3"/>
    <x v="82"/>
    <n v="326.68"/>
    <s v="De Bonte Raaf"/>
  </r>
  <r>
    <x v="3"/>
    <x v="83"/>
    <n v="540"/>
    <s v="De Bonte Raaf"/>
  </r>
  <r>
    <x v="3"/>
    <x v="84"/>
    <n v="326.68"/>
    <s v="De Bonte Raaf"/>
  </r>
  <r>
    <x v="3"/>
    <x v="85"/>
    <n v="540"/>
    <s v="De Bonte Raaf"/>
  </r>
  <r>
    <x v="3"/>
    <x v="86"/>
    <n v="300"/>
    <s v="De Bonte Raaf"/>
  </r>
  <r>
    <x v="3"/>
    <x v="87"/>
    <n v="802"/>
    <s v="De Bonte Raaf"/>
  </r>
  <r>
    <x v="3"/>
    <x v="88"/>
    <n v="510"/>
    <s v="De Bonte Raaf"/>
  </r>
  <r>
    <x v="3"/>
    <x v="89"/>
    <n v="618.35"/>
    <s v="De Bonte Raaf"/>
  </r>
  <r>
    <x v="3"/>
    <x v="90"/>
    <n v="422.3"/>
    <s v="De Bonte Raaf"/>
  </r>
  <r>
    <x v="3"/>
    <x v="91"/>
    <n v="0"/>
    <s v="De Bonte Raaf"/>
  </r>
  <r>
    <x v="3"/>
    <x v="92"/>
    <n v="16.66"/>
    <s v="De Bonte Raaf"/>
  </r>
  <r>
    <x v="3"/>
    <x v="93"/>
    <n v="0"/>
    <s v="De Bonte Raaf"/>
  </r>
  <r>
    <x v="3"/>
    <x v="94"/>
    <n v="16.66"/>
    <s v="De Bonte Raaf"/>
  </r>
  <r>
    <x v="3"/>
    <x v="95"/>
    <n v="0"/>
    <s v="De Bonte Raaf"/>
  </r>
  <r>
    <x v="3"/>
    <x v="96"/>
    <n v="25787.78"/>
    <s v="De Bonte Raaf"/>
  </r>
  <r>
    <x v="3"/>
    <x v="97"/>
    <n v="1661.85"/>
    <s v="De Bonte Raaf"/>
  </r>
  <r>
    <x v="3"/>
    <x v="98"/>
    <n v="181.97"/>
    <s v="De Bonte Raaf"/>
  </r>
  <r>
    <x v="3"/>
    <x v="99"/>
    <n v="0"/>
    <s v="De Bonte Raaf"/>
  </r>
  <r>
    <x v="3"/>
    <x v="101"/>
    <n v="300"/>
    <s v="De Bonte Raaf"/>
  </r>
  <r>
    <x v="3"/>
    <x v="102"/>
    <n v="1661.85"/>
    <s v="De Bonte Raaf"/>
  </r>
  <r>
    <x v="3"/>
    <x v="103"/>
    <n v="481.97"/>
    <s v="De Bonte Raaf"/>
  </r>
  <r>
    <x v="3"/>
    <x v="104"/>
    <n v="0"/>
    <s v="De Bonte Raaf"/>
  </r>
  <r>
    <x v="3"/>
    <x v="105"/>
    <n v="0"/>
    <s v="De Bonte Raaf"/>
  </r>
  <r>
    <x v="3"/>
    <x v="106"/>
    <n v="74.400000000000006"/>
    <s v="De Bonte Raaf"/>
  </r>
  <r>
    <x v="3"/>
    <x v="108"/>
    <n v="8965.3799999999992"/>
    <s v="De Bonte Raaf"/>
  </r>
  <r>
    <x v="3"/>
    <x v="109"/>
    <n v="5783.56"/>
    <s v="De Bonte Raaf"/>
  </r>
  <r>
    <x v="3"/>
    <x v="110"/>
    <n v="0"/>
    <s v="De Bonte Raaf"/>
  </r>
  <r>
    <x v="3"/>
    <x v="111"/>
    <n v="0"/>
    <s v="De Bonte Raaf"/>
  </r>
  <r>
    <x v="3"/>
    <x v="112"/>
    <n v="0"/>
    <s v="De Bonte Raaf"/>
  </r>
  <r>
    <x v="3"/>
    <x v="113"/>
    <n v="0"/>
    <s v="De Bonte Raaf"/>
  </r>
  <r>
    <x v="3"/>
    <x v="114"/>
    <n v="0"/>
    <s v="De Bonte Raaf"/>
  </r>
  <r>
    <x v="3"/>
    <x v="115"/>
    <n v="0"/>
    <s v="De Bonte Raaf"/>
  </r>
  <r>
    <x v="3"/>
    <x v="116"/>
    <n v="157.5"/>
    <s v="De Bonte Raaf"/>
  </r>
  <r>
    <x v="3"/>
    <x v="117"/>
    <n v="87.5"/>
    <s v="De Bonte Raaf"/>
  </r>
  <r>
    <x v="3"/>
    <x v="118"/>
    <n v="0"/>
    <s v="De Bonte Raaf"/>
  </r>
  <r>
    <x v="3"/>
    <x v="119"/>
    <n v="0"/>
    <s v="De Bonte Raaf"/>
  </r>
  <r>
    <x v="3"/>
    <x v="120"/>
    <n v="45"/>
    <s v="De Bonte Raaf"/>
  </r>
  <r>
    <x v="3"/>
    <x v="121"/>
    <n v="25"/>
    <s v="De Bonte Raaf"/>
  </r>
  <r>
    <x v="3"/>
    <x v="122"/>
    <n v="0"/>
    <s v="De Bonte Raaf"/>
  </r>
  <r>
    <x v="3"/>
    <x v="123"/>
    <n v="0"/>
    <s v="De Bonte Raaf"/>
  </r>
  <r>
    <x v="3"/>
    <x v="124"/>
    <n v="0"/>
    <s v="De Bonte Raaf"/>
  </r>
  <r>
    <x v="3"/>
    <x v="125"/>
    <n v="0"/>
    <s v="De Bonte Raaf"/>
  </r>
  <r>
    <x v="3"/>
    <x v="126"/>
    <n v="0"/>
    <s v="De Bonte Raaf"/>
  </r>
  <r>
    <x v="3"/>
    <x v="127"/>
    <n v="0"/>
    <s v="De Bonte Raaf"/>
  </r>
  <r>
    <x v="3"/>
    <x v="128"/>
    <n v="0"/>
    <s v="De Bonte Raaf"/>
  </r>
  <r>
    <x v="3"/>
    <x v="129"/>
    <n v="0"/>
    <s v="De Bonte Raaf"/>
  </r>
  <r>
    <x v="3"/>
    <x v="130"/>
    <n v="-15.67"/>
    <s v="De Bonte Raaf"/>
  </r>
  <r>
    <x v="3"/>
    <x v="131"/>
    <n v="0"/>
    <s v="De Bonte Raaf"/>
  </r>
  <r>
    <x v="3"/>
    <x v="132"/>
    <n v="0"/>
    <s v="De Bonte Raaf"/>
  </r>
  <r>
    <x v="3"/>
    <x v="133"/>
    <n v="779.88"/>
    <s v="De Bonte Raaf"/>
  </r>
  <r>
    <x v="3"/>
    <x v="134"/>
    <n v="-102.93"/>
    <s v="De Bonte Raaf"/>
  </r>
  <r>
    <x v="3"/>
    <x v="135"/>
    <n v="-102.93"/>
    <s v="De Bonte Raaf"/>
  </r>
  <r>
    <x v="3"/>
    <x v="136"/>
    <n v="0"/>
    <s v="De Bonte Raaf"/>
  </r>
  <r>
    <x v="3"/>
    <x v="137"/>
    <n v="0"/>
    <s v="De Bonte Raaf"/>
  </r>
  <r>
    <x v="3"/>
    <x v="138"/>
    <n v="129.22999999999999"/>
    <s v="De Bonte Raaf"/>
  </r>
  <r>
    <x v="3"/>
    <x v="139"/>
    <n v="368.01"/>
    <s v="De Bonte Raaf"/>
  </r>
  <r>
    <x v="3"/>
    <x v="140"/>
    <n v="717.23"/>
    <s v="De Bonte Raaf"/>
  </r>
  <r>
    <x v="3"/>
    <x v="141"/>
    <n v="462.68"/>
    <s v="De Bonte Raaf"/>
  </r>
  <r>
    <x v="3"/>
    <x v="142"/>
    <n v="88.2"/>
    <s v="De Bonte Raaf"/>
  </r>
  <r>
    <x v="3"/>
    <x v="143"/>
    <n v="14.2"/>
    <s v="De Bonte Raaf"/>
  </r>
  <r>
    <x v="3"/>
    <x v="144"/>
    <n v="117.6"/>
    <s v="De Bonte Raaf"/>
  </r>
  <r>
    <x v="3"/>
    <x v="145"/>
    <n v="18.920000000000002"/>
    <s v="De Bonte Raaf"/>
  </r>
  <r>
    <x v="3"/>
    <x v="146"/>
    <n v="134.47999999999999"/>
    <s v="De Bonte Raaf"/>
  </r>
  <r>
    <x v="3"/>
    <x v="147"/>
    <n v="0"/>
    <s v="De Bonte Raaf"/>
  </r>
  <r>
    <x v="3"/>
    <x v="148"/>
    <n v="134.47999999999999"/>
    <s v="De Bonte Raaf"/>
  </r>
  <r>
    <x v="3"/>
    <x v="149"/>
    <n v="86.75"/>
    <s v="De Bonte Raaf"/>
  </r>
  <r>
    <x v="3"/>
    <x v="150"/>
    <n v="-0.02"/>
    <s v="De Bonte Raaf"/>
  </r>
  <r>
    <x v="3"/>
    <x v="151"/>
    <n v="13"/>
    <s v="De Bonte Raaf"/>
  </r>
  <r>
    <x v="3"/>
    <x v="152"/>
    <n v="0"/>
    <s v="De Bonte Raaf"/>
  </r>
  <r>
    <x v="3"/>
    <x v="153"/>
    <n v="17.350000000000001"/>
    <s v="De Bonte Raaf"/>
  </r>
  <r>
    <x v="3"/>
    <x v="154"/>
    <n v="0"/>
    <s v="De Bonte Raaf"/>
  </r>
  <r>
    <x v="3"/>
    <x v="155"/>
    <n v="0"/>
    <s v="De Bonte Raaf"/>
  </r>
  <r>
    <x v="3"/>
    <x v="156"/>
    <n v="0"/>
    <s v="De Bonte Raaf"/>
  </r>
  <r>
    <x v="3"/>
    <x v="157"/>
    <n v="0"/>
    <s v="De Bonte Raaf"/>
  </r>
  <r>
    <x v="3"/>
    <x v="158"/>
    <n v="0"/>
    <s v="De Bonte Raaf"/>
  </r>
  <r>
    <x v="3"/>
    <x v="159"/>
    <n v="0"/>
    <s v="De Bonte Raaf"/>
  </r>
  <r>
    <x v="3"/>
    <x v="160"/>
    <n v="0"/>
    <s v="De Bonte Raaf"/>
  </r>
  <r>
    <x v="3"/>
    <x v="161"/>
    <n v="0"/>
    <s v="De Bonte Raaf"/>
  </r>
  <r>
    <x v="3"/>
    <x v="162"/>
    <n v="670.98"/>
    <s v="De Bonte Raaf"/>
  </r>
  <r>
    <x v="3"/>
    <x v="163"/>
    <n v="454.28"/>
    <s v="De Bonte Raaf"/>
  </r>
  <r>
    <x v="3"/>
    <x v="164"/>
    <n v="0"/>
    <s v="De Bonte Raaf"/>
  </r>
  <r>
    <x v="3"/>
    <x v="165"/>
    <n v="0"/>
    <s v="De Bonte Raaf"/>
  </r>
  <r>
    <x v="3"/>
    <x v="166"/>
    <n v="0"/>
    <s v="De Bonte Raaf"/>
  </r>
  <r>
    <x v="3"/>
    <x v="167"/>
    <n v="0"/>
    <s v="De Bonte Raaf"/>
  </r>
  <r>
    <x v="3"/>
    <x v="168"/>
    <n v="0"/>
    <s v="De Bonte Raaf"/>
  </r>
  <r>
    <x v="3"/>
    <x v="169"/>
    <n v="0"/>
    <s v="De Bonte Raaf"/>
  </r>
  <r>
    <x v="3"/>
    <x v="170"/>
    <n v="48.89"/>
    <s v="De Bonte Raaf"/>
  </r>
  <r>
    <x v="3"/>
    <x v="171"/>
    <n v="32.58"/>
    <s v="De Bonte Raaf"/>
  </r>
  <r>
    <x v="3"/>
    <x v="172"/>
    <n v="0"/>
    <s v="De Bonte Raaf"/>
  </r>
  <r>
    <x v="3"/>
    <x v="173"/>
    <n v="0"/>
    <s v="De Bonte Raaf"/>
  </r>
  <r>
    <x v="3"/>
    <x v="174"/>
    <n v="271.33"/>
    <s v="De Bonte Raaf"/>
  </r>
  <r>
    <x v="3"/>
    <x v="175"/>
    <n v="162.88999999999999"/>
    <s v="De Bonte Raaf"/>
  </r>
  <r>
    <x v="3"/>
    <x v="176"/>
    <n v="0"/>
    <s v="De Bonte Raaf"/>
  </r>
  <r>
    <x v="3"/>
    <x v="177"/>
    <n v="0"/>
    <s v="De Bonte Raaf"/>
  </r>
  <r>
    <x v="3"/>
    <x v="178"/>
    <n v="0"/>
    <s v="De Bonte Raaf"/>
  </r>
  <r>
    <x v="3"/>
    <x v="179"/>
    <n v="0"/>
    <s v="De Bonte Raaf"/>
  </r>
  <r>
    <x v="3"/>
    <x v="180"/>
    <n v="0"/>
    <s v="De Bonte Raaf"/>
  </r>
  <r>
    <x v="3"/>
    <x v="181"/>
    <n v="0"/>
    <s v="De Bonte Raaf"/>
  </r>
  <r>
    <x v="3"/>
    <x v="182"/>
    <n v="32.340000000000003"/>
    <s v="De Bonte Raaf"/>
  </r>
  <r>
    <x v="3"/>
    <x v="183"/>
    <n v="22.31"/>
    <s v="De Bonte Raaf"/>
  </r>
  <r>
    <x v="3"/>
    <x v="184"/>
    <n v="0"/>
    <s v="De Bonte Raaf"/>
  </r>
  <r>
    <x v="3"/>
    <x v="185"/>
    <n v="0"/>
    <s v="De Bonte Raaf"/>
  </r>
  <r>
    <x v="3"/>
    <x v="186"/>
    <n v="0"/>
    <s v="De Bonte Raaf"/>
  </r>
  <r>
    <x v="3"/>
    <x v="187"/>
    <n v="0"/>
    <s v="De Bonte Raaf"/>
  </r>
  <r>
    <x v="3"/>
    <x v="188"/>
    <n v="0"/>
    <s v="De Bonte Raaf"/>
  </r>
  <r>
    <x v="3"/>
    <x v="189"/>
    <n v="0"/>
    <s v="De Bonte Raaf"/>
  </r>
  <r>
    <x v="3"/>
    <x v="190"/>
    <n v="0"/>
    <s v="De Bonte Raaf"/>
  </r>
  <r>
    <x v="3"/>
    <x v="191"/>
    <n v="0"/>
    <s v="De Bonte Raaf"/>
  </r>
  <r>
    <x v="3"/>
    <x v="192"/>
    <n v="0"/>
    <s v="De Bonte Raaf"/>
  </r>
  <r>
    <x v="3"/>
    <x v="193"/>
    <n v="0"/>
    <s v="De Bonte Raaf"/>
  </r>
  <r>
    <x v="3"/>
    <x v="194"/>
    <n v="618.35"/>
    <s v="De Bonte Raaf"/>
  </r>
  <r>
    <x v="3"/>
    <x v="195"/>
    <n v="422.3"/>
    <s v="De Bonte Raaf"/>
  </r>
  <r>
    <x v="3"/>
    <x v="196"/>
    <n v="0"/>
    <s v="De Bonte Raaf"/>
  </r>
  <r>
    <x v="3"/>
    <x v="197"/>
    <n v="-628"/>
    <s v="De Bonte Raaf"/>
  </r>
  <r>
    <x v="3"/>
    <x v="198"/>
    <n v="-306.92"/>
    <s v="De Bonte Raaf"/>
  </r>
  <r>
    <x v="3"/>
    <x v="199"/>
    <n v="-22.52"/>
    <s v="De Bonte Raaf"/>
  </r>
  <r>
    <x v="3"/>
    <x v="200"/>
    <n v="-30.66"/>
    <s v="De Bonte Raaf"/>
  </r>
  <r>
    <x v="3"/>
    <x v="201"/>
    <n v="0"/>
    <s v="De Bonte Raaf"/>
  </r>
  <r>
    <x v="3"/>
    <x v="202"/>
    <n v="0"/>
    <s v="De Bonte Raaf"/>
  </r>
  <r>
    <x v="3"/>
    <x v="203"/>
    <n v="0"/>
    <s v="De Bonte Raaf"/>
  </r>
  <r>
    <x v="3"/>
    <x v="204"/>
    <n v="0"/>
    <s v="De Bonte Raaf"/>
  </r>
  <r>
    <x v="3"/>
    <x v="205"/>
    <n v="0"/>
    <s v="De Bonte Raaf"/>
  </r>
  <r>
    <x v="3"/>
    <x v="206"/>
    <n v="8781.07"/>
    <s v="De Bonte Raaf"/>
  </r>
  <r>
    <x v="3"/>
    <x v="207"/>
    <n v="5807.89"/>
    <s v="De Bonte Raaf"/>
  </r>
  <r>
    <x v="3"/>
    <x v="208"/>
    <n v="0"/>
    <s v="De Bonte Raaf"/>
  </r>
  <r>
    <x v="3"/>
    <x v="209"/>
    <n v="0"/>
    <s v="De Bonte Raaf"/>
  </r>
  <r>
    <x v="3"/>
    <x v="210"/>
    <n v="8781.07"/>
    <s v="De Bonte Raaf"/>
  </r>
  <r>
    <x v="3"/>
    <x v="211"/>
    <n v="5807.89"/>
    <s v="De Bonte Raaf"/>
  </r>
  <r>
    <x v="3"/>
    <x v="212"/>
    <n v="0"/>
    <s v="De Bonte Raaf"/>
  </r>
  <r>
    <x v="3"/>
    <x v="213"/>
    <n v="0"/>
    <s v="De Bonte Raaf"/>
  </r>
  <r>
    <x v="4"/>
    <x v="1"/>
    <n v="6739.2"/>
    <s v="De Bonte Raaf"/>
  </r>
  <r>
    <x v="4"/>
    <x v="3"/>
    <n v="20403.419999999998"/>
    <s v="De Bonte Raaf"/>
  </r>
  <r>
    <x v="4"/>
    <x v="6"/>
    <n v="6635.44"/>
    <s v="De Bonte Raaf"/>
  </r>
  <r>
    <x v="4"/>
    <x v="8"/>
    <n v="0"/>
    <s v="De Bonte Raaf"/>
  </r>
  <r>
    <x v="4"/>
    <x v="10"/>
    <n v="640.20000000000005"/>
    <s v="De Bonte Raaf"/>
  </r>
  <r>
    <x v="4"/>
    <x v="13"/>
    <n v="6635.44"/>
    <s v="De Bonte Raaf"/>
  </r>
  <r>
    <x v="4"/>
    <x v="15"/>
    <n v="0"/>
    <s v="De Bonte Raaf"/>
  </r>
  <r>
    <x v="4"/>
    <x v="17"/>
    <n v="640.20000000000005"/>
    <s v="De Bonte Raaf"/>
  </r>
  <r>
    <x v="4"/>
    <x v="19"/>
    <n v="9715.5"/>
    <s v="De Bonte Raaf"/>
  </r>
  <r>
    <x v="4"/>
    <x v="20"/>
    <n v="0"/>
    <s v="De Bonte Raaf"/>
  </r>
  <r>
    <x v="4"/>
    <x v="23"/>
    <n v="0"/>
    <s v="De Bonte Raaf"/>
  </r>
  <r>
    <x v="4"/>
    <x v="25"/>
    <n v="640.20000000000005"/>
    <s v="De Bonte Raaf"/>
  </r>
  <r>
    <x v="4"/>
    <x v="27"/>
    <n v="0"/>
    <s v="De Bonte Raaf"/>
  </r>
  <r>
    <x v="4"/>
    <x v="28"/>
    <n v="0"/>
    <s v="De Bonte Raaf"/>
  </r>
  <r>
    <x v="4"/>
    <x v="31"/>
    <n v="6739.2"/>
    <s v="De Bonte Raaf"/>
  </r>
  <r>
    <x v="4"/>
    <x v="34"/>
    <n v="6739.2"/>
    <s v="De Bonte Raaf"/>
  </r>
  <r>
    <x v="4"/>
    <x v="37"/>
    <n v="6739.2"/>
    <s v="De Bonte Raaf"/>
  </r>
  <r>
    <x v="4"/>
    <x v="38"/>
    <n v="0"/>
    <s v="De Bonte Raaf"/>
  </r>
  <r>
    <x v="4"/>
    <x v="41"/>
    <n v="6739.2"/>
    <s v="De Bonte Raaf"/>
  </r>
  <r>
    <x v="4"/>
    <x v="44"/>
    <n v="6739.2"/>
    <s v="De Bonte Raaf"/>
  </r>
  <r>
    <x v="4"/>
    <x v="46"/>
    <n v="0"/>
    <s v="De Bonte Raaf"/>
  </r>
  <r>
    <x v="4"/>
    <x v="48"/>
    <n v="0"/>
    <s v="De Bonte Raaf"/>
  </r>
  <r>
    <x v="4"/>
    <x v="50"/>
    <n v="7275.64"/>
    <s v="De Bonte Raaf"/>
  </r>
  <r>
    <x v="4"/>
    <x v="52"/>
    <n v="7275.64"/>
    <s v="De Bonte Raaf"/>
  </r>
  <r>
    <x v="4"/>
    <x v="54"/>
    <n v="86"/>
    <s v="De Bonte Raaf"/>
  </r>
  <r>
    <x v="4"/>
    <x v="56"/>
    <n v="7275.64"/>
    <s v="De Bonte Raaf"/>
  </r>
  <r>
    <x v="4"/>
    <x v="58"/>
    <n v="-474.5"/>
    <s v="De Bonte Raaf"/>
  </r>
  <r>
    <x v="4"/>
    <x v="60"/>
    <n v="7275.64"/>
    <s v="De Bonte Raaf"/>
  </r>
  <r>
    <x v="4"/>
    <x v="62"/>
    <n v="7275.64"/>
    <s v="De Bonte Raaf"/>
  </r>
  <r>
    <x v="4"/>
    <x v="64"/>
    <n v="7275.64"/>
    <s v="De Bonte Raaf"/>
  </r>
  <r>
    <x v="4"/>
    <x v="66"/>
    <n v="86.68"/>
    <s v="De Bonte Raaf"/>
  </r>
  <r>
    <x v="4"/>
    <x v="68"/>
    <n v="619.20000000000005"/>
    <s v="De Bonte Raaf"/>
  </r>
  <r>
    <x v="4"/>
    <x v="70"/>
    <n v="1092.17"/>
    <s v="De Bonte Raaf"/>
  </r>
  <r>
    <x v="4"/>
    <x v="72"/>
    <n v="6635.44"/>
    <s v="De Bonte Raaf"/>
  </r>
  <r>
    <x v="4"/>
    <x v="74"/>
    <n v="640.20000000000005"/>
    <s v="De Bonte Raaf"/>
  </r>
  <r>
    <x v="4"/>
    <x v="76"/>
    <n v="6739.2"/>
    <s v="De Bonte Raaf"/>
  </r>
  <r>
    <x v="4"/>
    <x v="78"/>
    <n v="43.2"/>
    <s v="De Bonte Raaf"/>
  </r>
  <r>
    <x v="4"/>
    <x v="80"/>
    <n v="624"/>
    <s v="De Bonte Raaf"/>
  </r>
  <r>
    <x v="4"/>
    <x v="82"/>
    <n v="400"/>
    <s v="De Bonte Raaf"/>
  </r>
  <r>
    <x v="4"/>
    <x v="84"/>
    <n v="400"/>
    <s v="De Bonte Raaf"/>
  </r>
  <r>
    <x v="4"/>
    <x v="86"/>
    <n v="400"/>
    <s v="De Bonte Raaf"/>
  </r>
  <r>
    <x v="4"/>
    <x v="88"/>
    <n v="624"/>
    <s v="De Bonte Raaf"/>
  </r>
  <r>
    <x v="4"/>
    <x v="90"/>
    <n v="509.3"/>
    <s v="De Bonte Raaf"/>
  </r>
  <r>
    <x v="4"/>
    <x v="91"/>
    <n v="0"/>
    <s v="De Bonte Raaf"/>
  </r>
  <r>
    <x v="4"/>
    <x v="92"/>
    <n v="8.33"/>
    <s v="De Bonte Raaf"/>
  </r>
  <r>
    <x v="4"/>
    <x v="93"/>
    <n v="0"/>
    <s v="De Bonte Raaf"/>
  </r>
  <r>
    <x v="4"/>
    <x v="94"/>
    <n v="8.33"/>
    <s v="De Bonte Raaf"/>
  </r>
  <r>
    <x v="4"/>
    <x v="95"/>
    <n v="0"/>
    <s v="De Bonte Raaf"/>
  </r>
  <r>
    <x v="4"/>
    <x v="96"/>
    <n v="18697.12"/>
    <s v="De Bonte Raaf"/>
  </r>
  <r>
    <x v="4"/>
    <x v="98"/>
    <n v="427.21"/>
    <s v="De Bonte Raaf"/>
  </r>
  <r>
    <x v="4"/>
    <x v="100"/>
    <n v="0"/>
    <s v="De Bonte Raaf"/>
  </r>
  <r>
    <x v="4"/>
    <x v="101"/>
    <n v="36"/>
    <s v="De Bonte Raaf"/>
  </r>
  <r>
    <x v="4"/>
    <x v="103"/>
    <n v="463.21"/>
    <s v="De Bonte Raaf"/>
  </r>
  <r>
    <x v="4"/>
    <x v="105"/>
    <n v="0"/>
    <s v="De Bonte Raaf"/>
  </r>
  <r>
    <x v="4"/>
    <x v="106"/>
    <n v="36"/>
    <s v="De Bonte Raaf"/>
  </r>
  <r>
    <x v="4"/>
    <x v="109"/>
    <n v="6739.2"/>
    <s v="De Bonte Raaf"/>
  </r>
  <r>
    <x v="4"/>
    <x v="110"/>
    <n v="0"/>
    <s v="De Bonte Raaf"/>
  </r>
  <r>
    <x v="4"/>
    <x v="112"/>
    <n v="0"/>
    <s v="De Bonte Raaf"/>
  </r>
  <r>
    <x v="4"/>
    <x v="113"/>
    <n v="0"/>
    <s v="De Bonte Raaf"/>
  </r>
  <r>
    <x v="4"/>
    <x v="114"/>
    <n v="0"/>
    <s v="De Bonte Raaf"/>
  </r>
  <r>
    <x v="4"/>
    <x v="115"/>
    <n v="0"/>
    <s v="De Bonte Raaf"/>
  </r>
  <r>
    <x v="4"/>
    <x v="117"/>
    <n v="0"/>
    <s v="De Bonte Raaf"/>
  </r>
  <r>
    <x v="4"/>
    <x v="119"/>
    <n v="0"/>
    <s v="De Bonte Raaf"/>
  </r>
  <r>
    <x v="4"/>
    <x v="121"/>
    <n v="0"/>
    <s v="De Bonte Raaf"/>
  </r>
  <r>
    <x v="4"/>
    <x v="122"/>
    <n v="0"/>
    <s v="De Bonte Raaf"/>
  </r>
  <r>
    <x v="4"/>
    <x v="124"/>
    <n v="0"/>
    <s v="De Bonte Raaf"/>
  </r>
  <r>
    <x v="4"/>
    <x v="125"/>
    <n v="0"/>
    <s v="De Bonte Raaf"/>
  </r>
  <r>
    <x v="4"/>
    <x v="126"/>
    <n v="0"/>
    <s v="De Bonte Raaf"/>
  </r>
  <r>
    <x v="4"/>
    <x v="127"/>
    <n v="0"/>
    <s v="De Bonte Raaf"/>
  </r>
  <r>
    <x v="4"/>
    <x v="128"/>
    <n v="0"/>
    <s v="De Bonte Raaf"/>
  </r>
  <r>
    <x v="4"/>
    <x v="129"/>
    <n v="0"/>
    <s v="De Bonte Raaf"/>
  </r>
  <r>
    <x v="4"/>
    <x v="130"/>
    <n v="-16.04"/>
    <s v="De Bonte Raaf"/>
  </r>
  <r>
    <x v="4"/>
    <x v="131"/>
    <n v="0"/>
    <s v="De Bonte Raaf"/>
  </r>
  <r>
    <x v="4"/>
    <x v="132"/>
    <n v="0"/>
    <s v="De Bonte Raaf"/>
  </r>
  <r>
    <x v="4"/>
    <x v="133"/>
    <n v="740.22"/>
    <s v="De Bonte Raaf"/>
  </r>
  <r>
    <x v="4"/>
    <x v="134"/>
    <n v="-87.72"/>
    <s v="De Bonte Raaf"/>
  </r>
  <r>
    <x v="4"/>
    <x v="135"/>
    <n v="-87.72"/>
    <s v="De Bonte Raaf"/>
  </r>
  <r>
    <x v="4"/>
    <x v="136"/>
    <n v="0"/>
    <s v="De Bonte Raaf"/>
  </r>
  <r>
    <x v="4"/>
    <x v="137"/>
    <n v="0"/>
    <s v="De Bonte Raaf"/>
  </r>
  <r>
    <x v="4"/>
    <x v="139"/>
    <n v="539.12"/>
    <s v="De Bonte Raaf"/>
  </r>
  <r>
    <x v="4"/>
    <x v="141"/>
    <n v="539.12"/>
    <s v="De Bonte Raaf"/>
  </r>
  <r>
    <x v="4"/>
    <x v="143"/>
    <n v="0.01"/>
    <s v="De Bonte Raaf"/>
  </r>
  <r>
    <x v="4"/>
    <x v="145"/>
    <n v="0.01"/>
    <s v="De Bonte Raaf"/>
  </r>
  <r>
    <x v="4"/>
    <x v="147"/>
    <n v="101.08"/>
    <s v="De Bonte Raaf"/>
  </r>
  <r>
    <x v="4"/>
    <x v="149"/>
    <n v="101.08"/>
    <s v="De Bonte Raaf"/>
  </r>
  <r>
    <x v="4"/>
    <x v="151"/>
    <n v="0"/>
    <s v="De Bonte Raaf"/>
  </r>
  <r>
    <x v="4"/>
    <x v="153"/>
    <n v="-0.01"/>
    <s v="De Bonte Raaf"/>
  </r>
  <r>
    <x v="4"/>
    <x v="155"/>
    <n v="0"/>
    <s v="De Bonte Raaf"/>
  </r>
  <r>
    <x v="4"/>
    <x v="157"/>
    <n v="0"/>
    <s v="De Bonte Raaf"/>
  </r>
  <r>
    <x v="4"/>
    <x v="159"/>
    <n v="0"/>
    <s v="De Bonte Raaf"/>
  </r>
  <r>
    <x v="4"/>
    <x v="161"/>
    <n v="0"/>
    <s v="De Bonte Raaf"/>
  </r>
  <r>
    <x v="4"/>
    <x v="163"/>
    <n v="547.87"/>
    <s v="De Bonte Raaf"/>
  </r>
  <r>
    <x v="4"/>
    <x v="165"/>
    <n v="0"/>
    <s v="De Bonte Raaf"/>
  </r>
  <r>
    <x v="4"/>
    <x v="167"/>
    <n v="0"/>
    <s v="De Bonte Raaf"/>
  </r>
  <r>
    <x v="4"/>
    <x v="169"/>
    <n v="0"/>
    <s v="De Bonte Raaf"/>
  </r>
  <r>
    <x v="4"/>
    <x v="171"/>
    <n v="39.29"/>
    <s v="De Bonte Raaf"/>
  </r>
  <r>
    <x v="4"/>
    <x v="173"/>
    <n v="0"/>
    <s v="De Bonte Raaf"/>
  </r>
  <r>
    <x v="4"/>
    <x v="175"/>
    <n v="0"/>
    <s v="De Bonte Raaf"/>
  </r>
  <r>
    <x v="4"/>
    <x v="177"/>
    <n v="560.22"/>
    <s v="De Bonte Raaf"/>
  </r>
  <r>
    <x v="4"/>
    <x v="179"/>
    <n v="0"/>
    <s v="De Bonte Raaf"/>
  </r>
  <r>
    <x v="4"/>
    <x v="181"/>
    <n v="0"/>
    <s v="De Bonte Raaf"/>
  </r>
  <r>
    <x v="4"/>
    <x v="183"/>
    <n v="26.92"/>
    <s v="De Bonte Raaf"/>
  </r>
  <r>
    <x v="4"/>
    <x v="185"/>
    <n v="0"/>
    <s v="De Bonte Raaf"/>
  </r>
  <r>
    <x v="4"/>
    <x v="187"/>
    <n v="0"/>
    <s v="De Bonte Raaf"/>
  </r>
  <r>
    <x v="4"/>
    <x v="189"/>
    <n v="0"/>
    <s v="De Bonte Raaf"/>
  </r>
  <r>
    <x v="4"/>
    <x v="191"/>
    <n v="0"/>
    <s v="De Bonte Raaf"/>
  </r>
  <r>
    <x v="4"/>
    <x v="193"/>
    <n v="0"/>
    <s v="De Bonte Raaf"/>
  </r>
  <r>
    <x v="4"/>
    <x v="195"/>
    <n v="509.3"/>
    <s v="De Bonte Raaf"/>
  </r>
  <r>
    <x v="4"/>
    <x v="196"/>
    <n v="0"/>
    <s v="De Bonte Raaf"/>
  </r>
  <r>
    <x v="4"/>
    <x v="198"/>
    <n v="-421.17"/>
    <s v="De Bonte Raaf"/>
  </r>
  <r>
    <x v="4"/>
    <x v="200"/>
    <n v="-53.33"/>
    <s v="De Bonte Raaf"/>
  </r>
  <r>
    <x v="4"/>
    <x v="202"/>
    <n v="0"/>
    <s v="De Bonte Raaf"/>
  </r>
  <r>
    <x v="4"/>
    <x v="204"/>
    <n v="0"/>
    <s v="De Bonte Raaf"/>
  </r>
  <r>
    <x v="4"/>
    <x v="205"/>
    <n v="0"/>
    <s v="De Bonte Raaf"/>
  </r>
  <r>
    <x v="4"/>
    <x v="207"/>
    <n v="6801.14"/>
    <s v="De Bonte Raaf"/>
  </r>
  <r>
    <x v="4"/>
    <x v="209"/>
    <n v="0"/>
    <s v="De Bonte Raaf"/>
  </r>
  <r>
    <x v="4"/>
    <x v="211"/>
    <n v="6801.14"/>
    <s v="De Bonte Raaf"/>
  </r>
  <r>
    <x v="4"/>
    <x v="213"/>
    <n v="0"/>
    <s v="De Bonte Raaf"/>
  </r>
  <r>
    <x v="5"/>
    <x v="1"/>
    <n v="3159.27"/>
    <s v="De Bonte Raaf"/>
  </r>
  <r>
    <x v="5"/>
    <x v="3"/>
    <n v="9962.49"/>
    <s v="De Bonte Raaf"/>
  </r>
  <r>
    <x v="5"/>
    <x v="6"/>
    <n v="3095.22"/>
    <s v="De Bonte Raaf"/>
  </r>
  <r>
    <x v="5"/>
    <x v="8"/>
    <n v="0"/>
    <s v="De Bonte Raaf"/>
  </r>
  <r>
    <x v="5"/>
    <x v="10"/>
    <n v="251.56"/>
    <s v="De Bonte Raaf"/>
  </r>
  <r>
    <x v="5"/>
    <x v="13"/>
    <n v="3095.22"/>
    <s v="De Bonte Raaf"/>
  </r>
  <r>
    <x v="5"/>
    <x v="15"/>
    <n v="0"/>
    <s v="De Bonte Raaf"/>
  </r>
  <r>
    <x v="5"/>
    <x v="17"/>
    <n v="251.56"/>
    <s v="De Bonte Raaf"/>
  </r>
  <r>
    <x v="5"/>
    <x v="19"/>
    <n v="4696.6400000000003"/>
    <s v="De Bonte Raaf"/>
  </r>
  <r>
    <x v="5"/>
    <x v="20"/>
    <n v="0"/>
    <s v="De Bonte Raaf"/>
  </r>
  <r>
    <x v="5"/>
    <x v="23"/>
    <n v="0"/>
    <s v="De Bonte Raaf"/>
  </r>
  <r>
    <x v="5"/>
    <x v="25"/>
    <n v="251.56"/>
    <s v="De Bonte Raaf"/>
  </r>
  <r>
    <x v="5"/>
    <x v="27"/>
    <n v="0"/>
    <s v="De Bonte Raaf"/>
  </r>
  <r>
    <x v="5"/>
    <x v="28"/>
    <n v="0"/>
    <s v="De Bonte Raaf"/>
  </r>
  <r>
    <x v="5"/>
    <x v="31"/>
    <n v="3159.27"/>
    <s v="De Bonte Raaf"/>
  </r>
  <r>
    <x v="5"/>
    <x v="34"/>
    <n v="3159.27"/>
    <s v="De Bonte Raaf"/>
  </r>
  <r>
    <x v="5"/>
    <x v="37"/>
    <n v="3159.27"/>
    <s v="De Bonte Raaf"/>
  </r>
  <r>
    <x v="5"/>
    <x v="38"/>
    <n v="0"/>
    <s v="De Bonte Raaf"/>
  </r>
  <r>
    <x v="5"/>
    <x v="41"/>
    <n v="3159.27"/>
    <s v="De Bonte Raaf"/>
  </r>
  <r>
    <x v="5"/>
    <x v="44"/>
    <n v="3159.27"/>
    <s v="De Bonte Raaf"/>
  </r>
  <r>
    <x v="5"/>
    <x v="46"/>
    <n v="0"/>
    <s v="De Bonte Raaf"/>
  </r>
  <r>
    <x v="5"/>
    <x v="48"/>
    <n v="0"/>
    <s v="De Bonte Raaf"/>
  </r>
  <r>
    <x v="5"/>
    <x v="50"/>
    <n v="3346.78"/>
    <s v="De Bonte Raaf"/>
  </r>
  <r>
    <x v="5"/>
    <x v="52"/>
    <n v="3346.78"/>
    <s v="De Bonte Raaf"/>
  </r>
  <r>
    <x v="5"/>
    <x v="54"/>
    <n v="98"/>
    <s v="De Bonte Raaf"/>
  </r>
  <r>
    <x v="5"/>
    <x v="56"/>
    <n v="3346.78"/>
    <s v="De Bonte Raaf"/>
  </r>
  <r>
    <x v="5"/>
    <x v="58"/>
    <n v="-25.95"/>
    <s v="De Bonte Raaf"/>
  </r>
  <r>
    <x v="5"/>
    <x v="60"/>
    <n v="3346.78"/>
    <s v="De Bonte Raaf"/>
  </r>
  <r>
    <x v="5"/>
    <x v="62"/>
    <n v="3346.78"/>
    <s v="De Bonte Raaf"/>
  </r>
  <r>
    <x v="5"/>
    <x v="64"/>
    <n v="3346.78"/>
    <s v="De Bonte Raaf"/>
  </r>
  <r>
    <x v="5"/>
    <x v="66"/>
    <n v="96.68"/>
    <s v="De Bonte Raaf"/>
  </r>
  <r>
    <x v="5"/>
    <x v="68"/>
    <n v="294"/>
    <s v="De Bonte Raaf"/>
  </r>
  <r>
    <x v="5"/>
    <x v="70"/>
    <n v="87.11"/>
    <s v="De Bonte Raaf"/>
  </r>
  <r>
    <x v="5"/>
    <x v="72"/>
    <n v="3095.22"/>
    <s v="De Bonte Raaf"/>
  </r>
  <r>
    <x v="5"/>
    <x v="74"/>
    <n v="251.56"/>
    <s v="De Bonte Raaf"/>
  </r>
  <r>
    <x v="5"/>
    <x v="76"/>
    <n v="8424"/>
    <s v="De Bonte Raaf"/>
  </r>
  <r>
    <x v="5"/>
    <x v="78"/>
    <n v="54"/>
    <s v="De Bonte Raaf"/>
  </r>
  <r>
    <x v="5"/>
    <x v="80"/>
    <n v="292.54000000000002"/>
    <s v="De Bonte Raaf"/>
  </r>
  <r>
    <x v="5"/>
    <x v="82"/>
    <n v="208.35"/>
    <s v="De Bonte Raaf"/>
  </r>
  <r>
    <x v="5"/>
    <x v="84"/>
    <n v="208.35"/>
    <s v="De Bonte Raaf"/>
  </r>
  <r>
    <x v="5"/>
    <x v="86"/>
    <n v="500"/>
    <s v="De Bonte Raaf"/>
  </r>
  <r>
    <x v="5"/>
    <x v="88"/>
    <n v="293"/>
    <s v="De Bonte Raaf"/>
  </r>
  <r>
    <x v="5"/>
    <x v="90"/>
    <n v="234.27"/>
    <s v="De Bonte Raaf"/>
  </r>
  <r>
    <x v="5"/>
    <x v="91"/>
    <n v="0"/>
    <s v="De Bonte Raaf"/>
  </r>
  <r>
    <x v="5"/>
    <x v="92"/>
    <n v="16.66"/>
    <s v="De Bonte Raaf"/>
  </r>
  <r>
    <x v="5"/>
    <x v="93"/>
    <n v="0"/>
    <s v="De Bonte Raaf"/>
  </r>
  <r>
    <x v="5"/>
    <x v="94"/>
    <n v="0"/>
    <s v="De Bonte Raaf"/>
  </r>
  <r>
    <x v="5"/>
    <x v="95"/>
    <n v="0"/>
    <s v="De Bonte Raaf"/>
  </r>
  <r>
    <x v="5"/>
    <x v="96"/>
    <n v="14859.74"/>
    <s v="De Bonte Raaf"/>
  </r>
  <r>
    <x v="5"/>
    <x v="98"/>
    <n v="173.35"/>
    <s v="De Bonte Raaf"/>
  </r>
  <r>
    <x v="5"/>
    <x v="100"/>
    <n v="0"/>
    <s v="De Bonte Raaf"/>
  </r>
  <r>
    <x v="5"/>
    <x v="101"/>
    <n v="102"/>
    <s v="De Bonte Raaf"/>
  </r>
  <r>
    <x v="5"/>
    <x v="103"/>
    <n v="275.35000000000002"/>
    <s v="De Bonte Raaf"/>
  </r>
  <r>
    <x v="5"/>
    <x v="105"/>
    <n v="0"/>
    <s v="De Bonte Raaf"/>
  </r>
  <r>
    <x v="5"/>
    <x v="106"/>
    <n v="51"/>
    <s v="De Bonte Raaf"/>
  </r>
  <r>
    <x v="5"/>
    <x v="109"/>
    <n v="3159.27"/>
    <s v="De Bonte Raaf"/>
  </r>
  <r>
    <x v="5"/>
    <x v="110"/>
    <n v="55"/>
    <s v="De Bonte Raaf"/>
  </r>
  <r>
    <x v="5"/>
    <x v="112"/>
    <n v="0"/>
    <s v="De Bonte Raaf"/>
  </r>
  <r>
    <x v="5"/>
    <x v="113"/>
    <n v="0"/>
    <s v="De Bonte Raaf"/>
  </r>
  <r>
    <x v="5"/>
    <x v="114"/>
    <n v="0"/>
    <s v="De Bonte Raaf"/>
  </r>
  <r>
    <x v="5"/>
    <x v="115"/>
    <n v="0"/>
    <s v="De Bonte Raaf"/>
  </r>
  <r>
    <x v="5"/>
    <x v="117"/>
    <n v="0"/>
    <s v="De Bonte Raaf"/>
  </r>
  <r>
    <x v="5"/>
    <x v="119"/>
    <n v="0"/>
    <s v="De Bonte Raaf"/>
  </r>
  <r>
    <x v="5"/>
    <x v="121"/>
    <n v="0"/>
    <s v="De Bonte Raaf"/>
  </r>
  <r>
    <x v="5"/>
    <x v="122"/>
    <n v="0"/>
    <s v="De Bonte Raaf"/>
  </r>
  <r>
    <x v="5"/>
    <x v="124"/>
    <n v="0"/>
    <s v="De Bonte Raaf"/>
  </r>
  <r>
    <x v="5"/>
    <x v="125"/>
    <n v="0"/>
    <s v="De Bonte Raaf"/>
  </r>
  <r>
    <x v="5"/>
    <x v="126"/>
    <n v="0"/>
    <s v="De Bonte Raaf"/>
  </r>
  <r>
    <x v="5"/>
    <x v="127"/>
    <n v="0"/>
    <s v="De Bonte Raaf"/>
  </r>
  <r>
    <x v="5"/>
    <x v="128"/>
    <n v="0"/>
    <s v="De Bonte Raaf"/>
  </r>
  <r>
    <x v="5"/>
    <x v="129"/>
    <n v="0"/>
    <s v="De Bonte Raaf"/>
  </r>
  <r>
    <x v="5"/>
    <x v="130"/>
    <n v="-9.2100000000000009"/>
    <s v="De Bonte Raaf"/>
  </r>
  <r>
    <x v="5"/>
    <x v="131"/>
    <n v="0"/>
    <s v="De Bonte Raaf"/>
  </r>
  <r>
    <x v="5"/>
    <x v="132"/>
    <n v="0"/>
    <s v="De Bonte Raaf"/>
  </r>
  <r>
    <x v="5"/>
    <x v="133"/>
    <n v="462.66"/>
    <s v="De Bonte Raaf"/>
  </r>
  <r>
    <x v="5"/>
    <x v="134"/>
    <n v="-54.84"/>
    <s v="De Bonte Raaf"/>
  </r>
  <r>
    <x v="5"/>
    <x v="135"/>
    <n v="-54.84"/>
    <s v="De Bonte Raaf"/>
  </r>
  <r>
    <x v="5"/>
    <x v="136"/>
    <n v="0"/>
    <s v="De Bonte Raaf"/>
  </r>
  <r>
    <x v="5"/>
    <x v="137"/>
    <n v="0"/>
    <s v="De Bonte Raaf"/>
  </r>
  <r>
    <x v="5"/>
    <x v="139"/>
    <n v="196.56"/>
    <s v="De Bonte Raaf"/>
  </r>
  <r>
    <x v="5"/>
    <x v="141"/>
    <n v="252.72"/>
    <s v="De Bonte Raaf"/>
  </r>
  <r>
    <x v="5"/>
    <x v="143"/>
    <n v="8.41"/>
    <s v="De Bonte Raaf"/>
  </r>
  <r>
    <x v="5"/>
    <x v="145"/>
    <n v="11.23"/>
    <s v="De Bonte Raaf"/>
  </r>
  <r>
    <x v="5"/>
    <x v="147"/>
    <n v="0"/>
    <s v="De Bonte Raaf"/>
  </r>
  <r>
    <x v="5"/>
    <x v="149"/>
    <n v="47.39"/>
    <s v="De Bonte Raaf"/>
  </r>
  <r>
    <x v="5"/>
    <x v="151"/>
    <n v="7.11"/>
    <s v="De Bonte Raaf"/>
  </r>
  <r>
    <x v="5"/>
    <x v="153"/>
    <n v="9.49"/>
    <s v="De Bonte Raaf"/>
  </r>
  <r>
    <x v="5"/>
    <x v="155"/>
    <n v="0"/>
    <s v="De Bonte Raaf"/>
  </r>
  <r>
    <x v="5"/>
    <x v="157"/>
    <n v="0"/>
    <s v="De Bonte Raaf"/>
  </r>
  <r>
    <x v="5"/>
    <x v="159"/>
    <n v="0"/>
    <s v="De Bonte Raaf"/>
  </r>
  <r>
    <x v="5"/>
    <x v="161"/>
    <n v="0"/>
    <s v="De Bonte Raaf"/>
  </r>
  <r>
    <x v="5"/>
    <x v="163"/>
    <n v="252.02"/>
    <s v="De Bonte Raaf"/>
  </r>
  <r>
    <x v="5"/>
    <x v="165"/>
    <n v="0"/>
    <s v="De Bonte Raaf"/>
  </r>
  <r>
    <x v="5"/>
    <x v="167"/>
    <n v="0"/>
    <s v="De Bonte Raaf"/>
  </r>
  <r>
    <x v="5"/>
    <x v="169"/>
    <n v="0"/>
    <s v="De Bonte Raaf"/>
  </r>
  <r>
    <x v="5"/>
    <x v="171"/>
    <n v="18.079999999999998"/>
    <s v="De Bonte Raaf"/>
  </r>
  <r>
    <x v="5"/>
    <x v="173"/>
    <n v="0"/>
    <s v="De Bonte Raaf"/>
  </r>
  <r>
    <x v="5"/>
    <x v="175"/>
    <n v="0"/>
    <s v="De Bonte Raaf"/>
  </r>
  <r>
    <x v="5"/>
    <x v="177"/>
    <n v="257.69"/>
    <s v="De Bonte Raaf"/>
  </r>
  <r>
    <x v="5"/>
    <x v="179"/>
    <n v="0"/>
    <s v="De Bonte Raaf"/>
  </r>
  <r>
    <x v="5"/>
    <x v="181"/>
    <n v="0"/>
    <s v="De Bonte Raaf"/>
  </r>
  <r>
    <x v="5"/>
    <x v="183"/>
    <n v="12.38"/>
    <s v="De Bonte Raaf"/>
  </r>
  <r>
    <x v="5"/>
    <x v="185"/>
    <n v="0"/>
    <s v="De Bonte Raaf"/>
  </r>
  <r>
    <x v="5"/>
    <x v="187"/>
    <n v="0"/>
    <s v="De Bonte Raaf"/>
  </r>
  <r>
    <x v="5"/>
    <x v="189"/>
    <n v="0"/>
    <s v="De Bonte Raaf"/>
  </r>
  <r>
    <x v="5"/>
    <x v="191"/>
    <n v="0"/>
    <s v="De Bonte Raaf"/>
  </r>
  <r>
    <x v="5"/>
    <x v="193"/>
    <n v="0"/>
    <s v="De Bonte Raaf"/>
  </r>
  <r>
    <x v="5"/>
    <x v="195"/>
    <n v="234.27"/>
    <s v="De Bonte Raaf"/>
  </r>
  <r>
    <x v="5"/>
    <x v="196"/>
    <n v="0"/>
    <s v="De Bonte Raaf"/>
  </r>
  <r>
    <x v="5"/>
    <x v="198"/>
    <n v="-5"/>
    <s v="De Bonte Raaf"/>
  </r>
  <r>
    <x v="5"/>
    <x v="200"/>
    <n v="-20.95"/>
    <s v="De Bonte Raaf"/>
  </r>
  <r>
    <x v="5"/>
    <x v="202"/>
    <n v="0"/>
    <s v="De Bonte Raaf"/>
  </r>
  <r>
    <x v="5"/>
    <x v="204"/>
    <n v="0"/>
    <s v="De Bonte Raaf"/>
  </r>
  <r>
    <x v="5"/>
    <x v="205"/>
    <n v="0"/>
    <s v="De Bonte Raaf"/>
  </r>
  <r>
    <x v="5"/>
    <x v="207"/>
    <n v="3320.83"/>
    <s v="De Bonte Raaf"/>
  </r>
  <r>
    <x v="5"/>
    <x v="209"/>
    <n v="0"/>
    <s v="De Bonte Raaf"/>
  </r>
  <r>
    <x v="5"/>
    <x v="211"/>
    <n v="3320.83"/>
    <s v="De Bonte Raaf"/>
  </r>
  <r>
    <x v="5"/>
    <x v="213"/>
    <n v="0"/>
    <s v="De Bonte Raaf"/>
  </r>
  <r>
    <x v="6"/>
    <x v="1"/>
    <n v="14600"/>
    <s v="De Bonte Raaf"/>
  </r>
  <r>
    <x v="6"/>
    <x v="3"/>
    <n v="27673.89"/>
    <s v="De Bonte Raaf"/>
  </r>
  <r>
    <x v="6"/>
    <x v="6"/>
    <n v="17697.97"/>
    <s v="De Bonte Raaf"/>
  </r>
  <r>
    <x v="6"/>
    <x v="8"/>
    <n v="0"/>
    <s v="De Bonte Raaf"/>
  </r>
  <r>
    <x v="6"/>
    <x v="10"/>
    <n v="1078.18"/>
    <s v="De Bonte Raaf"/>
  </r>
  <r>
    <x v="6"/>
    <x v="13"/>
    <n v="17697.97"/>
    <s v="De Bonte Raaf"/>
  </r>
  <r>
    <x v="6"/>
    <x v="15"/>
    <n v="0"/>
    <s v="De Bonte Raaf"/>
  </r>
  <r>
    <x v="6"/>
    <x v="17"/>
    <n v="1078.18"/>
    <s v="De Bonte Raaf"/>
  </r>
  <r>
    <x v="6"/>
    <x v="19"/>
    <n v="21534.5"/>
    <s v="De Bonte Raaf"/>
  </r>
  <r>
    <x v="6"/>
    <x v="20"/>
    <n v="0"/>
    <s v="De Bonte Raaf"/>
  </r>
  <r>
    <x v="6"/>
    <x v="23"/>
    <n v="0"/>
    <s v="De Bonte Raaf"/>
  </r>
  <r>
    <x v="6"/>
    <x v="25"/>
    <n v="1078.18"/>
    <s v="De Bonte Raaf"/>
  </r>
  <r>
    <x v="6"/>
    <x v="218"/>
    <n v="60"/>
    <s v="De Bonte Raaf"/>
  </r>
  <r>
    <x v="6"/>
    <x v="28"/>
    <n v="0"/>
    <s v="De Bonte Raaf"/>
  </r>
  <r>
    <x v="6"/>
    <x v="31"/>
    <n v="14600"/>
    <s v="De Bonte Raaf"/>
  </r>
  <r>
    <x v="6"/>
    <x v="34"/>
    <n v="14880.8"/>
    <s v="De Bonte Raaf"/>
  </r>
  <r>
    <x v="6"/>
    <x v="37"/>
    <n v="14693.6"/>
    <s v="De Bonte Raaf"/>
  </r>
  <r>
    <x v="6"/>
    <x v="38"/>
    <n v="0"/>
    <s v="De Bonte Raaf"/>
  </r>
  <r>
    <x v="6"/>
    <x v="41"/>
    <n v="14600"/>
    <s v="De Bonte Raaf"/>
  </r>
  <r>
    <x v="6"/>
    <x v="44"/>
    <n v="14693.6"/>
    <s v="De Bonte Raaf"/>
  </r>
  <r>
    <x v="6"/>
    <x v="46"/>
    <n v="0"/>
    <s v="De Bonte Raaf"/>
  </r>
  <r>
    <x v="6"/>
    <x v="48"/>
    <n v="18776.150000000001"/>
    <s v="De Bonte Raaf"/>
  </r>
  <r>
    <x v="6"/>
    <x v="50"/>
    <n v="0"/>
    <s v="De Bonte Raaf"/>
  </r>
  <r>
    <x v="6"/>
    <x v="52"/>
    <n v="18776.150000000001"/>
    <s v="De Bonte Raaf"/>
  </r>
  <r>
    <x v="6"/>
    <x v="54"/>
    <n v="88"/>
    <s v="De Bonte Raaf"/>
  </r>
  <r>
    <x v="6"/>
    <x v="56"/>
    <n v="18776.150000000001"/>
    <s v="De Bonte Raaf"/>
  </r>
  <r>
    <x v="6"/>
    <x v="58"/>
    <n v="-5730.08"/>
    <s v="De Bonte Raaf"/>
  </r>
  <r>
    <x v="6"/>
    <x v="60"/>
    <n v="18776.150000000001"/>
    <s v="De Bonte Raaf"/>
  </r>
  <r>
    <x v="6"/>
    <x v="62"/>
    <n v="18776.150000000001"/>
    <s v="De Bonte Raaf"/>
  </r>
  <r>
    <x v="6"/>
    <x v="64"/>
    <n v="18776.150000000001"/>
    <s v="De Bonte Raaf"/>
  </r>
  <r>
    <x v="6"/>
    <x v="66"/>
    <n v="86.68"/>
    <s v="De Bonte Raaf"/>
  </r>
  <r>
    <x v="6"/>
    <x v="68"/>
    <n v="645.6"/>
    <s v="De Bonte Raaf"/>
  </r>
  <r>
    <x v="6"/>
    <x v="70"/>
    <n v="1053.51"/>
    <s v="De Bonte Raaf"/>
  </r>
  <r>
    <x v="6"/>
    <x v="72"/>
    <n v="17697.97"/>
    <s v="De Bonte Raaf"/>
  </r>
  <r>
    <x v="6"/>
    <x v="74"/>
    <n v="1078.18"/>
    <s v="De Bonte Raaf"/>
  </r>
  <r>
    <x v="6"/>
    <x v="76"/>
    <n v="14600"/>
    <s v="De Bonte Raaf"/>
  </r>
  <r>
    <x v="6"/>
    <x v="78"/>
    <n v="93.6"/>
    <s v="De Bonte Raaf"/>
  </r>
  <r>
    <x v="6"/>
    <x v="80"/>
    <n v="636"/>
    <s v="De Bonte Raaf"/>
  </r>
  <r>
    <x v="6"/>
    <x v="82"/>
    <n v="407.69"/>
    <s v="De Bonte Raaf"/>
  </r>
  <r>
    <x v="6"/>
    <x v="84"/>
    <n v="400"/>
    <s v="De Bonte Raaf"/>
  </r>
  <r>
    <x v="6"/>
    <x v="86"/>
    <n v="400"/>
    <s v="De Bonte Raaf"/>
  </r>
  <r>
    <x v="6"/>
    <x v="88"/>
    <n v="636"/>
    <s v="De Bonte Raaf"/>
  </r>
  <r>
    <x v="6"/>
    <x v="90"/>
    <n v="1314.33"/>
    <s v="De Bonte Raaf"/>
  </r>
  <r>
    <x v="6"/>
    <x v="91"/>
    <n v="0"/>
    <s v="De Bonte Raaf"/>
  </r>
  <r>
    <x v="6"/>
    <x v="92"/>
    <n v="98.16"/>
    <s v="De Bonte Raaf"/>
  </r>
  <r>
    <x v="6"/>
    <x v="93"/>
    <n v="0"/>
    <s v="De Bonte Raaf"/>
  </r>
  <r>
    <x v="6"/>
    <x v="94"/>
    <n v="98.16"/>
    <s v="De Bonte Raaf"/>
  </r>
  <r>
    <x v="6"/>
    <x v="95"/>
    <n v="0"/>
    <s v="De Bonte Raaf"/>
  </r>
  <r>
    <x v="6"/>
    <x v="96"/>
    <n v="90193.29"/>
    <s v="De Bonte Raaf"/>
  </r>
  <r>
    <x v="6"/>
    <x v="98"/>
    <n v="74.040000000000006"/>
    <s v="De Bonte Raaf"/>
  </r>
  <r>
    <x v="6"/>
    <x v="100"/>
    <n v="0"/>
    <s v="De Bonte Raaf"/>
  </r>
  <r>
    <x v="6"/>
    <x v="101"/>
    <n v="432"/>
    <s v="De Bonte Raaf"/>
  </r>
  <r>
    <x v="6"/>
    <x v="103"/>
    <n v="506.04"/>
    <s v="De Bonte Raaf"/>
  </r>
  <r>
    <x v="6"/>
    <x v="105"/>
    <n v="0"/>
    <s v="De Bonte Raaf"/>
  </r>
  <r>
    <x v="6"/>
    <x v="106"/>
    <n v="144"/>
    <s v="De Bonte Raaf"/>
  </r>
  <r>
    <x v="6"/>
    <x v="109"/>
    <n v="14600"/>
    <s v="De Bonte Raaf"/>
  </r>
  <r>
    <x v="6"/>
    <x v="110"/>
    <n v="0"/>
    <s v="De Bonte Raaf"/>
  </r>
  <r>
    <x v="6"/>
    <x v="112"/>
    <n v="187.2"/>
    <s v="De Bonte Raaf"/>
  </r>
  <r>
    <x v="6"/>
    <x v="113"/>
    <n v="93.6"/>
    <s v="De Bonte Raaf"/>
  </r>
  <r>
    <x v="6"/>
    <x v="114"/>
    <n v="0"/>
    <s v="De Bonte Raaf"/>
  </r>
  <r>
    <x v="6"/>
    <x v="115"/>
    <n v="0"/>
    <s v="De Bonte Raaf"/>
  </r>
  <r>
    <x v="6"/>
    <x v="117"/>
    <n v="60"/>
    <s v="De Bonte Raaf"/>
  </r>
  <r>
    <x v="6"/>
    <x v="119"/>
    <n v="0"/>
    <s v="De Bonte Raaf"/>
  </r>
  <r>
    <x v="6"/>
    <x v="121"/>
    <n v="0"/>
    <s v="De Bonte Raaf"/>
  </r>
  <r>
    <x v="6"/>
    <x v="122"/>
    <n v="0"/>
    <s v="De Bonte Raaf"/>
  </r>
  <r>
    <x v="6"/>
    <x v="124"/>
    <n v="0"/>
    <s v="De Bonte Raaf"/>
  </r>
  <r>
    <x v="6"/>
    <x v="125"/>
    <n v="-200"/>
    <s v="De Bonte Raaf"/>
  </r>
  <r>
    <x v="6"/>
    <x v="126"/>
    <n v="0"/>
    <s v="De Bonte Raaf"/>
  </r>
  <r>
    <x v="6"/>
    <x v="127"/>
    <n v="3636.44"/>
    <s v="De Bonte Raaf"/>
  </r>
  <r>
    <x v="6"/>
    <x v="128"/>
    <n v="3836.44"/>
    <s v="De Bonte Raaf"/>
  </r>
  <r>
    <x v="6"/>
    <x v="129"/>
    <n v="45"/>
    <s v="De Bonte Raaf"/>
  </r>
  <r>
    <x v="6"/>
    <x v="130"/>
    <n v="-48.48"/>
    <s v="De Bonte Raaf"/>
  </r>
  <r>
    <x v="6"/>
    <x v="131"/>
    <n v="0"/>
    <s v="De Bonte Raaf"/>
  </r>
  <r>
    <x v="6"/>
    <x v="132"/>
    <n v="0"/>
    <s v="De Bonte Raaf"/>
  </r>
  <r>
    <x v="6"/>
    <x v="133"/>
    <n v="2405.4299999999998"/>
    <s v="De Bonte Raaf"/>
  </r>
  <r>
    <x v="6"/>
    <x v="134"/>
    <n v="-628.59"/>
    <s v="De Bonte Raaf"/>
  </r>
  <r>
    <x v="6"/>
    <x v="135"/>
    <n v="-628.59"/>
    <s v="De Bonte Raaf"/>
  </r>
  <r>
    <x v="6"/>
    <x v="136"/>
    <n v="0"/>
    <s v="De Bonte Raaf"/>
  </r>
  <r>
    <x v="6"/>
    <x v="137"/>
    <n v="0"/>
    <s v="De Bonte Raaf"/>
  </r>
  <r>
    <x v="6"/>
    <x v="139"/>
    <n v="890.98"/>
    <s v="De Bonte Raaf"/>
  </r>
  <r>
    <x v="6"/>
    <x v="141"/>
    <n v="1190.47"/>
    <s v="De Bonte Raaf"/>
  </r>
  <r>
    <x v="6"/>
    <x v="143"/>
    <n v="44.92"/>
    <s v="De Bonte Raaf"/>
  </r>
  <r>
    <x v="6"/>
    <x v="145"/>
    <n v="59.9"/>
    <s v="De Bonte Raaf"/>
  </r>
  <r>
    <x v="6"/>
    <x v="147"/>
    <n v="0"/>
    <s v="De Bonte Raaf"/>
  </r>
  <r>
    <x v="6"/>
    <x v="149"/>
    <n v="220.4"/>
    <s v="De Bonte Raaf"/>
  </r>
  <r>
    <x v="6"/>
    <x v="151"/>
    <n v="33.049999999999997"/>
    <s v="De Bonte Raaf"/>
  </r>
  <r>
    <x v="6"/>
    <x v="153"/>
    <n v="44.08"/>
    <s v="De Bonte Raaf"/>
  </r>
  <r>
    <x v="6"/>
    <x v="155"/>
    <n v="0"/>
    <s v="De Bonte Raaf"/>
  </r>
  <r>
    <x v="6"/>
    <x v="157"/>
    <n v="0"/>
    <s v="De Bonte Raaf"/>
  </r>
  <r>
    <x v="6"/>
    <x v="159"/>
    <n v="0"/>
    <s v="De Bonte Raaf"/>
  </r>
  <r>
    <x v="6"/>
    <x v="161"/>
    <n v="0"/>
    <s v="De Bonte Raaf"/>
  </r>
  <r>
    <x v="6"/>
    <x v="163"/>
    <n v="1413.84"/>
    <s v="De Bonte Raaf"/>
  </r>
  <r>
    <x v="6"/>
    <x v="165"/>
    <n v="0"/>
    <s v="De Bonte Raaf"/>
  </r>
  <r>
    <x v="6"/>
    <x v="167"/>
    <n v="0"/>
    <s v="De Bonte Raaf"/>
  </r>
  <r>
    <x v="6"/>
    <x v="169"/>
    <n v="0"/>
    <s v="De Bonte Raaf"/>
  </r>
  <r>
    <x v="6"/>
    <x v="171"/>
    <n v="101.39"/>
    <s v="De Bonte Raaf"/>
  </r>
  <r>
    <x v="6"/>
    <x v="173"/>
    <n v="0"/>
    <s v="De Bonte Raaf"/>
  </r>
  <r>
    <x v="6"/>
    <x v="175"/>
    <n v="506.96"/>
    <s v="De Bonte Raaf"/>
  </r>
  <r>
    <x v="6"/>
    <x v="177"/>
    <n v="0"/>
    <s v="De Bonte Raaf"/>
  </r>
  <r>
    <x v="6"/>
    <x v="179"/>
    <n v="0"/>
    <s v="De Bonte Raaf"/>
  </r>
  <r>
    <x v="6"/>
    <x v="181"/>
    <n v="0"/>
    <s v="De Bonte Raaf"/>
  </r>
  <r>
    <x v="6"/>
    <x v="183"/>
    <n v="69.47"/>
    <s v="De Bonte Raaf"/>
  </r>
  <r>
    <x v="6"/>
    <x v="185"/>
    <n v="0"/>
    <s v="De Bonte Raaf"/>
  </r>
  <r>
    <x v="6"/>
    <x v="187"/>
    <n v="0"/>
    <s v="De Bonte Raaf"/>
  </r>
  <r>
    <x v="6"/>
    <x v="189"/>
    <n v="0"/>
    <s v="De Bonte Raaf"/>
  </r>
  <r>
    <x v="6"/>
    <x v="191"/>
    <n v="0"/>
    <s v="De Bonte Raaf"/>
  </r>
  <r>
    <x v="6"/>
    <x v="193"/>
    <n v="0"/>
    <s v="De Bonte Raaf"/>
  </r>
  <r>
    <x v="6"/>
    <x v="195"/>
    <n v="1314.33"/>
    <s v="De Bonte Raaf"/>
  </r>
  <r>
    <x v="6"/>
    <x v="196"/>
    <n v="0"/>
    <s v="De Bonte Raaf"/>
  </r>
  <r>
    <x v="6"/>
    <x v="198"/>
    <n v="-5200.91"/>
    <s v="De Bonte Raaf"/>
  </r>
  <r>
    <x v="6"/>
    <x v="200"/>
    <n v="-529.16999999999996"/>
    <s v="De Bonte Raaf"/>
  </r>
  <r>
    <x v="6"/>
    <x v="202"/>
    <n v="0"/>
    <s v="De Bonte Raaf"/>
  </r>
  <r>
    <x v="6"/>
    <x v="204"/>
    <n v="0"/>
    <s v="De Bonte Raaf"/>
  </r>
  <r>
    <x v="6"/>
    <x v="205"/>
    <n v="0"/>
    <s v="De Bonte Raaf"/>
  </r>
  <r>
    <x v="6"/>
    <x v="207"/>
    <n v="9224.6299999999992"/>
    <s v="De Bonte Raaf"/>
  </r>
  <r>
    <x v="6"/>
    <x v="209"/>
    <n v="0"/>
    <s v="De Bonte Raaf"/>
  </r>
  <r>
    <x v="6"/>
    <x v="211"/>
    <n v="9224.6299999999992"/>
    <s v="De Bonte Raaf"/>
  </r>
  <r>
    <x v="6"/>
    <x v="213"/>
    <n v="0"/>
    <s v="De Bonte Raaf"/>
  </r>
  <r>
    <x v="7"/>
    <x v="1"/>
    <n v="512.71"/>
    <s v="De Bonte Raaf"/>
  </r>
  <r>
    <x v="7"/>
    <x v="3"/>
    <n v="1190.1600000000001"/>
    <s v="De Bonte Raaf"/>
  </r>
  <r>
    <x v="7"/>
    <x v="219"/>
    <n v="0"/>
    <s v="De Bonte Raaf"/>
  </r>
  <r>
    <x v="7"/>
    <x v="6"/>
    <n v="510.75"/>
    <s v="De Bonte Raaf"/>
  </r>
  <r>
    <x v="7"/>
    <x v="8"/>
    <n v="0"/>
    <s v="De Bonte Raaf"/>
  </r>
  <r>
    <x v="7"/>
    <x v="10"/>
    <n v="41.01"/>
    <s v="De Bonte Raaf"/>
  </r>
  <r>
    <x v="7"/>
    <x v="13"/>
    <n v="510.75"/>
    <s v="De Bonte Raaf"/>
  </r>
  <r>
    <x v="7"/>
    <x v="15"/>
    <n v="0"/>
    <s v="De Bonte Raaf"/>
  </r>
  <r>
    <x v="7"/>
    <x v="17"/>
    <n v="41.01"/>
    <s v="De Bonte Raaf"/>
  </r>
  <r>
    <x v="7"/>
    <x v="19"/>
    <n v="808.51"/>
    <s v="De Bonte Raaf"/>
  </r>
  <r>
    <x v="7"/>
    <x v="20"/>
    <n v="0"/>
    <s v="De Bonte Raaf"/>
  </r>
  <r>
    <x v="7"/>
    <x v="23"/>
    <n v="0"/>
    <s v="De Bonte Raaf"/>
  </r>
  <r>
    <x v="7"/>
    <x v="25"/>
    <n v="41.01"/>
    <s v="De Bonte Raaf"/>
  </r>
  <r>
    <x v="7"/>
    <x v="27"/>
    <n v="0"/>
    <s v="De Bonte Raaf"/>
  </r>
  <r>
    <x v="7"/>
    <x v="28"/>
    <n v="0"/>
    <s v="De Bonte Raaf"/>
  </r>
  <r>
    <x v="7"/>
    <x v="220"/>
    <n v="0"/>
    <s v="De Bonte Raaf"/>
  </r>
  <r>
    <x v="7"/>
    <x v="31"/>
    <n v="512.71"/>
    <s v="De Bonte Raaf"/>
  </r>
  <r>
    <x v="7"/>
    <x v="221"/>
    <n v="0"/>
    <s v="De Bonte Raaf"/>
  </r>
  <r>
    <x v="7"/>
    <x v="34"/>
    <n v="512.71"/>
    <s v="De Bonte Raaf"/>
  </r>
  <r>
    <x v="7"/>
    <x v="222"/>
    <n v="0"/>
    <s v="De Bonte Raaf"/>
  </r>
  <r>
    <x v="7"/>
    <x v="37"/>
    <n v="512.71"/>
    <s v="De Bonte Raaf"/>
  </r>
  <r>
    <x v="7"/>
    <x v="38"/>
    <n v="0"/>
    <s v="De Bonte Raaf"/>
  </r>
  <r>
    <x v="7"/>
    <x v="223"/>
    <n v="0"/>
    <s v="De Bonte Raaf"/>
  </r>
  <r>
    <x v="7"/>
    <x v="41"/>
    <n v="512.71"/>
    <s v="De Bonte Raaf"/>
  </r>
  <r>
    <x v="7"/>
    <x v="224"/>
    <n v="0"/>
    <s v="De Bonte Raaf"/>
  </r>
  <r>
    <x v="7"/>
    <x v="44"/>
    <n v="512.71"/>
    <s v="De Bonte Raaf"/>
  </r>
  <r>
    <x v="7"/>
    <x v="46"/>
    <n v="0"/>
    <s v="De Bonte Raaf"/>
  </r>
  <r>
    <x v="7"/>
    <x v="48"/>
    <n v="551.76"/>
    <s v="De Bonte Raaf"/>
  </r>
  <r>
    <x v="7"/>
    <x v="50"/>
    <n v="0"/>
    <s v="De Bonte Raaf"/>
  </r>
  <r>
    <x v="7"/>
    <x v="52"/>
    <n v="551.76"/>
    <s v="De Bonte Raaf"/>
  </r>
  <r>
    <x v="7"/>
    <x v="54"/>
    <n v="15"/>
    <s v="De Bonte Raaf"/>
  </r>
  <r>
    <x v="7"/>
    <x v="56"/>
    <n v="551.76"/>
    <s v="De Bonte Raaf"/>
  </r>
  <r>
    <x v="7"/>
    <x v="58"/>
    <n v="-202.04"/>
    <s v="De Bonte Raaf"/>
  </r>
  <r>
    <x v="7"/>
    <x v="60"/>
    <n v="551.76"/>
    <s v="De Bonte Raaf"/>
  </r>
  <r>
    <x v="7"/>
    <x v="62"/>
    <n v="551.76"/>
    <s v="De Bonte Raaf"/>
  </r>
  <r>
    <x v="7"/>
    <x v="64"/>
    <n v="551.76"/>
    <s v="De Bonte Raaf"/>
  </r>
  <r>
    <x v="7"/>
    <x v="66"/>
    <n v="65.010000000000005"/>
    <s v="De Bonte Raaf"/>
  </r>
  <r>
    <x v="7"/>
    <x v="68"/>
    <n v="79"/>
    <s v="De Bonte Raaf"/>
  </r>
  <r>
    <x v="7"/>
    <x v="70"/>
    <n v="0"/>
    <s v="De Bonte Raaf"/>
  </r>
  <r>
    <x v="7"/>
    <x v="72"/>
    <n v="510.75"/>
    <s v="De Bonte Raaf"/>
  </r>
  <r>
    <x v="7"/>
    <x v="74"/>
    <n v="41.01"/>
    <s v="De Bonte Raaf"/>
  </r>
  <r>
    <x v="7"/>
    <x v="76"/>
    <n v="4043.6"/>
    <s v="De Bonte Raaf"/>
  </r>
  <r>
    <x v="7"/>
    <x v="78"/>
    <n v="25.96"/>
    <s v="De Bonte Raaf"/>
  </r>
  <r>
    <x v="7"/>
    <x v="80"/>
    <n v="79"/>
    <s v="De Bonte Raaf"/>
  </r>
  <r>
    <x v="7"/>
    <x v="82"/>
    <n v="50.64"/>
    <s v="De Bonte Raaf"/>
  </r>
  <r>
    <x v="7"/>
    <x v="84"/>
    <n v="0"/>
    <s v="De Bonte Raaf"/>
  </r>
  <r>
    <x v="7"/>
    <x v="86"/>
    <n v="0"/>
    <s v="De Bonte Raaf"/>
  </r>
  <r>
    <x v="7"/>
    <x v="88"/>
    <n v="79"/>
    <s v="De Bonte Raaf"/>
  </r>
  <r>
    <x v="7"/>
    <x v="90"/>
    <n v="38.619999999999997"/>
    <s v="De Bonte Raaf"/>
  </r>
  <r>
    <x v="7"/>
    <x v="91"/>
    <n v="0"/>
    <s v="De Bonte Raaf"/>
  </r>
  <r>
    <x v="7"/>
    <x v="92"/>
    <n v="74.2"/>
    <s v="De Bonte Raaf"/>
  </r>
  <r>
    <x v="7"/>
    <x v="93"/>
    <n v="0"/>
    <s v="De Bonte Raaf"/>
  </r>
  <r>
    <x v="7"/>
    <x v="94"/>
    <n v="74.2"/>
    <s v="De Bonte Raaf"/>
  </r>
  <r>
    <x v="7"/>
    <x v="95"/>
    <n v="0"/>
    <s v="De Bonte Raaf"/>
  </r>
  <r>
    <x v="7"/>
    <x v="96"/>
    <n v="1103.52"/>
    <s v="De Bonte Raaf"/>
  </r>
  <r>
    <x v="7"/>
    <x v="98"/>
    <n v="15.78"/>
    <s v="De Bonte Raaf"/>
  </r>
  <r>
    <x v="7"/>
    <x v="100"/>
    <n v="0"/>
    <s v="De Bonte Raaf"/>
  </r>
  <r>
    <x v="7"/>
    <x v="103"/>
    <n v="15.78"/>
    <s v="De Bonte Raaf"/>
  </r>
  <r>
    <x v="7"/>
    <x v="105"/>
    <n v="0"/>
    <s v="De Bonte Raaf"/>
  </r>
  <r>
    <x v="7"/>
    <x v="225"/>
    <n v="0"/>
    <s v="De Bonte Raaf"/>
  </r>
  <r>
    <x v="7"/>
    <x v="109"/>
    <n v="512.71"/>
    <s v="De Bonte Raaf"/>
  </r>
  <r>
    <x v="7"/>
    <x v="110"/>
    <n v="0"/>
    <s v="De Bonte Raaf"/>
  </r>
  <r>
    <x v="7"/>
    <x v="112"/>
    <n v="0"/>
    <s v="De Bonte Raaf"/>
  </r>
  <r>
    <x v="7"/>
    <x v="113"/>
    <n v="0"/>
    <s v="De Bonte Raaf"/>
  </r>
  <r>
    <x v="7"/>
    <x v="114"/>
    <n v="0"/>
    <s v="De Bonte Raaf"/>
  </r>
  <r>
    <x v="7"/>
    <x v="115"/>
    <n v="0"/>
    <s v="De Bonte Raaf"/>
  </r>
  <r>
    <x v="7"/>
    <x v="117"/>
    <n v="0"/>
    <s v="De Bonte Raaf"/>
  </r>
  <r>
    <x v="7"/>
    <x v="119"/>
    <n v="0"/>
    <s v="De Bonte Raaf"/>
  </r>
  <r>
    <x v="7"/>
    <x v="121"/>
    <n v="0"/>
    <s v="De Bonte Raaf"/>
  </r>
  <r>
    <x v="7"/>
    <x v="122"/>
    <n v="47"/>
    <s v="De Bonte Raaf"/>
  </r>
  <r>
    <x v="7"/>
    <x v="124"/>
    <n v="0"/>
    <s v="De Bonte Raaf"/>
  </r>
  <r>
    <x v="7"/>
    <x v="125"/>
    <n v="0"/>
    <s v="De Bonte Raaf"/>
  </r>
  <r>
    <x v="7"/>
    <x v="126"/>
    <n v="0"/>
    <s v="De Bonte Raaf"/>
  </r>
  <r>
    <x v="7"/>
    <x v="127"/>
    <n v="0"/>
    <s v="De Bonte Raaf"/>
  </r>
  <r>
    <x v="7"/>
    <x v="128"/>
    <n v="0"/>
    <s v="De Bonte Raaf"/>
  </r>
  <r>
    <x v="7"/>
    <x v="129"/>
    <n v="0"/>
    <s v="De Bonte Raaf"/>
  </r>
  <r>
    <x v="7"/>
    <x v="130"/>
    <n v="-1.96"/>
    <s v="De Bonte Raaf"/>
  </r>
  <r>
    <x v="7"/>
    <x v="131"/>
    <n v="0"/>
    <s v="De Bonte Raaf"/>
  </r>
  <r>
    <x v="7"/>
    <x v="132"/>
    <n v="0"/>
    <s v="De Bonte Raaf"/>
  </r>
  <r>
    <x v="7"/>
    <x v="133"/>
    <n v="100.02"/>
    <s v="De Bonte Raaf"/>
  </r>
  <r>
    <x v="7"/>
    <x v="134"/>
    <n v="0"/>
    <s v="De Bonte Raaf"/>
  </r>
  <r>
    <x v="7"/>
    <x v="135"/>
    <n v="0"/>
    <s v="De Bonte Raaf"/>
  </r>
  <r>
    <x v="7"/>
    <x v="136"/>
    <n v="0"/>
    <s v="De Bonte Raaf"/>
  </r>
  <r>
    <x v="7"/>
    <x v="137"/>
    <n v="0"/>
    <s v="De Bonte Raaf"/>
  </r>
  <r>
    <x v="7"/>
    <x v="139"/>
    <n v="41.01"/>
    <s v="De Bonte Raaf"/>
  </r>
  <r>
    <x v="7"/>
    <x v="141"/>
    <n v="41.01"/>
    <s v="De Bonte Raaf"/>
  </r>
  <r>
    <x v="7"/>
    <x v="143"/>
    <n v="0"/>
    <s v="De Bonte Raaf"/>
  </r>
  <r>
    <x v="7"/>
    <x v="145"/>
    <n v="0.01"/>
    <s v="De Bonte Raaf"/>
  </r>
  <r>
    <x v="7"/>
    <x v="147"/>
    <n v="0"/>
    <s v="De Bonte Raaf"/>
  </r>
  <r>
    <x v="7"/>
    <x v="149"/>
    <n v="7.69"/>
    <s v="De Bonte Raaf"/>
  </r>
  <r>
    <x v="7"/>
    <x v="151"/>
    <n v="1.1599999999999999"/>
    <s v="De Bonte Raaf"/>
  </r>
  <r>
    <x v="7"/>
    <x v="153"/>
    <n v="1.53"/>
    <s v="De Bonte Raaf"/>
  </r>
  <r>
    <x v="7"/>
    <x v="155"/>
    <n v="0"/>
    <s v="De Bonte Raaf"/>
  </r>
  <r>
    <x v="7"/>
    <x v="157"/>
    <n v="0"/>
    <s v="De Bonte Raaf"/>
  </r>
  <r>
    <x v="7"/>
    <x v="159"/>
    <n v="0"/>
    <s v="De Bonte Raaf"/>
  </r>
  <r>
    <x v="7"/>
    <x v="161"/>
    <n v="0"/>
    <s v="De Bonte Raaf"/>
  </r>
  <r>
    <x v="7"/>
    <x v="163"/>
    <n v="41.55"/>
    <s v="De Bonte Raaf"/>
  </r>
  <r>
    <x v="7"/>
    <x v="165"/>
    <n v="0"/>
    <s v="De Bonte Raaf"/>
  </r>
  <r>
    <x v="7"/>
    <x v="167"/>
    <n v="0"/>
    <s v="De Bonte Raaf"/>
  </r>
  <r>
    <x v="7"/>
    <x v="169"/>
    <n v="0"/>
    <s v="De Bonte Raaf"/>
  </r>
  <r>
    <x v="7"/>
    <x v="171"/>
    <n v="2.98"/>
    <s v="De Bonte Raaf"/>
  </r>
  <r>
    <x v="7"/>
    <x v="173"/>
    <n v="0"/>
    <s v="De Bonte Raaf"/>
  </r>
  <r>
    <x v="7"/>
    <x v="175"/>
    <n v="14.89"/>
    <s v="De Bonte Raaf"/>
  </r>
  <r>
    <x v="7"/>
    <x v="177"/>
    <n v="0"/>
    <s v="De Bonte Raaf"/>
  </r>
  <r>
    <x v="7"/>
    <x v="179"/>
    <n v="0"/>
    <s v="De Bonte Raaf"/>
  </r>
  <r>
    <x v="7"/>
    <x v="181"/>
    <n v="0"/>
    <s v="De Bonte Raaf"/>
  </r>
  <r>
    <x v="7"/>
    <x v="183"/>
    <n v="2.04"/>
    <s v="De Bonte Raaf"/>
  </r>
  <r>
    <x v="7"/>
    <x v="185"/>
    <n v="0"/>
    <s v="De Bonte Raaf"/>
  </r>
  <r>
    <x v="7"/>
    <x v="187"/>
    <n v="0"/>
    <s v="De Bonte Raaf"/>
  </r>
  <r>
    <x v="7"/>
    <x v="189"/>
    <n v="0"/>
    <s v="De Bonte Raaf"/>
  </r>
  <r>
    <x v="7"/>
    <x v="191"/>
    <n v="0"/>
    <s v="De Bonte Raaf"/>
  </r>
  <r>
    <x v="7"/>
    <x v="193"/>
    <n v="0"/>
    <s v="De Bonte Raaf"/>
  </r>
  <r>
    <x v="7"/>
    <x v="195"/>
    <n v="38.619999999999997"/>
    <s v="De Bonte Raaf"/>
  </r>
  <r>
    <x v="7"/>
    <x v="196"/>
    <n v="0"/>
    <s v="De Bonte Raaf"/>
  </r>
  <r>
    <x v="7"/>
    <x v="198"/>
    <n v="-186.83"/>
    <s v="De Bonte Raaf"/>
  </r>
  <r>
    <x v="7"/>
    <x v="200"/>
    <n v="-15.21"/>
    <s v="De Bonte Raaf"/>
  </r>
  <r>
    <x v="7"/>
    <x v="202"/>
    <n v="0"/>
    <s v="De Bonte Raaf"/>
  </r>
  <r>
    <x v="7"/>
    <x v="204"/>
    <n v="0"/>
    <s v="De Bonte Raaf"/>
  </r>
  <r>
    <x v="7"/>
    <x v="205"/>
    <n v="0"/>
    <s v="De Bonte Raaf"/>
  </r>
  <r>
    <x v="7"/>
    <x v="207"/>
    <n v="396.72"/>
    <s v="De Bonte Raaf"/>
  </r>
  <r>
    <x v="7"/>
    <x v="209"/>
    <n v="0"/>
    <s v="De Bonte Raaf"/>
  </r>
  <r>
    <x v="7"/>
    <x v="211"/>
    <n v="396.72"/>
    <s v="De Bonte Raaf"/>
  </r>
  <r>
    <x v="7"/>
    <x v="213"/>
    <n v="0"/>
    <s v="De Bonte Raaf"/>
  </r>
  <r>
    <x v="8"/>
    <x v="1"/>
    <n v="0"/>
    <s v="De Bonte Raaf"/>
  </r>
  <r>
    <x v="8"/>
    <x v="3"/>
    <n v="756.36"/>
    <s v="De Bonte Raaf"/>
  </r>
  <r>
    <x v="8"/>
    <x v="6"/>
    <n v="398.8"/>
    <s v="De Bonte Raaf"/>
  </r>
  <r>
    <x v="8"/>
    <x v="8"/>
    <n v="0"/>
    <s v="De Bonte Raaf"/>
  </r>
  <r>
    <x v="8"/>
    <x v="10"/>
    <n v="0"/>
    <s v="De Bonte Raaf"/>
  </r>
  <r>
    <x v="8"/>
    <x v="13"/>
    <n v="398.8"/>
    <s v="De Bonte Raaf"/>
  </r>
  <r>
    <x v="8"/>
    <x v="15"/>
    <n v="0"/>
    <s v="De Bonte Raaf"/>
  </r>
  <r>
    <x v="8"/>
    <x v="17"/>
    <n v="0"/>
    <s v="De Bonte Raaf"/>
  </r>
  <r>
    <x v="8"/>
    <x v="19"/>
    <n v="427.91"/>
    <s v="De Bonte Raaf"/>
  </r>
  <r>
    <x v="8"/>
    <x v="20"/>
    <n v="0"/>
    <s v="De Bonte Raaf"/>
  </r>
  <r>
    <x v="8"/>
    <x v="23"/>
    <n v="0"/>
    <s v="De Bonte Raaf"/>
  </r>
  <r>
    <x v="8"/>
    <x v="25"/>
    <n v="0"/>
    <s v="De Bonte Raaf"/>
  </r>
  <r>
    <x v="8"/>
    <x v="27"/>
    <n v="0"/>
    <s v="De Bonte Raaf"/>
  </r>
  <r>
    <x v="8"/>
    <x v="28"/>
    <n v="0"/>
    <s v="De Bonte Raaf"/>
  </r>
  <r>
    <x v="8"/>
    <x v="31"/>
    <n v="0"/>
    <s v="De Bonte Raaf"/>
  </r>
  <r>
    <x v="8"/>
    <x v="34"/>
    <n v="0"/>
    <s v="De Bonte Raaf"/>
  </r>
  <r>
    <x v="8"/>
    <x v="37"/>
    <n v="0"/>
    <s v="De Bonte Raaf"/>
  </r>
  <r>
    <x v="8"/>
    <x v="38"/>
    <n v="400"/>
    <s v="De Bonte Raaf"/>
  </r>
  <r>
    <x v="8"/>
    <x v="41"/>
    <n v="0"/>
    <s v="De Bonte Raaf"/>
  </r>
  <r>
    <x v="8"/>
    <x v="44"/>
    <n v="0"/>
    <s v="De Bonte Raaf"/>
  </r>
  <r>
    <x v="8"/>
    <x v="46"/>
    <n v="0"/>
    <s v="De Bonte Raaf"/>
  </r>
  <r>
    <x v="8"/>
    <x v="226"/>
    <n v="0"/>
    <s v="De Bonte Raaf"/>
  </r>
  <r>
    <x v="8"/>
    <x v="227"/>
    <n v="0"/>
    <s v="De Bonte Raaf"/>
  </r>
  <r>
    <x v="8"/>
    <x v="52"/>
    <n v="398.8"/>
    <s v="De Bonte Raaf"/>
  </r>
  <r>
    <x v="8"/>
    <x v="54"/>
    <n v="88"/>
    <s v="De Bonte Raaf"/>
  </r>
  <r>
    <x v="8"/>
    <x v="56"/>
    <n v="398.8"/>
    <s v="De Bonte Raaf"/>
  </r>
  <r>
    <x v="8"/>
    <x v="58"/>
    <n v="-146.68"/>
    <s v="De Bonte Raaf"/>
  </r>
  <r>
    <x v="8"/>
    <x v="60"/>
    <n v="398.8"/>
    <s v="De Bonte Raaf"/>
  </r>
  <r>
    <x v="8"/>
    <x v="62"/>
    <n v="0"/>
    <s v="De Bonte Raaf"/>
  </r>
  <r>
    <x v="8"/>
    <x v="64"/>
    <n v="0"/>
    <s v="De Bonte Raaf"/>
  </r>
  <r>
    <x v="8"/>
    <x v="66"/>
    <n v="86.68"/>
    <s v="De Bonte Raaf"/>
  </r>
  <r>
    <x v="8"/>
    <x v="68"/>
    <n v="648.6"/>
    <s v="De Bonte Raaf"/>
  </r>
  <r>
    <x v="8"/>
    <x v="70"/>
    <n v="0"/>
    <s v="De Bonte Raaf"/>
  </r>
  <r>
    <x v="8"/>
    <x v="72"/>
    <n v="398.8"/>
    <s v="De Bonte Raaf"/>
  </r>
  <r>
    <x v="8"/>
    <x v="74"/>
    <n v="0"/>
    <s v="De Bonte Raaf"/>
  </r>
  <r>
    <x v="8"/>
    <x v="76"/>
    <n v="0"/>
    <s v="De Bonte Raaf"/>
  </r>
  <r>
    <x v="8"/>
    <x v="78"/>
    <n v="0"/>
    <s v="De Bonte Raaf"/>
  </r>
  <r>
    <x v="8"/>
    <x v="80"/>
    <n v="639"/>
    <s v="De Bonte Raaf"/>
  </r>
  <r>
    <x v="8"/>
    <x v="82"/>
    <n v="409.62"/>
    <s v="De Bonte Raaf"/>
  </r>
  <r>
    <x v="8"/>
    <x v="84"/>
    <n v="400"/>
    <s v="De Bonte Raaf"/>
  </r>
  <r>
    <x v="8"/>
    <x v="86"/>
    <n v="400"/>
    <s v="De Bonte Raaf"/>
  </r>
  <r>
    <x v="8"/>
    <x v="88"/>
    <n v="639"/>
    <s v="De Bonte Raaf"/>
  </r>
  <r>
    <x v="8"/>
    <x v="90"/>
    <n v="27.91"/>
    <s v="De Bonte Raaf"/>
  </r>
  <r>
    <x v="8"/>
    <x v="91"/>
    <n v="0"/>
    <s v="De Bonte Raaf"/>
  </r>
  <r>
    <x v="8"/>
    <x v="92"/>
    <n v="74.2"/>
    <s v="De Bonte Raaf"/>
  </r>
  <r>
    <x v="8"/>
    <x v="93"/>
    <n v="0"/>
    <s v="De Bonte Raaf"/>
  </r>
  <r>
    <x v="8"/>
    <x v="94"/>
    <n v="74.2"/>
    <s v="De Bonte Raaf"/>
  </r>
  <r>
    <x v="8"/>
    <x v="95"/>
    <n v="0"/>
    <s v="De Bonte Raaf"/>
  </r>
  <r>
    <x v="8"/>
    <x v="96"/>
    <n v="1992.8"/>
    <s v="De Bonte Raaf"/>
  </r>
  <r>
    <x v="8"/>
    <x v="98"/>
    <n v="220.12"/>
    <s v="De Bonte Raaf"/>
  </r>
  <r>
    <x v="8"/>
    <x v="100"/>
    <n v="0"/>
    <s v="De Bonte Raaf"/>
  </r>
  <r>
    <x v="8"/>
    <x v="101"/>
    <n v="288"/>
    <s v="De Bonte Raaf"/>
  </r>
  <r>
    <x v="8"/>
    <x v="103"/>
    <n v="508.12"/>
    <s v="De Bonte Raaf"/>
  </r>
  <r>
    <x v="8"/>
    <x v="105"/>
    <n v="0"/>
    <s v="De Bonte Raaf"/>
  </r>
  <r>
    <x v="8"/>
    <x v="106"/>
    <n v="172.8"/>
    <s v="De Bonte Raaf"/>
  </r>
  <r>
    <x v="8"/>
    <x v="109"/>
    <n v="0"/>
    <s v="De Bonte Raaf"/>
  </r>
  <r>
    <x v="8"/>
    <x v="110"/>
    <n v="0"/>
    <s v="De Bonte Raaf"/>
  </r>
  <r>
    <x v="8"/>
    <x v="112"/>
    <n v="0"/>
    <s v="De Bonte Raaf"/>
  </r>
  <r>
    <x v="8"/>
    <x v="113"/>
    <n v="0"/>
    <s v="De Bonte Raaf"/>
  </r>
  <r>
    <x v="8"/>
    <x v="114"/>
    <n v="0"/>
    <s v="De Bonte Raaf"/>
  </r>
  <r>
    <x v="8"/>
    <x v="115"/>
    <n v="0"/>
    <s v="De Bonte Raaf"/>
  </r>
  <r>
    <x v="8"/>
    <x v="117"/>
    <n v="0"/>
    <s v="De Bonte Raaf"/>
  </r>
  <r>
    <x v="8"/>
    <x v="119"/>
    <n v="0"/>
    <s v="De Bonte Raaf"/>
  </r>
  <r>
    <x v="8"/>
    <x v="121"/>
    <n v="0"/>
    <s v="De Bonte Raaf"/>
  </r>
  <r>
    <x v="8"/>
    <x v="122"/>
    <n v="0"/>
    <s v="De Bonte Raaf"/>
  </r>
  <r>
    <x v="8"/>
    <x v="124"/>
    <n v="0"/>
    <s v="De Bonte Raaf"/>
  </r>
  <r>
    <x v="8"/>
    <x v="125"/>
    <n v="0"/>
    <s v="De Bonte Raaf"/>
  </r>
  <r>
    <x v="8"/>
    <x v="126"/>
    <n v="0"/>
    <s v="De Bonte Raaf"/>
  </r>
  <r>
    <x v="8"/>
    <x v="127"/>
    <n v="0"/>
    <s v="De Bonte Raaf"/>
  </r>
  <r>
    <x v="8"/>
    <x v="128"/>
    <n v="0"/>
    <s v="De Bonte Raaf"/>
  </r>
  <r>
    <x v="8"/>
    <x v="129"/>
    <n v="0"/>
    <s v="De Bonte Raaf"/>
  </r>
  <r>
    <x v="8"/>
    <x v="130"/>
    <n v="-1.2"/>
    <s v="De Bonte Raaf"/>
  </r>
  <r>
    <x v="8"/>
    <x v="131"/>
    <n v="0"/>
    <s v="De Bonte Raaf"/>
  </r>
  <r>
    <x v="8"/>
    <x v="132"/>
    <n v="0"/>
    <s v="De Bonte Raaf"/>
  </r>
  <r>
    <x v="8"/>
    <x v="133"/>
    <n v="0"/>
    <s v="De Bonte Raaf"/>
  </r>
  <r>
    <x v="8"/>
    <x v="134"/>
    <n v="0"/>
    <s v="De Bonte Raaf"/>
  </r>
  <r>
    <x v="8"/>
    <x v="135"/>
    <n v="0"/>
    <s v="De Bonte Raaf"/>
  </r>
  <r>
    <x v="8"/>
    <x v="136"/>
    <n v="0"/>
    <s v="De Bonte Raaf"/>
  </r>
  <r>
    <x v="8"/>
    <x v="137"/>
    <n v="0"/>
    <s v="De Bonte Raaf"/>
  </r>
  <r>
    <x v="8"/>
    <x v="139"/>
    <n v="0"/>
    <s v="De Bonte Raaf"/>
  </r>
  <r>
    <x v="8"/>
    <x v="141"/>
    <n v="0"/>
    <s v="De Bonte Raaf"/>
  </r>
  <r>
    <x v="8"/>
    <x v="143"/>
    <n v="0"/>
    <s v="De Bonte Raaf"/>
  </r>
  <r>
    <x v="8"/>
    <x v="145"/>
    <n v="0"/>
    <s v="De Bonte Raaf"/>
  </r>
  <r>
    <x v="8"/>
    <x v="147"/>
    <n v="0"/>
    <s v="De Bonte Raaf"/>
  </r>
  <r>
    <x v="8"/>
    <x v="149"/>
    <n v="0"/>
    <s v="De Bonte Raaf"/>
  </r>
  <r>
    <x v="8"/>
    <x v="151"/>
    <n v="0"/>
    <s v="De Bonte Raaf"/>
  </r>
  <r>
    <x v="8"/>
    <x v="153"/>
    <n v="0"/>
    <s v="De Bonte Raaf"/>
  </r>
  <r>
    <x v="8"/>
    <x v="155"/>
    <n v="0"/>
    <s v="De Bonte Raaf"/>
  </r>
  <r>
    <x v="8"/>
    <x v="157"/>
    <n v="0"/>
    <s v="De Bonte Raaf"/>
  </r>
  <r>
    <x v="8"/>
    <x v="159"/>
    <n v="0"/>
    <s v="De Bonte Raaf"/>
  </r>
  <r>
    <x v="8"/>
    <x v="161"/>
    <n v="0"/>
    <s v="De Bonte Raaf"/>
  </r>
  <r>
    <x v="8"/>
    <x v="163"/>
    <n v="0"/>
    <s v="De Bonte Raaf"/>
  </r>
  <r>
    <x v="8"/>
    <x v="171"/>
    <n v="0"/>
    <s v="De Bonte Raaf"/>
  </r>
  <r>
    <x v="8"/>
    <x v="175"/>
    <n v="0"/>
    <s v="De Bonte Raaf"/>
  </r>
  <r>
    <x v="8"/>
    <x v="177"/>
    <n v="0"/>
    <s v="De Bonte Raaf"/>
  </r>
  <r>
    <x v="8"/>
    <x v="183"/>
    <n v="0"/>
    <s v="De Bonte Raaf"/>
  </r>
  <r>
    <x v="8"/>
    <x v="187"/>
    <n v="0"/>
    <s v="De Bonte Raaf"/>
  </r>
  <r>
    <x v="8"/>
    <x v="189"/>
    <n v="0"/>
    <s v="De Bonte Raaf"/>
  </r>
  <r>
    <x v="8"/>
    <x v="191"/>
    <n v="0"/>
    <s v="De Bonte Raaf"/>
  </r>
  <r>
    <x v="8"/>
    <x v="193"/>
    <n v="0"/>
    <s v="De Bonte Raaf"/>
  </r>
  <r>
    <x v="8"/>
    <x v="195"/>
    <n v="27.91"/>
    <s v="De Bonte Raaf"/>
  </r>
  <r>
    <x v="8"/>
    <x v="196"/>
    <n v="0"/>
    <s v="De Bonte Raaf"/>
  </r>
  <r>
    <x v="8"/>
    <x v="198"/>
    <n v="-146.68"/>
    <s v="De Bonte Raaf"/>
  </r>
  <r>
    <x v="8"/>
    <x v="200"/>
    <n v="0"/>
    <s v="De Bonte Raaf"/>
  </r>
  <r>
    <x v="8"/>
    <x v="202"/>
    <n v="0"/>
    <s v="De Bonte Raaf"/>
  </r>
  <r>
    <x v="8"/>
    <x v="204"/>
    <n v="0"/>
    <s v="De Bonte Raaf"/>
  </r>
  <r>
    <x v="8"/>
    <x v="205"/>
    <n v="0"/>
    <s v="De Bonte Raaf"/>
  </r>
  <r>
    <x v="8"/>
    <x v="207"/>
    <n v="252.12"/>
    <s v="De Bonte Raaf"/>
  </r>
  <r>
    <x v="8"/>
    <x v="209"/>
    <n v="0"/>
    <s v="De Bonte Raaf"/>
  </r>
  <r>
    <x v="8"/>
    <x v="211"/>
    <n v="252.12"/>
    <s v="De Bonte Raaf"/>
  </r>
  <r>
    <x v="8"/>
    <x v="213"/>
    <n v="0"/>
    <s v="De Bonte Raaf"/>
  </r>
  <r>
    <x v="9"/>
    <x v="1"/>
    <n v="4950"/>
    <s v="De Bonte Raaf"/>
  </r>
  <r>
    <x v="9"/>
    <x v="3"/>
    <n v="12924.9"/>
    <s v="De Bonte Raaf"/>
  </r>
  <r>
    <x v="9"/>
    <x v="6"/>
    <n v="7289.68"/>
    <s v="De Bonte Raaf"/>
  </r>
  <r>
    <x v="9"/>
    <x v="8"/>
    <n v="0"/>
    <s v="De Bonte Raaf"/>
  </r>
  <r>
    <x v="9"/>
    <x v="10"/>
    <n v="297.83999999999997"/>
    <s v="De Bonte Raaf"/>
  </r>
  <r>
    <x v="9"/>
    <x v="13"/>
    <n v="7289.68"/>
    <s v="De Bonte Raaf"/>
  </r>
  <r>
    <x v="9"/>
    <x v="15"/>
    <n v="0"/>
    <s v="De Bonte Raaf"/>
  </r>
  <r>
    <x v="9"/>
    <x v="17"/>
    <n v="297.83999999999997"/>
    <s v="De Bonte Raaf"/>
  </r>
  <r>
    <x v="9"/>
    <x v="19"/>
    <n v="8330.67"/>
    <s v="De Bonte Raaf"/>
  </r>
  <r>
    <x v="9"/>
    <x v="20"/>
    <n v="150"/>
    <s v="De Bonte Raaf"/>
  </r>
  <r>
    <x v="9"/>
    <x v="23"/>
    <n v="0"/>
    <s v="De Bonte Raaf"/>
  </r>
  <r>
    <x v="9"/>
    <x v="25"/>
    <n v="297.83999999999997"/>
    <s v="De Bonte Raaf"/>
  </r>
  <r>
    <x v="9"/>
    <x v="27"/>
    <n v="0"/>
    <s v="De Bonte Raaf"/>
  </r>
  <r>
    <x v="9"/>
    <x v="28"/>
    <n v="0"/>
    <s v="De Bonte Raaf"/>
  </r>
  <r>
    <x v="9"/>
    <x v="31"/>
    <n v="4950"/>
    <s v="De Bonte Raaf"/>
  </r>
  <r>
    <x v="9"/>
    <x v="34"/>
    <n v="5373"/>
    <s v="De Bonte Raaf"/>
  </r>
  <r>
    <x v="9"/>
    <x v="37"/>
    <n v="5373"/>
    <s v="De Bonte Raaf"/>
  </r>
  <r>
    <x v="9"/>
    <x v="38"/>
    <n v="0"/>
    <s v="De Bonte Raaf"/>
  </r>
  <r>
    <x v="9"/>
    <x v="41"/>
    <n v="4950"/>
    <s v="De Bonte Raaf"/>
  </r>
  <r>
    <x v="9"/>
    <x v="44"/>
    <n v="5373"/>
    <s v="De Bonte Raaf"/>
  </r>
  <r>
    <x v="9"/>
    <x v="46"/>
    <n v="0"/>
    <s v="De Bonte Raaf"/>
  </r>
  <r>
    <x v="9"/>
    <x v="48"/>
    <n v="7587.52"/>
    <s v="De Bonte Raaf"/>
  </r>
  <r>
    <x v="9"/>
    <x v="50"/>
    <n v="0"/>
    <s v="De Bonte Raaf"/>
  </r>
  <r>
    <x v="9"/>
    <x v="52"/>
    <n v="7587.52"/>
    <s v="De Bonte Raaf"/>
  </r>
  <r>
    <x v="9"/>
    <x v="54"/>
    <n v="52"/>
    <s v="De Bonte Raaf"/>
  </r>
  <r>
    <x v="9"/>
    <x v="56"/>
    <n v="7587.52"/>
    <s v="De Bonte Raaf"/>
  </r>
  <r>
    <x v="9"/>
    <x v="58"/>
    <n v="-1224.94"/>
    <s v="De Bonte Raaf"/>
  </r>
  <r>
    <x v="9"/>
    <x v="60"/>
    <n v="7587.52"/>
    <s v="De Bonte Raaf"/>
  </r>
  <r>
    <x v="9"/>
    <x v="62"/>
    <n v="7587.52"/>
    <s v="De Bonte Raaf"/>
  </r>
  <r>
    <x v="9"/>
    <x v="64"/>
    <n v="7587.52"/>
    <s v="De Bonte Raaf"/>
  </r>
  <r>
    <x v="9"/>
    <x v="66"/>
    <n v="65.010000000000005"/>
    <s v="De Bonte Raaf"/>
  </r>
  <r>
    <x v="9"/>
    <x v="68"/>
    <n v="254"/>
    <s v="De Bonte Raaf"/>
  </r>
  <r>
    <x v="9"/>
    <x v="70"/>
    <n v="1007.92"/>
    <s v="De Bonte Raaf"/>
  </r>
  <r>
    <x v="9"/>
    <x v="72"/>
    <n v="7289.68"/>
    <s v="De Bonte Raaf"/>
  </r>
  <r>
    <x v="9"/>
    <x v="74"/>
    <n v="297.83999999999997"/>
    <s v="De Bonte Raaf"/>
  </r>
  <r>
    <x v="9"/>
    <x v="76"/>
    <n v="9900"/>
    <s v="De Bonte Raaf"/>
  </r>
  <r>
    <x v="9"/>
    <x v="78"/>
    <n v="63.45"/>
    <s v="De Bonte Raaf"/>
  </r>
  <r>
    <x v="9"/>
    <x v="80"/>
    <n v="254"/>
    <s v="De Bonte Raaf"/>
  </r>
  <r>
    <x v="9"/>
    <x v="82"/>
    <n v="162.82"/>
    <s v="De Bonte Raaf"/>
  </r>
  <r>
    <x v="9"/>
    <x v="84"/>
    <n v="150"/>
    <s v="De Bonte Raaf"/>
  </r>
  <r>
    <x v="9"/>
    <x v="86"/>
    <n v="240"/>
    <s v="De Bonte Raaf"/>
  </r>
  <r>
    <x v="9"/>
    <x v="88"/>
    <n v="254"/>
    <s v="De Bonte Raaf"/>
  </r>
  <r>
    <x v="9"/>
    <x v="90"/>
    <n v="531.13"/>
    <s v="De Bonte Raaf"/>
  </r>
  <r>
    <x v="9"/>
    <x v="91"/>
    <n v="0"/>
    <s v="De Bonte Raaf"/>
  </r>
  <r>
    <x v="9"/>
    <x v="92"/>
    <n v="80.819999999999993"/>
    <s v="De Bonte Raaf"/>
  </r>
  <r>
    <x v="9"/>
    <x v="93"/>
    <n v="0"/>
    <s v="De Bonte Raaf"/>
  </r>
  <r>
    <x v="9"/>
    <x v="94"/>
    <n v="80.819999999999993"/>
    <s v="De Bonte Raaf"/>
  </r>
  <r>
    <x v="9"/>
    <x v="95"/>
    <n v="0"/>
    <s v="De Bonte Raaf"/>
  </r>
  <r>
    <x v="9"/>
    <x v="96"/>
    <n v="47405.13"/>
    <s v="De Bonte Raaf"/>
  </r>
  <r>
    <x v="9"/>
    <x v="98"/>
    <n v="65.430000000000007"/>
    <s v="De Bonte Raaf"/>
  </r>
  <r>
    <x v="9"/>
    <x v="100"/>
    <n v="0"/>
    <s v="De Bonte Raaf"/>
  </r>
  <r>
    <x v="9"/>
    <x v="101"/>
    <n v="108"/>
    <s v="De Bonte Raaf"/>
  </r>
  <r>
    <x v="9"/>
    <x v="103"/>
    <n v="173.43"/>
    <s v="De Bonte Raaf"/>
  </r>
  <r>
    <x v="9"/>
    <x v="105"/>
    <n v="0"/>
    <s v="De Bonte Raaf"/>
  </r>
  <r>
    <x v="9"/>
    <x v="106"/>
    <n v="54"/>
    <s v="De Bonte Raaf"/>
  </r>
  <r>
    <x v="9"/>
    <x v="109"/>
    <n v="4950"/>
    <s v="De Bonte Raaf"/>
  </r>
  <r>
    <x v="9"/>
    <x v="110"/>
    <n v="0"/>
    <s v="De Bonte Raaf"/>
  </r>
  <r>
    <x v="9"/>
    <x v="112"/>
    <n v="0"/>
    <s v="De Bonte Raaf"/>
  </r>
  <r>
    <x v="9"/>
    <x v="113"/>
    <n v="423"/>
    <s v="De Bonte Raaf"/>
  </r>
  <r>
    <x v="9"/>
    <x v="114"/>
    <n v="0"/>
    <s v="De Bonte Raaf"/>
  </r>
  <r>
    <x v="9"/>
    <x v="115"/>
    <n v="0"/>
    <s v="De Bonte Raaf"/>
  </r>
  <r>
    <x v="9"/>
    <x v="117"/>
    <n v="0"/>
    <s v="De Bonte Raaf"/>
  </r>
  <r>
    <x v="9"/>
    <x v="119"/>
    <n v="0"/>
    <s v="De Bonte Raaf"/>
  </r>
  <r>
    <x v="9"/>
    <x v="121"/>
    <n v="0"/>
    <s v="De Bonte Raaf"/>
  </r>
  <r>
    <x v="9"/>
    <x v="122"/>
    <n v="30"/>
    <s v="De Bonte Raaf"/>
  </r>
  <r>
    <x v="9"/>
    <x v="124"/>
    <n v="0"/>
    <s v="De Bonte Raaf"/>
  </r>
  <r>
    <x v="9"/>
    <x v="125"/>
    <n v="0"/>
    <s v="De Bonte Raaf"/>
  </r>
  <r>
    <x v="9"/>
    <x v="126"/>
    <n v="0"/>
    <s v="De Bonte Raaf"/>
  </r>
  <r>
    <x v="9"/>
    <x v="127"/>
    <n v="2084.2800000000002"/>
    <s v="De Bonte Raaf"/>
  </r>
  <r>
    <x v="9"/>
    <x v="128"/>
    <n v="2084.2800000000002"/>
    <s v="De Bonte Raaf"/>
  </r>
  <r>
    <x v="9"/>
    <x v="129"/>
    <n v="0"/>
    <s v="De Bonte Raaf"/>
  </r>
  <r>
    <x v="9"/>
    <x v="130"/>
    <n v="-23.28"/>
    <s v="De Bonte Raaf"/>
  </r>
  <r>
    <x v="9"/>
    <x v="131"/>
    <n v="0"/>
    <s v="De Bonte Raaf"/>
  </r>
  <r>
    <x v="9"/>
    <x v="132"/>
    <n v="0"/>
    <s v="De Bonte Raaf"/>
  </r>
  <r>
    <x v="9"/>
    <x v="133"/>
    <n v="1185.18"/>
    <s v="De Bonte Raaf"/>
  </r>
  <r>
    <x v="9"/>
    <x v="134"/>
    <n v="-294.32"/>
    <s v="De Bonte Raaf"/>
  </r>
  <r>
    <x v="9"/>
    <x v="135"/>
    <n v="-294.32"/>
    <s v="De Bonte Raaf"/>
  </r>
  <r>
    <x v="9"/>
    <x v="136"/>
    <n v="0"/>
    <s v="De Bonte Raaf"/>
  </r>
  <r>
    <x v="9"/>
    <x v="137"/>
    <n v="0"/>
    <s v="De Bonte Raaf"/>
  </r>
  <r>
    <x v="9"/>
    <x v="139"/>
    <n v="297.83999999999997"/>
    <s v="De Bonte Raaf"/>
  </r>
  <r>
    <x v="9"/>
    <x v="141"/>
    <n v="429.84"/>
    <s v="De Bonte Raaf"/>
  </r>
  <r>
    <x v="9"/>
    <x v="143"/>
    <n v="19.8"/>
    <s v="De Bonte Raaf"/>
  </r>
  <r>
    <x v="9"/>
    <x v="145"/>
    <n v="26.4"/>
    <s v="De Bonte Raaf"/>
  </r>
  <r>
    <x v="9"/>
    <x v="147"/>
    <n v="0"/>
    <s v="De Bonte Raaf"/>
  </r>
  <r>
    <x v="9"/>
    <x v="149"/>
    <n v="80.599999999999994"/>
    <s v="De Bonte Raaf"/>
  </r>
  <r>
    <x v="9"/>
    <x v="151"/>
    <n v="12.09"/>
    <s v="De Bonte Raaf"/>
  </r>
  <r>
    <x v="9"/>
    <x v="153"/>
    <n v="16.12"/>
    <s v="De Bonte Raaf"/>
  </r>
  <r>
    <x v="9"/>
    <x v="155"/>
    <n v="0"/>
    <s v="De Bonte Raaf"/>
  </r>
  <r>
    <x v="9"/>
    <x v="157"/>
    <n v="0"/>
    <s v="De Bonte Raaf"/>
  </r>
  <r>
    <x v="9"/>
    <x v="159"/>
    <n v="0"/>
    <s v="De Bonte Raaf"/>
  </r>
  <r>
    <x v="9"/>
    <x v="161"/>
    <n v="0"/>
    <s v="De Bonte Raaf"/>
  </r>
  <r>
    <x v="9"/>
    <x v="163"/>
    <n v="571.34"/>
    <s v="De Bonte Raaf"/>
  </r>
  <r>
    <x v="9"/>
    <x v="165"/>
    <n v="0"/>
    <s v="De Bonte Raaf"/>
  </r>
  <r>
    <x v="9"/>
    <x v="167"/>
    <n v="0"/>
    <s v="De Bonte Raaf"/>
  </r>
  <r>
    <x v="9"/>
    <x v="169"/>
    <n v="0"/>
    <s v="De Bonte Raaf"/>
  </r>
  <r>
    <x v="9"/>
    <x v="171"/>
    <n v="40.97"/>
    <s v="De Bonte Raaf"/>
  </r>
  <r>
    <x v="9"/>
    <x v="173"/>
    <n v="0"/>
    <s v="De Bonte Raaf"/>
  </r>
  <r>
    <x v="9"/>
    <x v="175"/>
    <n v="204.86"/>
    <s v="De Bonte Raaf"/>
  </r>
  <r>
    <x v="9"/>
    <x v="177"/>
    <n v="0"/>
    <s v="De Bonte Raaf"/>
  </r>
  <r>
    <x v="9"/>
    <x v="179"/>
    <n v="0"/>
    <s v="De Bonte Raaf"/>
  </r>
  <r>
    <x v="9"/>
    <x v="181"/>
    <n v="0"/>
    <s v="De Bonte Raaf"/>
  </r>
  <r>
    <x v="9"/>
    <x v="183"/>
    <n v="28.07"/>
    <s v="De Bonte Raaf"/>
  </r>
  <r>
    <x v="9"/>
    <x v="185"/>
    <n v="0"/>
    <s v="De Bonte Raaf"/>
  </r>
  <r>
    <x v="9"/>
    <x v="187"/>
    <n v="0"/>
    <s v="De Bonte Raaf"/>
  </r>
  <r>
    <x v="9"/>
    <x v="189"/>
    <n v="0"/>
    <s v="De Bonte Raaf"/>
  </r>
  <r>
    <x v="9"/>
    <x v="191"/>
    <n v="0"/>
    <s v="De Bonte Raaf"/>
  </r>
  <r>
    <x v="9"/>
    <x v="193"/>
    <n v="0"/>
    <s v="De Bonte Raaf"/>
  </r>
  <r>
    <x v="9"/>
    <x v="195"/>
    <n v="531.13"/>
    <s v="De Bonte Raaf"/>
  </r>
  <r>
    <x v="9"/>
    <x v="196"/>
    <n v="0"/>
    <s v="De Bonte Raaf"/>
  </r>
  <r>
    <x v="9"/>
    <x v="198"/>
    <n v="-1104.58"/>
    <s v="De Bonte Raaf"/>
  </r>
  <r>
    <x v="9"/>
    <x v="200"/>
    <n v="-120.36"/>
    <s v="De Bonte Raaf"/>
  </r>
  <r>
    <x v="9"/>
    <x v="202"/>
    <n v="0"/>
    <s v="De Bonte Raaf"/>
  </r>
  <r>
    <x v="9"/>
    <x v="204"/>
    <n v="0"/>
    <s v="De Bonte Raaf"/>
  </r>
  <r>
    <x v="9"/>
    <x v="205"/>
    <n v="0"/>
    <s v="De Bonte Raaf"/>
  </r>
  <r>
    <x v="9"/>
    <x v="207"/>
    <n v="4308.3"/>
    <s v="De Bonte Raaf"/>
  </r>
  <r>
    <x v="9"/>
    <x v="209"/>
    <n v="0"/>
    <s v="De Bonte Raaf"/>
  </r>
  <r>
    <x v="9"/>
    <x v="211"/>
    <n v="4308.3"/>
    <s v="De Bonte Raaf"/>
  </r>
  <r>
    <x v="9"/>
    <x v="213"/>
    <n v="0"/>
    <s v="De Bonte Raaf"/>
  </r>
  <r>
    <x v="10"/>
    <x v="0"/>
    <n v="12987"/>
    <s v="De Bonte Raaf"/>
  </r>
  <r>
    <x v="10"/>
    <x v="1"/>
    <n v="6660"/>
    <s v="De Bonte Raaf"/>
  </r>
  <r>
    <x v="10"/>
    <x v="2"/>
    <n v="37492.86"/>
    <s v="De Bonte Raaf"/>
  </r>
  <r>
    <x v="10"/>
    <x v="3"/>
    <n v="27118.71"/>
    <s v="De Bonte Raaf"/>
  </r>
  <r>
    <x v="10"/>
    <x v="5"/>
    <n v="12987"/>
    <s v="De Bonte Raaf"/>
  </r>
  <r>
    <x v="10"/>
    <x v="6"/>
    <n v="7355.71"/>
    <s v="De Bonte Raaf"/>
  </r>
  <r>
    <x v="10"/>
    <x v="7"/>
    <n v="0"/>
    <s v="De Bonte Raaf"/>
  </r>
  <r>
    <x v="10"/>
    <x v="8"/>
    <n v="0"/>
    <s v="De Bonte Raaf"/>
  </r>
  <r>
    <x v="10"/>
    <x v="9"/>
    <n v="612.15"/>
    <s v="De Bonte Raaf"/>
  </r>
  <r>
    <x v="10"/>
    <x v="10"/>
    <n v="3120.34"/>
    <s v="De Bonte Raaf"/>
  </r>
  <r>
    <x v="10"/>
    <x v="12"/>
    <n v="12987"/>
    <s v="De Bonte Raaf"/>
  </r>
  <r>
    <x v="10"/>
    <x v="13"/>
    <n v="7355.71"/>
    <s v="De Bonte Raaf"/>
  </r>
  <r>
    <x v="10"/>
    <x v="14"/>
    <n v="0"/>
    <s v="De Bonte Raaf"/>
  </r>
  <r>
    <x v="10"/>
    <x v="15"/>
    <n v="0"/>
    <s v="De Bonte Raaf"/>
  </r>
  <r>
    <x v="10"/>
    <x v="16"/>
    <n v="612.15"/>
    <s v="De Bonte Raaf"/>
  </r>
  <r>
    <x v="10"/>
    <x v="17"/>
    <n v="3120.34"/>
    <s v="De Bonte Raaf"/>
  </r>
  <r>
    <x v="10"/>
    <x v="18"/>
    <n v="17319.939999999999"/>
    <s v="De Bonte Raaf"/>
  </r>
  <r>
    <x v="10"/>
    <x v="19"/>
    <n v="12467.13"/>
    <s v="De Bonte Raaf"/>
  </r>
  <r>
    <x v="10"/>
    <x v="20"/>
    <n v="0"/>
    <s v="De Bonte Raaf"/>
  </r>
  <r>
    <x v="10"/>
    <x v="21"/>
    <n v="0"/>
    <s v="De Bonte Raaf"/>
  </r>
  <r>
    <x v="10"/>
    <x v="22"/>
    <n v="0"/>
    <s v="De Bonte Raaf"/>
  </r>
  <r>
    <x v="10"/>
    <x v="23"/>
    <n v="0"/>
    <s v="De Bonte Raaf"/>
  </r>
  <r>
    <x v="10"/>
    <x v="24"/>
    <n v="612.15"/>
    <s v="De Bonte Raaf"/>
  </r>
  <r>
    <x v="10"/>
    <x v="25"/>
    <n v="3120.34"/>
    <s v="De Bonte Raaf"/>
  </r>
  <r>
    <x v="10"/>
    <x v="26"/>
    <n v="0"/>
    <s v="De Bonte Raaf"/>
  </r>
  <r>
    <x v="10"/>
    <x v="27"/>
    <n v="0"/>
    <s v="De Bonte Raaf"/>
  </r>
  <r>
    <x v="10"/>
    <x v="28"/>
    <n v="0"/>
    <s v="De Bonte Raaf"/>
  </r>
  <r>
    <x v="10"/>
    <x v="30"/>
    <n v="12987"/>
    <s v="De Bonte Raaf"/>
  </r>
  <r>
    <x v="10"/>
    <x v="31"/>
    <n v="6660"/>
    <s v="De Bonte Raaf"/>
  </r>
  <r>
    <x v="10"/>
    <x v="33"/>
    <n v="12987"/>
    <s v="De Bonte Raaf"/>
  </r>
  <r>
    <x v="10"/>
    <x v="34"/>
    <n v="6719.3"/>
    <s v="De Bonte Raaf"/>
  </r>
  <r>
    <x v="10"/>
    <x v="36"/>
    <n v="12987"/>
    <s v="De Bonte Raaf"/>
  </r>
  <r>
    <x v="10"/>
    <x v="37"/>
    <n v="6719.3"/>
    <s v="De Bonte Raaf"/>
  </r>
  <r>
    <x v="10"/>
    <x v="38"/>
    <n v="0"/>
    <s v="De Bonte Raaf"/>
  </r>
  <r>
    <x v="10"/>
    <x v="40"/>
    <n v="12987"/>
    <s v="De Bonte Raaf"/>
  </r>
  <r>
    <x v="10"/>
    <x v="41"/>
    <n v="6660"/>
    <s v="De Bonte Raaf"/>
  </r>
  <r>
    <x v="10"/>
    <x v="43"/>
    <n v="12987"/>
    <s v="De Bonte Raaf"/>
  </r>
  <r>
    <x v="10"/>
    <x v="44"/>
    <n v="6719.3"/>
    <s v="De Bonte Raaf"/>
  </r>
  <r>
    <x v="10"/>
    <x v="45"/>
    <n v="0"/>
    <s v="De Bonte Raaf"/>
  </r>
  <r>
    <x v="10"/>
    <x v="46"/>
    <n v="0"/>
    <s v="De Bonte Raaf"/>
  </r>
  <r>
    <x v="10"/>
    <x v="228"/>
    <n v="-75"/>
    <s v="De Bonte Raaf"/>
  </r>
  <r>
    <x v="10"/>
    <x v="47"/>
    <n v="0"/>
    <s v="De Bonte Raaf"/>
  </r>
  <r>
    <x v="10"/>
    <x v="48"/>
    <n v="0"/>
    <s v="De Bonte Raaf"/>
  </r>
  <r>
    <x v="10"/>
    <x v="49"/>
    <n v="13599.15"/>
    <s v="De Bonte Raaf"/>
  </r>
  <r>
    <x v="10"/>
    <x v="50"/>
    <n v="10476.049999999999"/>
    <s v="De Bonte Raaf"/>
  </r>
  <r>
    <x v="10"/>
    <x v="51"/>
    <n v="13599.15"/>
    <s v="De Bonte Raaf"/>
  </r>
  <r>
    <x v="10"/>
    <x v="52"/>
    <n v="10476.049999999999"/>
    <s v="De Bonte Raaf"/>
  </r>
  <r>
    <x v="10"/>
    <x v="53"/>
    <n v="157"/>
    <s v="De Bonte Raaf"/>
  </r>
  <r>
    <x v="10"/>
    <x v="54"/>
    <n v="77"/>
    <s v="De Bonte Raaf"/>
  </r>
  <r>
    <x v="10"/>
    <x v="55"/>
    <n v="13599.15"/>
    <s v="De Bonte Raaf"/>
  </r>
  <r>
    <x v="10"/>
    <x v="56"/>
    <n v="10476.049999999999"/>
    <s v="De Bonte Raaf"/>
  </r>
  <r>
    <x v="10"/>
    <x v="57"/>
    <n v="-1026.53"/>
    <s v="De Bonte Raaf"/>
  </r>
  <r>
    <x v="10"/>
    <x v="58"/>
    <n v="-674.92"/>
    <s v="De Bonte Raaf"/>
  </r>
  <r>
    <x v="10"/>
    <x v="59"/>
    <n v="13599.15"/>
    <s v="De Bonte Raaf"/>
  </r>
  <r>
    <x v="10"/>
    <x v="60"/>
    <n v="10476.049999999999"/>
    <s v="De Bonte Raaf"/>
  </r>
  <r>
    <x v="10"/>
    <x v="61"/>
    <n v="13599.15"/>
    <s v="De Bonte Raaf"/>
  </r>
  <r>
    <x v="10"/>
    <x v="62"/>
    <n v="10476.049999999999"/>
    <s v="De Bonte Raaf"/>
  </r>
  <r>
    <x v="10"/>
    <x v="63"/>
    <n v="13599.15"/>
    <s v="De Bonte Raaf"/>
  </r>
  <r>
    <x v="10"/>
    <x v="64"/>
    <n v="10476.049999999999"/>
    <s v="De Bonte Raaf"/>
  </r>
  <r>
    <x v="10"/>
    <x v="65"/>
    <n v="260.04000000000002"/>
    <s v="De Bonte Raaf"/>
  </r>
  <r>
    <x v="10"/>
    <x v="66"/>
    <n v="130.02000000000001"/>
    <s v="De Bonte Raaf"/>
  </r>
  <r>
    <x v="10"/>
    <x v="67"/>
    <n v="1130.4000000000001"/>
    <s v="De Bonte Raaf"/>
  </r>
  <r>
    <x v="10"/>
    <x v="68"/>
    <n v="559.4"/>
    <s v="De Bonte Raaf"/>
  </r>
  <r>
    <x v="10"/>
    <x v="69"/>
    <n v="1154.76"/>
    <s v="De Bonte Raaf"/>
  </r>
  <r>
    <x v="10"/>
    <x v="70"/>
    <n v="889.17"/>
    <s v="De Bonte Raaf"/>
  </r>
  <r>
    <x v="10"/>
    <x v="71"/>
    <n v="12987"/>
    <s v="De Bonte Raaf"/>
  </r>
  <r>
    <x v="10"/>
    <x v="72"/>
    <n v="7355.71"/>
    <s v="De Bonte Raaf"/>
  </r>
  <r>
    <x v="10"/>
    <x v="73"/>
    <n v="612.15"/>
    <s v="De Bonte Raaf"/>
  </r>
  <r>
    <x v="10"/>
    <x v="74"/>
    <n v="3120.34"/>
    <s v="De Bonte Raaf"/>
  </r>
  <r>
    <x v="10"/>
    <x v="75"/>
    <n v="22200"/>
    <s v="De Bonte Raaf"/>
  </r>
  <r>
    <x v="10"/>
    <x v="76"/>
    <n v="11100"/>
    <s v="De Bonte Raaf"/>
  </r>
  <r>
    <x v="10"/>
    <x v="77"/>
    <n v="138.75"/>
    <s v="De Bonte Raaf"/>
  </r>
  <r>
    <x v="10"/>
    <x v="78"/>
    <n v="71.16"/>
    <s v="De Bonte Raaf"/>
  </r>
  <r>
    <x v="10"/>
    <x v="79"/>
    <n v="1123.2"/>
    <s v="De Bonte Raaf"/>
  </r>
  <r>
    <x v="10"/>
    <x v="80"/>
    <n v="566.6"/>
    <s v="De Bonte Raaf"/>
  </r>
  <r>
    <x v="10"/>
    <x v="81"/>
    <n v="702"/>
    <s v="De Bonte Raaf"/>
  </r>
  <r>
    <x v="10"/>
    <x v="82"/>
    <n v="363.21"/>
    <s v="De Bonte Raaf"/>
  </r>
  <r>
    <x v="10"/>
    <x v="83"/>
    <n v="702"/>
    <s v="De Bonte Raaf"/>
  </r>
  <r>
    <x v="10"/>
    <x v="84"/>
    <n v="360"/>
    <s v="De Bonte Raaf"/>
  </r>
  <r>
    <x v="10"/>
    <x v="85"/>
    <n v="720"/>
    <s v="De Bonte Raaf"/>
  </r>
  <r>
    <x v="10"/>
    <x v="86"/>
    <n v="360"/>
    <s v="De Bonte Raaf"/>
  </r>
  <r>
    <x v="10"/>
    <x v="87"/>
    <n v="1128"/>
    <s v="De Bonte Raaf"/>
  </r>
  <r>
    <x v="10"/>
    <x v="88"/>
    <n v="569"/>
    <s v="De Bonte Raaf"/>
  </r>
  <r>
    <x v="10"/>
    <x v="89"/>
    <n v="911.13"/>
    <s v="De Bonte Raaf"/>
  </r>
  <r>
    <x v="10"/>
    <x v="90"/>
    <n v="733.33"/>
    <s v="De Bonte Raaf"/>
  </r>
  <r>
    <x v="10"/>
    <x v="91"/>
    <n v="0"/>
    <s v="De Bonte Raaf"/>
  </r>
  <r>
    <x v="10"/>
    <x v="92"/>
    <n v="16.66"/>
    <s v="De Bonte Raaf"/>
  </r>
  <r>
    <x v="10"/>
    <x v="93"/>
    <n v="0"/>
    <s v="De Bonte Raaf"/>
  </r>
  <r>
    <x v="10"/>
    <x v="94"/>
    <n v="16.66"/>
    <s v="De Bonte Raaf"/>
  </r>
  <r>
    <x v="10"/>
    <x v="95"/>
    <n v="0"/>
    <s v="De Bonte Raaf"/>
  </r>
  <r>
    <x v="10"/>
    <x v="96"/>
    <n v="38328.18"/>
    <s v="De Bonte Raaf"/>
  </r>
  <r>
    <x v="10"/>
    <x v="97"/>
    <n v="3106.44"/>
    <s v="De Bonte Raaf"/>
  </r>
  <r>
    <x v="10"/>
    <x v="98"/>
    <n v="409.5"/>
    <s v="De Bonte Raaf"/>
  </r>
  <r>
    <x v="10"/>
    <x v="99"/>
    <n v="0"/>
    <s v="De Bonte Raaf"/>
  </r>
  <r>
    <x v="10"/>
    <x v="100"/>
    <n v="0"/>
    <s v="De Bonte Raaf"/>
  </r>
  <r>
    <x v="10"/>
    <x v="101"/>
    <n v="129.6"/>
    <s v="De Bonte Raaf"/>
  </r>
  <r>
    <x v="10"/>
    <x v="102"/>
    <n v="3106.44"/>
    <s v="De Bonte Raaf"/>
  </r>
  <r>
    <x v="10"/>
    <x v="103"/>
    <n v="539.1"/>
    <s v="De Bonte Raaf"/>
  </r>
  <r>
    <x v="10"/>
    <x v="104"/>
    <n v="0"/>
    <s v="De Bonte Raaf"/>
  </r>
  <r>
    <x v="10"/>
    <x v="105"/>
    <n v="0"/>
    <s v="De Bonte Raaf"/>
  </r>
  <r>
    <x v="10"/>
    <x v="106"/>
    <n v="64.8"/>
    <s v="De Bonte Raaf"/>
  </r>
  <r>
    <x v="10"/>
    <x v="108"/>
    <n v="12987"/>
    <s v="De Bonte Raaf"/>
  </r>
  <r>
    <x v="10"/>
    <x v="109"/>
    <n v="6660"/>
    <s v="De Bonte Raaf"/>
  </r>
  <r>
    <x v="10"/>
    <x v="110"/>
    <n v="2050"/>
    <s v="De Bonte Raaf"/>
  </r>
  <r>
    <x v="10"/>
    <x v="111"/>
    <n v="0"/>
    <s v="De Bonte Raaf"/>
  </r>
  <r>
    <x v="10"/>
    <x v="112"/>
    <n v="0"/>
    <s v="De Bonte Raaf"/>
  </r>
  <r>
    <x v="10"/>
    <x v="113"/>
    <n v="59.3"/>
    <s v="De Bonte Raaf"/>
  </r>
  <r>
    <x v="10"/>
    <x v="114"/>
    <n v="0"/>
    <s v="De Bonte Raaf"/>
  </r>
  <r>
    <x v="10"/>
    <x v="115"/>
    <n v="0"/>
    <s v="De Bonte Raaf"/>
  </r>
  <r>
    <x v="10"/>
    <x v="116"/>
    <n v="0"/>
    <s v="De Bonte Raaf"/>
  </r>
  <r>
    <x v="10"/>
    <x v="117"/>
    <n v="0"/>
    <s v="De Bonte Raaf"/>
  </r>
  <r>
    <x v="10"/>
    <x v="118"/>
    <n v="0"/>
    <s v="De Bonte Raaf"/>
  </r>
  <r>
    <x v="10"/>
    <x v="119"/>
    <n v="0"/>
    <s v="De Bonte Raaf"/>
  </r>
  <r>
    <x v="10"/>
    <x v="120"/>
    <n v="0"/>
    <s v="De Bonte Raaf"/>
  </r>
  <r>
    <x v="10"/>
    <x v="121"/>
    <n v="0"/>
    <s v="De Bonte Raaf"/>
  </r>
  <r>
    <x v="10"/>
    <x v="122"/>
    <n v="0"/>
    <s v="De Bonte Raaf"/>
  </r>
  <r>
    <x v="10"/>
    <x v="123"/>
    <n v="-75"/>
    <s v="De Bonte Raaf"/>
  </r>
  <r>
    <x v="10"/>
    <x v="124"/>
    <n v="0"/>
    <s v="De Bonte Raaf"/>
  </r>
  <r>
    <x v="10"/>
    <x v="125"/>
    <n v="0"/>
    <s v="De Bonte Raaf"/>
  </r>
  <r>
    <x v="10"/>
    <x v="126"/>
    <n v="0"/>
    <s v="De Bonte Raaf"/>
  </r>
  <r>
    <x v="10"/>
    <x v="127"/>
    <n v="761.56"/>
    <s v="De Bonte Raaf"/>
  </r>
  <r>
    <x v="10"/>
    <x v="128"/>
    <n v="761.56"/>
    <s v="De Bonte Raaf"/>
  </r>
  <r>
    <x v="10"/>
    <x v="129"/>
    <n v="0"/>
    <s v="De Bonte Raaf"/>
  </r>
  <r>
    <x v="10"/>
    <x v="130"/>
    <n v="-19.84"/>
    <s v="De Bonte Raaf"/>
  </r>
  <r>
    <x v="10"/>
    <x v="131"/>
    <n v="0"/>
    <s v="De Bonte Raaf"/>
  </r>
  <r>
    <x v="10"/>
    <x v="132"/>
    <n v="0"/>
    <s v="De Bonte Raaf"/>
  </r>
  <r>
    <x v="10"/>
    <x v="133"/>
    <n v="740.66"/>
    <s v="De Bonte Raaf"/>
  </r>
  <r>
    <x v="10"/>
    <x v="134"/>
    <n v="-105.31"/>
    <s v="De Bonte Raaf"/>
  </r>
  <r>
    <x v="10"/>
    <x v="135"/>
    <n v="-105.31"/>
    <s v="De Bonte Raaf"/>
  </r>
  <r>
    <x v="10"/>
    <x v="136"/>
    <n v="0"/>
    <s v="De Bonte Raaf"/>
  </r>
  <r>
    <x v="10"/>
    <x v="137"/>
    <n v="0"/>
    <s v="De Bonte Raaf"/>
  </r>
  <r>
    <x v="10"/>
    <x v="138"/>
    <n v="417.36"/>
    <s v="De Bonte Raaf"/>
  </r>
  <r>
    <x v="10"/>
    <x v="139"/>
    <n v="1070.3399999999999"/>
    <s v="De Bonte Raaf"/>
  </r>
  <r>
    <x v="10"/>
    <x v="140"/>
    <n v="1038.96"/>
    <s v="De Bonte Raaf"/>
  </r>
  <r>
    <x v="10"/>
    <x v="141"/>
    <n v="537.54"/>
    <s v="De Bonte Raaf"/>
  </r>
  <r>
    <x v="10"/>
    <x v="142"/>
    <n v="93.25"/>
    <s v="De Bonte Raaf"/>
  </r>
  <r>
    <x v="10"/>
    <x v="143"/>
    <n v="-79.92"/>
    <s v="De Bonte Raaf"/>
  </r>
  <r>
    <x v="10"/>
    <x v="144"/>
    <n v="124.31"/>
    <s v="De Bonte Raaf"/>
  </r>
  <r>
    <x v="10"/>
    <x v="145"/>
    <n v="-106.56"/>
    <s v="De Bonte Raaf"/>
  </r>
  <r>
    <x v="10"/>
    <x v="146"/>
    <n v="194.79"/>
    <s v="De Bonte Raaf"/>
  </r>
  <r>
    <x v="10"/>
    <x v="147"/>
    <n v="0"/>
    <s v="De Bonte Raaf"/>
  </r>
  <r>
    <x v="10"/>
    <x v="148"/>
    <n v="194.79"/>
    <s v="De Bonte Raaf"/>
  </r>
  <r>
    <x v="10"/>
    <x v="149"/>
    <n v="100.79"/>
    <s v="De Bonte Raaf"/>
  </r>
  <r>
    <x v="10"/>
    <x v="150"/>
    <n v="0.03"/>
    <s v="De Bonte Raaf"/>
  </r>
  <r>
    <x v="10"/>
    <x v="151"/>
    <n v="15.13"/>
    <s v="De Bonte Raaf"/>
  </r>
  <r>
    <x v="10"/>
    <x v="152"/>
    <n v="0.01"/>
    <s v="De Bonte Raaf"/>
  </r>
  <r>
    <x v="10"/>
    <x v="153"/>
    <n v="20.16"/>
    <s v="De Bonte Raaf"/>
  </r>
  <r>
    <x v="10"/>
    <x v="154"/>
    <n v="0"/>
    <s v="De Bonte Raaf"/>
  </r>
  <r>
    <x v="10"/>
    <x v="155"/>
    <n v="0"/>
    <s v="De Bonte Raaf"/>
  </r>
  <r>
    <x v="10"/>
    <x v="156"/>
    <n v="0"/>
    <s v="De Bonte Raaf"/>
  </r>
  <r>
    <x v="10"/>
    <x v="157"/>
    <n v="0"/>
    <s v="De Bonte Raaf"/>
  </r>
  <r>
    <x v="10"/>
    <x v="158"/>
    <n v="0"/>
    <s v="De Bonte Raaf"/>
  </r>
  <r>
    <x v="10"/>
    <x v="159"/>
    <n v="0"/>
    <s v="De Bonte Raaf"/>
  </r>
  <r>
    <x v="10"/>
    <x v="160"/>
    <n v="0"/>
    <s v="De Bonte Raaf"/>
  </r>
  <r>
    <x v="10"/>
    <x v="161"/>
    <n v="0"/>
    <s v="De Bonte Raaf"/>
  </r>
  <r>
    <x v="10"/>
    <x v="162"/>
    <n v="988.69"/>
    <s v="De Bonte Raaf"/>
  </r>
  <r>
    <x v="10"/>
    <x v="163"/>
    <n v="788.84"/>
    <s v="De Bonte Raaf"/>
  </r>
  <r>
    <x v="10"/>
    <x v="164"/>
    <n v="0"/>
    <s v="De Bonte Raaf"/>
  </r>
  <r>
    <x v="10"/>
    <x v="165"/>
    <n v="0"/>
    <s v="De Bonte Raaf"/>
  </r>
  <r>
    <x v="10"/>
    <x v="166"/>
    <n v="0"/>
    <s v="De Bonte Raaf"/>
  </r>
  <r>
    <x v="10"/>
    <x v="167"/>
    <n v="0"/>
    <s v="De Bonte Raaf"/>
  </r>
  <r>
    <x v="10"/>
    <x v="168"/>
    <n v="0"/>
    <s v="De Bonte Raaf"/>
  </r>
  <r>
    <x v="10"/>
    <x v="169"/>
    <n v="0"/>
    <s v="De Bonte Raaf"/>
  </r>
  <r>
    <x v="10"/>
    <x v="170"/>
    <n v="72.05"/>
    <s v="De Bonte Raaf"/>
  </r>
  <r>
    <x v="10"/>
    <x v="171"/>
    <n v="56.55"/>
    <s v="De Bonte Raaf"/>
  </r>
  <r>
    <x v="10"/>
    <x v="172"/>
    <n v="0"/>
    <s v="De Bonte Raaf"/>
  </r>
  <r>
    <x v="10"/>
    <x v="173"/>
    <n v="0"/>
    <s v="De Bonte Raaf"/>
  </r>
  <r>
    <x v="10"/>
    <x v="174"/>
    <n v="0"/>
    <s v="De Bonte Raaf"/>
  </r>
  <r>
    <x v="10"/>
    <x v="175"/>
    <n v="0"/>
    <s v="De Bonte Raaf"/>
  </r>
  <r>
    <x v="10"/>
    <x v="176"/>
    <n v="1079.74"/>
    <s v="De Bonte Raaf"/>
  </r>
  <r>
    <x v="10"/>
    <x v="177"/>
    <n v="806.66"/>
    <s v="De Bonte Raaf"/>
  </r>
  <r>
    <x v="10"/>
    <x v="178"/>
    <n v="0"/>
    <s v="De Bonte Raaf"/>
  </r>
  <r>
    <x v="10"/>
    <x v="179"/>
    <n v="0"/>
    <s v="De Bonte Raaf"/>
  </r>
  <r>
    <x v="10"/>
    <x v="180"/>
    <n v="0"/>
    <s v="De Bonte Raaf"/>
  </r>
  <r>
    <x v="10"/>
    <x v="181"/>
    <n v="0"/>
    <s v="De Bonte Raaf"/>
  </r>
  <r>
    <x v="10"/>
    <x v="182"/>
    <n v="47.58"/>
    <s v="De Bonte Raaf"/>
  </r>
  <r>
    <x v="10"/>
    <x v="183"/>
    <n v="38.770000000000003"/>
    <s v="De Bonte Raaf"/>
  </r>
  <r>
    <x v="10"/>
    <x v="184"/>
    <n v="0"/>
    <s v="De Bonte Raaf"/>
  </r>
  <r>
    <x v="10"/>
    <x v="185"/>
    <n v="0"/>
    <s v="De Bonte Raaf"/>
  </r>
  <r>
    <x v="10"/>
    <x v="186"/>
    <n v="0"/>
    <s v="De Bonte Raaf"/>
  </r>
  <r>
    <x v="10"/>
    <x v="187"/>
    <n v="0"/>
    <s v="De Bonte Raaf"/>
  </r>
  <r>
    <x v="10"/>
    <x v="188"/>
    <n v="0"/>
    <s v="De Bonte Raaf"/>
  </r>
  <r>
    <x v="10"/>
    <x v="189"/>
    <n v="0"/>
    <s v="De Bonte Raaf"/>
  </r>
  <r>
    <x v="10"/>
    <x v="190"/>
    <n v="0"/>
    <s v="De Bonte Raaf"/>
  </r>
  <r>
    <x v="10"/>
    <x v="191"/>
    <n v="0"/>
    <s v="De Bonte Raaf"/>
  </r>
  <r>
    <x v="10"/>
    <x v="192"/>
    <n v="0"/>
    <s v="De Bonte Raaf"/>
  </r>
  <r>
    <x v="10"/>
    <x v="193"/>
    <n v="0"/>
    <s v="De Bonte Raaf"/>
  </r>
  <r>
    <x v="10"/>
    <x v="194"/>
    <n v="911.13"/>
    <s v="De Bonte Raaf"/>
  </r>
  <r>
    <x v="10"/>
    <x v="195"/>
    <n v="733.33"/>
    <s v="De Bonte Raaf"/>
  </r>
  <r>
    <x v="10"/>
    <x v="196"/>
    <n v="0"/>
    <s v="De Bonte Raaf"/>
  </r>
  <r>
    <x v="10"/>
    <x v="197"/>
    <n v="-974.25"/>
    <s v="De Bonte Raaf"/>
  </r>
  <r>
    <x v="10"/>
    <x v="198"/>
    <n v="-415"/>
    <s v="De Bonte Raaf"/>
  </r>
  <r>
    <x v="10"/>
    <x v="199"/>
    <n v="-52.28"/>
    <s v="De Bonte Raaf"/>
  </r>
  <r>
    <x v="10"/>
    <x v="200"/>
    <n v="-259.92"/>
    <s v="De Bonte Raaf"/>
  </r>
  <r>
    <x v="10"/>
    <x v="201"/>
    <n v="0"/>
    <s v="De Bonte Raaf"/>
  </r>
  <r>
    <x v="10"/>
    <x v="202"/>
    <n v="0"/>
    <s v="De Bonte Raaf"/>
  </r>
  <r>
    <x v="10"/>
    <x v="203"/>
    <n v="0"/>
    <s v="De Bonte Raaf"/>
  </r>
  <r>
    <x v="10"/>
    <x v="204"/>
    <n v="0"/>
    <s v="De Bonte Raaf"/>
  </r>
  <r>
    <x v="10"/>
    <x v="205"/>
    <n v="0"/>
    <s v="De Bonte Raaf"/>
  </r>
  <r>
    <x v="10"/>
    <x v="206"/>
    <n v="12497.62"/>
    <s v="De Bonte Raaf"/>
  </r>
  <r>
    <x v="10"/>
    <x v="207"/>
    <n v="9039.57"/>
    <s v="De Bonte Raaf"/>
  </r>
  <r>
    <x v="10"/>
    <x v="208"/>
    <n v="0"/>
    <s v="De Bonte Raaf"/>
  </r>
  <r>
    <x v="10"/>
    <x v="209"/>
    <n v="0"/>
    <s v="De Bonte Raaf"/>
  </r>
  <r>
    <x v="10"/>
    <x v="210"/>
    <n v="12497.62"/>
    <s v="De Bonte Raaf"/>
  </r>
  <r>
    <x v="10"/>
    <x v="211"/>
    <n v="9039.57"/>
    <s v="De Bonte Raaf"/>
  </r>
  <r>
    <x v="10"/>
    <x v="212"/>
    <n v="0"/>
    <s v="De Bonte Raaf"/>
  </r>
  <r>
    <x v="10"/>
    <x v="213"/>
    <n v="0"/>
    <s v="De Bonte Raaf"/>
  </r>
  <r>
    <x v="11"/>
    <x v="1"/>
    <n v="7588.24"/>
    <s v="De Bonte Raaf"/>
  </r>
  <r>
    <x v="11"/>
    <x v="3"/>
    <n v="18589.560000000001"/>
    <s v="De Bonte Raaf"/>
  </r>
  <r>
    <x v="11"/>
    <x v="6"/>
    <n v="7115.37"/>
    <s v="De Bonte Raaf"/>
  </r>
  <r>
    <x v="11"/>
    <x v="8"/>
    <n v="0"/>
    <s v="De Bonte Raaf"/>
  </r>
  <r>
    <x v="11"/>
    <x v="10"/>
    <n v="367.06"/>
    <s v="De Bonte Raaf"/>
  </r>
  <r>
    <x v="11"/>
    <x v="13"/>
    <n v="7115.37"/>
    <s v="De Bonte Raaf"/>
  </r>
  <r>
    <x v="11"/>
    <x v="15"/>
    <n v="0"/>
    <s v="De Bonte Raaf"/>
  </r>
  <r>
    <x v="11"/>
    <x v="17"/>
    <n v="367.06"/>
    <s v="De Bonte Raaf"/>
  </r>
  <r>
    <x v="11"/>
    <x v="19"/>
    <n v="10892.33"/>
    <s v="De Bonte Raaf"/>
  </r>
  <r>
    <x v="11"/>
    <x v="20"/>
    <n v="0"/>
    <s v="De Bonte Raaf"/>
  </r>
  <r>
    <x v="11"/>
    <x v="23"/>
    <n v="0"/>
    <s v="De Bonte Raaf"/>
  </r>
  <r>
    <x v="11"/>
    <x v="25"/>
    <n v="367.06"/>
    <s v="De Bonte Raaf"/>
  </r>
  <r>
    <x v="11"/>
    <x v="27"/>
    <n v="0"/>
    <s v="De Bonte Raaf"/>
  </r>
  <r>
    <x v="11"/>
    <x v="28"/>
    <n v="0"/>
    <s v="De Bonte Raaf"/>
  </r>
  <r>
    <x v="11"/>
    <x v="31"/>
    <n v="7588.24"/>
    <s v="De Bonte Raaf"/>
  </r>
  <r>
    <x v="11"/>
    <x v="34"/>
    <n v="7588.24"/>
    <s v="De Bonte Raaf"/>
  </r>
  <r>
    <x v="11"/>
    <x v="37"/>
    <n v="7588.24"/>
    <s v="De Bonte Raaf"/>
  </r>
  <r>
    <x v="11"/>
    <x v="38"/>
    <n v="0"/>
    <s v="De Bonte Raaf"/>
  </r>
  <r>
    <x v="11"/>
    <x v="41"/>
    <n v="7588.24"/>
    <s v="De Bonte Raaf"/>
  </r>
  <r>
    <x v="11"/>
    <x v="44"/>
    <n v="7588.24"/>
    <s v="De Bonte Raaf"/>
  </r>
  <r>
    <x v="11"/>
    <x v="46"/>
    <n v="0"/>
    <s v="De Bonte Raaf"/>
  </r>
  <r>
    <x v="11"/>
    <x v="48"/>
    <n v="7482.43"/>
    <s v="De Bonte Raaf"/>
  </r>
  <r>
    <x v="11"/>
    <x v="50"/>
    <n v="0"/>
    <s v="De Bonte Raaf"/>
  </r>
  <r>
    <x v="11"/>
    <x v="52"/>
    <n v="7482.43"/>
    <s v="De Bonte Raaf"/>
  </r>
  <r>
    <x v="11"/>
    <x v="54"/>
    <n v="44"/>
    <s v="De Bonte Raaf"/>
  </r>
  <r>
    <x v="11"/>
    <x v="56"/>
    <n v="7482.43"/>
    <s v="De Bonte Raaf"/>
  </r>
  <r>
    <x v="11"/>
    <x v="58"/>
    <n v="-1285.9100000000001"/>
    <s v="De Bonte Raaf"/>
  </r>
  <r>
    <x v="11"/>
    <x v="60"/>
    <n v="7482.43"/>
    <s v="De Bonte Raaf"/>
  </r>
  <r>
    <x v="11"/>
    <x v="62"/>
    <n v="7482.43"/>
    <s v="De Bonte Raaf"/>
  </r>
  <r>
    <x v="11"/>
    <x v="64"/>
    <n v="7482.43"/>
    <s v="De Bonte Raaf"/>
  </r>
  <r>
    <x v="11"/>
    <x v="66"/>
    <n v="65.010000000000005"/>
    <s v="De Bonte Raaf"/>
  </r>
  <r>
    <x v="11"/>
    <x v="68"/>
    <n v="316.8"/>
    <s v="De Bonte Raaf"/>
  </r>
  <r>
    <x v="11"/>
    <x v="70"/>
    <n v="917.16"/>
    <s v="De Bonte Raaf"/>
  </r>
  <r>
    <x v="11"/>
    <x v="72"/>
    <n v="7115.37"/>
    <s v="De Bonte Raaf"/>
  </r>
  <r>
    <x v="11"/>
    <x v="74"/>
    <n v="367.06"/>
    <s v="De Bonte Raaf"/>
  </r>
  <r>
    <x v="11"/>
    <x v="76"/>
    <n v="11250"/>
    <s v="De Bonte Raaf"/>
  </r>
  <r>
    <x v="11"/>
    <x v="78"/>
    <n v="72.12"/>
    <s v="De Bonte Raaf"/>
  </r>
  <r>
    <x v="11"/>
    <x v="80"/>
    <n v="315.67"/>
    <s v="De Bonte Raaf"/>
  </r>
  <r>
    <x v="11"/>
    <x v="82"/>
    <n v="240"/>
    <s v="De Bonte Raaf"/>
  </r>
  <r>
    <x v="11"/>
    <x v="84"/>
    <n v="240"/>
    <s v="De Bonte Raaf"/>
  </r>
  <r>
    <x v="11"/>
    <x v="86"/>
    <n v="240"/>
    <s v="De Bonte Raaf"/>
  </r>
  <r>
    <x v="11"/>
    <x v="88"/>
    <n v="316"/>
    <s v="De Bonte Raaf"/>
  </r>
  <r>
    <x v="11"/>
    <x v="90"/>
    <n v="523.77"/>
    <s v="De Bonte Raaf"/>
  </r>
  <r>
    <x v="11"/>
    <x v="91"/>
    <n v="0"/>
    <s v="De Bonte Raaf"/>
  </r>
  <r>
    <x v="11"/>
    <x v="92"/>
    <n v="80.819999999999993"/>
    <s v="De Bonte Raaf"/>
  </r>
  <r>
    <x v="11"/>
    <x v="93"/>
    <n v="0"/>
    <s v="De Bonte Raaf"/>
  </r>
  <r>
    <x v="11"/>
    <x v="94"/>
    <n v="80.819999999999993"/>
    <s v="De Bonte Raaf"/>
  </r>
  <r>
    <x v="11"/>
    <x v="95"/>
    <n v="0"/>
    <s v="De Bonte Raaf"/>
  </r>
  <r>
    <x v="11"/>
    <x v="96"/>
    <n v="48718.13"/>
    <s v="De Bonte Raaf"/>
  </r>
  <r>
    <x v="11"/>
    <x v="98"/>
    <n v="69.69"/>
    <s v="De Bonte Raaf"/>
  </r>
  <r>
    <x v="11"/>
    <x v="100"/>
    <n v="0"/>
    <s v="De Bonte Raaf"/>
  </r>
  <r>
    <x v="11"/>
    <x v="101"/>
    <n v="187.2"/>
    <s v="De Bonte Raaf"/>
  </r>
  <r>
    <x v="11"/>
    <x v="103"/>
    <n v="256.89"/>
    <s v="De Bonte Raaf"/>
  </r>
  <r>
    <x v="11"/>
    <x v="105"/>
    <n v="0"/>
    <s v="De Bonte Raaf"/>
  </r>
  <r>
    <x v="11"/>
    <x v="106"/>
    <n v="93.6"/>
    <s v="De Bonte Raaf"/>
  </r>
  <r>
    <x v="11"/>
    <x v="109"/>
    <n v="7588.24"/>
    <s v="De Bonte Raaf"/>
  </r>
  <r>
    <x v="11"/>
    <x v="110"/>
    <n v="0"/>
    <s v="De Bonte Raaf"/>
  </r>
  <r>
    <x v="11"/>
    <x v="112"/>
    <n v="0"/>
    <s v="De Bonte Raaf"/>
  </r>
  <r>
    <x v="11"/>
    <x v="113"/>
    <n v="0"/>
    <s v="De Bonte Raaf"/>
  </r>
  <r>
    <x v="11"/>
    <x v="114"/>
    <n v="0"/>
    <s v="De Bonte Raaf"/>
  </r>
  <r>
    <x v="11"/>
    <x v="115"/>
    <n v="0"/>
    <s v="De Bonte Raaf"/>
  </r>
  <r>
    <x v="11"/>
    <x v="117"/>
    <n v="0"/>
    <s v="De Bonte Raaf"/>
  </r>
  <r>
    <x v="11"/>
    <x v="119"/>
    <n v="0"/>
    <s v="De Bonte Raaf"/>
  </r>
  <r>
    <x v="11"/>
    <x v="121"/>
    <n v="0"/>
    <s v="De Bonte Raaf"/>
  </r>
  <r>
    <x v="11"/>
    <x v="122"/>
    <n v="0"/>
    <s v="De Bonte Raaf"/>
  </r>
  <r>
    <x v="11"/>
    <x v="124"/>
    <n v="0"/>
    <s v="De Bonte Raaf"/>
  </r>
  <r>
    <x v="11"/>
    <x v="125"/>
    <n v="0"/>
    <s v="De Bonte Raaf"/>
  </r>
  <r>
    <x v="11"/>
    <x v="126"/>
    <n v="0"/>
    <s v="De Bonte Raaf"/>
  </r>
  <r>
    <x v="11"/>
    <x v="127"/>
    <n v="0"/>
    <s v="De Bonte Raaf"/>
  </r>
  <r>
    <x v="11"/>
    <x v="128"/>
    <n v="0"/>
    <s v="De Bonte Raaf"/>
  </r>
  <r>
    <x v="11"/>
    <x v="129"/>
    <n v="0"/>
    <s v="De Bonte Raaf"/>
  </r>
  <r>
    <x v="11"/>
    <x v="130"/>
    <n v="-31.82"/>
    <s v="De Bonte Raaf"/>
  </r>
  <r>
    <x v="11"/>
    <x v="131"/>
    <n v="0"/>
    <s v="De Bonte Raaf"/>
  </r>
  <r>
    <x v="11"/>
    <x v="132"/>
    <n v="0"/>
    <s v="De Bonte Raaf"/>
  </r>
  <r>
    <x v="11"/>
    <x v="133"/>
    <n v="1666.94"/>
    <s v="De Bonte Raaf"/>
  </r>
  <r>
    <x v="11"/>
    <x v="134"/>
    <n v="-441.05"/>
    <s v="De Bonte Raaf"/>
  </r>
  <r>
    <x v="11"/>
    <x v="135"/>
    <n v="-441.05"/>
    <s v="De Bonte Raaf"/>
  </r>
  <r>
    <x v="11"/>
    <x v="136"/>
    <n v="0"/>
    <s v="De Bonte Raaf"/>
  </r>
  <r>
    <x v="11"/>
    <x v="137"/>
    <n v="0"/>
    <s v="De Bonte Raaf"/>
  </r>
  <r>
    <x v="11"/>
    <x v="139"/>
    <n v="367.06"/>
    <s v="De Bonte Raaf"/>
  </r>
  <r>
    <x v="11"/>
    <x v="141"/>
    <n v="607.05999999999995"/>
    <s v="De Bonte Raaf"/>
  </r>
  <r>
    <x v="11"/>
    <x v="143"/>
    <n v="36"/>
    <s v="De Bonte Raaf"/>
  </r>
  <r>
    <x v="11"/>
    <x v="145"/>
    <n v="48"/>
    <s v="De Bonte Raaf"/>
  </r>
  <r>
    <x v="11"/>
    <x v="147"/>
    <n v="0"/>
    <s v="De Bonte Raaf"/>
  </r>
  <r>
    <x v="11"/>
    <x v="149"/>
    <n v="113.82"/>
    <s v="De Bonte Raaf"/>
  </r>
  <r>
    <x v="11"/>
    <x v="151"/>
    <n v="17.07"/>
    <s v="De Bonte Raaf"/>
  </r>
  <r>
    <x v="11"/>
    <x v="153"/>
    <n v="22.76"/>
    <s v="De Bonte Raaf"/>
  </r>
  <r>
    <x v="11"/>
    <x v="155"/>
    <n v="0"/>
    <s v="De Bonte Raaf"/>
  </r>
  <r>
    <x v="11"/>
    <x v="157"/>
    <n v="0"/>
    <s v="De Bonte Raaf"/>
  </r>
  <r>
    <x v="11"/>
    <x v="159"/>
    <n v="0"/>
    <s v="De Bonte Raaf"/>
  </r>
  <r>
    <x v="11"/>
    <x v="161"/>
    <n v="0"/>
    <s v="De Bonte Raaf"/>
  </r>
  <r>
    <x v="11"/>
    <x v="163"/>
    <n v="563.44000000000005"/>
    <s v="De Bonte Raaf"/>
  </r>
  <r>
    <x v="11"/>
    <x v="165"/>
    <n v="0"/>
    <s v="De Bonte Raaf"/>
  </r>
  <r>
    <x v="11"/>
    <x v="167"/>
    <n v="0"/>
    <s v="De Bonte Raaf"/>
  </r>
  <r>
    <x v="11"/>
    <x v="169"/>
    <n v="0"/>
    <s v="De Bonte Raaf"/>
  </r>
  <r>
    <x v="11"/>
    <x v="171"/>
    <n v="40.4"/>
    <s v="De Bonte Raaf"/>
  </r>
  <r>
    <x v="11"/>
    <x v="173"/>
    <n v="0"/>
    <s v="De Bonte Raaf"/>
  </r>
  <r>
    <x v="11"/>
    <x v="175"/>
    <n v="202.03"/>
    <s v="De Bonte Raaf"/>
  </r>
  <r>
    <x v="11"/>
    <x v="177"/>
    <n v="0"/>
    <s v="De Bonte Raaf"/>
  </r>
  <r>
    <x v="11"/>
    <x v="179"/>
    <n v="0"/>
    <s v="De Bonte Raaf"/>
  </r>
  <r>
    <x v="11"/>
    <x v="181"/>
    <n v="0"/>
    <s v="De Bonte Raaf"/>
  </r>
  <r>
    <x v="11"/>
    <x v="183"/>
    <n v="27.68"/>
    <s v="De Bonte Raaf"/>
  </r>
  <r>
    <x v="11"/>
    <x v="185"/>
    <n v="0"/>
    <s v="De Bonte Raaf"/>
  </r>
  <r>
    <x v="11"/>
    <x v="187"/>
    <n v="0"/>
    <s v="De Bonte Raaf"/>
  </r>
  <r>
    <x v="11"/>
    <x v="189"/>
    <n v="0"/>
    <s v="De Bonte Raaf"/>
  </r>
  <r>
    <x v="11"/>
    <x v="191"/>
    <n v="0"/>
    <s v="De Bonte Raaf"/>
  </r>
  <r>
    <x v="11"/>
    <x v="193"/>
    <n v="0"/>
    <s v="De Bonte Raaf"/>
  </r>
  <r>
    <x v="11"/>
    <x v="195"/>
    <n v="523.77"/>
    <s v="De Bonte Raaf"/>
  </r>
  <r>
    <x v="11"/>
    <x v="196"/>
    <n v="0"/>
    <s v="De Bonte Raaf"/>
  </r>
  <r>
    <x v="11"/>
    <x v="198"/>
    <n v="-1137.58"/>
    <s v="De Bonte Raaf"/>
  </r>
  <r>
    <x v="11"/>
    <x v="200"/>
    <n v="-148.33000000000001"/>
    <s v="De Bonte Raaf"/>
  </r>
  <r>
    <x v="11"/>
    <x v="202"/>
    <n v="0"/>
    <s v="De Bonte Raaf"/>
  </r>
  <r>
    <x v="11"/>
    <x v="204"/>
    <n v="0"/>
    <s v="De Bonte Raaf"/>
  </r>
  <r>
    <x v="11"/>
    <x v="205"/>
    <n v="0"/>
    <s v="De Bonte Raaf"/>
  </r>
  <r>
    <x v="11"/>
    <x v="207"/>
    <n v="6196.52"/>
    <s v="De Bonte Raaf"/>
  </r>
  <r>
    <x v="11"/>
    <x v="209"/>
    <n v="0"/>
    <s v="De Bonte Raaf"/>
  </r>
  <r>
    <x v="11"/>
    <x v="211"/>
    <n v="6196.52"/>
    <s v="De Bonte Raaf"/>
  </r>
  <r>
    <x v="11"/>
    <x v="213"/>
    <n v="0"/>
    <s v="De Bonte Raaf"/>
  </r>
  <r>
    <x v="12"/>
    <x v="1"/>
    <n v="4354.92"/>
    <s v="De Bonte Raaf"/>
  </r>
  <r>
    <x v="12"/>
    <x v="3"/>
    <n v="12016.92"/>
    <s v="De Bonte Raaf"/>
  </r>
  <r>
    <x v="12"/>
    <x v="6"/>
    <n v="4101.1099999999997"/>
    <s v="De Bonte Raaf"/>
  </r>
  <r>
    <x v="12"/>
    <x v="8"/>
    <n v="0"/>
    <s v="De Bonte Raaf"/>
  </r>
  <r>
    <x v="12"/>
    <x v="10"/>
    <n v="203.94"/>
    <s v="De Bonte Raaf"/>
  </r>
  <r>
    <x v="12"/>
    <x v="13"/>
    <n v="4101.1099999999997"/>
    <s v="De Bonte Raaf"/>
  </r>
  <r>
    <x v="12"/>
    <x v="15"/>
    <n v="0"/>
    <s v="De Bonte Raaf"/>
  </r>
  <r>
    <x v="12"/>
    <x v="17"/>
    <n v="203.94"/>
    <s v="De Bonte Raaf"/>
  </r>
  <r>
    <x v="12"/>
    <x v="19"/>
    <n v="6485.91"/>
    <s v="De Bonte Raaf"/>
  </r>
  <r>
    <x v="12"/>
    <x v="20"/>
    <n v="0"/>
    <s v="De Bonte Raaf"/>
  </r>
  <r>
    <x v="12"/>
    <x v="23"/>
    <n v="0"/>
    <s v="De Bonte Raaf"/>
  </r>
  <r>
    <x v="12"/>
    <x v="25"/>
    <n v="203.94"/>
    <s v="De Bonte Raaf"/>
  </r>
  <r>
    <x v="12"/>
    <x v="27"/>
    <n v="0"/>
    <s v="De Bonte Raaf"/>
  </r>
  <r>
    <x v="12"/>
    <x v="28"/>
    <n v="0"/>
    <s v="De Bonte Raaf"/>
  </r>
  <r>
    <x v="12"/>
    <x v="31"/>
    <n v="4354.92"/>
    <s v="De Bonte Raaf"/>
  </r>
  <r>
    <x v="12"/>
    <x v="34"/>
    <n v="4354.92"/>
    <s v="De Bonte Raaf"/>
  </r>
  <r>
    <x v="12"/>
    <x v="37"/>
    <n v="4354.92"/>
    <s v="De Bonte Raaf"/>
  </r>
  <r>
    <x v="12"/>
    <x v="38"/>
    <n v="0"/>
    <s v="De Bonte Raaf"/>
  </r>
  <r>
    <x v="12"/>
    <x v="41"/>
    <n v="4354.92"/>
    <s v="De Bonte Raaf"/>
  </r>
  <r>
    <x v="12"/>
    <x v="44"/>
    <n v="4354.92"/>
    <s v="De Bonte Raaf"/>
  </r>
  <r>
    <x v="12"/>
    <x v="46"/>
    <n v="0"/>
    <s v="De Bonte Raaf"/>
  </r>
  <r>
    <x v="12"/>
    <x v="48"/>
    <n v="0"/>
    <s v="De Bonte Raaf"/>
  </r>
  <r>
    <x v="12"/>
    <x v="50"/>
    <n v="4305.05"/>
    <s v="De Bonte Raaf"/>
  </r>
  <r>
    <x v="12"/>
    <x v="52"/>
    <n v="4305.05"/>
    <s v="De Bonte Raaf"/>
  </r>
  <r>
    <x v="12"/>
    <x v="54"/>
    <n v="42"/>
    <s v="De Bonte Raaf"/>
  </r>
  <r>
    <x v="12"/>
    <x v="56"/>
    <n v="4305.05"/>
    <s v="De Bonte Raaf"/>
  </r>
  <r>
    <x v="12"/>
    <x v="58"/>
    <n v="-299.41000000000003"/>
    <s v="De Bonte Raaf"/>
  </r>
  <r>
    <x v="12"/>
    <x v="60"/>
    <n v="4305.05"/>
    <s v="De Bonte Raaf"/>
  </r>
  <r>
    <x v="12"/>
    <x v="62"/>
    <n v="4305.05"/>
    <s v="De Bonte Raaf"/>
  </r>
  <r>
    <x v="12"/>
    <x v="64"/>
    <n v="4305.05"/>
    <s v="De Bonte Raaf"/>
  </r>
  <r>
    <x v="12"/>
    <x v="66"/>
    <n v="65.010000000000005"/>
    <s v="De Bonte Raaf"/>
  </r>
  <r>
    <x v="12"/>
    <x v="68"/>
    <n v="210"/>
    <s v="De Bonte Raaf"/>
  </r>
  <r>
    <x v="12"/>
    <x v="70"/>
    <n v="591.16999999999996"/>
    <s v="De Bonte Raaf"/>
  </r>
  <r>
    <x v="12"/>
    <x v="72"/>
    <n v="4101.1099999999997"/>
    <s v="De Bonte Raaf"/>
  </r>
  <r>
    <x v="12"/>
    <x v="74"/>
    <n v="203.94"/>
    <s v="De Bonte Raaf"/>
  </r>
  <r>
    <x v="12"/>
    <x v="76"/>
    <n v="9750"/>
    <s v="De Bonte Raaf"/>
  </r>
  <r>
    <x v="12"/>
    <x v="78"/>
    <n v="62.49"/>
    <s v="De Bonte Raaf"/>
  </r>
  <r>
    <x v="12"/>
    <x v="80"/>
    <n v="209.03"/>
    <s v="De Bonte Raaf"/>
  </r>
  <r>
    <x v="12"/>
    <x v="82"/>
    <n v="166.68"/>
    <s v="De Bonte Raaf"/>
  </r>
  <r>
    <x v="12"/>
    <x v="84"/>
    <n v="166.68"/>
    <s v="De Bonte Raaf"/>
  </r>
  <r>
    <x v="12"/>
    <x v="86"/>
    <n v="240"/>
    <s v="De Bonte Raaf"/>
  </r>
  <r>
    <x v="12"/>
    <x v="88"/>
    <n v="210"/>
    <s v="De Bonte Raaf"/>
  </r>
  <r>
    <x v="12"/>
    <x v="90"/>
    <n v="301.35000000000002"/>
    <s v="De Bonte Raaf"/>
  </r>
  <r>
    <x v="12"/>
    <x v="91"/>
    <n v="0"/>
    <s v="De Bonte Raaf"/>
  </r>
  <r>
    <x v="12"/>
    <x v="92"/>
    <n v="80.819999999999993"/>
    <s v="De Bonte Raaf"/>
  </r>
  <r>
    <x v="12"/>
    <x v="93"/>
    <n v="0"/>
    <s v="De Bonte Raaf"/>
  </r>
  <r>
    <x v="12"/>
    <x v="94"/>
    <n v="16.66"/>
    <s v="De Bonte Raaf"/>
  </r>
  <r>
    <x v="12"/>
    <x v="95"/>
    <n v="0"/>
    <s v="De Bonte Raaf"/>
  </r>
  <r>
    <x v="12"/>
    <x v="96"/>
    <n v="29013.96"/>
    <s v="De Bonte Raaf"/>
  </r>
  <r>
    <x v="12"/>
    <x v="98"/>
    <n v="76.22"/>
    <s v="De Bonte Raaf"/>
  </r>
  <r>
    <x v="12"/>
    <x v="100"/>
    <n v="0"/>
    <s v="De Bonte Raaf"/>
  </r>
  <r>
    <x v="12"/>
    <x v="101"/>
    <n v="100"/>
    <s v="De Bonte Raaf"/>
  </r>
  <r>
    <x v="12"/>
    <x v="103"/>
    <n v="176.22"/>
    <s v="De Bonte Raaf"/>
  </r>
  <r>
    <x v="12"/>
    <x v="105"/>
    <n v="0"/>
    <s v="De Bonte Raaf"/>
  </r>
  <r>
    <x v="12"/>
    <x v="106"/>
    <n v="50"/>
    <s v="De Bonte Raaf"/>
  </r>
  <r>
    <x v="12"/>
    <x v="109"/>
    <n v="4354.92"/>
    <s v="De Bonte Raaf"/>
  </r>
  <r>
    <x v="12"/>
    <x v="110"/>
    <n v="0"/>
    <s v="De Bonte Raaf"/>
  </r>
  <r>
    <x v="12"/>
    <x v="112"/>
    <n v="0"/>
    <s v="De Bonte Raaf"/>
  </r>
  <r>
    <x v="12"/>
    <x v="113"/>
    <n v="0"/>
    <s v="De Bonte Raaf"/>
  </r>
  <r>
    <x v="12"/>
    <x v="114"/>
    <n v="0"/>
    <s v="De Bonte Raaf"/>
  </r>
  <r>
    <x v="12"/>
    <x v="115"/>
    <n v="0"/>
    <s v="De Bonte Raaf"/>
  </r>
  <r>
    <x v="12"/>
    <x v="117"/>
    <n v="0"/>
    <s v="De Bonte Raaf"/>
  </r>
  <r>
    <x v="12"/>
    <x v="119"/>
    <n v="0"/>
    <s v="De Bonte Raaf"/>
  </r>
  <r>
    <x v="12"/>
    <x v="121"/>
    <n v="0"/>
    <s v="De Bonte Raaf"/>
  </r>
  <r>
    <x v="12"/>
    <x v="122"/>
    <n v="0"/>
    <s v="De Bonte Raaf"/>
  </r>
  <r>
    <x v="12"/>
    <x v="124"/>
    <n v="0"/>
    <s v="De Bonte Raaf"/>
  </r>
  <r>
    <x v="12"/>
    <x v="125"/>
    <n v="0"/>
    <s v="De Bonte Raaf"/>
  </r>
  <r>
    <x v="12"/>
    <x v="126"/>
    <n v="0"/>
    <s v="De Bonte Raaf"/>
  </r>
  <r>
    <x v="12"/>
    <x v="127"/>
    <n v="0"/>
    <s v="De Bonte Raaf"/>
  </r>
  <r>
    <x v="12"/>
    <x v="128"/>
    <n v="0"/>
    <s v="De Bonte Raaf"/>
  </r>
  <r>
    <x v="12"/>
    <x v="129"/>
    <n v="0"/>
    <s v="De Bonte Raaf"/>
  </r>
  <r>
    <x v="12"/>
    <x v="130"/>
    <n v="-18.23"/>
    <s v="De Bonte Raaf"/>
  </r>
  <r>
    <x v="12"/>
    <x v="131"/>
    <n v="0"/>
    <s v="De Bonte Raaf"/>
  </r>
  <r>
    <x v="12"/>
    <x v="132"/>
    <n v="0"/>
    <s v="De Bonte Raaf"/>
  </r>
  <r>
    <x v="12"/>
    <x v="133"/>
    <n v="956.67"/>
    <s v="De Bonte Raaf"/>
  </r>
  <r>
    <x v="12"/>
    <x v="134"/>
    <n v="-235.58"/>
    <s v="De Bonte Raaf"/>
  </r>
  <r>
    <x v="12"/>
    <x v="135"/>
    <n v="-235.58"/>
    <s v="De Bonte Raaf"/>
  </r>
  <r>
    <x v="12"/>
    <x v="136"/>
    <n v="0"/>
    <s v="De Bonte Raaf"/>
  </r>
  <r>
    <x v="12"/>
    <x v="137"/>
    <n v="0"/>
    <s v="De Bonte Raaf"/>
  </r>
  <r>
    <x v="12"/>
    <x v="139"/>
    <n v="203.94"/>
    <s v="De Bonte Raaf"/>
  </r>
  <r>
    <x v="12"/>
    <x v="141"/>
    <n v="348.4"/>
    <s v="De Bonte Raaf"/>
  </r>
  <r>
    <x v="12"/>
    <x v="143"/>
    <n v="21.67"/>
    <s v="De Bonte Raaf"/>
  </r>
  <r>
    <x v="12"/>
    <x v="145"/>
    <n v="28.89"/>
    <s v="De Bonte Raaf"/>
  </r>
  <r>
    <x v="12"/>
    <x v="147"/>
    <n v="0"/>
    <s v="De Bonte Raaf"/>
  </r>
  <r>
    <x v="12"/>
    <x v="149"/>
    <n v="65.33"/>
    <s v="De Bonte Raaf"/>
  </r>
  <r>
    <x v="12"/>
    <x v="151"/>
    <n v="9.7899999999999991"/>
    <s v="De Bonte Raaf"/>
  </r>
  <r>
    <x v="12"/>
    <x v="153"/>
    <n v="13.07"/>
    <s v="De Bonte Raaf"/>
  </r>
  <r>
    <x v="12"/>
    <x v="155"/>
    <n v="0"/>
    <s v="De Bonte Raaf"/>
  </r>
  <r>
    <x v="12"/>
    <x v="157"/>
    <n v="0"/>
    <s v="De Bonte Raaf"/>
  </r>
  <r>
    <x v="12"/>
    <x v="159"/>
    <n v="0"/>
    <s v="De Bonte Raaf"/>
  </r>
  <r>
    <x v="12"/>
    <x v="161"/>
    <n v="0"/>
    <s v="De Bonte Raaf"/>
  </r>
  <r>
    <x v="12"/>
    <x v="163"/>
    <n v="324.17"/>
    <s v="De Bonte Raaf"/>
  </r>
  <r>
    <x v="12"/>
    <x v="165"/>
    <n v="0"/>
    <s v="De Bonte Raaf"/>
  </r>
  <r>
    <x v="12"/>
    <x v="167"/>
    <n v="0"/>
    <s v="De Bonte Raaf"/>
  </r>
  <r>
    <x v="12"/>
    <x v="169"/>
    <n v="0"/>
    <s v="De Bonte Raaf"/>
  </r>
  <r>
    <x v="12"/>
    <x v="171"/>
    <n v="23.24"/>
    <s v="De Bonte Raaf"/>
  </r>
  <r>
    <x v="12"/>
    <x v="173"/>
    <n v="0"/>
    <s v="De Bonte Raaf"/>
  </r>
  <r>
    <x v="12"/>
    <x v="175"/>
    <n v="0"/>
    <s v="De Bonte Raaf"/>
  </r>
  <r>
    <x v="12"/>
    <x v="177"/>
    <n v="331.49"/>
    <s v="De Bonte Raaf"/>
  </r>
  <r>
    <x v="12"/>
    <x v="179"/>
    <n v="0"/>
    <s v="De Bonte Raaf"/>
  </r>
  <r>
    <x v="12"/>
    <x v="181"/>
    <n v="0"/>
    <s v="De Bonte Raaf"/>
  </r>
  <r>
    <x v="12"/>
    <x v="183"/>
    <n v="15.92"/>
    <s v="De Bonte Raaf"/>
  </r>
  <r>
    <x v="12"/>
    <x v="185"/>
    <n v="0"/>
    <s v="De Bonte Raaf"/>
  </r>
  <r>
    <x v="12"/>
    <x v="187"/>
    <n v="0"/>
    <s v="De Bonte Raaf"/>
  </r>
  <r>
    <x v="12"/>
    <x v="189"/>
    <n v="0"/>
    <s v="De Bonte Raaf"/>
  </r>
  <r>
    <x v="12"/>
    <x v="191"/>
    <n v="0"/>
    <s v="De Bonte Raaf"/>
  </r>
  <r>
    <x v="12"/>
    <x v="193"/>
    <n v="0"/>
    <s v="De Bonte Raaf"/>
  </r>
  <r>
    <x v="12"/>
    <x v="195"/>
    <n v="301.35000000000002"/>
    <s v="De Bonte Raaf"/>
  </r>
  <r>
    <x v="12"/>
    <x v="196"/>
    <n v="0"/>
    <s v="De Bonte Raaf"/>
  </r>
  <r>
    <x v="12"/>
    <x v="198"/>
    <n v="-217"/>
    <s v="De Bonte Raaf"/>
  </r>
  <r>
    <x v="12"/>
    <x v="200"/>
    <n v="-82.41"/>
    <s v="De Bonte Raaf"/>
  </r>
  <r>
    <x v="12"/>
    <x v="202"/>
    <n v="0"/>
    <s v="De Bonte Raaf"/>
  </r>
  <r>
    <x v="12"/>
    <x v="204"/>
    <n v="0"/>
    <s v="De Bonte Raaf"/>
  </r>
  <r>
    <x v="12"/>
    <x v="205"/>
    <n v="0"/>
    <s v="De Bonte Raaf"/>
  </r>
  <r>
    <x v="12"/>
    <x v="207"/>
    <n v="4005.64"/>
    <s v="De Bonte Raaf"/>
  </r>
  <r>
    <x v="12"/>
    <x v="209"/>
    <n v="0"/>
    <s v="De Bonte Raaf"/>
  </r>
  <r>
    <x v="12"/>
    <x v="211"/>
    <n v="4005.64"/>
    <s v="De Bonte Raaf"/>
  </r>
  <r>
    <x v="12"/>
    <x v="213"/>
    <n v="0"/>
    <s v="De Bonte Raaf"/>
  </r>
  <r>
    <x v="13"/>
    <x v="1"/>
    <n v="7500"/>
    <s v="De Bonte Raaf"/>
  </r>
  <r>
    <x v="13"/>
    <x v="3"/>
    <n v="16428.900000000001"/>
    <s v="De Bonte Raaf"/>
  </r>
  <r>
    <x v="13"/>
    <x v="6"/>
    <n v="7032.88"/>
    <s v="De Bonte Raaf"/>
  </r>
  <r>
    <x v="13"/>
    <x v="8"/>
    <n v="0"/>
    <s v="De Bonte Raaf"/>
  </r>
  <r>
    <x v="13"/>
    <x v="10"/>
    <n v="300"/>
    <s v="De Bonte Raaf"/>
  </r>
  <r>
    <x v="13"/>
    <x v="13"/>
    <n v="7032.88"/>
    <s v="De Bonte Raaf"/>
  </r>
  <r>
    <x v="13"/>
    <x v="15"/>
    <n v="0"/>
    <s v="De Bonte Raaf"/>
  </r>
  <r>
    <x v="13"/>
    <x v="17"/>
    <n v="300"/>
    <s v="De Bonte Raaf"/>
  </r>
  <r>
    <x v="13"/>
    <x v="19"/>
    <n v="11120.96"/>
    <s v="De Bonte Raaf"/>
  </r>
  <r>
    <x v="13"/>
    <x v="20"/>
    <n v="0"/>
    <s v="De Bonte Raaf"/>
  </r>
  <r>
    <x v="13"/>
    <x v="23"/>
    <n v="0"/>
    <s v="De Bonte Raaf"/>
  </r>
  <r>
    <x v="13"/>
    <x v="25"/>
    <n v="300"/>
    <s v="De Bonte Raaf"/>
  </r>
  <r>
    <x v="13"/>
    <x v="27"/>
    <n v="0"/>
    <s v="De Bonte Raaf"/>
  </r>
  <r>
    <x v="13"/>
    <x v="28"/>
    <n v="0"/>
    <s v="De Bonte Raaf"/>
  </r>
  <r>
    <x v="13"/>
    <x v="31"/>
    <n v="7500"/>
    <s v="De Bonte Raaf"/>
  </r>
  <r>
    <x v="13"/>
    <x v="34"/>
    <n v="7500"/>
    <s v="De Bonte Raaf"/>
  </r>
  <r>
    <x v="13"/>
    <x v="37"/>
    <n v="7500"/>
    <s v="De Bonte Raaf"/>
  </r>
  <r>
    <x v="13"/>
    <x v="38"/>
    <n v="0"/>
    <s v="De Bonte Raaf"/>
  </r>
  <r>
    <x v="13"/>
    <x v="41"/>
    <n v="7500"/>
    <s v="De Bonte Raaf"/>
  </r>
  <r>
    <x v="13"/>
    <x v="44"/>
    <n v="7500"/>
    <s v="De Bonte Raaf"/>
  </r>
  <r>
    <x v="13"/>
    <x v="46"/>
    <n v="0"/>
    <s v="De Bonte Raaf"/>
  </r>
  <r>
    <x v="13"/>
    <x v="48"/>
    <n v="0"/>
    <s v="De Bonte Raaf"/>
  </r>
  <r>
    <x v="13"/>
    <x v="50"/>
    <n v="7332.88"/>
    <s v="De Bonte Raaf"/>
  </r>
  <r>
    <x v="13"/>
    <x v="52"/>
    <n v="7332.88"/>
    <s v="De Bonte Raaf"/>
  </r>
  <r>
    <x v="13"/>
    <x v="54"/>
    <n v="43"/>
    <s v="De Bonte Raaf"/>
  </r>
  <r>
    <x v="13"/>
    <x v="56"/>
    <n v="7332.88"/>
    <s v="De Bonte Raaf"/>
  </r>
  <r>
    <x v="13"/>
    <x v="58"/>
    <n v="-1856.58"/>
    <s v="De Bonte Raaf"/>
  </r>
  <r>
    <x v="13"/>
    <x v="60"/>
    <n v="7332.88"/>
    <s v="De Bonte Raaf"/>
  </r>
  <r>
    <x v="13"/>
    <x v="62"/>
    <n v="7332.88"/>
    <s v="De Bonte Raaf"/>
  </r>
  <r>
    <x v="13"/>
    <x v="64"/>
    <n v="7332.88"/>
    <s v="De Bonte Raaf"/>
  </r>
  <r>
    <x v="13"/>
    <x v="66"/>
    <n v="43.34"/>
    <s v="De Bonte Raaf"/>
  </r>
  <r>
    <x v="13"/>
    <x v="68"/>
    <n v="309.60000000000002"/>
    <s v="De Bonte Raaf"/>
  </r>
  <r>
    <x v="13"/>
    <x v="70"/>
    <n v="635.66"/>
    <s v="De Bonte Raaf"/>
  </r>
  <r>
    <x v="13"/>
    <x v="72"/>
    <n v="7032.88"/>
    <s v="De Bonte Raaf"/>
  </r>
  <r>
    <x v="13"/>
    <x v="74"/>
    <n v="300"/>
    <s v="De Bonte Raaf"/>
  </r>
  <r>
    <x v="13"/>
    <x v="76"/>
    <n v="7500"/>
    <s v="De Bonte Raaf"/>
  </r>
  <r>
    <x v="13"/>
    <x v="78"/>
    <n v="48.08"/>
    <s v="De Bonte Raaf"/>
  </r>
  <r>
    <x v="13"/>
    <x v="80"/>
    <n v="312"/>
    <s v="De Bonte Raaf"/>
  </r>
  <r>
    <x v="13"/>
    <x v="82"/>
    <n v="200"/>
    <s v="De Bonte Raaf"/>
  </r>
  <r>
    <x v="13"/>
    <x v="84"/>
    <n v="200"/>
    <s v="De Bonte Raaf"/>
  </r>
  <r>
    <x v="13"/>
    <x v="86"/>
    <n v="200"/>
    <s v="De Bonte Raaf"/>
  </r>
  <r>
    <x v="13"/>
    <x v="88"/>
    <n v="312"/>
    <s v="De Bonte Raaf"/>
  </r>
  <r>
    <x v="13"/>
    <x v="90"/>
    <n v="513.29999999999995"/>
    <s v="De Bonte Raaf"/>
  </r>
  <r>
    <x v="13"/>
    <x v="92"/>
    <n v="98.16"/>
    <s v="De Bonte Raaf"/>
  </r>
  <r>
    <x v="13"/>
    <x v="94"/>
    <n v="80.819999999999993"/>
    <s v="De Bonte Raaf"/>
  </r>
  <r>
    <x v="13"/>
    <x v="96"/>
    <n v="56861.84"/>
    <s v="De Bonte Raaf"/>
  </r>
  <r>
    <x v="13"/>
    <x v="98"/>
    <n v="201.14"/>
    <s v="De Bonte Raaf"/>
  </r>
  <r>
    <x v="13"/>
    <x v="100"/>
    <n v="0"/>
    <s v="De Bonte Raaf"/>
  </r>
  <r>
    <x v="13"/>
    <x v="103"/>
    <n v="201.14"/>
    <s v="De Bonte Raaf"/>
  </r>
  <r>
    <x v="13"/>
    <x v="105"/>
    <n v="0"/>
    <s v="De Bonte Raaf"/>
  </r>
  <r>
    <x v="13"/>
    <x v="109"/>
    <n v="7500"/>
    <s v="De Bonte Raaf"/>
  </r>
  <r>
    <x v="13"/>
    <x v="110"/>
    <n v="0"/>
    <s v="De Bonte Raaf"/>
  </r>
  <r>
    <x v="13"/>
    <x v="112"/>
    <n v="0"/>
    <s v="De Bonte Raaf"/>
  </r>
  <r>
    <x v="13"/>
    <x v="113"/>
    <n v="0"/>
    <s v="De Bonte Raaf"/>
  </r>
  <r>
    <x v="13"/>
    <x v="114"/>
    <n v="0"/>
    <s v="De Bonte Raaf"/>
  </r>
  <r>
    <x v="13"/>
    <x v="115"/>
    <n v="0"/>
    <s v="De Bonte Raaf"/>
  </r>
  <r>
    <x v="13"/>
    <x v="117"/>
    <n v="0"/>
    <s v="De Bonte Raaf"/>
  </r>
  <r>
    <x v="13"/>
    <x v="119"/>
    <n v="0"/>
    <s v="De Bonte Raaf"/>
  </r>
  <r>
    <x v="13"/>
    <x v="121"/>
    <n v="0"/>
    <s v="De Bonte Raaf"/>
  </r>
  <r>
    <x v="13"/>
    <x v="122"/>
    <n v="0"/>
    <s v="De Bonte Raaf"/>
  </r>
  <r>
    <x v="13"/>
    <x v="124"/>
    <n v="0"/>
    <s v="De Bonte Raaf"/>
  </r>
  <r>
    <x v="13"/>
    <x v="125"/>
    <n v="0"/>
    <s v="De Bonte Raaf"/>
  </r>
  <r>
    <x v="13"/>
    <x v="126"/>
    <n v="0"/>
    <s v="De Bonte Raaf"/>
  </r>
  <r>
    <x v="13"/>
    <x v="127"/>
    <n v="0"/>
    <s v="De Bonte Raaf"/>
  </r>
  <r>
    <x v="13"/>
    <x v="128"/>
    <n v="0"/>
    <s v="De Bonte Raaf"/>
  </r>
  <r>
    <x v="13"/>
    <x v="129"/>
    <n v="0"/>
    <s v="De Bonte Raaf"/>
  </r>
  <r>
    <x v="13"/>
    <x v="130"/>
    <n v="-31.2"/>
    <s v="De Bonte Raaf"/>
  </r>
  <r>
    <x v="13"/>
    <x v="131"/>
    <n v="0"/>
    <s v="De Bonte Raaf"/>
  </r>
  <r>
    <x v="13"/>
    <x v="132"/>
    <n v="0"/>
    <s v="De Bonte Raaf"/>
  </r>
  <r>
    <x v="13"/>
    <x v="133"/>
    <n v="1647.56"/>
    <s v="De Bonte Raaf"/>
  </r>
  <r>
    <x v="13"/>
    <x v="134"/>
    <n v="-435.92"/>
    <s v="De Bonte Raaf"/>
  </r>
  <r>
    <x v="13"/>
    <x v="135"/>
    <n v="-435.92"/>
    <s v="De Bonte Raaf"/>
  </r>
  <r>
    <x v="13"/>
    <x v="136"/>
    <n v="0"/>
    <s v="De Bonte Raaf"/>
  </r>
  <r>
    <x v="13"/>
    <x v="137"/>
    <n v="0"/>
    <s v="De Bonte Raaf"/>
  </r>
  <r>
    <x v="13"/>
    <x v="139"/>
    <n v="300"/>
    <s v="De Bonte Raaf"/>
  </r>
  <r>
    <x v="13"/>
    <x v="141"/>
    <n v="600"/>
    <s v="De Bonte Raaf"/>
  </r>
  <r>
    <x v="13"/>
    <x v="143"/>
    <n v="45"/>
    <s v="De Bonte Raaf"/>
  </r>
  <r>
    <x v="13"/>
    <x v="145"/>
    <n v="60"/>
    <s v="De Bonte Raaf"/>
  </r>
  <r>
    <x v="13"/>
    <x v="147"/>
    <n v="0"/>
    <s v="De Bonte Raaf"/>
  </r>
  <r>
    <x v="13"/>
    <x v="149"/>
    <n v="112.5"/>
    <s v="De Bonte Raaf"/>
  </r>
  <r>
    <x v="13"/>
    <x v="151"/>
    <n v="16.88"/>
    <s v="De Bonte Raaf"/>
  </r>
  <r>
    <x v="13"/>
    <x v="153"/>
    <n v="22.5"/>
    <s v="De Bonte Raaf"/>
  </r>
  <r>
    <x v="13"/>
    <x v="155"/>
    <n v="0"/>
    <s v="De Bonte Raaf"/>
  </r>
  <r>
    <x v="13"/>
    <x v="157"/>
    <n v="0"/>
    <s v="De Bonte Raaf"/>
  </r>
  <r>
    <x v="13"/>
    <x v="159"/>
    <n v="0"/>
    <s v="De Bonte Raaf"/>
  </r>
  <r>
    <x v="13"/>
    <x v="161"/>
    <n v="0"/>
    <s v="De Bonte Raaf"/>
  </r>
  <r>
    <x v="13"/>
    <x v="163"/>
    <n v="552.16"/>
    <s v="De Bonte Raaf"/>
  </r>
  <r>
    <x v="13"/>
    <x v="165"/>
    <n v="0"/>
    <s v="De Bonte Raaf"/>
  </r>
  <r>
    <x v="13"/>
    <x v="167"/>
    <n v="0"/>
    <s v="De Bonte Raaf"/>
  </r>
  <r>
    <x v="13"/>
    <x v="169"/>
    <n v="0"/>
    <s v="De Bonte Raaf"/>
  </r>
  <r>
    <x v="13"/>
    <x v="171"/>
    <n v="39.6"/>
    <s v="De Bonte Raaf"/>
  </r>
  <r>
    <x v="13"/>
    <x v="173"/>
    <n v="0"/>
    <s v="De Bonte Raaf"/>
  </r>
  <r>
    <x v="13"/>
    <x v="175"/>
    <n v="0"/>
    <s v="De Bonte Raaf"/>
  </r>
  <r>
    <x v="13"/>
    <x v="177"/>
    <n v="564.63"/>
    <s v="De Bonte Raaf"/>
  </r>
  <r>
    <x v="13"/>
    <x v="179"/>
    <n v="0"/>
    <s v="De Bonte Raaf"/>
  </r>
  <r>
    <x v="13"/>
    <x v="181"/>
    <n v="0"/>
    <s v="De Bonte Raaf"/>
  </r>
  <r>
    <x v="13"/>
    <x v="183"/>
    <n v="27.13"/>
    <s v="De Bonte Raaf"/>
  </r>
  <r>
    <x v="13"/>
    <x v="185"/>
    <n v="0"/>
    <s v="De Bonte Raaf"/>
  </r>
  <r>
    <x v="13"/>
    <x v="187"/>
    <n v="0"/>
    <s v="De Bonte Raaf"/>
  </r>
  <r>
    <x v="13"/>
    <x v="189"/>
    <n v="0"/>
    <s v="De Bonte Raaf"/>
  </r>
  <r>
    <x v="13"/>
    <x v="191"/>
    <n v="0"/>
    <s v="De Bonte Raaf"/>
  </r>
  <r>
    <x v="13"/>
    <x v="193"/>
    <n v="0"/>
    <s v="De Bonte Raaf"/>
  </r>
  <r>
    <x v="13"/>
    <x v="195"/>
    <n v="513.29999999999995"/>
    <s v="De Bonte Raaf"/>
  </r>
  <r>
    <x v="13"/>
    <x v="196"/>
    <n v="0"/>
    <s v="De Bonte Raaf"/>
  </r>
  <r>
    <x v="13"/>
    <x v="198"/>
    <n v="-1709.34"/>
    <s v="De Bonte Raaf"/>
  </r>
  <r>
    <x v="13"/>
    <x v="200"/>
    <n v="-147.24"/>
    <s v="De Bonte Raaf"/>
  </r>
  <r>
    <x v="13"/>
    <x v="202"/>
    <n v="0"/>
    <s v="De Bonte Raaf"/>
  </r>
  <r>
    <x v="13"/>
    <x v="204"/>
    <n v="0"/>
    <s v="De Bonte Raaf"/>
  </r>
  <r>
    <x v="13"/>
    <x v="205"/>
    <n v="0"/>
    <s v="De Bonte Raaf"/>
  </r>
  <r>
    <x v="13"/>
    <x v="207"/>
    <n v="5476.3"/>
    <s v="De Bonte Raaf"/>
  </r>
  <r>
    <x v="13"/>
    <x v="209"/>
    <n v="0"/>
    <s v="De Bonte Raaf"/>
  </r>
  <r>
    <x v="13"/>
    <x v="211"/>
    <n v="5476.3"/>
    <s v="De Bonte Raaf"/>
  </r>
  <r>
    <x v="13"/>
    <x v="213"/>
    <n v="0"/>
    <s v="De Bonte Raaf"/>
  </r>
  <r>
    <x v="14"/>
    <x v="1"/>
    <n v="1155.5999999999999"/>
    <s v="De Bonte Raaf"/>
  </r>
  <r>
    <x v="14"/>
    <x v="3"/>
    <n v="2514.6"/>
    <s v="De Bonte Raaf"/>
  </r>
  <r>
    <x v="14"/>
    <x v="6"/>
    <n v="1120.4100000000001"/>
    <s v="De Bonte Raaf"/>
  </r>
  <r>
    <x v="14"/>
    <x v="10"/>
    <n v="209.39"/>
    <s v="De Bonte Raaf"/>
  </r>
  <r>
    <x v="14"/>
    <x v="13"/>
    <n v="1120.4100000000001"/>
    <s v="De Bonte Raaf"/>
  </r>
  <r>
    <x v="14"/>
    <x v="17"/>
    <n v="209.39"/>
    <s v="De Bonte Raaf"/>
  </r>
  <r>
    <x v="14"/>
    <x v="19"/>
    <n v="1889.34"/>
    <s v="De Bonte Raaf"/>
  </r>
  <r>
    <x v="14"/>
    <x v="20"/>
    <n v="0"/>
    <s v="De Bonte Raaf"/>
  </r>
  <r>
    <x v="14"/>
    <x v="25"/>
    <n v="209.39"/>
    <s v="De Bonte Raaf"/>
  </r>
  <r>
    <x v="14"/>
    <x v="27"/>
    <n v="0"/>
    <s v="De Bonte Raaf"/>
  </r>
  <r>
    <x v="14"/>
    <x v="28"/>
    <n v="0"/>
    <s v="De Bonte Raaf"/>
  </r>
  <r>
    <x v="14"/>
    <x v="31"/>
    <n v="1155.5999999999999"/>
    <s v="De Bonte Raaf"/>
  </r>
  <r>
    <x v="14"/>
    <x v="34"/>
    <n v="1247.83"/>
    <s v="De Bonte Raaf"/>
  </r>
  <r>
    <x v="14"/>
    <x v="37"/>
    <n v="1155.5999999999999"/>
    <s v="De Bonte Raaf"/>
  </r>
  <r>
    <x v="14"/>
    <x v="38"/>
    <n v="0"/>
    <s v="De Bonte Raaf"/>
  </r>
  <r>
    <x v="14"/>
    <x v="41"/>
    <n v="1155.5999999999999"/>
    <s v="De Bonte Raaf"/>
  </r>
  <r>
    <x v="14"/>
    <x v="44"/>
    <n v="1155.5999999999999"/>
    <s v="De Bonte Raaf"/>
  </r>
  <r>
    <x v="14"/>
    <x v="46"/>
    <n v="0"/>
    <s v="De Bonte Raaf"/>
  </r>
  <r>
    <x v="14"/>
    <x v="48"/>
    <n v="90.62"/>
    <s v="De Bonte Raaf"/>
  </r>
  <r>
    <x v="14"/>
    <x v="50"/>
    <n v="1239.18"/>
    <s v="De Bonte Raaf"/>
  </r>
  <r>
    <x v="14"/>
    <x v="52"/>
    <n v="1329.8"/>
    <s v="De Bonte Raaf"/>
  </r>
  <r>
    <x v="14"/>
    <x v="54"/>
    <n v="17"/>
    <s v="De Bonte Raaf"/>
  </r>
  <r>
    <x v="14"/>
    <x v="56"/>
    <n v="1329.8"/>
    <s v="De Bonte Raaf"/>
  </r>
  <r>
    <x v="14"/>
    <x v="58"/>
    <n v="-491.6"/>
    <s v="De Bonte Raaf"/>
  </r>
  <r>
    <x v="14"/>
    <x v="60"/>
    <n v="1329.8"/>
    <s v="De Bonte Raaf"/>
  </r>
  <r>
    <x v="14"/>
    <x v="62"/>
    <n v="1329.8"/>
    <s v="De Bonte Raaf"/>
  </r>
  <r>
    <x v="14"/>
    <x v="64"/>
    <n v="1329.8"/>
    <s v="De Bonte Raaf"/>
  </r>
  <r>
    <x v="14"/>
    <x v="66"/>
    <n v="43.34"/>
    <s v="De Bonte Raaf"/>
  </r>
  <r>
    <x v="14"/>
    <x v="68"/>
    <n v="115.54"/>
    <s v="De Bonte Raaf"/>
  </r>
  <r>
    <x v="14"/>
    <x v="70"/>
    <n v="0"/>
    <s v="De Bonte Raaf"/>
  </r>
  <r>
    <x v="14"/>
    <x v="72"/>
    <n v="1120.4100000000001"/>
    <s v="De Bonte Raaf"/>
  </r>
  <r>
    <x v="14"/>
    <x v="74"/>
    <n v="209.39"/>
    <s v="De Bonte Raaf"/>
  </r>
  <r>
    <x v="14"/>
    <x v="76"/>
    <n v="3369.6"/>
    <s v="De Bonte Raaf"/>
  </r>
  <r>
    <x v="14"/>
    <x v="78"/>
    <n v="21.6"/>
    <s v="De Bonte Raaf"/>
  </r>
  <r>
    <x v="14"/>
    <x v="80"/>
    <n v="115.54"/>
    <s v="De Bonte Raaf"/>
  </r>
  <r>
    <x v="14"/>
    <x v="82"/>
    <n v="74.069999999999993"/>
    <s v="De Bonte Raaf"/>
  </r>
  <r>
    <x v="14"/>
    <x v="84"/>
    <n v="0"/>
    <s v="De Bonte Raaf"/>
  </r>
  <r>
    <x v="14"/>
    <x v="86"/>
    <n v="0"/>
    <s v="De Bonte Raaf"/>
  </r>
  <r>
    <x v="14"/>
    <x v="88"/>
    <n v="116"/>
    <s v="De Bonte Raaf"/>
  </r>
  <r>
    <x v="14"/>
    <x v="90"/>
    <n v="93.08"/>
    <s v="De Bonte Raaf"/>
  </r>
  <r>
    <x v="14"/>
    <x v="92"/>
    <n v="74.2"/>
    <s v="De Bonte Raaf"/>
  </r>
  <r>
    <x v="14"/>
    <x v="94"/>
    <n v="74.2"/>
    <s v="De Bonte Raaf"/>
  </r>
  <r>
    <x v="14"/>
    <x v="96"/>
    <n v="1420.42"/>
    <s v="De Bonte Raaf"/>
  </r>
  <r>
    <x v="14"/>
    <x v="229"/>
    <n v="0"/>
    <s v="De Bonte Raaf"/>
  </r>
  <r>
    <x v="14"/>
    <x v="98"/>
    <n v="0.63"/>
    <s v="De Bonte Raaf"/>
  </r>
  <r>
    <x v="14"/>
    <x v="100"/>
    <n v="0"/>
    <s v="De Bonte Raaf"/>
  </r>
  <r>
    <x v="14"/>
    <x v="101"/>
    <n v="8.5399999999999991"/>
    <s v="De Bonte Raaf"/>
  </r>
  <r>
    <x v="14"/>
    <x v="103"/>
    <n v="9.17"/>
    <s v="De Bonte Raaf"/>
  </r>
  <r>
    <x v="14"/>
    <x v="105"/>
    <n v="0"/>
    <s v="De Bonte Raaf"/>
  </r>
  <r>
    <x v="14"/>
    <x v="106"/>
    <n v="8.5399999999999991"/>
    <s v="De Bonte Raaf"/>
  </r>
  <r>
    <x v="14"/>
    <x v="109"/>
    <n v="1155.5999999999999"/>
    <s v="De Bonte Raaf"/>
  </r>
  <r>
    <x v="14"/>
    <x v="110"/>
    <n v="0"/>
    <s v="De Bonte Raaf"/>
  </r>
  <r>
    <x v="14"/>
    <x v="112"/>
    <n v="92.23"/>
    <s v="De Bonte Raaf"/>
  </r>
  <r>
    <x v="14"/>
    <x v="113"/>
    <n v="0"/>
    <s v="De Bonte Raaf"/>
  </r>
  <r>
    <x v="14"/>
    <x v="114"/>
    <n v="0"/>
    <s v="De Bonte Raaf"/>
  </r>
  <r>
    <x v="14"/>
    <x v="115"/>
    <n v="0"/>
    <s v="De Bonte Raaf"/>
  </r>
  <r>
    <x v="14"/>
    <x v="117"/>
    <n v="0"/>
    <s v="De Bonte Raaf"/>
  </r>
  <r>
    <x v="14"/>
    <x v="119"/>
    <n v="0"/>
    <s v="De Bonte Raaf"/>
  </r>
  <r>
    <x v="14"/>
    <x v="121"/>
    <n v="0"/>
    <s v="De Bonte Raaf"/>
  </r>
  <r>
    <x v="14"/>
    <x v="122"/>
    <n v="0"/>
    <s v="De Bonte Raaf"/>
  </r>
  <r>
    <x v="14"/>
    <x v="124"/>
    <n v="0"/>
    <s v="De Bonte Raaf"/>
  </r>
  <r>
    <x v="14"/>
    <x v="125"/>
    <n v="0"/>
    <s v="De Bonte Raaf"/>
  </r>
  <r>
    <x v="14"/>
    <x v="126"/>
    <n v="0"/>
    <s v="De Bonte Raaf"/>
  </r>
  <r>
    <x v="14"/>
    <x v="127"/>
    <n v="0"/>
    <s v="De Bonte Raaf"/>
  </r>
  <r>
    <x v="14"/>
    <x v="128"/>
    <n v="0"/>
    <s v="De Bonte Raaf"/>
  </r>
  <r>
    <x v="14"/>
    <x v="129"/>
    <n v="0"/>
    <s v="De Bonte Raaf"/>
  </r>
  <r>
    <x v="14"/>
    <x v="130"/>
    <n v="-5.46"/>
    <s v="De Bonte Raaf"/>
  </r>
  <r>
    <x v="14"/>
    <x v="131"/>
    <n v="0"/>
    <s v="De Bonte Raaf"/>
  </r>
  <r>
    <x v="14"/>
    <x v="132"/>
    <n v="0"/>
    <s v="De Bonte Raaf"/>
  </r>
  <r>
    <x v="14"/>
    <x v="133"/>
    <n v="250.9"/>
    <s v="De Bonte Raaf"/>
  </r>
  <r>
    <x v="14"/>
    <x v="134"/>
    <n v="-29.73"/>
    <s v="De Bonte Raaf"/>
  </r>
  <r>
    <x v="14"/>
    <x v="135"/>
    <n v="-29.73"/>
    <s v="De Bonte Raaf"/>
  </r>
  <r>
    <x v="14"/>
    <x v="136"/>
    <n v="0"/>
    <s v="De Bonte Raaf"/>
  </r>
  <r>
    <x v="14"/>
    <x v="137"/>
    <n v="0"/>
    <s v="De Bonte Raaf"/>
  </r>
  <r>
    <x v="14"/>
    <x v="139"/>
    <n v="99.82"/>
    <s v="De Bonte Raaf"/>
  </r>
  <r>
    <x v="14"/>
    <x v="141"/>
    <n v="99.82"/>
    <s v="De Bonte Raaf"/>
  </r>
  <r>
    <x v="14"/>
    <x v="143"/>
    <n v="0"/>
    <s v="De Bonte Raaf"/>
  </r>
  <r>
    <x v="14"/>
    <x v="145"/>
    <n v="0"/>
    <s v="De Bonte Raaf"/>
  </r>
  <r>
    <x v="14"/>
    <x v="147"/>
    <n v="17.34"/>
    <s v="De Bonte Raaf"/>
  </r>
  <r>
    <x v="14"/>
    <x v="149"/>
    <n v="17.34"/>
    <s v="De Bonte Raaf"/>
  </r>
  <r>
    <x v="14"/>
    <x v="151"/>
    <n v="0"/>
    <s v="De Bonte Raaf"/>
  </r>
  <r>
    <x v="14"/>
    <x v="153"/>
    <n v="0"/>
    <s v="De Bonte Raaf"/>
  </r>
  <r>
    <x v="14"/>
    <x v="155"/>
    <n v="0"/>
    <s v="De Bonte Raaf"/>
  </r>
  <r>
    <x v="14"/>
    <x v="157"/>
    <n v="0"/>
    <s v="De Bonte Raaf"/>
  </r>
  <r>
    <x v="14"/>
    <x v="159"/>
    <n v="0"/>
    <s v="De Bonte Raaf"/>
  </r>
  <r>
    <x v="14"/>
    <x v="161"/>
    <n v="0"/>
    <s v="De Bonte Raaf"/>
  </r>
  <r>
    <x v="14"/>
    <x v="163"/>
    <n v="100.13"/>
    <s v="De Bonte Raaf"/>
  </r>
  <r>
    <x v="14"/>
    <x v="165"/>
    <n v="0"/>
    <s v="De Bonte Raaf"/>
  </r>
  <r>
    <x v="14"/>
    <x v="167"/>
    <n v="0"/>
    <s v="De Bonte Raaf"/>
  </r>
  <r>
    <x v="14"/>
    <x v="169"/>
    <n v="0"/>
    <s v="De Bonte Raaf"/>
  </r>
  <r>
    <x v="14"/>
    <x v="171"/>
    <n v="7.18"/>
    <s v="De Bonte Raaf"/>
  </r>
  <r>
    <x v="14"/>
    <x v="173"/>
    <n v="0"/>
    <s v="De Bonte Raaf"/>
  </r>
  <r>
    <x v="14"/>
    <x v="175"/>
    <n v="2.4500000000000002"/>
    <s v="De Bonte Raaf"/>
  </r>
  <r>
    <x v="14"/>
    <x v="177"/>
    <n v="95.42"/>
    <s v="De Bonte Raaf"/>
  </r>
  <r>
    <x v="14"/>
    <x v="179"/>
    <n v="0"/>
    <s v="De Bonte Raaf"/>
  </r>
  <r>
    <x v="14"/>
    <x v="181"/>
    <n v="0"/>
    <s v="De Bonte Raaf"/>
  </r>
  <r>
    <x v="14"/>
    <x v="183"/>
    <n v="4.92"/>
    <s v="De Bonte Raaf"/>
  </r>
  <r>
    <x v="14"/>
    <x v="185"/>
    <n v="0"/>
    <s v="De Bonte Raaf"/>
  </r>
  <r>
    <x v="14"/>
    <x v="187"/>
    <n v="0"/>
    <s v="De Bonte Raaf"/>
  </r>
  <r>
    <x v="14"/>
    <x v="189"/>
    <n v="0"/>
    <s v="De Bonte Raaf"/>
  </r>
  <r>
    <x v="14"/>
    <x v="191"/>
    <n v="0"/>
    <s v="De Bonte Raaf"/>
  </r>
  <r>
    <x v="14"/>
    <x v="193"/>
    <n v="0"/>
    <s v="De Bonte Raaf"/>
  </r>
  <r>
    <x v="14"/>
    <x v="195"/>
    <n v="93.08"/>
    <s v="De Bonte Raaf"/>
  </r>
  <r>
    <x v="14"/>
    <x v="196"/>
    <n v="0"/>
    <s v="De Bonte Raaf"/>
  </r>
  <r>
    <x v="14"/>
    <x v="198"/>
    <n v="-413.92"/>
    <s v="De Bonte Raaf"/>
  </r>
  <r>
    <x v="14"/>
    <x v="200"/>
    <n v="-77.680000000000007"/>
    <s v="De Bonte Raaf"/>
  </r>
  <r>
    <x v="14"/>
    <x v="202"/>
    <n v="0"/>
    <s v="De Bonte Raaf"/>
  </r>
  <r>
    <x v="14"/>
    <x v="204"/>
    <n v="0"/>
    <s v="De Bonte Raaf"/>
  </r>
  <r>
    <x v="14"/>
    <x v="205"/>
    <n v="0"/>
    <s v="De Bonte Raaf"/>
  </r>
  <r>
    <x v="14"/>
    <x v="207"/>
    <n v="838.2"/>
    <s v="De Bonte Raaf"/>
  </r>
  <r>
    <x v="14"/>
    <x v="209"/>
    <n v="0"/>
    <s v="De Bonte Raaf"/>
  </r>
  <r>
    <x v="14"/>
    <x v="211"/>
    <n v="838.2"/>
    <s v="De Bonte Raaf"/>
  </r>
  <r>
    <x v="14"/>
    <x v="213"/>
    <n v="8.5399999999999991"/>
    <s v="De Bonte Raaf"/>
  </r>
  <r>
    <x v="15"/>
    <x v="1"/>
    <n v="3819.2"/>
    <s v="De Bonte Raaf"/>
  </r>
  <r>
    <x v="15"/>
    <x v="3"/>
    <n v="9580.7099999999991"/>
    <s v="De Bonte Raaf"/>
  </r>
  <r>
    <x v="15"/>
    <x v="6"/>
    <n v="3934.13"/>
    <s v="De Bonte Raaf"/>
  </r>
  <r>
    <x v="15"/>
    <x v="8"/>
    <n v="0"/>
    <s v="De Bonte Raaf"/>
  </r>
  <r>
    <x v="15"/>
    <x v="10"/>
    <n v="152.77000000000001"/>
    <s v="De Bonte Raaf"/>
  </r>
  <r>
    <x v="15"/>
    <x v="13"/>
    <n v="3934.13"/>
    <s v="De Bonte Raaf"/>
  </r>
  <r>
    <x v="15"/>
    <x v="15"/>
    <n v="0"/>
    <s v="De Bonte Raaf"/>
  </r>
  <r>
    <x v="15"/>
    <x v="17"/>
    <n v="152.77000000000001"/>
    <s v="De Bonte Raaf"/>
  </r>
  <r>
    <x v="15"/>
    <x v="19"/>
    <n v="5576.75"/>
    <s v="De Bonte Raaf"/>
  </r>
  <r>
    <x v="15"/>
    <x v="20"/>
    <n v="0"/>
    <s v="De Bonte Raaf"/>
  </r>
  <r>
    <x v="15"/>
    <x v="23"/>
    <n v="0"/>
    <s v="De Bonte Raaf"/>
  </r>
  <r>
    <x v="15"/>
    <x v="25"/>
    <n v="152.77000000000001"/>
    <s v="De Bonte Raaf"/>
  </r>
  <r>
    <x v="15"/>
    <x v="27"/>
    <n v="0"/>
    <s v="De Bonte Raaf"/>
  </r>
  <r>
    <x v="15"/>
    <x v="28"/>
    <n v="0"/>
    <s v="De Bonte Raaf"/>
  </r>
  <r>
    <x v="15"/>
    <x v="31"/>
    <n v="3819.2"/>
    <s v="De Bonte Raaf"/>
  </r>
  <r>
    <x v="15"/>
    <x v="34"/>
    <n v="3819.2"/>
    <s v="De Bonte Raaf"/>
  </r>
  <r>
    <x v="15"/>
    <x v="37"/>
    <n v="3819.2"/>
    <s v="De Bonte Raaf"/>
  </r>
  <r>
    <x v="15"/>
    <x v="38"/>
    <n v="0"/>
    <s v="De Bonte Raaf"/>
  </r>
  <r>
    <x v="15"/>
    <x v="41"/>
    <n v="3819.2"/>
    <s v="De Bonte Raaf"/>
  </r>
  <r>
    <x v="15"/>
    <x v="44"/>
    <n v="3819.2"/>
    <s v="De Bonte Raaf"/>
  </r>
  <r>
    <x v="15"/>
    <x v="46"/>
    <n v="0"/>
    <s v="De Bonte Raaf"/>
  </r>
  <r>
    <x v="15"/>
    <x v="48"/>
    <n v="4086.9"/>
    <s v="De Bonte Raaf"/>
  </r>
  <r>
    <x v="15"/>
    <x v="50"/>
    <n v="0"/>
    <s v="De Bonte Raaf"/>
  </r>
  <r>
    <x v="15"/>
    <x v="52"/>
    <n v="4086.9"/>
    <s v="De Bonte Raaf"/>
  </r>
  <r>
    <x v="15"/>
    <x v="54"/>
    <n v="43"/>
    <s v="De Bonte Raaf"/>
  </r>
  <r>
    <x v="15"/>
    <x v="56"/>
    <n v="4086.9"/>
    <s v="De Bonte Raaf"/>
  </r>
  <r>
    <x v="15"/>
    <x v="58"/>
    <n v="-376.89"/>
    <s v="De Bonte Raaf"/>
  </r>
  <r>
    <x v="15"/>
    <x v="60"/>
    <n v="4086.9"/>
    <s v="De Bonte Raaf"/>
  </r>
  <r>
    <x v="15"/>
    <x v="62"/>
    <n v="4086.9"/>
    <s v="De Bonte Raaf"/>
  </r>
  <r>
    <x v="15"/>
    <x v="64"/>
    <n v="4086.9"/>
    <s v="De Bonte Raaf"/>
  </r>
  <r>
    <x v="15"/>
    <x v="66"/>
    <n v="43.34"/>
    <s v="De Bonte Raaf"/>
  </r>
  <r>
    <x v="15"/>
    <x v="68"/>
    <n v="215"/>
    <s v="De Bonte Raaf"/>
  </r>
  <r>
    <x v="15"/>
    <x v="70"/>
    <n v="647.34"/>
    <s v="De Bonte Raaf"/>
  </r>
  <r>
    <x v="15"/>
    <x v="72"/>
    <n v="3934.13"/>
    <s v="De Bonte Raaf"/>
  </r>
  <r>
    <x v="15"/>
    <x v="74"/>
    <n v="152.77000000000001"/>
    <s v="De Bonte Raaf"/>
  </r>
  <r>
    <x v="15"/>
    <x v="76"/>
    <n v="5500"/>
    <s v="De Bonte Raaf"/>
  </r>
  <r>
    <x v="15"/>
    <x v="78"/>
    <n v="35.26"/>
    <s v="De Bonte Raaf"/>
  </r>
  <r>
    <x v="15"/>
    <x v="80"/>
    <n v="216.66"/>
    <s v="De Bonte Raaf"/>
  </r>
  <r>
    <x v="15"/>
    <x v="82"/>
    <n v="138.88"/>
    <s v="De Bonte Raaf"/>
  </r>
  <r>
    <x v="15"/>
    <x v="84"/>
    <n v="138.88"/>
    <s v="De Bonte Raaf"/>
  </r>
  <r>
    <x v="15"/>
    <x v="86"/>
    <n v="200"/>
    <s v="De Bonte Raaf"/>
  </r>
  <r>
    <x v="15"/>
    <x v="88"/>
    <n v="216"/>
    <s v="De Bonte Raaf"/>
  </r>
  <r>
    <x v="15"/>
    <x v="90"/>
    <n v="286.08999999999997"/>
    <s v="De Bonte Raaf"/>
  </r>
  <r>
    <x v="15"/>
    <x v="92"/>
    <n v="16.66"/>
    <s v="De Bonte Raaf"/>
  </r>
  <r>
    <x v="15"/>
    <x v="94"/>
    <n v="16.66"/>
    <s v="De Bonte Raaf"/>
  </r>
  <r>
    <x v="15"/>
    <x v="96"/>
    <n v="31777.97"/>
    <s v="De Bonte Raaf"/>
  </r>
  <r>
    <x v="15"/>
    <x v="98"/>
    <n v="139.68"/>
    <s v="De Bonte Raaf"/>
  </r>
  <r>
    <x v="15"/>
    <x v="100"/>
    <n v="0"/>
    <s v="De Bonte Raaf"/>
  </r>
  <r>
    <x v="15"/>
    <x v="103"/>
    <n v="139.68"/>
    <s v="De Bonte Raaf"/>
  </r>
  <r>
    <x v="15"/>
    <x v="105"/>
    <n v="0"/>
    <s v="De Bonte Raaf"/>
  </r>
  <r>
    <x v="15"/>
    <x v="109"/>
    <n v="3819.2"/>
    <s v="De Bonte Raaf"/>
  </r>
  <r>
    <x v="15"/>
    <x v="110"/>
    <n v="0"/>
    <s v="De Bonte Raaf"/>
  </r>
  <r>
    <x v="15"/>
    <x v="112"/>
    <n v="0"/>
    <s v="De Bonte Raaf"/>
  </r>
  <r>
    <x v="15"/>
    <x v="113"/>
    <n v="0"/>
    <s v="De Bonte Raaf"/>
  </r>
  <r>
    <x v="15"/>
    <x v="114"/>
    <n v="0"/>
    <s v="De Bonte Raaf"/>
  </r>
  <r>
    <x v="15"/>
    <x v="115"/>
    <n v="0"/>
    <s v="De Bonte Raaf"/>
  </r>
  <r>
    <x v="15"/>
    <x v="117"/>
    <n v="0"/>
    <s v="De Bonte Raaf"/>
  </r>
  <r>
    <x v="15"/>
    <x v="119"/>
    <n v="0"/>
    <s v="De Bonte Raaf"/>
  </r>
  <r>
    <x v="15"/>
    <x v="121"/>
    <n v="0"/>
    <s v="De Bonte Raaf"/>
  </r>
  <r>
    <x v="15"/>
    <x v="122"/>
    <n v="0"/>
    <s v="De Bonte Raaf"/>
  </r>
  <r>
    <x v="15"/>
    <x v="124"/>
    <n v="0"/>
    <s v="De Bonte Raaf"/>
  </r>
  <r>
    <x v="15"/>
    <x v="125"/>
    <n v="-150"/>
    <s v="De Bonte Raaf"/>
  </r>
  <r>
    <x v="15"/>
    <x v="126"/>
    <n v="-50"/>
    <s v="De Bonte Raaf"/>
  </r>
  <r>
    <x v="15"/>
    <x v="127"/>
    <n v="316.44"/>
    <s v="De Bonte Raaf"/>
  </r>
  <r>
    <x v="15"/>
    <x v="128"/>
    <n v="466.44"/>
    <s v="De Bonte Raaf"/>
  </r>
  <r>
    <x v="15"/>
    <x v="129"/>
    <n v="0"/>
    <s v="De Bonte Raaf"/>
  </r>
  <r>
    <x v="15"/>
    <x v="130"/>
    <n v="-15.89"/>
    <s v="De Bonte Raaf"/>
  </r>
  <r>
    <x v="15"/>
    <x v="131"/>
    <n v="0"/>
    <s v="De Bonte Raaf"/>
  </r>
  <r>
    <x v="15"/>
    <x v="132"/>
    <n v="0"/>
    <s v="De Bonte Raaf"/>
  </r>
  <r>
    <x v="15"/>
    <x v="133"/>
    <n v="838.98"/>
    <s v="De Bonte Raaf"/>
  </r>
  <r>
    <x v="15"/>
    <x v="134"/>
    <n v="-185.62"/>
    <s v="De Bonte Raaf"/>
  </r>
  <r>
    <x v="15"/>
    <x v="135"/>
    <n v="-185.62"/>
    <s v="De Bonte Raaf"/>
  </r>
  <r>
    <x v="15"/>
    <x v="136"/>
    <n v="0"/>
    <s v="De Bonte Raaf"/>
  </r>
  <r>
    <x v="15"/>
    <x v="137"/>
    <n v="0"/>
    <s v="De Bonte Raaf"/>
  </r>
  <r>
    <x v="15"/>
    <x v="139"/>
    <n v="152.77000000000001"/>
    <s v="De Bonte Raaf"/>
  </r>
  <r>
    <x v="15"/>
    <x v="141"/>
    <n v="305.54000000000002"/>
    <s v="De Bonte Raaf"/>
  </r>
  <r>
    <x v="15"/>
    <x v="143"/>
    <n v="22.92"/>
    <s v="De Bonte Raaf"/>
  </r>
  <r>
    <x v="15"/>
    <x v="145"/>
    <n v="30.55"/>
    <s v="De Bonte Raaf"/>
  </r>
  <r>
    <x v="15"/>
    <x v="147"/>
    <n v="0"/>
    <s v="De Bonte Raaf"/>
  </r>
  <r>
    <x v="15"/>
    <x v="149"/>
    <n v="57.28"/>
    <s v="De Bonte Raaf"/>
  </r>
  <r>
    <x v="15"/>
    <x v="151"/>
    <n v="8.6"/>
    <s v="De Bonte Raaf"/>
  </r>
  <r>
    <x v="15"/>
    <x v="153"/>
    <n v="11.46"/>
    <s v="De Bonte Raaf"/>
  </r>
  <r>
    <x v="15"/>
    <x v="155"/>
    <n v="0"/>
    <s v="De Bonte Raaf"/>
  </r>
  <r>
    <x v="15"/>
    <x v="157"/>
    <n v="0"/>
    <s v="De Bonte Raaf"/>
  </r>
  <r>
    <x v="15"/>
    <x v="159"/>
    <n v="0"/>
    <s v="De Bonte Raaf"/>
  </r>
  <r>
    <x v="15"/>
    <x v="161"/>
    <n v="0"/>
    <s v="De Bonte Raaf"/>
  </r>
  <r>
    <x v="15"/>
    <x v="163"/>
    <n v="307.74"/>
    <s v="De Bonte Raaf"/>
  </r>
  <r>
    <x v="15"/>
    <x v="165"/>
    <n v="0"/>
    <s v="De Bonte Raaf"/>
  </r>
  <r>
    <x v="15"/>
    <x v="167"/>
    <n v="0"/>
    <s v="De Bonte Raaf"/>
  </r>
  <r>
    <x v="15"/>
    <x v="169"/>
    <n v="0"/>
    <s v="De Bonte Raaf"/>
  </r>
  <r>
    <x v="15"/>
    <x v="171"/>
    <n v="22.07"/>
    <s v="De Bonte Raaf"/>
  </r>
  <r>
    <x v="15"/>
    <x v="173"/>
    <n v="0"/>
    <s v="De Bonte Raaf"/>
  </r>
  <r>
    <x v="15"/>
    <x v="175"/>
    <n v="110.35"/>
    <s v="De Bonte Raaf"/>
  </r>
  <r>
    <x v="15"/>
    <x v="177"/>
    <n v="0"/>
    <s v="De Bonte Raaf"/>
  </r>
  <r>
    <x v="15"/>
    <x v="179"/>
    <n v="0"/>
    <s v="De Bonte Raaf"/>
  </r>
  <r>
    <x v="15"/>
    <x v="181"/>
    <n v="0"/>
    <s v="De Bonte Raaf"/>
  </r>
  <r>
    <x v="15"/>
    <x v="183"/>
    <n v="15.12"/>
    <s v="De Bonte Raaf"/>
  </r>
  <r>
    <x v="15"/>
    <x v="185"/>
    <n v="0"/>
    <s v="De Bonte Raaf"/>
  </r>
  <r>
    <x v="15"/>
    <x v="187"/>
    <n v="0"/>
    <s v="De Bonte Raaf"/>
  </r>
  <r>
    <x v="15"/>
    <x v="189"/>
    <n v="0"/>
    <s v="De Bonte Raaf"/>
  </r>
  <r>
    <x v="15"/>
    <x v="191"/>
    <n v="0"/>
    <s v="De Bonte Raaf"/>
  </r>
  <r>
    <x v="15"/>
    <x v="193"/>
    <n v="0"/>
    <s v="De Bonte Raaf"/>
  </r>
  <r>
    <x v="15"/>
    <x v="195"/>
    <n v="286.08999999999997"/>
    <s v="De Bonte Raaf"/>
  </r>
  <r>
    <x v="15"/>
    <x v="196"/>
    <n v="0"/>
    <s v="De Bonte Raaf"/>
  </r>
  <r>
    <x v="15"/>
    <x v="198"/>
    <n v="-364.16"/>
    <s v="De Bonte Raaf"/>
  </r>
  <r>
    <x v="15"/>
    <x v="200"/>
    <n v="-12.73"/>
    <s v="De Bonte Raaf"/>
  </r>
  <r>
    <x v="15"/>
    <x v="202"/>
    <n v="0"/>
    <s v="De Bonte Raaf"/>
  </r>
  <r>
    <x v="15"/>
    <x v="204"/>
    <n v="0"/>
    <s v="De Bonte Raaf"/>
  </r>
  <r>
    <x v="15"/>
    <x v="205"/>
    <n v="0"/>
    <s v="De Bonte Raaf"/>
  </r>
  <r>
    <x v="15"/>
    <x v="207"/>
    <n v="3193.57"/>
    <s v="De Bonte Raaf"/>
  </r>
  <r>
    <x v="15"/>
    <x v="209"/>
    <n v="0"/>
    <s v="De Bonte Raaf"/>
  </r>
  <r>
    <x v="15"/>
    <x v="211"/>
    <n v="3193.57"/>
    <s v="De Bonte Raaf"/>
  </r>
  <r>
    <x v="15"/>
    <x v="213"/>
    <n v="0"/>
    <s v="De Bonte Raaf"/>
  </r>
  <r>
    <x v="16"/>
    <x v="1"/>
    <n v="19500"/>
    <s v="De Bonte Raaf"/>
  </r>
  <r>
    <x v="16"/>
    <x v="3"/>
    <n v="29754.240000000002"/>
    <s v="De Bonte Raaf"/>
  </r>
  <r>
    <x v="16"/>
    <x v="6"/>
    <n v="23763.51"/>
    <s v="De Bonte Raaf"/>
  </r>
  <r>
    <x v="16"/>
    <x v="8"/>
    <n v="0"/>
    <s v="De Bonte Raaf"/>
  </r>
  <r>
    <x v="16"/>
    <x v="10"/>
    <n v="1040"/>
    <s v="De Bonte Raaf"/>
  </r>
  <r>
    <x v="16"/>
    <x v="13"/>
    <n v="23763.51"/>
    <s v="De Bonte Raaf"/>
  </r>
  <r>
    <x v="16"/>
    <x v="15"/>
    <n v="0"/>
    <s v="De Bonte Raaf"/>
  </r>
  <r>
    <x v="16"/>
    <x v="17"/>
    <n v="1040"/>
    <s v="De Bonte Raaf"/>
  </r>
  <r>
    <x v="16"/>
    <x v="19"/>
    <n v="21622.5"/>
    <s v="De Bonte Raaf"/>
  </r>
  <r>
    <x v="16"/>
    <x v="20"/>
    <n v="0"/>
    <s v="De Bonte Raaf"/>
  </r>
  <r>
    <x v="16"/>
    <x v="23"/>
    <n v="0"/>
    <s v="De Bonte Raaf"/>
  </r>
  <r>
    <x v="16"/>
    <x v="25"/>
    <n v="1040"/>
    <s v="De Bonte Raaf"/>
  </r>
  <r>
    <x v="16"/>
    <x v="218"/>
    <n v="270"/>
    <s v="De Bonte Raaf"/>
  </r>
  <r>
    <x v="16"/>
    <x v="28"/>
    <n v="0"/>
    <s v="De Bonte Raaf"/>
  </r>
  <r>
    <x v="16"/>
    <x v="31"/>
    <n v="19500"/>
    <s v="De Bonte Raaf"/>
  </r>
  <r>
    <x v="16"/>
    <x v="34"/>
    <n v="19500"/>
    <s v="De Bonte Raaf"/>
  </r>
  <r>
    <x v="16"/>
    <x v="37"/>
    <n v="19500"/>
    <s v="De Bonte Raaf"/>
  </r>
  <r>
    <x v="16"/>
    <x v="38"/>
    <n v="0"/>
    <s v="De Bonte Raaf"/>
  </r>
  <r>
    <x v="16"/>
    <x v="41"/>
    <n v="19500"/>
    <s v="De Bonte Raaf"/>
  </r>
  <r>
    <x v="16"/>
    <x v="44"/>
    <n v="19500"/>
    <s v="De Bonte Raaf"/>
  </r>
  <r>
    <x v="16"/>
    <x v="46"/>
    <n v="0"/>
    <s v="De Bonte Raaf"/>
  </r>
  <r>
    <x v="16"/>
    <x v="226"/>
    <n v="0"/>
    <s v="De Bonte Raaf"/>
  </r>
  <r>
    <x v="16"/>
    <x v="227"/>
    <n v="0"/>
    <s v="De Bonte Raaf"/>
  </r>
  <r>
    <x v="16"/>
    <x v="52"/>
    <n v="24803.51"/>
    <s v="De Bonte Raaf"/>
  </r>
  <r>
    <x v="16"/>
    <x v="54"/>
    <n v="65"/>
    <s v="De Bonte Raaf"/>
  </r>
  <r>
    <x v="16"/>
    <x v="56"/>
    <n v="24803.51"/>
    <s v="De Bonte Raaf"/>
  </r>
  <r>
    <x v="16"/>
    <x v="58"/>
    <n v="-10053.69"/>
    <s v="De Bonte Raaf"/>
  </r>
  <r>
    <x v="16"/>
    <x v="60"/>
    <n v="14577.75"/>
    <s v="De Bonte Raaf"/>
  </r>
  <r>
    <x v="16"/>
    <x v="62"/>
    <n v="0"/>
    <s v="De Bonte Raaf"/>
  </r>
  <r>
    <x v="16"/>
    <x v="64"/>
    <n v="0"/>
    <s v="De Bonte Raaf"/>
  </r>
  <r>
    <x v="16"/>
    <x v="66"/>
    <n v="65.010000000000005"/>
    <s v="De Bonte Raaf"/>
  </r>
  <r>
    <x v="16"/>
    <x v="68"/>
    <n v="468"/>
    <s v="De Bonte Raaf"/>
  </r>
  <r>
    <x v="16"/>
    <x v="70"/>
    <n v="160.5"/>
    <s v="De Bonte Raaf"/>
  </r>
  <r>
    <x v="16"/>
    <x v="72"/>
    <n v="23763.51"/>
    <s v="De Bonte Raaf"/>
  </r>
  <r>
    <x v="16"/>
    <x v="74"/>
    <n v="1040"/>
    <s v="De Bonte Raaf"/>
  </r>
  <r>
    <x v="16"/>
    <x v="76"/>
    <n v="19500"/>
    <s v="De Bonte Raaf"/>
  </r>
  <r>
    <x v="16"/>
    <x v="78"/>
    <n v="125.01"/>
    <s v="De Bonte Raaf"/>
  </r>
  <r>
    <x v="16"/>
    <x v="80"/>
    <n v="468"/>
    <s v="De Bonte Raaf"/>
  </r>
  <r>
    <x v="16"/>
    <x v="82"/>
    <n v="300"/>
    <s v="De Bonte Raaf"/>
  </r>
  <r>
    <x v="16"/>
    <x v="84"/>
    <n v="300"/>
    <s v="De Bonte Raaf"/>
  </r>
  <r>
    <x v="16"/>
    <x v="86"/>
    <n v="300"/>
    <s v="De Bonte Raaf"/>
  </r>
  <r>
    <x v="16"/>
    <x v="88"/>
    <n v="468"/>
    <s v="De Bonte Raaf"/>
  </r>
  <r>
    <x v="16"/>
    <x v="90"/>
    <n v="0"/>
    <s v="De Bonte Raaf"/>
  </r>
  <r>
    <x v="16"/>
    <x v="91"/>
    <n v="0"/>
    <s v="De Bonte Raaf"/>
  </r>
  <r>
    <x v="16"/>
    <x v="92"/>
    <n v="111"/>
    <s v="De Bonte Raaf"/>
  </r>
  <r>
    <x v="16"/>
    <x v="93"/>
    <n v="0"/>
    <s v="De Bonte Raaf"/>
  </r>
  <r>
    <x v="16"/>
    <x v="94"/>
    <n v="111"/>
    <s v="De Bonte Raaf"/>
  </r>
  <r>
    <x v="16"/>
    <x v="95"/>
    <n v="0"/>
    <s v="De Bonte Raaf"/>
  </r>
  <r>
    <x v="16"/>
    <x v="96"/>
    <n v="144661.06"/>
    <s v="De Bonte Raaf"/>
  </r>
  <r>
    <x v="16"/>
    <x v="98"/>
    <n v="339.63"/>
    <s v="De Bonte Raaf"/>
  </r>
  <r>
    <x v="16"/>
    <x v="100"/>
    <n v="0"/>
    <s v="De Bonte Raaf"/>
  </r>
  <r>
    <x v="16"/>
    <x v="103"/>
    <n v="339.63"/>
    <s v="De Bonte Raaf"/>
  </r>
  <r>
    <x v="16"/>
    <x v="105"/>
    <n v="0"/>
    <s v="De Bonte Raaf"/>
  </r>
  <r>
    <x v="16"/>
    <x v="109"/>
    <n v="19500"/>
    <s v="De Bonte Raaf"/>
  </r>
  <r>
    <x v="16"/>
    <x v="110"/>
    <n v="0"/>
    <s v="De Bonte Raaf"/>
  </r>
  <r>
    <x v="16"/>
    <x v="112"/>
    <n v="0"/>
    <s v="De Bonte Raaf"/>
  </r>
  <r>
    <x v="16"/>
    <x v="113"/>
    <n v="0"/>
    <s v="De Bonte Raaf"/>
  </r>
  <r>
    <x v="16"/>
    <x v="114"/>
    <n v="0"/>
    <s v="De Bonte Raaf"/>
  </r>
  <r>
    <x v="16"/>
    <x v="115"/>
    <n v="0"/>
    <s v="De Bonte Raaf"/>
  </r>
  <r>
    <x v="16"/>
    <x v="117"/>
    <n v="225"/>
    <s v="De Bonte Raaf"/>
  </r>
  <r>
    <x v="16"/>
    <x v="119"/>
    <n v="45"/>
    <s v="De Bonte Raaf"/>
  </r>
  <r>
    <x v="16"/>
    <x v="121"/>
    <n v="0"/>
    <s v="De Bonte Raaf"/>
  </r>
  <r>
    <x v="16"/>
    <x v="122"/>
    <n v="0"/>
    <s v="De Bonte Raaf"/>
  </r>
  <r>
    <x v="16"/>
    <x v="124"/>
    <n v="0"/>
    <s v="De Bonte Raaf"/>
  </r>
  <r>
    <x v="16"/>
    <x v="125"/>
    <n v="0"/>
    <s v="De Bonte Raaf"/>
  </r>
  <r>
    <x v="16"/>
    <x v="126"/>
    <n v="0"/>
    <s v="De Bonte Raaf"/>
  </r>
  <r>
    <x v="16"/>
    <x v="127"/>
    <n v="4263.51"/>
    <s v="De Bonte Raaf"/>
  </r>
  <r>
    <x v="16"/>
    <x v="128"/>
    <n v="4263.51"/>
    <s v="De Bonte Raaf"/>
  </r>
  <r>
    <x v="16"/>
    <x v="129"/>
    <n v="0"/>
    <s v="De Bonte Raaf"/>
  </r>
  <r>
    <x v="16"/>
    <x v="130"/>
    <n v="0"/>
    <s v="De Bonte Raaf"/>
  </r>
  <r>
    <x v="16"/>
    <x v="133"/>
    <n v="0"/>
    <s v="De Bonte Raaf"/>
  </r>
  <r>
    <x v="16"/>
    <x v="134"/>
    <n v="0"/>
    <s v="De Bonte Raaf"/>
  </r>
  <r>
    <x v="16"/>
    <x v="135"/>
    <n v="0"/>
    <s v="De Bonte Raaf"/>
  </r>
  <r>
    <x v="16"/>
    <x v="139"/>
    <n v="1040"/>
    <s v="De Bonte Raaf"/>
  </r>
  <r>
    <x v="16"/>
    <x v="141"/>
    <n v="1560"/>
    <s v="De Bonte Raaf"/>
  </r>
  <r>
    <x v="16"/>
    <x v="143"/>
    <n v="78"/>
    <s v="De Bonte Raaf"/>
  </r>
  <r>
    <x v="16"/>
    <x v="145"/>
    <n v="104"/>
    <s v="De Bonte Raaf"/>
  </r>
  <r>
    <x v="16"/>
    <x v="147"/>
    <n v="0"/>
    <s v="De Bonte Raaf"/>
  </r>
  <r>
    <x v="16"/>
    <x v="149"/>
    <n v="292.5"/>
    <s v="De Bonte Raaf"/>
  </r>
  <r>
    <x v="16"/>
    <x v="151"/>
    <n v="43.89"/>
    <s v="De Bonte Raaf"/>
  </r>
  <r>
    <x v="16"/>
    <x v="153"/>
    <n v="58.5"/>
    <s v="De Bonte Raaf"/>
  </r>
  <r>
    <x v="16"/>
    <x v="155"/>
    <n v="0"/>
    <s v="De Bonte Raaf"/>
  </r>
  <r>
    <x v="16"/>
    <x v="157"/>
    <n v="0"/>
    <s v="De Bonte Raaf"/>
  </r>
  <r>
    <x v="16"/>
    <x v="159"/>
    <n v="0"/>
    <s v="De Bonte Raaf"/>
  </r>
  <r>
    <x v="16"/>
    <x v="161"/>
    <n v="0"/>
    <s v="De Bonte Raaf"/>
  </r>
  <r>
    <x v="16"/>
    <x v="163"/>
    <n v="0"/>
    <s v="De Bonte Raaf"/>
  </r>
  <r>
    <x v="16"/>
    <x v="171"/>
    <n v="0"/>
    <s v="De Bonte Raaf"/>
  </r>
  <r>
    <x v="16"/>
    <x v="175"/>
    <n v="0"/>
    <s v="De Bonte Raaf"/>
  </r>
  <r>
    <x v="16"/>
    <x v="177"/>
    <n v="0"/>
    <s v="De Bonte Raaf"/>
  </r>
  <r>
    <x v="16"/>
    <x v="183"/>
    <n v="0"/>
    <s v="De Bonte Raaf"/>
  </r>
  <r>
    <x v="16"/>
    <x v="187"/>
    <n v="0"/>
    <s v="De Bonte Raaf"/>
  </r>
  <r>
    <x v="16"/>
    <x v="189"/>
    <n v="0"/>
    <s v="De Bonte Raaf"/>
  </r>
  <r>
    <x v="16"/>
    <x v="191"/>
    <n v="0"/>
    <s v="De Bonte Raaf"/>
  </r>
  <r>
    <x v="16"/>
    <x v="193"/>
    <n v="0"/>
    <s v="De Bonte Raaf"/>
  </r>
  <r>
    <x v="16"/>
    <x v="195"/>
    <n v="0"/>
    <s v="De Bonte Raaf"/>
  </r>
  <r>
    <x v="16"/>
    <x v="196"/>
    <n v="-838.23"/>
    <s v="De Bonte Raaf"/>
  </r>
  <r>
    <x v="16"/>
    <x v="198"/>
    <n v="-9476.49"/>
    <s v="De Bonte Raaf"/>
  </r>
  <r>
    <x v="16"/>
    <x v="200"/>
    <n v="-577.20000000000005"/>
    <s v="De Bonte Raaf"/>
  </r>
  <r>
    <x v="16"/>
    <x v="202"/>
    <n v="0"/>
    <s v="De Bonte Raaf"/>
  </r>
  <r>
    <x v="16"/>
    <x v="204"/>
    <n v="0"/>
    <s v="De Bonte Raaf"/>
  </r>
  <r>
    <x v="16"/>
    <x v="205"/>
    <n v="0"/>
    <s v="De Bonte Raaf"/>
  </r>
  <r>
    <x v="16"/>
    <x v="207"/>
    <n v="9918.08"/>
    <s v="De Bonte Raaf"/>
  </r>
  <r>
    <x v="16"/>
    <x v="209"/>
    <n v="0"/>
    <s v="De Bonte Raaf"/>
  </r>
  <r>
    <x v="16"/>
    <x v="211"/>
    <n v="9918.08"/>
    <s v="De Bonte Raaf"/>
  </r>
  <r>
    <x v="16"/>
    <x v="213"/>
    <n v="0"/>
    <s v="De Bonte Raaf"/>
  </r>
  <r>
    <x v="17"/>
    <x v="1"/>
    <n v="2200"/>
    <s v="De Bonte Raaf"/>
  </r>
  <r>
    <x v="17"/>
    <x v="3"/>
    <n v="5631.99"/>
    <s v="De Bonte Raaf"/>
  </r>
  <r>
    <x v="17"/>
    <x v="6"/>
    <n v="2103.91"/>
    <s v="De Bonte Raaf"/>
  </r>
  <r>
    <x v="17"/>
    <x v="8"/>
    <n v="0"/>
    <s v="De Bonte Raaf"/>
  </r>
  <r>
    <x v="17"/>
    <x v="13"/>
    <n v="2103.91"/>
    <s v="De Bonte Raaf"/>
  </r>
  <r>
    <x v="17"/>
    <x v="15"/>
    <n v="0"/>
    <s v="De Bonte Raaf"/>
  </r>
  <r>
    <x v="17"/>
    <x v="19"/>
    <n v="3301.82"/>
    <s v="De Bonte Raaf"/>
  </r>
  <r>
    <x v="17"/>
    <x v="20"/>
    <n v="0"/>
    <s v="De Bonte Raaf"/>
  </r>
  <r>
    <x v="17"/>
    <x v="23"/>
    <n v="0"/>
    <s v="De Bonte Raaf"/>
  </r>
  <r>
    <x v="17"/>
    <x v="218"/>
    <n v="10"/>
    <s v="De Bonte Raaf"/>
  </r>
  <r>
    <x v="17"/>
    <x v="28"/>
    <n v="0"/>
    <s v="De Bonte Raaf"/>
  </r>
  <r>
    <x v="17"/>
    <x v="31"/>
    <n v="2200"/>
    <s v="De Bonte Raaf"/>
  </r>
  <r>
    <x v="17"/>
    <x v="34"/>
    <n v="2200"/>
    <s v="De Bonte Raaf"/>
  </r>
  <r>
    <x v="17"/>
    <x v="37"/>
    <n v="2200"/>
    <s v="De Bonte Raaf"/>
  </r>
  <r>
    <x v="17"/>
    <x v="38"/>
    <n v="0"/>
    <s v="De Bonte Raaf"/>
  </r>
  <r>
    <x v="17"/>
    <x v="41"/>
    <n v="2200"/>
    <s v="De Bonte Raaf"/>
  </r>
  <r>
    <x v="17"/>
    <x v="44"/>
    <n v="2200"/>
    <s v="De Bonte Raaf"/>
  </r>
  <r>
    <x v="17"/>
    <x v="46"/>
    <n v="0"/>
    <s v="De Bonte Raaf"/>
  </r>
  <r>
    <x v="17"/>
    <x v="48"/>
    <n v="0"/>
    <s v="De Bonte Raaf"/>
  </r>
  <r>
    <x v="17"/>
    <x v="50"/>
    <n v="2103.91"/>
    <s v="De Bonte Raaf"/>
  </r>
  <r>
    <x v="17"/>
    <x v="52"/>
    <n v="2103.91"/>
    <s v="De Bonte Raaf"/>
  </r>
  <r>
    <x v="17"/>
    <x v="54"/>
    <n v="22"/>
    <s v="De Bonte Raaf"/>
  </r>
  <r>
    <x v="17"/>
    <x v="56"/>
    <n v="2103.91"/>
    <s v="De Bonte Raaf"/>
  </r>
  <r>
    <x v="17"/>
    <x v="58"/>
    <n v="-236.58"/>
    <s v="De Bonte Raaf"/>
  </r>
  <r>
    <x v="17"/>
    <x v="60"/>
    <n v="2103.91"/>
    <s v="De Bonte Raaf"/>
  </r>
  <r>
    <x v="17"/>
    <x v="62"/>
    <n v="2103.91"/>
    <s v="De Bonte Raaf"/>
  </r>
  <r>
    <x v="17"/>
    <x v="64"/>
    <n v="2103.91"/>
    <s v="De Bonte Raaf"/>
  </r>
  <r>
    <x v="17"/>
    <x v="66"/>
    <n v="21.67"/>
    <s v="De Bonte Raaf"/>
  </r>
  <r>
    <x v="17"/>
    <x v="68"/>
    <n v="158.4"/>
    <s v="De Bonte Raaf"/>
  </r>
  <r>
    <x v="17"/>
    <x v="70"/>
    <n v="327.33"/>
    <s v="De Bonte Raaf"/>
  </r>
  <r>
    <x v="17"/>
    <x v="72"/>
    <n v="2103.91"/>
    <s v="De Bonte Raaf"/>
  </r>
  <r>
    <x v="17"/>
    <x v="74"/>
    <n v="0"/>
    <s v="De Bonte Raaf"/>
  </r>
  <r>
    <x v="17"/>
    <x v="76"/>
    <n v="2200"/>
    <s v="De Bonte Raaf"/>
  </r>
  <r>
    <x v="17"/>
    <x v="78"/>
    <n v="14.1"/>
    <s v="De Bonte Raaf"/>
  </r>
  <r>
    <x v="17"/>
    <x v="80"/>
    <n v="156"/>
    <s v="De Bonte Raaf"/>
  </r>
  <r>
    <x v="17"/>
    <x v="82"/>
    <n v="100"/>
    <s v="De Bonte Raaf"/>
  </r>
  <r>
    <x v="17"/>
    <x v="84"/>
    <n v="100"/>
    <s v="De Bonte Raaf"/>
  </r>
  <r>
    <x v="17"/>
    <x v="86"/>
    <n v="100"/>
    <s v="De Bonte Raaf"/>
  </r>
  <r>
    <x v="17"/>
    <x v="88"/>
    <n v="156"/>
    <s v="De Bonte Raaf"/>
  </r>
  <r>
    <x v="17"/>
    <x v="90"/>
    <n v="147.27000000000001"/>
    <s v="De Bonte Raaf"/>
  </r>
  <r>
    <x v="17"/>
    <x v="92"/>
    <n v="40.409999999999997"/>
    <s v="De Bonte Raaf"/>
  </r>
  <r>
    <x v="17"/>
    <x v="94"/>
    <n v="8.33"/>
    <s v="De Bonte Raaf"/>
  </r>
  <r>
    <x v="17"/>
    <x v="96"/>
    <n v="14727.37"/>
    <s v="De Bonte Raaf"/>
  </r>
  <r>
    <x v="17"/>
    <x v="98"/>
    <n v="88.5"/>
    <s v="De Bonte Raaf"/>
  </r>
  <r>
    <x v="17"/>
    <x v="100"/>
    <n v="0"/>
    <s v="De Bonte Raaf"/>
  </r>
  <r>
    <x v="17"/>
    <x v="103"/>
    <n v="88.5"/>
    <s v="De Bonte Raaf"/>
  </r>
  <r>
    <x v="17"/>
    <x v="105"/>
    <n v="0"/>
    <s v="De Bonte Raaf"/>
  </r>
  <r>
    <x v="17"/>
    <x v="109"/>
    <n v="2200"/>
    <s v="De Bonte Raaf"/>
  </r>
  <r>
    <x v="17"/>
    <x v="110"/>
    <n v="0"/>
    <s v="De Bonte Raaf"/>
  </r>
  <r>
    <x v="17"/>
    <x v="112"/>
    <n v="0"/>
    <s v="De Bonte Raaf"/>
  </r>
  <r>
    <x v="17"/>
    <x v="113"/>
    <n v="0"/>
    <s v="De Bonte Raaf"/>
  </r>
  <r>
    <x v="17"/>
    <x v="114"/>
    <n v="0"/>
    <s v="De Bonte Raaf"/>
  </r>
  <r>
    <x v="17"/>
    <x v="115"/>
    <n v="0"/>
    <s v="De Bonte Raaf"/>
  </r>
  <r>
    <x v="17"/>
    <x v="117"/>
    <n v="10"/>
    <s v="De Bonte Raaf"/>
  </r>
  <r>
    <x v="17"/>
    <x v="119"/>
    <n v="0"/>
    <s v="De Bonte Raaf"/>
  </r>
  <r>
    <x v="17"/>
    <x v="121"/>
    <n v="0"/>
    <s v="De Bonte Raaf"/>
  </r>
  <r>
    <x v="17"/>
    <x v="122"/>
    <n v="0"/>
    <s v="De Bonte Raaf"/>
  </r>
  <r>
    <x v="17"/>
    <x v="124"/>
    <n v="0"/>
    <s v="De Bonte Raaf"/>
  </r>
  <r>
    <x v="17"/>
    <x v="125"/>
    <n v="0"/>
    <s v="De Bonte Raaf"/>
  </r>
  <r>
    <x v="17"/>
    <x v="126"/>
    <n v="0"/>
    <s v="De Bonte Raaf"/>
  </r>
  <r>
    <x v="17"/>
    <x v="127"/>
    <n v="0"/>
    <s v="De Bonte Raaf"/>
  </r>
  <r>
    <x v="17"/>
    <x v="128"/>
    <n v="0"/>
    <s v="De Bonte Raaf"/>
  </r>
  <r>
    <x v="17"/>
    <x v="129"/>
    <n v="0"/>
    <s v="De Bonte Raaf"/>
  </r>
  <r>
    <x v="17"/>
    <x v="130"/>
    <n v="-8.8000000000000007"/>
    <s v="De Bonte Raaf"/>
  </r>
  <r>
    <x v="17"/>
    <x v="131"/>
    <n v="0"/>
    <s v="De Bonte Raaf"/>
  </r>
  <r>
    <x v="17"/>
    <x v="132"/>
    <n v="0"/>
    <s v="De Bonte Raaf"/>
  </r>
  <r>
    <x v="17"/>
    <x v="133"/>
    <n v="483.28"/>
    <s v="De Bonte Raaf"/>
  </r>
  <r>
    <x v="17"/>
    <x v="134"/>
    <n v="-87.29"/>
    <s v="De Bonte Raaf"/>
  </r>
  <r>
    <x v="17"/>
    <x v="135"/>
    <n v="-87.29"/>
    <s v="De Bonte Raaf"/>
  </r>
  <r>
    <x v="17"/>
    <x v="136"/>
    <n v="0"/>
    <s v="De Bonte Raaf"/>
  </r>
  <r>
    <x v="17"/>
    <x v="137"/>
    <n v="0"/>
    <s v="De Bonte Raaf"/>
  </r>
  <r>
    <x v="17"/>
    <x v="139"/>
    <n v="0"/>
    <s v="De Bonte Raaf"/>
  </r>
  <r>
    <x v="17"/>
    <x v="141"/>
    <n v="176"/>
    <s v="De Bonte Raaf"/>
  </r>
  <r>
    <x v="17"/>
    <x v="143"/>
    <n v="26.4"/>
    <s v="De Bonte Raaf"/>
  </r>
  <r>
    <x v="17"/>
    <x v="145"/>
    <n v="35.200000000000003"/>
    <s v="De Bonte Raaf"/>
  </r>
  <r>
    <x v="17"/>
    <x v="147"/>
    <n v="0"/>
    <s v="De Bonte Raaf"/>
  </r>
  <r>
    <x v="17"/>
    <x v="149"/>
    <n v="33"/>
    <s v="De Bonte Raaf"/>
  </r>
  <r>
    <x v="17"/>
    <x v="151"/>
    <n v="4.95"/>
    <s v="De Bonte Raaf"/>
  </r>
  <r>
    <x v="17"/>
    <x v="153"/>
    <n v="6.6"/>
    <s v="De Bonte Raaf"/>
  </r>
  <r>
    <x v="17"/>
    <x v="155"/>
    <n v="0"/>
    <s v="De Bonte Raaf"/>
  </r>
  <r>
    <x v="17"/>
    <x v="157"/>
    <n v="0"/>
    <s v="De Bonte Raaf"/>
  </r>
  <r>
    <x v="17"/>
    <x v="159"/>
    <n v="0"/>
    <s v="De Bonte Raaf"/>
  </r>
  <r>
    <x v="17"/>
    <x v="161"/>
    <n v="0"/>
    <s v="De Bonte Raaf"/>
  </r>
  <r>
    <x v="17"/>
    <x v="163"/>
    <n v="158.41999999999999"/>
    <s v="De Bonte Raaf"/>
  </r>
  <r>
    <x v="17"/>
    <x v="165"/>
    <n v="0"/>
    <s v="De Bonte Raaf"/>
  </r>
  <r>
    <x v="17"/>
    <x v="167"/>
    <n v="0"/>
    <s v="De Bonte Raaf"/>
  </r>
  <r>
    <x v="17"/>
    <x v="169"/>
    <n v="0"/>
    <s v="De Bonte Raaf"/>
  </r>
  <r>
    <x v="17"/>
    <x v="171"/>
    <n v="11.36"/>
    <s v="De Bonte Raaf"/>
  </r>
  <r>
    <x v="17"/>
    <x v="173"/>
    <n v="0"/>
    <s v="De Bonte Raaf"/>
  </r>
  <r>
    <x v="17"/>
    <x v="175"/>
    <n v="0"/>
    <s v="De Bonte Raaf"/>
  </r>
  <r>
    <x v="17"/>
    <x v="177"/>
    <n v="162"/>
    <s v="De Bonte Raaf"/>
  </r>
  <r>
    <x v="17"/>
    <x v="179"/>
    <n v="0"/>
    <s v="De Bonte Raaf"/>
  </r>
  <r>
    <x v="17"/>
    <x v="181"/>
    <n v="0"/>
    <s v="De Bonte Raaf"/>
  </r>
  <r>
    <x v="17"/>
    <x v="183"/>
    <n v="7.78"/>
    <s v="De Bonte Raaf"/>
  </r>
  <r>
    <x v="17"/>
    <x v="185"/>
    <n v="0"/>
    <s v="De Bonte Raaf"/>
  </r>
  <r>
    <x v="17"/>
    <x v="187"/>
    <n v="0"/>
    <s v="De Bonte Raaf"/>
  </r>
  <r>
    <x v="17"/>
    <x v="189"/>
    <n v="0"/>
    <s v="De Bonte Raaf"/>
  </r>
  <r>
    <x v="17"/>
    <x v="191"/>
    <n v="0"/>
    <s v="De Bonte Raaf"/>
  </r>
  <r>
    <x v="17"/>
    <x v="193"/>
    <n v="0"/>
    <s v="De Bonte Raaf"/>
  </r>
  <r>
    <x v="17"/>
    <x v="195"/>
    <n v="147.27000000000001"/>
    <s v="De Bonte Raaf"/>
  </r>
  <r>
    <x v="17"/>
    <x v="196"/>
    <n v="0"/>
    <s v="De Bonte Raaf"/>
  </r>
  <r>
    <x v="17"/>
    <x v="198"/>
    <n v="-236.58"/>
    <s v="De Bonte Raaf"/>
  </r>
  <r>
    <x v="17"/>
    <x v="200"/>
    <n v="0"/>
    <s v="De Bonte Raaf"/>
  </r>
  <r>
    <x v="17"/>
    <x v="202"/>
    <n v="0"/>
    <s v="De Bonte Raaf"/>
  </r>
  <r>
    <x v="17"/>
    <x v="204"/>
    <n v="0"/>
    <s v="De Bonte Raaf"/>
  </r>
  <r>
    <x v="17"/>
    <x v="205"/>
    <n v="0"/>
    <s v="De Bonte Raaf"/>
  </r>
  <r>
    <x v="17"/>
    <x v="207"/>
    <n v="1877.33"/>
    <s v="De Bonte Raaf"/>
  </r>
  <r>
    <x v="17"/>
    <x v="209"/>
    <n v="0"/>
    <s v="De Bonte Raaf"/>
  </r>
  <r>
    <x v="17"/>
    <x v="211"/>
    <n v="1877.33"/>
    <s v="De Bonte Raaf"/>
  </r>
  <r>
    <x v="17"/>
    <x v="213"/>
    <n v="0"/>
    <s v="De Bonte Raaf"/>
  </r>
  <r>
    <x v="18"/>
    <x v="1"/>
    <n v="290.08999999999997"/>
    <s v="De Bonte Raaf"/>
  </r>
  <r>
    <x v="18"/>
    <x v="3"/>
    <n v="524.28"/>
    <s v="De Bonte Raaf"/>
  </r>
  <r>
    <x v="18"/>
    <x v="6"/>
    <n v="276.58999999999997"/>
    <s v="De Bonte Raaf"/>
  </r>
  <r>
    <x v="18"/>
    <x v="8"/>
    <n v="0"/>
    <s v="De Bonte Raaf"/>
  </r>
  <r>
    <x v="18"/>
    <x v="13"/>
    <n v="276.58999999999997"/>
    <s v="De Bonte Raaf"/>
  </r>
  <r>
    <x v="18"/>
    <x v="15"/>
    <n v="0"/>
    <s v="De Bonte Raaf"/>
  </r>
  <r>
    <x v="18"/>
    <x v="19"/>
    <n v="433.04"/>
    <s v="De Bonte Raaf"/>
  </r>
  <r>
    <x v="18"/>
    <x v="20"/>
    <n v="0"/>
    <s v="De Bonte Raaf"/>
  </r>
  <r>
    <x v="18"/>
    <x v="23"/>
    <n v="0"/>
    <s v="De Bonte Raaf"/>
  </r>
  <r>
    <x v="18"/>
    <x v="27"/>
    <n v="0"/>
    <s v="De Bonte Raaf"/>
  </r>
  <r>
    <x v="18"/>
    <x v="28"/>
    <n v="0"/>
    <s v="De Bonte Raaf"/>
  </r>
  <r>
    <x v="18"/>
    <x v="31"/>
    <n v="290.08999999999997"/>
    <s v="De Bonte Raaf"/>
  </r>
  <r>
    <x v="18"/>
    <x v="34"/>
    <n v="290.08999999999997"/>
    <s v="De Bonte Raaf"/>
  </r>
  <r>
    <x v="18"/>
    <x v="37"/>
    <n v="290.08999999999997"/>
    <s v="De Bonte Raaf"/>
  </r>
  <r>
    <x v="18"/>
    <x v="38"/>
    <n v="0"/>
    <s v="De Bonte Raaf"/>
  </r>
  <r>
    <x v="18"/>
    <x v="41"/>
    <n v="290.08999999999997"/>
    <s v="De Bonte Raaf"/>
  </r>
  <r>
    <x v="18"/>
    <x v="44"/>
    <n v="290.08999999999997"/>
    <s v="De Bonte Raaf"/>
  </r>
  <r>
    <x v="18"/>
    <x v="46"/>
    <n v="0"/>
    <s v="De Bonte Raaf"/>
  </r>
  <r>
    <x v="18"/>
    <x v="48"/>
    <n v="0"/>
    <s v="De Bonte Raaf"/>
  </r>
  <r>
    <x v="18"/>
    <x v="50"/>
    <n v="276.58999999999997"/>
    <s v="De Bonte Raaf"/>
  </r>
  <r>
    <x v="18"/>
    <x v="52"/>
    <n v="276.58999999999997"/>
    <s v="De Bonte Raaf"/>
  </r>
  <r>
    <x v="18"/>
    <x v="54"/>
    <n v="5"/>
    <s v="De Bonte Raaf"/>
  </r>
  <r>
    <x v="18"/>
    <x v="56"/>
    <n v="276.58999999999997"/>
    <s v="De Bonte Raaf"/>
  </r>
  <r>
    <x v="18"/>
    <x v="58"/>
    <n v="-101.83"/>
    <s v="De Bonte Raaf"/>
  </r>
  <r>
    <x v="18"/>
    <x v="60"/>
    <n v="276.58999999999997"/>
    <s v="De Bonte Raaf"/>
  </r>
  <r>
    <x v="18"/>
    <x v="62"/>
    <n v="276.58999999999997"/>
    <s v="De Bonte Raaf"/>
  </r>
  <r>
    <x v="18"/>
    <x v="64"/>
    <n v="276.58999999999997"/>
    <s v="De Bonte Raaf"/>
  </r>
  <r>
    <x v="18"/>
    <x v="66"/>
    <n v="21.67"/>
    <s v="De Bonte Raaf"/>
  </r>
  <r>
    <x v="18"/>
    <x v="68"/>
    <n v="20"/>
    <s v="De Bonte Raaf"/>
  </r>
  <r>
    <x v="18"/>
    <x v="70"/>
    <n v="0"/>
    <s v="De Bonte Raaf"/>
  </r>
  <r>
    <x v="18"/>
    <x v="72"/>
    <n v="276.58999999999997"/>
    <s v="De Bonte Raaf"/>
  </r>
  <r>
    <x v="18"/>
    <x v="74"/>
    <n v="0"/>
    <s v="De Bonte Raaf"/>
  </r>
  <r>
    <x v="18"/>
    <x v="76"/>
    <n v="2350"/>
    <s v="De Bonte Raaf"/>
  </r>
  <r>
    <x v="18"/>
    <x v="78"/>
    <n v="15.06"/>
    <s v="De Bonte Raaf"/>
  </r>
  <r>
    <x v="18"/>
    <x v="80"/>
    <n v="19.260000000000002"/>
    <s v="De Bonte Raaf"/>
  </r>
  <r>
    <x v="18"/>
    <x v="82"/>
    <n v="22.22"/>
    <s v="De Bonte Raaf"/>
  </r>
  <r>
    <x v="18"/>
    <x v="84"/>
    <n v="22.22"/>
    <s v="De Bonte Raaf"/>
  </r>
  <r>
    <x v="18"/>
    <x v="86"/>
    <n v="40"/>
    <s v="De Bonte Raaf"/>
  </r>
  <r>
    <x v="18"/>
    <x v="88"/>
    <n v="19"/>
    <s v="De Bonte Raaf"/>
  </r>
  <r>
    <x v="18"/>
    <x v="90"/>
    <n v="19.36"/>
    <s v="De Bonte Raaf"/>
  </r>
  <r>
    <x v="18"/>
    <x v="92"/>
    <n v="37.1"/>
    <s v="De Bonte Raaf"/>
  </r>
  <r>
    <x v="18"/>
    <x v="94"/>
    <n v="37.1"/>
    <s v="De Bonte Raaf"/>
  </r>
  <r>
    <x v="18"/>
    <x v="96"/>
    <n v="1936.13"/>
    <s v="De Bonte Raaf"/>
  </r>
  <r>
    <x v="18"/>
    <x v="98"/>
    <n v="18.190000000000001"/>
    <s v="De Bonte Raaf"/>
  </r>
  <r>
    <x v="18"/>
    <x v="100"/>
    <n v="0"/>
    <s v="De Bonte Raaf"/>
  </r>
  <r>
    <x v="18"/>
    <x v="103"/>
    <n v="18.190000000000001"/>
    <s v="De Bonte Raaf"/>
  </r>
  <r>
    <x v="18"/>
    <x v="105"/>
    <n v="0"/>
    <s v="De Bonte Raaf"/>
  </r>
  <r>
    <x v="18"/>
    <x v="109"/>
    <n v="290.08999999999997"/>
    <s v="De Bonte Raaf"/>
  </r>
  <r>
    <x v="18"/>
    <x v="110"/>
    <n v="0"/>
    <s v="De Bonte Raaf"/>
  </r>
  <r>
    <x v="18"/>
    <x v="112"/>
    <n v="0"/>
    <s v="De Bonte Raaf"/>
  </r>
  <r>
    <x v="18"/>
    <x v="113"/>
    <n v="0"/>
    <s v="De Bonte Raaf"/>
  </r>
  <r>
    <x v="18"/>
    <x v="114"/>
    <n v="0"/>
    <s v="De Bonte Raaf"/>
  </r>
  <r>
    <x v="18"/>
    <x v="115"/>
    <n v="0"/>
    <s v="De Bonte Raaf"/>
  </r>
  <r>
    <x v="18"/>
    <x v="117"/>
    <n v="0"/>
    <s v="De Bonte Raaf"/>
  </r>
  <r>
    <x v="18"/>
    <x v="119"/>
    <n v="0"/>
    <s v="De Bonte Raaf"/>
  </r>
  <r>
    <x v="18"/>
    <x v="121"/>
    <n v="0"/>
    <s v="De Bonte Raaf"/>
  </r>
  <r>
    <x v="18"/>
    <x v="122"/>
    <n v="0"/>
    <s v="De Bonte Raaf"/>
  </r>
  <r>
    <x v="18"/>
    <x v="124"/>
    <n v="0"/>
    <s v="De Bonte Raaf"/>
  </r>
  <r>
    <x v="18"/>
    <x v="125"/>
    <n v="0"/>
    <s v="De Bonte Raaf"/>
  </r>
  <r>
    <x v="18"/>
    <x v="126"/>
    <n v="0"/>
    <s v="De Bonte Raaf"/>
  </r>
  <r>
    <x v="18"/>
    <x v="127"/>
    <n v="0"/>
    <s v="De Bonte Raaf"/>
  </r>
  <r>
    <x v="18"/>
    <x v="128"/>
    <n v="0"/>
    <s v="De Bonte Raaf"/>
  </r>
  <r>
    <x v="18"/>
    <x v="129"/>
    <n v="0"/>
    <s v="De Bonte Raaf"/>
  </r>
  <r>
    <x v="18"/>
    <x v="130"/>
    <n v="-1.1599999999999999"/>
    <s v="De Bonte Raaf"/>
  </r>
  <r>
    <x v="18"/>
    <x v="131"/>
    <n v="0"/>
    <s v="De Bonte Raaf"/>
  </r>
  <r>
    <x v="18"/>
    <x v="132"/>
    <n v="0"/>
    <s v="De Bonte Raaf"/>
  </r>
  <r>
    <x v="18"/>
    <x v="133"/>
    <n v="63.73"/>
    <s v="De Bonte Raaf"/>
  </r>
  <r>
    <x v="18"/>
    <x v="134"/>
    <n v="-12.34"/>
    <s v="De Bonte Raaf"/>
  </r>
  <r>
    <x v="18"/>
    <x v="135"/>
    <n v="-12.34"/>
    <s v="De Bonte Raaf"/>
  </r>
  <r>
    <x v="18"/>
    <x v="136"/>
    <n v="0"/>
    <s v="De Bonte Raaf"/>
  </r>
  <r>
    <x v="18"/>
    <x v="137"/>
    <n v="0"/>
    <s v="De Bonte Raaf"/>
  </r>
  <r>
    <x v="18"/>
    <x v="139"/>
    <n v="0"/>
    <s v="De Bonte Raaf"/>
  </r>
  <r>
    <x v="18"/>
    <x v="141"/>
    <n v="23.21"/>
    <s v="De Bonte Raaf"/>
  </r>
  <r>
    <x v="18"/>
    <x v="143"/>
    <n v="3.48"/>
    <s v="De Bonte Raaf"/>
  </r>
  <r>
    <x v="18"/>
    <x v="145"/>
    <n v="4.6399999999999997"/>
    <s v="De Bonte Raaf"/>
  </r>
  <r>
    <x v="18"/>
    <x v="147"/>
    <n v="0"/>
    <s v="De Bonte Raaf"/>
  </r>
  <r>
    <x v="18"/>
    <x v="149"/>
    <n v="4.3499999999999996"/>
    <s v="De Bonte Raaf"/>
  </r>
  <r>
    <x v="18"/>
    <x v="151"/>
    <n v="0.65"/>
    <s v="De Bonte Raaf"/>
  </r>
  <r>
    <x v="18"/>
    <x v="153"/>
    <n v="0.87"/>
    <s v="De Bonte Raaf"/>
  </r>
  <r>
    <x v="18"/>
    <x v="155"/>
    <n v="0"/>
    <s v="De Bonte Raaf"/>
  </r>
  <r>
    <x v="18"/>
    <x v="157"/>
    <n v="0"/>
    <s v="De Bonte Raaf"/>
  </r>
  <r>
    <x v="18"/>
    <x v="159"/>
    <n v="0"/>
    <s v="De Bonte Raaf"/>
  </r>
  <r>
    <x v="18"/>
    <x v="161"/>
    <n v="0"/>
    <s v="De Bonte Raaf"/>
  </r>
  <r>
    <x v="18"/>
    <x v="163"/>
    <n v="20.83"/>
    <s v="De Bonte Raaf"/>
  </r>
  <r>
    <x v="18"/>
    <x v="165"/>
    <n v="0"/>
    <s v="De Bonte Raaf"/>
  </r>
  <r>
    <x v="18"/>
    <x v="167"/>
    <n v="0"/>
    <s v="De Bonte Raaf"/>
  </r>
  <r>
    <x v="18"/>
    <x v="169"/>
    <n v="0"/>
    <s v="De Bonte Raaf"/>
  </r>
  <r>
    <x v="18"/>
    <x v="171"/>
    <n v="1.49"/>
    <s v="De Bonte Raaf"/>
  </r>
  <r>
    <x v="18"/>
    <x v="173"/>
    <n v="0"/>
    <s v="De Bonte Raaf"/>
  </r>
  <r>
    <x v="18"/>
    <x v="175"/>
    <n v="0"/>
    <s v="De Bonte Raaf"/>
  </r>
  <r>
    <x v="18"/>
    <x v="177"/>
    <n v="21.3"/>
    <s v="De Bonte Raaf"/>
  </r>
  <r>
    <x v="18"/>
    <x v="179"/>
    <n v="0"/>
    <s v="De Bonte Raaf"/>
  </r>
  <r>
    <x v="18"/>
    <x v="181"/>
    <n v="0"/>
    <s v="De Bonte Raaf"/>
  </r>
  <r>
    <x v="18"/>
    <x v="183"/>
    <n v="1.02"/>
    <s v="De Bonte Raaf"/>
  </r>
  <r>
    <x v="18"/>
    <x v="185"/>
    <n v="0"/>
    <s v="De Bonte Raaf"/>
  </r>
  <r>
    <x v="18"/>
    <x v="187"/>
    <n v="0"/>
    <s v="De Bonte Raaf"/>
  </r>
  <r>
    <x v="18"/>
    <x v="189"/>
    <n v="0"/>
    <s v="De Bonte Raaf"/>
  </r>
  <r>
    <x v="18"/>
    <x v="191"/>
    <n v="0"/>
    <s v="De Bonte Raaf"/>
  </r>
  <r>
    <x v="18"/>
    <x v="193"/>
    <n v="0"/>
    <s v="De Bonte Raaf"/>
  </r>
  <r>
    <x v="18"/>
    <x v="195"/>
    <n v="19.36"/>
    <s v="De Bonte Raaf"/>
  </r>
  <r>
    <x v="18"/>
    <x v="196"/>
    <n v="0"/>
    <s v="De Bonte Raaf"/>
  </r>
  <r>
    <x v="18"/>
    <x v="198"/>
    <n v="-101.83"/>
    <s v="De Bonte Raaf"/>
  </r>
  <r>
    <x v="18"/>
    <x v="200"/>
    <n v="0"/>
    <s v="De Bonte Raaf"/>
  </r>
  <r>
    <x v="18"/>
    <x v="202"/>
    <n v="0"/>
    <s v="De Bonte Raaf"/>
  </r>
  <r>
    <x v="18"/>
    <x v="204"/>
    <n v="0"/>
    <s v="De Bonte Raaf"/>
  </r>
  <r>
    <x v="18"/>
    <x v="205"/>
    <n v="0"/>
    <s v="De Bonte Raaf"/>
  </r>
  <r>
    <x v="18"/>
    <x v="207"/>
    <n v="174.76"/>
    <s v="De Bonte Raaf"/>
  </r>
  <r>
    <x v="18"/>
    <x v="209"/>
    <n v="0"/>
    <s v="De Bonte Raaf"/>
  </r>
  <r>
    <x v="18"/>
    <x v="211"/>
    <n v="174.76"/>
    <s v="De Bonte Raaf"/>
  </r>
  <r>
    <x v="18"/>
    <x v="213"/>
    <n v="0"/>
    <s v="De Bonte Raaf"/>
  </r>
  <r>
    <x v="19"/>
    <x v="1"/>
    <n v="822.14"/>
    <s v="De Bonte Raaf"/>
  </r>
  <r>
    <x v="19"/>
    <x v="3"/>
    <n v="2316.5100000000002"/>
    <s v="De Bonte Raaf"/>
  </r>
  <r>
    <x v="19"/>
    <x v="6"/>
    <n v="793.17"/>
    <s v="De Bonte Raaf"/>
  </r>
  <r>
    <x v="19"/>
    <x v="8"/>
    <n v="0"/>
    <s v="De Bonte Raaf"/>
  </r>
  <r>
    <x v="19"/>
    <x v="13"/>
    <n v="793.17"/>
    <s v="De Bonte Raaf"/>
  </r>
  <r>
    <x v="19"/>
    <x v="15"/>
    <n v="0"/>
    <s v="De Bonte Raaf"/>
  </r>
  <r>
    <x v="19"/>
    <x v="19"/>
    <n v="1199.04"/>
    <s v="De Bonte Raaf"/>
  </r>
  <r>
    <x v="19"/>
    <x v="20"/>
    <n v="0"/>
    <s v="De Bonte Raaf"/>
  </r>
  <r>
    <x v="19"/>
    <x v="23"/>
    <n v="0"/>
    <s v="De Bonte Raaf"/>
  </r>
  <r>
    <x v="19"/>
    <x v="27"/>
    <n v="0"/>
    <s v="De Bonte Raaf"/>
  </r>
  <r>
    <x v="19"/>
    <x v="28"/>
    <n v="0"/>
    <s v="De Bonte Raaf"/>
  </r>
  <r>
    <x v="19"/>
    <x v="31"/>
    <n v="822.14"/>
    <s v="De Bonte Raaf"/>
  </r>
  <r>
    <x v="19"/>
    <x v="34"/>
    <n v="822.14"/>
    <s v="De Bonte Raaf"/>
  </r>
  <r>
    <x v="19"/>
    <x v="37"/>
    <n v="822.14"/>
    <s v="De Bonte Raaf"/>
  </r>
  <r>
    <x v="19"/>
    <x v="38"/>
    <n v="0"/>
    <s v="De Bonte Raaf"/>
  </r>
  <r>
    <x v="19"/>
    <x v="41"/>
    <n v="822.14"/>
    <s v="De Bonte Raaf"/>
  </r>
  <r>
    <x v="19"/>
    <x v="44"/>
    <n v="822.14"/>
    <s v="De Bonte Raaf"/>
  </r>
  <r>
    <x v="19"/>
    <x v="46"/>
    <n v="0"/>
    <s v="De Bonte Raaf"/>
  </r>
  <r>
    <x v="19"/>
    <x v="48"/>
    <n v="793.17"/>
    <s v="De Bonte Raaf"/>
  </r>
  <r>
    <x v="19"/>
    <x v="50"/>
    <n v="0"/>
    <s v="De Bonte Raaf"/>
  </r>
  <r>
    <x v="19"/>
    <x v="52"/>
    <n v="793.17"/>
    <s v="De Bonte Raaf"/>
  </r>
  <r>
    <x v="19"/>
    <x v="54"/>
    <n v="17"/>
    <s v="De Bonte Raaf"/>
  </r>
  <r>
    <x v="19"/>
    <x v="56"/>
    <n v="793.17"/>
    <s v="De Bonte Raaf"/>
  </r>
  <r>
    <x v="19"/>
    <x v="58"/>
    <n v="-21"/>
    <s v="De Bonte Raaf"/>
  </r>
  <r>
    <x v="19"/>
    <x v="60"/>
    <n v="793.17"/>
    <s v="De Bonte Raaf"/>
  </r>
  <r>
    <x v="19"/>
    <x v="62"/>
    <n v="793.17"/>
    <s v="De Bonte Raaf"/>
  </r>
  <r>
    <x v="19"/>
    <x v="64"/>
    <n v="793.17"/>
    <s v="De Bonte Raaf"/>
  </r>
  <r>
    <x v="19"/>
    <x v="66"/>
    <n v="21.67"/>
    <s v="De Bonte Raaf"/>
  </r>
  <r>
    <x v="19"/>
    <x v="68"/>
    <n v="68"/>
    <s v="De Bonte Raaf"/>
  </r>
  <r>
    <x v="19"/>
    <x v="70"/>
    <n v="36.33"/>
    <s v="De Bonte Raaf"/>
  </r>
  <r>
    <x v="19"/>
    <x v="72"/>
    <n v="793.17"/>
    <s v="De Bonte Raaf"/>
  </r>
  <r>
    <x v="19"/>
    <x v="74"/>
    <n v="0"/>
    <s v="De Bonte Raaf"/>
  </r>
  <r>
    <x v="19"/>
    <x v="76"/>
    <n v="1850"/>
    <s v="De Bonte Raaf"/>
  </r>
  <r>
    <x v="19"/>
    <x v="78"/>
    <n v="11.86"/>
    <s v="De Bonte Raaf"/>
  </r>
  <r>
    <x v="19"/>
    <x v="80"/>
    <n v="69.33"/>
    <s v="De Bonte Raaf"/>
  </r>
  <r>
    <x v="19"/>
    <x v="82"/>
    <n v="44.44"/>
    <s v="De Bonte Raaf"/>
  </r>
  <r>
    <x v="19"/>
    <x v="84"/>
    <n v="44.44"/>
    <s v="De Bonte Raaf"/>
  </r>
  <r>
    <x v="19"/>
    <x v="86"/>
    <n v="80"/>
    <s v="De Bonte Raaf"/>
  </r>
  <r>
    <x v="19"/>
    <x v="88"/>
    <n v="69"/>
    <s v="De Bonte Raaf"/>
  </r>
  <r>
    <x v="19"/>
    <x v="90"/>
    <n v="55.52"/>
    <s v="De Bonte Raaf"/>
  </r>
  <r>
    <x v="19"/>
    <x v="92"/>
    <n v="8.33"/>
    <s v="De Bonte Raaf"/>
  </r>
  <r>
    <x v="19"/>
    <x v="94"/>
    <n v="0"/>
    <s v="De Bonte Raaf"/>
  </r>
  <r>
    <x v="19"/>
    <x v="96"/>
    <n v="5552.19"/>
    <s v="De Bonte Raaf"/>
  </r>
  <r>
    <x v="19"/>
    <x v="98"/>
    <n v="39.270000000000003"/>
    <s v="De Bonte Raaf"/>
  </r>
  <r>
    <x v="19"/>
    <x v="100"/>
    <n v="0"/>
    <s v="De Bonte Raaf"/>
  </r>
  <r>
    <x v="19"/>
    <x v="103"/>
    <n v="39.270000000000003"/>
    <s v="De Bonte Raaf"/>
  </r>
  <r>
    <x v="19"/>
    <x v="105"/>
    <n v="0"/>
    <s v="De Bonte Raaf"/>
  </r>
  <r>
    <x v="19"/>
    <x v="109"/>
    <n v="822.14"/>
    <s v="De Bonte Raaf"/>
  </r>
  <r>
    <x v="19"/>
    <x v="110"/>
    <n v="0"/>
    <s v="De Bonte Raaf"/>
  </r>
  <r>
    <x v="19"/>
    <x v="112"/>
    <n v="0"/>
    <s v="De Bonte Raaf"/>
  </r>
  <r>
    <x v="19"/>
    <x v="113"/>
    <n v="0"/>
    <s v="De Bonte Raaf"/>
  </r>
  <r>
    <x v="19"/>
    <x v="114"/>
    <n v="0"/>
    <s v="De Bonte Raaf"/>
  </r>
  <r>
    <x v="19"/>
    <x v="115"/>
    <n v="0"/>
    <s v="De Bonte Raaf"/>
  </r>
  <r>
    <x v="19"/>
    <x v="117"/>
    <n v="0"/>
    <s v="De Bonte Raaf"/>
  </r>
  <r>
    <x v="19"/>
    <x v="119"/>
    <n v="0"/>
    <s v="De Bonte Raaf"/>
  </r>
  <r>
    <x v="19"/>
    <x v="121"/>
    <n v="0"/>
    <s v="De Bonte Raaf"/>
  </r>
  <r>
    <x v="19"/>
    <x v="122"/>
    <n v="0"/>
    <s v="De Bonte Raaf"/>
  </r>
  <r>
    <x v="19"/>
    <x v="124"/>
    <n v="0"/>
    <s v="De Bonte Raaf"/>
  </r>
  <r>
    <x v="19"/>
    <x v="125"/>
    <n v="0"/>
    <s v="De Bonte Raaf"/>
  </r>
  <r>
    <x v="19"/>
    <x v="126"/>
    <n v="0"/>
    <s v="De Bonte Raaf"/>
  </r>
  <r>
    <x v="19"/>
    <x v="127"/>
    <n v="0"/>
    <s v="De Bonte Raaf"/>
  </r>
  <r>
    <x v="19"/>
    <x v="128"/>
    <n v="0"/>
    <s v="De Bonte Raaf"/>
  </r>
  <r>
    <x v="19"/>
    <x v="129"/>
    <n v="0"/>
    <s v="De Bonte Raaf"/>
  </r>
  <r>
    <x v="19"/>
    <x v="130"/>
    <n v="-3.29"/>
    <s v="De Bonte Raaf"/>
  </r>
  <r>
    <x v="19"/>
    <x v="131"/>
    <n v="0"/>
    <s v="De Bonte Raaf"/>
  </r>
  <r>
    <x v="19"/>
    <x v="132"/>
    <n v="0"/>
    <s v="De Bonte Raaf"/>
  </r>
  <r>
    <x v="19"/>
    <x v="133"/>
    <n v="180.6"/>
    <s v="De Bonte Raaf"/>
  </r>
  <r>
    <x v="19"/>
    <x v="134"/>
    <n v="-25.68"/>
    <s v="De Bonte Raaf"/>
  </r>
  <r>
    <x v="19"/>
    <x v="135"/>
    <n v="-25.68"/>
    <s v="De Bonte Raaf"/>
  </r>
  <r>
    <x v="19"/>
    <x v="136"/>
    <n v="0"/>
    <s v="De Bonte Raaf"/>
  </r>
  <r>
    <x v="19"/>
    <x v="137"/>
    <n v="0"/>
    <s v="De Bonte Raaf"/>
  </r>
  <r>
    <x v="19"/>
    <x v="139"/>
    <n v="0"/>
    <s v="De Bonte Raaf"/>
  </r>
  <r>
    <x v="19"/>
    <x v="141"/>
    <n v="65.77"/>
    <s v="De Bonte Raaf"/>
  </r>
  <r>
    <x v="19"/>
    <x v="143"/>
    <n v="9.8699999999999992"/>
    <s v="De Bonte Raaf"/>
  </r>
  <r>
    <x v="19"/>
    <x v="145"/>
    <n v="13.15"/>
    <s v="De Bonte Raaf"/>
  </r>
  <r>
    <x v="19"/>
    <x v="147"/>
    <n v="0"/>
    <s v="De Bonte Raaf"/>
  </r>
  <r>
    <x v="19"/>
    <x v="149"/>
    <n v="12.33"/>
    <s v="De Bonte Raaf"/>
  </r>
  <r>
    <x v="19"/>
    <x v="151"/>
    <n v="1.85"/>
    <s v="De Bonte Raaf"/>
  </r>
  <r>
    <x v="19"/>
    <x v="153"/>
    <n v="2.4700000000000002"/>
    <s v="De Bonte Raaf"/>
  </r>
  <r>
    <x v="19"/>
    <x v="155"/>
    <n v="0"/>
    <s v="De Bonte Raaf"/>
  </r>
  <r>
    <x v="19"/>
    <x v="157"/>
    <n v="0"/>
    <s v="De Bonte Raaf"/>
  </r>
  <r>
    <x v="19"/>
    <x v="159"/>
    <n v="0"/>
    <s v="De Bonte Raaf"/>
  </r>
  <r>
    <x v="19"/>
    <x v="161"/>
    <n v="0"/>
    <s v="De Bonte Raaf"/>
  </r>
  <r>
    <x v="19"/>
    <x v="163"/>
    <n v="59.73"/>
    <s v="De Bonte Raaf"/>
  </r>
  <r>
    <x v="19"/>
    <x v="165"/>
    <n v="0"/>
    <s v="De Bonte Raaf"/>
  </r>
  <r>
    <x v="19"/>
    <x v="167"/>
    <n v="0"/>
    <s v="De Bonte Raaf"/>
  </r>
  <r>
    <x v="19"/>
    <x v="169"/>
    <n v="0"/>
    <s v="De Bonte Raaf"/>
  </r>
  <r>
    <x v="19"/>
    <x v="171"/>
    <n v="4.28"/>
    <s v="De Bonte Raaf"/>
  </r>
  <r>
    <x v="19"/>
    <x v="173"/>
    <n v="0"/>
    <s v="De Bonte Raaf"/>
  </r>
  <r>
    <x v="19"/>
    <x v="175"/>
    <n v="21.42"/>
    <s v="De Bonte Raaf"/>
  </r>
  <r>
    <x v="19"/>
    <x v="177"/>
    <n v="0"/>
    <s v="De Bonte Raaf"/>
  </r>
  <r>
    <x v="19"/>
    <x v="179"/>
    <n v="0"/>
    <s v="De Bonte Raaf"/>
  </r>
  <r>
    <x v="19"/>
    <x v="181"/>
    <n v="0"/>
    <s v="De Bonte Raaf"/>
  </r>
  <r>
    <x v="19"/>
    <x v="183"/>
    <n v="2.93"/>
    <s v="De Bonte Raaf"/>
  </r>
  <r>
    <x v="19"/>
    <x v="185"/>
    <n v="0"/>
    <s v="De Bonte Raaf"/>
  </r>
  <r>
    <x v="19"/>
    <x v="187"/>
    <n v="0"/>
    <s v="De Bonte Raaf"/>
  </r>
  <r>
    <x v="19"/>
    <x v="189"/>
    <n v="0"/>
    <s v="De Bonte Raaf"/>
  </r>
  <r>
    <x v="19"/>
    <x v="191"/>
    <n v="0"/>
    <s v="De Bonte Raaf"/>
  </r>
  <r>
    <x v="19"/>
    <x v="193"/>
    <n v="0"/>
    <s v="De Bonte Raaf"/>
  </r>
  <r>
    <x v="19"/>
    <x v="195"/>
    <n v="55.52"/>
    <s v="De Bonte Raaf"/>
  </r>
  <r>
    <x v="19"/>
    <x v="196"/>
    <n v="0"/>
    <s v="De Bonte Raaf"/>
  </r>
  <r>
    <x v="19"/>
    <x v="198"/>
    <n v="-21"/>
    <s v="De Bonte Raaf"/>
  </r>
  <r>
    <x v="19"/>
    <x v="200"/>
    <n v="0"/>
    <s v="De Bonte Raaf"/>
  </r>
  <r>
    <x v="19"/>
    <x v="202"/>
    <n v="0"/>
    <s v="De Bonte Raaf"/>
  </r>
  <r>
    <x v="19"/>
    <x v="204"/>
    <n v="0"/>
    <s v="De Bonte Raaf"/>
  </r>
  <r>
    <x v="19"/>
    <x v="205"/>
    <n v="0"/>
    <s v="De Bonte Raaf"/>
  </r>
  <r>
    <x v="19"/>
    <x v="207"/>
    <n v="772.17"/>
    <s v="De Bonte Raaf"/>
  </r>
  <r>
    <x v="19"/>
    <x v="209"/>
    <n v="0"/>
    <s v="De Bonte Raaf"/>
  </r>
  <r>
    <x v="19"/>
    <x v="211"/>
    <n v="772.17"/>
    <s v="De Bonte Raaf"/>
  </r>
  <r>
    <x v="19"/>
    <x v="213"/>
    <n v="0"/>
    <s v="De Bonte Raaf"/>
  </r>
  <r>
    <x v="20"/>
    <x v="1"/>
    <n v="1335"/>
    <s v="De Bonte Raaf"/>
  </r>
  <r>
    <x v="20"/>
    <x v="3"/>
    <n v="3623.07"/>
    <s v="De Bonte Raaf"/>
  </r>
  <r>
    <x v="20"/>
    <x v="6"/>
    <n v="1276.02"/>
    <s v="De Bonte Raaf"/>
  </r>
  <r>
    <x v="20"/>
    <x v="8"/>
    <n v="0"/>
    <s v="De Bonte Raaf"/>
  </r>
  <r>
    <x v="20"/>
    <x v="13"/>
    <n v="1276.02"/>
    <s v="De Bonte Raaf"/>
  </r>
  <r>
    <x v="20"/>
    <x v="15"/>
    <n v="0"/>
    <s v="De Bonte Raaf"/>
  </r>
  <r>
    <x v="20"/>
    <x v="19"/>
    <n v="2001.71"/>
    <s v="De Bonte Raaf"/>
  </r>
  <r>
    <x v="20"/>
    <x v="20"/>
    <n v="0"/>
    <s v="De Bonte Raaf"/>
  </r>
  <r>
    <x v="20"/>
    <x v="23"/>
    <n v="0"/>
    <s v="De Bonte Raaf"/>
  </r>
  <r>
    <x v="20"/>
    <x v="218"/>
    <n v="5"/>
    <s v="De Bonte Raaf"/>
  </r>
  <r>
    <x v="20"/>
    <x v="28"/>
    <n v="0"/>
    <s v="De Bonte Raaf"/>
  </r>
  <r>
    <x v="20"/>
    <x v="31"/>
    <n v="1335"/>
    <s v="De Bonte Raaf"/>
  </r>
  <r>
    <x v="20"/>
    <x v="34"/>
    <n v="1335"/>
    <s v="De Bonte Raaf"/>
  </r>
  <r>
    <x v="20"/>
    <x v="37"/>
    <n v="1335"/>
    <s v="De Bonte Raaf"/>
  </r>
  <r>
    <x v="20"/>
    <x v="38"/>
    <n v="0"/>
    <s v="De Bonte Raaf"/>
  </r>
  <r>
    <x v="20"/>
    <x v="41"/>
    <n v="1335"/>
    <s v="De Bonte Raaf"/>
  </r>
  <r>
    <x v="20"/>
    <x v="44"/>
    <n v="1335"/>
    <s v="De Bonte Raaf"/>
  </r>
  <r>
    <x v="20"/>
    <x v="46"/>
    <n v="0"/>
    <s v="De Bonte Raaf"/>
  </r>
  <r>
    <x v="20"/>
    <x v="48"/>
    <n v="0"/>
    <s v="De Bonte Raaf"/>
  </r>
  <r>
    <x v="20"/>
    <x v="50"/>
    <n v="1276.02"/>
    <s v="De Bonte Raaf"/>
  </r>
  <r>
    <x v="20"/>
    <x v="52"/>
    <n v="1276.02"/>
    <s v="De Bonte Raaf"/>
  </r>
  <r>
    <x v="20"/>
    <x v="54"/>
    <n v="14"/>
    <s v="De Bonte Raaf"/>
  </r>
  <r>
    <x v="20"/>
    <x v="56"/>
    <n v="1276.02"/>
    <s v="De Bonte Raaf"/>
  </r>
  <r>
    <x v="20"/>
    <x v="58"/>
    <n v="-73.33"/>
    <s v="De Bonte Raaf"/>
  </r>
  <r>
    <x v="20"/>
    <x v="60"/>
    <n v="1276.02"/>
    <s v="De Bonte Raaf"/>
  </r>
  <r>
    <x v="20"/>
    <x v="62"/>
    <n v="1276.02"/>
    <s v="De Bonte Raaf"/>
  </r>
  <r>
    <x v="20"/>
    <x v="64"/>
    <n v="1276.02"/>
    <s v="De Bonte Raaf"/>
  </r>
  <r>
    <x v="20"/>
    <x v="66"/>
    <n v="21.67"/>
    <s v="De Bonte Raaf"/>
  </r>
  <r>
    <x v="20"/>
    <x v="68"/>
    <n v="100.8"/>
    <s v="De Bonte Raaf"/>
  </r>
  <r>
    <x v="20"/>
    <x v="70"/>
    <n v="162.66999999999999"/>
    <s v="De Bonte Raaf"/>
  </r>
  <r>
    <x v="20"/>
    <x v="72"/>
    <n v="1276.02"/>
    <s v="De Bonte Raaf"/>
  </r>
  <r>
    <x v="20"/>
    <x v="74"/>
    <n v="0"/>
    <s v="De Bonte Raaf"/>
  </r>
  <r>
    <x v="20"/>
    <x v="76"/>
    <n v="2225"/>
    <s v="De Bonte Raaf"/>
  </r>
  <r>
    <x v="20"/>
    <x v="78"/>
    <n v="14.26"/>
    <s v="De Bonte Raaf"/>
  </r>
  <r>
    <x v="20"/>
    <x v="80"/>
    <n v="93.6"/>
    <s v="De Bonte Raaf"/>
  </r>
  <r>
    <x v="20"/>
    <x v="82"/>
    <n v="60"/>
    <s v="De Bonte Raaf"/>
  </r>
  <r>
    <x v="20"/>
    <x v="84"/>
    <n v="60"/>
    <s v="De Bonte Raaf"/>
  </r>
  <r>
    <x v="20"/>
    <x v="86"/>
    <n v="60"/>
    <s v="De Bonte Raaf"/>
  </r>
  <r>
    <x v="20"/>
    <x v="88"/>
    <n v="94"/>
    <s v="De Bonte Raaf"/>
  </r>
  <r>
    <x v="20"/>
    <x v="90"/>
    <n v="89.32"/>
    <s v="De Bonte Raaf"/>
  </r>
  <r>
    <x v="20"/>
    <x v="92"/>
    <n v="8.33"/>
    <s v="De Bonte Raaf"/>
  </r>
  <r>
    <x v="20"/>
    <x v="94"/>
    <n v="32.520000000000003"/>
    <s v="De Bonte Raaf"/>
  </r>
  <r>
    <x v="20"/>
    <x v="96"/>
    <n v="8932.14"/>
    <s v="De Bonte Raaf"/>
  </r>
  <r>
    <x v="20"/>
    <x v="98"/>
    <n v="53.44"/>
    <s v="De Bonte Raaf"/>
  </r>
  <r>
    <x v="20"/>
    <x v="100"/>
    <n v="0"/>
    <s v="De Bonte Raaf"/>
  </r>
  <r>
    <x v="20"/>
    <x v="103"/>
    <n v="53.44"/>
    <s v="De Bonte Raaf"/>
  </r>
  <r>
    <x v="20"/>
    <x v="105"/>
    <n v="0"/>
    <s v="De Bonte Raaf"/>
  </r>
  <r>
    <x v="20"/>
    <x v="109"/>
    <n v="1335"/>
    <s v="De Bonte Raaf"/>
  </r>
  <r>
    <x v="20"/>
    <x v="110"/>
    <n v="0"/>
    <s v="De Bonte Raaf"/>
  </r>
  <r>
    <x v="20"/>
    <x v="112"/>
    <n v="0"/>
    <s v="De Bonte Raaf"/>
  </r>
  <r>
    <x v="20"/>
    <x v="113"/>
    <n v="0"/>
    <s v="De Bonte Raaf"/>
  </r>
  <r>
    <x v="20"/>
    <x v="114"/>
    <n v="0"/>
    <s v="De Bonte Raaf"/>
  </r>
  <r>
    <x v="20"/>
    <x v="115"/>
    <n v="0"/>
    <s v="De Bonte Raaf"/>
  </r>
  <r>
    <x v="20"/>
    <x v="117"/>
    <n v="0"/>
    <s v="De Bonte Raaf"/>
  </r>
  <r>
    <x v="20"/>
    <x v="119"/>
    <n v="0"/>
    <s v="De Bonte Raaf"/>
  </r>
  <r>
    <x v="20"/>
    <x v="121"/>
    <n v="5"/>
    <s v="De Bonte Raaf"/>
  </r>
  <r>
    <x v="20"/>
    <x v="122"/>
    <n v="0"/>
    <s v="De Bonte Raaf"/>
  </r>
  <r>
    <x v="20"/>
    <x v="124"/>
    <n v="0"/>
    <s v="De Bonte Raaf"/>
  </r>
  <r>
    <x v="20"/>
    <x v="125"/>
    <n v="0"/>
    <s v="De Bonte Raaf"/>
  </r>
  <r>
    <x v="20"/>
    <x v="126"/>
    <n v="0"/>
    <s v="De Bonte Raaf"/>
  </r>
  <r>
    <x v="20"/>
    <x v="127"/>
    <n v="0"/>
    <s v="De Bonte Raaf"/>
  </r>
  <r>
    <x v="20"/>
    <x v="128"/>
    <n v="0"/>
    <s v="De Bonte Raaf"/>
  </r>
  <r>
    <x v="20"/>
    <x v="129"/>
    <n v="0"/>
    <s v="De Bonte Raaf"/>
  </r>
  <r>
    <x v="20"/>
    <x v="130"/>
    <n v="-5.34"/>
    <s v="De Bonte Raaf"/>
  </r>
  <r>
    <x v="20"/>
    <x v="131"/>
    <n v="0"/>
    <s v="De Bonte Raaf"/>
  </r>
  <r>
    <x v="20"/>
    <x v="132"/>
    <n v="0"/>
    <s v="De Bonte Raaf"/>
  </r>
  <r>
    <x v="20"/>
    <x v="133"/>
    <n v="293.27"/>
    <s v="De Bonte Raaf"/>
  </r>
  <r>
    <x v="20"/>
    <x v="134"/>
    <n v="-53.64"/>
    <s v="De Bonte Raaf"/>
  </r>
  <r>
    <x v="20"/>
    <x v="135"/>
    <n v="-53.64"/>
    <s v="De Bonte Raaf"/>
  </r>
  <r>
    <x v="20"/>
    <x v="136"/>
    <n v="0"/>
    <s v="De Bonte Raaf"/>
  </r>
  <r>
    <x v="20"/>
    <x v="137"/>
    <n v="0"/>
    <s v="De Bonte Raaf"/>
  </r>
  <r>
    <x v="20"/>
    <x v="139"/>
    <n v="0"/>
    <s v="De Bonte Raaf"/>
  </r>
  <r>
    <x v="20"/>
    <x v="141"/>
    <n v="106.8"/>
    <s v="De Bonte Raaf"/>
  </r>
  <r>
    <x v="20"/>
    <x v="143"/>
    <n v="16.02"/>
    <s v="De Bonte Raaf"/>
  </r>
  <r>
    <x v="20"/>
    <x v="145"/>
    <n v="21.36"/>
    <s v="De Bonte Raaf"/>
  </r>
  <r>
    <x v="20"/>
    <x v="147"/>
    <n v="0"/>
    <s v="De Bonte Raaf"/>
  </r>
  <r>
    <x v="20"/>
    <x v="149"/>
    <n v="20.02"/>
    <s v="De Bonte Raaf"/>
  </r>
  <r>
    <x v="20"/>
    <x v="151"/>
    <n v="3"/>
    <s v="De Bonte Raaf"/>
  </r>
  <r>
    <x v="20"/>
    <x v="153"/>
    <n v="4"/>
    <s v="De Bonte Raaf"/>
  </r>
  <r>
    <x v="20"/>
    <x v="155"/>
    <n v="0"/>
    <s v="De Bonte Raaf"/>
  </r>
  <r>
    <x v="20"/>
    <x v="157"/>
    <n v="0"/>
    <s v="De Bonte Raaf"/>
  </r>
  <r>
    <x v="20"/>
    <x v="159"/>
    <n v="0"/>
    <s v="De Bonte Raaf"/>
  </r>
  <r>
    <x v="20"/>
    <x v="161"/>
    <n v="0"/>
    <s v="De Bonte Raaf"/>
  </r>
  <r>
    <x v="20"/>
    <x v="163"/>
    <n v="96.08"/>
    <s v="De Bonte Raaf"/>
  </r>
  <r>
    <x v="20"/>
    <x v="165"/>
    <n v="0"/>
    <s v="De Bonte Raaf"/>
  </r>
  <r>
    <x v="20"/>
    <x v="167"/>
    <n v="0"/>
    <s v="De Bonte Raaf"/>
  </r>
  <r>
    <x v="20"/>
    <x v="169"/>
    <n v="0"/>
    <s v="De Bonte Raaf"/>
  </r>
  <r>
    <x v="20"/>
    <x v="171"/>
    <n v="6.89"/>
    <s v="De Bonte Raaf"/>
  </r>
  <r>
    <x v="20"/>
    <x v="173"/>
    <n v="0"/>
    <s v="De Bonte Raaf"/>
  </r>
  <r>
    <x v="20"/>
    <x v="175"/>
    <n v="0"/>
    <s v="De Bonte Raaf"/>
  </r>
  <r>
    <x v="20"/>
    <x v="177"/>
    <n v="98.25"/>
    <s v="De Bonte Raaf"/>
  </r>
  <r>
    <x v="20"/>
    <x v="179"/>
    <n v="0"/>
    <s v="De Bonte Raaf"/>
  </r>
  <r>
    <x v="20"/>
    <x v="181"/>
    <n v="0"/>
    <s v="De Bonte Raaf"/>
  </r>
  <r>
    <x v="20"/>
    <x v="183"/>
    <n v="4.72"/>
    <s v="De Bonte Raaf"/>
  </r>
  <r>
    <x v="20"/>
    <x v="185"/>
    <n v="0"/>
    <s v="De Bonte Raaf"/>
  </r>
  <r>
    <x v="20"/>
    <x v="187"/>
    <n v="0"/>
    <s v="De Bonte Raaf"/>
  </r>
  <r>
    <x v="20"/>
    <x v="189"/>
    <n v="0"/>
    <s v="De Bonte Raaf"/>
  </r>
  <r>
    <x v="20"/>
    <x v="191"/>
    <n v="0"/>
    <s v="De Bonte Raaf"/>
  </r>
  <r>
    <x v="20"/>
    <x v="193"/>
    <n v="0"/>
    <s v="De Bonte Raaf"/>
  </r>
  <r>
    <x v="20"/>
    <x v="195"/>
    <n v="89.32"/>
    <s v="De Bonte Raaf"/>
  </r>
  <r>
    <x v="20"/>
    <x v="196"/>
    <n v="0"/>
    <s v="De Bonte Raaf"/>
  </r>
  <r>
    <x v="20"/>
    <x v="198"/>
    <n v="-73.33"/>
    <s v="De Bonte Raaf"/>
  </r>
  <r>
    <x v="20"/>
    <x v="200"/>
    <n v="0"/>
    <s v="De Bonte Raaf"/>
  </r>
  <r>
    <x v="20"/>
    <x v="202"/>
    <n v="0"/>
    <s v="De Bonte Raaf"/>
  </r>
  <r>
    <x v="20"/>
    <x v="204"/>
    <n v="0"/>
    <s v="De Bonte Raaf"/>
  </r>
  <r>
    <x v="20"/>
    <x v="205"/>
    <n v="0"/>
    <s v="De Bonte Raaf"/>
  </r>
  <r>
    <x v="20"/>
    <x v="207"/>
    <n v="1207.69"/>
    <s v="De Bonte Raaf"/>
  </r>
  <r>
    <x v="20"/>
    <x v="209"/>
    <n v="0"/>
    <s v="De Bonte Raaf"/>
  </r>
  <r>
    <x v="20"/>
    <x v="211"/>
    <n v="1207.69"/>
    <s v="De Bonte Raaf"/>
  </r>
  <r>
    <x v="20"/>
    <x v="213"/>
    <n v="0"/>
    <s v="De Bonte Raaf"/>
  </r>
  <r>
    <x v="21"/>
    <x v="0"/>
    <n v="68164.2"/>
    <s v="De Bonte Raaf"/>
  </r>
  <r>
    <x v="21"/>
    <x v="1"/>
    <n v="34956"/>
    <s v="De Bonte Raaf"/>
  </r>
  <r>
    <x v="21"/>
    <x v="2"/>
    <n v="138417.48000000001"/>
    <s v="De Bonte Raaf"/>
  </r>
  <r>
    <x v="21"/>
    <x v="3"/>
    <n v="75641.73"/>
    <s v="De Bonte Raaf"/>
  </r>
  <r>
    <x v="21"/>
    <x v="5"/>
    <n v="68164.2"/>
    <s v="De Bonte Raaf"/>
  </r>
  <r>
    <x v="21"/>
    <x v="6"/>
    <n v="33831.269999999997"/>
    <s v="De Bonte Raaf"/>
  </r>
  <r>
    <x v="21"/>
    <x v="7"/>
    <n v="0"/>
    <s v="De Bonte Raaf"/>
  </r>
  <r>
    <x v="21"/>
    <x v="8"/>
    <n v="0"/>
    <s v="De Bonte Raaf"/>
  </r>
  <r>
    <x v="21"/>
    <x v="9"/>
    <n v="3213.03"/>
    <s v="De Bonte Raaf"/>
  </r>
  <r>
    <x v="21"/>
    <x v="10"/>
    <n v="6513.21"/>
    <s v="De Bonte Raaf"/>
  </r>
  <r>
    <x v="21"/>
    <x v="12"/>
    <n v="68164.2"/>
    <s v="De Bonte Raaf"/>
  </r>
  <r>
    <x v="21"/>
    <x v="13"/>
    <n v="33831.269999999997"/>
    <s v="De Bonte Raaf"/>
  </r>
  <r>
    <x v="21"/>
    <x v="14"/>
    <n v="0"/>
    <s v="De Bonte Raaf"/>
  </r>
  <r>
    <x v="21"/>
    <x v="15"/>
    <n v="0"/>
    <s v="De Bonte Raaf"/>
  </r>
  <r>
    <x v="21"/>
    <x v="16"/>
    <n v="3213.03"/>
    <s v="De Bonte Raaf"/>
  </r>
  <r>
    <x v="21"/>
    <x v="17"/>
    <n v="6513.21"/>
    <s v="De Bonte Raaf"/>
  </r>
  <r>
    <x v="21"/>
    <x v="18"/>
    <n v="84821.43"/>
    <s v="De Bonte Raaf"/>
  </r>
  <r>
    <x v="21"/>
    <x v="19"/>
    <n v="47191.26"/>
    <s v="De Bonte Raaf"/>
  </r>
  <r>
    <x v="21"/>
    <x v="20"/>
    <n v="0"/>
    <s v="De Bonte Raaf"/>
  </r>
  <r>
    <x v="21"/>
    <x v="21"/>
    <n v="0"/>
    <s v="De Bonte Raaf"/>
  </r>
  <r>
    <x v="21"/>
    <x v="22"/>
    <n v="0"/>
    <s v="De Bonte Raaf"/>
  </r>
  <r>
    <x v="21"/>
    <x v="23"/>
    <n v="0"/>
    <s v="De Bonte Raaf"/>
  </r>
  <r>
    <x v="21"/>
    <x v="24"/>
    <n v="3213.03"/>
    <s v="De Bonte Raaf"/>
  </r>
  <r>
    <x v="21"/>
    <x v="25"/>
    <n v="6513.21"/>
    <s v="De Bonte Raaf"/>
  </r>
  <r>
    <x v="21"/>
    <x v="26"/>
    <n v="0"/>
    <s v="De Bonte Raaf"/>
  </r>
  <r>
    <x v="21"/>
    <x v="27"/>
    <n v="0"/>
    <s v="De Bonte Raaf"/>
  </r>
  <r>
    <x v="21"/>
    <x v="28"/>
    <n v="0"/>
    <s v="De Bonte Raaf"/>
  </r>
  <r>
    <x v="21"/>
    <x v="30"/>
    <n v="68164.2"/>
    <s v="De Bonte Raaf"/>
  </r>
  <r>
    <x v="21"/>
    <x v="31"/>
    <n v="34956"/>
    <s v="De Bonte Raaf"/>
  </r>
  <r>
    <x v="21"/>
    <x v="33"/>
    <n v="68164.2"/>
    <s v="De Bonte Raaf"/>
  </r>
  <r>
    <x v="21"/>
    <x v="34"/>
    <n v="35516.25"/>
    <s v="De Bonte Raaf"/>
  </r>
  <r>
    <x v="21"/>
    <x v="36"/>
    <n v="68164.2"/>
    <s v="De Bonte Raaf"/>
  </r>
  <r>
    <x v="21"/>
    <x v="37"/>
    <n v="34956"/>
    <s v="De Bonte Raaf"/>
  </r>
  <r>
    <x v="21"/>
    <x v="38"/>
    <n v="0"/>
    <s v="De Bonte Raaf"/>
  </r>
  <r>
    <x v="21"/>
    <x v="40"/>
    <n v="68164.2"/>
    <s v="De Bonte Raaf"/>
  </r>
  <r>
    <x v="21"/>
    <x v="41"/>
    <n v="34956"/>
    <s v="De Bonte Raaf"/>
  </r>
  <r>
    <x v="21"/>
    <x v="43"/>
    <n v="68164.2"/>
    <s v="De Bonte Raaf"/>
  </r>
  <r>
    <x v="21"/>
    <x v="44"/>
    <n v="34956"/>
    <s v="De Bonte Raaf"/>
  </r>
  <r>
    <x v="21"/>
    <x v="45"/>
    <n v="0"/>
    <s v="De Bonte Raaf"/>
  </r>
  <r>
    <x v="21"/>
    <x v="46"/>
    <n v="0"/>
    <s v="De Bonte Raaf"/>
  </r>
  <r>
    <x v="21"/>
    <x v="47"/>
    <n v="57231.96"/>
    <s v="De Bonte Raaf"/>
  </r>
  <r>
    <x v="21"/>
    <x v="48"/>
    <n v="29155.5"/>
    <s v="De Bonte Raaf"/>
  </r>
  <r>
    <x v="21"/>
    <x v="49"/>
    <n v="0"/>
    <s v="De Bonte Raaf"/>
  </r>
  <r>
    <x v="21"/>
    <x v="50"/>
    <n v="0"/>
    <s v="De Bonte Raaf"/>
  </r>
  <r>
    <x v="21"/>
    <x v="51"/>
    <n v="71377.23"/>
    <s v="De Bonte Raaf"/>
  </r>
  <r>
    <x v="21"/>
    <x v="52"/>
    <n v="40344.480000000003"/>
    <s v="De Bonte Raaf"/>
  </r>
  <r>
    <x v="21"/>
    <x v="53"/>
    <n v="262"/>
    <s v="De Bonte Raaf"/>
  </r>
  <r>
    <x v="21"/>
    <x v="54"/>
    <n v="129"/>
    <s v="De Bonte Raaf"/>
  </r>
  <r>
    <x v="21"/>
    <x v="55"/>
    <n v="71377.23"/>
    <s v="De Bonte Raaf"/>
  </r>
  <r>
    <x v="21"/>
    <x v="56"/>
    <n v="40344.480000000003"/>
    <s v="De Bonte Raaf"/>
  </r>
  <r>
    <x v="21"/>
    <x v="57"/>
    <n v="-25238.07"/>
    <s v="De Bonte Raaf"/>
  </r>
  <r>
    <x v="21"/>
    <x v="58"/>
    <n v="-15018.07"/>
    <s v="De Bonte Raaf"/>
  </r>
  <r>
    <x v="21"/>
    <x v="59"/>
    <n v="57231.96"/>
    <s v="De Bonte Raaf"/>
  </r>
  <r>
    <x v="21"/>
    <x v="60"/>
    <n v="29155.5"/>
    <s v="De Bonte Raaf"/>
  </r>
  <r>
    <x v="21"/>
    <x v="61"/>
    <n v="57231.96"/>
    <s v="De Bonte Raaf"/>
  </r>
  <r>
    <x v="21"/>
    <x v="62"/>
    <n v="29155.5"/>
    <s v="De Bonte Raaf"/>
  </r>
  <r>
    <x v="21"/>
    <x v="63"/>
    <n v="57231.96"/>
    <s v="De Bonte Raaf"/>
  </r>
  <r>
    <x v="21"/>
    <x v="64"/>
    <n v="29155.5"/>
    <s v="De Bonte Raaf"/>
  </r>
  <r>
    <x v="21"/>
    <x v="65"/>
    <n v="260.04000000000002"/>
    <s v="De Bonte Raaf"/>
  </r>
  <r>
    <x v="21"/>
    <x v="66"/>
    <n v="130.02000000000001"/>
    <s v="De Bonte Raaf"/>
  </r>
  <r>
    <x v="21"/>
    <x v="67"/>
    <n v="1886.4"/>
    <s v="De Bonte Raaf"/>
  </r>
  <r>
    <x v="21"/>
    <x v="68"/>
    <n v="943.8"/>
    <s v="De Bonte Raaf"/>
  </r>
  <r>
    <x v="21"/>
    <x v="69"/>
    <n v="1828.53"/>
    <s v="De Bonte Raaf"/>
  </r>
  <r>
    <x v="21"/>
    <x v="70"/>
    <n v="1143.07"/>
    <s v="De Bonte Raaf"/>
  </r>
  <r>
    <x v="21"/>
    <x v="71"/>
    <n v="68164.2"/>
    <s v="De Bonte Raaf"/>
  </r>
  <r>
    <x v="21"/>
    <x v="72"/>
    <n v="33831.269999999997"/>
    <s v="De Bonte Raaf"/>
  </r>
  <r>
    <x v="21"/>
    <x v="73"/>
    <n v="3213.03"/>
    <s v="De Bonte Raaf"/>
  </r>
  <r>
    <x v="21"/>
    <x v="74"/>
    <n v="6513.21"/>
    <s v="De Bonte Raaf"/>
  </r>
  <r>
    <x v="21"/>
    <x v="75"/>
    <n v="69912"/>
    <s v="De Bonte Raaf"/>
  </r>
  <r>
    <x v="21"/>
    <x v="76"/>
    <n v="34956"/>
    <s v="De Bonte Raaf"/>
  </r>
  <r>
    <x v="21"/>
    <x v="77"/>
    <n v="436.98"/>
    <s v="De Bonte Raaf"/>
  </r>
  <r>
    <x v="21"/>
    <x v="78"/>
    <n v="224.1"/>
    <s v="De Bonte Raaf"/>
  </r>
  <r>
    <x v="21"/>
    <x v="79"/>
    <n v="1872"/>
    <s v="De Bonte Raaf"/>
  </r>
  <r>
    <x v="21"/>
    <x v="80"/>
    <n v="951"/>
    <s v="De Bonte Raaf"/>
  </r>
  <r>
    <x v="21"/>
    <x v="81"/>
    <n v="1170"/>
    <s v="De Bonte Raaf"/>
  </r>
  <r>
    <x v="21"/>
    <x v="82"/>
    <n v="609.62"/>
    <s v="De Bonte Raaf"/>
  </r>
  <r>
    <x v="21"/>
    <x v="83"/>
    <n v="1170"/>
    <s v="De Bonte Raaf"/>
  </r>
  <r>
    <x v="21"/>
    <x v="84"/>
    <n v="600"/>
    <s v="De Bonte Raaf"/>
  </r>
  <r>
    <x v="21"/>
    <x v="85"/>
    <n v="1200"/>
    <s v="De Bonte Raaf"/>
  </r>
  <r>
    <x v="21"/>
    <x v="86"/>
    <n v="600"/>
    <s v="De Bonte Raaf"/>
  </r>
  <r>
    <x v="21"/>
    <x v="87"/>
    <n v="1872"/>
    <s v="De Bonte Raaf"/>
  </r>
  <r>
    <x v="21"/>
    <x v="88"/>
    <n v="951"/>
    <s v="De Bonte Raaf"/>
  </r>
  <r>
    <x v="21"/>
    <x v="89"/>
    <n v="3834.6"/>
    <s v="De Bonte Raaf"/>
  </r>
  <r>
    <x v="21"/>
    <x v="90"/>
    <n v="2040.9"/>
    <s v="De Bonte Raaf"/>
  </r>
  <r>
    <x v="21"/>
    <x v="91"/>
    <n v="0"/>
    <s v="De Bonte Raaf"/>
  </r>
  <r>
    <x v="21"/>
    <x v="92"/>
    <n v="111"/>
    <s v="De Bonte Raaf"/>
  </r>
  <r>
    <x v="21"/>
    <x v="93"/>
    <n v="0"/>
    <s v="De Bonte Raaf"/>
  </r>
  <r>
    <x v="21"/>
    <x v="94"/>
    <n v="111"/>
    <s v="De Bonte Raaf"/>
  </r>
  <r>
    <x v="21"/>
    <x v="95"/>
    <n v="0"/>
    <s v="De Bonte Raaf"/>
  </r>
  <r>
    <x v="21"/>
    <x v="96"/>
    <n v="145286.79"/>
    <s v="De Bonte Raaf"/>
  </r>
  <r>
    <x v="21"/>
    <x v="97"/>
    <n v="5184"/>
    <s v="De Bonte Raaf"/>
  </r>
  <r>
    <x v="21"/>
    <x v="98"/>
    <n v="194.4"/>
    <s v="De Bonte Raaf"/>
  </r>
  <r>
    <x v="21"/>
    <x v="99"/>
    <n v="0"/>
    <s v="De Bonte Raaf"/>
  </r>
  <r>
    <x v="21"/>
    <x v="100"/>
    <n v="0"/>
    <s v="De Bonte Raaf"/>
  </r>
  <r>
    <x v="21"/>
    <x v="101"/>
    <n v="705.6"/>
    <s v="De Bonte Raaf"/>
  </r>
  <r>
    <x v="21"/>
    <x v="102"/>
    <n v="5184"/>
    <s v="De Bonte Raaf"/>
  </r>
  <r>
    <x v="21"/>
    <x v="103"/>
    <n v="900"/>
    <s v="De Bonte Raaf"/>
  </r>
  <r>
    <x v="21"/>
    <x v="104"/>
    <n v="0"/>
    <s v="De Bonte Raaf"/>
  </r>
  <r>
    <x v="21"/>
    <x v="105"/>
    <n v="0"/>
    <s v="De Bonte Raaf"/>
  </r>
  <r>
    <x v="21"/>
    <x v="106"/>
    <n v="136.80000000000001"/>
    <s v="De Bonte Raaf"/>
  </r>
  <r>
    <x v="21"/>
    <x v="108"/>
    <n v="68164.2"/>
    <s v="De Bonte Raaf"/>
  </r>
  <r>
    <x v="21"/>
    <x v="109"/>
    <n v="34956"/>
    <s v="De Bonte Raaf"/>
  </r>
  <r>
    <x v="21"/>
    <x v="110"/>
    <n v="360"/>
    <s v="De Bonte Raaf"/>
  </r>
  <r>
    <x v="21"/>
    <x v="111"/>
    <n v="0"/>
    <s v="De Bonte Raaf"/>
  </r>
  <r>
    <x v="21"/>
    <x v="112"/>
    <n v="560.25"/>
    <s v="De Bonte Raaf"/>
  </r>
  <r>
    <x v="21"/>
    <x v="113"/>
    <n v="0"/>
    <s v="De Bonte Raaf"/>
  </r>
  <r>
    <x v="21"/>
    <x v="114"/>
    <n v="0"/>
    <s v="De Bonte Raaf"/>
  </r>
  <r>
    <x v="21"/>
    <x v="115"/>
    <n v="112.5"/>
    <s v="De Bonte Raaf"/>
  </r>
  <r>
    <x v="21"/>
    <x v="116"/>
    <n v="0"/>
    <s v="De Bonte Raaf"/>
  </r>
  <r>
    <x v="21"/>
    <x v="117"/>
    <n v="0"/>
    <s v="De Bonte Raaf"/>
  </r>
  <r>
    <x v="21"/>
    <x v="118"/>
    <n v="0"/>
    <s v="De Bonte Raaf"/>
  </r>
  <r>
    <x v="21"/>
    <x v="119"/>
    <n v="0"/>
    <s v="De Bonte Raaf"/>
  </r>
  <r>
    <x v="21"/>
    <x v="120"/>
    <n v="0"/>
    <s v="De Bonte Raaf"/>
  </r>
  <r>
    <x v="21"/>
    <x v="121"/>
    <n v="0"/>
    <s v="De Bonte Raaf"/>
  </r>
  <r>
    <x v="21"/>
    <x v="122"/>
    <n v="0"/>
    <s v="De Bonte Raaf"/>
  </r>
  <r>
    <x v="21"/>
    <x v="123"/>
    <n v="0"/>
    <s v="De Bonte Raaf"/>
  </r>
  <r>
    <x v="21"/>
    <x v="124"/>
    <n v="0"/>
    <s v="De Bonte Raaf"/>
  </r>
  <r>
    <x v="21"/>
    <x v="125"/>
    <n v="0"/>
    <s v="De Bonte Raaf"/>
  </r>
  <r>
    <x v="21"/>
    <x v="126"/>
    <n v="0"/>
    <s v="De Bonte Raaf"/>
  </r>
  <r>
    <x v="21"/>
    <x v="127"/>
    <n v="0"/>
    <s v="De Bonte Raaf"/>
  </r>
  <r>
    <x v="21"/>
    <x v="128"/>
    <n v="0"/>
    <s v="De Bonte Raaf"/>
  </r>
  <r>
    <x v="21"/>
    <x v="129"/>
    <n v="0"/>
    <s v="De Bonte Raaf"/>
  </r>
  <r>
    <x v="21"/>
    <x v="130"/>
    <n v="-58.32"/>
    <s v="De Bonte Raaf"/>
  </r>
  <r>
    <x v="21"/>
    <x v="131"/>
    <n v="0"/>
    <s v="De Bonte Raaf"/>
  </r>
  <r>
    <x v="21"/>
    <x v="132"/>
    <n v="0"/>
    <s v="De Bonte Raaf"/>
  </r>
  <r>
    <x v="21"/>
    <x v="133"/>
    <n v="3839.46"/>
    <s v="De Bonte Raaf"/>
  </r>
  <r>
    <x v="21"/>
    <x v="134"/>
    <n v="-1178.9100000000001"/>
    <s v="De Bonte Raaf"/>
  </r>
  <r>
    <x v="21"/>
    <x v="135"/>
    <n v="-1178.9100000000001"/>
    <s v="De Bonte Raaf"/>
  </r>
  <r>
    <x v="21"/>
    <x v="136"/>
    <n v="0"/>
    <s v="De Bonte Raaf"/>
  </r>
  <r>
    <x v="21"/>
    <x v="137"/>
    <n v="0"/>
    <s v="De Bonte Raaf"/>
  </r>
  <r>
    <x v="21"/>
    <x v="138"/>
    <n v="2190.5700000000002"/>
    <s v="De Bonte Raaf"/>
  </r>
  <r>
    <x v="21"/>
    <x v="139"/>
    <n v="5592.96"/>
    <s v="De Bonte Raaf"/>
  </r>
  <r>
    <x v="21"/>
    <x v="140"/>
    <n v="5453.13"/>
    <s v="De Bonte Raaf"/>
  </r>
  <r>
    <x v="21"/>
    <x v="141"/>
    <n v="2841.3"/>
    <s v="De Bonte Raaf"/>
  </r>
  <r>
    <x v="21"/>
    <x v="142"/>
    <n v="489.37"/>
    <s v="De Bonte Raaf"/>
  </r>
  <r>
    <x v="21"/>
    <x v="143"/>
    <n v="-412.75"/>
    <s v="De Bonte Raaf"/>
  </r>
  <r>
    <x v="21"/>
    <x v="144"/>
    <n v="652.53"/>
    <s v="De Bonte Raaf"/>
  </r>
  <r>
    <x v="21"/>
    <x v="145"/>
    <n v="-550.32000000000005"/>
    <s v="De Bonte Raaf"/>
  </r>
  <r>
    <x v="21"/>
    <x v="146"/>
    <n v="1022.46"/>
    <s v="De Bonte Raaf"/>
  </r>
  <r>
    <x v="21"/>
    <x v="147"/>
    <n v="0"/>
    <s v="De Bonte Raaf"/>
  </r>
  <r>
    <x v="21"/>
    <x v="148"/>
    <n v="1022.46"/>
    <s v="De Bonte Raaf"/>
  </r>
  <r>
    <x v="21"/>
    <x v="149"/>
    <n v="524.34"/>
    <s v="De Bonte Raaf"/>
  </r>
  <r>
    <x v="21"/>
    <x v="150"/>
    <n v="0.02"/>
    <s v="De Bonte Raaf"/>
  </r>
  <r>
    <x v="21"/>
    <x v="151"/>
    <n v="78.66"/>
    <s v="De Bonte Raaf"/>
  </r>
  <r>
    <x v="21"/>
    <x v="152"/>
    <n v="0.02"/>
    <s v="De Bonte Raaf"/>
  </r>
  <r>
    <x v="21"/>
    <x v="153"/>
    <n v="104.88"/>
    <s v="De Bonte Raaf"/>
  </r>
  <r>
    <x v="21"/>
    <x v="154"/>
    <n v="0"/>
    <s v="De Bonte Raaf"/>
  </r>
  <r>
    <x v="21"/>
    <x v="155"/>
    <n v="0"/>
    <s v="De Bonte Raaf"/>
  </r>
  <r>
    <x v="21"/>
    <x v="156"/>
    <n v="0"/>
    <s v="De Bonte Raaf"/>
  </r>
  <r>
    <x v="21"/>
    <x v="157"/>
    <n v="0"/>
    <s v="De Bonte Raaf"/>
  </r>
  <r>
    <x v="21"/>
    <x v="158"/>
    <n v="0"/>
    <s v="De Bonte Raaf"/>
  </r>
  <r>
    <x v="21"/>
    <x v="159"/>
    <n v="0"/>
    <s v="De Bonte Raaf"/>
  </r>
  <r>
    <x v="21"/>
    <x v="160"/>
    <n v="0"/>
    <s v="De Bonte Raaf"/>
  </r>
  <r>
    <x v="21"/>
    <x v="161"/>
    <n v="0"/>
    <s v="De Bonte Raaf"/>
  </r>
  <r>
    <x v="21"/>
    <x v="162"/>
    <n v="4160.76"/>
    <s v="De Bonte Raaf"/>
  </r>
  <r>
    <x v="21"/>
    <x v="163"/>
    <n v="2195.4"/>
    <s v="De Bonte Raaf"/>
  </r>
  <r>
    <x v="21"/>
    <x v="164"/>
    <n v="0"/>
    <s v="De Bonte Raaf"/>
  </r>
  <r>
    <x v="21"/>
    <x v="165"/>
    <n v="0"/>
    <s v="De Bonte Raaf"/>
  </r>
  <r>
    <x v="21"/>
    <x v="166"/>
    <n v="0"/>
    <s v="De Bonte Raaf"/>
  </r>
  <r>
    <x v="21"/>
    <x v="167"/>
    <n v="0"/>
    <s v="De Bonte Raaf"/>
  </r>
  <r>
    <x v="21"/>
    <x v="168"/>
    <n v="0"/>
    <s v="De Bonte Raaf"/>
  </r>
  <r>
    <x v="21"/>
    <x v="169"/>
    <n v="0"/>
    <s v="De Bonte Raaf"/>
  </r>
  <r>
    <x v="21"/>
    <x v="170"/>
    <n v="303.36"/>
    <s v="De Bonte Raaf"/>
  </r>
  <r>
    <x v="21"/>
    <x v="171"/>
    <n v="157.44"/>
    <s v="De Bonte Raaf"/>
  </r>
  <r>
    <x v="21"/>
    <x v="172"/>
    <n v="0"/>
    <s v="De Bonte Raaf"/>
  </r>
  <r>
    <x v="21"/>
    <x v="173"/>
    <n v="0"/>
    <s v="De Bonte Raaf"/>
  </r>
  <r>
    <x v="21"/>
    <x v="174"/>
    <n v="1682.64"/>
    <s v="De Bonte Raaf"/>
  </r>
  <r>
    <x v="21"/>
    <x v="175"/>
    <n v="787.2"/>
    <s v="De Bonte Raaf"/>
  </r>
  <r>
    <x v="21"/>
    <x v="176"/>
    <n v="0"/>
    <s v="De Bonte Raaf"/>
  </r>
  <r>
    <x v="21"/>
    <x v="177"/>
    <n v="0"/>
    <s v="De Bonte Raaf"/>
  </r>
  <r>
    <x v="21"/>
    <x v="178"/>
    <n v="0"/>
    <s v="De Bonte Raaf"/>
  </r>
  <r>
    <x v="21"/>
    <x v="179"/>
    <n v="0"/>
    <s v="De Bonte Raaf"/>
  </r>
  <r>
    <x v="21"/>
    <x v="180"/>
    <n v="0"/>
    <s v="De Bonte Raaf"/>
  </r>
  <r>
    <x v="21"/>
    <x v="181"/>
    <n v="0"/>
    <s v="De Bonte Raaf"/>
  </r>
  <r>
    <x v="21"/>
    <x v="182"/>
    <n v="200.28"/>
    <s v="De Bonte Raaf"/>
  </r>
  <r>
    <x v="21"/>
    <x v="183"/>
    <n v="107.88"/>
    <s v="De Bonte Raaf"/>
  </r>
  <r>
    <x v="21"/>
    <x v="184"/>
    <n v="0"/>
    <s v="De Bonte Raaf"/>
  </r>
  <r>
    <x v="21"/>
    <x v="185"/>
    <n v="0"/>
    <s v="De Bonte Raaf"/>
  </r>
  <r>
    <x v="21"/>
    <x v="186"/>
    <n v="0"/>
    <s v="De Bonte Raaf"/>
  </r>
  <r>
    <x v="21"/>
    <x v="187"/>
    <n v="0"/>
    <s v="De Bonte Raaf"/>
  </r>
  <r>
    <x v="21"/>
    <x v="188"/>
    <n v="0"/>
    <s v="De Bonte Raaf"/>
  </r>
  <r>
    <x v="21"/>
    <x v="189"/>
    <n v="0"/>
    <s v="De Bonte Raaf"/>
  </r>
  <r>
    <x v="21"/>
    <x v="190"/>
    <n v="0"/>
    <s v="De Bonte Raaf"/>
  </r>
  <r>
    <x v="21"/>
    <x v="191"/>
    <n v="0"/>
    <s v="De Bonte Raaf"/>
  </r>
  <r>
    <x v="21"/>
    <x v="192"/>
    <n v="0"/>
    <s v="De Bonte Raaf"/>
  </r>
  <r>
    <x v="21"/>
    <x v="193"/>
    <n v="0"/>
    <s v="De Bonte Raaf"/>
  </r>
  <r>
    <x v="21"/>
    <x v="194"/>
    <n v="3834.6"/>
    <s v="De Bonte Raaf"/>
  </r>
  <r>
    <x v="21"/>
    <x v="195"/>
    <n v="2040.9"/>
    <s v="De Bonte Raaf"/>
  </r>
  <r>
    <x v="21"/>
    <x v="196"/>
    <n v="0"/>
    <s v="De Bonte Raaf"/>
  </r>
  <r>
    <x v="21"/>
    <x v="197"/>
    <n v="-23663.040000000001"/>
    <s v="De Bonte Raaf"/>
  </r>
  <r>
    <x v="21"/>
    <x v="198"/>
    <n v="-11403.25"/>
    <s v="De Bonte Raaf"/>
  </r>
  <r>
    <x v="21"/>
    <x v="199"/>
    <n v="-1575.03"/>
    <s v="De Bonte Raaf"/>
  </r>
  <r>
    <x v="21"/>
    <x v="200"/>
    <n v="-3614.82"/>
    <s v="De Bonte Raaf"/>
  </r>
  <r>
    <x v="21"/>
    <x v="201"/>
    <n v="0"/>
    <s v="De Bonte Raaf"/>
  </r>
  <r>
    <x v="21"/>
    <x v="202"/>
    <n v="0"/>
    <s v="De Bonte Raaf"/>
  </r>
  <r>
    <x v="21"/>
    <x v="203"/>
    <n v="0"/>
    <s v="De Bonte Raaf"/>
  </r>
  <r>
    <x v="21"/>
    <x v="204"/>
    <n v="0"/>
    <s v="De Bonte Raaf"/>
  </r>
  <r>
    <x v="21"/>
    <x v="205"/>
    <n v="0"/>
    <s v="De Bonte Raaf"/>
  </r>
  <r>
    <x v="21"/>
    <x v="206"/>
    <n v="46139.16"/>
    <s v="De Bonte Raaf"/>
  </r>
  <r>
    <x v="21"/>
    <x v="207"/>
    <n v="25213.91"/>
    <s v="De Bonte Raaf"/>
  </r>
  <r>
    <x v="21"/>
    <x v="208"/>
    <n v="0"/>
    <s v="De Bonte Raaf"/>
  </r>
  <r>
    <x v="21"/>
    <x v="209"/>
    <n v="0"/>
    <s v="De Bonte Raaf"/>
  </r>
  <r>
    <x v="21"/>
    <x v="210"/>
    <n v="46139.16"/>
    <s v="De Bonte Raaf"/>
  </r>
  <r>
    <x v="21"/>
    <x v="211"/>
    <n v="25213.91"/>
    <s v="De Bonte Raaf"/>
  </r>
  <r>
    <x v="21"/>
    <x v="212"/>
    <n v="0"/>
    <s v="De Bonte Raaf"/>
  </r>
  <r>
    <x v="21"/>
    <x v="213"/>
    <n v="0"/>
    <s v="De Bonte Raaf"/>
  </r>
  <r>
    <x v="22"/>
    <x v="1"/>
    <n v="2750"/>
    <s v="De Bonte Raaf"/>
  </r>
  <r>
    <x v="22"/>
    <x v="3"/>
    <n v="6500.52"/>
    <s v="De Bonte Raaf"/>
  </r>
  <r>
    <x v="22"/>
    <x v="6"/>
    <n v="2605.34"/>
    <s v="De Bonte Raaf"/>
  </r>
  <r>
    <x v="22"/>
    <x v="8"/>
    <n v="0"/>
    <s v="De Bonte Raaf"/>
  </r>
  <r>
    <x v="22"/>
    <x v="13"/>
    <n v="2605.34"/>
    <s v="De Bonte Raaf"/>
  </r>
  <r>
    <x v="22"/>
    <x v="15"/>
    <n v="0"/>
    <s v="De Bonte Raaf"/>
  </r>
  <r>
    <x v="22"/>
    <x v="19"/>
    <n v="3954.3"/>
    <s v="De Bonte Raaf"/>
  </r>
  <r>
    <x v="22"/>
    <x v="20"/>
    <n v="0"/>
    <s v="De Bonte Raaf"/>
  </r>
  <r>
    <x v="22"/>
    <x v="23"/>
    <n v="0"/>
    <s v="De Bonte Raaf"/>
  </r>
  <r>
    <x v="22"/>
    <x v="27"/>
    <n v="0"/>
    <s v="De Bonte Raaf"/>
  </r>
  <r>
    <x v="22"/>
    <x v="28"/>
    <n v="0"/>
    <s v="De Bonte Raaf"/>
  </r>
  <r>
    <x v="22"/>
    <x v="31"/>
    <n v="2750"/>
    <s v="De Bonte Raaf"/>
  </r>
  <r>
    <x v="22"/>
    <x v="34"/>
    <n v="2750"/>
    <s v="De Bonte Raaf"/>
  </r>
  <r>
    <x v="22"/>
    <x v="37"/>
    <n v="2750"/>
    <s v="De Bonte Raaf"/>
  </r>
  <r>
    <x v="22"/>
    <x v="38"/>
    <n v="0"/>
    <s v="De Bonte Raaf"/>
  </r>
  <r>
    <x v="22"/>
    <x v="41"/>
    <n v="2750"/>
    <s v="De Bonte Raaf"/>
  </r>
  <r>
    <x v="22"/>
    <x v="44"/>
    <n v="2750"/>
    <s v="De Bonte Raaf"/>
  </r>
  <r>
    <x v="22"/>
    <x v="46"/>
    <n v="0"/>
    <s v="De Bonte Raaf"/>
  </r>
  <r>
    <x v="22"/>
    <x v="48"/>
    <n v="2605.34"/>
    <s v="De Bonte Raaf"/>
  </r>
  <r>
    <x v="22"/>
    <x v="50"/>
    <n v="0"/>
    <s v="De Bonte Raaf"/>
  </r>
  <r>
    <x v="22"/>
    <x v="52"/>
    <n v="2605.34"/>
    <s v="De Bonte Raaf"/>
  </r>
  <r>
    <x v="22"/>
    <x v="54"/>
    <n v="22"/>
    <s v="De Bonte Raaf"/>
  </r>
  <r>
    <x v="22"/>
    <x v="56"/>
    <n v="2605.34"/>
    <s v="De Bonte Raaf"/>
  </r>
  <r>
    <x v="22"/>
    <x v="58"/>
    <n v="-438.5"/>
    <s v="De Bonte Raaf"/>
  </r>
  <r>
    <x v="22"/>
    <x v="60"/>
    <n v="2605.34"/>
    <s v="De Bonte Raaf"/>
  </r>
  <r>
    <x v="22"/>
    <x v="62"/>
    <n v="2605.34"/>
    <s v="De Bonte Raaf"/>
  </r>
  <r>
    <x v="22"/>
    <x v="64"/>
    <n v="2605.34"/>
    <s v="De Bonte Raaf"/>
  </r>
  <r>
    <x v="22"/>
    <x v="66"/>
    <n v="21.67"/>
    <s v="De Bonte Raaf"/>
  </r>
  <r>
    <x v="22"/>
    <x v="68"/>
    <n v="158.4"/>
    <s v="De Bonte Raaf"/>
  </r>
  <r>
    <x v="22"/>
    <x v="70"/>
    <n v="340.58"/>
    <s v="De Bonte Raaf"/>
  </r>
  <r>
    <x v="22"/>
    <x v="72"/>
    <n v="2605.34"/>
    <s v="De Bonte Raaf"/>
  </r>
  <r>
    <x v="22"/>
    <x v="74"/>
    <n v="0"/>
    <s v="De Bonte Raaf"/>
  </r>
  <r>
    <x v="22"/>
    <x v="76"/>
    <n v="2750"/>
    <s v="De Bonte Raaf"/>
  </r>
  <r>
    <x v="22"/>
    <x v="78"/>
    <n v="17.63"/>
    <s v="De Bonte Raaf"/>
  </r>
  <r>
    <x v="22"/>
    <x v="80"/>
    <n v="156"/>
    <s v="De Bonte Raaf"/>
  </r>
  <r>
    <x v="22"/>
    <x v="82"/>
    <n v="100"/>
    <s v="De Bonte Raaf"/>
  </r>
  <r>
    <x v="22"/>
    <x v="84"/>
    <n v="100"/>
    <s v="De Bonte Raaf"/>
  </r>
  <r>
    <x v="22"/>
    <x v="86"/>
    <n v="100"/>
    <s v="De Bonte Raaf"/>
  </r>
  <r>
    <x v="22"/>
    <x v="88"/>
    <n v="156"/>
    <s v="De Bonte Raaf"/>
  </r>
  <r>
    <x v="22"/>
    <x v="90"/>
    <n v="182.37"/>
    <s v="De Bonte Raaf"/>
  </r>
  <r>
    <x v="22"/>
    <x v="92"/>
    <n v="40.409999999999997"/>
    <s v="De Bonte Raaf"/>
  </r>
  <r>
    <x v="22"/>
    <x v="94"/>
    <n v="8.33"/>
    <s v="De Bonte Raaf"/>
  </r>
  <r>
    <x v="22"/>
    <x v="96"/>
    <n v="18237.38"/>
    <s v="De Bonte Raaf"/>
  </r>
  <r>
    <x v="22"/>
    <x v="98"/>
    <n v="88.5"/>
    <s v="De Bonte Raaf"/>
  </r>
  <r>
    <x v="22"/>
    <x v="100"/>
    <n v="0"/>
    <s v="De Bonte Raaf"/>
  </r>
  <r>
    <x v="22"/>
    <x v="103"/>
    <n v="88.5"/>
    <s v="De Bonte Raaf"/>
  </r>
  <r>
    <x v="22"/>
    <x v="105"/>
    <n v="0"/>
    <s v="De Bonte Raaf"/>
  </r>
  <r>
    <x v="22"/>
    <x v="109"/>
    <n v="2750"/>
    <s v="De Bonte Raaf"/>
  </r>
  <r>
    <x v="22"/>
    <x v="110"/>
    <n v="0"/>
    <s v="De Bonte Raaf"/>
  </r>
  <r>
    <x v="22"/>
    <x v="112"/>
    <n v="0"/>
    <s v="De Bonte Raaf"/>
  </r>
  <r>
    <x v="22"/>
    <x v="113"/>
    <n v="0"/>
    <s v="De Bonte Raaf"/>
  </r>
  <r>
    <x v="22"/>
    <x v="114"/>
    <n v="0"/>
    <s v="De Bonte Raaf"/>
  </r>
  <r>
    <x v="22"/>
    <x v="115"/>
    <n v="0"/>
    <s v="De Bonte Raaf"/>
  </r>
  <r>
    <x v="22"/>
    <x v="117"/>
    <n v="0"/>
    <s v="De Bonte Raaf"/>
  </r>
  <r>
    <x v="22"/>
    <x v="119"/>
    <n v="0"/>
    <s v="De Bonte Raaf"/>
  </r>
  <r>
    <x v="22"/>
    <x v="121"/>
    <n v="0"/>
    <s v="De Bonte Raaf"/>
  </r>
  <r>
    <x v="22"/>
    <x v="122"/>
    <n v="0"/>
    <s v="De Bonte Raaf"/>
  </r>
  <r>
    <x v="22"/>
    <x v="124"/>
    <n v="0"/>
    <s v="De Bonte Raaf"/>
  </r>
  <r>
    <x v="22"/>
    <x v="125"/>
    <n v="0"/>
    <s v="De Bonte Raaf"/>
  </r>
  <r>
    <x v="22"/>
    <x v="126"/>
    <n v="0"/>
    <s v="De Bonte Raaf"/>
  </r>
  <r>
    <x v="22"/>
    <x v="127"/>
    <n v="0"/>
    <s v="De Bonte Raaf"/>
  </r>
  <r>
    <x v="22"/>
    <x v="128"/>
    <n v="0"/>
    <s v="De Bonte Raaf"/>
  </r>
  <r>
    <x v="22"/>
    <x v="129"/>
    <n v="0"/>
    <s v="De Bonte Raaf"/>
  </r>
  <r>
    <x v="22"/>
    <x v="130"/>
    <n v="-11"/>
    <s v="De Bonte Raaf"/>
  </r>
  <r>
    <x v="22"/>
    <x v="131"/>
    <n v="0"/>
    <s v="De Bonte Raaf"/>
  </r>
  <r>
    <x v="22"/>
    <x v="132"/>
    <n v="0"/>
    <s v="De Bonte Raaf"/>
  </r>
  <r>
    <x v="22"/>
    <x v="133"/>
    <n v="604.11"/>
    <s v="De Bonte Raaf"/>
  </r>
  <r>
    <x v="22"/>
    <x v="134"/>
    <n v="-133.66"/>
    <s v="De Bonte Raaf"/>
  </r>
  <r>
    <x v="22"/>
    <x v="135"/>
    <n v="-133.66"/>
    <s v="De Bonte Raaf"/>
  </r>
  <r>
    <x v="22"/>
    <x v="136"/>
    <n v="0"/>
    <s v="De Bonte Raaf"/>
  </r>
  <r>
    <x v="22"/>
    <x v="137"/>
    <n v="0"/>
    <s v="De Bonte Raaf"/>
  </r>
  <r>
    <x v="22"/>
    <x v="139"/>
    <n v="0"/>
    <s v="De Bonte Raaf"/>
  </r>
  <r>
    <x v="22"/>
    <x v="141"/>
    <n v="220"/>
    <s v="De Bonte Raaf"/>
  </r>
  <r>
    <x v="22"/>
    <x v="143"/>
    <n v="33"/>
    <s v="De Bonte Raaf"/>
  </r>
  <r>
    <x v="22"/>
    <x v="145"/>
    <n v="44"/>
    <s v="De Bonte Raaf"/>
  </r>
  <r>
    <x v="22"/>
    <x v="147"/>
    <n v="0"/>
    <s v="De Bonte Raaf"/>
  </r>
  <r>
    <x v="22"/>
    <x v="149"/>
    <n v="41.25"/>
    <s v="De Bonte Raaf"/>
  </r>
  <r>
    <x v="22"/>
    <x v="151"/>
    <n v="6.19"/>
    <s v="De Bonte Raaf"/>
  </r>
  <r>
    <x v="22"/>
    <x v="153"/>
    <n v="8.25"/>
    <s v="De Bonte Raaf"/>
  </r>
  <r>
    <x v="22"/>
    <x v="155"/>
    <n v="0"/>
    <s v="De Bonte Raaf"/>
  </r>
  <r>
    <x v="22"/>
    <x v="157"/>
    <n v="0"/>
    <s v="De Bonte Raaf"/>
  </r>
  <r>
    <x v="22"/>
    <x v="159"/>
    <n v="0"/>
    <s v="De Bonte Raaf"/>
  </r>
  <r>
    <x v="22"/>
    <x v="161"/>
    <n v="0"/>
    <s v="De Bonte Raaf"/>
  </r>
  <r>
    <x v="22"/>
    <x v="163"/>
    <n v="196.18"/>
    <s v="De Bonte Raaf"/>
  </r>
  <r>
    <x v="22"/>
    <x v="165"/>
    <n v="0"/>
    <s v="De Bonte Raaf"/>
  </r>
  <r>
    <x v="22"/>
    <x v="167"/>
    <n v="0"/>
    <s v="De Bonte Raaf"/>
  </r>
  <r>
    <x v="22"/>
    <x v="169"/>
    <n v="0"/>
    <s v="De Bonte Raaf"/>
  </r>
  <r>
    <x v="22"/>
    <x v="171"/>
    <n v="14.07"/>
    <s v="De Bonte Raaf"/>
  </r>
  <r>
    <x v="22"/>
    <x v="173"/>
    <n v="0"/>
    <s v="De Bonte Raaf"/>
  </r>
  <r>
    <x v="22"/>
    <x v="175"/>
    <n v="70.34"/>
    <s v="De Bonte Raaf"/>
  </r>
  <r>
    <x v="22"/>
    <x v="177"/>
    <n v="0"/>
    <s v="De Bonte Raaf"/>
  </r>
  <r>
    <x v="22"/>
    <x v="179"/>
    <n v="0"/>
    <s v="De Bonte Raaf"/>
  </r>
  <r>
    <x v="22"/>
    <x v="181"/>
    <n v="0"/>
    <s v="De Bonte Raaf"/>
  </r>
  <r>
    <x v="22"/>
    <x v="183"/>
    <n v="9.64"/>
    <s v="De Bonte Raaf"/>
  </r>
  <r>
    <x v="22"/>
    <x v="185"/>
    <n v="0"/>
    <s v="De Bonte Raaf"/>
  </r>
  <r>
    <x v="22"/>
    <x v="187"/>
    <n v="0"/>
    <s v="De Bonte Raaf"/>
  </r>
  <r>
    <x v="22"/>
    <x v="189"/>
    <n v="0"/>
    <s v="De Bonte Raaf"/>
  </r>
  <r>
    <x v="22"/>
    <x v="191"/>
    <n v="0"/>
    <s v="De Bonte Raaf"/>
  </r>
  <r>
    <x v="22"/>
    <x v="193"/>
    <n v="0"/>
    <s v="De Bonte Raaf"/>
  </r>
  <r>
    <x v="22"/>
    <x v="195"/>
    <n v="182.37"/>
    <s v="De Bonte Raaf"/>
  </r>
  <r>
    <x v="22"/>
    <x v="196"/>
    <n v="0"/>
    <s v="De Bonte Raaf"/>
  </r>
  <r>
    <x v="22"/>
    <x v="198"/>
    <n v="-438.5"/>
    <s v="De Bonte Raaf"/>
  </r>
  <r>
    <x v="22"/>
    <x v="200"/>
    <n v="0"/>
    <s v="De Bonte Raaf"/>
  </r>
  <r>
    <x v="22"/>
    <x v="202"/>
    <n v="0"/>
    <s v="De Bonte Raaf"/>
  </r>
  <r>
    <x v="22"/>
    <x v="204"/>
    <n v="0"/>
    <s v="De Bonte Raaf"/>
  </r>
  <r>
    <x v="22"/>
    <x v="205"/>
    <n v="0"/>
    <s v="De Bonte Raaf"/>
  </r>
  <r>
    <x v="22"/>
    <x v="207"/>
    <n v="2166.84"/>
    <s v="De Bonte Raaf"/>
  </r>
  <r>
    <x v="22"/>
    <x v="209"/>
    <n v="0"/>
    <s v="De Bonte Raaf"/>
  </r>
  <r>
    <x v="22"/>
    <x v="211"/>
    <n v="2166.84"/>
    <s v="De Bonte Raaf"/>
  </r>
  <r>
    <x v="22"/>
    <x v="213"/>
    <n v="0"/>
    <s v="De Bonte Raaf"/>
  </r>
  <r>
    <x v="23"/>
    <x v="1"/>
    <n v="777.7"/>
    <s v="De Bonte Raaf"/>
  </r>
  <r>
    <x v="23"/>
    <x v="3"/>
    <n v="2190.7800000000002"/>
    <s v="De Bonte Raaf"/>
  </r>
  <r>
    <x v="23"/>
    <x v="6"/>
    <n v="730.84"/>
    <s v="De Bonte Raaf"/>
  </r>
  <r>
    <x v="23"/>
    <x v="8"/>
    <n v="0"/>
    <s v="De Bonte Raaf"/>
  </r>
  <r>
    <x v="23"/>
    <x v="13"/>
    <n v="730.84"/>
    <s v="De Bonte Raaf"/>
  </r>
  <r>
    <x v="23"/>
    <x v="15"/>
    <n v="0"/>
    <s v="De Bonte Raaf"/>
  </r>
  <r>
    <x v="23"/>
    <x v="19"/>
    <n v="1147.79"/>
    <s v="De Bonte Raaf"/>
  </r>
  <r>
    <x v="23"/>
    <x v="20"/>
    <n v="0"/>
    <s v="De Bonte Raaf"/>
  </r>
  <r>
    <x v="23"/>
    <x v="23"/>
    <n v="0"/>
    <s v="De Bonte Raaf"/>
  </r>
  <r>
    <x v="23"/>
    <x v="27"/>
    <n v="0"/>
    <s v="De Bonte Raaf"/>
  </r>
  <r>
    <x v="23"/>
    <x v="28"/>
    <n v="0"/>
    <s v="De Bonte Raaf"/>
  </r>
  <r>
    <x v="23"/>
    <x v="31"/>
    <n v="777.7"/>
    <s v="De Bonte Raaf"/>
  </r>
  <r>
    <x v="23"/>
    <x v="34"/>
    <n v="777.7"/>
    <s v="De Bonte Raaf"/>
  </r>
  <r>
    <x v="23"/>
    <x v="37"/>
    <n v="777.7"/>
    <s v="De Bonte Raaf"/>
  </r>
  <r>
    <x v="23"/>
    <x v="38"/>
    <n v="0"/>
    <s v="De Bonte Raaf"/>
  </r>
  <r>
    <x v="23"/>
    <x v="41"/>
    <n v="777.7"/>
    <s v="De Bonte Raaf"/>
  </r>
  <r>
    <x v="23"/>
    <x v="44"/>
    <n v="777.7"/>
    <s v="De Bonte Raaf"/>
  </r>
  <r>
    <x v="23"/>
    <x v="46"/>
    <n v="0"/>
    <s v="De Bonte Raaf"/>
  </r>
  <r>
    <x v="23"/>
    <x v="48"/>
    <n v="0"/>
    <s v="De Bonte Raaf"/>
  </r>
  <r>
    <x v="23"/>
    <x v="50"/>
    <n v="730.84"/>
    <s v="De Bonte Raaf"/>
  </r>
  <r>
    <x v="23"/>
    <x v="52"/>
    <n v="730.84"/>
    <s v="De Bonte Raaf"/>
  </r>
  <r>
    <x v="23"/>
    <x v="54"/>
    <n v="8"/>
    <s v="De Bonte Raaf"/>
  </r>
  <r>
    <x v="23"/>
    <x v="56"/>
    <n v="730.84"/>
    <s v="De Bonte Raaf"/>
  </r>
  <r>
    <x v="23"/>
    <x v="58"/>
    <n v="-0.57999999999999996"/>
    <s v="De Bonte Raaf"/>
  </r>
  <r>
    <x v="23"/>
    <x v="60"/>
    <n v="730.84"/>
    <s v="De Bonte Raaf"/>
  </r>
  <r>
    <x v="23"/>
    <x v="62"/>
    <n v="730.84"/>
    <s v="De Bonte Raaf"/>
  </r>
  <r>
    <x v="23"/>
    <x v="64"/>
    <n v="730.84"/>
    <s v="De Bonte Raaf"/>
  </r>
  <r>
    <x v="23"/>
    <x v="66"/>
    <n v="21.67"/>
    <s v="De Bonte Raaf"/>
  </r>
  <r>
    <x v="23"/>
    <x v="68"/>
    <n v="32"/>
    <s v="De Bonte Raaf"/>
  </r>
  <r>
    <x v="23"/>
    <x v="70"/>
    <n v="33.42"/>
    <s v="De Bonte Raaf"/>
  </r>
  <r>
    <x v="23"/>
    <x v="72"/>
    <n v="730.84"/>
    <s v="De Bonte Raaf"/>
  </r>
  <r>
    <x v="23"/>
    <x v="74"/>
    <n v="0"/>
    <s v="De Bonte Raaf"/>
  </r>
  <r>
    <x v="23"/>
    <x v="76"/>
    <n v="3500"/>
    <s v="De Bonte Raaf"/>
  </r>
  <r>
    <x v="23"/>
    <x v="78"/>
    <n v="22.44"/>
    <s v="De Bonte Raaf"/>
  </r>
  <r>
    <x v="23"/>
    <x v="80"/>
    <n v="34.659999999999997"/>
    <s v="De Bonte Raaf"/>
  </r>
  <r>
    <x v="23"/>
    <x v="82"/>
    <n v="22.22"/>
    <s v="De Bonte Raaf"/>
  </r>
  <r>
    <x v="23"/>
    <x v="84"/>
    <n v="22.22"/>
    <s v="De Bonte Raaf"/>
  </r>
  <r>
    <x v="23"/>
    <x v="86"/>
    <n v="40"/>
    <s v="De Bonte Raaf"/>
  </r>
  <r>
    <x v="23"/>
    <x v="88"/>
    <n v="35"/>
    <s v="De Bonte Raaf"/>
  </r>
  <r>
    <x v="23"/>
    <x v="90"/>
    <n v="51.16"/>
    <s v="De Bonte Raaf"/>
  </r>
  <r>
    <x v="23"/>
    <x v="92"/>
    <n v="8.33"/>
    <s v="De Bonte Raaf"/>
  </r>
  <r>
    <x v="23"/>
    <x v="94"/>
    <n v="0"/>
    <s v="De Bonte Raaf"/>
  </r>
  <r>
    <x v="23"/>
    <x v="96"/>
    <n v="5115.88"/>
    <s v="De Bonte Raaf"/>
  </r>
  <r>
    <x v="23"/>
    <x v="98"/>
    <n v="19.47"/>
    <s v="De Bonte Raaf"/>
  </r>
  <r>
    <x v="23"/>
    <x v="100"/>
    <n v="0"/>
    <s v="De Bonte Raaf"/>
  </r>
  <r>
    <x v="23"/>
    <x v="103"/>
    <n v="19.47"/>
    <s v="De Bonte Raaf"/>
  </r>
  <r>
    <x v="23"/>
    <x v="105"/>
    <n v="0"/>
    <s v="De Bonte Raaf"/>
  </r>
  <r>
    <x v="23"/>
    <x v="109"/>
    <n v="777.7"/>
    <s v="De Bonte Raaf"/>
  </r>
  <r>
    <x v="23"/>
    <x v="110"/>
    <n v="0"/>
    <s v="De Bonte Raaf"/>
  </r>
  <r>
    <x v="23"/>
    <x v="112"/>
    <n v="0"/>
    <s v="De Bonte Raaf"/>
  </r>
  <r>
    <x v="23"/>
    <x v="113"/>
    <n v="0"/>
    <s v="De Bonte Raaf"/>
  </r>
  <r>
    <x v="23"/>
    <x v="114"/>
    <n v="0"/>
    <s v="De Bonte Raaf"/>
  </r>
  <r>
    <x v="23"/>
    <x v="115"/>
    <n v="0"/>
    <s v="De Bonte Raaf"/>
  </r>
  <r>
    <x v="23"/>
    <x v="117"/>
    <n v="0"/>
    <s v="De Bonte Raaf"/>
  </r>
  <r>
    <x v="23"/>
    <x v="119"/>
    <n v="0"/>
    <s v="De Bonte Raaf"/>
  </r>
  <r>
    <x v="23"/>
    <x v="121"/>
    <n v="0"/>
    <s v="De Bonte Raaf"/>
  </r>
  <r>
    <x v="23"/>
    <x v="122"/>
    <n v="0"/>
    <s v="De Bonte Raaf"/>
  </r>
  <r>
    <x v="23"/>
    <x v="124"/>
    <n v="0"/>
    <s v="De Bonte Raaf"/>
  </r>
  <r>
    <x v="23"/>
    <x v="125"/>
    <n v="0"/>
    <s v="De Bonte Raaf"/>
  </r>
  <r>
    <x v="23"/>
    <x v="126"/>
    <n v="0"/>
    <s v="De Bonte Raaf"/>
  </r>
  <r>
    <x v="23"/>
    <x v="127"/>
    <n v="0"/>
    <s v="De Bonte Raaf"/>
  </r>
  <r>
    <x v="23"/>
    <x v="128"/>
    <n v="0"/>
    <s v="De Bonte Raaf"/>
  </r>
  <r>
    <x v="23"/>
    <x v="129"/>
    <n v="0"/>
    <s v="De Bonte Raaf"/>
  </r>
  <r>
    <x v="23"/>
    <x v="130"/>
    <n v="-3.11"/>
    <s v="De Bonte Raaf"/>
  </r>
  <r>
    <x v="23"/>
    <x v="131"/>
    <n v="0"/>
    <s v="De Bonte Raaf"/>
  </r>
  <r>
    <x v="23"/>
    <x v="132"/>
    <n v="0"/>
    <s v="De Bonte Raaf"/>
  </r>
  <r>
    <x v="23"/>
    <x v="133"/>
    <n v="170.84"/>
    <s v="De Bonte Raaf"/>
  </r>
  <r>
    <x v="23"/>
    <x v="134"/>
    <n v="-43.75"/>
    <s v="De Bonte Raaf"/>
  </r>
  <r>
    <x v="23"/>
    <x v="135"/>
    <n v="-43.75"/>
    <s v="De Bonte Raaf"/>
  </r>
  <r>
    <x v="23"/>
    <x v="136"/>
    <n v="0"/>
    <s v="De Bonte Raaf"/>
  </r>
  <r>
    <x v="23"/>
    <x v="137"/>
    <n v="0"/>
    <s v="De Bonte Raaf"/>
  </r>
  <r>
    <x v="23"/>
    <x v="139"/>
    <n v="0"/>
    <s v="De Bonte Raaf"/>
  </r>
  <r>
    <x v="23"/>
    <x v="141"/>
    <n v="62.22"/>
    <s v="De Bonte Raaf"/>
  </r>
  <r>
    <x v="23"/>
    <x v="143"/>
    <n v="9.33"/>
    <s v="De Bonte Raaf"/>
  </r>
  <r>
    <x v="23"/>
    <x v="145"/>
    <n v="12.44"/>
    <s v="De Bonte Raaf"/>
  </r>
  <r>
    <x v="23"/>
    <x v="147"/>
    <n v="0"/>
    <s v="De Bonte Raaf"/>
  </r>
  <r>
    <x v="23"/>
    <x v="149"/>
    <n v="11.67"/>
    <s v="De Bonte Raaf"/>
  </r>
  <r>
    <x v="23"/>
    <x v="151"/>
    <n v="1.75"/>
    <s v="De Bonte Raaf"/>
  </r>
  <r>
    <x v="23"/>
    <x v="153"/>
    <n v="2.33"/>
    <s v="De Bonte Raaf"/>
  </r>
  <r>
    <x v="23"/>
    <x v="155"/>
    <n v="0"/>
    <s v="De Bonte Raaf"/>
  </r>
  <r>
    <x v="23"/>
    <x v="157"/>
    <n v="0"/>
    <s v="De Bonte Raaf"/>
  </r>
  <r>
    <x v="23"/>
    <x v="159"/>
    <n v="0"/>
    <s v="De Bonte Raaf"/>
  </r>
  <r>
    <x v="23"/>
    <x v="161"/>
    <n v="0"/>
    <s v="De Bonte Raaf"/>
  </r>
  <r>
    <x v="23"/>
    <x v="163"/>
    <n v="55.03"/>
    <s v="De Bonte Raaf"/>
  </r>
  <r>
    <x v="23"/>
    <x v="165"/>
    <n v="0"/>
    <s v="De Bonte Raaf"/>
  </r>
  <r>
    <x v="23"/>
    <x v="167"/>
    <n v="0"/>
    <s v="De Bonte Raaf"/>
  </r>
  <r>
    <x v="23"/>
    <x v="169"/>
    <n v="0"/>
    <s v="De Bonte Raaf"/>
  </r>
  <r>
    <x v="23"/>
    <x v="171"/>
    <n v="3.95"/>
    <s v="De Bonte Raaf"/>
  </r>
  <r>
    <x v="23"/>
    <x v="173"/>
    <n v="0"/>
    <s v="De Bonte Raaf"/>
  </r>
  <r>
    <x v="23"/>
    <x v="175"/>
    <n v="0"/>
    <s v="De Bonte Raaf"/>
  </r>
  <r>
    <x v="23"/>
    <x v="177"/>
    <n v="56.27"/>
    <s v="De Bonte Raaf"/>
  </r>
  <r>
    <x v="23"/>
    <x v="179"/>
    <n v="0"/>
    <s v="De Bonte Raaf"/>
  </r>
  <r>
    <x v="23"/>
    <x v="181"/>
    <n v="0"/>
    <s v="De Bonte Raaf"/>
  </r>
  <r>
    <x v="23"/>
    <x v="183"/>
    <n v="2.7"/>
    <s v="De Bonte Raaf"/>
  </r>
  <r>
    <x v="23"/>
    <x v="185"/>
    <n v="0"/>
    <s v="De Bonte Raaf"/>
  </r>
  <r>
    <x v="23"/>
    <x v="187"/>
    <n v="0"/>
    <s v="De Bonte Raaf"/>
  </r>
  <r>
    <x v="23"/>
    <x v="189"/>
    <n v="0"/>
    <s v="De Bonte Raaf"/>
  </r>
  <r>
    <x v="23"/>
    <x v="191"/>
    <n v="0"/>
    <s v="De Bonte Raaf"/>
  </r>
  <r>
    <x v="23"/>
    <x v="193"/>
    <n v="0"/>
    <s v="De Bonte Raaf"/>
  </r>
  <r>
    <x v="23"/>
    <x v="195"/>
    <n v="51.16"/>
    <s v="De Bonte Raaf"/>
  </r>
  <r>
    <x v="23"/>
    <x v="196"/>
    <n v="0"/>
    <s v="De Bonte Raaf"/>
  </r>
  <r>
    <x v="23"/>
    <x v="198"/>
    <n v="-0.57999999999999996"/>
    <s v="De Bonte Raaf"/>
  </r>
  <r>
    <x v="23"/>
    <x v="200"/>
    <n v="0"/>
    <s v="De Bonte Raaf"/>
  </r>
  <r>
    <x v="23"/>
    <x v="202"/>
    <n v="0"/>
    <s v="De Bonte Raaf"/>
  </r>
  <r>
    <x v="23"/>
    <x v="204"/>
    <n v="0"/>
    <s v="De Bonte Raaf"/>
  </r>
  <r>
    <x v="23"/>
    <x v="205"/>
    <n v="0"/>
    <s v="De Bonte Raaf"/>
  </r>
  <r>
    <x v="23"/>
    <x v="207"/>
    <n v="730.26"/>
    <s v="De Bonte Raaf"/>
  </r>
  <r>
    <x v="23"/>
    <x v="209"/>
    <n v="0"/>
    <s v="De Bonte Raaf"/>
  </r>
  <r>
    <x v="23"/>
    <x v="211"/>
    <n v="730.26"/>
    <s v="De Bonte Raaf"/>
  </r>
  <r>
    <x v="23"/>
    <x v="213"/>
    <n v="0"/>
    <s v="De Bonte Raaf"/>
  </r>
  <r>
    <x v="24"/>
    <x v="0"/>
    <n v="14819.72"/>
    <s v="De Bonte Raaf"/>
  </r>
  <r>
    <x v="24"/>
    <x v="1"/>
    <n v="7722.3"/>
    <s v="De Bonte Raaf"/>
  </r>
  <r>
    <x v="24"/>
    <x v="2"/>
    <n v="42407.7"/>
    <s v="De Bonte Raaf"/>
  </r>
  <r>
    <x v="24"/>
    <x v="3"/>
    <n v="25161.93"/>
    <s v="De Bonte Raaf"/>
  </r>
  <r>
    <x v="24"/>
    <x v="5"/>
    <n v="14819.72"/>
    <s v="De Bonte Raaf"/>
  </r>
  <r>
    <x v="24"/>
    <x v="6"/>
    <n v="7608.97"/>
    <s v="De Bonte Raaf"/>
  </r>
  <r>
    <x v="24"/>
    <x v="7"/>
    <n v="0"/>
    <s v="De Bonte Raaf"/>
  </r>
  <r>
    <x v="24"/>
    <x v="8"/>
    <n v="0"/>
    <s v="De Bonte Raaf"/>
  </r>
  <r>
    <x v="24"/>
    <x v="9"/>
    <n v="695.26"/>
    <s v="De Bonte Raaf"/>
  </r>
  <r>
    <x v="24"/>
    <x v="10"/>
    <n v="1325.24"/>
    <s v="De Bonte Raaf"/>
  </r>
  <r>
    <x v="24"/>
    <x v="12"/>
    <n v="14819.72"/>
    <s v="De Bonte Raaf"/>
  </r>
  <r>
    <x v="24"/>
    <x v="13"/>
    <n v="7608.97"/>
    <s v="De Bonte Raaf"/>
  </r>
  <r>
    <x v="24"/>
    <x v="14"/>
    <n v="0"/>
    <s v="De Bonte Raaf"/>
  </r>
  <r>
    <x v="24"/>
    <x v="15"/>
    <n v="0"/>
    <s v="De Bonte Raaf"/>
  </r>
  <r>
    <x v="24"/>
    <x v="16"/>
    <n v="695.26"/>
    <s v="De Bonte Raaf"/>
  </r>
  <r>
    <x v="24"/>
    <x v="17"/>
    <n v="1325.24"/>
    <s v="De Bonte Raaf"/>
  </r>
  <r>
    <x v="24"/>
    <x v="18"/>
    <n v="18987.77"/>
    <s v="De Bonte Raaf"/>
  </r>
  <r>
    <x v="24"/>
    <x v="19"/>
    <n v="10959.74"/>
    <s v="De Bonte Raaf"/>
  </r>
  <r>
    <x v="24"/>
    <x v="20"/>
    <n v="0"/>
    <s v="De Bonte Raaf"/>
  </r>
  <r>
    <x v="24"/>
    <x v="21"/>
    <n v="0"/>
    <s v="De Bonte Raaf"/>
  </r>
  <r>
    <x v="24"/>
    <x v="22"/>
    <n v="0"/>
    <s v="De Bonte Raaf"/>
  </r>
  <r>
    <x v="24"/>
    <x v="23"/>
    <n v="0"/>
    <s v="De Bonte Raaf"/>
  </r>
  <r>
    <x v="24"/>
    <x v="24"/>
    <n v="695.26"/>
    <s v="De Bonte Raaf"/>
  </r>
  <r>
    <x v="24"/>
    <x v="25"/>
    <n v="1325.24"/>
    <s v="De Bonte Raaf"/>
  </r>
  <r>
    <x v="24"/>
    <x v="26"/>
    <n v="0"/>
    <s v="De Bonte Raaf"/>
  </r>
  <r>
    <x v="24"/>
    <x v="27"/>
    <n v="0"/>
    <s v="De Bonte Raaf"/>
  </r>
  <r>
    <x v="24"/>
    <x v="28"/>
    <n v="0"/>
    <s v="De Bonte Raaf"/>
  </r>
  <r>
    <x v="24"/>
    <x v="30"/>
    <n v="14819.72"/>
    <s v="De Bonte Raaf"/>
  </r>
  <r>
    <x v="24"/>
    <x v="31"/>
    <n v="7722.3"/>
    <s v="De Bonte Raaf"/>
  </r>
  <r>
    <x v="24"/>
    <x v="33"/>
    <n v="14819.72"/>
    <s v="De Bonte Raaf"/>
  </r>
  <r>
    <x v="24"/>
    <x v="34"/>
    <n v="7841.9"/>
    <s v="De Bonte Raaf"/>
  </r>
  <r>
    <x v="24"/>
    <x v="36"/>
    <n v="14819.72"/>
    <s v="De Bonte Raaf"/>
  </r>
  <r>
    <x v="24"/>
    <x v="37"/>
    <n v="7797.05"/>
    <s v="De Bonte Raaf"/>
  </r>
  <r>
    <x v="24"/>
    <x v="38"/>
    <n v="0"/>
    <s v="De Bonte Raaf"/>
  </r>
  <r>
    <x v="24"/>
    <x v="40"/>
    <n v="14819.72"/>
    <s v="De Bonte Raaf"/>
  </r>
  <r>
    <x v="24"/>
    <x v="41"/>
    <n v="7722.3"/>
    <s v="De Bonte Raaf"/>
  </r>
  <r>
    <x v="24"/>
    <x v="43"/>
    <n v="14819.72"/>
    <s v="De Bonte Raaf"/>
  </r>
  <r>
    <x v="24"/>
    <x v="44"/>
    <n v="7797.05"/>
    <s v="De Bonte Raaf"/>
  </r>
  <r>
    <x v="24"/>
    <x v="45"/>
    <n v="0"/>
    <s v="De Bonte Raaf"/>
  </r>
  <r>
    <x v="24"/>
    <x v="46"/>
    <n v="0"/>
    <s v="De Bonte Raaf"/>
  </r>
  <r>
    <x v="24"/>
    <x v="47"/>
    <n v="15514.98"/>
    <s v="De Bonte Raaf"/>
  </r>
  <r>
    <x v="24"/>
    <x v="48"/>
    <n v="8934.2099999999991"/>
    <s v="De Bonte Raaf"/>
  </r>
  <r>
    <x v="24"/>
    <x v="49"/>
    <n v="0"/>
    <s v="De Bonte Raaf"/>
  </r>
  <r>
    <x v="24"/>
    <x v="50"/>
    <n v="0"/>
    <s v="De Bonte Raaf"/>
  </r>
  <r>
    <x v="24"/>
    <x v="51"/>
    <n v="15514.98"/>
    <s v="De Bonte Raaf"/>
  </r>
  <r>
    <x v="24"/>
    <x v="52"/>
    <n v="8934.2099999999991"/>
    <s v="De Bonte Raaf"/>
  </r>
  <r>
    <x v="24"/>
    <x v="53"/>
    <n v="262"/>
    <s v="De Bonte Raaf"/>
  </r>
  <r>
    <x v="24"/>
    <x v="54"/>
    <n v="129"/>
    <s v="De Bonte Raaf"/>
  </r>
  <r>
    <x v="24"/>
    <x v="55"/>
    <n v="15514.98"/>
    <s v="De Bonte Raaf"/>
  </r>
  <r>
    <x v="24"/>
    <x v="56"/>
    <n v="8934.2099999999991"/>
    <s v="De Bonte Raaf"/>
  </r>
  <r>
    <x v="24"/>
    <x v="57"/>
    <n v="-1379.08"/>
    <s v="De Bonte Raaf"/>
  </r>
  <r>
    <x v="24"/>
    <x v="58"/>
    <n v="-546.9"/>
    <s v="De Bonte Raaf"/>
  </r>
  <r>
    <x v="24"/>
    <x v="59"/>
    <n v="15514.98"/>
    <s v="De Bonte Raaf"/>
  </r>
  <r>
    <x v="24"/>
    <x v="60"/>
    <n v="8934.2099999999991"/>
    <s v="De Bonte Raaf"/>
  </r>
  <r>
    <x v="24"/>
    <x v="61"/>
    <n v="15514.98"/>
    <s v="De Bonte Raaf"/>
  </r>
  <r>
    <x v="24"/>
    <x v="62"/>
    <n v="8934.2099999999991"/>
    <s v="De Bonte Raaf"/>
  </r>
  <r>
    <x v="24"/>
    <x v="63"/>
    <n v="15514.98"/>
    <s v="De Bonte Raaf"/>
  </r>
  <r>
    <x v="24"/>
    <x v="64"/>
    <n v="8934.2099999999991"/>
    <s v="De Bonte Raaf"/>
  </r>
  <r>
    <x v="24"/>
    <x v="65"/>
    <n v="260.04000000000002"/>
    <s v="De Bonte Raaf"/>
  </r>
  <r>
    <x v="24"/>
    <x v="66"/>
    <n v="130.02000000000001"/>
    <s v="De Bonte Raaf"/>
  </r>
  <r>
    <x v="24"/>
    <x v="67"/>
    <n v="1048"/>
    <s v="De Bonte Raaf"/>
  </r>
  <r>
    <x v="24"/>
    <x v="68"/>
    <n v="524"/>
    <s v="De Bonte Raaf"/>
  </r>
  <r>
    <x v="24"/>
    <x v="69"/>
    <n v="1685.47"/>
    <s v="De Bonte Raaf"/>
  </r>
  <r>
    <x v="24"/>
    <x v="70"/>
    <n v="964.5"/>
    <s v="De Bonte Raaf"/>
  </r>
  <r>
    <x v="24"/>
    <x v="71"/>
    <n v="14819.72"/>
    <s v="De Bonte Raaf"/>
  </r>
  <r>
    <x v="24"/>
    <x v="72"/>
    <n v="7608.97"/>
    <s v="De Bonte Raaf"/>
  </r>
  <r>
    <x v="24"/>
    <x v="73"/>
    <n v="695.26"/>
    <s v="De Bonte Raaf"/>
  </r>
  <r>
    <x v="24"/>
    <x v="74"/>
    <n v="1325.24"/>
    <s v="De Bonte Raaf"/>
  </r>
  <r>
    <x v="24"/>
    <x v="75"/>
    <n v="27353"/>
    <s v="De Bonte Raaf"/>
  </r>
  <r>
    <x v="24"/>
    <x v="76"/>
    <n v="13899"/>
    <s v="De Bonte Raaf"/>
  </r>
  <r>
    <x v="24"/>
    <x v="77"/>
    <n v="170.97"/>
    <s v="De Bonte Raaf"/>
  </r>
  <r>
    <x v="24"/>
    <x v="78"/>
    <n v="89.1"/>
    <s v="De Bonte Raaf"/>
  </r>
  <r>
    <x v="24"/>
    <x v="79"/>
    <n v="1040.04"/>
    <s v="De Bonte Raaf"/>
  </r>
  <r>
    <x v="24"/>
    <x v="80"/>
    <n v="528.02"/>
    <s v="De Bonte Raaf"/>
  </r>
  <r>
    <x v="24"/>
    <x v="81"/>
    <n v="650.04"/>
    <s v="De Bonte Raaf"/>
  </r>
  <r>
    <x v="24"/>
    <x v="82"/>
    <n v="338.49"/>
    <s v="De Bonte Raaf"/>
  </r>
  <r>
    <x v="24"/>
    <x v="83"/>
    <n v="650.04"/>
    <s v="De Bonte Raaf"/>
  </r>
  <r>
    <x v="24"/>
    <x v="84"/>
    <n v="333.36"/>
    <s v="De Bonte Raaf"/>
  </r>
  <r>
    <x v="24"/>
    <x v="85"/>
    <n v="1200"/>
    <s v="De Bonte Raaf"/>
  </r>
  <r>
    <x v="24"/>
    <x v="86"/>
    <n v="600"/>
    <s v="De Bonte Raaf"/>
  </r>
  <r>
    <x v="24"/>
    <x v="87"/>
    <n v="1044"/>
    <s v="De Bonte Raaf"/>
  </r>
  <r>
    <x v="24"/>
    <x v="88"/>
    <n v="530"/>
    <s v="De Bonte Raaf"/>
  </r>
  <r>
    <x v="24"/>
    <x v="89"/>
    <n v="1039.51"/>
    <s v="De Bonte Raaf"/>
  </r>
  <r>
    <x v="24"/>
    <x v="90"/>
    <n v="625.39"/>
    <s v="De Bonte Raaf"/>
  </r>
  <r>
    <x v="24"/>
    <x v="91"/>
    <n v="0"/>
    <s v="De Bonte Raaf"/>
  </r>
  <r>
    <x v="24"/>
    <x v="92"/>
    <n v="16.66"/>
    <s v="De Bonte Raaf"/>
  </r>
  <r>
    <x v="24"/>
    <x v="93"/>
    <n v="0"/>
    <s v="De Bonte Raaf"/>
  </r>
  <r>
    <x v="24"/>
    <x v="94"/>
    <n v="16.66"/>
    <s v="De Bonte Raaf"/>
  </r>
  <r>
    <x v="24"/>
    <x v="95"/>
    <n v="0"/>
    <s v="De Bonte Raaf"/>
  </r>
  <r>
    <x v="24"/>
    <x v="96"/>
    <n v="33020.33"/>
    <s v="De Bonte Raaf"/>
  </r>
  <r>
    <x v="24"/>
    <x v="97"/>
    <n v="1776"/>
    <s v="De Bonte Raaf"/>
  </r>
  <r>
    <x v="24"/>
    <x v="98"/>
    <n v="380.38"/>
    <s v="De Bonte Raaf"/>
  </r>
  <r>
    <x v="24"/>
    <x v="99"/>
    <n v="0"/>
    <s v="De Bonte Raaf"/>
  </r>
  <r>
    <x v="24"/>
    <x v="100"/>
    <n v="0"/>
    <s v="De Bonte Raaf"/>
  </r>
  <r>
    <x v="24"/>
    <x v="215"/>
    <n v="1104"/>
    <s v="De Bonte Raaf"/>
  </r>
  <r>
    <x v="24"/>
    <x v="101"/>
    <n v="120"/>
    <s v="De Bonte Raaf"/>
  </r>
  <r>
    <x v="24"/>
    <x v="102"/>
    <n v="2880"/>
    <s v="De Bonte Raaf"/>
  </r>
  <r>
    <x v="24"/>
    <x v="103"/>
    <n v="500.38"/>
    <s v="De Bonte Raaf"/>
  </r>
  <r>
    <x v="24"/>
    <x v="104"/>
    <n v="0"/>
    <s v="De Bonte Raaf"/>
  </r>
  <r>
    <x v="24"/>
    <x v="105"/>
    <n v="0"/>
    <s v="De Bonte Raaf"/>
  </r>
  <r>
    <x v="24"/>
    <x v="216"/>
    <n v="92"/>
    <s v="De Bonte Raaf"/>
  </r>
  <r>
    <x v="24"/>
    <x v="106"/>
    <n v="60"/>
    <s v="De Bonte Raaf"/>
  </r>
  <r>
    <x v="24"/>
    <x v="108"/>
    <n v="14819.72"/>
    <s v="De Bonte Raaf"/>
  </r>
  <r>
    <x v="24"/>
    <x v="109"/>
    <n v="7722.3"/>
    <s v="De Bonte Raaf"/>
  </r>
  <r>
    <x v="24"/>
    <x v="110"/>
    <n v="50"/>
    <s v="De Bonte Raaf"/>
  </r>
  <r>
    <x v="24"/>
    <x v="111"/>
    <n v="0"/>
    <s v="De Bonte Raaf"/>
  </r>
  <r>
    <x v="24"/>
    <x v="112"/>
    <n v="44.85"/>
    <s v="De Bonte Raaf"/>
  </r>
  <r>
    <x v="24"/>
    <x v="113"/>
    <n v="74.75"/>
    <s v="De Bonte Raaf"/>
  </r>
  <r>
    <x v="24"/>
    <x v="114"/>
    <n v="0"/>
    <s v="De Bonte Raaf"/>
  </r>
  <r>
    <x v="24"/>
    <x v="115"/>
    <n v="0"/>
    <s v="De Bonte Raaf"/>
  </r>
  <r>
    <x v="24"/>
    <x v="116"/>
    <n v="0"/>
    <s v="De Bonte Raaf"/>
  </r>
  <r>
    <x v="24"/>
    <x v="117"/>
    <n v="0"/>
    <s v="De Bonte Raaf"/>
  </r>
  <r>
    <x v="24"/>
    <x v="118"/>
    <n v="0"/>
    <s v="De Bonte Raaf"/>
  </r>
  <r>
    <x v="24"/>
    <x v="119"/>
    <n v="0"/>
    <s v="De Bonte Raaf"/>
  </r>
  <r>
    <x v="24"/>
    <x v="120"/>
    <n v="0"/>
    <s v="De Bonte Raaf"/>
  </r>
  <r>
    <x v="24"/>
    <x v="121"/>
    <n v="0"/>
    <s v="De Bonte Raaf"/>
  </r>
  <r>
    <x v="24"/>
    <x v="122"/>
    <n v="0"/>
    <s v="De Bonte Raaf"/>
  </r>
  <r>
    <x v="24"/>
    <x v="123"/>
    <n v="0"/>
    <s v="De Bonte Raaf"/>
  </r>
  <r>
    <x v="24"/>
    <x v="124"/>
    <n v="0"/>
    <s v="De Bonte Raaf"/>
  </r>
  <r>
    <x v="24"/>
    <x v="125"/>
    <n v="0"/>
    <s v="De Bonte Raaf"/>
  </r>
  <r>
    <x v="24"/>
    <x v="126"/>
    <n v="0"/>
    <s v="De Bonte Raaf"/>
  </r>
  <r>
    <x v="24"/>
    <x v="127"/>
    <n v="0"/>
    <s v="De Bonte Raaf"/>
  </r>
  <r>
    <x v="24"/>
    <x v="128"/>
    <n v="0"/>
    <s v="De Bonte Raaf"/>
  </r>
  <r>
    <x v="24"/>
    <x v="129"/>
    <n v="0"/>
    <s v="De Bonte Raaf"/>
  </r>
  <r>
    <x v="24"/>
    <x v="130"/>
    <n v="-20.94"/>
    <s v="De Bonte Raaf"/>
  </r>
  <r>
    <x v="24"/>
    <x v="131"/>
    <n v="0"/>
    <s v="De Bonte Raaf"/>
  </r>
  <r>
    <x v="24"/>
    <x v="132"/>
    <n v="0"/>
    <s v="De Bonte Raaf"/>
  </r>
  <r>
    <x v="24"/>
    <x v="133"/>
    <n v="870"/>
    <s v="De Bonte Raaf"/>
  </r>
  <r>
    <x v="24"/>
    <x v="134"/>
    <n v="-167.14"/>
    <s v="De Bonte Raaf"/>
  </r>
  <r>
    <x v="24"/>
    <x v="135"/>
    <n v="-167.14"/>
    <s v="De Bonte Raaf"/>
  </r>
  <r>
    <x v="24"/>
    <x v="136"/>
    <n v="0"/>
    <s v="De Bonte Raaf"/>
  </r>
  <r>
    <x v="24"/>
    <x v="137"/>
    <n v="0"/>
    <s v="De Bonte Raaf"/>
  </r>
  <r>
    <x v="24"/>
    <x v="138"/>
    <n v="472.94"/>
    <s v="De Bonte Raaf"/>
  </r>
  <r>
    <x v="24"/>
    <x v="139"/>
    <n v="1230.3900000000001"/>
    <s v="De Bonte Raaf"/>
  </r>
  <r>
    <x v="24"/>
    <x v="140"/>
    <n v="1185.5999999999999"/>
    <s v="De Bonte Raaf"/>
  </r>
  <r>
    <x v="24"/>
    <x v="141"/>
    <n v="627.36"/>
    <s v="De Bonte Raaf"/>
  </r>
  <r>
    <x v="24"/>
    <x v="142"/>
    <n v="106.86"/>
    <s v="De Bonte Raaf"/>
  </r>
  <r>
    <x v="24"/>
    <x v="143"/>
    <n v="-90.46"/>
    <s v="De Bonte Raaf"/>
  </r>
  <r>
    <x v="24"/>
    <x v="144"/>
    <n v="142.56"/>
    <s v="De Bonte Raaf"/>
  </r>
  <r>
    <x v="24"/>
    <x v="145"/>
    <n v="-120.59"/>
    <s v="De Bonte Raaf"/>
  </r>
  <r>
    <x v="24"/>
    <x v="146"/>
    <n v="222.32"/>
    <s v="De Bonte Raaf"/>
  </r>
  <r>
    <x v="24"/>
    <x v="147"/>
    <n v="0"/>
    <s v="De Bonte Raaf"/>
  </r>
  <r>
    <x v="24"/>
    <x v="148"/>
    <n v="222.32"/>
    <s v="De Bonte Raaf"/>
  </r>
  <r>
    <x v="24"/>
    <x v="149"/>
    <n v="116.96"/>
    <s v="De Bonte Raaf"/>
  </r>
  <r>
    <x v="24"/>
    <x v="150"/>
    <n v="0.02"/>
    <s v="De Bonte Raaf"/>
  </r>
  <r>
    <x v="24"/>
    <x v="151"/>
    <n v="17.54"/>
    <s v="De Bonte Raaf"/>
  </r>
  <r>
    <x v="24"/>
    <x v="152"/>
    <n v="0.01"/>
    <s v="De Bonte Raaf"/>
  </r>
  <r>
    <x v="24"/>
    <x v="153"/>
    <n v="23.41"/>
    <s v="De Bonte Raaf"/>
  </r>
  <r>
    <x v="24"/>
    <x v="154"/>
    <n v="0"/>
    <s v="De Bonte Raaf"/>
  </r>
  <r>
    <x v="24"/>
    <x v="155"/>
    <n v="0"/>
    <s v="De Bonte Raaf"/>
  </r>
  <r>
    <x v="24"/>
    <x v="156"/>
    <n v="0"/>
    <s v="De Bonte Raaf"/>
  </r>
  <r>
    <x v="24"/>
    <x v="157"/>
    <n v="0"/>
    <s v="De Bonte Raaf"/>
  </r>
  <r>
    <x v="24"/>
    <x v="158"/>
    <n v="0"/>
    <s v="De Bonte Raaf"/>
  </r>
  <r>
    <x v="24"/>
    <x v="159"/>
    <n v="0"/>
    <s v="De Bonte Raaf"/>
  </r>
  <r>
    <x v="24"/>
    <x v="160"/>
    <n v="0"/>
    <s v="De Bonte Raaf"/>
  </r>
  <r>
    <x v="24"/>
    <x v="161"/>
    <n v="0"/>
    <s v="De Bonte Raaf"/>
  </r>
  <r>
    <x v="24"/>
    <x v="162"/>
    <n v="1127.95"/>
    <s v="De Bonte Raaf"/>
  </r>
  <r>
    <x v="24"/>
    <x v="163"/>
    <n v="672.75"/>
    <s v="De Bonte Raaf"/>
  </r>
  <r>
    <x v="24"/>
    <x v="164"/>
    <n v="0"/>
    <s v="De Bonte Raaf"/>
  </r>
  <r>
    <x v="24"/>
    <x v="165"/>
    <n v="0"/>
    <s v="De Bonte Raaf"/>
  </r>
  <r>
    <x v="24"/>
    <x v="166"/>
    <n v="0"/>
    <s v="De Bonte Raaf"/>
  </r>
  <r>
    <x v="24"/>
    <x v="167"/>
    <n v="0"/>
    <s v="De Bonte Raaf"/>
  </r>
  <r>
    <x v="24"/>
    <x v="168"/>
    <n v="0"/>
    <s v="De Bonte Raaf"/>
  </r>
  <r>
    <x v="24"/>
    <x v="169"/>
    <n v="0"/>
    <s v="De Bonte Raaf"/>
  </r>
  <r>
    <x v="24"/>
    <x v="170"/>
    <n v="82.25"/>
    <s v="De Bonte Raaf"/>
  </r>
  <r>
    <x v="24"/>
    <x v="171"/>
    <n v="48.23"/>
    <s v="De Bonte Raaf"/>
  </r>
  <r>
    <x v="24"/>
    <x v="172"/>
    <n v="0"/>
    <s v="De Bonte Raaf"/>
  </r>
  <r>
    <x v="24"/>
    <x v="173"/>
    <n v="0"/>
    <s v="De Bonte Raaf"/>
  </r>
  <r>
    <x v="24"/>
    <x v="174"/>
    <n v="456.15"/>
    <s v="De Bonte Raaf"/>
  </r>
  <r>
    <x v="24"/>
    <x v="175"/>
    <n v="241.22"/>
    <s v="De Bonte Raaf"/>
  </r>
  <r>
    <x v="24"/>
    <x v="176"/>
    <n v="0"/>
    <s v="De Bonte Raaf"/>
  </r>
  <r>
    <x v="24"/>
    <x v="177"/>
    <n v="0"/>
    <s v="De Bonte Raaf"/>
  </r>
  <r>
    <x v="24"/>
    <x v="178"/>
    <n v="0"/>
    <s v="De Bonte Raaf"/>
  </r>
  <r>
    <x v="24"/>
    <x v="179"/>
    <n v="0"/>
    <s v="De Bonte Raaf"/>
  </r>
  <r>
    <x v="24"/>
    <x v="180"/>
    <n v="0"/>
    <s v="De Bonte Raaf"/>
  </r>
  <r>
    <x v="24"/>
    <x v="181"/>
    <n v="0"/>
    <s v="De Bonte Raaf"/>
  </r>
  <r>
    <x v="24"/>
    <x v="182"/>
    <n v="54.27"/>
    <s v="De Bonte Raaf"/>
  </r>
  <r>
    <x v="24"/>
    <x v="183"/>
    <n v="33.07"/>
    <s v="De Bonte Raaf"/>
  </r>
  <r>
    <x v="24"/>
    <x v="184"/>
    <n v="0"/>
    <s v="De Bonte Raaf"/>
  </r>
  <r>
    <x v="24"/>
    <x v="185"/>
    <n v="0"/>
    <s v="De Bonte Raaf"/>
  </r>
  <r>
    <x v="24"/>
    <x v="186"/>
    <n v="0"/>
    <s v="De Bonte Raaf"/>
  </r>
  <r>
    <x v="24"/>
    <x v="187"/>
    <n v="0"/>
    <s v="De Bonte Raaf"/>
  </r>
  <r>
    <x v="24"/>
    <x v="188"/>
    <n v="0"/>
    <s v="De Bonte Raaf"/>
  </r>
  <r>
    <x v="24"/>
    <x v="189"/>
    <n v="0"/>
    <s v="De Bonte Raaf"/>
  </r>
  <r>
    <x v="24"/>
    <x v="190"/>
    <n v="0"/>
    <s v="De Bonte Raaf"/>
  </r>
  <r>
    <x v="24"/>
    <x v="191"/>
    <n v="0"/>
    <s v="De Bonte Raaf"/>
  </r>
  <r>
    <x v="24"/>
    <x v="192"/>
    <n v="0"/>
    <s v="De Bonte Raaf"/>
  </r>
  <r>
    <x v="24"/>
    <x v="193"/>
    <n v="0"/>
    <s v="De Bonte Raaf"/>
  </r>
  <r>
    <x v="24"/>
    <x v="194"/>
    <n v="1039.51"/>
    <s v="De Bonte Raaf"/>
  </r>
  <r>
    <x v="24"/>
    <x v="195"/>
    <n v="625.39"/>
    <s v="De Bonte Raaf"/>
  </r>
  <r>
    <x v="24"/>
    <x v="196"/>
    <n v="0"/>
    <s v="De Bonte Raaf"/>
  </r>
  <r>
    <x v="24"/>
    <x v="197"/>
    <n v="-1130.94"/>
    <s v="De Bonte Raaf"/>
  </r>
  <r>
    <x v="24"/>
    <x v="198"/>
    <n v="-436.51"/>
    <s v="De Bonte Raaf"/>
  </r>
  <r>
    <x v="24"/>
    <x v="199"/>
    <n v="-248.14"/>
    <s v="De Bonte Raaf"/>
  </r>
  <r>
    <x v="24"/>
    <x v="200"/>
    <n v="-110.39"/>
    <s v="De Bonte Raaf"/>
  </r>
  <r>
    <x v="24"/>
    <x v="201"/>
    <n v="0"/>
    <s v="De Bonte Raaf"/>
  </r>
  <r>
    <x v="24"/>
    <x v="202"/>
    <n v="0"/>
    <s v="De Bonte Raaf"/>
  </r>
  <r>
    <x v="24"/>
    <x v="203"/>
    <n v="0"/>
    <s v="De Bonte Raaf"/>
  </r>
  <r>
    <x v="24"/>
    <x v="204"/>
    <n v="0"/>
    <s v="De Bonte Raaf"/>
  </r>
  <r>
    <x v="24"/>
    <x v="205"/>
    <n v="0"/>
    <s v="De Bonte Raaf"/>
  </r>
  <r>
    <x v="24"/>
    <x v="206"/>
    <n v="14135.9"/>
    <s v="De Bonte Raaf"/>
  </r>
  <r>
    <x v="24"/>
    <x v="207"/>
    <n v="8387.31"/>
    <s v="De Bonte Raaf"/>
  </r>
  <r>
    <x v="24"/>
    <x v="208"/>
    <n v="0"/>
    <s v="De Bonte Raaf"/>
  </r>
  <r>
    <x v="24"/>
    <x v="209"/>
    <n v="0"/>
    <s v="De Bonte Raaf"/>
  </r>
  <r>
    <x v="24"/>
    <x v="210"/>
    <n v="14135.9"/>
    <s v="De Bonte Raaf"/>
  </r>
  <r>
    <x v="24"/>
    <x v="211"/>
    <n v="8387.31"/>
    <s v="De Bonte Raaf"/>
  </r>
  <r>
    <x v="24"/>
    <x v="212"/>
    <n v="0"/>
    <s v="De Bonte Raaf"/>
  </r>
  <r>
    <x v="24"/>
    <x v="213"/>
    <n v="0"/>
    <s v="De Bonte Raaf"/>
  </r>
  <r>
    <x v="25"/>
    <x v="0"/>
    <n v="20597.04"/>
    <s v="De Bonte Raaf"/>
  </r>
  <r>
    <x v="25"/>
    <x v="1"/>
    <n v="11624.79"/>
    <s v="De Bonte Raaf"/>
  </r>
  <r>
    <x v="25"/>
    <x v="2"/>
    <n v="58684.2"/>
    <s v="De Bonte Raaf"/>
  </r>
  <r>
    <x v="25"/>
    <x v="3"/>
    <n v="33538.199999999997"/>
    <s v="De Bonte Raaf"/>
  </r>
  <r>
    <x v="25"/>
    <x v="5"/>
    <n v="20647.04"/>
    <s v="De Bonte Raaf"/>
  </r>
  <r>
    <x v="25"/>
    <x v="6"/>
    <n v="12185.61"/>
    <s v="De Bonte Raaf"/>
  </r>
  <r>
    <x v="25"/>
    <x v="7"/>
    <n v="0"/>
    <s v="De Bonte Raaf"/>
  </r>
  <r>
    <x v="25"/>
    <x v="8"/>
    <n v="0"/>
    <s v="De Bonte Raaf"/>
  </r>
  <r>
    <x v="25"/>
    <x v="9"/>
    <n v="972.06"/>
    <s v="De Bonte Raaf"/>
  </r>
  <r>
    <x v="25"/>
    <x v="10"/>
    <n v="1820.48"/>
    <s v="De Bonte Raaf"/>
  </r>
  <r>
    <x v="25"/>
    <x v="12"/>
    <n v="20647.04"/>
    <s v="De Bonte Raaf"/>
  </r>
  <r>
    <x v="25"/>
    <x v="13"/>
    <n v="12185.61"/>
    <s v="De Bonte Raaf"/>
  </r>
  <r>
    <x v="25"/>
    <x v="14"/>
    <n v="0"/>
    <s v="De Bonte Raaf"/>
  </r>
  <r>
    <x v="25"/>
    <x v="15"/>
    <n v="0"/>
    <s v="De Bonte Raaf"/>
  </r>
  <r>
    <x v="25"/>
    <x v="16"/>
    <n v="972.06"/>
    <s v="De Bonte Raaf"/>
  </r>
  <r>
    <x v="25"/>
    <x v="17"/>
    <n v="1820.48"/>
    <s v="De Bonte Raaf"/>
  </r>
  <r>
    <x v="25"/>
    <x v="18"/>
    <n v="26454.41"/>
    <s v="De Bonte Raaf"/>
  </r>
  <r>
    <x v="25"/>
    <x v="19"/>
    <n v="16399.09"/>
    <s v="De Bonte Raaf"/>
  </r>
  <r>
    <x v="25"/>
    <x v="20"/>
    <n v="0"/>
    <s v="De Bonte Raaf"/>
  </r>
  <r>
    <x v="25"/>
    <x v="21"/>
    <n v="50"/>
    <s v="De Bonte Raaf"/>
  </r>
  <r>
    <x v="25"/>
    <x v="22"/>
    <n v="0"/>
    <s v="De Bonte Raaf"/>
  </r>
  <r>
    <x v="25"/>
    <x v="23"/>
    <n v="0"/>
    <s v="De Bonte Raaf"/>
  </r>
  <r>
    <x v="25"/>
    <x v="24"/>
    <n v="972.06"/>
    <s v="De Bonte Raaf"/>
  </r>
  <r>
    <x v="25"/>
    <x v="25"/>
    <n v="1820.48"/>
    <s v="De Bonte Raaf"/>
  </r>
  <r>
    <x v="25"/>
    <x v="26"/>
    <n v="0"/>
    <s v="De Bonte Raaf"/>
  </r>
  <r>
    <x v="25"/>
    <x v="27"/>
    <n v="0"/>
    <s v="De Bonte Raaf"/>
  </r>
  <r>
    <x v="25"/>
    <x v="218"/>
    <n v="50"/>
    <s v="De Bonte Raaf"/>
  </r>
  <r>
    <x v="25"/>
    <x v="28"/>
    <n v="0"/>
    <s v="De Bonte Raaf"/>
  </r>
  <r>
    <x v="25"/>
    <x v="30"/>
    <n v="20597.04"/>
    <s v="De Bonte Raaf"/>
  </r>
  <r>
    <x v="25"/>
    <x v="31"/>
    <n v="11624.79"/>
    <s v="De Bonte Raaf"/>
  </r>
  <r>
    <x v="25"/>
    <x v="33"/>
    <n v="20647.04"/>
    <s v="De Bonte Raaf"/>
  </r>
  <r>
    <x v="25"/>
    <x v="34"/>
    <n v="11624.79"/>
    <s v="De Bonte Raaf"/>
  </r>
  <r>
    <x v="25"/>
    <x v="36"/>
    <n v="20647.04"/>
    <s v="De Bonte Raaf"/>
  </r>
  <r>
    <x v="25"/>
    <x v="37"/>
    <n v="11624.79"/>
    <s v="De Bonte Raaf"/>
  </r>
  <r>
    <x v="25"/>
    <x v="38"/>
    <n v="0"/>
    <s v="De Bonte Raaf"/>
  </r>
  <r>
    <x v="25"/>
    <x v="40"/>
    <n v="20647.04"/>
    <s v="De Bonte Raaf"/>
  </r>
  <r>
    <x v="25"/>
    <x v="41"/>
    <n v="11624.79"/>
    <s v="De Bonte Raaf"/>
  </r>
  <r>
    <x v="25"/>
    <x v="43"/>
    <n v="20647.04"/>
    <s v="De Bonte Raaf"/>
  </r>
  <r>
    <x v="25"/>
    <x v="44"/>
    <n v="11624.79"/>
    <s v="De Bonte Raaf"/>
  </r>
  <r>
    <x v="25"/>
    <x v="45"/>
    <n v="0"/>
    <s v="De Bonte Raaf"/>
  </r>
  <r>
    <x v="25"/>
    <x v="46"/>
    <n v="0"/>
    <s v="De Bonte Raaf"/>
  </r>
  <r>
    <x v="25"/>
    <x v="47"/>
    <n v="21619.1"/>
    <s v="De Bonte Raaf"/>
  </r>
  <r>
    <x v="25"/>
    <x v="48"/>
    <n v="14006.09"/>
    <s v="De Bonte Raaf"/>
  </r>
  <r>
    <x v="25"/>
    <x v="49"/>
    <n v="0"/>
    <s v="De Bonte Raaf"/>
  </r>
  <r>
    <x v="25"/>
    <x v="50"/>
    <n v="0"/>
    <s v="De Bonte Raaf"/>
  </r>
  <r>
    <x v="25"/>
    <x v="51"/>
    <n v="21619.1"/>
    <s v="De Bonte Raaf"/>
  </r>
  <r>
    <x v="25"/>
    <x v="52"/>
    <n v="14006.09"/>
    <s v="De Bonte Raaf"/>
  </r>
  <r>
    <x v="25"/>
    <x v="53"/>
    <n v="209"/>
    <s v="De Bonte Raaf"/>
  </r>
  <r>
    <x v="25"/>
    <x v="54"/>
    <n v="103"/>
    <s v="De Bonte Raaf"/>
  </r>
  <r>
    <x v="25"/>
    <x v="55"/>
    <n v="21619.1"/>
    <s v="De Bonte Raaf"/>
  </r>
  <r>
    <x v="25"/>
    <x v="56"/>
    <n v="14006.09"/>
    <s v="De Bonte Raaf"/>
  </r>
  <r>
    <x v="25"/>
    <x v="57"/>
    <n v="-2057.6999999999998"/>
    <s v="De Bonte Raaf"/>
  </r>
  <r>
    <x v="25"/>
    <x v="58"/>
    <n v="-1995.41"/>
    <s v="De Bonte Raaf"/>
  </r>
  <r>
    <x v="25"/>
    <x v="59"/>
    <n v="21619.1"/>
    <s v="De Bonte Raaf"/>
  </r>
  <r>
    <x v="25"/>
    <x v="60"/>
    <n v="14006.09"/>
    <s v="De Bonte Raaf"/>
  </r>
  <r>
    <x v="25"/>
    <x v="61"/>
    <n v="21619.1"/>
    <s v="De Bonte Raaf"/>
  </r>
  <r>
    <x v="25"/>
    <x v="62"/>
    <n v="14006.09"/>
    <s v="De Bonte Raaf"/>
  </r>
  <r>
    <x v="25"/>
    <x v="63"/>
    <n v="21619.1"/>
    <s v="De Bonte Raaf"/>
  </r>
  <r>
    <x v="25"/>
    <x v="64"/>
    <n v="14006.09"/>
    <s v="De Bonte Raaf"/>
  </r>
  <r>
    <x v="25"/>
    <x v="65"/>
    <n v="260.04000000000002"/>
    <s v="De Bonte Raaf"/>
  </r>
  <r>
    <x v="25"/>
    <x v="66"/>
    <n v="130.02000000000001"/>
    <s v="De Bonte Raaf"/>
  </r>
  <r>
    <x v="25"/>
    <x v="67"/>
    <n v="1254"/>
    <s v="De Bonte Raaf"/>
  </r>
  <r>
    <x v="25"/>
    <x v="68"/>
    <n v="662"/>
    <s v="De Bonte Raaf"/>
  </r>
  <r>
    <x v="25"/>
    <x v="69"/>
    <n v="3351.72"/>
    <s v="De Bonte Raaf"/>
  </r>
  <r>
    <x v="25"/>
    <x v="70"/>
    <n v="1937.84"/>
    <s v="De Bonte Raaf"/>
  </r>
  <r>
    <x v="25"/>
    <x v="71"/>
    <n v="20647.04"/>
    <s v="De Bonte Raaf"/>
  </r>
  <r>
    <x v="25"/>
    <x v="72"/>
    <n v="12185.61"/>
    <s v="De Bonte Raaf"/>
  </r>
  <r>
    <x v="25"/>
    <x v="73"/>
    <n v="972.06"/>
    <s v="De Bonte Raaf"/>
  </r>
  <r>
    <x v="25"/>
    <x v="74"/>
    <n v="1820.48"/>
    <s v="De Bonte Raaf"/>
  </r>
  <r>
    <x v="25"/>
    <x v="75"/>
    <n v="31677"/>
    <s v="De Bonte Raaf"/>
  </r>
  <r>
    <x v="25"/>
    <x v="76"/>
    <n v="16300"/>
    <s v="De Bonte Raaf"/>
  </r>
  <r>
    <x v="25"/>
    <x v="77"/>
    <n v="198.06"/>
    <s v="De Bonte Raaf"/>
  </r>
  <r>
    <x v="25"/>
    <x v="78"/>
    <n v="104.5"/>
    <s v="De Bonte Raaf"/>
  </r>
  <r>
    <x v="25"/>
    <x v="79"/>
    <n v="1248.0899999999999"/>
    <s v="De Bonte Raaf"/>
  </r>
  <r>
    <x v="25"/>
    <x v="80"/>
    <n v="667.31"/>
    <s v="De Bonte Raaf"/>
  </r>
  <r>
    <x v="25"/>
    <x v="81"/>
    <n v="780.03"/>
    <s v="De Bonte Raaf"/>
  </r>
  <r>
    <x v="25"/>
    <x v="82"/>
    <n v="427.77"/>
    <s v="De Bonte Raaf"/>
  </r>
  <r>
    <x v="25"/>
    <x v="83"/>
    <n v="780.03"/>
    <s v="De Bonte Raaf"/>
  </r>
  <r>
    <x v="25"/>
    <x v="84"/>
    <n v="427.77"/>
    <s v="De Bonte Raaf"/>
  </r>
  <r>
    <x v="25"/>
    <x v="85"/>
    <n v="960"/>
    <s v="De Bonte Raaf"/>
  </r>
  <r>
    <x v="25"/>
    <x v="86"/>
    <n v="480"/>
    <s v="De Bonte Raaf"/>
  </r>
  <r>
    <x v="25"/>
    <x v="87"/>
    <n v="1248"/>
    <s v="De Bonte Raaf"/>
  </r>
  <r>
    <x v="25"/>
    <x v="88"/>
    <n v="669"/>
    <s v="De Bonte Raaf"/>
  </r>
  <r>
    <x v="25"/>
    <x v="89"/>
    <n v="1448.45"/>
    <s v="De Bonte Raaf"/>
  </r>
  <r>
    <x v="25"/>
    <x v="90"/>
    <n v="980.44"/>
    <s v="De Bonte Raaf"/>
  </r>
  <r>
    <x v="25"/>
    <x v="91"/>
    <n v="0"/>
    <s v="De Bonte Raaf"/>
  </r>
  <r>
    <x v="25"/>
    <x v="92"/>
    <n v="80.819999999999993"/>
    <s v="De Bonte Raaf"/>
  </r>
  <r>
    <x v="25"/>
    <x v="93"/>
    <n v="0"/>
    <s v="De Bonte Raaf"/>
  </r>
  <r>
    <x v="25"/>
    <x v="94"/>
    <n v="80.819999999999993"/>
    <s v="De Bonte Raaf"/>
  </r>
  <r>
    <x v="25"/>
    <x v="95"/>
    <n v="0"/>
    <s v="De Bonte Raaf"/>
  </r>
  <r>
    <x v="25"/>
    <x v="96"/>
    <n v="55829.47"/>
    <s v="De Bonte Raaf"/>
  </r>
  <r>
    <x v="25"/>
    <x v="97"/>
    <n v="1717.92"/>
    <s v="De Bonte Raaf"/>
  </r>
  <r>
    <x v="25"/>
    <x v="98"/>
    <n v="34.5"/>
    <s v="De Bonte Raaf"/>
  </r>
  <r>
    <x v="25"/>
    <x v="99"/>
    <n v="0"/>
    <s v="De Bonte Raaf"/>
  </r>
  <r>
    <x v="25"/>
    <x v="100"/>
    <n v="0"/>
    <s v="De Bonte Raaf"/>
  </r>
  <r>
    <x v="25"/>
    <x v="215"/>
    <n v="1728"/>
    <s v="De Bonte Raaf"/>
  </r>
  <r>
    <x v="25"/>
    <x v="101"/>
    <n v="612"/>
    <s v="De Bonte Raaf"/>
  </r>
  <r>
    <x v="25"/>
    <x v="102"/>
    <n v="3445.92"/>
    <s v="De Bonte Raaf"/>
  </r>
  <r>
    <x v="25"/>
    <x v="103"/>
    <n v="646.5"/>
    <s v="De Bonte Raaf"/>
  </r>
  <r>
    <x v="25"/>
    <x v="104"/>
    <n v="0"/>
    <s v="De Bonte Raaf"/>
  </r>
  <r>
    <x v="25"/>
    <x v="105"/>
    <n v="0"/>
    <s v="De Bonte Raaf"/>
  </r>
  <r>
    <x v="25"/>
    <x v="216"/>
    <n v="144"/>
    <s v="De Bonte Raaf"/>
  </r>
  <r>
    <x v="25"/>
    <x v="106"/>
    <n v="102"/>
    <s v="De Bonte Raaf"/>
  </r>
  <r>
    <x v="25"/>
    <x v="108"/>
    <n v="20597.04"/>
    <s v="De Bonte Raaf"/>
  </r>
  <r>
    <x v="25"/>
    <x v="109"/>
    <n v="11624.79"/>
    <s v="De Bonte Raaf"/>
  </r>
  <r>
    <x v="25"/>
    <x v="110"/>
    <n v="60"/>
    <s v="De Bonte Raaf"/>
  </r>
  <r>
    <x v="25"/>
    <x v="111"/>
    <n v="0"/>
    <s v="De Bonte Raaf"/>
  </r>
  <r>
    <x v="25"/>
    <x v="112"/>
    <n v="0"/>
    <s v="De Bonte Raaf"/>
  </r>
  <r>
    <x v="25"/>
    <x v="113"/>
    <n v="0"/>
    <s v="De Bonte Raaf"/>
  </r>
  <r>
    <x v="25"/>
    <x v="114"/>
    <n v="0"/>
    <s v="De Bonte Raaf"/>
  </r>
  <r>
    <x v="25"/>
    <x v="115"/>
    <n v="0"/>
    <s v="De Bonte Raaf"/>
  </r>
  <r>
    <x v="25"/>
    <x v="116"/>
    <n v="0"/>
    <s v="De Bonte Raaf"/>
  </r>
  <r>
    <x v="25"/>
    <x v="117"/>
    <n v="50"/>
    <s v="De Bonte Raaf"/>
  </r>
  <r>
    <x v="25"/>
    <x v="118"/>
    <n v="0"/>
    <s v="De Bonte Raaf"/>
  </r>
  <r>
    <x v="25"/>
    <x v="119"/>
    <n v="0"/>
    <s v="De Bonte Raaf"/>
  </r>
  <r>
    <x v="25"/>
    <x v="120"/>
    <n v="0"/>
    <s v="De Bonte Raaf"/>
  </r>
  <r>
    <x v="25"/>
    <x v="121"/>
    <n v="0"/>
    <s v="De Bonte Raaf"/>
  </r>
  <r>
    <x v="25"/>
    <x v="122"/>
    <n v="0"/>
    <s v="De Bonte Raaf"/>
  </r>
  <r>
    <x v="25"/>
    <x v="123"/>
    <n v="0"/>
    <s v="De Bonte Raaf"/>
  </r>
  <r>
    <x v="25"/>
    <x v="124"/>
    <n v="0"/>
    <s v="De Bonte Raaf"/>
  </r>
  <r>
    <x v="25"/>
    <x v="125"/>
    <n v="0"/>
    <s v="De Bonte Raaf"/>
  </r>
  <r>
    <x v="25"/>
    <x v="126"/>
    <n v="0"/>
    <s v="De Bonte Raaf"/>
  </r>
  <r>
    <x v="25"/>
    <x v="127"/>
    <n v="881.28"/>
    <s v="De Bonte Raaf"/>
  </r>
  <r>
    <x v="25"/>
    <x v="128"/>
    <n v="881.28"/>
    <s v="De Bonte Raaf"/>
  </r>
  <r>
    <x v="25"/>
    <x v="129"/>
    <n v="0"/>
    <s v="De Bonte Raaf"/>
  </r>
  <r>
    <x v="25"/>
    <x v="130"/>
    <n v="-30.87"/>
    <s v="De Bonte Raaf"/>
  </r>
  <r>
    <x v="25"/>
    <x v="131"/>
    <n v="0"/>
    <s v="De Bonte Raaf"/>
  </r>
  <r>
    <x v="25"/>
    <x v="132"/>
    <n v="0"/>
    <s v="De Bonte Raaf"/>
  </r>
  <r>
    <x v="25"/>
    <x v="133"/>
    <n v="1308.8399999999999"/>
    <s v="De Bonte Raaf"/>
  </r>
  <r>
    <x v="25"/>
    <x v="134"/>
    <n v="-289.58999999999997"/>
    <s v="De Bonte Raaf"/>
  </r>
  <r>
    <x v="25"/>
    <x v="135"/>
    <n v="-289.58999999999997"/>
    <s v="De Bonte Raaf"/>
  </r>
  <r>
    <x v="25"/>
    <x v="136"/>
    <n v="0"/>
    <s v="De Bonte Raaf"/>
  </r>
  <r>
    <x v="25"/>
    <x v="137"/>
    <n v="0"/>
    <s v="De Bonte Raaf"/>
  </r>
  <r>
    <x v="25"/>
    <x v="138"/>
    <n v="662.37"/>
    <s v="De Bonte Raaf"/>
  </r>
  <r>
    <x v="25"/>
    <x v="139"/>
    <n v="1760.48"/>
    <s v="De Bonte Raaf"/>
  </r>
  <r>
    <x v="25"/>
    <x v="140"/>
    <n v="1651.75"/>
    <s v="De Bonte Raaf"/>
  </r>
  <r>
    <x v="25"/>
    <x v="141"/>
    <n v="929.98"/>
    <s v="De Bonte Raaf"/>
  </r>
  <r>
    <x v="25"/>
    <x v="142"/>
    <n v="148.38999999999999"/>
    <s v="De Bonte Raaf"/>
  </r>
  <r>
    <x v="25"/>
    <x v="143"/>
    <n v="-124.58"/>
    <s v="De Bonte Raaf"/>
  </r>
  <r>
    <x v="25"/>
    <x v="144"/>
    <n v="197.9"/>
    <s v="De Bonte Raaf"/>
  </r>
  <r>
    <x v="25"/>
    <x v="145"/>
    <n v="-166.09"/>
    <s v="De Bonte Raaf"/>
  </r>
  <r>
    <x v="25"/>
    <x v="146"/>
    <n v="309.69"/>
    <s v="De Bonte Raaf"/>
  </r>
  <r>
    <x v="25"/>
    <x v="147"/>
    <n v="0"/>
    <s v="De Bonte Raaf"/>
  </r>
  <r>
    <x v="25"/>
    <x v="148"/>
    <n v="309.69"/>
    <s v="De Bonte Raaf"/>
  </r>
  <r>
    <x v="25"/>
    <x v="149"/>
    <n v="174.37"/>
    <s v="De Bonte Raaf"/>
  </r>
  <r>
    <x v="25"/>
    <x v="150"/>
    <n v="0.03"/>
    <s v="De Bonte Raaf"/>
  </r>
  <r>
    <x v="25"/>
    <x v="151"/>
    <n v="26.17"/>
    <s v="De Bonte Raaf"/>
  </r>
  <r>
    <x v="25"/>
    <x v="152"/>
    <n v="0.01"/>
    <s v="De Bonte Raaf"/>
  </r>
  <r>
    <x v="25"/>
    <x v="153"/>
    <n v="34.880000000000003"/>
    <s v="De Bonte Raaf"/>
  </r>
  <r>
    <x v="25"/>
    <x v="154"/>
    <n v="0"/>
    <s v="De Bonte Raaf"/>
  </r>
  <r>
    <x v="25"/>
    <x v="155"/>
    <n v="0"/>
    <s v="De Bonte Raaf"/>
  </r>
  <r>
    <x v="25"/>
    <x v="156"/>
    <n v="0"/>
    <s v="De Bonte Raaf"/>
  </r>
  <r>
    <x v="25"/>
    <x v="157"/>
    <n v="0"/>
    <s v="De Bonte Raaf"/>
  </r>
  <r>
    <x v="25"/>
    <x v="158"/>
    <n v="0"/>
    <s v="De Bonte Raaf"/>
  </r>
  <r>
    <x v="25"/>
    <x v="159"/>
    <n v="0"/>
    <s v="De Bonte Raaf"/>
  </r>
  <r>
    <x v="25"/>
    <x v="160"/>
    <n v="0"/>
    <s v="De Bonte Raaf"/>
  </r>
  <r>
    <x v="25"/>
    <x v="161"/>
    <n v="0"/>
    <s v="De Bonte Raaf"/>
  </r>
  <r>
    <x v="25"/>
    <x v="162"/>
    <n v="1571.68"/>
    <s v="De Bonte Raaf"/>
  </r>
  <r>
    <x v="25"/>
    <x v="163"/>
    <n v="1054.6600000000001"/>
    <s v="De Bonte Raaf"/>
  </r>
  <r>
    <x v="25"/>
    <x v="164"/>
    <n v="0"/>
    <s v="De Bonte Raaf"/>
  </r>
  <r>
    <x v="25"/>
    <x v="165"/>
    <n v="0"/>
    <s v="De Bonte Raaf"/>
  </r>
  <r>
    <x v="25"/>
    <x v="166"/>
    <n v="0"/>
    <s v="De Bonte Raaf"/>
  </r>
  <r>
    <x v="25"/>
    <x v="167"/>
    <n v="0"/>
    <s v="De Bonte Raaf"/>
  </r>
  <r>
    <x v="25"/>
    <x v="168"/>
    <n v="0"/>
    <s v="De Bonte Raaf"/>
  </r>
  <r>
    <x v="25"/>
    <x v="169"/>
    <n v="0"/>
    <s v="De Bonte Raaf"/>
  </r>
  <r>
    <x v="25"/>
    <x v="170"/>
    <n v="114.57"/>
    <s v="De Bonte Raaf"/>
  </r>
  <r>
    <x v="25"/>
    <x v="171"/>
    <n v="75.63"/>
    <s v="De Bonte Raaf"/>
  </r>
  <r>
    <x v="25"/>
    <x v="172"/>
    <n v="0"/>
    <s v="De Bonte Raaf"/>
  </r>
  <r>
    <x v="25"/>
    <x v="173"/>
    <n v="0"/>
    <s v="De Bonte Raaf"/>
  </r>
  <r>
    <x v="25"/>
    <x v="174"/>
    <n v="635.58000000000004"/>
    <s v="De Bonte Raaf"/>
  </r>
  <r>
    <x v="25"/>
    <x v="175"/>
    <n v="378.16"/>
    <s v="De Bonte Raaf"/>
  </r>
  <r>
    <x v="25"/>
    <x v="176"/>
    <n v="0"/>
    <s v="De Bonte Raaf"/>
  </r>
  <r>
    <x v="25"/>
    <x v="177"/>
    <n v="0"/>
    <s v="De Bonte Raaf"/>
  </r>
  <r>
    <x v="25"/>
    <x v="178"/>
    <n v="0"/>
    <s v="De Bonte Raaf"/>
  </r>
  <r>
    <x v="25"/>
    <x v="179"/>
    <n v="0"/>
    <s v="De Bonte Raaf"/>
  </r>
  <r>
    <x v="25"/>
    <x v="180"/>
    <n v="0"/>
    <s v="De Bonte Raaf"/>
  </r>
  <r>
    <x v="25"/>
    <x v="181"/>
    <n v="0"/>
    <s v="De Bonte Raaf"/>
  </r>
  <r>
    <x v="25"/>
    <x v="182"/>
    <n v="75.650000000000006"/>
    <s v="De Bonte Raaf"/>
  </r>
  <r>
    <x v="25"/>
    <x v="183"/>
    <n v="51.81"/>
    <s v="De Bonte Raaf"/>
  </r>
  <r>
    <x v="25"/>
    <x v="184"/>
    <n v="0"/>
    <s v="De Bonte Raaf"/>
  </r>
  <r>
    <x v="25"/>
    <x v="185"/>
    <n v="0"/>
    <s v="De Bonte Raaf"/>
  </r>
  <r>
    <x v="25"/>
    <x v="186"/>
    <n v="0"/>
    <s v="De Bonte Raaf"/>
  </r>
  <r>
    <x v="25"/>
    <x v="187"/>
    <n v="0"/>
    <s v="De Bonte Raaf"/>
  </r>
  <r>
    <x v="25"/>
    <x v="188"/>
    <n v="0"/>
    <s v="De Bonte Raaf"/>
  </r>
  <r>
    <x v="25"/>
    <x v="189"/>
    <n v="0"/>
    <s v="De Bonte Raaf"/>
  </r>
  <r>
    <x v="25"/>
    <x v="190"/>
    <n v="0"/>
    <s v="De Bonte Raaf"/>
  </r>
  <r>
    <x v="25"/>
    <x v="191"/>
    <n v="0"/>
    <s v="De Bonte Raaf"/>
  </r>
  <r>
    <x v="25"/>
    <x v="192"/>
    <n v="0"/>
    <s v="De Bonte Raaf"/>
  </r>
  <r>
    <x v="25"/>
    <x v="193"/>
    <n v="0"/>
    <s v="De Bonte Raaf"/>
  </r>
  <r>
    <x v="25"/>
    <x v="194"/>
    <n v="1448.45"/>
    <s v="De Bonte Raaf"/>
  </r>
  <r>
    <x v="25"/>
    <x v="195"/>
    <n v="980.44"/>
    <s v="De Bonte Raaf"/>
  </r>
  <r>
    <x v="25"/>
    <x v="196"/>
    <n v="0"/>
    <s v="De Bonte Raaf"/>
  </r>
  <r>
    <x v="25"/>
    <x v="197"/>
    <n v="-1655.56"/>
    <s v="De Bonte Raaf"/>
  </r>
  <r>
    <x v="25"/>
    <x v="198"/>
    <n v="-1259.75"/>
    <s v="De Bonte Raaf"/>
  </r>
  <r>
    <x v="25"/>
    <x v="199"/>
    <n v="-402.14"/>
    <s v="De Bonte Raaf"/>
  </r>
  <r>
    <x v="25"/>
    <x v="200"/>
    <n v="-735.66"/>
    <s v="De Bonte Raaf"/>
  </r>
  <r>
    <x v="25"/>
    <x v="201"/>
    <n v="0"/>
    <s v="De Bonte Raaf"/>
  </r>
  <r>
    <x v="25"/>
    <x v="202"/>
    <n v="0"/>
    <s v="De Bonte Raaf"/>
  </r>
  <r>
    <x v="25"/>
    <x v="203"/>
    <n v="0"/>
    <s v="De Bonte Raaf"/>
  </r>
  <r>
    <x v="25"/>
    <x v="204"/>
    <n v="0"/>
    <s v="De Bonte Raaf"/>
  </r>
  <r>
    <x v="25"/>
    <x v="205"/>
    <n v="0"/>
    <s v="De Bonte Raaf"/>
  </r>
  <r>
    <x v="25"/>
    <x v="206"/>
    <n v="19561.400000000001"/>
    <s v="De Bonte Raaf"/>
  </r>
  <r>
    <x v="25"/>
    <x v="207"/>
    <n v="11179.4"/>
    <s v="De Bonte Raaf"/>
  </r>
  <r>
    <x v="25"/>
    <x v="208"/>
    <n v="0"/>
    <s v="De Bonte Raaf"/>
  </r>
  <r>
    <x v="25"/>
    <x v="209"/>
    <n v="0"/>
    <s v="De Bonte Raaf"/>
  </r>
  <r>
    <x v="25"/>
    <x v="210"/>
    <n v="19561.400000000001"/>
    <s v="De Bonte Raaf"/>
  </r>
  <r>
    <x v="25"/>
    <x v="211"/>
    <n v="11179.4"/>
    <s v="De Bonte Raaf"/>
  </r>
  <r>
    <x v="25"/>
    <x v="212"/>
    <n v="0"/>
    <s v="De Bonte Raaf"/>
  </r>
  <r>
    <x v="25"/>
    <x v="213"/>
    <n v="0"/>
    <s v="De Bonte Raaf"/>
  </r>
  <r>
    <x v="26"/>
    <x v="0"/>
    <n v="19157.580000000002"/>
    <s v="De Bonte Raaf"/>
  </r>
  <r>
    <x v="26"/>
    <x v="1"/>
    <n v="9824.4"/>
    <s v="De Bonte Raaf"/>
  </r>
  <r>
    <x v="26"/>
    <x v="2"/>
    <n v="47372.22"/>
    <s v="De Bonte Raaf"/>
  </r>
  <r>
    <x v="26"/>
    <x v="3"/>
    <n v="21522.9"/>
    <s v="De Bonte Raaf"/>
  </r>
  <r>
    <x v="26"/>
    <x v="5"/>
    <n v="19157.580000000002"/>
    <s v="De Bonte Raaf"/>
  </r>
  <r>
    <x v="26"/>
    <x v="6"/>
    <n v="9672.08"/>
    <s v="De Bonte Raaf"/>
  </r>
  <r>
    <x v="26"/>
    <x v="7"/>
    <n v="0"/>
    <s v="De Bonte Raaf"/>
  </r>
  <r>
    <x v="26"/>
    <x v="8"/>
    <n v="0"/>
    <s v="De Bonte Raaf"/>
  </r>
  <r>
    <x v="26"/>
    <x v="9"/>
    <n v="902.99"/>
    <s v="De Bonte Raaf"/>
  </r>
  <r>
    <x v="26"/>
    <x v="10"/>
    <n v="1721.88"/>
    <s v="De Bonte Raaf"/>
  </r>
  <r>
    <x v="26"/>
    <x v="12"/>
    <n v="19157.580000000002"/>
    <s v="De Bonte Raaf"/>
  </r>
  <r>
    <x v="26"/>
    <x v="13"/>
    <n v="9672.08"/>
    <s v="De Bonte Raaf"/>
  </r>
  <r>
    <x v="26"/>
    <x v="14"/>
    <n v="0"/>
    <s v="De Bonte Raaf"/>
  </r>
  <r>
    <x v="26"/>
    <x v="15"/>
    <n v="0"/>
    <s v="De Bonte Raaf"/>
  </r>
  <r>
    <x v="26"/>
    <x v="16"/>
    <n v="902.99"/>
    <s v="De Bonte Raaf"/>
  </r>
  <r>
    <x v="26"/>
    <x v="17"/>
    <n v="1721.88"/>
    <s v="De Bonte Raaf"/>
  </r>
  <r>
    <x v="26"/>
    <x v="18"/>
    <n v="25549.39"/>
    <s v="De Bonte Raaf"/>
  </r>
  <r>
    <x v="26"/>
    <x v="19"/>
    <n v="14557.72"/>
    <s v="De Bonte Raaf"/>
  </r>
  <r>
    <x v="26"/>
    <x v="20"/>
    <n v="0"/>
    <s v="De Bonte Raaf"/>
  </r>
  <r>
    <x v="26"/>
    <x v="21"/>
    <n v="0"/>
    <s v="De Bonte Raaf"/>
  </r>
  <r>
    <x v="26"/>
    <x v="22"/>
    <n v="0"/>
    <s v="De Bonte Raaf"/>
  </r>
  <r>
    <x v="26"/>
    <x v="23"/>
    <n v="0"/>
    <s v="De Bonte Raaf"/>
  </r>
  <r>
    <x v="26"/>
    <x v="24"/>
    <n v="902.99"/>
    <s v="De Bonte Raaf"/>
  </r>
  <r>
    <x v="26"/>
    <x v="25"/>
    <n v="1721.88"/>
    <s v="De Bonte Raaf"/>
  </r>
  <r>
    <x v="26"/>
    <x v="26"/>
    <n v="0"/>
    <s v="De Bonte Raaf"/>
  </r>
  <r>
    <x v="26"/>
    <x v="27"/>
    <n v="0"/>
    <s v="De Bonte Raaf"/>
  </r>
  <r>
    <x v="26"/>
    <x v="28"/>
    <n v="0"/>
    <s v="De Bonte Raaf"/>
  </r>
  <r>
    <x v="26"/>
    <x v="30"/>
    <n v="19157.580000000002"/>
    <s v="De Bonte Raaf"/>
  </r>
  <r>
    <x v="26"/>
    <x v="31"/>
    <n v="9824.4"/>
    <s v="De Bonte Raaf"/>
  </r>
  <r>
    <x v="26"/>
    <x v="33"/>
    <n v="19157.580000000002"/>
    <s v="De Bonte Raaf"/>
  </r>
  <r>
    <x v="26"/>
    <x v="34"/>
    <n v="9946.83"/>
    <s v="De Bonte Raaf"/>
  </r>
  <r>
    <x v="26"/>
    <x v="36"/>
    <n v="19157.580000000002"/>
    <s v="De Bonte Raaf"/>
  </r>
  <r>
    <x v="26"/>
    <x v="37"/>
    <n v="9946.83"/>
    <s v="De Bonte Raaf"/>
  </r>
  <r>
    <x v="26"/>
    <x v="38"/>
    <n v="0"/>
    <s v="De Bonte Raaf"/>
  </r>
  <r>
    <x v="26"/>
    <x v="40"/>
    <n v="19157.580000000002"/>
    <s v="De Bonte Raaf"/>
  </r>
  <r>
    <x v="26"/>
    <x v="41"/>
    <n v="9824.4"/>
    <s v="De Bonte Raaf"/>
  </r>
  <r>
    <x v="26"/>
    <x v="43"/>
    <n v="19157.580000000002"/>
    <s v="De Bonte Raaf"/>
  </r>
  <r>
    <x v="26"/>
    <x v="44"/>
    <n v="9946.83"/>
    <s v="De Bonte Raaf"/>
  </r>
  <r>
    <x v="26"/>
    <x v="45"/>
    <n v="0"/>
    <s v="De Bonte Raaf"/>
  </r>
  <r>
    <x v="26"/>
    <x v="46"/>
    <n v="0"/>
    <s v="De Bonte Raaf"/>
  </r>
  <r>
    <x v="26"/>
    <x v="47"/>
    <n v="0"/>
    <s v="De Bonte Raaf"/>
  </r>
  <r>
    <x v="26"/>
    <x v="48"/>
    <n v="0"/>
    <s v="De Bonte Raaf"/>
  </r>
  <r>
    <x v="26"/>
    <x v="49"/>
    <n v="20060.57"/>
    <s v="De Bonte Raaf"/>
  </r>
  <r>
    <x v="26"/>
    <x v="50"/>
    <n v="11393.96"/>
    <s v="De Bonte Raaf"/>
  </r>
  <r>
    <x v="26"/>
    <x v="51"/>
    <n v="20060.57"/>
    <s v="De Bonte Raaf"/>
  </r>
  <r>
    <x v="26"/>
    <x v="52"/>
    <n v="11393.96"/>
    <s v="De Bonte Raaf"/>
  </r>
  <r>
    <x v="26"/>
    <x v="53"/>
    <n v="157"/>
    <s v="De Bonte Raaf"/>
  </r>
  <r>
    <x v="26"/>
    <x v="54"/>
    <n v="78"/>
    <s v="De Bonte Raaf"/>
  </r>
  <r>
    <x v="26"/>
    <x v="55"/>
    <n v="20060.57"/>
    <s v="De Bonte Raaf"/>
  </r>
  <r>
    <x v="26"/>
    <x v="56"/>
    <n v="11393.96"/>
    <s v="De Bonte Raaf"/>
  </r>
  <r>
    <x v="26"/>
    <x v="57"/>
    <n v="-4269.83"/>
    <s v="De Bonte Raaf"/>
  </r>
  <r>
    <x v="26"/>
    <x v="58"/>
    <n v="-4219.66"/>
    <s v="De Bonte Raaf"/>
  </r>
  <r>
    <x v="26"/>
    <x v="59"/>
    <n v="20060.57"/>
    <s v="De Bonte Raaf"/>
  </r>
  <r>
    <x v="26"/>
    <x v="60"/>
    <n v="11393.96"/>
    <s v="De Bonte Raaf"/>
  </r>
  <r>
    <x v="26"/>
    <x v="61"/>
    <n v="20060.57"/>
    <s v="De Bonte Raaf"/>
  </r>
  <r>
    <x v="26"/>
    <x v="62"/>
    <n v="11393.96"/>
    <s v="De Bonte Raaf"/>
  </r>
  <r>
    <x v="26"/>
    <x v="63"/>
    <n v="20060.57"/>
    <s v="De Bonte Raaf"/>
  </r>
  <r>
    <x v="26"/>
    <x v="64"/>
    <n v="11393.96"/>
    <s v="De Bonte Raaf"/>
  </r>
  <r>
    <x v="26"/>
    <x v="65"/>
    <n v="260.04000000000002"/>
    <s v="De Bonte Raaf"/>
  </r>
  <r>
    <x v="26"/>
    <x v="66"/>
    <n v="130.02000000000001"/>
    <s v="De Bonte Raaf"/>
  </r>
  <r>
    <x v="26"/>
    <x v="67"/>
    <n v="1130.4000000000001"/>
    <s v="De Bonte Raaf"/>
  </r>
  <r>
    <x v="26"/>
    <x v="68"/>
    <n v="568.6"/>
    <s v="De Bonte Raaf"/>
  </r>
  <r>
    <x v="26"/>
    <x v="69"/>
    <n v="1650.24"/>
    <s v="De Bonte Raaf"/>
  </r>
  <r>
    <x v="26"/>
    <x v="70"/>
    <n v="0"/>
    <s v="De Bonte Raaf"/>
  </r>
  <r>
    <x v="26"/>
    <x v="71"/>
    <n v="19157.580000000002"/>
    <s v="De Bonte Raaf"/>
  </r>
  <r>
    <x v="26"/>
    <x v="72"/>
    <n v="9672.08"/>
    <s v="De Bonte Raaf"/>
  </r>
  <r>
    <x v="26"/>
    <x v="73"/>
    <n v="902.99"/>
    <s v="De Bonte Raaf"/>
  </r>
  <r>
    <x v="26"/>
    <x v="74"/>
    <n v="1721.88"/>
    <s v="De Bonte Raaf"/>
  </r>
  <r>
    <x v="26"/>
    <x v="75"/>
    <n v="32748"/>
    <s v="De Bonte Raaf"/>
  </r>
  <r>
    <x v="26"/>
    <x v="76"/>
    <n v="16374"/>
    <s v="De Bonte Raaf"/>
  </r>
  <r>
    <x v="26"/>
    <x v="77"/>
    <n v="204.63"/>
    <s v="De Bonte Raaf"/>
  </r>
  <r>
    <x v="26"/>
    <x v="78"/>
    <n v="104.94"/>
    <s v="De Bonte Raaf"/>
  </r>
  <r>
    <x v="26"/>
    <x v="79"/>
    <n v="1123.2"/>
    <s v="De Bonte Raaf"/>
  </r>
  <r>
    <x v="26"/>
    <x v="80"/>
    <n v="568.6"/>
    <s v="De Bonte Raaf"/>
  </r>
  <r>
    <x v="26"/>
    <x v="81"/>
    <n v="702"/>
    <s v="De Bonte Raaf"/>
  </r>
  <r>
    <x v="26"/>
    <x v="82"/>
    <n v="364.49"/>
    <s v="De Bonte Raaf"/>
  </r>
  <r>
    <x v="26"/>
    <x v="83"/>
    <n v="702"/>
    <s v="De Bonte Raaf"/>
  </r>
  <r>
    <x v="26"/>
    <x v="84"/>
    <n v="360"/>
    <s v="De Bonte Raaf"/>
  </r>
  <r>
    <x v="26"/>
    <x v="85"/>
    <n v="720"/>
    <s v="De Bonte Raaf"/>
  </r>
  <r>
    <x v="26"/>
    <x v="86"/>
    <n v="360"/>
    <s v="De Bonte Raaf"/>
  </r>
  <r>
    <x v="26"/>
    <x v="87"/>
    <n v="1128"/>
    <s v="De Bonte Raaf"/>
  </r>
  <r>
    <x v="26"/>
    <x v="88"/>
    <n v="571"/>
    <s v="De Bonte Raaf"/>
  </r>
  <r>
    <x v="26"/>
    <x v="89"/>
    <n v="1344.1"/>
    <s v="De Bonte Raaf"/>
  </r>
  <r>
    <x v="26"/>
    <x v="90"/>
    <n v="797.58"/>
    <s v="De Bonte Raaf"/>
  </r>
  <r>
    <x v="26"/>
    <x v="91"/>
    <n v="0"/>
    <s v="De Bonte Raaf"/>
  </r>
  <r>
    <x v="26"/>
    <x v="92"/>
    <n v="74.2"/>
    <s v="De Bonte Raaf"/>
  </r>
  <r>
    <x v="26"/>
    <x v="93"/>
    <n v="0"/>
    <s v="De Bonte Raaf"/>
  </r>
  <r>
    <x v="26"/>
    <x v="94"/>
    <n v="74.2"/>
    <s v="De Bonte Raaf"/>
  </r>
  <r>
    <x v="26"/>
    <x v="95"/>
    <n v="0"/>
    <s v="De Bonte Raaf"/>
  </r>
  <r>
    <x v="26"/>
    <x v="96"/>
    <n v="41894.879999999997"/>
    <s v="De Bonte Raaf"/>
  </r>
  <r>
    <x v="26"/>
    <x v="97"/>
    <n v="3106.44"/>
    <s v="De Bonte Raaf"/>
  </r>
  <r>
    <x v="26"/>
    <x v="98"/>
    <n v="354.68"/>
    <s v="De Bonte Raaf"/>
  </r>
  <r>
    <x v="26"/>
    <x v="99"/>
    <n v="0"/>
    <s v="De Bonte Raaf"/>
  </r>
  <r>
    <x v="26"/>
    <x v="100"/>
    <n v="0"/>
    <s v="De Bonte Raaf"/>
  </r>
  <r>
    <x v="26"/>
    <x v="101"/>
    <n v="187.2"/>
    <s v="De Bonte Raaf"/>
  </r>
  <r>
    <x v="26"/>
    <x v="102"/>
    <n v="3106.44"/>
    <s v="De Bonte Raaf"/>
  </r>
  <r>
    <x v="26"/>
    <x v="103"/>
    <n v="541.88"/>
    <s v="De Bonte Raaf"/>
  </r>
  <r>
    <x v="26"/>
    <x v="104"/>
    <n v="0"/>
    <s v="De Bonte Raaf"/>
  </r>
  <r>
    <x v="26"/>
    <x v="105"/>
    <n v="0"/>
    <s v="De Bonte Raaf"/>
  </r>
  <r>
    <x v="26"/>
    <x v="106"/>
    <n v="93.6"/>
    <s v="De Bonte Raaf"/>
  </r>
  <r>
    <x v="26"/>
    <x v="108"/>
    <n v="19157.580000000002"/>
    <s v="De Bonte Raaf"/>
  </r>
  <r>
    <x v="26"/>
    <x v="109"/>
    <n v="9824.4"/>
    <s v="De Bonte Raaf"/>
  </r>
  <r>
    <x v="26"/>
    <x v="110"/>
    <n v="150"/>
    <s v="De Bonte Raaf"/>
  </r>
  <r>
    <x v="26"/>
    <x v="111"/>
    <n v="0"/>
    <s v="De Bonte Raaf"/>
  </r>
  <r>
    <x v="26"/>
    <x v="112"/>
    <n v="0"/>
    <s v="De Bonte Raaf"/>
  </r>
  <r>
    <x v="26"/>
    <x v="113"/>
    <n v="122.43"/>
    <s v="De Bonte Raaf"/>
  </r>
  <r>
    <x v="26"/>
    <x v="114"/>
    <n v="0"/>
    <s v="De Bonte Raaf"/>
  </r>
  <r>
    <x v="26"/>
    <x v="115"/>
    <n v="0"/>
    <s v="De Bonte Raaf"/>
  </r>
  <r>
    <x v="26"/>
    <x v="116"/>
    <n v="0"/>
    <s v="De Bonte Raaf"/>
  </r>
  <r>
    <x v="26"/>
    <x v="117"/>
    <n v="0"/>
    <s v="De Bonte Raaf"/>
  </r>
  <r>
    <x v="26"/>
    <x v="118"/>
    <n v="0"/>
    <s v="De Bonte Raaf"/>
  </r>
  <r>
    <x v="26"/>
    <x v="119"/>
    <n v="0"/>
    <s v="De Bonte Raaf"/>
  </r>
  <r>
    <x v="26"/>
    <x v="120"/>
    <n v="0"/>
    <s v="De Bonte Raaf"/>
  </r>
  <r>
    <x v="26"/>
    <x v="121"/>
    <n v="0"/>
    <s v="De Bonte Raaf"/>
  </r>
  <r>
    <x v="26"/>
    <x v="122"/>
    <n v="0"/>
    <s v="De Bonte Raaf"/>
  </r>
  <r>
    <x v="26"/>
    <x v="123"/>
    <n v="0"/>
    <s v="De Bonte Raaf"/>
  </r>
  <r>
    <x v="26"/>
    <x v="124"/>
    <n v="0"/>
    <s v="De Bonte Raaf"/>
  </r>
  <r>
    <x v="26"/>
    <x v="125"/>
    <n v="0"/>
    <s v="De Bonte Raaf"/>
  </r>
  <r>
    <x v="26"/>
    <x v="126"/>
    <n v="0"/>
    <s v="De Bonte Raaf"/>
  </r>
  <r>
    <x v="26"/>
    <x v="127"/>
    <n v="0"/>
    <s v="De Bonte Raaf"/>
  </r>
  <r>
    <x v="26"/>
    <x v="128"/>
    <n v="0"/>
    <s v="De Bonte Raaf"/>
  </r>
  <r>
    <x v="26"/>
    <x v="129"/>
    <n v="0"/>
    <s v="De Bonte Raaf"/>
  </r>
  <r>
    <x v="26"/>
    <x v="130"/>
    <n v="-26.73"/>
    <s v="De Bonte Raaf"/>
  </r>
  <r>
    <x v="26"/>
    <x v="131"/>
    <n v="0"/>
    <s v="De Bonte Raaf"/>
  </r>
  <r>
    <x v="26"/>
    <x v="132"/>
    <n v="0"/>
    <s v="De Bonte Raaf"/>
  </r>
  <r>
    <x v="26"/>
    <x v="133"/>
    <n v="1127.4100000000001"/>
    <s v="De Bonte Raaf"/>
  </r>
  <r>
    <x v="26"/>
    <x v="134"/>
    <n v="-248.02"/>
    <s v="De Bonte Raaf"/>
  </r>
  <r>
    <x v="26"/>
    <x v="135"/>
    <n v="-248.02"/>
    <s v="De Bonte Raaf"/>
  </r>
  <r>
    <x v="26"/>
    <x v="136"/>
    <n v="0"/>
    <s v="De Bonte Raaf"/>
  </r>
  <r>
    <x v="26"/>
    <x v="137"/>
    <n v="0"/>
    <s v="De Bonte Raaf"/>
  </r>
  <r>
    <x v="26"/>
    <x v="138"/>
    <n v="615.65"/>
    <s v="De Bonte Raaf"/>
  </r>
  <r>
    <x v="26"/>
    <x v="139"/>
    <n v="1571.88"/>
    <s v="De Bonte Raaf"/>
  </r>
  <r>
    <x v="26"/>
    <x v="140"/>
    <n v="1532.58"/>
    <s v="De Bonte Raaf"/>
  </r>
  <r>
    <x v="26"/>
    <x v="141"/>
    <n v="795.74"/>
    <s v="De Bonte Raaf"/>
  </r>
  <r>
    <x v="26"/>
    <x v="142"/>
    <n v="137.54"/>
    <s v="De Bonte Raaf"/>
  </r>
  <r>
    <x v="26"/>
    <x v="143"/>
    <n v="-116.41"/>
    <s v="De Bonte Raaf"/>
  </r>
  <r>
    <x v="26"/>
    <x v="144"/>
    <n v="183.41"/>
    <s v="De Bonte Raaf"/>
  </r>
  <r>
    <x v="26"/>
    <x v="145"/>
    <n v="-155.22"/>
    <s v="De Bonte Raaf"/>
  </r>
  <r>
    <x v="26"/>
    <x v="146"/>
    <n v="287.33999999999997"/>
    <s v="De Bonte Raaf"/>
  </r>
  <r>
    <x v="26"/>
    <x v="147"/>
    <n v="0"/>
    <s v="De Bonte Raaf"/>
  </r>
  <r>
    <x v="26"/>
    <x v="148"/>
    <n v="287.33999999999997"/>
    <s v="De Bonte Raaf"/>
  </r>
  <r>
    <x v="26"/>
    <x v="149"/>
    <n v="149.19999999999999"/>
    <s v="De Bonte Raaf"/>
  </r>
  <r>
    <x v="26"/>
    <x v="150"/>
    <n v="-0.02"/>
    <s v="De Bonte Raaf"/>
  </r>
  <r>
    <x v="26"/>
    <x v="151"/>
    <n v="22.36"/>
    <s v="De Bonte Raaf"/>
  </r>
  <r>
    <x v="26"/>
    <x v="152"/>
    <n v="-0.02"/>
    <s v="De Bonte Raaf"/>
  </r>
  <r>
    <x v="26"/>
    <x v="153"/>
    <n v="29.83"/>
    <s v="De Bonte Raaf"/>
  </r>
  <r>
    <x v="26"/>
    <x v="154"/>
    <n v="0"/>
    <s v="De Bonte Raaf"/>
  </r>
  <r>
    <x v="26"/>
    <x v="155"/>
    <n v="0"/>
    <s v="De Bonte Raaf"/>
  </r>
  <r>
    <x v="26"/>
    <x v="156"/>
    <n v="0"/>
    <s v="De Bonte Raaf"/>
  </r>
  <r>
    <x v="26"/>
    <x v="157"/>
    <n v="0"/>
    <s v="De Bonte Raaf"/>
  </r>
  <r>
    <x v="26"/>
    <x v="158"/>
    <n v="0"/>
    <s v="De Bonte Raaf"/>
  </r>
  <r>
    <x v="26"/>
    <x v="159"/>
    <n v="0"/>
    <s v="De Bonte Raaf"/>
  </r>
  <r>
    <x v="26"/>
    <x v="160"/>
    <n v="0"/>
    <s v="De Bonte Raaf"/>
  </r>
  <r>
    <x v="26"/>
    <x v="161"/>
    <n v="0"/>
    <s v="De Bonte Raaf"/>
  </r>
  <r>
    <x v="26"/>
    <x v="162"/>
    <n v="1458.43"/>
    <s v="De Bonte Raaf"/>
  </r>
  <r>
    <x v="26"/>
    <x v="163"/>
    <n v="857.97"/>
    <s v="De Bonte Raaf"/>
  </r>
  <r>
    <x v="26"/>
    <x v="164"/>
    <n v="0"/>
    <s v="De Bonte Raaf"/>
  </r>
  <r>
    <x v="26"/>
    <x v="165"/>
    <n v="0"/>
    <s v="De Bonte Raaf"/>
  </r>
  <r>
    <x v="26"/>
    <x v="166"/>
    <n v="0"/>
    <s v="De Bonte Raaf"/>
  </r>
  <r>
    <x v="26"/>
    <x v="167"/>
    <n v="0"/>
    <s v="De Bonte Raaf"/>
  </r>
  <r>
    <x v="26"/>
    <x v="168"/>
    <n v="0"/>
    <s v="De Bonte Raaf"/>
  </r>
  <r>
    <x v="26"/>
    <x v="169"/>
    <n v="0"/>
    <s v="De Bonte Raaf"/>
  </r>
  <r>
    <x v="26"/>
    <x v="170"/>
    <n v="106.33"/>
    <s v="De Bonte Raaf"/>
  </r>
  <r>
    <x v="26"/>
    <x v="171"/>
    <n v="61.52"/>
    <s v="De Bonte Raaf"/>
  </r>
  <r>
    <x v="26"/>
    <x v="172"/>
    <n v="0"/>
    <s v="De Bonte Raaf"/>
  </r>
  <r>
    <x v="26"/>
    <x v="173"/>
    <n v="0"/>
    <s v="De Bonte Raaf"/>
  </r>
  <r>
    <x v="26"/>
    <x v="174"/>
    <n v="0"/>
    <s v="De Bonte Raaf"/>
  </r>
  <r>
    <x v="26"/>
    <x v="175"/>
    <n v="0"/>
    <s v="De Bonte Raaf"/>
  </r>
  <r>
    <x v="26"/>
    <x v="176"/>
    <n v="1592.81"/>
    <s v="De Bonte Raaf"/>
  </r>
  <r>
    <x v="26"/>
    <x v="177"/>
    <n v="877.33"/>
    <s v="De Bonte Raaf"/>
  </r>
  <r>
    <x v="26"/>
    <x v="178"/>
    <n v="0"/>
    <s v="De Bonte Raaf"/>
  </r>
  <r>
    <x v="26"/>
    <x v="179"/>
    <n v="0"/>
    <s v="De Bonte Raaf"/>
  </r>
  <r>
    <x v="26"/>
    <x v="180"/>
    <n v="0"/>
    <s v="De Bonte Raaf"/>
  </r>
  <r>
    <x v="26"/>
    <x v="181"/>
    <n v="0"/>
    <s v="De Bonte Raaf"/>
  </r>
  <r>
    <x v="26"/>
    <x v="182"/>
    <n v="70.22"/>
    <s v="De Bonte Raaf"/>
  </r>
  <r>
    <x v="26"/>
    <x v="183"/>
    <n v="42.16"/>
    <s v="De Bonte Raaf"/>
  </r>
  <r>
    <x v="26"/>
    <x v="184"/>
    <n v="0"/>
    <s v="De Bonte Raaf"/>
  </r>
  <r>
    <x v="26"/>
    <x v="185"/>
    <n v="0"/>
    <s v="De Bonte Raaf"/>
  </r>
  <r>
    <x v="26"/>
    <x v="186"/>
    <n v="0"/>
    <s v="De Bonte Raaf"/>
  </r>
  <r>
    <x v="26"/>
    <x v="187"/>
    <n v="0"/>
    <s v="De Bonte Raaf"/>
  </r>
  <r>
    <x v="26"/>
    <x v="188"/>
    <n v="0"/>
    <s v="De Bonte Raaf"/>
  </r>
  <r>
    <x v="26"/>
    <x v="189"/>
    <n v="0"/>
    <s v="De Bonte Raaf"/>
  </r>
  <r>
    <x v="26"/>
    <x v="190"/>
    <n v="0"/>
    <s v="De Bonte Raaf"/>
  </r>
  <r>
    <x v="26"/>
    <x v="191"/>
    <n v="0"/>
    <s v="De Bonte Raaf"/>
  </r>
  <r>
    <x v="26"/>
    <x v="192"/>
    <n v="0"/>
    <s v="De Bonte Raaf"/>
  </r>
  <r>
    <x v="26"/>
    <x v="193"/>
    <n v="0"/>
    <s v="De Bonte Raaf"/>
  </r>
  <r>
    <x v="26"/>
    <x v="194"/>
    <n v="1344.1"/>
    <s v="De Bonte Raaf"/>
  </r>
  <r>
    <x v="26"/>
    <x v="195"/>
    <n v="797.58"/>
    <s v="De Bonte Raaf"/>
  </r>
  <r>
    <x v="26"/>
    <x v="196"/>
    <n v="0"/>
    <s v="De Bonte Raaf"/>
  </r>
  <r>
    <x v="26"/>
    <x v="197"/>
    <n v="-3907.82"/>
    <s v="De Bonte Raaf"/>
  </r>
  <r>
    <x v="26"/>
    <x v="198"/>
    <n v="-3580.83"/>
    <s v="De Bonte Raaf"/>
  </r>
  <r>
    <x v="26"/>
    <x v="199"/>
    <n v="-362.01"/>
    <s v="De Bonte Raaf"/>
  </r>
  <r>
    <x v="26"/>
    <x v="200"/>
    <n v="-638.83000000000004"/>
    <s v="De Bonte Raaf"/>
  </r>
  <r>
    <x v="26"/>
    <x v="201"/>
    <n v="0"/>
    <s v="De Bonte Raaf"/>
  </r>
  <r>
    <x v="26"/>
    <x v="202"/>
    <n v="0"/>
    <s v="De Bonte Raaf"/>
  </r>
  <r>
    <x v="26"/>
    <x v="203"/>
    <n v="0"/>
    <s v="De Bonte Raaf"/>
  </r>
  <r>
    <x v="26"/>
    <x v="204"/>
    <n v="0"/>
    <s v="De Bonte Raaf"/>
  </r>
  <r>
    <x v="26"/>
    <x v="205"/>
    <n v="0"/>
    <s v="De Bonte Raaf"/>
  </r>
  <r>
    <x v="26"/>
    <x v="206"/>
    <n v="15790.74"/>
    <s v="De Bonte Raaf"/>
  </r>
  <r>
    <x v="26"/>
    <x v="207"/>
    <n v="7174.3"/>
    <s v="De Bonte Raaf"/>
  </r>
  <r>
    <x v="26"/>
    <x v="208"/>
    <n v="0"/>
    <s v="De Bonte Raaf"/>
  </r>
  <r>
    <x v="26"/>
    <x v="209"/>
    <n v="0"/>
    <s v="De Bonte Raaf"/>
  </r>
  <r>
    <x v="26"/>
    <x v="210"/>
    <n v="15790.74"/>
    <s v="De Bonte Raaf"/>
  </r>
  <r>
    <x v="26"/>
    <x v="211"/>
    <n v="7174.3"/>
    <s v="De Bonte Raaf"/>
  </r>
  <r>
    <x v="26"/>
    <x v="212"/>
    <n v="0"/>
    <s v="De Bonte Raaf"/>
  </r>
  <r>
    <x v="26"/>
    <x v="213"/>
    <n v="0"/>
    <s v="De Bonte Raaf"/>
  </r>
  <r>
    <x v="27"/>
    <x v="0"/>
    <n v="34526.699999999997"/>
    <s v="De Bonte Raaf"/>
  </r>
  <r>
    <x v="27"/>
    <x v="1"/>
    <n v="17706"/>
    <s v="De Bonte Raaf"/>
  </r>
  <r>
    <x v="27"/>
    <x v="2"/>
    <n v="84952.2"/>
    <s v="De Bonte Raaf"/>
  </r>
  <r>
    <x v="27"/>
    <x v="3"/>
    <n v="46710.21"/>
    <s v="De Bonte Raaf"/>
  </r>
  <r>
    <x v="27"/>
    <x v="5"/>
    <n v="34526.699999999997"/>
    <s v="De Bonte Raaf"/>
  </r>
  <r>
    <x v="27"/>
    <x v="6"/>
    <n v="17332.060000000001"/>
    <s v="De Bonte Raaf"/>
  </r>
  <r>
    <x v="27"/>
    <x v="7"/>
    <n v="0"/>
    <s v="De Bonte Raaf"/>
  </r>
  <r>
    <x v="27"/>
    <x v="8"/>
    <n v="0"/>
    <s v="De Bonte Raaf"/>
  </r>
  <r>
    <x v="27"/>
    <x v="9"/>
    <n v="1627.43"/>
    <s v="De Bonte Raaf"/>
  </r>
  <r>
    <x v="27"/>
    <x v="10"/>
    <n v="3042.96"/>
    <s v="De Bonte Raaf"/>
  </r>
  <r>
    <x v="27"/>
    <x v="12"/>
    <n v="34526.699999999997"/>
    <s v="De Bonte Raaf"/>
  </r>
  <r>
    <x v="27"/>
    <x v="13"/>
    <n v="17332.060000000001"/>
    <s v="De Bonte Raaf"/>
  </r>
  <r>
    <x v="27"/>
    <x v="14"/>
    <n v="0"/>
    <s v="De Bonte Raaf"/>
  </r>
  <r>
    <x v="27"/>
    <x v="15"/>
    <n v="0"/>
    <s v="De Bonte Raaf"/>
  </r>
  <r>
    <x v="27"/>
    <x v="16"/>
    <n v="1627.43"/>
    <s v="De Bonte Raaf"/>
  </r>
  <r>
    <x v="27"/>
    <x v="17"/>
    <n v="3042.96"/>
    <s v="De Bonte Raaf"/>
  </r>
  <r>
    <x v="27"/>
    <x v="18"/>
    <n v="44238.559999999998"/>
    <s v="De Bonte Raaf"/>
  </r>
  <r>
    <x v="27"/>
    <x v="19"/>
    <n v="24787.040000000001"/>
    <s v="De Bonte Raaf"/>
  </r>
  <r>
    <x v="27"/>
    <x v="20"/>
    <n v="0"/>
    <s v="De Bonte Raaf"/>
  </r>
  <r>
    <x v="27"/>
    <x v="21"/>
    <n v="0"/>
    <s v="De Bonte Raaf"/>
  </r>
  <r>
    <x v="27"/>
    <x v="22"/>
    <n v="0"/>
    <s v="De Bonte Raaf"/>
  </r>
  <r>
    <x v="27"/>
    <x v="23"/>
    <n v="0"/>
    <s v="De Bonte Raaf"/>
  </r>
  <r>
    <x v="27"/>
    <x v="24"/>
    <n v="1627.43"/>
    <s v="De Bonte Raaf"/>
  </r>
  <r>
    <x v="27"/>
    <x v="25"/>
    <n v="3042.96"/>
    <s v="De Bonte Raaf"/>
  </r>
  <r>
    <x v="27"/>
    <x v="26"/>
    <n v="0"/>
    <s v="De Bonte Raaf"/>
  </r>
  <r>
    <x v="27"/>
    <x v="27"/>
    <n v="0"/>
    <s v="De Bonte Raaf"/>
  </r>
  <r>
    <x v="27"/>
    <x v="28"/>
    <n v="0"/>
    <s v="De Bonte Raaf"/>
  </r>
  <r>
    <x v="27"/>
    <x v="30"/>
    <n v="34526.699999999997"/>
    <s v="De Bonte Raaf"/>
  </r>
  <r>
    <x v="27"/>
    <x v="31"/>
    <n v="17706"/>
    <s v="De Bonte Raaf"/>
  </r>
  <r>
    <x v="27"/>
    <x v="33"/>
    <n v="34526.699999999997"/>
    <s v="De Bonte Raaf"/>
  </r>
  <r>
    <x v="27"/>
    <x v="34"/>
    <n v="17706"/>
    <s v="De Bonte Raaf"/>
  </r>
  <r>
    <x v="27"/>
    <x v="36"/>
    <n v="34526.699999999997"/>
    <s v="De Bonte Raaf"/>
  </r>
  <r>
    <x v="27"/>
    <x v="37"/>
    <n v="17706"/>
    <s v="De Bonte Raaf"/>
  </r>
  <r>
    <x v="27"/>
    <x v="38"/>
    <n v="0"/>
    <s v="De Bonte Raaf"/>
  </r>
  <r>
    <x v="27"/>
    <x v="40"/>
    <n v="34526.699999999997"/>
    <s v="De Bonte Raaf"/>
  </r>
  <r>
    <x v="27"/>
    <x v="41"/>
    <n v="17706"/>
    <s v="De Bonte Raaf"/>
  </r>
  <r>
    <x v="27"/>
    <x v="43"/>
    <n v="34526.699999999997"/>
    <s v="De Bonte Raaf"/>
  </r>
  <r>
    <x v="27"/>
    <x v="44"/>
    <n v="17706"/>
    <s v="De Bonte Raaf"/>
  </r>
  <r>
    <x v="27"/>
    <x v="45"/>
    <n v="0"/>
    <s v="De Bonte Raaf"/>
  </r>
  <r>
    <x v="27"/>
    <x v="46"/>
    <n v="0"/>
    <s v="De Bonte Raaf"/>
  </r>
  <r>
    <x v="27"/>
    <x v="230"/>
    <n v="-275"/>
    <s v="De Bonte Raaf"/>
  </r>
  <r>
    <x v="27"/>
    <x v="47"/>
    <n v="36154.129999999997"/>
    <s v="De Bonte Raaf"/>
  </r>
  <r>
    <x v="27"/>
    <x v="48"/>
    <n v="20375.02"/>
    <s v="De Bonte Raaf"/>
  </r>
  <r>
    <x v="27"/>
    <x v="49"/>
    <n v="0"/>
    <s v="De Bonte Raaf"/>
  </r>
  <r>
    <x v="27"/>
    <x v="50"/>
    <n v="0"/>
    <s v="De Bonte Raaf"/>
  </r>
  <r>
    <x v="27"/>
    <x v="51"/>
    <n v="36154.129999999997"/>
    <s v="De Bonte Raaf"/>
  </r>
  <r>
    <x v="27"/>
    <x v="52"/>
    <n v="20375.02"/>
    <s v="De Bonte Raaf"/>
  </r>
  <r>
    <x v="27"/>
    <x v="53"/>
    <n v="262"/>
    <s v="De Bonte Raaf"/>
  </r>
  <r>
    <x v="27"/>
    <x v="54"/>
    <n v="129"/>
    <s v="De Bonte Raaf"/>
  </r>
  <r>
    <x v="27"/>
    <x v="55"/>
    <n v="36154.129999999997"/>
    <s v="De Bonte Raaf"/>
  </r>
  <r>
    <x v="27"/>
    <x v="56"/>
    <n v="20375.02"/>
    <s v="De Bonte Raaf"/>
  </r>
  <r>
    <x v="27"/>
    <x v="57"/>
    <n v="-7836.73"/>
    <s v="De Bonte Raaf"/>
  </r>
  <r>
    <x v="27"/>
    <x v="58"/>
    <n v="-4404.95"/>
    <s v="De Bonte Raaf"/>
  </r>
  <r>
    <x v="27"/>
    <x v="59"/>
    <n v="36154.129999999997"/>
    <s v="De Bonte Raaf"/>
  </r>
  <r>
    <x v="27"/>
    <x v="60"/>
    <n v="20375.02"/>
    <s v="De Bonte Raaf"/>
  </r>
  <r>
    <x v="27"/>
    <x v="61"/>
    <n v="36154.129999999997"/>
    <s v="De Bonte Raaf"/>
  </r>
  <r>
    <x v="27"/>
    <x v="62"/>
    <n v="20375.02"/>
    <s v="De Bonte Raaf"/>
  </r>
  <r>
    <x v="27"/>
    <x v="63"/>
    <n v="36154.129999999997"/>
    <s v="De Bonte Raaf"/>
  </r>
  <r>
    <x v="27"/>
    <x v="64"/>
    <n v="20375.02"/>
    <s v="De Bonte Raaf"/>
  </r>
  <r>
    <x v="27"/>
    <x v="65"/>
    <n v="260.04000000000002"/>
    <s v="De Bonte Raaf"/>
  </r>
  <r>
    <x v="27"/>
    <x v="66"/>
    <n v="130.02000000000001"/>
    <s v="De Bonte Raaf"/>
  </r>
  <r>
    <x v="27"/>
    <x v="67"/>
    <n v="1886.4"/>
    <s v="De Bonte Raaf"/>
  </r>
  <r>
    <x v="27"/>
    <x v="68"/>
    <n v="928.8"/>
    <s v="De Bonte Raaf"/>
  </r>
  <r>
    <x v="27"/>
    <x v="69"/>
    <n v="3788.25"/>
    <s v="De Bonte Raaf"/>
  </r>
  <r>
    <x v="27"/>
    <x v="70"/>
    <n v="2088.66"/>
    <s v="De Bonte Raaf"/>
  </r>
  <r>
    <x v="27"/>
    <x v="71"/>
    <n v="34526.699999999997"/>
    <s v="De Bonte Raaf"/>
  </r>
  <r>
    <x v="27"/>
    <x v="72"/>
    <n v="17332.060000000001"/>
    <s v="De Bonte Raaf"/>
  </r>
  <r>
    <x v="27"/>
    <x v="73"/>
    <n v="1627.43"/>
    <s v="De Bonte Raaf"/>
  </r>
  <r>
    <x v="27"/>
    <x v="74"/>
    <n v="3042.96"/>
    <s v="De Bonte Raaf"/>
  </r>
  <r>
    <x v="27"/>
    <x v="75"/>
    <n v="35412"/>
    <s v="De Bonte Raaf"/>
  </r>
  <r>
    <x v="27"/>
    <x v="76"/>
    <n v="17706"/>
    <s v="De Bonte Raaf"/>
  </r>
  <r>
    <x v="27"/>
    <x v="77"/>
    <n v="221.37"/>
    <s v="De Bonte Raaf"/>
  </r>
  <r>
    <x v="27"/>
    <x v="78"/>
    <n v="113.52"/>
    <s v="De Bonte Raaf"/>
  </r>
  <r>
    <x v="27"/>
    <x v="79"/>
    <n v="1872"/>
    <s v="De Bonte Raaf"/>
  </r>
  <r>
    <x v="27"/>
    <x v="80"/>
    <n v="936"/>
    <s v="De Bonte Raaf"/>
  </r>
  <r>
    <x v="27"/>
    <x v="81"/>
    <n v="1170"/>
    <s v="De Bonte Raaf"/>
  </r>
  <r>
    <x v="27"/>
    <x v="82"/>
    <n v="600"/>
    <s v="De Bonte Raaf"/>
  </r>
  <r>
    <x v="27"/>
    <x v="83"/>
    <n v="1170"/>
    <s v="De Bonte Raaf"/>
  </r>
  <r>
    <x v="27"/>
    <x v="84"/>
    <n v="600"/>
    <s v="De Bonte Raaf"/>
  </r>
  <r>
    <x v="27"/>
    <x v="85"/>
    <n v="1200"/>
    <s v="De Bonte Raaf"/>
  </r>
  <r>
    <x v="27"/>
    <x v="86"/>
    <n v="600"/>
    <s v="De Bonte Raaf"/>
  </r>
  <r>
    <x v="27"/>
    <x v="87"/>
    <n v="1872"/>
    <s v="De Bonte Raaf"/>
  </r>
  <r>
    <x v="27"/>
    <x v="88"/>
    <n v="936"/>
    <s v="De Bonte Raaf"/>
  </r>
  <r>
    <x v="27"/>
    <x v="89"/>
    <n v="2422.36"/>
    <s v="De Bonte Raaf"/>
  </r>
  <r>
    <x v="27"/>
    <x v="90"/>
    <n v="1426.25"/>
    <s v="De Bonte Raaf"/>
  </r>
  <r>
    <x v="27"/>
    <x v="91"/>
    <n v="0"/>
    <s v="De Bonte Raaf"/>
  </r>
  <r>
    <x v="27"/>
    <x v="92"/>
    <n v="70"/>
    <s v="De Bonte Raaf"/>
  </r>
  <r>
    <x v="27"/>
    <x v="93"/>
    <n v="0"/>
    <s v="De Bonte Raaf"/>
  </r>
  <r>
    <x v="27"/>
    <x v="94"/>
    <n v="70"/>
    <s v="De Bonte Raaf"/>
  </r>
  <r>
    <x v="27"/>
    <x v="95"/>
    <n v="0"/>
    <s v="De Bonte Raaf"/>
  </r>
  <r>
    <x v="27"/>
    <x v="96"/>
    <n v="74431.06"/>
    <s v="De Bonte Raaf"/>
  </r>
  <r>
    <x v="27"/>
    <x v="97"/>
    <n v="5184"/>
    <s v="De Bonte Raaf"/>
  </r>
  <r>
    <x v="27"/>
    <x v="98"/>
    <n v="612"/>
    <s v="De Bonte Raaf"/>
  </r>
  <r>
    <x v="27"/>
    <x v="99"/>
    <n v="0"/>
    <s v="De Bonte Raaf"/>
  </r>
  <r>
    <x v="27"/>
    <x v="100"/>
    <n v="0"/>
    <s v="De Bonte Raaf"/>
  </r>
  <r>
    <x v="27"/>
    <x v="101"/>
    <n v="288"/>
    <s v="De Bonte Raaf"/>
  </r>
  <r>
    <x v="27"/>
    <x v="102"/>
    <n v="5184"/>
    <s v="De Bonte Raaf"/>
  </r>
  <r>
    <x v="27"/>
    <x v="103"/>
    <n v="900"/>
    <s v="De Bonte Raaf"/>
  </r>
  <r>
    <x v="27"/>
    <x v="104"/>
    <n v="0"/>
    <s v="De Bonte Raaf"/>
  </r>
  <r>
    <x v="27"/>
    <x v="105"/>
    <n v="0"/>
    <s v="De Bonte Raaf"/>
  </r>
  <r>
    <x v="27"/>
    <x v="106"/>
    <n v="144"/>
    <s v="De Bonte Raaf"/>
  </r>
  <r>
    <x v="27"/>
    <x v="108"/>
    <n v="34526.699999999997"/>
    <s v="De Bonte Raaf"/>
  </r>
  <r>
    <x v="27"/>
    <x v="109"/>
    <n v="17706"/>
    <s v="De Bonte Raaf"/>
  </r>
  <r>
    <x v="27"/>
    <x v="110"/>
    <n v="210"/>
    <s v="De Bonte Raaf"/>
  </r>
  <r>
    <x v="27"/>
    <x v="111"/>
    <n v="0"/>
    <s v="De Bonte Raaf"/>
  </r>
  <r>
    <x v="27"/>
    <x v="112"/>
    <n v="0"/>
    <s v="De Bonte Raaf"/>
  </r>
  <r>
    <x v="27"/>
    <x v="113"/>
    <n v="0"/>
    <s v="De Bonte Raaf"/>
  </r>
  <r>
    <x v="27"/>
    <x v="114"/>
    <n v="0"/>
    <s v="De Bonte Raaf"/>
  </r>
  <r>
    <x v="27"/>
    <x v="115"/>
    <n v="125"/>
    <s v="De Bonte Raaf"/>
  </r>
  <r>
    <x v="27"/>
    <x v="116"/>
    <n v="0"/>
    <s v="De Bonte Raaf"/>
  </r>
  <r>
    <x v="27"/>
    <x v="117"/>
    <n v="0"/>
    <s v="De Bonte Raaf"/>
  </r>
  <r>
    <x v="27"/>
    <x v="118"/>
    <n v="0"/>
    <s v="De Bonte Raaf"/>
  </r>
  <r>
    <x v="27"/>
    <x v="119"/>
    <n v="0"/>
    <s v="De Bonte Raaf"/>
  </r>
  <r>
    <x v="27"/>
    <x v="120"/>
    <n v="0"/>
    <s v="De Bonte Raaf"/>
  </r>
  <r>
    <x v="27"/>
    <x v="121"/>
    <n v="0"/>
    <s v="De Bonte Raaf"/>
  </r>
  <r>
    <x v="27"/>
    <x v="122"/>
    <n v="0"/>
    <s v="De Bonte Raaf"/>
  </r>
  <r>
    <x v="27"/>
    <x v="123"/>
    <n v="0"/>
    <s v="De Bonte Raaf"/>
  </r>
  <r>
    <x v="27"/>
    <x v="124"/>
    <n v="-275"/>
    <s v="De Bonte Raaf"/>
  </r>
  <r>
    <x v="27"/>
    <x v="125"/>
    <n v="0"/>
    <s v="De Bonte Raaf"/>
  </r>
  <r>
    <x v="27"/>
    <x v="126"/>
    <n v="0"/>
    <s v="De Bonte Raaf"/>
  </r>
  <r>
    <x v="27"/>
    <x v="127"/>
    <n v="0"/>
    <s v="De Bonte Raaf"/>
  </r>
  <r>
    <x v="27"/>
    <x v="128"/>
    <n v="0"/>
    <s v="De Bonte Raaf"/>
  </r>
  <r>
    <x v="27"/>
    <x v="129"/>
    <n v="0"/>
    <s v="De Bonte Raaf"/>
  </r>
  <r>
    <x v="27"/>
    <x v="130"/>
    <n v="-47.14"/>
    <s v="De Bonte Raaf"/>
  </r>
  <r>
    <x v="27"/>
    <x v="131"/>
    <n v="0"/>
    <s v="De Bonte Raaf"/>
  </r>
  <r>
    <x v="27"/>
    <x v="132"/>
    <n v="0"/>
    <s v="De Bonte Raaf"/>
  </r>
  <r>
    <x v="27"/>
    <x v="133"/>
    <n v="1944.78"/>
    <s v="De Bonte Raaf"/>
  </r>
  <r>
    <x v="27"/>
    <x v="134"/>
    <n v="-451.8"/>
    <s v="De Bonte Raaf"/>
  </r>
  <r>
    <x v="27"/>
    <x v="135"/>
    <n v="-451.8"/>
    <s v="De Bonte Raaf"/>
  </r>
  <r>
    <x v="27"/>
    <x v="136"/>
    <n v="0"/>
    <s v="De Bonte Raaf"/>
  </r>
  <r>
    <x v="27"/>
    <x v="137"/>
    <n v="0"/>
    <s v="De Bonte Raaf"/>
  </r>
  <r>
    <x v="27"/>
    <x v="138"/>
    <n v="1109.57"/>
    <s v="De Bonte Raaf"/>
  </r>
  <r>
    <x v="27"/>
    <x v="139"/>
    <n v="2832.96"/>
    <s v="De Bonte Raaf"/>
  </r>
  <r>
    <x v="27"/>
    <x v="140"/>
    <n v="2762.13"/>
    <s v="De Bonte Raaf"/>
  </r>
  <r>
    <x v="27"/>
    <x v="141"/>
    <n v="1416.48"/>
    <s v="De Bonte Raaf"/>
  </r>
  <r>
    <x v="27"/>
    <x v="142"/>
    <n v="247.87"/>
    <s v="De Bonte Raaf"/>
  </r>
  <r>
    <x v="27"/>
    <x v="143"/>
    <n v="-212.48"/>
    <s v="De Bonte Raaf"/>
  </r>
  <r>
    <x v="27"/>
    <x v="144"/>
    <n v="330.53"/>
    <s v="De Bonte Raaf"/>
  </r>
  <r>
    <x v="27"/>
    <x v="145"/>
    <n v="-283.27999999999997"/>
    <s v="De Bonte Raaf"/>
  </r>
  <r>
    <x v="27"/>
    <x v="146"/>
    <n v="517.86"/>
    <s v="De Bonte Raaf"/>
  </r>
  <r>
    <x v="27"/>
    <x v="147"/>
    <n v="0"/>
    <s v="De Bonte Raaf"/>
  </r>
  <r>
    <x v="27"/>
    <x v="148"/>
    <n v="517.86"/>
    <s v="De Bonte Raaf"/>
  </r>
  <r>
    <x v="27"/>
    <x v="149"/>
    <n v="265.56"/>
    <s v="De Bonte Raaf"/>
  </r>
  <r>
    <x v="27"/>
    <x v="150"/>
    <n v="0.02"/>
    <s v="De Bonte Raaf"/>
  </r>
  <r>
    <x v="27"/>
    <x v="151"/>
    <n v="39.840000000000003"/>
    <s v="De Bonte Raaf"/>
  </r>
  <r>
    <x v="27"/>
    <x v="152"/>
    <n v="-0.01"/>
    <s v="De Bonte Raaf"/>
  </r>
  <r>
    <x v="27"/>
    <x v="153"/>
    <n v="53.1"/>
    <s v="De Bonte Raaf"/>
  </r>
  <r>
    <x v="27"/>
    <x v="154"/>
    <n v="0"/>
    <s v="De Bonte Raaf"/>
  </r>
  <r>
    <x v="27"/>
    <x v="155"/>
    <n v="0"/>
    <s v="De Bonte Raaf"/>
  </r>
  <r>
    <x v="27"/>
    <x v="156"/>
    <n v="0"/>
    <s v="De Bonte Raaf"/>
  </r>
  <r>
    <x v="27"/>
    <x v="157"/>
    <n v="0"/>
    <s v="De Bonte Raaf"/>
  </r>
  <r>
    <x v="27"/>
    <x v="158"/>
    <n v="0"/>
    <s v="De Bonte Raaf"/>
  </r>
  <r>
    <x v="27"/>
    <x v="159"/>
    <n v="0"/>
    <s v="De Bonte Raaf"/>
  </r>
  <r>
    <x v="27"/>
    <x v="160"/>
    <n v="0"/>
    <s v="De Bonte Raaf"/>
  </r>
  <r>
    <x v="27"/>
    <x v="161"/>
    <n v="0"/>
    <s v="De Bonte Raaf"/>
  </r>
  <r>
    <x v="27"/>
    <x v="162"/>
    <n v="2628.41"/>
    <s v="De Bonte Raaf"/>
  </r>
  <r>
    <x v="27"/>
    <x v="163"/>
    <n v="1534.23"/>
    <s v="De Bonte Raaf"/>
  </r>
  <r>
    <x v="27"/>
    <x v="164"/>
    <n v="0"/>
    <s v="De Bonte Raaf"/>
  </r>
  <r>
    <x v="27"/>
    <x v="165"/>
    <n v="0"/>
    <s v="De Bonte Raaf"/>
  </r>
  <r>
    <x v="27"/>
    <x v="166"/>
    <n v="0"/>
    <s v="De Bonte Raaf"/>
  </r>
  <r>
    <x v="27"/>
    <x v="167"/>
    <n v="0"/>
    <s v="De Bonte Raaf"/>
  </r>
  <r>
    <x v="27"/>
    <x v="168"/>
    <n v="0"/>
    <s v="De Bonte Raaf"/>
  </r>
  <r>
    <x v="27"/>
    <x v="169"/>
    <n v="0"/>
    <s v="De Bonte Raaf"/>
  </r>
  <r>
    <x v="27"/>
    <x v="170"/>
    <n v="191.62"/>
    <s v="De Bonte Raaf"/>
  </r>
  <r>
    <x v="27"/>
    <x v="171"/>
    <n v="110.02"/>
    <s v="De Bonte Raaf"/>
  </r>
  <r>
    <x v="27"/>
    <x v="172"/>
    <n v="0"/>
    <s v="De Bonte Raaf"/>
  </r>
  <r>
    <x v="27"/>
    <x v="173"/>
    <n v="0"/>
    <s v="De Bonte Raaf"/>
  </r>
  <r>
    <x v="27"/>
    <x v="174"/>
    <n v="1062.92"/>
    <s v="De Bonte Raaf"/>
  </r>
  <r>
    <x v="27"/>
    <x v="175"/>
    <n v="550.13"/>
    <s v="De Bonte Raaf"/>
  </r>
  <r>
    <x v="27"/>
    <x v="176"/>
    <n v="0"/>
    <s v="De Bonte Raaf"/>
  </r>
  <r>
    <x v="27"/>
    <x v="177"/>
    <n v="0"/>
    <s v="De Bonte Raaf"/>
  </r>
  <r>
    <x v="27"/>
    <x v="178"/>
    <n v="0"/>
    <s v="De Bonte Raaf"/>
  </r>
  <r>
    <x v="27"/>
    <x v="179"/>
    <n v="0"/>
    <s v="De Bonte Raaf"/>
  </r>
  <r>
    <x v="27"/>
    <x v="180"/>
    <n v="0"/>
    <s v="De Bonte Raaf"/>
  </r>
  <r>
    <x v="27"/>
    <x v="181"/>
    <n v="0"/>
    <s v="De Bonte Raaf"/>
  </r>
  <r>
    <x v="27"/>
    <x v="182"/>
    <n v="126.56"/>
    <s v="De Bonte Raaf"/>
  </r>
  <r>
    <x v="27"/>
    <x v="183"/>
    <n v="75.39"/>
    <s v="De Bonte Raaf"/>
  </r>
  <r>
    <x v="27"/>
    <x v="184"/>
    <n v="0"/>
    <s v="De Bonte Raaf"/>
  </r>
  <r>
    <x v="27"/>
    <x v="185"/>
    <n v="0"/>
    <s v="De Bonte Raaf"/>
  </r>
  <r>
    <x v="27"/>
    <x v="186"/>
    <n v="0"/>
    <s v="De Bonte Raaf"/>
  </r>
  <r>
    <x v="27"/>
    <x v="187"/>
    <n v="0"/>
    <s v="De Bonte Raaf"/>
  </r>
  <r>
    <x v="27"/>
    <x v="188"/>
    <n v="0"/>
    <s v="De Bonte Raaf"/>
  </r>
  <r>
    <x v="27"/>
    <x v="189"/>
    <n v="0"/>
    <s v="De Bonte Raaf"/>
  </r>
  <r>
    <x v="27"/>
    <x v="190"/>
    <n v="0"/>
    <s v="De Bonte Raaf"/>
  </r>
  <r>
    <x v="27"/>
    <x v="191"/>
    <n v="0"/>
    <s v="De Bonte Raaf"/>
  </r>
  <r>
    <x v="27"/>
    <x v="192"/>
    <n v="0"/>
    <s v="De Bonte Raaf"/>
  </r>
  <r>
    <x v="27"/>
    <x v="193"/>
    <n v="0"/>
    <s v="De Bonte Raaf"/>
  </r>
  <r>
    <x v="27"/>
    <x v="194"/>
    <n v="2422.36"/>
    <s v="De Bonte Raaf"/>
  </r>
  <r>
    <x v="27"/>
    <x v="195"/>
    <n v="1426.25"/>
    <s v="De Bonte Raaf"/>
  </r>
  <r>
    <x v="27"/>
    <x v="196"/>
    <n v="0"/>
    <s v="De Bonte Raaf"/>
  </r>
  <r>
    <x v="27"/>
    <x v="197"/>
    <n v="-7163.46"/>
    <s v="De Bonte Raaf"/>
  </r>
  <r>
    <x v="27"/>
    <x v="198"/>
    <n v="-3324.42"/>
    <s v="De Bonte Raaf"/>
  </r>
  <r>
    <x v="27"/>
    <x v="199"/>
    <n v="-673.27"/>
    <s v="De Bonte Raaf"/>
  </r>
  <r>
    <x v="27"/>
    <x v="200"/>
    <n v="-1080.53"/>
    <s v="De Bonte Raaf"/>
  </r>
  <r>
    <x v="27"/>
    <x v="201"/>
    <n v="0"/>
    <s v="De Bonte Raaf"/>
  </r>
  <r>
    <x v="27"/>
    <x v="202"/>
    <n v="0"/>
    <s v="De Bonte Raaf"/>
  </r>
  <r>
    <x v="27"/>
    <x v="203"/>
    <n v="0"/>
    <s v="De Bonte Raaf"/>
  </r>
  <r>
    <x v="27"/>
    <x v="204"/>
    <n v="0"/>
    <s v="De Bonte Raaf"/>
  </r>
  <r>
    <x v="27"/>
    <x v="205"/>
    <n v="0"/>
    <s v="De Bonte Raaf"/>
  </r>
  <r>
    <x v="27"/>
    <x v="206"/>
    <n v="28317.4"/>
    <s v="De Bonte Raaf"/>
  </r>
  <r>
    <x v="27"/>
    <x v="207"/>
    <n v="15570.07"/>
    <s v="De Bonte Raaf"/>
  </r>
  <r>
    <x v="27"/>
    <x v="208"/>
    <n v="0"/>
    <s v="De Bonte Raaf"/>
  </r>
  <r>
    <x v="27"/>
    <x v="209"/>
    <n v="0"/>
    <s v="De Bonte Raaf"/>
  </r>
  <r>
    <x v="27"/>
    <x v="210"/>
    <n v="28317.4"/>
    <s v="De Bonte Raaf"/>
  </r>
  <r>
    <x v="27"/>
    <x v="211"/>
    <n v="15570.07"/>
    <s v="De Bonte Raaf"/>
  </r>
  <r>
    <x v="27"/>
    <x v="212"/>
    <n v="0"/>
    <s v="De Bonte Raaf"/>
  </r>
  <r>
    <x v="27"/>
    <x v="213"/>
    <n v="0"/>
    <s v="De Bonte Raaf"/>
  </r>
  <r>
    <x v="28"/>
    <x v="0"/>
    <n v="24125.439999999999"/>
    <s v="De Bonte Raaf"/>
  </r>
  <r>
    <x v="28"/>
    <x v="1"/>
    <n v="10400"/>
    <s v="De Bonte Raaf"/>
  </r>
  <r>
    <x v="28"/>
    <x v="2"/>
    <n v="65816.61"/>
    <s v="De Bonte Raaf"/>
  </r>
  <r>
    <x v="28"/>
    <x v="3"/>
    <n v="32467.32"/>
    <s v="De Bonte Raaf"/>
  </r>
  <r>
    <x v="28"/>
    <x v="5"/>
    <n v="24125.439999999999"/>
    <s v="De Bonte Raaf"/>
  </r>
  <r>
    <x v="28"/>
    <x v="6"/>
    <n v="10155.959999999999"/>
    <s v="De Bonte Raaf"/>
  </r>
  <r>
    <x v="28"/>
    <x v="7"/>
    <n v="0"/>
    <s v="De Bonte Raaf"/>
  </r>
  <r>
    <x v="28"/>
    <x v="8"/>
    <n v="0"/>
    <s v="De Bonte Raaf"/>
  </r>
  <r>
    <x v="28"/>
    <x v="9"/>
    <n v="1127.1300000000001"/>
    <s v="De Bonte Raaf"/>
  </r>
  <r>
    <x v="28"/>
    <x v="10"/>
    <n v="1922"/>
    <s v="De Bonte Raaf"/>
  </r>
  <r>
    <x v="28"/>
    <x v="12"/>
    <n v="24125.439999999999"/>
    <s v="De Bonte Raaf"/>
  </r>
  <r>
    <x v="28"/>
    <x v="13"/>
    <n v="10155.959999999999"/>
    <s v="De Bonte Raaf"/>
  </r>
  <r>
    <x v="28"/>
    <x v="14"/>
    <n v="0"/>
    <s v="De Bonte Raaf"/>
  </r>
  <r>
    <x v="28"/>
    <x v="15"/>
    <n v="0"/>
    <s v="De Bonte Raaf"/>
  </r>
  <r>
    <x v="28"/>
    <x v="16"/>
    <n v="1127.1300000000001"/>
    <s v="De Bonte Raaf"/>
  </r>
  <r>
    <x v="28"/>
    <x v="17"/>
    <n v="1922"/>
    <s v="De Bonte Raaf"/>
  </r>
  <r>
    <x v="28"/>
    <x v="18"/>
    <n v="30909.77"/>
    <s v="De Bonte Raaf"/>
  </r>
  <r>
    <x v="28"/>
    <x v="19"/>
    <n v="14439.18"/>
    <s v="De Bonte Raaf"/>
  </r>
  <r>
    <x v="28"/>
    <x v="20"/>
    <n v="0"/>
    <s v="De Bonte Raaf"/>
  </r>
  <r>
    <x v="28"/>
    <x v="21"/>
    <n v="0"/>
    <s v="De Bonte Raaf"/>
  </r>
  <r>
    <x v="28"/>
    <x v="22"/>
    <n v="0"/>
    <s v="De Bonte Raaf"/>
  </r>
  <r>
    <x v="28"/>
    <x v="23"/>
    <n v="0"/>
    <s v="De Bonte Raaf"/>
  </r>
  <r>
    <x v="28"/>
    <x v="24"/>
    <n v="1127.1300000000001"/>
    <s v="De Bonte Raaf"/>
  </r>
  <r>
    <x v="28"/>
    <x v="25"/>
    <n v="1922"/>
    <s v="De Bonte Raaf"/>
  </r>
  <r>
    <x v="28"/>
    <x v="26"/>
    <n v="0"/>
    <s v="De Bonte Raaf"/>
  </r>
  <r>
    <x v="28"/>
    <x v="27"/>
    <n v="0"/>
    <s v="De Bonte Raaf"/>
  </r>
  <r>
    <x v="28"/>
    <x v="28"/>
    <n v="0"/>
    <s v="De Bonte Raaf"/>
  </r>
  <r>
    <x v="28"/>
    <x v="30"/>
    <n v="24125.439999999999"/>
    <s v="De Bonte Raaf"/>
  </r>
  <r>
    <x v="28"/>
    <x v="31"/>
    <n v="10400"/>
    <s v="De Bonte Raaf"/>
  </r>
  <r>
    <x v="28"/>
    <x v="33"/>
    <n v="24125.439999999999"/>
    <s v="De Bonte Raaf"/>
  </r>
  <r>
    <x v="28"/>
    <x v="34"/>
    <n v="10400"/>
    <s v="De Bonte Raaf"/>
  </r>
  <r>
    <x v="28"/>
    <x v="36"/>
    <n v="24125.439999999999"/>
    <s v="De Bonte Raaf"/>
  </r>
  <r>
    <x v="28"/>
    <x v="37"/>
    <n v="10400"/>
    <s v="De Bonte Raaf"/>
  </r>
  <r>
    <x v="28"/>
    <x v="38"/>
    <n v="0"/>
    <s v="De Bonte Raaf"/>
  </r>
  <r>
    <x v="28"/>
    <x v="40"/>
    <n v="24125.439999999999"/>
    <s v="De Bonte Raaf"/>
  </r>
  <r>
    <x v="28"/>
    <x v="41"/>
    <n v="10400"/>
    <s v="De Bonte Raaf"/>
  </r>
  <r>
    <x v="28"/>
    <x v="43"/>
    <n v="24125.439999999999"/>
    <s v="De Bonte Raaf"/>
  </r>
  <r>
    <x v="28"/>
    <x v="44"/>
    <n v="10400"/>
    <s v="De Bonte Raaf"/>
  </r>
  <r>
    <x v="28"/>
    <x v="45"/>
    <n v="0"/>
    <s v="De Bonte Raaf"/>
  </r>
  <r>
    <x v="28"/>
    <x v="46"/>
    <n v="0"/>
    <s v="De Bonte Raaf"/>
  </r>
  <r>
    <x v="28"/>
    <x v="47"/>
    <n v="25252.57"/>
    <s v="De Bonte Raaf"/>
  </r>
  <r>
    <x v="28"/>
    <x v="48"/>
    <n v="12077.96"/>
    <s v="De Bonte Raaf"/>
  </r>
  <r>
    <x v="28"/>
    <x v="49"/>
    <n v="0"/>
    <s v="De Bonte Raaf"/>
  </r>
  <r>
    <x v="28"/>
    <x v="50"/>
    <n v="0"/>
    <s v="De Bonte Raaf"/>
  </r>
  <r>
    <x v="28"/>
    <x v="51"/>
    <n v="25252.57"/>
    <s v="De Bonte Raaf"/>
  </r>
  <r>
    <x v="28"/>
    <x v="52"/>
    <n v="12077.96"/>
    <s v="De Bonte Raaf"/>
  </r>
  <r>
    <x v="28"/>
    <x v="53"/>
    <n v="210"/>
    <s v="De Bonte Raaf"/>
  </r>
  <r>
    <x v="28"/>
    <x v="54"/>
    <n v="85"/>
    <s v="De Bonte Raaf"/>
  </r>
  <r>
    <x v="28"/>
    <x v="55"/>
    <n v="25252.57"/>
    <s v="De Bonte Raaf"/>
  </r>
  <r>
    <x v="28"/>
    <x v="56"/>
    <n v="12077.96"/>
    <s v="De Bonte Raaf"/>
  </r>
  <r>
    <x v="28"/>
    <x v="57"/>
    <n v="-3313.7"/>
    <s v="De Bonte Raaf"/>
  </r>
  <r>
    <x v="28"/>
    <x v="58"/>
    <n v="-1255.52"/>
    <s v="De Bonte Raaf"/>
  </r>
  <r>
    <x v="28"/>
    <x v="59"/>
    <n v="25252.57"/>
    <s v="De Bonte Raaf"/>
  </r>
  <r>
    <x v="28"/>
    <x v="60"/>
    <n v="12077.96"/>
    <s v="De Bonte Raaf"/>
  </r>
  <r>
    <x v="28"/>
    <x v="61"/>
    <n v="25252.57"/>
    <s v="De Bonte Raaf"/>
  </r>
  <r>
    <x v="28"/>
    <x v="62"/>
    <n v="12077.96"/>
    <s v="De Bonte Raaf"/>
  </r>
  <r>
    <x v="28"/>
    <x v="63"/>
    <n v="25252.57"/>
    <s v="De Bonte Raaf"/>
  </r>
  <r>
    <x v="28"/>
    <x v="64"/>
    <n v="12077.96"/>
    <s v="De Bonte Raaf"/>
  </r>
  <r>
    <x v="28"/>
    <x v="65"/>
    <n v="260.04000000000002"/>
    <s v="De Bonte Raaf"/>
  </r>
  <r>
    <x v="28"/>
    <x v="66"/>
    <n v="130.02000000000001"/>
    <s v="De Bonte Raaf"/>
  </r>
  <r>
    <x v="28"/>
    <x v="67"/>
    <n v="1512"/>
    <s v="De Bonte Raaf"/>
  </r>
  <r>
    <x v="28"/>
    <x v="68"/>
    <n v="612"/>
    <s v="De Bonte Raaf"/>
  </r>
  <r>
    <x v="28"/>
    <x v="69"/>
    <n v="3640.26"/>
    <s v="De Bonte Raaf"/>
  </r>
  <r>
    <x v="28"/>
    <x v="70"/>
    <n v="1561.76"/>
    <s v="De Bonte Raaf"/>
  </r>
  <r>
    <x v="28"/>
    <x v="71"/>
    <n v="24125.439999999999"/>
    <s v="De Bonte Raaf"/>
  </r>
  <r>
    <x v="28"/>
    <x v="72"/>
    <n v="10155.959999999999"/>
    <s v="De Bonte Raaf"/>
  </r>
  <r>
    <x v="28"/>
    <x v="73"/>
    <n v="1127.1300000000001"/>
    <s v="De Bonte Raaf"/>
  </r>
  <r>
    <x v="28"/>
    <x v="74"/>
    <n v="1922"/>
    <s v="De Bonte Raaf"/>
  </r>
  <r>
    <x v="28"/>
    <x v="75"/>
    <n v="30920"/>
    <s v="De Bonte Raaf"/>
  </r>
  <r>
    <x v="28"/>
    <x v="76"/>
    <n v="15600"/>
    <s v="De Bonte Raaf"/>
  </r>
  <r>
    <x v="28"/>
    <x v="77"/>
    <n v="193.35"/>
    <s v="De Bonte Raaf"/>
  </r>
  <r>
    <x v="28"/>
    <x v="78"/>
    <n v="100.02"/>
    <s v="De Bonte Raaf"/>
  </r>
  <r>
    <x v="28"/>
    <x v="79"/>
    <n v="1497.6"/>
    <s v="De Bonte Raaf"/>
  </r>
  <r>
    <x v="28"/>
    <x v="80"/>
    <n v="624"/>
    <s v="De Bonte Raaf"/>
  </r>
  <r>
    <x v="28"/>
    <x v="81"/>
    <n v="936"/>
    <s v="De Bonte Raaf"/>
  </r>
  <r>
    <x v="28"/>
    <x v="82"/>
    <n v="400"/>
    <s v="De Bonte Raaf"/>
  </r>
  <r>
    <x v="28"/>
    <x v="83"/>
    <n v="936"/>
    <s v="De Bonte Raaf"/>
  </r>
  <r>
    <x v="28"/>
    <x v="84"/>
    <n v="400"/>
    <s v="De Bonte Raaf"/>
  </r>
  <r>
    <x v="28"/>
    <x v="85"/>
    <n v="960"/>
    <s v="De Bonte Raaf"/>
  </r>
  <r>
    <x v="28"/>
    <x v="86"/>
    <n v="400"/>
    <s v="De Bonte Raaf"/>
  </r>
  <r>
    <x v="28"/>
    <x v="87"/>
    <n v="1500"/>
    <s v="De Bonte Raaf"/>
  </r>
  <r>
    <x v="28"/>
    <x v="88"/>
    <n v="626"/>
    <s v="De Bonte Raaf"/>
  </r>
  <r>
    <x v="28"/>
    <x v="89"/>
    <n v="1691.92"/>
    <s v="De Bonte Raaf"/>
  </r>
  <r>
    <x v="28"/>
    <x v="90"/>
    <n v="845.46"/>
    <s v="De Bonte Raaf"/>
  </r>
  <r>
    <x v="28"/>
    <x v="91"/>
    <n v="0"/>
    <s v="De Bonte Raaf"/>
  </r>
  <r>
    <x v="28"/>
    <x v="92"/>
    <n v="135"/>
    <s v="De Bonte Raaf"/>
  </r>
  <r>
    <x v="28"/>
    <x v="93"/>
    <n v="0"/>
    <s v="De Bonte Raaf"/>
  </r>
  <r>
    <x v="28"/>
    <x v="94"/>
    <n v="135"/>
    <s v="De Bonte Raaf"/>
  </r>
  <r>
    <x v="28"/>
    <x v="95"/>
    <n v="0"/>
    <s v="De Bonte Raaf"/>
  </r>
  <r>
    <x v="28"/>
    <x v="96"/>
    <n v="130807.64"/>
    <s v="De Bonte Raaf"/>
  </r>
  <r>
    <x v="28"/>
    <x v="97"/>
    <n v="4154.76"/>
    <s v="De Bonte Raaf"/>
  </r>
  <r>
    <x v="28"/>
    <x v="98"/>
    <n v="109.5"/>
    <s v="De Bonte Raaf"/>
  </r>
  <r>
    <x v="28"/>
    <x v="99"/>
    <n v="0"/>
    <s v="De Bonte Raaf"/>
  </r>
  <r>
    <x v="28"/>
    <x v="100"/>
    <n v="0"/>
    <s v="De Bonte Raaf"/>
  </r>
  <r>
    <x v="28"/>
    <x v="101"/>
    <n v="456"/>
    <s v="De Bonte Raaf"/>
  </r>
  <r>
    <x v="28"/>
    <x v="102"/>
    <n v="4154.76"/>
    <s v="De Bonte Raaf"/>
  </r>
  <r>
    <x v="28"/>
    <x v="103"/>
    <n v="565.5"/>
    <s v="De Bonte Raaf"/>
  </r>
  <r>
    <x v="28"/>
    <x v="104"/>
    <n v="0"/>
    <s v="De Bonte Raaf"/>
  </r>
  <r>
    <x v="28"/>
    <x v="105"/>
    <n v="-76"/>
    <s v="De Bonte Raaf"/>
  </r>
  <r>
    <x v="28"/>
    <x v="106"/>
    <n v="76"/>
    <s v="De Bonte Raaf"/>
  </r>
  <r>
    <x v="28"/>
    <x v="108"/>
    <n v="24125.439999999999"/>
    <s v="De Bonte Raaf"/>
  </r>
  <r>
    <x v="28"/>
    <x v="109"/>
    <n v="10400"/>
    <s v="De Bonte Raaf"/>
  </r>
  <r>
    <x v="28"/>
    <x v="110"/>
    <n v="50"/>
    <s v="De Bonte Raaf"/>
  </r>
  <r>
    <x v="28"/>
    <x v="111"/>
    <n v="0"/>
    <s v="De Bonte Raaf"/>
  </r>
  <r>
    <x v="28"/>
    <x v="112"/>
    <n v="0"/>
    <s v="De Bonte Raaf"/>
  </r>
  <r>
    <x v="28"/>
    <x v="113"/>
    <n v="0"/>
    <s v="De Bonte Raaf"/>
  </r>
  <r>
    <x v="28"/>
    <x v="114"/>
    <n v="0"/>
    <s v="De Bonte Raaf"/>
  </r>
  <r>
    <x v="28"/>
    <x v="115"/>
    <n v="0"/>
    <s v="De Bonte Raaf"/>
  </r>
  <r>
    <x v="28"/>
    <x v="116"/>
    <n v="0"/>
    <s v="De Bonte Raaf"/>
  </r>
  <r>
    <x v="28"/>
    <x v="117"/>
    <n v="0"/>
    <s v="De Bonte Raaf"/>
  </r>
  <r>
    <x v="28"/>
    <x v="118"/>
    <n v="0"/>
    <s v="De Bonte Raaf"/>
  </r>
  <r>
    <x v="28"/>
    <x v="119"/>
    <n v="0"/>
    <s v="De Bonte Raaf"/>
  </r>
  <r>
    <x v="28"/>
    <x v="120"/>
    <n v="0"/>
    <s v="De Bonte Raaf"/>
  </r>
  <r>
    <x v="28"/>
    <x v="121"/>
    <n v="0"/>
    <s v="De Bonte Raaf"/>
  </r>
  <r>
    <x v="28"/>
    <x v="122"/>
    <n v="0"/>
    <s v="De Bonte Raaf"/>
  </r>
  <r>
    <x v="28"/>
    <x v="123"/>
    <n v="0"/>
    <s v="De Bonte Raaf"/>
  </r>
  <r>
    <x v="28"/>
    <x v="124"/>
    <n v="0"/>
    <s v="De Bonte Raaf"/>
  </r>
  <r>
    <x v="28"/>
    <x v="125"/>
    <n v="0"/>
    <s v="De Bonte Raaf"/>
  </r>
  <r>
    <x v="28"/>
    <x v="126"/>
    <n v="0"/>
    <s v="De Bonte Raaf"/>
  </r>
  <r>
    <x v="28"/>
    <x v="127"/>
    <n v="0"/>
    <s v="De Bonte Raaf"/>
  </r>
  <r>
    <x v="28"/>
    <x v="128"/>
    <n v="0"/>
    <s v="De Bonte Raaf"/>
  </r>
  <r>
    <x v="28"/>
    <x v="129"/>
    <n v="0"/>
    <s v="De Bonte Raaf"/>
  </r>
  <r>
    <x v="28"/>
    <x v="130"/>
    <n v="-26.21"/>
    <s v="De Bonte Raaf"/>
  </r>
  <r>
    <x v="28"/>
    <x v="131"/>
    <n v="0"/>
    <s v="De Bonte Raaf"/>
  </r>
  <r>
    <x v="28"/>
    <x v="132"/>
    <n v="0"/>
    <s v="De Bonte Raaf"/>
  </r>
  <r>
    <x v="28"/>
    <x v="133"/>
    <n v="1028.07"/>
    <s v="De Bonte Raaf"/>
  </r>
  <r>
    <x v="28"/>
    <x v="134"/>
    <n v="-217.83"/>
    <s v="De Bonte Raaf"/>
  </r>
  <r>
    <x v="28"/>
    <x v="135"/>
    <n v="-217.83"/>
    <s v="De Bonte Raaf"/>
  </r>
  <r>
    <x v="28"/>
    <x v="136"/>
    <n v="0"/>
    <s v="De Bonte Raaf"/>
  </r>
  <r>
    <x v="28"/>
    <x v="137"/>
    <n v="0"/>
    <s v="De Bonte Raaf"/>
  </r>
  <r>
    <x v="28"/>
    <x v="138"/>
    <n v="765.23"/>
    <s v="De Bonte Raaf"/>
  </r>
  <r>
    <x v="28"/>
    <x v="139"/>
    <n v="1872"/>
    <s v="De Bonte Raaf"/>
  </r>
  <r>
    <x v="28"/>
    <x v="140"/>
    <n v="1930.03"/>
    <s v="De Bonte Raaf"/>
  </r>
  <r>
    <x v="28"/>
    <x v="141"/>
    <n v="832"/>
    <s v="De Bonte Raaf"/>
  </r>
  <r>
    <x v="28"/>
    <x v="142"/>
    <n v="174.72"/>
    <s v="De Bonte Raaf"/>
  </r>
  <r>
    <x v="28"/>
    <x v="143"/>
    <n v="-156"/>
    <s v="De Bonte Raaf"/>
  </r>
  <r>
    <x v="28"/>
    <x v="144"/>
    <n v="232.97"/>
    <s v="De Bonte Raaf"/>
  </r>
  <r>
    <x v="28"/>
    <x v="145"/>
    <n v="-208"/>
    <s v="De Bonte Raaf"/>
  </r>
  <r>
    <x v="28"/>
    <x v="146"/>
    <n v="361.9"/>
    <s v="De Bonte Raaf"/>
  </r>
  <r>
    <x v="28"/>
    <x v="147"/>
    <n v="0"/>
    <s v="De Bonte Raaf"/>
  </r>
  <r>
    <x v="28"/>
    <x v="148"/>
    <n v="361.9"/>
    <s v="De Bonte Raaf"/>
  </r>
  <r>
    <x v="28"/>
    <x v="149"/>
    <n v="156"/>
    <s v="De Bonte Raaf"/>
  </r>
  <r>
    <x v="28"/>
    <x v="150"/>
    <n v="-0.01"/>
    <s v="De Bonte Raaf"/>
  </r>
  <r>
    <x v="28"/>
    <x v="151"/>
    <n v="23.4"/>
    <s v="De Bonte Raaf"/>
  </r>
  <r>
    <x v="28"/>
    <x v="152"/>
    <n v="0.02"/>
    <s v="De Bonte Raaf"/>
  </r>
  <r>
    <x v="28"/>
    <x v="153"/>
    <n v="31.2"/>
    <s v="De Bonte Raaf"/>
  </r>
  <r>
    <x v="28"/>
    <x v="154"/>
    <n v="0"/>
    <s v="De Bonte Raaf"/>
  </r>
  <r>
    <x v="28"/>
    <x v="155"/>
    <n v="0"/>
    <s v="De Bonte Raaf"/>
  </r>
  <r>
    <x v="28"/>
    <x v="156"/>
    <n v="0"/>
    <s v="De Bonte Raaf"/>
  </r>
  <r>
    <x v="28"/>
    <x v="157"/>
    <n v="0"/>
    <s v="De Bonte Raaf"/>
  </r>
  <r>
    <x v="28"/>
    <x v="158"/>
    <n v="0"/>
    <s v="De Bonte Raaf"/>
  </r>
  <r>
    <x v="28"/>
    <x v="159"/>
    <n v="0"/>
    <s v="De Bonte Raaf"/>
  </r>
  <r>
    <x v="28"/>
    <x v="160"/>
    <n v="0"/>
    <s v="De Bonte Raaf"/>
  </r>
  <r>
    <x v="28"/>
    <x v="161"/>
    <n v="0"/>
    <s v="De Bonte Raaf"/>
  </r>
  <r>
    <x v="28"/>
    <x v="162"/>
    <n v="1835.88"/>
    <s v="De Bonte Raaf"/>
  </r>
  <r>
    <x v="28"/>
    <x v="163"/>
    <n v="909.47"/>
    <s v="De Bonte Raaf"/>
  </r>
  <r>
    <x v="28"/>
    <x v="164"/>
    <n v="0"/>
    <s v="De Bonte Raaf"/>
  </r>
  <r>
    <x v="28"/>
    <x v="165"/>
    <n v="0"/>
    <s v="De Bonte Raaf"/>
  </r>
  <r>
    <x v="28"/>
    <x v="166"/>
    <n v="0"/>
    <s v="De Bonte Raaf"/>
  </r>
  <r>
    <x v="28"/>
    <x v="167"/>
    <n v="0"/>
    <s v="De Bonte Raaf"/>
  </r>
  <r>
    <x v="28"/>
    <x v="168"/>
    <n v="0"/>
    <s v="De Bonte Raaf"/>
  </r>
  <r>
    <x v="28"/>
    <x v="169"/>
    <n v="0"/>
    <s v="De Bonte Raaf"/>
  </r>
  <r>
    <x v="28"/>
    <x v="170"/>
    <n v="133.82"/>
    <s v="De Bonte Raaf"/>
  </r>
  <r>
    <x v="28"/>
    <x v="171"/>
    <n v="65.22"/>
    <s v="De Bonte Raaf"/>
  </r>
  <r>
    <x v="28"/>
    <x v="172"/>
    <n v="0"/>
    <s v="De Bonte Raaf"/>
  </r>
  <r>
    <x v="28"/>
    <x v="173"/>
    <n v="0"/>
    <s v="De Bonte Raaf"/>
  </r>
  <r>
    <x v="28"/>
    <x v="174"/>
    <n v="742.4"/>
    <s v="De Bonte Raaf"/>
  </r>
  <r>
    <x v="28"/>
    <x v="175"/>
    <n v="326.10000000000002"/>
    <s v="De Bonte Raaf"/>
  </r>
  <r>
    <x v="28"/>
    <x v="176"/>
    <n v="0"/>
    <s v="De Bonte Raaf"/>
  </r>
  <r>
    <x v="28"/>
    <x v="177"/>
    <n v="0"/>
    <s v="De Bonte Raaf"/>
  </r>
  <r>
    <x v="28"/>
    <x v="178"/>
    <n v="0"/>
    <s v="De Bonte Raaf"/>
  </r>
  <r>
    <x v="28"/>
    <x v="179"/>
    <n v="0"/>
    <s v="De Bonte Raaf"/>
  </r>
  <r>
    <x v="28"/>
    <x v="180"/>
    <n v="0"/>
    <s v="De Bonte Raaf"/>
  </r>
  <r>
    <x v="28"/>
    <x v="181"/>
    <n v="0"/>
    <s v="De Bonte Raaf"/>
  </r>
  <r>
    <x v="28"/>
    <x v="182"/>
    <n v="88.38"/>
    <s v="De Bonte Raaf"/>
  </r>
  <r>
    <x v="28"/>
    <x v="183"/>
    <n v="44.69"/>
    <s v="De Bonte Raaf"/>
  </r>
  <r>
    <x v="28"/>
    <x v="184"/>
    <n v="0"/>
    <s v="De Bonte Raaf"/>
  </r>
  <r>
    <x v="28"/>
    <x v="185"/>
    <n v="0"/>
    <s v="De Bonte Raaf"/>
  </r>
  <r>
    <x v="28"/>
    <x v="186"/>
    <n v="0"/>
    <s v="De Bonte Raaf"/>
  </r>
  <r>
    <x v="28"/>
    <x v="187"/>
    <n v="0"/>
    <s v="De Bonte Raaf"/>
  </r>
  <r>
    <x v="28"/>
    <x v="188"/>
    <n v="0"/>
    <s v="De Bonte Raaf"/>
  </r>
  <r>
    <x v="28"/>
    <x v="189"/>
    <n v="0"/>
    <s v="De Bonte Raaf"/>
  </r>
  <r>
    <x v="28"/>
    <x v="190"/>
    <n v="0"/>
    <s v="De Bonte Raaf"/>
  </r>
  <r>
    <x v="28"/>
    <x v="191"/>
    <n v="0"/>
    <s v="De Bonte Raaf"/>
  </r>
  <r>
    <x v="28"/>
    <x v="192"/>
    <n v="0"/>
    <s v="De Bonte Raaf"/>
  </r>
  <r>
    <x v="28"/>
    <x v="193"/>
    <n v="0"/>
    <s v="De Bonte Raaf"/>
  </r>
  <r>
    <x v="28"/>
    <x v="194"/>
    <n v="1691.92"/>
    <s v="De Bonte Raaf"/>
  </r>
  <r>
    <x v="28"/>
    <x v="195"/>
    <n v="845.46"/>
    <s v="De Bonte Raaf"/>
  </r>
  <r>
    <x v="28"/>
    <x v="196"/>
    <n v="0"/>
    <s v="De Bonte Raaf"/>
  </r>
  <r>
    <x v="28"/>
    <x v="197"/>
    <n v="-2847.4"/>
    <s v="De Bonte Raaf"/>
  </r>
  <r>
    <x v="28"/>
    <x v="198"/>
    <n v="-823.07"/>
    <s v="De Bonte Raaf"/>
  </r>
  <r>
    <x v="28"/>
    <x v="199"/>
    <n v="-466.3"/>
    <s v="De Bonte Raaf"/>
  </r>
  <r>
    <x v="28"/>
    <x v="200"/>
    <n v="-432.45"/>
    <s v="De Bonte Raaf"/>
  </r>
  <r>
    <x v="28"/>
    <x v="201"/>
    <n v="0"/>
    <s v="De Bonte Raaf"/>
  </r>
  <r>
    <x v="28"/>
    <x v="202"/>
    <n v="0"/>
    <s v="De Bonte Raaf"/>
  </r>
  <r>
    <x v="28"/>
    <x v="203"/>
    <n v="0"/>
    <s v="De Bonte Raaf"/>
  </r>
  <r>
    <x v="28"/>
    <x v="204"/>
    <n v="0"/>
    <s v="De Bonte Raaf"/>
  </r>
  <r>
    <x v="28"/>
    <x v="205"/>
    <n v="0"/>
    <s v="De Bonte Raaf"/>
  </r>
  <r>
    <x v="28"/>
    <x v="206"/>
    <n v="21938.87"/>
    <s v="De Bonte Raaf"/>
  </r>
  <r>
    <x v="28"/>
    <x v="207"/>
    <n v="10822.44"/>
    <s v="De Bonte Raaf"/>
  </r>
  <r>
    <x v="28"/>
    <x v="208"/>
    <n v="0"/>
    <s v="De Bonte Raaf"/>
  </r>
  <r>
    <x v="28"/>
    <x v="209"/>
    <n v="0"/>
    <s v="De Bonte Raaf"/>
  </r>
  <r>
    <x v="28"/>
    <x v="210"/>
    <n v="21938.87"/>
    <s v="De Bonte Raaf"/>
  </r>
  <r>
    <x v="28"/>
    <x v="211"/>
    <n v="10822.44"/>
    <s v="De Bonte Raaf"/>
  </r>
  <r>
    <x v="28"/>
    <x v="212"/>
    <n v="0"/>
    <s v="De Bonte Raaf"/>
  </r>
  <r>
    <x v="28"/>
    <x v="213"/>
    <n v="0"/>
    <s v="De Bonte Raaf"/>
  </r>
  <r>
    <x v="29"/>
    <x v="0"/>
    <n v="13244.4"/>
    <s v="De Bonte Raaf"/>
  </r>
  <r>
    <x v="29"/>
    <x v="1"/>
    <n v="6792"/>
    <s v="De Bonte Raaf"/>
  </r>
  <r>
    <x v="29"/>
    <x v="2"/>
    <n v="37917.42"/>
    <s v="De Bonte Raaf"/>
  </r>
  <r>
    <x v="29"/>
    <x v="3"/>
    <n v="23863.71"/>
    <s v="De Bonte Raaf"/>
  </r>
  <r>
    <x v="29"/>
    <x v="5"/>
    <n v="13244.4"/>
    <s v="De Bonte Raaf"/>
  </r>
  <r>
    <x v="29"/>
    <x v="6"/>
    <n v="7051.44"/>
    <s v="De Bonte Raaf"/>
  </r>
  <r>
    <x v="29"/>
    <x v="7"/>
    <n v="0"/>
    <s v="De Bonte Raaf"/>
  </r>
  <r>
    <x v="29"/>
    <x v="8"/>
    <n v="0"/>
    <s v="De Bonte Raaf"/>
  </r>
  <r>
    <x v="29"/>
    <x v="9"/>
    <n v="624.28"/>
    <s v="De Bonte Raaf"/>
  </r>
  <r>
    <x v="29"/>
    <x v="10"/>
    <n v="1448.53"/>
    <s v="De Bonte Raaf"/>
  </r>
  <r>
    <x v="29"/>
    <x v="12"/>
    <n v="13244.4"/>
    <s v="De Bonte Raaf"/>
  </r>
  <r>
    <x v="29"/>
    <x v="13"/>
    <n v="7051.44"/>
    <s v="De Bonte Raaf"/>
  </r>
  <r>
    <x v="29"/>
    <x v="14"/>
    <n v="0"/>
    <s v="De Bonte Raaf"/>
  </r>
  <r>
    <x v="29"/>
    <x v="15"/>
    <n v="0"/>
    <s v="De Bonte Raaf"/>
  </r>
  <r>
    <x v="29"/>
    <x v="16"/>
    <n v="624.28"/>
    <s v="De Bonte Raaf"/>
  </r>
  <r>
    <x v="29"/>
    <x v="17"/>
    <n v="1448.53"/>
    <s v="De Bonte Raaf"/>
  </r>
  <r>
    <x v="29"/>
    <x v="18"/>
    <n v="16994.830000000002"/>
    <s v="De Bonte Raaf"/>
  </r>
  <r>
    <x v="29"/>
    <x v="19"/>
    <n v="10402.41"/>
    <s v="De Bonte Raaf"/>
  </r>
  <r>
    <x v="29"/>
    <x v="20"/>
    <n v="0"/>
    <s v="De Bonte Raaf"/>
  </r>
  <r>
    <x v="29"/>
    <x v="21"/>
    <n v="0"/>
    <s v="De Bonte Raaf"/>
  </r>
  <r>
    <x v="29"/>
    <x v="22"/>
    <n v="0"/>
    <s v="De Bonte Raaf"/>
  </r>
  <r>
    <x v="29"/>
    <x v="23"/>
    <n v="0"/>
    <s v="De Bonte Raaf"/>
  </r>
  <r>
    <x v="29"/>
    <x v="24"/>
    <n v="624.28"/>
    <s v="De Bonte Raaf"/>
  </r>
  <r>
    <x v="29"/>
    <x v="25"/>
    <n v="1448.53"/>
    <s v="De Bonte Raaf"/>
  </r>
  <r>
    <x v="29"/>
    <x v="26"/>
    <n v="0"/>
    <s v="De Bonte Raaf"/>
  </r>
  <r>
    <x v="29"/>
    <x v="27"/>
    <n v="0"/>
    <s v="De Bonte Raaf"/>
  </r>
  <r>
    <x v="29"/>
    <x v="217"/>
    <n v="25"/>
    <s v="De Bonte Raaf"/>
  </r>
  <r>
    <x v="29"/>
    <x v="28"/>
    <n v="0"/>
    <s v="De Bonte Raaf"/>
  </r>
  <r>
    <x v="29"/>
    <x v="231"/>
    <n v="203.14"/>
    <s v="De Bonte Raaf"/>
  </r>
  <r>
    <x v="29"/>
    <x v="30"/>
    <n v="13244.4"/>
    <s v="De Bonte Raaf"/>
  </r>
  <r>
    <x v="29"/>
    <x v="31"/>
    <n v="6792"/>
    <s v="De Bonte Raaf"/>
  </r>
  <r>
    <x v="29"/>
    <x v="33"/>
    <n v="13244.4"/>
    <s v="De Bonte Raaf"/>
  </r>
  <r>
    <x v="29"/>
    <x v="34"/>
    <n v="7270.83"/>
    <s v="De Bonte Raaf"/>
  </r>
  <r>
    <x v="29"/>
    <x v="36"/>
    <n v="13244.4"/>
    <s v="De Bonte Raaf"/>
  </r>
  <r>
    <x v="29"/>
    <x v="37"/>
    <n v="6980.63"/>
    <s v="De Bonte Raaf"/>
  </r>
  <r>
    <x v="29"/>
    <x v="38"/>
    <n v="0"/>
    <s v="De Bonte Raaf"/>
  </r>
  <r>
    <x v="29"/>
    <x v="40"/>
    <n v="13244.4"/>
    <s v="De Bonte Raaf"/>
  </r>
  <r>
    <x v="29"/>
    <x v="41"/>
    <n v="6792"/>
    <s v="De Bonte Raaf"/>
  </r>
  <r>
    <x v="29"/>
    <x v="43"/>
    <n v="13244.4"/>
    <s v="De Bonte Raaf"/>
  </r>
  <r>
    <x v="29"/>
    <x v="44"/>
    <n v="6980.63"/>
    <s v="De Bonte Raaf"/>
  </r>
  <r>
    <x v="29"/>
    <x v="45"/>
    <n v="0"/>
    <s v="De Bonte Raaf"/>
  </r>
  <r>
    <x v="29"/>
    <x v="46"/>
    <n v="0"/>
    <s v="De Bonte Raaf"/>
  </r>
  <r>
    <x v="29"/>
    <x v="47"/>
    <n v="13868.68"/>
    <s v="De Bonte Raaf"/>
  </r>
  <r>
    <x v="29"/>
    <x v="48"/>
    <n v="8499.9699999999993"/>
    <s v="De Bonte Raaf"/>
  </r>
  <r>
    <x v="29"/>
    <x v="49"/>
    <n v="0"/>
    <s v="De Bonte Raaf"/>
  </r>
  <r>
    <x v="29"/>
    <x v="50"/>
    <n v="0"/>
    <s v="De Bonte Raaf"/>
  </r>
  <r>
    <x v="29"/>
    <x v="51"/>
    <n v="13868.68"/>
    <s v="De Bonte Raaf"/>
  </r>
  <r>
    <x v="29"/>
    <x v="52"/>
    <n v="8499.9699999999993"/>
    <s v="De Bonte Raaf"/>
  </r>
  <r>
    <x v="29"/>
    <x v="53"/>
    <n v="262"/>
    <s v="De Bonte Raaf"/>
  </r>
  <r>
    <x v="29"/>
    <x v="54"/>
    <n v="129"/>
    <s v="De Bonte Raaf"/>
  </r>
  <r>
    <x v="29"/>
    <x v="55"/>
    <n v="13868.68"/>
    <s v="De Bonte Raaf"/>
  </r>
  <r>
    <x v="29"/>
    <x v="56"/>
    <n v="8499.9699999999993"/>
    <s v="De Bonte Raaf"/>
  </r>
  <r>
    <x v="29"/>
    <x v="57"/>
    <n v="-1254.54"/>
    <s v="De Bonte Raaf"/>
  </r>
  <r>
    <x v="29"/>
    <x v="58"/>
    <n v="-510.4"/>
    <s v="De Bonte Raaf"/>
  </r>
  <r>
    <x v="29"/>
    <x v="59"/>
    <n v="13868.68"/>
    <s v="De Bonte Raaf"/>
  </r>
  <r>
    <x v="29"/>
    <x v="60"/>
    <n v="8499.9699999999993"/>
    <s v="De Bonte Raaf"/>
  </r>
  <r>
    <x v="29"/>
    <x v="61"/>
    <n v="13868.68"/>
    <s v="De Bonte Raaf"/>
  </r>
  <r>
    <x v="29"/>
    <x v="62"/>
    <n v="8499.9699999999993"/>
    <s v="De Bonte Raaf"/>
  </r>
  <r>
    <x v="29"/>
    <x v="63"/>
    <n v="13868.68"/>
    <s v="De Bonte Raaf"/>
  </r>
  <r>
    <x v="29"/>
    <x v="64"/>
    <n v="8499.9699999999993"/>
    <s v="De Bonte Raaf"/>
  </r>
  <r>
    <x v="29"/>
    <x v="65"/>
    <n v="260.04000000000002"/>
    <s v="De Bonte Raaf"/>
  </r>
  <r>
    <x v="29"/>
    <x v="66"/>
    <n v="130.02000000000001"/>
    <s v="De Bonte Raaf"/>
  </r>
  <r>
    <x v="29"/>
    <x v="67"/>
    <n v="943.2"/>
    <s v="De Bonte Raaf"/>
  </r>
  <r>
    <x v="29"/>
    <x v="68"/>
    <n v="497.4"/>
    <s v="De Bonte Raaf"/>
  </r>
  <r>
    <x v="29"/>
    <x v="69"/>
    <n v="1228.74"/>
    <s v="De Bonte Raaf"/>
  </r>
  <r>
    <x v="29"/>
    <x v="70"/>
    <n v="802.58"/>
    <s v="De Bonte Raaf"/>
  </r>
  <r>
    <x v="29"/>
    <x v="71"/>
    <n v="13244.4"/>
    <s v="De Bonte Raaf"/>
  </r>
  <r>
    <x v="29"/>
    <x v="72"/>
    <n v="7051.44"/>
    <s v="De Bonte Raaf"/>
  </r>
  <r>
    <x v="29"/>
    <x v="73"/>
    <n v="624.28"/>
    <s v="De Bonte Raaf"/>
  </r>
  <r>
    <x v="29"/>
    <x v="74"/>
    <n v="1448.53"/>
    <s v="De Bonte Raaf"/>
  </r>
  <r>
    <x v="29"/>
    <x v="75"/>
    <n v="27168"/>
    <s v="De Bonte Raaf"/>
  </r>
  <r>
    <x v="29"/>
    <x v="76"/>
    <n v="13584"/>
    <s v="De Bonte Raaf"/>
  </r>
  <r>
    <x v="29"/>
    <x v="77"/>
    <n v="169.77"/>
    <s v="De Bonte Raaf"/>
  </r>
  <r>
    <x v="29"/>
    <x v="78"/>
    <n v="87.06"/>
    <s v="De Bonte Raaf"/>
  </r>
  <r>
    <x v="29"/>
    <x v="79"/>
    <n v="936"/>
    <s v="De Bonte Raaf"/>
  </r>
  <r>
    <x v="29"/>
    <x v="80"/>
    <n v="501"/>
    <s v="De Bonte Raaf"/>
  </r>
  <r>
    <x v="29"/>
    <x v="81"/>
    <n v="585"/>
    <s v="De Bonte Raaf"/>
  </r>
  <r>
    <x v="29"/>
    <x v="82"/>
    <n v="321.14999999999998"/>
    <s v="De Bonte Raaf"/>
  </r>
  <r>
    <x v="29"/>
    <x v="83"/>
    <n v="585"/>
    <s v="De Bonte Raaf"/>
  </r>
  <r>
    <x v="29"/>
    <x v="84"/>
    <n v="300"/>
    <s v="De Bonte Raaf"/>
  </r>
  <r>
    <x v="29"/>
    <x v="85"/>
    <n v="1200"/>
    <s v="De Bonte Raaf"/>
  </r>
  <r>
    <x v="29"/>
    <x v="86"/>
    <n v="600"/>
    <s v="De Bonte Raaf"/>
  </r>
  <r>
    <x v="29"/>
    <x v="87"/>
    <n v="936"/>
    <s v="De Bonte Raaf"/>
  </r>
  <r>
    <x v="29"/>
    <x v="88"/>
    <n v="501"/>
    <s v="De Bonte Raaf"/>
  </r>
  <r>
    <x v="29"/>
    <x v="89"/>
    <n v="929.17"/>
    <s v="De Bonte Raaf"/>
  </r>
  <r>
    <x v="29"/>
    <x v="90"/>
    <n v="595"/>
    <s v="De Bonte Raaf"/>
  </r>
  <r>
    <x v="29"/>
    <x v="91"/>
    <n v="0"/>
    <s v="De Bonte Raaf"/>
  </r>
  <r>
    <x v="29"/>
    <x v="92"/>
    <n v="24.99"/>
    <s v="De Bonte Raaf"/>
  </r>
  <r>
    <x v="29"/>
    <x v="93"/>
    <n v="0"/>
    <s v="De Bonte Raaf"/>
  </r>
  <r>
    <x v="29"/>
    <x v="94"/>
    <n v="24.99"/>
    <s v="De Bonte Raaf"/>
  </r>
  <r>
    <x v="29"/>
    <x v="95"/>
    <n v="0"/>
    <s v="De Bonte Raaf"/>
  </r>
  <r>
    <x v="29"/>
    <x v="96"/>
    <n v="46088.68"/>
    <s v="De Bonte Raaf"/>
  </r>
  <r>
    <x v="29"/>
    <x v="97"/>
    <n v="604.79999999999995"/>
    <s v="De Bonte Raaf"/>
  </r>
  <r>
    <x v="29"/>
    <x v="98"/>
    <n v="291.08999999999997"/>
    <s v="De Bonte Raaf"/>
  </r>
  <r>
    <x v="29"/>
    <x v="99"/>
    <n v="0"/>
    <s v="De Bonte Raaf"/>
  </r>
  <r>
    <x v="29"/>
    <x v="100"/>
    <n v="0"/>
    <s v="De Bonte Raaf"/>
  </r>
  <r>
    <x v="29"/>
    <x v="215"/>
    <n v="1987.2"/>
    <s v="De Bonte Raaf"/>
  </r>
  <r>
    <x v="29"/>
    <x v="101"/>
    <n v="162"/>
    <s v="De Bonte Raaf"/>
  </r>
  <r>
    <x v="29"/>
    <x v="102"/>
    <n v="2592"/>
    <s v="De Bonte Raaf"/>
  </r>
  <r>
    <x v="29"/>
    <x v="103"/>
    <n v="453.09"/>
    <s v="De Bonte Raaf"/>
  </r>
  <r>
    <x v="29"/>
    <x v="104"/>
    <n v="0"/>
    <s v="De Bonte Raaf"/>
  </r>
  <r>
    <x v="29"/>
    <x v="105"/>
    <n v="-54"/>
    <s v="De Bonte Raaf"/>
  </r>
  <r>
    <x v="29"/>
    <x v="216"/>
    <n v="165.6"/>
    <s v="De Bonte Raaf"/>
  </r>
  <r>
    <x v="29"/>
    <x v="106"/>
    <n v="54"/>
    <s v="De Bonte Raaf"/>
  </r>
  <r>
    <x v="29"/>
    <x v="108"/>
    <n v="13244.4"/>
    <s v="De Bonte Raaf"/>
  </r>
  <r>
    <x v="29"/>
    <x v="109"/>
    <n v="6792"/>
    <s v="De Bonte Raaf"/>
  </r>
  <r>
    <x v="29"/>
    <x v="110"/>
    <n v="60"/>
    <s v="De Bonte Raaf"/>
  </r>
  <r>
    <x v="29"/>
    <x v="111"/>
    <n v="0"/>
    <s v="De Bonte Raaf"/>
  </r>
  <r>
    <x v="29"/>
    <x v="112"/>
    <n v="290.2"/>
    <s v="De Bonte Raaf"/>
  </r>
  <r>
    <x v="29"/>
    <x v="113"/>
    <n v="188.63"/>
    <s v="De Bonte Raaf"/>
  </r>
  <r>
    <x v="29"/>
    <x v="114"/>
    <n v="203.14"/>
    <s v="De Bonte Raaf"/>
  </r>
  <r>
    <x v="29"/>
    <x v="115"/>
    <n v="0"/>
    <s v="De Bonte Raaf"/>
  </r>
  <r>
    <x v="29"/>
    <x v="116"/>
    <n v="25"/>
    <s v="De Bonte Raaf"/>
  </r>
  <r>
    <x v="29"/>
    <x v="117"/>
    <n v="0"/>
    <s v="De Bonte Raaf"/>
  </r>
  <r>
    <x v="29"/>
    <x v="118"/>
    <n v="0"/>
    <s v="De Bonte Raaf"/>
  </r>
  <r>
    <x v="29"/>
    <x v="119"/>
    <n v="0"/>
    <s v="De Bonte Raaf"/>
  </r>
  <r>
    <x v="29"/>
    <x v="120"/>
    <n v="0"/>
    <s v="De Bonte Raaf"/>
  </r>
  <r>
    <x v="29"/>
    <x v="121"/>
    <n v="0"/>
    <s v="De Bonte Raaf"/>
  </r>
  <r>
    <x v="29"/>
    <x v="122"/>
    <n v="0"/>
    <s v="De Bonte Raaf"/>
  </r>
  <r>
    <x v="29"/>
    <x v="123"/>
    <n v="0"/>
    <s v="De Bonte Raaf"/>
  </r>
  <r>
    <x v="29"/>
    <x v="124"/>
    <n v="0"/>
    <s v="De Bonte Raaf"/>
  </r>
  <r>
    <x v="29"/>
    <x v="125"/>
    <n v="0"/>
    <s v="De Bonte Raaf"/>
  </r>
  <r>
    <x v="29"/>
    <x v="126"/>
    <n v="0"/>
    <s v="De Bonte Raaf"/>
  </r>
  <r>
    <x v="29"/>
    <x v="127"/>
    <n v="0"/>
    <s v="De Bonte Raaf"/>
  </r>
  <r>
    <x v="29"/>
    <x v="128"/>
    <n v="0"/>
    <s v="De Bonte Raaf"/>
  </r>
  <r>
    <x v="29"/>
    <x v="129"/>
    <n v="35"/>
    <s v="De Bonte Raaf"/>
  </r>
  <r>
    <x v="29"/>
    <x v="130"/>
    <n v="-20.71"/>
    <s v="De Bonte Raaf"/>
  </r>
  <r>
    <x v="29"/>
    <x v="131"/>
    <n v="0"/>
    <s v="De Bonte Raaf"/>
  </r>
  <r>
    <x v="29"/>
    <x v="132"/>
    <n v="0"/>
    <s v="De Bonte Raaf"/>
  </r>
  <r>
    <x v="29"/>
    <x v="133"/>
    <n v="786.79"/>
    <s v="De Bonte Raaf"/>
  </r>
  <r>
    <x v="29"/>
    <x v="134"/>
    <n v="-146.62"/>
    <s v="De Bonte Raaf"/>
  </r>
  <r>
    <x v="29"/>
    <x v="135"/>
    <n v="-146.62"/>
    <s v="De Bonte Raaf"/>
  </r>
  <r>
    <x v="29"/>
    <x v="136"/>
    <n v="0"/>
    <s v="De Bonte Raaf"/>
  </r>
  <r>
    <x v="29"/>
    <x v="137"/>
    <n v="0"/>
    <s v="De Bonte Raaf"/>
  </r>
  <r>
    <x v="29"/>
    <x v="138"/>
    <n v="425.62"/>
    <s v="De Bonte Raaf"/>
  </r>
  <r>
    <x v="29"/>
    <x v="139"/>
    <n v="1098.33"/>
    <s v="De Bonte Raaf"/>
  </r>
  <r>
    <x v="29"/>
    <x v="140"/>
    <n v="1059.54"/>
    <s v="De Bonte Raaf"/>
  </r>
  <r>
    <x v="29"/>
    <x v="141"/>
    <n v="581.66999999999996"/>
    <s v="De Bonte Raaf"/>
  </r>
  <r>
    <x v="29"/>
    <x v="142"/>
    <n v="95.07"/>
    <s v="De Bonte Raaf"/>
  </r>
  <r>
    <x v="29"/>
    <x v="143"/>
    <n v="-77.510000000000005"/>
    <s v="De Bonte Raaf"/>
  </r>
  <r>
    <x v="29"/>
    <x v="144"/>
    <n v="126.77"/>
    <s v="De Bonte Raaf"/>
  </r>
  <r>
    <x v="29"/>
    <x v="145"/>
    <n v="-103.34"/>
    <s v="De Bonte Raaf"/>
  </r>
  <r>
    <x v="29"/>
    <x v="146"/>
    <n v="198.66"/>
    <s v="De Bonte Raaf"/>
  </r>
  <r>
    <x v="29"/>
    <x v="147"/>
    <n v="0"/>
    <s v="De Bonte Raaf"/>
  </r>
  <r>
    <x v="29"/>
    <x v="148"/>
    <n v="198.66"/>
    <s v="De Bonte Raaf"/>
  </r>
  <r>
    <x v="29"/>
    <x v="149"/>
    <n v="104.71"/>
    <s v="De Bonte Raaf"/>
  </r>
  <r>
    <x v="29"/>
    <x v="150"/>
    <n v="0.02"/>
    <s v="De Bonte Raaf"/>
  </r>
  <r>
    <x v="29"/>
    <x v="151"/>
    <n v="15.71"/>
    <s v="De Bonte Raaf"/>
  </r>
  <r>
    <x v="29"/>
    <x v="152"/>
    <n v="0.04"/>
    <s v="De Bonte Raaf"/>
  </r>
  <r>
    <x v="29"/>
    <x v="153"/>
    <n v="20.96"/>
    <s v="De Bonte Raaf"/>
  </r>
  <r>
    <x v="29"/>
    <x v="154"/>
    <n v="0"/>
    <s v="De Bonte Raaf"/>
  </r>
  <r>
    <x v="29"/>
    <x v="155"/>
    <n v="0"/>
    <s v="De Bonte Raaf"/>
  </r>
  <r>
    <x v="29"/>
    <x v="156"/>
    <n v="0"/>
    <s v="De Bonte Raaf"/>
  </r>
  <r>
    <x v="29"/>
    <x v="157"/>
    <n v="0"/>
    <s v="De Bonte Raaf"/>
  </r>
  <r>
    <x v="29"/>
    <x v="158"/>
    <n v="0"/>
    <s v="De Bonte Raaf"/>
  </r>
  <r>
    <x v="29"/>
    <x v="159"/>
    <n v="0"/>
    <s v="De Bonte Raaf"/>
  </r>
  <r>
    <x v="29"/>
    <x v="160"/>
    <n v="0"/>
    <s v="De Bonte Raaf"/>
  </r>
  <r>
    <x v="29"/>
    <x v="161"/>
    <n v="0"/>
    <s v="De Bonte Raaf"/>
  </r>
  <r>
    <x v="29"/>
    <x v="162"/>
    <n v="1008.29"/>
    <s v="De Bonte Raaf"/>
  </r>
  <r>
    <x v="29"/>
    <x v="163"/>
    <n v="640.04999999999995"/>
    <s v="De Bonte Raaf"/>
  </r>
  <r>
    <x v="29"/>
    <x v="164"/>
    <n v="0"/>
    <s v="De Bonte Raaf"/>
  </r>
  <r>
    <x v="29"/>
    <x v="165"/>
    <n v="0"/>
    <s v="De Bonte Raaf"/>
  </r>
  <r>
    <x v="29"/>
    <x v="166"/>
    <n v="0"/>
    <s v="De Bonte Raaf"/>
  </r>
  <r>
    <x v="29"/>
    <x v="167"/>
    <n v="0"/>
    <s v="De Bonte Raaf"/>
  </r>
  <r>
    <x v="29"/>
    <x v="168"/>
    <n v="0"/>
    <s v="De Bonte Raaf"/>
  </r>
  <r>
    <x v="29"/>
    <x v="169"/>
    <n v="0"/>
    <s v="De Bonte Raaf"/>
  </r>
  <r>
    <x v="29"/>
    <x v="170"/>
    <n v="73.510000000000005"/>
    <s v="De Bonte Raaf"/>
  </r>
  <r>
    <x v="29"/>
    <x v="171"/>
    <n v="45.9"/>
    <s v="De Bonte Raaf"/>
  </r>
  <r>
    <x v="29"/>
    <x v="172"/>
    <n v="0"/>
    <s v="De Bonte Raaf"/>
  </r>
  <r>
    <x v="29"/>
    <x v="173"/>
    <n v="0"/>
    <s v="De Bonte Raaf"/>
  </r>
  <r>
    <x v="29"/>
    <x v="174"/>
    <n v="407.72"/>
    <s v="De Bonte Raaf"/>
  </r>
  <r>
    <x v="29"/>
    <x v="175"/>
    <n v="229.49"/>
    <s v="De Bonte Raaf"/>
  </r>
  <r>
    <x v="29"/>
    <x v="176"/>
    <n v="0"/>
    <s v="De Bonte Raaf"/>
  </r>
  <r>
    <x v="29"/>
    <x v="177"/>
    <n v="0"/>
    <s v="De Bonte Raaf"/>
  </r>
  <r>
    <x v="29"/>
    <x v="178"/>
    <n v="0"/>
    <s v="De Bonte Raaf"/>
  </r>
  <r>
    <x v="29"/>
    <x v="179"/>
    <n v="0"/>
    <s v="De Bonte Raaf"/>
  </r>
  <r>
    <x v="29"/>
    <x v="180"/>
    <n v="0"/>
    <s v="De Bonte Raaf"/>
  </r>
  <r>
    <x v="29"/>
    <x v="181"/>
    <n v="0"/>
    <s v="De Bonte Raaf"/>
  </r>
  <r>
    <x v="29"/>
    <x v="182"/>
    <n v="48.54"/>
    <s v="De Bonte Raaf"/>
  </r>
  <r>
    <x v="29"/>
    <x v="183"/>
    <n v="31.45"/>
    <s v="De Bonte Raaf"/>
  </r>
  <r>
    <x v="29"/>
    <x v="184"/>
    <n v="0"/>
    <s v="De Bonte Raaf"/>
  </r>
  <r>
    <x v="29"/>
    <x v="185"/>
    <n v="0"/>
    <s v="De Bonte Raaf"/>
  </r>
  <r>
    <x v="29"/>
    <x v="186"/>
    <n v="0"/>
    <s v="De Bonte Raaf"/>
  </r>
  <r>
    <x v="29"/>
    <x v="187"/>
    <n v="0"/>
    <s v="De Bonte Raaf"/>
  </r>
  <r>
    <x v="29"/>
    <x v="188"/>
    <n v="0"/>
    <s v="De Bonte Raaf"/>
  </r>
  <r>
    <x v="29"/>
    <x v="189"/>
    <n v="0"/>
    <s v="De Bonte Raaf"/>
  </r>
  <r>
    <x v="29"/>
    <x v="190"/>
    <n v="0"/>
    <s v="De Bonte Raaf"/>
  </r>
  <r>
    <x v="29"/>
    <x v="191"/>
    <n v="0"/>
    <s v="De Bonte Raaf"/>
  </r>
  <r>
    <x v="29"/>
    <x v="192"/>
    <n v="0"/>
    <s v="De Bonte Raaf"/>
  </r>
  <r>
    <x v="29"/>
    <x v="193"/>
    <n v="0"/>
    <s v="De Bonte Raaf"/>
  </r>
  <r>
    <x v="29"/>
    <x v="194"/>
    <n v="929.17"/>
    <s v="De Bonte Raaf"/>
  </r>
  <r>
    <x v="29"/>
    <x v="195"/>
    <n v="595"/>
    <s v="De Bonte Raaf"/>
  </r>
  <r>
    <x v="29"/>
    <x v="196"/>
    <n v="0"/>
    <s v="De Bonte Raaf"/>
  </r>
  <r>
    <x v="29"/>
    <x v="197"/>
    <n v="-996.27"/>
    <s v="De Bonte Raaf"/>
  </r>
  <r>
    <x v="29"/>
    <x v="198"/>
    <n v="-389.74"/>
    <s v="De Bonte Raaf"/>
  </r>
  <r>
    <x v="29"/>
    <x v="199"/>
    <n v="-258.27"/>
    <s v="De Bonte Raaf"/>
  </r>
  <r>
    <x v="29"/>
    <x v="200"/>
    <n v="-120.66"/>
    <s v="De Bonte Raaf"/>
  </r>
  <r>
    <x v="29"/>
    <x v="201"/>
    <n v="0"/>
    <s v="De Bonte Raaf"/>
  </r>
  <r>
    <x v="29"/>
    <x v="202"/>
    <n v="0"/>
    <s v="De Bonte Raaf"/>
  </r>
  <r>
    <x v="29"/>
    <x v="203"/>
    <n v="0"/>
    <s v="De Bonte Raaf"/>
  </r>
  <r>
    <x v="29"/>
    <x v="204"/>
    <n v="0"/>
    <s v="De Bonte Raaf"/>
  </r>
  <r>
    <x v="29"/>
    <x v="205"/>
    <n v="300"/>
    <s v="De Bonte Raaf"/>
  </r>
  <r>
    <x v="29"/>
    <x v="206"/>
    <n v="12639.14"/>
    <s v="De Bonte Raaf"/>
  </r>
  <r>
    <x v="29"/>
    <x v="207"/>
    <n v="7654.57"/>
    <s v="De Bonte Raaf"/>
  </r>
  <r>
    <x v="29"/>
    <x v="208"/>
    <n v="0"/>
    <s v="De Bonte Raaf"/>
  </r>
  <r>
    <x v="29"/>
    <x v="209"/>
    <n v="0"/>
    <s v="De Bonte Raaf"/>
  </r>
  <r>
    <x v="29"/>
    <x v="210"/>
    <n v="12639.14"/>
    <s v="De Bonte Raaf"/>
  </r>
  <r>
    <x v="29"/>
    <x v="211"/>
    <n v="7954.57"/>
    <s v="De Bonte Raaf"/>
  </r>
  <r>
    <x v="29"/>
    <x v="212"/>
    <n v="0"/>
    <s v="De Bonte Raaf"/>
  </r>
  <r>
    <x v="29"/>
    <x v="213"/>
    <n v="0"/>
    <s v="De Bonte Raaf"/>
  </r>
  <r>
    <x v="30"/>
    <x v="0"/>
    <n v="217.65"/>
    <s v="De Bonte Raaf"/>
  </r>
  <r>
    <x v="30"/>
    <x v="1"/>
    <n v="1828.26"/>
    <s v="De Bonte Raaf"/>
  </r>
  <r>
    <x v="30"/>
    <x v="2"/>
    <n v="417.06"/>
    <s v="De Bonte Raaf"/>
  </r>
  <r>
    <x v="30"/>
    <x v="3"/>
    <n v="4065.45"/>
    <s v="De Bonte Raaf"/>
  </r>
  <r>
    <x v="30"/>
    <x v="4"/>
    <n v="0"/>
    <s v="De Bonte Raaf"/>
  </r>
  <r>
    <x v="30"/>
    <x v="219"/>
    <n v="0"/>
    <s v="De Bonte Raaf"/>
  </r>
  <r>
    <x v="30"/>
    <x v="5"/>
    <n v="217.65"/>
    <s v="De Bonte Raaf"/>
  </r>
  <r>
    <x v="30"/>
    <x v="6"/>
    <n v="1757.33"/>
    <s v="De Bonte Raaf"/>
  </r>
  <r>
    <x v="30"/>
    <x v="7"/>
    <n v="0"/>
    <s v="De Bonte Raaf"/>
  </r>
  <r>
    <x v="30"/>
    <x v="8"/>
    <n v="0"/>
    <s v="De Bonte Raaf"/>
  </r>
  <r>
    <x v="30"/>
    <x v="9"/>
    <n v="3.26"/>
    <s v="De Bonte Raaf"/>
  </r>
  <r>
    <x v="30"/>
    <x v="10"/>
    <n v="345.24"/>
    <s v="De Bonte Raaf"/>
  </r>
  <r>
    <x v="30"/>
    <x v="11"/>
    <n v="0"/>
    <s v="De Bonte Raaf"/>
  </r>
  <r>
    <x v="30"/>
    <x v="232"/>
    <n v="0"/>
    <s v="De Bonte Raaf"/>
  </r>
  <r>
    <x v="30"/>
    <x v="12"/>
    <n v="217.65"/>
    <s v="De Bonte Raaf"/>
  </r>
  <r>
    <x v="30"/>
    <x v="13"/>
    <n v="1757.33"/>
    <s v="De Bonte Raaf"/>
  </r>
  <r>
    <x v="30"/>
    <x v="14"/>
    <n v="0"/>
    <s v="De Bonte Raaf"/>
  </r>
  <r>
    <x v="30"/>
    <x v="15"/>
    <n v="0"/>
    <s v="De Bonte Raaf"/>
  </r>
  <r>
    <x v="30"/>
    <x v="16"/>
    <n v="3.26"/>
    <s v="De Bonte Raaf"/>
  </r>
  <r>
    <x v="30"/>
    <x v="17"/>
    <n v="345.24"/>
    <s v="De Bonte Raaf"/>
  </r>
  <r>
    <x v="30"/>
    <x v="18"/>
    <n v="288.66000000000003"/>
    <s v="De Bonte Raaf"/>
  </r>
  <r>
    <x v="30"/>
    <x v="19"/>
    <n v="2950.69"/>
    <s v="De Bonte Raaf"/>
  </r>
  <r>
    <x v="30"/>
    <x v="20"/>
    <n v="0"/>
    <s v="De Bonte Raaf"/>
  </r>
  <r>
    <x v="30"/>
    <x v="21"/>
    <n v="0"/>
    <s v="De Bonte Raaf"/>
  </r>
  <r>
    <x v="30"/>
    <x v="22"/>
    <n v="0"/>
    <s v="De Bonte Raaf"/>
  </r>
  <r>
    <x v="30"/>
    <x v="23"/>
    <n v="0"/>
    <s v="De Bonte Raaf"/>
  </r>
  <r>
    <x v="30"/>
    <x v="24"/>
    <n v="3.26"/>
    <s v="De Bonte Raaf"/>
  </r>
  <r>
    <x v="30"/>
    <x v="25"/>
    <n v="345.24"/>
    <s v="De Bonte Raaf"/>
  </r>
  <r>
    <x v="30"/>
    <x v="26"/>
    <n v="0"/>
    <s v="De Bonte Raaf"/>
  </r>
  <r>
    <x v="30"/>
    <x v="27"/>
    <n v="0"/>
    <s v="De Bonte Raaf"/>
  </r>
  <r>
    <x v="30"/>
    <x v="28"/>
    <n v="0"/>
    <s v="De Bonte Raaf"/>
  </r>
  <r>
    <x v="30"/>
    <x v="29"/>
    <n v="0"/>
    <s v="De Bonte Raaf"/>
  </r>
  <r>
    <x v="30"/>
    <x v="220"/>
    <n v="0"/>
    <s v="De Bonte Raaf"/>
  </r>
  <r>
    <x v="30"/>
    <x v="30"/>
    <n v="217.65"/>
    <s v="De Bonte Raaf"/>
  </r>
  <r>
    <x v="30"/>
    <x v="31"/>
    <n v="1828.26"/>
    <s v="De Bonte Raaf"/>
  </r>
  <r>
    <x v="30"/>
    <x v="32"/>
    <n v="0"/>
    <s v="De Bonte Raaf"/>
  </r>
  <r>
    <x v="30"/>
    <x v="221"/>
    <n v="0"/>
    <s v="De Bonte Raaf"/>
  </r>
  <r>
    <x v="30"/>
    <x v="33"/>
    <n v="217.65"/>
    <s v="De Bonte Raaf"/>
  </r>
  <r>
    <x v="30"/>
    <x v="34"/>
    <n v="1901.54"/>
    <s v="De Bonte Raaf"/>
  </r>
  <r>
    <x v="30"/>
    <x v="35"/>
    <n v="0"/>
    <s v="De Bonte Raaf"/>
  </r>
  <r>
    <x v="30"/>
    <x v="222"/>
    <n v="0"/>
    <s v="De Bonte Raaf"/>
  </r>
  <r>
    <x v="30"/>
    <x v="36"/>
    <n v="217.65"/>
    <s v="De Bonte Raaf"/>
  </r>
  <r>
    <x v="30"/>
    <x v="37"/>
    <n v="1828.26"/>
    <s v="De Bonte Raaf"/>
  </r>
  <r>
    <x v="30"/>
    <x v="38"/>
    <n v="0"/>
    <s v="De Bonte Raaf"/>
  </r>
  <r>
    <x v="30"/>
    <x v="39"/>
    <n v="0"/>
    <s v="De Bonte Raaf"/>
  </r>
  <r>
    <x v="30"/>
    <x v="223"/>
    <n v="0"/>
    <s v="De Bonte Raaf"/>
  </r>
  <r>
    <x v="30"/>
    <x v="40"/>
    <n v="217.65"/>
    <s v="De Bonte Raaf"/>
  </r>
  <r>
    <x v="30"/>
    <x v="41"/>
    <n v="1828.26"/>
    <s v="De Bonte Raaf"/>
  </r>
  <r>
    <x v="30"/>
    <x v="42"/>
    <n v="0"/>
    <s v="De Bonte Raaf"/>
  </r>
  <r>
    <x v="30"/>
    <x v="224"/>
    <n v="0"/>
    <s v="De Bonte Raaf"/>
  </r>
  <r>
    <x v="30"/>
    <x v="43"/>
    <n v="217.65"/>
    <s v="De Bonte Raaf"/>
  </r>
  <r>
    <x v="30"/>
    <x v="44"/>
    <n v="1828.26"/>
    <s v="De Bonte Raaf"/>
  </r>
  <r>
    <x v="30"/>
    <x v="45"/>
    <n v="0"/>
    <s v="De Bonte Raaf"/>
  </r>
  <r>
    <x v="30"/>
    <x v="46"/>
    <n v="0"/>
    <s v="De Bonte Raaf"/>
  </r>
  <r>
    <x v="30"/>
    <x v="47"/>
    <n v="0"/>
    <s v="De Bonte Raaf"/>
  </r>
  <r>
    <x v="30"/>
    <x v="48"/>
    <n v="0"/>
    <s v="De Bonte Raaf"/>
  </r>
  <r>
    <x v="30"/>
    <x v="49"/>
    <n v="220.91"/>
    <s v="De Bonte Raaf"/>
  </r>
  <r>
    <x v="30"/>
    <x v="50"/>
    <n v="2102.5700000000002"/>
    <s v="De Bonte Raaf"/>
  </r>
  <r>
    <x v="30"/>
    <x v="51"/>
    <n v="220.91"/>
    <s v="De Bonte Raaf"/>
  </r>
  <r>
    <x v="30"/>
    <x v="52"/>
    <n v="2102.5700000000002"/>
    <s v="De Bonte Raaf"/>
  </r>
  <r>
    <x v="30"/>
    <x v="53"/>
    <n v="3"/>
    <s v="De Bonte Raaf"/>
  </r>
  <r>
    <x v="30"/>
    <x v="54"/>
    <n v="17"/>
    <s v="De Bonte Raaf"/>
  </r>
  <r>
    <x v="30"/>
    <x v="55"/>
    <n v="220.91"/>
    <s v="De Bonte Raaf"/>
  </r>
  <r>
    <x v="30"/>
    <x v="56"/>
    <n v="2102.5700000000002"/>
    <s v="De Bonte Raaf"/>
  </r>
  <r>
    <x v="30"/>
    <x v="57"/>
    <n v="-81.89"/>
    <s v="De Bonte Raaf"/>
  </r>
  <r>
    <x v="30"/>
    <x v="58"/>
    <n v="-777.42"/>
    <s v="De Bonte Raaf"/>
  </r>
  <r>
    <x v="30"/>
    <x v="59"/>
    <n v="220.91"/>
    <s v="De Bonte Raaf"/>
  </r>
  <r>
    <x v="30"/>
    <x v="60"/>
    <n v="2102.5700000000002"/>
    <s v="De Bonte Raaf"/>
  </r>
  <r>
    <x v="30"/>
    <x v="61"/>
    <n v="220.91"/>
    <s v="De Bonte Raaf"/>
  </r>
  <r>
    <x v="30"/>
    <x v="62"/>
    <n v="2102.5700000000002"/>
    <s v="De Bonte Raaf"/>
  </r>
  <r>
    <x v="30"/>
    <x v="63"/>
    <n v="220.91"/>
    <s v="De Bonte Raaf"/>
  </r>
  <r>
    <x v="30"/>
    <x v="64"/>
    <n v="2102.5700000000002"/>
    <s v="De Bonte Raaf"/>
  </r>
  <r>
    <x v="30"/>
    <x v="65"/>
    <n v="21.67"/>
    <s v="De Bonte Raaf"/>
  </r>
  <r>
    <x v="30"/>
    <x v="66"/>
    <n v="65.010000000000005"/>
    <s v="De Bonte Raaf"/>
  </r>
  <r>
    <x v="30"/>
    <x v="67"/>
    <n v="15"/>
    <s v="De Bonte Raaf"/>
  </r>
  <r>
    <x v="30"/>
    <x v="68"/>
    <n v="131.05000000000001"/>
    <s v="De Bonte Raaf"/>
  </r>
  <r>
    <x v="30"/>
    <x v="69"/>
    <n v="0"/>
    <s v="De Bonte Raaf"/>
  </r>
  <r>
    <x v="30"/>
    <x v="70"/>
    <n v="0"/>
    <s v="De Bonte Raaf"/>
  </r>
  <r>
    <x v="30"/>
    <x v="71"/>
    <n v="217.65"/>
    <s v="De Bonte Raaf"/>
  </r>
  <r>
    <x v="30"/>
    <x v="72"/>
    <n v="1757.33"/>
    <s v="De Bonte Raaf"/>
  </r>
  <r>
    <x v="30"/>
    <x v="73"/>
    <n v="3.26"/>
    <s v="De Bonte Raaf"/>
  </r>
  <r>
    <x v="30"/>
    <x v="74"/>
    <n v="345.24"/>
    <s v="De Bonte Raaf"/>
  </r>
  <r>
    <x v="30"/>
    <x v="75"/>
    <n v="27168"/>
    <s v="De Bonte Raaf"/>
  </r>
  <r>
    <x v="30"/>
    <x v="76"/>
    <n v="11320"/>
    <s v="De Bonte Raaf"/>
  </r>
  <r>
    <x v="30"/>
    <x v="77"/>
    <n v="169.77"/>
    <s v="De Bonte Raaf"/>
  </r>
  <r>
    <x v="30"/>
    <x v="78"/>
    <n v="72.55"/>
    <s v="De Bonte Raaf"/>
  </r>
  <r>
    <x v="30"/>
    <x v="79"/>
    <n v="15"/>
    <s v="De Bonte Raaf"/>
  </r>
  <r>
    <x v="30"/>
    <x v="80"/>
    <n v="131.05000000000001"/>
    <s v="De Bonte Raaf"/>
  </r>
  <r>
    <x v="30"/>
    <x v="81"/>
    <n v="9.6199999999999992"/>
    <s v="De Bonte Raaf"/>
  </r>
  <r>
    <x v="30"/>
    <x v="82"/>
    <n v="84.01"/>
    <s v="De Bonte Raaf"/>
  </r>
  <r>
    <x v="30"/>
    <x v="83"/>
    <n v="0"/>
    <s v="De Bonte Raaf"/>
  </r>
  <r>
    <x v="30"/>
    <x v="84"/>
    <n v="0"/>
    <s v="De Bonte Raaf"/>
  </r>
  <r>
    <x v="30"/>
    <x v="85"/>
    <n v="0"/>
    <s v="De Bonte Raaf"/>
  </r>
  <r>
    <x v="30"/>
    <x v="86"/>
    <n v="0"/>
    <s v="De Bonte Raaf"/>
  </r>
  <r>
    <x v="30"/>
    <x v="87"/>
    <n v="15"/>
    <s v="De Bonte Raaf"/>
  </r>
  <r>
    <x v="30"/>
    <x v="88"/>
    <n v="131"/>
    <s v="De Bonte Raaf"/>
  </r>
  <r>
    <x v="30"/>
    <x v="89"/>
    <n v="14.8"/>
    <s v="De Bonte Raaf"/>
  </r>
  <r>
    <x v="30"/>
    <x v="90"/>
    <n v="147.16999999999999"/>
    <s v="De Bonte Raaf"/>
  </r>
  <r>
    <x v="30"/>
    <x v="91"/>
    <n v="0"/>
    <s v="De Bonte Raaf"/>
  </r>
  <r>
    <x v="30"/>
    <x v="92"/>
    <n v="37.1"/>
    <s v="De Bonte Raaf"/>
  </r>
  <r>
    <x v="30"/>
    <x v="93"/>
    <n v="0"/>
    <s v="De Bonte Raaf"/>
  </r>
  <r>
    <x v="30"/>
    <x v="94"/>
    <n v="37.1"/>
    <s v="De Bonte Raaf"/>
  </r>
  <r>
    <x v="30"/>
    <x v="95"/>
    <n v="0"/>
    <s v="De Bonte Raaf"/>
  </r>
  <r>
    <x v="30"/>
    <x v="96"/>
    <n v="2102.5700000000002"/>
    <s v="De Bonte Raaf"/>
  </r>
  <r>
    <x v="30"/>
    <x v="229"/>
    <n v="0"/>
    <s v="De Bonte Raaf"/>
  </r>
  <r>
    <x v="30"/>
    <x v="97"/>
    <n v="41.04"/>
    <s v="De Bonte Raaf"/>
  </r>
  <r>
    <x v="30"/>
    <x v="98"/>
    <n v="32.54"/>
    <s v="De Bonte Raaf"/>
  </r>
  <r>
    <x v="30"/>
    <x v="99"/>
    <n v="0"/>
    <s v="De Bonte Raaf"/>
  </r>
  <r>
    <x v="30"/>
    <x v="100"/>
    <n v="0"/>
    <s v="De Bonte Raaf"/>
  </r>
  <r>
    <x v="30"/>
    <x v="101"/>
    <n v="10.050000000000001"/>
    <s v="De Bonte Raaf"/>
  </r>
  <r>
    <x v="30"/>
    <x v="102"/>
    <n v="41.04"/>
    <s v="De Bonte Raaf"/>
  </r>
  <r>
    <x v="30"/>
    <x v="103"/>
    <n v="42.59"/>
    <s v="De Bonte Raaf"/>
  </r>
  <r>
    <x v="30"/>
    <x v="104"/>
    <n v="0"/>
    <s v="De Bonte Raaf"/>
  </r>
  <r>
    <x v="30"/>
    <x v="105"/>
    <n v="0"/>
    <s v="De Bonte Raaf"/>
  </r>
  <r>
    <x v="30"/>
    <x v="106"/>
    <n v="10.050000000000001"/>
    <s v="De Bonte Raaf"/>
  </r>
  <r>
    <x v="30"/>
    <x v="107"/>
    <n v="0"/>
    <s v="De Bonte Raaf"/>
  </r>
  <r>
    <x v="30"/>
    <x v="225"/>
    <n v="0"/>
    <s v="De Bonte Raaf"/>
  </r>
  <r>
    <x v="30"/>
    <x v="108"/>
    <n v="217.65"/>
    <s v="De Bonte Raaf"/>
  </r>
  <r>
    <x v="30"/>
    <x v="109"/>
    <n v="1828.26"/>
    <s v="De Bonte Raaf"/>
  </r>
  <r>
    <x v="30"/>
    <x v="110"/>
    <n v="75"/>
    <s v="De Bonte Raaf"/>
  </r>
  <r>
    <x v="30"/>
    <x v="111"/>
    <n v="0"/>
    <s v="De Bonte Raaf"/>
  </r>
  <r>
    <x v="30"/>
    <x v="112"/>
    <n v="73.28"/>
    <s v="De Bonte Raaf"/>
  </r>
  <r>
    <x v="30"/>
    <x v="113"/>
    <n v="0"/>
    <s v="De Bonte Raaf"/>
  </r>
  <r>
    <x v="30"/>
    <x v="114"/>
    <n v="0"/>
    <s v="De Bonte Raaf"/>
  </r>
  <r>
    <x v="30"/>
    <x v="115"/>
    <n v="0"/>
    <s v="De Bonte Raaf"/>
  </r>
  <r>
    <x v="30"/>
    <x v="116"/>
    <n v="0"/>
    <s v="De Bonte Raaf"/>
  </r>
  <r>
    <x v="30"/>
    <x v="117"/>
    <n v="0"/>
    <s v="De Bonte Raaf"/>
  </r>
  <r>
    <x v="30"/>
    <x v="118"/>
    <n v="0"/>
    <s v="De Bonte Raaf"/>
  </r>
  <r>
    <x v="30"/>
    <x v="119"/>
    <n v="0"/>
    <s v="De Bonte Raaf"/>
  </r>
  <r>
    <x v="30"/>
    <x v="120"/>
    <n v="0"/>
    <s v="De Bonte Raaf"/>
  </r>
  <r>
    <x v="30"/>
    <x v="121"/>
    <n v="0"/>
    <s v="De Bonte Raaf"/>
  </r>
  <r>
    <x v="30"/>
    <x v="122"/>
    <n v="30"/>
    <s v="De Bonte Raaf"/>
  </r>
  <r>
    <x v="30"/>
    <x v="123"/>
    <n v="0"/>
    <s v="De Bonte Raaf"/>
  </r>
  <r>
    <x v="30"/>
    <x v="124"/>
    <n v="0"/>
    <s v="De Bonte Raaf"/>
  </r>
  <r>
    <x v="30"/>
    <x v="125"/>
    <n v="0"/>
    <s v="De Bonte Raaf"/>
  </r>
  <r>
    <x v="30"/>
    <x v="126"/>
    <n v="0"/>
    <s v="De Bonte Raaf"/>
  </r>
  <r>
    <x v="30"/>
    <x v="127"/>
    <n v="0"/>
    <s v="De Bonte Raaf"/>
  </r>
  <r>
    <x v="30"/>
    <x v="128"/>
    <n v="0"/>
    <s v="De Bonte Raaf"/>
  </r>
  <r>
    <x v="30"/>
    <x v="129"/>
    <n v="0"/>
    <s v="De Bonte Raaf"/>
  </r>
  <r>
    <x v="30"/>
    <x v="130"/>
    <n v="-7.23"/>
    <s v="De Bonte Raaf"/>
  </r>
  <r>
    <x v="30"/>
    <x v="131"/>
    <n v="0"/>
    <s v="De Bonte Raaf"/>
  </r>
  <r>
    <x v="30"/>
    <x v="132"/>
    <n v="0"/>
    <s v="De Bonte Raaf"/>
  </r>
  <r>
    <x v="30"/>
    <x v="133"/>
    <n v="341.78"/>
    <s v="De Bonte Raaf"/>
  </r>
  <r>
    <x v="30"/>
    <x v="134"/>
    <n v="-63.7"/>
    <s v="De Bonte Raaf"/>
  </r>
  <r>
    <x v="30"/>
    <x v="135"/>
    <n v="-63.7"/>
    <s v="De Bonte Raaf"/>
  </r>
  <r>
    <x v="30"/>
    <x v="136"/>
    <n v="0"/>
    <s v="De Bonte Raaf"/>
  </r>
  <r>
    <x v="30"/>
    <x v="137"/>
    <n v="0"/>
    <s v="De Bonte Raaf"/>
  </r>
  <r>
    <x v="30"/>
    <x v="138"/>
    <n v="0"/>
    <s v="De Bonte Raaf"/>
  </r>
  <r>
    <x v="30"/>
    <x v="139"/>
    <n v="169.54"/>
    <s v="De Bonte Raaf"/>
  </r>
  <r>
    <x v="30"/>
    <x v="140"/>
    <n v="17.41"/>
    <s v="De Bonte Raaf"/>
  </r>
  <r>
    <x v="30"/>
    <x v="141"/>
    <n v="152.13"/>
    <s v="De Bonte Raaf"/>
  </r>
  <r>
    <x v="30"/>
    <x v="142"/>
    <n v="2.61"/>
    <s v="De Bonte Raaf"/>
  </r>
  <r>
    <x v="30"/>
    <x v="143"/>
    <n v="-2.61"/>
    <s v="De Bonte Raaf"/>
  </r>
  <r>
    <x v="30"/>
    <x v="144"/>
    <n v="3.48"/>
    <s v="De Bonte Raaf"/>
  </r>
  <r>
    <x v="30"/>
    <x v="145"/>
    <n v="-3.49"/>
    <s v="De Bonte Raaf"/>
  </r>
  <r>
    <x v="30"/>
    <x v="146"/>
    <n v="3.26"/>
    <s v="De Bonte Raaf"/>
  </r>
  <r>
    <x v="30"/>
    <x v="147"/>
    <n v="27.42"/>
    <s v="De Bonte Raaf"/>
  </r>
  <r>
    <x v="30"/>
    <x v="148"/>
    <n v="3.26"/>
    <s v="De Bonte Raaf"/>
  </r>
  <r>
    <x v="30"/>
    <x v="149"/>
    <n v="27.42"/>
    <s v="De Bonte Raaf"/>
  </r>
  <r>
    <x v="30"/>
    <x v="150"/>
    <n v="0"/>
    <s v="De Bonte Raaf"/>
  </r>
  <r>
    <x v="30"/>
    <x v="151"/>
    <n v="0"/>
    <s v="De Bonte Raaf"/>
  </r>
  <r>
    <x v="30"/>
    <x v="152"/>
    <n v="0"/>
    <s v="De Bonte Raaf"/>
  </r>
  <r>
    <x v="30"/>
    <x v="153"/>
    <n v="0"/>
    <s v="De Bonte Raaf"/>
  </r>
  <r>
    <x v="30"/>
    <x v="154"/>
    <n v="0"/>
    <s v="De Bonte Raaf"/>
  </r>
  <r>
    <x v="30"/>
    <x v="155"/>
    <n v="0"/>
    <s v="De Bonte Raaf"/>
  </r>
  <r>
    <x v="30"/>
    <x v="156"/>
    <n v="0"/>
    <s v="De Bonte Raaf"/>
  </r>
  <r>
    <x v="30"/>
    <x v="157"/>
    <n v="0"/>
    <s v="De Bonte Raaf"/>
  </r>
  <r>
    <x v="30"/>
    <x v="158"/>
    <n v="0"/>
    <s v="De Bonte Raaf"/>
  </r>
  <r>
    <x v="30"/>
    <x v="159"/>
    <n v="0"/>
    <s v="De Bonte Raaf"/>
  </r>
  <r>
    <x v="30"/>
    <x v="160"/>
    <n v="0"/>
    <s v="De Bonte Raaf"/>
  </r>
  <r>
    <x v="30"/>
    <x v="161"/>
    <n v="0"/>
    <s v="De Bonte Raaf"/>
  </r>
  <r>
    <x v="30"/>
    <x v="162"/>
    <n v="16.059999999999999"/>
    <s v="De Bonte Raaf"/>
  </r>
  <r>
    <x v="30"/>
    <x v="163"/>
    <n v="158.32"/>
    <s v="De Bonte Raaf"/>
  </r>
  <r>
    <x v="30"/>
    <x v="164"/>
    <n v="0"/>
    <s v="De Bonte Raaf"/>
  </r>
  <r>
    <x v="30"/>
    <x v="165"/>
    <n v="0"/>
    <s v="De Bonte Raaf"/>
  </r>
  <r>
    <x v="30"/>
    <x v="166"/>
    <n v="0"/>
    <s v="De Bonte Raaf"/>
  </r>
  <r>
    <x v="30"/>
    <x v="167"/>
    <n v="0"/>
    <s v="De Bonte Raaf"/>
  </r>
  <r>
    <x v="30"/>
    <x v="168"/>
    <n v="0"/>
    <s v="De Bonte Raaf"/>
  </r>
  <r>
    <x v="30"/>
    <x v="169"/>
    <n v="0"/>
    <s v="De Bonte Raaf"/>
  </r>
  <r>
    <x v="30"/>
    <x v="170"/>
    <n v="1.17"/>
    <s v="De Bonte Raaf"/>
  </r>
  <r>
    <x v="30"/>
    <x v="171"/>
    <n v="11.35"/>
    <s v="De Bonte Raaf"/>
  </r>
  <r>
    <x v="30"/>
    <x v="172"/>
    <n v="0"/>
    <s v="De Bonte Raaf"/>
  </r>
  <r>
    <x v="30"/>
    <x v="173"/>
    <n v="0"/>
    <s v="De Bonte Raaf"/>
  </r>
  <r>
    <x v="30"/>
    <x v="174"/>
    <n v="0"/>
    <s v="De Bonte Raaf"/>
  </r>
  <r>
    <x v="30"/>
    <x v="175"/>
    <n v="0"/>
    <s v="De Bonte Raaf"/>
  </r>
  <r>
    <x v="30"/>
    <x v="176"/>
    <n v="17.54"/>
    <s v="De Bonte Raaf"/>
  </r>
  <r>
    <x v="30"/>
    <x v="177"/>
    <n v="161.9"/>
    <s v="De Bonte Raaf"/>
  </r>
  <r>
    <x v="30"/>
    <x v="178"/>
    <n v="0"/>
    <s v="De Bonte Raaf"/>
  </r>
  <r>
    <x v="30"/>
    <x v="179"/>
    <n v="0"/>
    <s v="De Bonte Raaf"/>
  </r>
  <r>
    <x v="30"/>
    <x v="180"/>
    <n v="0"/>
    <s v="De Bonte Raaf"/>
  </r>
  <r>
    <x v="30"/>
    <x v="181"/>
    <n v="0"/>
    <s v="De Bonte Raaf"/>
  </r>
  <r>
    <x v="30"/>
    <x v="182"/>
    <n v="0.77"/>
    <s v="De Bonte Raaf"/>
  </r>
  <r>
    <x v="30"/>
    <x v="183"/>
    <n v="7.78"/>
    <s v="De Bonte Raaf"/>
  </r>
  <r>
    <x v="30"/>
    <x v="184"/>
    <n v="0"/>
    <s v="De Bonte Raaf"/>
  </r>
  <r>
    <x v="30"/>
    <x v="185"/>
    <n v="0"/>
    <s v="De Bonte Raaf"/>
  </r>
  <r>
    <x v="30"/>
    <x v="186"/>
    <n v="0"/>
    <s v="De Bonte Raaf"/>
  </r>
  <r>
    <x v="30"/>
    <x v="187"/>
    <n v="0"/>
    <s v="De Bonte Raaf"/>
  </r>
  <r>
    <x v="30"/>
    <x v="188"/>
    <n v="0"/>
    <s v="De Bonte Raaf"/>
  </r>
  <r>
    <x v="30"/>
    <x v="189"/>
    <n v="0"/>
    <s v="De Bonte Raaf"/>
  </r>
  <r>
    <x v="30"/>
    <x v="190"/>
    <n v="0"/>
    <s v="De Bonte Raaf"/>
  </r>
  <r>
    <x v="30"/>
    <x v="191"/>
    <n v="0"/>
    <s v="De Bonte Raaf"/>
  </r>
  <r>
    <x v="30"/>
    <x v="192"/>
    <n v="0"/>
    <s v="De Bonte Raaf"/>
  </r>
  <r>
    <x v="30"/>
    <x v="193"/>
    <n v="0"/>
    <s v="De Bonte Raaf"/>
  </r>
  <r>
    <x v="30"/>
    <x v="194"/>
    <n v="14.8"/>
    <s v="De Bonte Raaf"/>
  </r>
  <r>
    <x v="30"/>
    <x v="195"/>
    <n v="147.16999999999999"/>
    <s v="De Bonte Raaf"/>
  </r>
  <r>
    <x v="30"/>
    <x v="196"/>
    <n v="0"/>
    <s v="De Bonte Raaf"/>
  </r>
  <r>
    <x v="30"/>
    <x v="197"/>
    <n v="-80.67"/>
    <s v="De Bonte Raaf"/>
  </r>
  <r>
    <x v="30"/>
    <x v="198"/>
    <n v="-649.33000000000004"/>
    <s v="De Bonte Raaf"/>
  </r>
  <r>
    <x v="30"/>
    <x v="199"/>
    <n v="-1.22"/>
    <s v="De Bonte Raaf"/>
  </r>
  <r>
    <x v="30"/>
    <x v="200"/>
    <n v="-128.09"/>
    <s v="De Bonte Raaf"/>
  </r>
  <r>
    <x v="30"/>
    <x v="201"/>
    <n v="0"/>
    <s v="De Bonte Raaf"/>
  </r>
  <r>
    <x v="30"/>
    <x v="202"/>
    <n v="0"/>
    <s v="De Bonte Raaf"/>
  </r>
  <r>
    <x v="30"/>
    <x v="203"/>
    <n v="0"/>
    <s v="De Bonte Raaf"/>
  </r>
  <r>
    <x v="30"/>
    <x v="204"/>
    <n v="0"/>
    <s v="De Bonte Raaf"/>
  </r>
  <r>
    <x v="30"/>
    <x v="205"/>
    <n v="0"/>
    <s v="De Bonte Raaf"/>
  </r>
  <r>
    <x v="30"/>
    <x v="206"/>
    <n v="139.02000000000001"/>
    <s v="De Bonte Raaf"/>
  </r>
  <r>
    <x v="30"/>
    <x v="207"/>
    <n v="1355.15"/>
    <s v="De Bonte Raaf"/>
  </r>
  <r>
    <x v="30"/>
    <x v="208"/>
    <n v="0"/>
    <s v="De Bonte Raaf"/>
  </r>
  <r>
    <x v="30"/>
    <x v="209"/>
    <n v="0"/>
    <s v="De Bonte Raaf"/>
  </r>
  <r>
    <x v="30"/>
    <x v="210"/>
    <n v="139.02000000000001"/>
    <s v="De Bonte Raaf"/>
  </r>
  <r>
    <x v="30"/>
    <x v="211"/>
    <n v="1355.15"/>
    <s v="De Bonte Raaf"/>
  </r>
  <r>
    <x v="30"/>
    <x v="212"/>
    <n v="0"/>
    <s v="De Bonte Raaf"/>
  </r>
  <r>
    <x v="30"/>
    <x v="213"/>
    <n v="5.05"/>
    <s v="De Bonte Raaf"/>
  </r>
</pivotCacheRecords>
</file>

<file path=xl/pivotCache/pivotCacheRecords5.xml><?xml version="1.0" encoding="utf-8"?>
<pivotCacheRecords xmlns="http://schemas.openxmlformats.org/spreadsheetml/2006/main" xmlns:r="http://schemas.openxmlformats.org/officeDocument/2006/relationships" count="265">
  <r>
    <x v="0"/>
    <x v="0"/>
    <s v="De Bonte Raaf"/>
    <x v="0"/>
    <x v="0"/>
    <x v="0"/>
    <x v="0"/>
    <x v="0"/>
    <x v="0"/>
    <s v="36,00"/>
    <n v="0"/>
    <n v="0"/>
    <n v="0"/>
    <n v="23"/>
    <n v="262"/>
    <n v="0"/>
    <n v="0"/>
    <n v="0"/>
    <n v="0"/>
    <n v="0"/>
  </r>
  <r>
    <x v="0"/>
    <x v="0"/>
    <s v="De Bonte Raaf"/>
    <x v="1"/>
    <x v="0"/>
    <x v="0"/>
    <x v="0"/>
    <x v="1"/>
    <x v="0"/>
    <s v="36,00"/>
    <n v="165.6"/>
    <n v="156"/>
    <n v="0"/>
    <n v="23"/>
    <n v="262"/>
    <n v="1"/>
    <n v="8.7999999999999995E-2"/>
    <n v="2510.0300000000002"/>
    <n v="2510.0300000000002"/>
    <n v="15.16"/>
  </r>
  <r>
    <x v="0"/>
    <x v="0"/>
    <s v="De Bonte Raaf"/>
    <x v="2"/>
    <x v="0"/>
    <x v="1"/>
    <x v="1"/>
    <x v="0"/>
    <x v="0"/>
    <s v="36,00"/>
    <n v="93.6"/>
    <n v="93.6"/>
    <n v="0"/>
    <n v="23"/>
    <n v="262"/>
    <n v="0.56499999999999995"/>
    <n v="0.05"/>
    <n v="1321.57"/>
    <n v="2339.06"/>
    <n v="14.12"/>
  </r>
  <r>
    <x v="0"/>
    <x v="0"/>
    <s v="De Bonte Raaf"/>
    <x v="3"/>
    <x v="0"/>
    <x v="1"/>
    <x v="2"/>
    <x v="0"/>
    <x v="0"/>
    <s v="36,00"/>
    <n v="165.6"/>
    <n v="156"/>
    <n v="0"/>
    <n v="23"/>
    <n v="262"/>
    <n v="1"/>
    <n v="8.7999999999999995E-2"/>
    <n v="6589.99"/>
    <n v="6589.99"/>
    <n v="39.79"/>
  </r>
  <r>
    <x v="0"/>
    <x v="0"/>
    <s v="De Bonte Raaf"/>
    <x v="4"/>
    <x v="0"/>
    <x v="1"/>
    <x v="3"/>
    <x v="1"/>
    <x v="0"/>
    <s v="36,00"/>
    <n v="92"/>
    <n v="86.67"/>
    <n v="0"/>
    <n v="23"/>
    <n v="262"/>
    <n v="0.55600000000000005"/>
    <n v="4.9000000000000002E-2"/>
    <n v="1440.92"/>
    <n v="2591.58"/>
    <n v="15.66"/>
  </r>
  <r>
    <x v="0"/>
    <x v="0"/>
    <s v="De Bonte Raaf"/>
    <x v="5"/>
    <x v="0"/>
    <x v="1"/>
    <x v="0"/>
    <x v="1"/>
    <x v="0"/>
    <s v="36,00"/>
    <n v="108"/>
    <n v="104"/>
    <n v="0"/>
    <n v="23"/>
    <n v="262"/>
    <n v="0.65200000000000002"/>
    <n v="5.7000000000000002E-2"/>
    <n v="1992.59"/>
    <n v="3056.12"/>
    <n v="18.45"/>
  </r>
  <r>
    <x v="0"/>
    <x v="0"/>
    <s v="De Bonte Raaf"/>
    <x v="6"/>
    <x v="0"/>
    <x v="1"/>
    <x v="0"/>
    <x v="2"/>
    <x v="0"/>
    <s v="36,00"/>
    <n v="100.8"/>
    <n v="93.6"/>
    <n v="0"/>
    <n v="23"/>
    <n v="262"/>
    <n v="0.60899999999999999"/>
    <n v="5.2999999999999999E-2"/>
    <n v="1949.51"/>
    <n v="3201.17"/>
    <n v="19.34"/>
  </r>
  <r>
    <x v="0"/>
    <x v="0"/>
    <s v="De Bonte Raaf"/>
    <x v="7"/>
    <x v="0"/>
    <x v="0"/>
    <x v="0"/>
    <x v="2"/>
    <x v="0"/>
    <s v="36,00"/>
    <n v="165.6"/>
    <n v="156"/>
    <n v="0"/>
    <n v="23"/>
    <n v="262"/>
    <n v="1"/>
    <n v="8.7999999999999995E-2"/>
    <n v="3380.7"/>
    <n v="3380.7"/>
    <n v="20.41"/>
  </r>
  <r>
    <x v="0"/>
    <x v="0"/>
    <s v="De Bonte Raaf"/>
    <x v="8"/>
    <x v="0"/>
    <x v="0"/>
    <x v="0"/>
    <x v="2"/>
    <x v="0"/>
    <s v="36,00"/>
    <n v="129.6"/>
    <n v="124.8"/>
    <n v="0"/>
    <n v="23"/>
    <n v="262"/>
    <n v="0.78300000000000003"/>
    <n v="6.9000000000000006E-2"/>
    <n v="2331.54"/>
    <n v="2977.7"/>
    <n v="17.989999999999998"/>
  </r>
  <r>
    <x v="0"/>
    <x v="0"/>
    <s v="De Bonte Raaf"/>
    <x v="9"/>
    <x v="0"/>
    <x v="0"/>
    <x v="0"/>
    <x v="3"/>
    <x v="0"/>
    <s v="36,00"/>
    <n v="82.8"/>
    <n v="78"/>
    <n v="0"/>
    <n v="23"/>
    <n v="262"/>
    <n v="0.5"/>
    <n v="4.3999999999999997E-2"/>
    <n v="1296.83"/>
    <n v="2593.66"/>
    <n v="15.66"/>
  </r>
  <r>
    <x v="0"/>
    <x v="0"/>
    <s v="De Bonte Raaf"/>
    <x v="10"/>
    <x v="0"/>
    <x v="0"/>
    <x v="0"/>
    <x v="3"/>
    <x v="0"/>
    <s v="36,00"/>
    <n v="0"/>
    <n v="0"/>
    <n v="0"/>
    <n v="23"/>
    <n v="262"/>
    <n v="0"/>
    <n v="0"/>
    <n v="0"/>
    <n v="0"/>
    <n v="0"/>
  </r>
  <r>
    <x v="0"/>
    <x v="1"/>
    <s v="De Bonte Raaf"/>
    <x v="0"/>
    <x v="0"/>
    <x v="0"/>
    <x v="0"/>
    <x v="0"/>
    <x v="0"/>
    <s v="36,00"/>
    <n v="0"/>
    <n v="0"/>
    <n v="0"/>
    <n v="20"/>
    <n v="262"/>
    <n v="0"/>
    <n v="0"/>
    <n v="0"/>
    <n v="0"/>
    <n v="0"/>
  </r>
  <r>
    <x v="0"/>
    <x v="1"/>
    <s v="De Bonte Raaf"/>
    <x v="1"/>
    <x v="0"/>
    <x v="0"/>
    <x v="0"/>
    <x v="1"/>
    <x v="0"/>
    <s v="36,00"/>
    <n v="144"/>
    <n v="156"/>
    <n v="0"/>
    <n v="20"/>
    <n v="262"/>
    <n v="1"/>
    <n v="7.5999999999999998E-2"/>
    <n v="2510.0300000000002"/>
    <n v="2510.0300000000002"/>
    <n v="17.43"/>
  </r>
  <r>
    <x v="0"/>
    <x v="1"/>
    <s v="De Bonte Raaf"/>
    <x v="2"/>
    <x v="0"/>
    <x v="1"/>
    <x v="1"/>
    <x v="0"/>
    <x v="0"/>
    <s v="36,00"/>
    <n v="86.4"/>
    <n v="93.6"/>
    <n v="0"/>
    <n v="20"/>
    <n v="262"/>
    <n v="0.6"/>
    <n v="4.5999999999999999E-2"/>
    <n v="1321.57"/>
    <n v="2202.62"/>
    <n v="15.3"/>
  </r>
  <r>
    <x v="0"/>
    <x v="1"/>
    <s v="De Bonte Raaf"/>
    <x v="3"/>
    <x v="0"/>
    <x v="1"/>
    <x v="2"/>
    <x v="0"/>
    <x v="0"/>
    <s v="36,00"/>
    <n v="144"/>
    <n v="156"/>
    <n v="0"/>
    <n v="20"/>
    <n v="262"/>
    <n v="1"/>
    <n v="7.5999999999999998E-2"/>
    <n v="6589.99"/>
    <n v="6589.99"/>
    <n v="45.76"/>
  </r>
  <r>
    <x v="0"/>
    <x v="1"/>
    <s v="De Bonte Raaf"/>
    <x v="4"/>
    <x v="0"/>
    <x v="1"/>
    <x v="3"/>
    <x v="1"/>
    <x v="0"/>
    <s v="36,00"/>
    <n v="80"/>
    <n v="86.67"/>
    <n v="0"/>
    <n v="20"/>
    <n v="262"/>
    <n v="0.55600000000000005"/>
    <n v="4.2000000000000003E-2"/>
    <n v="1440.92"/>
    <n v="2591.58"/>
    <n v="18.010000000000002"/>
  </r>
  <r>
    <x v="0"/>
    <x v="1"/>
    <s v="De Bonte Raaf"/>
    <x v="5"/>
    <x v="0"/>
    <x v="1"/>
    <x v="0"/>
    <x v="1"/>
    <x v="0"/>
    <s v="36,00"/>
    <n v="96"/>
    <n v="104"/>
    <n v="0"/>
    <n v="20"/>
    <n v="262"/>
    <n v="0.66700000000000004"/>
    <n v="5.0999999999999997E-2"/>
    <n v="1992.59"/>
    <n v="2987.39"/>
    <n v="20.76"/>
  </r>
  <r>
    <x v="0"/>
    <x v="1"/>
    <s v="De Bonte Raaf"/>
    <x v="6"/>
    <x v="0"/>
    <x v="1"/>
    <x v="0"/>
    <x v="2"/>
    <x v="0"/>
    <s v="36,00"/>
    <n v="86.4"/>
    <n v="93.6"/>
    <n v="0"/>
    <n v="20"/>
    <n v="262"/>
    <n v="0.6"/>
    <n v="4.5999999999999999E-2"/>
    <n v="1949.51"/>
    <n v="3249.18"/>
    <n v="22.56"/>
  </r>
  <r>
    <x v="0"/>
    <x v="1"/>
    <s v="De Bonte Raaf"/>
    <x v="7"/>
    <x v="0"/>
    <x v="0"/>
    <x v="0"/>
    <x v="2"/>
    <x v="0"/>
    <s v="36,00"/>
    <n v="144"/>
    <n v="156"/>
    <n v="0"/>
    <n v="20"/>
    <n v="262"/>
    <n v="1"/>
    <n v="7.5999999999999998E-2"/>
    <n v="3380.7"/>
    <n v="3380.7"/>
    <n v="23.48"/>
  </r>
  <r>
    <x v="0"/>
    <x v="1"/>
    <s v="De Bonte Raaf"/>
    <x v="8"/>
    <x v="0"/>
    <x v="0"/>
    <x v="0"/>
    <x v="2"/>
    <x v="0"/>
    <s v="36,00"/>
    <n v="115.2"/>
    <n v="124.8"/>
    <n v="0"/>
    <n v="20"/>
    <n v="262"/>
    <n v="0.8"/>
    <n v="6.0999999999999999E-2"/>
    <n v="2331.54"/>
    <n v="2914.42"/>
    <n v="20.239999999999998"/>
  </r>
  <r>
    <x v="0"/>
    <x v="1"/>
    <s v="De Bonte Raaf"/>
    <x v="9"/>
    <x v="0"/>
    <x v="0"/>
    <x v="0"/>
    <x v="3"/>
    <x v="0"/>
    <s v="36,00"/>
    <n v="72"/>
    <n v="78"/>
    <n v="0"/>
    <n v="20"/>
    <n v="262"/>
    <n v="0.5"/>
    <n v="3.7999999999999999E-2"/>
    <n v="1296.83"/>
    <n v="2593.66"/>
    <n v="18.010000000000002"/>
  </r>
  <r>
    <x v="0"/>
    <x v="1"/>
    <s v="De Bonte Raaf"/>
    <x v="10"/>
    <x v="0"/>
    <x v="0"/>
    <x v="0"/>
    <x v="3"/>
    <x v="0"/>
    <s v="36,00"/>
    <n v="0"/>
    <n v="0"/>
    <n v="0"/>
    <n v="20"/>
    <n v="262"/>
    <n v="0"/>
    <n v="0"/>
    <n v="0"/>
    <n v="0"/>
    <n v="0"/>
  </r>
  <r>
    <x v="0"/>
    <x v="2"/>
    <s v="De Bonte Raaf"/>
    <x v="0"/>
    <x v="0"/>
    <x v="0"/>
    <x v="0"/>
    <x v="0"/>
    <x v="0"/>
    <s v="36,00"/>
    <n v="0"/>
    <n v="0"/>
    <n v="0"/>
    <n v="22"/>
    <n v="262"/>
    <n v="0"/>
    <n v="0"/>
    <n v="0"/>
    <n v="0"/>
    <n v="0"/>
  </r>
  <r>
    <x v="0"/>
    <x v="2"/>
    <s v="De Bonte Raaf"/>
    <x v="1"/>
    <x v="0"/>
    <x v="0"/>
    <x v="0"/>
    <x v="1"/>
    <x v="0"/>
    <s v="36,00"/>
    <n v="158.4"/>
    <n v="156"/>
    <n v="0"/>
    <n v="22"/>
    <n v="262"/>
    <n v="1"/>
    <n v="8.4000000000000005E-2"/>
    <n v="2510.0300000000002"/>
    <n v="2510.0300000000002"/>
    <n v="15.85"/>
  </r>
  <r>
    <x v="0"/>
    <x v="2"/>
    <s v="De Bonte Raaf"/>
    <x v="2"/>
    <x v="0"/>
    <x v="1"/>
    <x v="1"/>
    <x v="0"/>
    <x v="0"/>
    <s v="36,00"/>
    <n v="100.8"/>
    <n v="93.6"/>
    <n v="0"/>
    <n v="22"/>
    <n v="262"/>
    <n v="0.63600000000000001"/>
    <n v="5.2999999999999999E-2"/>
    <n v="1321.57"/>
    <n v="2077.94"/>
    <n v="13.11"/>
  </r>
  <r>
    <x v="0"/>
    <x v="2"/>
    <s v="De Bonte Raaf"/>
    <x v="3"/>
    <x v="0"/>
    <x v="1"/>
    <x v="2"/>
    <x v="0"/>
    <x v="0"/>
    <s v="36,00"/>
    <n v="158.4"/>
    <n v="156"/>
    <n v="0"/>
    <n v="22"/>
    <n v="262"/>
    <n v="1"/>
    <n v="8.4000000000000005E-2"/>
    <n v="6589.99"/>
    <n v="6589.99"/>
    <n v="41.6"/>
  </r>
  <r>
    <x v="0"/>
    <x v="2"/>
    <s v="De Bonte Raaf"/>
    <x v="4"/>
    <x v="0"/>
    <x v="1"/>
    <x v="3"/>
    <x v="1"/>
    <x v="0"/>
    <s v="36,00"/>
    <n v="88"/>
    <n v="86.67"/>
    <n v="0"/>
    <n v="22"/>
    <n v="262"/>
    <n v="0.55600000000000005"/>
    <n v="4.7E-2"/>
    <n v="1440.92"/>
    <n v="2591.58"/>
    <n v="16.37"/>
  </r>
  <r>
    <x v="0"/>
    <x v="2"/>
    <s v="De Bonte Raaf"/>
    <x v="5"/>
    <x v="0"/>
    <x v="1"/>
    <x v="0"/>
    <x v="1"/>
    <x v="0"/>
    <s v="36,00"/>
    <n v="108"/>
    <n v="104"/>
    <n v="0"/>
    <n v="22"/>
    <n v="262"/>
    <n v="0.68200000000000005"/>
    <n v="5.7000000000000002E-2"/>
    <n v="1992.59"/>
    <n v="2921.69"/>
    <n v="18.45"/>
  </r>
  <r>
    <x v="0"/>
    <x v="2"/>
    <s v="De Bonte Raaf"/>
    <x v="6"/>
    <x v="0"/>
    <x v="1"/>
    <x v="0"/>
    <x v="2"/>
    <x v="0"/>
    <s v="36,00"/>
    <n v="93.6"/>
    <n v="93.6"/>
    <n v="0"/>
    <n v="22"/>
    <n v="262"/>
    <n v="0.59099999999999997"/>
    <n v="0.05"/>
    <n v="1949.51"/>
    <n v="3298.66"/>
    <n v="20.83"/>
  </r>
  <r>
    <x v="0"/>
    <x v="2"/>
    <s v="De Bonte Raaf"/>
    <x v="7"/>
    <x v="0"/>
    <x v="0"/>
    <x v="0"/>
    <x v="2"/>
    <x v="0"/>
    <s v="36,00"/>
    <n v="158.4"/>
    <n v="156"/>
    <n v="0"/>
    <n v="22"/>
    <n v="262"/>
    <n v="1"/>
    <n v="8.4000000000000005E-2"/>
    <n v="3380.7"/>
    <n v="3380.7"/>
    <n v="21.34"/>
  </r>
  <r>
    <x v="0"/>
    <x v="2"/>
    <s v="De Bonte Raaf"/>
    <x v="8"/>
    <x v="0"/>
    <x v="0"/>
    <x v="0"/>
    <x v="2"/>
    <x v="0"/>
    <s v="36,00"/>
    <n v="129.6"/>
    <n v="124.8"/>
    <n v="0"/>
    <n v="22"/>
    <n v="262"/>
    <n v="0.81799999999999995"/>
    <n v="6.9000000000000006E-2"/>
    <n v="2331.54"/>
    <n v="2850.29"/>
    <n v="17.989999999999998"/>
  </r>
  <r>
    <x v="0"/>
    <x v="2"/>
    <s v="De Bonte Raaf"/>
    <x v="9"/>
    <x v="0"/>
    <x v="0"/>
    <x v="0"/>
    <x v="3"/>
    <x v="0"/>
    <s v="36,00"/>
    <n v="79.2"/>
    <n v="78"/>
    <n v="0"/>
    <n v="22"/>
    <n v="262"/>
    <n v="0.5"/>
    <n v="4.2000000000000003E-2"/>
    <n v="1296.83"/>
    <n v="2593.66"/>
    <n v="16.37"/>
  </r>
  <r>
    <x v="0"/>
    <x v="2"/>
    <s v="De Bonte Raaf"/>
    <x v="10"/>
    <x v="0"/>
    <x v="0"/>
    <x v="0"/>
    <x v="3"/>
    <x v="0"/>
    <s v="36,00"/>
    <n v="0"/>
    <n v="0"/>
    <n v="0"/>
    <n v="22"/>
    <n v="262"/>
    <n v="0"/>
    <n v="0"/>
    <n v="0"/>
    <n v="0"/>
    <n v="0"/>
  </r>
  <r>
    <x v="0"/>
    <x v="3"/>
    <s v="De Bonte Raaf"/>
    <x v="0"/>
    <x v="0"/>
    <x v="0"/>
    <x v="3"/>
    <x v="0"/>
    <x v="0"/>
    <s v="36,00"/>
    <n v="0"/>
    <n v="0"/>
    <n v="0"/>
    <n v="22"/>
    <n v="262"/>
    <n v="0"/>
    <n v="0"/>
    <n v="0"/>
    <n v="0"/>
    <n v="0"/>
  </r>
  <r>
    <x v="0"/>
    <x v="3"/>
    <s v="De Bonte Raaf"/>
    <x v="1"/>
    <x v="0"/>
    <x v="0"/>
    <x v="0"/>
    <x v="1"/>
    <x v="0"/>
    <s v="36,00"/>
    <n v="158.4"/>
    <n v="156"/>
    <n v="0"/>
    <n v="22"/>
    <n v="262"/>
    <n v="1"/>
    <n v="8.4000000000000005E-2"/>
    <n v="2788.93"/>
    <n v="2788.93"/>
    <n v="17.61"/>
  </r>
  <r>
    <x v="0"/>
    <x v="3"/>
    <s v="De Bonte Raaf"/>
    <x v="11"/>
    <x v="1"/>
    <x v="0"/>
    <x v="0"/>
    <x v="0"/>
    <x v="0"/>
    <s v="36,00"/>
    <n v="158.4"/>
    <n v="156"/>
    <n v="0"/>
    <n v="22"/>
    <n v="262"/>
    <n v="1"/>
    <n v="8.4000000000000005E-2"/>
    <n v="2227.5700000000002"/>
    <n v="2227.5700000000002"/>
    <n v="14.06"/>
  </r>
  <r>
    <x v="0"/>
    <x v="3"/>
    <s v="De Bonte Raaf"/>
    <x v="12"/>
    <x v="1"/>
    <x v="1"/>
    <x v="1"/>
    <x v="2"/>
    <x v="0"/>
    <s v="36,00"/>
    <n v="50.4"/>
    <n v="50.4"/>
    <n v="0"/>
    <n v="22"/>
    <n v="262"/>
    <n v="0.318"/>
    <n v="2.7E-2"/>
    <n v="742.17"/>
    <n v="2333.87"/>
    <n v="14.73"/>
  </r>
  <r>
    <x v="0"/>
    <x v="3"/>
    <s v="De Bonte Raaf"/>
    <x v="2"/>
    <x v="0"/>
    <x v="1"/>
    <x v="1"/>
    <x v="0"/>
    <x v="0"/>
    <s v="36,00"/>
    <n v="93.6"/>
    <n v="93.6"/>
    <n v="0"/>
    <n v="22"/>
    <n v="262"/>
    <n v="0.59099999999999997"/>
    <n v="0.05"/>
    <n v="1468.41"/>
    <n v="2484.62"/>
    <n v="15.69"/>
  </r>
  <r>
    <x v="0"/>
    <x v="3"/>
    <s v="De Bonte Raaf"/>
    <x v="3"/>
    <x v="0"/>
    <x v="1"/>
    <x v="2"/>
    <x v="0"/>
    <x v="0"/>
    <s v="36,00"/>
    <n v="158.4"/>
    <n v="156"/>
    <n v="0"/>
    <n v="22"/>
    <n v="262"/>
    <n v="1"/>
    <n v="8.4000000000000005E-2"/>
    <n v="7227.94"/>
    <n v="7227.94"/>
    <n v="45.63"/>
  </r>
  <r>
    <x v="0"/>
    <x v="3"/>
    <s v="De Bonte Raaf"/>
    <x v="4"/>
    <x v="0"/>
    <x v="1"/>
    <x v="3"/>
    <x v="1"/>
    <x v="0"/>
    <s v="36,00"/>
    <n v="88"/>
    <n v="86.67"/>
    <n v="0"/>
    <n v="22"/>
    <n v="262"/>
    <n v="0.55600000000000005"/>
    <n v="4.7E-2"/>
    <n v="1601.16"/>
    <n v="2879.78"/>
    <n v="18.2"/>
  </r>
  <r>
    <x v="0"/>
    <x v="3"/>
    <s v="De Bonte Raaf"/>
    <x v="5"/>
    <x v="0"/>
    <x v="1"/>
    <x v="0"/>
    <x v="1"/>
    <x v="0"/>
    <s v="36,00"/>
    <n v="102"/>
    <n v="104.01"/>
    <n v="0"/>
    <n v="22"/>
    <n v="262"/>
    <n v="0.64400000000000002"/>
    <n v="5.3999999999999999E-2"/>
    <n v="2312.5500000000002"/>
    <n v="3590.92"/>
    <n v="22.67"/>
  </r>
  <r>
    <x v="0"/>
    <x v="3"/>
    <s v="De Bonte Raaf"/>
    <x v="6"/>
    <x v="0"/>
    <x v="1"/>
    <x v="0"/>
    <x v="2"/>
    <x v="0"/>
    <s v="36,00"/>
    <n v="93.6"/>
    <n v="93.6"/>
    <n v="0"/>
    <n v="22"/>
    <n v="262"/>
    <n v="0.59099999999999997"/>
    <n v="0.05"/>
    <n v="2166.12"/>
    <n v="3665.18"/>
    <n v="23.14"/>
  </r>
  <r>
    <x v="0"/>
    <x v="3"/>
    <s v="De Bonte Raaf"/>
    <x v="7"/>
    <x v="0"/>
    <x v="0"/>
    <x v="0"/>
    <x v="2"/>
    <x v="0"/>
    <s v="36,00"/>
    <n v="158.4"/>
    <n v="156"/>
    <n v="0"/>
    <n v="22"/>
    <n v="262"/>
    <n v="1"/>
    <n v="8.4000000000000005E-2"/>
    <n v="3756.33"/>
    <n v="3756.33"/>
    <n v="23.71"/>
  </r>
  <r>
    <x v="0"/>
    <x v="3"/>
    <s v="De Bonte Raaf"/>
    <x v="8"/>
    <x v="0"/>
    <x v="0"/>
    <x v="0"/>
    <x v="2"/>
    <x v="0"/>
    <s v="36,00"/>
    <n v="129.6"/>
    <n v="124.8"/>
    <n v="0"/>
    <n v="22"/>
    <n v="262"/>
    <n v="0.81799999999999995"/>
    <n v="6.9000000000000006E-2"/>
    <n v="2590.61"/>
    <n v="3167"/>
    <n v="19.989999999999998"/>
  </r>
  <r>
    <x v="0"/>
    <x v="3"/>
    <s v="De Bonte Raaf"/>
    <x v="9"/>
    <x v="0"/>
    <x v="0"/>
    <x v="0"/>
    <x v="3"/>
    <x v="0"/>
    <s v="36,00"/>
    <n v="79.2"/>
    <n v="78"/>
    <n v="0"/>
    <n v="22"/>
    <n v="262"/>
    <n v="0.5"/>
    <n v="4.2000000000000003E-2"/>
    <n v="1440.92"/>
    <n v="2881.84"/>
    <n v="18.190000000000001"/>
  </r>
  <r>
    <x v="0"/>
    <x v="3"/>
    <s v="De Bonte Raaf"/>
    <x v="10"/>
    <x v="0"/>
    <x v="0"/>
    <x v="0"/>
    <x v="3"/>
    <x v="0"/>
    <s v="36,00"/>
    <n v="0"/>
    <n v="0"/>
    <n v="0"/>
    <n v="22"/>
    <n v="262"/>
    <n v="0"/>
    <n v="0"/>
    <n v="0"/>
    <n v="0"/>
    <n v="0"/>
  </r>
  <r>
    <x v="0"/>
    <x v="4"/>
    <s v="De Bonte Raaf"/>
    <x v="0"/>
    <x v="0"/>
    <x v="0"/>
    <x v="3"/>
    <x v="0"/>
    <x v="0"/>
    <s v="36,00"/>
    <n v="0"/>
    <n v="0"/>
    <n v="0"/>
    <n v="21"/>
    <n v="262"/>
    <n v="0"/>
    <n v="0"/>
    <n v="0"/>
    <n v="0"/>
    <n v="0"/>
  </r>
  <r>
    <x v="0"/>
    <x v="4"/>
    <s v="De Bonte Raaf"/>
    <x v="1"/>
    <x v="0"/>
    <x v="0"/>
    <x v="0"/>
    <x v="1"/>
    <x v="0"/>
    <s v="36,00"/>
    <n v="151.19999999999999"/>
    <n v="156"/>
    <n v="0"/>
    <n v="21"/>
    <n v="262"/>
    <n v="1"/>
    <n v="0.08"/>
    <n v="2935.48"/>
    <n v="2935.48"/>
    <n v="19.41"/>
  </r>
  <r>
    <x v="0"/>
    <x v="4"/>
    <s v="De Bonte Raaf"/>
    <x v="11"/>
    <x v="1"/>
    <x v="0"/>
    <x v="0"/>
    <x v="0"/>
    <x v="0"/>
    <s v="36,00"/>
    <n v="151.19999999999999"/>
    <n v="156"/>
    <n v="0"/>
    <n v="21"/>
    <n v="262"/>
    <n v="1"/>
    <n v="0.08"/>
    <n v="2277.38"/>
    <n v="2277.38"/>
    <n v="15.06"/>
  </r>
  <r>
    <x v="0"/>
    <x v="4"/>
    <s v="De Bonte Raaf"/>
    <x v="12"/>
    <x v="1"/>
    <x v="1"/>
    <x v="1"/>
    <x v="2"/>
    <x v="0"/>
    <s v="36,00"/>
    <n v="86.4"/>
    <n v="93.6"/>
    <n v="0"/>
    <n v="21"/>
    <n v="262"/>
    <n v="0.57099999999999995"/>
    <n v="4.5999999999999999E-2"/>
    <n v="1382.04"/>
    <n v="2420.39"/>
    <n v="16"/>
  </r>
  <r>
    <x v="0"/>
    <x v="4"/>
    <s v="De Bonte Raaf"/>
    <x v="2"/>
    <x v="0"/>
    <x v="1"/>
    <x v="1"/>
    <x v="0"/>
    <x v="0"/>
    <s v="36,00"/>
    <n v="86.4"/>
    <n v="93.6"/>
    <n v="0"/>
    <n v="21"/>
    <n v="262"/>
    <n v="0.57099999999999995"/>
    <n v="4.5999999999999999E-2"/>
    <n v="1563.54"/>
    <n v="2738.25"/>
    <n v="18.100000000000001"/>
  </r>
  <r>
    <x v="0"/>
    <x v="4"/>
    <s v="De Bonte Raaf"/>
    <x v="3"/>
    <x v="0"/>
    <x v="1"/>
    <x v="2"/>
    <x v="0"/>
    <x v="0"/>
    <s v="36,00"/>
    <n v="151.19999999999999"/>
    <n v="156"/>
    <n v="0"/>
    <n v="21"/>
    <n v="262"/>
    <n v="1"/>
    <n v="0.08"/>
    <n v="7227.94"/>
    <n v="7227.94"/>
    <n v="47.8"/>
  </r>
  <r>
    <x v="0"/>
    <x v="4"/>
    <s v="De Bonte Raaf"/>
    <x v="4"/>
    <x v="0"/>
    <x v="1"/>
    <x v="3"/>
    <x v="1"/>
    <x v="0"/>
    <s v="36,00"/>
    <n v="84"/>
    <n v="86.67"/>
    <n v="0"/>
    <n v="21"/>
    <n v="262"/>
    <n v="0.55600000000000005"/>
    <n v="4.4999999999999998E-2"/>
    <n v="1685.29"/>
    <n v="3031.1"/>
    <n v="20.059999999999999"/>
  </r>
  <r>
    <x v="0"/>
    <x v="4"/>
    <s v="De Bonte Raaf"/>
    <x v="5"/>
    <x v="0"/>
    <x v="1"/>
    <x v="0"/>
    <x v="1"/>
    <x v="0"/>
    <s v="36,00"/>
    <n v="102"/>
    <n v="104.01"/>
    <n v="0"/>
    <n v="21"/>
    <n v="262"/>
    <n v="0.67500000000000004"/>
    <n v="5.3999999999999999E-2"/>
    <n v="2366.7399999999998"/>
    <n v="3506.28"/>
    <n v="23.2"/>
  </r>
  <r>
    <x v="0"/>
    <x v="4"/>
    <s v="De Bonte Raaf"/>
    <x v="6"/>
    <x v="0"/>
    <x v="1"/>
    <x v="0"/>
    <x v="2"/>
    <x v="0"/>
    <s v="36,00"/>
    <n v="93.6"/>
    <n v="93.6"/>
    <n v="0"/>
    <n v="21"/>
    <n v="262"/>
    <n v="0.61899999999999999"/>
    <n v="0.05"/>
    <n v="2306.42"/>
    <n v="3726.04"/>
    <n v="24.64"/>
  </r>
  <r>
    <x v="0"/>
    <x v="4"/>
    <s v="De Bonte Raaf"/>
    <x v="7"/>
    <x v="0"/>
    <x v="0"/>
    <x v="0"/>
    <x v="2"/>
    <x v="0"/>
    <s v="36,00"/>
    <n v="151.19999999999999"/>
    <n v="156"/>
    <n v="0"/>
    <n v="21"/>
    <n v="262"/>
    <n v="1"/>
    <n v="0.08"/>
    <n v="3953.71"/>
    <n v="3953.71"/>
    <n v="26.15"/>
  </r>
  <r>
    <x v="0"/>
    <x v="4"/>
    <s v="De Bonte Raaf"/>
    <x v="8"/>
    <x v="0"/>
    <x v="0"/>
    <x v="0"/>
    <x v="2"/>
    <x v="0"/>
    <s v="36,00"/>
    <n v="115.2"/>
    <n v="124.8"/>
    <n v="0"/>
    <n v="21"/>
    <n v="262"/>
    <n v="0.76200000000000001"/>
    <n v="6.0999999999999999E-2"/>
    <n v="2726.74"/>
    <n v="3578.4"/>
    <n v="23.67"/>
  </r>
  <r>
    <x v="0"/>
    <x v="4"/>
    <s v="De Bonte Raaf"/>
    <x v="9"/>
    <x v="0"/>
    <x v="0"/>
    <x v="0"/>
    <x v="3"/>
    <x v="0"/>
    <s v="36,00"/>
    <n v="75.599999999999994"/>
    <n v="78"/>
    <n v="0"/>
    <n v="21"/>
    <n v="262"/>
    <n v="0.5"/>
    <n v="0.04"/>
    <n v="1541.64"/>
    <n v="3083.28"/>
    <n v="20.39"/>
  </r>
  <r>
    <x v="0"/>
    <x v="4"/>
    <s v="De Bonte Raaf"/>
    <x v="10"/>
    <x v="0"/>
    <x v="0"/>
    <x v="0"/>
    <x v="3"/>
    <x v="0"/>
    <s v="36,00"/>
    <n v="0"/>
    <n v="0"/>
    <n v="0"/>
    <n v="21"/>
    <n v="262"/>
    <n v="0"/>
    <n v="0"/>
    <n v="0"/>
    <n v="0"/>
    <n v="0"/>
  </r>
  <r>
    <x v="0"/>
    <x v="5"/>
    <s v="De Bonte Raaf"/>
    <x v="0"/>
    <x v="0"/>
    <x v="0"/>
    <x v="3"/>
    <x v="0"/>
    <x v="0"/>
    <s v="36,00"/>
    <n v="0"/>
    <n v="0"/>
    <n v="0"/>
    <n v="22"/>
    <n v="262"/>
    <n v="0"/>
    <n v="0"/>
    <n v="0"/>
    <n v="0"/>
    <n v="0"/>
  </r>
  <r>
    <x v="0"/>
    <x v="5"/>
    <s v="De Bonte Raaf"/>
    <x v="1"/>
    <x v="0"/>
    <x v="0"/>
    <x v="0"/>
    <x v="1"/>
    <x v="0"/>
    <s v="36,00"/>
    <n v="158.4"/>
    <n v="156"/>
    <n v="0"/>
    <n v="22"/>
    <n v="262"/>
    <n v="1"/>
    <n v="8.4000000000000005E-2"/>
    <n v="2788.93"/>
    <n v="2788.93"/>
    <n v="17.61"/>
  </r>
  <r>
    <x v="0"/>
    <x v="5"/>
    <s v="De Bonte Raaf"/>
    <x v="11"/>
    <x v="1"/>
    <x v="0"/>
    <x v="0"/>
    <x v="0"/>
    <x v="0"/>
    <s v="36,00"/>
    <n v="158.4"/>
    <n v="156"/>
    <n v="0"/>
    <n v="22"/>
    <n v="262"/>
    <n v="1"/>
    <n v="8.4000000000000005E-2"/>
    <n v="2227.5700000000002"/>
    <n v="2227.5700000000002"/>
    <n v="14.06"/>
  </r>
  <r>
    <x v="0"/>
    <x v="5"/>
    <s v="De Bonte Raaf"/>
    <x v="12"/>
    <x v="1"/>
    <x v="1"/>
    <x v="1"/>
    <x v="2"/>
    <x v="0"/>
    <s v="36,00"/>
    <n v="100.8"/>
    <n v="93.6"/>
    <n v="0"/>
    <n v="22"/>
    <n v="262"/>
    <n v="0.63600000000000001"/>
    <n v="5.2999999999999999E-2"/>
    <n v="1359.05"/>
    <n v="2136.87"/>
    <n v="13.48"/>
  </r>
  <r>
    <x v="0"/>
    <x v="5"/>
    <s v="De Bonte Raaf"/>
    <x v="2"/>
    <x v="0"/>
    <x v="1"/>
    <x v="1"/>
    <x v="0"/>
    <x v="0"/>
    <s v="36,00"/>
    <n v="100.8"/>
    <n v="93.6"/>
    <n v="0"/>
    <n v="22"/>
    <n v="262"/>
    <n v="0.63600000000000001"/>
    <n v="5.2999999999999999E-2"/>
    <n v="1468.41"/>
    <n v="2308.8200000000002"/>
    <n v="14.57"/>
  </r>
  <r>
    <x v="0"/>
    <x v="5"/>
    <s v="De Bonte Raaf"/>
    <x v="3"/>
    <x v="0"/>
    <x v="1"/>
    <x v="2"/>
    <x v="0"/>
    <x v="0"/>
    <s v="36,00"/>
    <n v="158.4"/>
    <n v="156"/>
    <n v="0"/>
    <n v="22"/>
    <n v="262"/>
    <n v="1"/>
    <n v="8.4000000000000005E-2"/>
    <n v="7227.94"/>
    <n v="7227.94"/>
    <n v="45.63"/>
  </r>
  <r>
    <x v="0"/>
    <x v="5"/>
    <s v="De Bonte Raaf"/>
    <x v="4"/>
    <x v="0"/>
    <x v="1"/>
    <x v="0"/>
    <x v="2"/>
    <x v="0"/>
    <s v="36,00"/>
    <n v="88"/>
    <n v="86.67"/>
    <n v="0"/>
    <n v="22"/>
    <n v="262"/>
    <n v="0.55600000000000005"/>
    <n v="4.7E-2"/>
    <n v="1601.16"/>
    <n v="2879.78"/>
    <n v="18.2"/>
  </r>
  <r>
    <x v="0"/>
    <x v="5"/>
    <s v="De Bonte Raaf"/>
    <x v="5"/>
    <x v="0"/>
    <x v="1"/>
    <x v="0"/>
    <x v="1"/>
    <x v="0"/>
    <s v="36,00"/>
    <n v="108"/>
    <n v="104.01"/>
    <n v="0"/>
    <n v="22"/>
    <n v="262"/>
    <n v="0.68200000000000005"/>
    <n v="5.7000000000000002E-2"/>
    <n v="2248.89"/>
    <n v="3297.49"/>
    <n v="20.82"/>
  </r>
  <r>
    <x v="0"/>
    <x v="5"/>
    <s v="De Bonte Raaf"/>
    <x v="6"/>
    <x v="0"/>
    <x v="1"/>
    <x v="0"/>
    <x v="2"/>
    <x v="0"/>
    <s v="36,00"/>
    <n v="93.6"/>
    <n v="93.6"/>
    <n v="0"/>
    <n v="22"/>
    <n v="262"/>
    <n v="0.59099999999999997"/>
    <n v="0.05"/>
    <n v="2166.12"/>
    <n v="3665.18"/>
    <n v="23.14"/>
  </r>
  <r>
    <x v="0"/>
    <x v="5"/>
    <s v="De Bonte Raaf"/>
    <x v="7"/>
    <x v="0"/>
    <x v="0"/>
    <x v="0"/>
    <x v="2"/>
    <x v="0"/>
    <s v="36,00"/>
    <n v="158.4"/>
    <n v="156"/>
    <n v="0"/>
    <n v="22"/>
    <n v="262"/>
    <n v="1"/>
    <n v="8.4000000000000005E-2"/>
    <n v="3756.33"/>
    <n v="3756.33"/>
    <n v="23.71"/>
  </r>
  <r>
    <x v="0"/>
    <x v="5"/>
    <s v="De Bonte Raaf"/>
    <x v="8"/>
    <x v="0"/>
    <x v="0"/>
    <x v="4"/>
    <x v="2"/>
    <x v="0"/>
    <s v="36,00"/>
    <n v="129.6"/>
    <n v="124.8"/>
    <n v="0"/>
    <n v="22"/>
    <n v="262"/>
    <n v="0.81799999999999995"/>
    <n v="6.9000000000000006E-2"/>
    <n v="2647.63"/>
    <n v="3236.71"/>
    <n v="20.43"/>
  </r>
  <r>
    <x v="0"/>
    <x v="5"/>
    <s v="De Bonte Raaf"/>
    <x v="9"/>
    <x v="0"/>
    <x v="0"/>
    <x v="0"/>
    <x v="3"/>
    <x v="0"/>
    <s v="36,00"/>
    <n v="79.2"/>
    <n v="78"/>
    <n v="0"/>
    <n v="22"/>
    <n v="262"/>
    <n v="0.5"/>
    <n v="4.2000000000000003E-2"/>
    <n v="1440.92"/>
    <n v="2881.84"/>
    <n v="18.190000000000001"/>
  </r>
  <r>
    <x v="0"/>
    <x v="5"/>
    <s v="De Bonte Raaf"/>
    <x v="10"/>
    <x v="0"/>
    <x v="0"/>
    <x v="0"/>
    <x v="3"/>
    <x v="0"/>
    <s v="36,00"/>
    <n v="15"/>
    <n v="15"/>
    <n v="0"/>
    <n v="22"/>
    <n v="262"/>
    <n v="9.5000000000000001E-2"/>
    <n v="8.0000000000000002E-3"/>
    <n v="287.91000000000003"/>
    <n v="3030.63"/>
    <n v="19.190000000000001"/>
  </r>
  <r>
    <x v="0"/>
    <x v="6"/>
    <s v="De Bonte Raaf"/>
    <x v="0"/>
    <x v="0"/>
    <x v="0"/>
    <x v="3"/>
    <x v="0"/>
    <x v="0"/>
    <s v="36,00"/>
    <n v="7"/>
    <n v="7"/>
    <n v="0"/>
    <n v="23"/>
    <n v="262"/>
    <n v="4.2000000000000003E-2"/>
    <n v="4.0000000000000001E-3"/>
    <n v="154.44999999999999"/>
    <n v="3677.38"/>
    <n v="22.06"/>
  </r>
  <r>
    <x v="0"/>
    <x v="6"/>
    <s v="De Bonte Raaf"/>
    <x v="1"/>
    <x v="0"/>
    <x v="0"/>
    <x v="0"/>
    <x v="1"/>
    <x v="0"/>
    <s v="36,00"/>
    <n v="165.6"/>
    <n v="156"/>
    <n v="0"/>
    <n v="23"/>
    <n v="262"/>
    <n v="1"/>
    <n v="8.7999999999999995E-2"/>
    <n v="2788.93"/>
    <n v="2788.93"/>
    <n v="16.84"/>
  </r>
  <r>
    <x v="0"/>
    <x v="6"/>
    <s v="De Bonte Raaf"/>
    <x v="11"/>
    <x v="1"/>
    <x v="0"/>
    <x v="0"/>
    <x v="0"/>
    <x v="0"/>
    <s v="36,00"/>
    <n v="165.6"/>
    <n v="156"/>
    <n v="0"/>
    <n v="23"/>
    <n v="262"/>
    <n v="1"/>
    <n v="8.7999999999999995E-2"/>
    <n v="2227.5700000000002"/>
    <n v="2227.5700000000002"/>
    <n v="13.45"/>
  </r>
  <r>
    <x v="0"/>
    <x v="6"/>
    <s v="De Bonte Raaf"/>
    <x v="12"/>
    <x v="1"/>
    <x v="1"/>
    <x v="1"/>
    <x v="2"/>
    <x v="0"/>
    <s v="36,00"/>
    <n v="93.6"/>
    <n v="93.6"/>
    <n v="0"/>
    <n v="23"/>
    <n v="262"/>
    <n v="0.56499999999999995"/>
    <n v="0.05"/>
    <n v="1359.05"/>
    <n v="2405.4"/>
    <n v="14.52"/>
  </r>
  <r>
    <x v="0"/>
    <x v="6"/>
    <s v="De Bonte Raaf"/>
    <x v="2"/>
    <x v="0"/>
    <x v="1"/>
    <x v="1"/>
    <x v="0"/>
    <x v="0"/>
    <s v="36,00"/>
    <n v="93.6"/>
    <n v="93.6"/>
    <n v="0"/>
    <n v="23"/>
    <n v="262"/>
    <n v="0.56499999999999995"/>
    <n v="0.05"/>
    <n v="1468.41"/>
    <n v="2598.96"/>
    <n v="15.69"/>
  </r>
  <r>
    <x v="0"/>
    <x v="6"/>
    <s v="De Bonte Raaf"/>
    <x v="3"/>
    <x v="0"/>
    <x v="1"/>
    <x v="2"/>
    <x v="0"/>
    <x v="0"/>
    <s v="36,00"/>
    <n v="165.6"/>
    <n v="156"/>
    <n v="0"/>
    <n v="23"/>
    <n v="262"/>
    <n v="1"/>
    <n v="8.7999999999999995E-2"/>
    <n v="7227.94"/>
    <n v="7227.94"/>
    <n v="43.65"/>
  </r>
  <r>
    <x v="0"/>
    <x v="6"/>
    <s v="De Bonte Raaf"/>
    <x v="4"/>
    <x v="0"/>
    <x v="1"/>
    <x v="0"/>
    <x v="2"/>
    <x v="0"/>
    <s v="36,00"/>
    <n v="92"/>
    <n v="86.67"/>
    <n v="0"/>
    <n v="23"/>
    <n v="262"/>
    <n v="0.55600000000000005"/>
    <n v="4.9000000000000002E-2"/>
    <n v="1601.16"/>
    <n v="2879.78"/>
    <n v="17.399999999999999"/>
  </r>
  <r>
    <x v="0"/>
    <x v="6"/>
    <s v="De Bonte Raaf"/>
    <x v="5"/>
    <x v="0"/>
    <x v="1"/>
    <x v="0"/>
    <x v="1"/>
    <x v="0"/>
    <s v="36,00"/>
    <n v="108"/>
    <n v="104.01"/>
    <n v="0"/>
    <n v="23"/>
    <n v="262"/>
    <n v="0.65200000000000002"/>
    <n v="5.7000000000000002E-2"/>
    <n v="2248.89"/>
    <n v="3449.22"/>
    <n v="20.82"/>
  </r>
  <r>
    <x v="0"/>
    <x v="6"/>
    <s v="De Bonte Raaf"/>
    <x v="6"/>
    <x v="0"/>
    <x v="1"/>
    <x v="0"/>
    <x v="2"/>
    <x v="0"/>
    <s v="36,00"/>
    <n v="100.8"/>
    <n v="93.6"/>
    <n v="0"/>
    <n v="23"/>
    <n v="262"/>
    <n v="0.60899999999999999"/>
    <n v="5.2999999999999999E-2"/>
    <n v="2166.12"/>
    <n v="3556.85"/>
    <n v="21.49"/>
  </r>
  <r>
    <x v="0"/>
    <x v="6"/>
    <s v="De Bonte Raaf"/>
    <x v="7"/>
    <x v="0"/>
    <x v="0"/>
    <x v="0"/>
    <x v="2"/>
    <x v="0"/>
    <s v="36,00"/>
    <n v="165.6"/>
    <n v="156"/>
    <n v="0"/>
    <n v="23"/>
    <n v="262"/>
    <n v="1"/>
    <n v="8.7999999999999995E-2"/>
    <n v="3756.33"/>
    <n v="3756.33"/>
    <n v="22.68"/>
  </r>
  <r>
    <x v="0"/>
    <x v="6"/>
    <s v="De Bonte Raaf"/>
    <x v="8"/>
    <x v="0"/>
    <x v="0"/>
    <x v="4"/>
    <x v="2"/>
    <x v="0"/>
    <s v="36,00"/>
    <n v="129.6"/>
    <n v="124.8"/>
    <n v="0"/>
    <n v="23"/>
    <n v="262"/>
    <n v="0.78300000000000003"/>
    <n v="6.9000000000000006E-2"/>
    <n v="2647.63"/>
    <n v="3381.39"/>
    <n v="20.43"/>
  </r>
  <r>
    <x v="0"/>
    <x v="6"/>
    <s v="De Bonte Raaf"/>
    <x v="9"/>
    <x v="0"/>
    <x v="0"/>
    <x v="0"/>
    <x v="3"/>
    <x v="0"/>
    <s v="36,00"/>
    <n v="82.8"/>
    <n v="78"/>
    <n v="0"/>
    <n v="23"/>
    <n v="262"/>
    <n v="0.5"/>
    <n v="4.3999999999999997E-2"/>
    <n v="1440.92"/>
    <n v="2881.84"/>
    <n v="17.399999999999999"/>
  </r>
  <r>
    <x v="0"/>
    <x v="6"/>
    <s v="De Bonte Raaf"/>
    <x v="10"/>
    <x v="0"/>
    <x v="0"/>
    <x v="0"/>
    <x v="3"/>
    <x v="0"/>
    <s v="36,00"/>
    <n v="0"/>
    <n v="0"/>
    <n v="0"/>
    <n v="23"/>
    <n v="262"/>
    <n v="0"/>
    <n v="0"/>
    <n v="0"/>
    <n v="0"/>
    <n v="0"/>
  </r>
  <r>
    <x v="0"/>
    <x v="7"/>
    <s v="De Bonte Raaf"/>
    <x v="0"/>
    <x v="0"/>
    <x v="0"/>
    <x v="3"/>
    <x v="0"/>
    <x v="0"/>
    <s v="36,00"/>
    <n v="0"/>
    <n v="0"/>
    <n v="0"/>
    <n v="21"/>
    <n v="262"/>
    <n v="0"/>
    <n v="0"/>
    <n v="0"/>
    <n v="0"/>
    <n v="0"/>
  </r>
  <r>
    <x v="0"/>
    <x v="7"/>
    <s v="De Bonte Raaf"/>
    <x v="1"/>
    <x v="0"/>
    <x v="0"/>
    <x v="0"/>
    <x v="1"/>
    <x v="0"/>
    <s v="36,00"/>
    <n v="151.19999999999999"/>
    <n v="156"/>
    <n v="0"/>
    <n v="21"/>
    <n v="262"/>
    <n v="1"/>
    <n v="0.08"/>
    <n v="2788.93"/>
    <n v="2788.93"/>
    <n v="18.45"/>
  </r>
  <r>
    <x v="0"/>
    <x v="7"/>
    <s v="De Bonte Raaf"/>
    <x v="11"/>
    <x v="1"/>
    <x v="0"/>
    <x v="0"/>
    <x v="0"/>
    <x v="0"/>
    <s v="36,00"/>
    <n v="151.19999999999999"/>
    <n v="156"/>
    <n v="0"/>
    <n v="21"/>
    <n v="262"/>
    <n v="1"/>
    <n v="0.08"/>
    <n v="2227.5700000000002"/>
    <n v="2227.5700000000002"/>
    <n v="14.73"/>
  </r>
  <r>
    <x v="0"/>
    <x v="7"/>
    <s v="De Bonte Raaf"/>
    <x v="12"/>
    <x v="1"/>
    <x v="1"/>
    <x v="1"/>
    <x v="2"/>
    <x v="0"/>
    <s v="36,00"/>
    <n v="93.6"/>
    <n v="93.6"/>
    <n v="0"/>
    <n v="21"/>
    <n v="262"/>
    <n v="0.61899999999999999"/>
    <n v="0.05"/>
    <n v="1359.05"/>
    <n v="2195.56"/>
    <n v="14.52"/>
  </r>
  <r>
    <x v="0"/>
    <x v="7"/>
    <s v="De Bonte Raaf"/>
    <x v="2"/>
    <x v="0"/>
    <x v="1"/>
    <x v="1"/>
    <x v="0"/>
    <x v="0"/>
    <s v="36,00"/>
    <n v="93.6"/>
    <n v="93.6"/>
    <n v="0"/>
    <n v="21"/>
    <n v="262"/>
    <n v="0.61899999999999999"/>
    <n v="0.05"/>
    <n v="1468.41"/>
    <n v="2372.23"/>
    <n v="15.69"/>
  </r>
  <r>
    <x v="0"/>
    <x v="7"/>
    <s v="De Bonte Raaf"/>
    <x v="3"/>
    <x v="0"/>
    <x v="1"/>
    <x v="2"/>
    <x v="0"/>
    <x v="0"/>
    <s v="36,00"/>
    <n v="151.19999999999999"/>
    <n v="156"/>
    <n v="0"/>
    <n v="21"/>
    <n v="262"/>
    <n v="1"/>
    <n v="0.08"/>
    <n v="7227.94"/>
    <n v="7227.94"/>
    <n v="47.8"/>
  </r>
  <r>
    <x v="0"/>
    <x v="7"/>
    <s v="De Bonte Raaf"/>
    <x v="4"/>
    <x v="0"/>
    <x v="1"/>
    <x v="0"/>
    <x v="2"/>
    <x v="0"/>
    <s v="36,00"/>
    <n v="84"/>
    <n v="86.67"/>
    <n v="0"/>
    <n v="21"/>
    <n v="262"/>
    <n v="0.55600000000000005"/>
    <n v="4.4999999999999998E-2"/>
    <n v="1627.34"/>
    <n v="2926.87"/>
    <n v="19.37"/>
  </r>
  <r>
    <x v="0"/>
    <x v="7"/>
    <s v="De Bonte Raaf"/>
    <x v="5"/>
    <x v="0"/>
    <x v="1"/>
    <x v="0"/>
    <x v="1"/>
    <x v="0"/>
    <s v="36,00"/>
    <n v="102"/>
    <n v="104.01"/>
    <n v="0"/>
    <n v="21"/>
    <n v="262"/>
    <n v="0.67500000000000004"/>
    <n v="5.3999999999999999E-2"/>
    <n v="2248.89"/>
    <n v="3331.69"/>
    <n v="22.05"/>
  </r>
  <r>
    <x v="0"/>
    <x v="7"/>
    <s v="De Bonte Raaf"/>
    <x v="6"/>
    <x v="0"/>
    <x v="1"/>
    <x v="0"/>
    <x v="2"/>
    <x v="0"/>
    <s v="36,00"/>
    <n v="86.4"/>
    <n v="93.6"/>
    <n v="0"/>
    <n v="21"/>
    <n v="262"/>
    <n v="0.57099999999999995"/>
    <n v="4.5999999999999999E-2"/>
    <n v="2166.12"/>
    <n v="3793.56"/>
    <n v="25.07"/>
  </r>
  <r>
    <x v="0"/>
    <x v="7"/>
    <s v="De Bonte Raaf"/>
    <x v="7"/>
    <x v="0"/>
    <x v="0"/>
    <x v="0"/>
    <x v="2"/>
    <x v="0"/>
    <s v="36,00"/>
    <n v="151.19999999999999"/>
    <n v="156"/>
    <n v="0"/>
    <n v="21"/>
    <n v="262"/>
    <n v="1"/>
    <n v="0.08"/>
    <n v="3756.33"/>
    <n v="3756.33"/>
    <n v="24.84"/>
  </r>
  <r>
    <x v="0"/>
    <x v="7"/>
    <s v="De Bonte Raaf"/>
    <x v="8"/>
    <x v="0"/>
    <x v="0"/>
    <x v="4"/>
    <x v="2"/>
    <x v="0"/>
    <s v="36,00"/>
    <n v="122.4"/>
    <n v="124.8"/>
    <n v="0"/>
    <n v="21"/>
    <n v="262"/>
    <n v="0.81"/>
    <n v="6.5000000000000002E-2"/>
    <n v="2647.63"/>
    <n v="3268.68"/>
    <n v="21.63"/>
  </r>
  <r>
    <x v="0"/>
    <x v="7"/>
    <s v="De Bonte Raaf"/>
    <x v="9"/>
    <x v="0"/>
    <x v="0"/>
    <x v="0"/>
    <x v="3"/>
    <x v="0"/>
    <s v="36,00"/>
    <n v="75.599999999999994"/>
    <n v="78"/>
    <n v="0"/>
    <n v="21"/>
    <n v="262"/>
    <n v="0.5"/>
    <n v="0.04"/>
    <n v="1440.92"/>
    <n v="2881.84"/>
    <n v="19.059999999999999"/>
  </r>
  <r>
    <x v="0"/>
    <x v="7"/>
    <s v="De Bonte Raaf"/>
    <x v="10"/>
    <x v="0"/>
    <x v="0"/>
    <x v="0"/>
    <x v="3"/>
    <x v="0"/>
    <s v="36,00"/>
    <n v="0"/>
    <n v="0"/>
    <n v="0"/>
    <n v="21"/>
    <n v="262"/>
    <n v="0"/>
    <n v="0"/>
    <n v="0"/>
    <n v="0"/>
    <n v="0"/>
  </r>
  <r>
    <x v="0"/>
    <x v="8"/>
    <s v="De Bonte Raaf"/>
    <x v="0"/>
    <x v="0"/>
    <x v="0"/>
    <x v="3"/>
    <x v="0"/>
    <x v="0"/>
    <s v="36,00"/>
    <n v="0"/>
    <n v="0"/>
    <n v="0"/>
    <n v="22"/>
    <n v="262"/>
    <n v="0"/>
    <n v="0"/>
    <n v="0"/>
    <n v="0"/>
    <n v="0"/>
  </r>
  <r>
    <x v="0"/>
    <x v="8"/>
    <s v="De Bonte Raaf"/>
    <x v="1"/>
    <x v="0"/>
    <x v="0"/>
    <x v="0"/>
    <x v="1"/>
    <x v="0"/>
    <s v="36,00"/>
    <n v="158.4"/>
    <n v="156"/>
    <n v="0"/>
    <n v="22"/>
    <n v="262"/>
    <n v="1"/>
    <n v="8.4000000000000005E-2"/>
    <n v="2788.93"/>
    <n v="2788.93"/>
    <n v="17.61"/>
  </r>
  <r>
    <x v="0"/>
    <x v="8"/>
    <s v="De Bonte Raaf"/>
    <x v="11"/>
    <x v="1"/>
    <x v="0"/>
    <x v="0"/>
    <x v="0"/>
    <x v="0"/>
    <s v="36,00"/>
    <n v="158.4"/>
    <n v="156"/>
    <n v="0"/>
    <n v="22"/>
    <n v="262"/>
    <n v="1"/>
    <n v="8.4000000000000005E-2"/>
    <n v="2227.5700000000002"/>
    <n v="2227.5700000000002"/>
    <n v="14.06"/>
  </r>
  <r>
    <x v="0"/>
    <x v="8"/>
    <s v="De Bonte Raaf"/>
    <x v="12"/>
    <x v="1"/>
    <x v="1"/>
    <x v="1"/>
    <x v="2"/>
    <x v="0"/>
    <s v="36,00"/>
    <n v="93.6"/>
    <n v="93.6"/>
    <n v="0"/>
    <n v="22"/>
    <n v="262"/>
    <n v="0.59099999999999997"/>
    <n v="0.05"/>
    <n v="1359.05"/>
    <n v="2299.58"/>
    <n v="14.52"/>
  </r>
  <r>
    <x v="0"/>
    <x v="8"/>
    <s v="De Bonte Raaf"/>
    <x v="2"/>
    <x v="0"/>
    <x v="1"/>
    <x v="1"/>
    <x v="0"/>
    <x v="0"/>
    <s v="36,00"/>
    <n v="93.6"/>
    <n v="93.6"/>
    <n v="0"/>
    <n v="22"/>
    <n v="262"/>
    <n v="0.59099999999999997"/>
    <n v="0.05"/>
    <n v="1468.41"/>
    <n v="2484.62"/>
    <n v="15.69"/>
  </r>
  <r>
    <x v="0"/>
    <x v="8"/>
    <s v="De Bonte Raaf"/>
    <x v="3"/>
    <x v="0"/>
    <x v="1"/>
    <x v="2"/>
    <x v="0"/>
    <x v="0"/>
    <s v="36,00"/>
    <n v="158.4"/>
    <n v="156"/>
    <n v="0"/>
    <n v="22"/>
    <n v="262"/>
    <n v="1"/>
    <n v="8.4000000000000005E-2"/>
    <n v="7227.94"/>
    <n v="7227.94"/>
    <n v="45.63"/>
  </r>
  <r>
    <x v="0"/>
    <x v="8"/>
    <s v="De Bonte Raaf"/>
    <x v="4"/>
    <x v="0"/>
    <x v="1"/>
    <x v="0"/>
    <x v="2"/>
    <x v="0"/>
    <s v="36,00"/>
    <n v="88"/>
    <n v="86.67"/>
    <n v="0"/>
    <n v="22"/>
    <n v="262"/>
    <n v="0.55600000000000005"/>
    <n v="4.7E-2"/>
    <n v="1627.34"/>
    <n v="2926.87"/>
    <n v="18.489999999999998"/>
  </r>
  <r>
    <x v="0"/>
    <x v="8"/>
    <s v="De Bonte Raaf"/>
    <x v="5"/>
    <x v="0"/>
    <x v="1"/>
    <x v="0"/>
    <x v="1"/>
    <x v="0"/>
    <s v="36,00"/>
    <n v="102"/>
    <n v="104.01"/>
    <n v="0"/>
    <n v="22"/>
    <n v="262"/>
    <n v="0.64400000000000002"/>
    <n v="5.3999999999999999E-2"/>
    <n v="2248.89"/>
    <n v="3492.07"/>
    <n v="22.05"/>
  </r>
  <r>
    <x v="0"/>
    <x v="8"/>
    <s v="De Bonte Raaf"/>
    <x v="6"/>
    <x v="0"/>
    <x v="1"/>
    <x v="0"/>
    <x v="2"/>
    <x v="0"/>
    <s v="36,00"/>
    <n v="100.8"/>
    <n v="93.6"/>
    <n v="0"/>
    <n v="22"/>
    <n v="262"/>
    <n v="0.63600000000000001"/>
    <n v="5.2999999999999999E-2"/>
    <n v="2166.12"/>
    <n v="3405.85"/>
    <n v="21.49"/>
  </r>
  <r>
    <x v="0"/>
    <x v="8"/>
    <s v="De Bonte Raaf"/>
    <x v="7"/>
    <x v="0"/>
    <x v="0"/>
    <x v="0"/>
    <x v="2"/>
    <x v="0"/>
    <s v="36,00"/>
    <n v="158.4"/>
    <n v="156"/>
    <n v="0"/>
    <n v="22"/>
    <n v="262"/>
    <n v="1"/>
    <n v="8.4000000000000005E-2"/>
    <n v="3756.33"/>
    <n v="3756.33"/>
    <n v="23.71"/>
  </r>
  <r>
    <x v="0"/>
    <x v="8"/>
    <s v="De Bonte Raaf"/>
    <x v="8"/>
    <x v="0"/>
    <x v="0"/>
    <x v="4"/>
    <x v="2"/>
    <x v="0"/>
    <s v="36,00"/>
    <n v="129.6"/>
    <n v="124.8"/>
    <n v="0"/>
    <n v="22"/>
    <n v="262"/>
    <n v="0.81799999999999995"/>
    <n v="6.9000000000000006E-2"/>
    <n v="2647.63"/>
    <n v="3236.71"/>
    <n v="20.43"/>
  </r>
  <r>
    <x v="0"/>
    <x v="8"/>
    <s v="De Bonte Raaf"/>
    <x v="9"/>
    <x v="0"/>
    <x v="0"/>
    <x v="0"/>
    <x v="3"/>
    <x v="0"/>
    <s v="36,00"/>
    <n v="79.2"/>
    <n v="78"/>
    <n v="0"/>
    <n v="22"/>
    <n v="262"/>
    <n v="0.5"/>
    <n v="4.2000000000000003E-2"/>
    <n v="1440.92"/>
    <n v="2881.84"/>
    <n v="18.190000000000001"/>
  </r>
  <r>
    <x v="0"/>
    <x v="8"/>
    <s v="De Bonte Raaf"/>
    <x v="10"/>
    <x v="0"/>
    <x v="0"/>
    <x v="0"/>
    <x v="3"/>
    <x v="0"/>
    <s v="36,00"/>
    <n v="0"/>
    <n v="0"/>
    <n v="0"/>
    <n v="22"/>
    <n v="262"/>
    <n v="0"/>
    <n v="0"/>
    <n v="0"/>
    <n v="0"/>
    <n v="0"/>
  </r>
  <r>
    <x v="0"/>
    <x v="9"/>
    <s v="De Bonte Raaf"/>
    <x v="0"/>
    <x v="0"/>
    <x v="0"/>
    <x v="3"/>
    <x v="0"/>
    <x v="0"/>
    <s v="36,00"/>
    <n v="0"/>
    <n v="0"/>
    <n v="0"/>
    <n v="22"/>
    <n v="262"/>
    <n v="0"/>
    <n v="0"/>
    <n v="0"/>
    <n v="0"/>
    <n v="0"/>
  </r>
  <r>
    <x v="0"/>
    <x v="9"/>
    <s v="De Bonte Raaf"/>
    <x v="1"/>
    <x v="0"/>
    <x v="0"/>
    <x v="0"/>
    <x v="1"/>
    <x v="0"/>
    <s v="36,00"/>
    <n v="158.4"/>
    <n v="156"/>
    <n v="0"/>
    <n v="22"/>
    <n v="262"/>
    <n v="1"/>
    <n v="8.4000000000000005E-2"/>
    <n v="2788.93"/>
    <n v="2788.93"/>
    <n v="17.61"/>
  </r>
  <r>
    <x v="0"/>
    <x v="9"/>
    <s v="De Bonte Raaf"/>
    <x v="11"/>
    <x v="1"/>
    <x v="0"/>
    <x v="0"/>
    <x v="0"/>
    <x v="0"/>
    <s v="36,00"/>
    <n v="158.4"/>
    <n v="156"/>
    <n v="0"/>
    <n v="22"/>
    <n v="262"/>
    <n v="1"/>
    <n v="8.4000000000000005E-2"/>
    <n v="2227.5700000000002"/>
    <n v="2227.5700000000002"/>
    <n v="14.06"/>
  </r>
  <r>
    <x v="0"/>
    <x v="9"/>
    <s v="De Bonte Raaf"/>
    <x v="12"/>
    <x v="1"/>
    <x v="1"/>
    <x v="1"/>
    <x v="2"/>
    <x v="0"/>
    <s v="36,00"/>
    <n v="93.6"/>
    <n v="93.6"/>
    <n v="0"/>
    <n v="22"/>
    <n v="262"/>
    <n v="0.59099999999999997"/>
    <n v="0.05"/>
    <n v="1359.05"/>
    <n v="2299.58"/>
    <n v="14.52"/>
  </r>
  <r>
    <x v="0"/>
    <x v="9"/>
    <s v="De Bonte Raaf"/>
    <x v="2"/>
    <x v="0"/>
    <x v="1"/>
    <x v="1"/>
    <x v="0"/>
    <x v="0"/>
    <s v="36,00"/>
    <n v="93.6"/>
    <n v="93.6"/>
    <n v="0"/>
    <n v="22"/>
    <n v="262"/>
    <n v="0.59099999999999997"/>
    <n v="0.05"/>
    <n v="1468.41"/>
    <n v="2484.62"/>
    <n v="15.69"/>
  </r>
  <r>
    <x v="0"/>
    <x v="9"/>
    <s v="De Bonte Raaf"/>
    <x v="3"/>
    <x v="0"/>
    <x v="1"/>
    <x v="2"/>
    <x v="0"/>
    <x v="0"/>
    <s v="36,00"/>
    <n v="158.4"/>
    <n v="156"/>
    <n v="0"/>
    <n v="22"/>
    <n v="262"/>
    <n v="1"/>
    <n v="8.4000000000000005E-2"/>
    <n v="7227.94"/>
    <n v="7227.94"/>
    <n v="45.63"/>
  </r>
  <r>
    <x v="0"/>
    <x v="9"/>
    <s v="De Bonte Raaf"/>
    <x v="4"/>
    <x v="0"/>
    <x v="1"/>
    <x v="0"/>
    <x v="2"/>
    <x v="0"/>
    <s v="36,00"/>
    <n v="88"/>
    <n v="86.67"/>
    <n v="0"/>
    <n v="22"/>
    <n v="262"/>
    <n v="0.55600000000000005"/>
    <n v="4.7E-2"/>
    <n v="1627.34"/>
    <n v="2926.87"/>
    <n v="18.489999999999998"/>
  </r>
  <r>
    <x v="0"/>
    <x v="9"/>
    <s v="De Bonte Raaf"/>
    <x v="5"/>
    <x v="0"/>
    <x v="1"/>
    <x v="0"/>
    <x v="1"/>
    <x v="0"/>
    <s v="36,00"/>
    <n v="108"/>
    <n v="104.01"/>
    <n v="0"/>
    <n v="22"/>
    <n v="262"/>
    <n v="0.68200000000000005"/>
    <n v="5.7000000000000002E-2"/>
    <n v="2248.89"/>
    <n v="3297.49"/>
    <n v="20.82"/>
  </r>
  <r>
    <x v="0"/>
    <x v="9"/>
    <s v="De Bonte Raaf"/>
    <x v="6"/>
    <x v="0"/>
    <x v="1"/>
    <x v="0"/>
    <x v="2"/>
    <x v="0"/>
    <s v="36,00"/>
    <n v="93.6"/>
    <n v="93.6"/>
    <n v="0"/>
    <n v="22"/>
    <n v="262"/>
    <n v="0.59099999999999997"/>
    <n v="0.05"/>
    <n v="2166.12"/>
    <n v="3665.18"/>
    <n v="23.14"/>
  </r>
  <r>
    <x v="0"/>
    <x v="9"/>
    <s v="De Bonte Raaf"/>
    <x v="7"/>
    <x v="0"/>
    <x v="0"/>
    <x v="0"/>
    <x v="2"/>
    <x v="0"/>
    <s v="36,00"/>
    <n v="158.4"/>
    <n v="156"/>
    <n v="0"/>
    <n v="22"/>
    <n v="262"/>
    <n v="1"/>
    <n v="8.4000000000000005E-2"/>
    <n v="3756.33"/>
    <n v="3756.33"/>
    <n v="23.71"/>
  </r>
  <r>
    <x v="0"/>
    <x v="9"/>
    <s v="De Bonte Raaf"/>
    <x v="8"/>
    <x v="0"/>
    <x v="0"/>
    <x v="4"/>
    <x v="2"/>
    <x v="0"/>
    <s v="36,00"/>
    <n v="122.4"/>
    <n v="124.8"/>
    <n v="0"/>
    <n v="22"/>
    <n v="262"/>
    <n v="0.77300000000000002"/>
    <n v="6.5000000000000002E-2"/>
    <n v="2647.63"/>
    <n v="3425.14"/>
    <n v="21.63"/>
  </r>
  <r>
    <x v="0"/>
    <x v="9"/>
    <s v="De Bonte Raaf"/>
    <x v="9"/>
    <x v="0"/>
    <x v="0"/>
    <x v="0"/>
    <x v="3"/>
    <x v="0"/>
    <s v="36,00"/>
    <n v="79.2"/>
    <n v="78"/>
    <n v="0"/>
    <n v="22"/>
    <n v="262"/>
    <n v="0.5"/>
    <n v="4.2000000000000003E-2"/>
    <n v="1440.92"/>
    <n v="2881.84"/>
    <n v="18.190000000000001"/>
  </r>
  <r>
    <x v="0"/>
    <x v="9"/>
    <s v="De Bonte Raaf"/>
    <x v="10"/>
    <x v="0"/>
    <x v="0"/>
    <x v="0"/>
    <x v="3"/>
    <x v="0"/>
    <s v="36,00"/>
    <n v="0"/>
    <n v="0"/>
    <n v="0"/>
    <n v="22"/>
    <n v="262"/>
    <n v="0"/>
    <n v="0"/>
    <n v="0"/>
    <n v="0"/>
    <n v="0"/>
  </r>
  <r>
    <x v="0"/>
    <x v="10"/>
    <s v="De Bonte Raaf"/>
    <x v="0"/>
    <x v="0"/>
    <x v="0"/>
    <x v="3"/>
    <x v="0"/>
    <x v="0"/>
    <s v="36,00"/>
    <n v="0"/>
    <n v="0"/>
    <n v="0"/>
    <n v="21"/>
    <n v="262"/>
    <n v="0"/>
    <n v="0"/>
    <n v="0"/>
    <n v="0"/>
    <n v="0"/>
  </r>
  <r>
    <x v="0"/>
    <x v="10"/>
    <s v="De Bonte Raaf"/>
    <x v="1"/>
    <x v="0"/>
    <x v="0"/>
    <x v="0"/>
    <x v="1"/>
    <x v="0"/>
    <s v="36,00"/>
    <n v="151.19999999999999"/>
    <n v="156"/>
    <n v="0"/>
    <n v="21"/>
    <n v="262"/>
    <n v="1"/>
    <n v="0.08"/>
    <n v="2788.93"/>
    <n v="2788.93"/>
    <n v="18.45"/>
  </r>
  <r>
    <x v="0"/>
    <x v="10"/>
    <s v="De Bonte Raaf"/>
    <x v="11"/>
    <x v="1"/>
    <x v="0"/>
    <x v="0"/>
    <x v="0"/>
    <x v="0"/>
    <s v="36,00"/>
    <n v="151.19999999999999"/>
    <n v="156"/>
    <n v="0"/>
    <n v="21"/>
    <n v="262"/>
    <n v="1"/>
    <n v="0.08"/>
    <n v="2227.5700000000002"/>
    <n v="2227.5700000000002"/>
    <n v="14.73"/>
  </r>
  <r>
    <x v="0"/>
    <x v="10"/>
    <s v="De Bonte Raaf"/>
    <x v="12"/>
    <x v="1"/>
    <x v="1"/>
    <x v="1"/>
    <x v="2"/>
    <x v="0"/>
    <s v="36,00"/>
    <n v="93.6"/>
    <n v="93.6"/>
    <n v="0"/>
    <n v="21"/>
    <n v="262"/>
    <n v="0.61899999999999999"/>
    <n v="0.05"/>
    <n v="1359.05"/>
    <n v="2195.56"/>
    <n v="14.52"/>
  </r>
  <r>
    <x v="0"/>
    <x v="10"/>
    <s v="De Bonte Raaf"/>
    <x v="2"/>
    <x v="0"/>
    <x v="1"/>
    <x v="1"/>
    <x v="0"/>
    <x v="0"/>
    <s v="36,00"/>
    <n v="93.6"/>
    <n v="93.6"/>
    <n v="0"/>
    <n v="21"/>
    <n v="262"/>
    <n v="0.61899999999999999"/>
    <n v="0.05"/>
    <n v="1468.41"/>
    <n v="2372.23"/>
    <n v="15.69"/>
  </r>
  <r>
    <x v="0"/>
    <x v="10"/>
    <s v="De Bonte Raaf"/>
    <x v="3"/>
    <x v="0"/>
    <x v="1"/>
    <x v="2"/>
    <x v="0"/>
    <x v="0"/>
    <s v="36,00"/>
    <n v="151.19999999999999"/>
    <n v="156"/>
    <n v="0"/>
    <n v="21"/>
    <n v="262"/>
    <n v="1"/>
    <n v="0.08"/>
    <n v="7227.94"/>
    <n v="7227.94"/>
    <n v="47.8"/>
  </r>
  <r>
    <x v="0"/>
    <x v="10"/>
    <s v="De Bonte Raaf"/>
    <x v="4"/>
    <x v="0"/>
    <x v="1"/>
    <x v="0"/>
    <x v="2"/>
    <x v="0"/>
    <s v="36,00"/>
    <n v="84"/>
    <n v="86.67"/>
    <n v="0"/>
    <n v="21"/>
    <n v="262"/>
    <n v="0.55600000000000005"/>
    <n v="4.4999999999999998E-2"/>
    <n v="1627.34"/>
    <n v="2926.87"/>
    <n v="19.37"/>
  </r>
  <r>
    <x v="0"/>
    <x v="10"/>
    <s v="De Bonte Raaf"/>
    <x v="5"/>
    <x v="0"/>
    <x v="1"/>
    <x v="0"/>
    <x v="1"/>
    <x v="0"/>
    <s v="36,00"/>
    <n v="102"/>
    <n v="104.01"/>
    <n v="0"/>
    <n v="21"/>
    <n v="262"/>
    <n v="0.67500000000000004"/>
    <n v="5.3999999999999999E-2"/>
    <n v="2248.89"/>
    <n v="3331.69"/>
    <n v="22.05"/>
  </r>
  <r>
    <x v="0"/>
    <x v="10"/>
    <s v="De Bonte Raaf"/>
    <x v="6"/>
    <x v="0"/>
    <x v="1"/>
    <x v="0"/>
    <x v="2"/>
    <x v="0"/>
    <s v="36,00"/>
    <n v="86.4"/>
    <n v="93.6"/>
    <n v="0"/>
    <n v="21"/>
    <n v="262"/>
    <n v="0.57099999999999995"/>
    <n v="4.5999999999999999E-2"/>
    <n v="2166.12"/>
    <n v="3793.56"/>
    <n v="25.07"/>
  </r>
  <r>
    <x v="0"/>
    <x v="10"/>
    <s v="De Bonte Raaf"/>
    <x v="7"/>
    <x v="0"/>
    <x v="0"/>
    <x v="0"/>
    <x v="2"/>
    <x v="0"/>
    <s v="36,00"/>
    <n v="151.19999999999999"/>
    <n v="156"/>
    <n v="0"/>
    <n v="21"/>
    <n v="262"/>
    <n v="1"/>
    <n v="0.08"/>
    <n v="3756.33"/>
    <n v="3756.33"/>
    <n v="24.84"/>
  </r>
  <r>
    <x v="0"/>
    <x v="10"/>
    <s v="De Bonte Raaf"/>
    <x v="8"/>
    <x v="0"/>
    <x v="0"/>
    <x v="4"/>
    <x v="2"/>
    <x v="0"/>
    <s v="36,00"/>
    <n v="122.4"/>
    <n v="124.8"/>
    <n v="0"/>
    <n v="21"/>
    <n v="262"/>
    <n v="0.81"/>
    <n v="6.5000000000000002E-2"/>
    <n v="2647.63"/>
    <n v="3268.68"/>
    <n v="21.63"/>
  </r>
  <r>
    <x v="0"/>
    <x v="10"/>
    <s v="De Bonte Raaf"/>
    <x v="9"/>
    <x v="0"/>
    <x v="0"/>
    <x v="0"/>
    <x v="3"/>
    <x v="0"/>
    <s v="36,00"/>
    <n v="75.599999999999994"/>
    <n v="78"/>
    <n v="0"/>
    <n v="21"/>
    <n v="262"/>
    <n v="0.5"/>
    <n v="0.04"/>
    <n v="1440.92"/>
    <n v="2881.84"/>
    <n v="19.059999999999999"/>
  </r>
  <r>
    <x v="0"/>
    <x v="10"/>
    <s v="De Bonte Raaf"/>
    <x v="10"/>
    <x v="0"/>
    <x v="0"/>
    <x v="0"/>
    <x v="3"/>
    <x v="0"/>
    <s v="36,00"/>
    <n v="0"/>
    <n v="0"/>
    <n v="0"/>
    <n v="21"/>
    <n v="262"/>
    <n v="0"/>
    <n v="0"/>
    <n v="0"/>
    <n v="0"/>
    <n v="0"/>
  </r>
  <r>
    <x v="0"/>
    <x v="11"/>
    <s v="De Bonte Raaf"/>
    <x v="0"/>
    <x v="0"/>
    <x v="0"/>
    <x v="3"/>
    <x v="0"/>
    <x v="0"/>
    <s v="36,00"/>
    <n v="0"/>
    <n v="0"/>
    <n v="0"/>
    <n v="23"/>
    <n v="262"/>
    <n v="0"/>
    <n v="0"/>
    <n v="0.37"/>
    <n v="0"/>
    <n v="0"/>
  </r>
  <r>
    <x v="0"/>
    <x v="11"/>
    <s v="De Bonte Raaf"/>
    <x v="1"/>
    <x v="0"/>
    <x v="0"/>
    <x v="0"/>
    <x v="1"/>
    <x v="0"/>
    <s v="36,00"/>
    <n v="165.6"/>
    <n v="156"/>
    <n v="0"/>
    <n v="23"/>
    <n v="262"/>
    <n v="1"/>
    <n v="8.7999999999999995E-2"/>
    <n v="2857.32"/>
    <n v="2857.32"/>
    <n v="17.25"/>
  </r>
  <r>
    <x v="0"/>
    <x v="11"/>
    <s v="De Bonte Raaf"/>
    <x v="11"/>
    <x v="1"/>
    <x v="0"/>
    <x v="0"/>
    <x v="0"/>
    <x v="0"/>
    <s v="36,00"/>
    <n v="384.21"/>
    <n v="379.62"/>
    <n v="0"/>
    <n v="23"/>
    <n v="262"/>
    <n v="2.3199999999999998"/>
    <n v="0.20399999999999999"/>
    <n v="5619.8"/>
    <n v="2422.33"/>
    <n v="14.63"/>
  </r>
  <r>
    <x v="0"/>
    <x v="11"/>
    <s v="De Bonte Raaf"/>
    <x v="12"/>
    <x v="1"/>
    <x v="1"/>
    <x v="1"/>
    <x v="2"/>
    <x v="0"/>
    <s v="36,00"/>
    <n v="100.8"/>
    <n v="93.6"/>
    <n v="0"/>
    <n v="23"/>
    <n v="262"/>
    <n v="0.60899999999999999"/>
    <n v="5.2999999999999999E-2"/>
    <n v="1382.97"/>
    <n v="2270.89"/>
    <n v="13.72"/>
  </r>
  <r>
    <x v="0"/>
    <x v="11"/>
    <s v="De Bonte Raaf"/>
    <x v="2"/>
    <x v="0"/>
    <x v="1"/>
    <x v="1"/>
    <x v="0"/>
    <x v="0"/>
    <s v="36,00"/>
    <n v="100.8"/>
    <n v="93.6"/>
    <n v="0"/>
    <n v="23"/>
    <n v="262"/>
    <n v="0.60899999999999999"/>
    <n v="5.2999999999999999E-2"/>
    <n v="1512.82"/>
    <n v="2484.11"/>
    <n v="15.01"/>
  </r>
  <r>
    <x v="0"/>
    <x v="11"/>
    <s v="De Bonte Raaf"/>
    <x v="3"/>
    <x v="0"/>
    <x v="1"/>
    <x v="2"/>
    <x v="0"/>
    <x v="0"/>
    <s v="36,00"/>
    <n v="165.6"/>
    <n v="156"/>
    <n v="0"/>
    <n v="23"/>
    <n v="262"/>
    <n v="1"/>
    <n v="8.7999999999999995E-2"/>
    <n v="7227.94"/>
    <n v="7227.94"/>
    <n v="43.65"/>
  </r>
  <r>
    <x v="0"/>
    <x v="11"/>
    <s v="De Bonte Raaf"/>
    <x v="4"/>
    <x v="0"/>
    <x v="1"/>
    <x v="0"/>
    <x v="2"/>
    <x v="0"/>
    <s v="36,00"/>
    <n v="92"/>
    <n v="86.67"/>
    <n v="0"/>
    <n v="23"/>
    <n v="262"/>
    <n v="0.55600000000000005"/>
    <n v="4.9000000000000002E-2"/>
    <n v="1666.88"/>
    <n v="2997.99"/>
    <n v="18.12"/>
  </r>
  <r>
    <x v="0"/>
    <x v="11"/>
    <s v="De Bonte Raaf"/>
    <x v="5"/>
    <x v="0"/>
    <x v="1"/>
    <x v="0"/>
    <x v="1"/>
    <x v="0"/>
    <s v="36,00"/>
    <n v="108"/>
    <n v="104.01"/>
    <n v="0"/>
    <n v="23"/>
    <n v="262"/>
    <n v="0.65200000000000002"/>
    <n v="5.7000000000000002E-2"/>
    <n v="2304.0100000000002"/>
    <n v="3533.76"/>
    <n v="21.33"/>
  </r>
  <r>
    <x v="0"/>
    <x v="11"/>
    <s v="De Bonte Raaf"/>
    <x v="6"/>
    <x v="0"/>
    <x v="1"/>
    <x v="0"/>
    <x v="2"/>
    <x v="0"/>
    <s v="36,00"/>
    <n v="100.8"/>
    <n v="93.6"/>
    <n v="0"/>
    <n v="23"/>
    <n v="262"/>
    <n v="0.60899999999999999"/>
    <n v="5.2999999999999999E-2"/>
    <n v="2231.6"/>
    <n v="3664.37"/>
    <n v="22.14"/>
  </r>
  <r>
    <x v="0"/>
    <x v="11"/>
    <s v="De Bonte Raaf"/>
    <x v="7"/>
    <x v="0"/>
    <x v="0"/>
    <x v="0"/>
    <x v="2"/>
    <x v="0"/>
    <s v="36,00"/>
    <n v="165.6"/>
    <n v="156"/>
    <n v="0"/>
    <n v="23"/>
    <n v="262"/>
    <n v="1"/>
    <n v="8.7999999999999995E-2"/>
    <n v="3848.44"/>
    <n v="3848.44"/>
    <n v="23.24"/>
  </r>
  <r>
    <x v="0"/>
    <x v="11"/>
    <s v="De Bonte Raaf"/>
    <x v="8"/>
    <x v="0"/>
    <x v="0"/>
    <x v="4"/>
    <x v="2"/>
    <x v="0"/>
    <s v="36,00"/>
    <n v="136.80000000000001"/>
    <n v="124.8"/>
    <n v="0"/>
    <n v="23"/>
    <n v="262"/>
    <n v="0.82599999999999996"/>
    <n v="7.2999999999999995E-2"/>
    <n v="2712.02"/>
    <n v="3283.32"/>
    <n v="19.82"/>
  </r>
  <r>
    <x v="0"/>
    <x v="11"/>
    <s v="De Bonte Raaf"/>
    <x v="9"/>
    <x v="0"/>
    <x v="0"/>
    <x v="0"/>
    <x v="3"/>
    <x v="0"/>
    <s v="36,00"/>
    <n v="82.8"/>
    <n v="78"/>
    <n v="0"/>
    <n v="23"/>
    <n v="262"/>
    <n v="0.5"/>
    <n v="4.3999999999999997E-2"/>
    <n v="1476.26"/>
    <n v="2952.52"/>
    <n v="17.829999999999998"/>
  </r>
  <r>
    <x v="0"/>
    <x v="11"/>
    <s v="De Bonte Raaf"/>
    <x v="10"/>
    <x v="0"/>
    <x v="0"/>
    <x v="0"/>
    <x v="3"/>
    <x v="0"/>
    <s v="36,00"/>
    <n v="0"/>
    <n v="0"/>
    <n v="0"/>
    <n v="23"/>
    <n v="262"/>
    <n v="0"/>
    <n v="0"/>
    <n v="0.75"/>
    <n v="0"/>
    <n v="0"/>
  </r>
  <r>
    <x v="1"/>
    <x v="0"/>
    <s v="De Bonte Raaf"/>
    <x v="0"/>
    <x v="0"/>
    <x v="0"/>
    <x v="3"/>
    <x v="0"/>
    <x v="0"/>
    <s v="36,00"/>
    <n v="20"/>
    <n v="20"/>
    <n v="0"/>
    <n v="21"/>
    <n v="261"/>
    <n v="0.13200000000000001"/>
    <n v="1.0999999999999999E-2"/>
    <n v="473.4"/>
    <n v="3586.36"/>
    <n v="23.67"/>
  </r>
  <r>
    <x v="1"/>
    <x v="0"/>
    <s v="De Bonte Raaf"/>
    <x v="1"/>
    <x v="0"/>
    <x v="0"/>
    <x v="0"/>
    <x v="1"/>
    <x v="0"/>
    <s v="36,00"/>
    <n v="151.19999999999999"/>
    <n v="156"/>
    <n v="0"/>
    <n v="21"/>
    <n v="261"/>
    <n v="1"/>
    <n v="0.08"/>
    <n v="2855.66"/>
    <n v="2855.66"/>
    <n v="18.89"/>
  </r>
  <r>
    <x v="1"/>
    <x v="0"/>
    <s v="De Bonte Raaf"/>
    <x v="2"/>
    <x v="0"/>
    <x v="1"/>
    <x v="1"/>
    <x v="0"/>
    <x v="0"/>
    <s v="36,00"/>
    <n v="86.4"/>
    <n v="93.6"/>
    <n v="0"/>
    <n v="21"/>
    <n v="261"/>
    <n v="0.57099999999999995"/>
    <n v="4.5999999999999999E-2"/>
    <n v="1533.87"/>
    <n v="2686.29"/>
    <n v="17.75"/>
  </r>
  <r>
    <x v="1"/>
    <x v="0"/>
    <s v="De Bonte Raaf"/>
    <x v="3"/>
    <x v="0"/>
    <x v="1"/>
    <x v="2"/>
    <x v="0"/>
    <x v="0"/>
    <s v="36,00"/>
    <n v="151.19999999999999"/>
    <n v="156"/>
    <n v="0"/>
    <n v="21"/>
    <n v="261"/>
    <n v="1"/>
    <n v="0.08"/>
    <n v="7320.94"/>
    <n v="7320.94"/>
    <n v="48.42"/>
  </r>
  <r>
    <x v="1"/>
    <x v="0"/>
    <s v="De Bonte Raaf"/>
    <x v="4"/>
    <x v="0"/>
    <x v="1"/>
    <x v="0"/>
    <x v="2"/>
    <x v="0"/>
    <s v="36,00"/>
    <n v="84"/>
    <n v="86.67"/>
    <n v="0"/>
    <n v="21"/>
    <n v="261"/>
    <n v="0.55600000000000005"/>
    <n v="4.4999999999999998E-2"/>
    <n v="1690.88"/>
    <n v="3041.15"/>
    <n v="20.13"/>
  </r>
  <r>
    <x v="1"/>
    <x v="0"/>
    <s v="De Bonte Raaf"/>
    <x v="5"/>
    <x v="0"/>
    <x v="1"/>
    <x v="0"/>
    <x v="1"/>
    <x v="0"/>
    <s v="36,00"/>
    <n v="102"/>
    <n v="104.01"/>
    <n v="0"/>
    <n v="21"/>
    <n v="261"/>
    <n v="0.67500000000000004"/>
    <n v="5.3999999999999999E-2"/>
    <n v="2325.9699999999998"/>
    <n v="3445.88"/>
    <n v="22.8"/>
  </r>
  <r>
    <x v="1"/>
    <x v="0"/>
    <s v="De Bonte Raaf"/>
    <x v="6"/>
    <x v="0"/>
    <x v="1"/>
    <x v="0"/>
    <x v="2"/>
    <x v="0"/>
    <s v="36,00"/>
    <n v="93.6"/>
    <n v="93.6"/>
    <n v="0"/>
    <n v="21"/>
    <n v="261"/>
    <n v="0.61899999999999999"/>
    <n v="0.05"/>
    <n v="2233.41"/>
    <n v="3608.09"/>
    <n v="23.86"/>
  </r>
  <r>
    <x v="1"/>
    <x v="0"/>
    <s v="De Bonte Raaf"/>
    <x v="7"/>
    <x v="0"/>
    <x v="0"/>
    <x v="0"/>
    <x v="2"/>
    <x v="0"/>
    <s v="36,00"/>
    <n v="151.19999999999999"/>
    <n v="156"/>
    <n v="0"/>
    <n v="21"/>
    <n v="261"/>
    <n v="1"/>
    <n v="0.08"/>
    <n v="3837.54"/>
    <n v="3837.54"/>
    <n v="25.38"/>
  </r>
  <r>
    <x v="1"/>
    <x v="0"/>
    <s v="De Bonte Raaf"/>
    <x v="8"/>
    <x v="0"/>
    <x v="0"/>
    <x v="4"/>
    <x v="2"/>
    <x v="0"/>
    <s v="36,00"/>
    <n v="115.2"/>
    <n v="124.8"/>
    <n v="0"/>
    <n v="21"/>
    <n v="261"/>
    <n v="0.76200000000000001"/>
    <n v="6.0999999999999999E-2"/>
    <n v="2713.98"/>
    <n v="3561.65"/>
    <n v="23.56"/>
  </r>
  <r>
    <x v="1"/>
    <x v="0"/>
    <s v="De Bonte Raaf"/>
    <x v="9"/>
    <x v="0"/>
    <x v="0"/>
    <x v="0"/>
    <x v="3"/>
    <x v="0"/>
    <s v="36,00"/>
    <n v="75.599999999999994"/>
    <n v="78"/>
    <n v="0"/>
    <n v="21"/>
    <n v="261"/>
    <n v="0.5"/>
    <n v="0.04"/>
    <n v="1515.77"/>
    <n v="3031.54"/>
    <n v="20.05"/>
  </r>
  <r>
    <x v="1"/>
    <x v="0"/>
    <s v="De Bonte Raaf"/>
    <x v="10"/>
    <x v="0"/>
    <x v="0"/>
    <x v="0"/>
    <x v="3"/>
    <x v="0"/>
    <s v="36,00"/>
    <n v="0"/>
    <n v="0"/>
    <n v="0"/>
    <n v="21"/>
    <n v="261"/>
    <n v="0"/>
    <n v="0"/>
    <n v="50"/>
    <n v="0"/>
    <n v="0"/>
  </r>
  <r>
    <x v="1"/>
    <x v="1"/>
    <s v="De Bonte Raaf"/>
    <x v="0"/>
    <x v="0"/>
    <x v="0"/>
    <x v="3"/>
    <x v="0"/>
    <x v="0"/>
    <s v="36,00"/>
    <n v="15"/>
    <n v="15"/>
    <n v="0"/>
    <n v="20"/>
    <n v="261"/>
    <n v="0.104"/>
    <n v="8.0000000000000002E-3"/>
    <n v="299.63"/>
    <n v="2881.06"/>
    <n v="19.98"/>
  </r>
  <r>
    <x v="1"/>
    <x v="1"/>
    <s v="De Bonte Raaf"/>
    <x v="1"/>
    <x v="0"/>
    <x v="0"/>
    <x v="0"/>
    <x v="1"/>
    <x v="0"/>
    <s v="36,00"/>
    <n v="144"/>
    <n v="156"/>
    <n v="0"/>
    <n v="20"/>
    <n v="261"/>
    <n v="1"/>
    <n v="7.6999999999999999E-2"/>
    <n v="2846.37"/>
    <n v="2846.37"/>
    <n v="19.77"/>
  </r>
  <r>
    <x v="1"/>
    <x v="1"/>
    <s v="De Bonte Raaf"/>
    <x v="12"/>
    <x v="1"/>
    <x v="1"/>
    <x v="1"/>
    <x v="2"/>
    <x v="0"/>
    <s v="36,00"/>
    <n v="86.4"/>
    <n v="93.6"/>
    <n v="0"/>
    <n v="20"/>
    <n v="261"/>
    <n v="0.6"/>
    <n v="4.5999999999999999E-2"/>
    <n v="1362.71"/>
    <n v="2271.1799999999998"/>
    <n v="15.77"/>
  </r>
  <r>
    <x v="1"/>
    <x v="1"/>
    <s v="De Bonte Raaf"/>
    <x v="13"/>
    <x v="1"/>
    <x v="0"/>
    <x v="1"/>
    <x v="3"/>
    <x v="1"/>
    <s v="36,00"/>
    <n v="144"/>
    <n v="156"/>
    <n v="0"/>
    <n v="20"/>
    <n v="261"/>
    <n v="1"/>
    <n v="7.6999999999999999E-2"/>
    <n v="2234.7199999999998"/>
    <n v="2234.7199999999998"/>
    <n v="15.52"/>
  </r>
  <r>
    <x v="1"/>
    <x v="1"/>
    <s v="De Bonte Raaf"/>
    <x v="14"/>
    <x v="1"/>
    <x v="1"/>
    <x v="1"/>
    <x v="0"/>
    <x v="2"/>
    <s v="36,00"/>
    <n v="30"/>
    <n v="32.5"/>
    <n v="0"/>
    <n v="20"/>
    <n v="261"/>
    <n v="0.20799999999999999"/>
    <n v="1.6E-2"/>
    <n v="465.61"/>
    <n v="2238.5100000000002"/>
    <n v="15.52"/>
  </r>
  <r>
    <x v="1"/>
    <x v="1"/>
    <s v="De Bonte Raaf"/>
    <x v="2"/>
    <x v="0"/>
    <x v="1"/>
    <x v="1"/>
    <x v="0"/>
    <x v="0"/>
    <s v="36,00"/>
    <n v="86.4"/>
    <n v="93.6"/>
    <n v="0"/>
    <n v="20"/>
    <n v="261"/>
    <n v="0.6"/>
    <n v="4.5999999999999999E-2"/>
    <n v="1472.3"/>
    <n v="2453.83"/>
    <n v="17.04"/>
  </r>
  <r>
    <x v="1"/>
    <x v="1"/>
    <s v="De Bonte Raaf"/>
    <x v="3"/>
    <x v="0"/>
    <x v="1"/>
    <x v="2"/>
    <x v="0"/>
    <x v="0"/>
    <s v="36,00"/>
    <n v="144"/>
    <n v="156"/>
    <n v="0"/>
    <n v="20"/>
    <n v="261"/>
    <n v="1"/>
    <n v="7.6999999999999999E-2"/>
    <n v="7260.94"/>
    <n v="7260.94"/>
    <n v="50.42"/>
  </r>
  <r>
    <x v="1"/>
    <x v="1"/>
    <s v="De Bonte Raaf"/>
    <x v="4"/>
    <x v="0"/>
    <x v="1"/>
    <x v="0"/>
    <x v="2"/>
    <x v="0"/>
    <s v="36,00"/>
    <n v="80"/>
    <n v="86.67"/>
    <n v="0"/>
    <n v="20"/>
    <n v="261"/>
    <n v="0.55600000000000005"/>
    <n v="4.2999999999999997E-2"/>
    <n v="1631.81"/>
    <n v="2934.91"/>
    <n v="20.399999999999999"/>
  </r>
  <r>
    <x v="1"/>
    <x v="1"/>
    <s v="De Bonte Raaf"/>
    <x v="5"/>
    <x v="0"/>
    <x v="1"/>
    <x v="4"/>
    <x v="3"/>
    <x v="0"/>
    <s v="36,00"/>
    <n v="104"/>
    <n v="112.66"/>
    <n v="0"/>
    <n v="20"/>
    <n v="261"/>
    <n v="0.72199999999999998"/>
    <n v="5.5E-2"/>
    <n v="2498.91"/>
    <n v="3461.09"/>
    <n v="24.03"/>
  </r>
  <r>
    <x v="1"/>
    <x v="1"/>
    <s v="De Bonte Raaf"/>
    <x v="6"/>
    <x v="0"/>
    <x v="1"/>
    <x v="0"/>
    <x v="2"/>
    <x v="0"/>
    <s v="36,00"/>
    <n v="86.4"/>
    <n v="93.6"/>
    <n v="0"/>
    <n v="20"/>
    <n v="261"/>
    <n v="0.6"/>
    <n v="4.5999999999999999E-2"/>
    <n v="2171.85"/>
    <n v="3619.75"/>
    <n v="25.14"/>
  </r>
  <r>
    <x v="1"/>
    <x v="1"/>
    <s v="De Bonte Raaf"/>
    <x v="7"/>
    <x v="0"/>
    <x v="0"/>
    <x v="0"/>
    <x v="2"/>
    <x v="0"/>
    <s v="36,00"/>
    <n v="144"/>
    <n v="156"/>
    <n v="0"/>
    <n v="20"/>
    <n v="261"/>
    <n v="1"/>
    <n v="7.6999999999999999E-2"/>
    <n v="3771.18"/>
    <n v="3771.18"/>
    <n v="26.19"/>
  </r>
  <r>
    <x v="1"/>
    <x v="1"/>
    <s v="De Bonte Raaf"/>
    <x v="8"/>
    <x v="0"/>
    <x v="0"/>
    <x v="4"/>
    <x v="2"/>
    <x v="0"/>
    <s v="36,00"/>
    <n v="115.2"/>
    <n v="124.8"/>
    <n v="0"/>
    <n v="20"/>
    <n v="261"/>
    <n v="0.8"/>
    <n v="6.0999999999999999E-2"/>
    <n v="2654.91"/>
    <n v="3318.64"/>
    <n v="23.05"/>
  </r>
  <r>
    <x v="1"/>
    <x v="1"/>
    <s v="De Bonte Raaf"/>
    <x v="9"/>
    <x v="0"/>
    <x v="0"/>
    <x v="0"/>
    <x v="3"/>
    <x v="0"/>
    <s v="36,00"/>
    <n v="72"/>
    <n v="78"/>
    <n v="0"/>
    <n v="20"/>
    <n v="261"/>
    <n v="0.5"/>
    <n v="3.7999999999999999E-2"/>
    <n v="1444.88"/>
    <n v="2889.76"/>
    <n v="20.07"/>
  </r>
  <r>
    <x v="1"/>
    <x v="1"/>
    <s v="De Bonte Raaf"/>
    <x v="10"/>
    <x v="0"/>
    <x v="0"/>
    <x v="0"/>
    <x v="3"/>
    <x v="0"/>
    <s v="36,00"/>
    <n v="0"/>
    <n v="0"/>
    <n v="0"/>
    <n v="20"/>
    <n v="261"/>
    <n v="0"/>
    <n v="0"/>
    <n v="0"/>
    <n v="0"/>
    <n v="0"/>
  </r>
  <r>
    <x v="1"/>
    <x v="2"/>
    <s v="De Bonte Raaf"/>
    <x v="0"/>
    <x v="1"/>
    <x v="0"/>
    <x v="3"/>
    <x v="0"/>
    <x v="0"/>
    <s v="36,00"/>
    <n v="120"/>
    <n v="120"/>
    <n v="0"/>
    <n v="23"/>
    <n v="261"/>
    <n v="0.72499999999999998"/>
    <n v="6.4000000000000001E-2"/>
    <n v="2422.0700000000002"/>
    <n v="3340.79"/>
    <n v="20.18"/>
  </r>
  <r>
    <x v="1"/>
    <x v="2"/>
    <s v="De Bonte Raaf"/>
    <x v="1"/>
    <x v="1"/>
    <x v="0"/>
    <x v="0"/>
    <x v="1"/>
    <x v="0"/>
    <s v="36,00"/>
    <n v="165.6"/>
    <n v="156"/>
    <n v="0"/>
    <n v="23"/>
    <n v="261"/>
    <n v="1"/>
    <n v="8.7999999999999995E-2"/>
    <n v="2846.37"/>
    <n v="2846.37"/>
    <n v="17.190000000000001"/>
  </r>
  <r>
    <x v="1"/>
    <x v="2"/>
    <s v="De Bonte Raaf"/>
    <x v="12"/>
    <x v="1"/>
    <x v="1"/>
    <x v="3"/>
    <x v="3"/>
    <x v="0"/>
    <s v="36,00"/>
    <n v="112"/>
    <n v="104.01"/>
    <n v="0"/>
    <n v="23"/>
    <n v="261"/>
    <n v="0.67600000000000005"/>
    <n v="0.06"/>
    <n v="1532.98"/>
    <n v="2267.7199999999998"/>
    <n v="13.69"/>
  </r>
  <r>
    <x v="1"/>
    <x v="2"/>
    <s v="De Bonte Raaf"/>
    <x v="13"/>
    <x v="1"/>
    <x v="0"/>
    <x v="1"/>
    <x v="3"/>
    <x v="1"/>
    <s v="36,00"/>
    <n v="165.6"/>
    <n v="156"/>
    <n v="0"/>
    <n v="23"/>
    <n v="261"/>
    <n v="1"/>
    <n v="8.7999999999999995E-2"/>
    <n v="2234.7199999999998"/>
    <n v="2234.7199999999998"/>
    <n v="13.49"/>
  </r>
  <r>
    <x v="1"/>
    <x v="2"/>
    <s v="De Bonte Raaf"/>
    <x v="14"/>
    <x v="1"/>
    <x v="1"/>
    <x v="1"/>
    <x v="0"/>
    <x v="2"/>
    <s v="36,00"/>
    <n v="69"/>
    <n v="65.010000000000005"/>
    <n v="0"/>
    <n v="23"/>
    <n v="261"/>
    <n v="0.41699999999999998"/>
    <n v="3.6999999999999998E-2"/>
    <n v="998.93"/>
    <n v="2395.52"/>
    <n v="14.48"/>
  </r>
  <r>
    <x v="1"/>
    <x v="2"/>
    <s v="De Bonte Raaf"/>
    <x v="15"/>
    <x v="1"/>
    <x v="0"/>
    <x v="5"/>
    <x v="3"/>
    <x v="1"/>
    <s v="36,00"/>
    <n v="165.6"/>
    <n v="156"/>
    <n v="0"/>
    <n v="23"/>
    <n v="261"/>
    <n v="1"/>
    <n v="8.7999999999999995E-2"/>
    <n v="4838.78"/>
    <n v="4838.78"/>
    <n v="29.22"/>
  </r>
  <r>
    <x v="1"/>
    <x v="2"/>
    <s v="De Bonte Raaf"/>
    <x v="16"/>
    <x v="1"/>
    <x v="0"/>
    <x v="6"/>
    <x v="4"/>
    <x v="0"/>
    <s v="36,00"/>
    <n v="10"/>
    <n v="10"/>
    <n v="0"/>
    <n v="23"/>
    <n v="261"/>
    <n v="0.06"/>
    <n v="5.0000000000000001E-3"/>
    <n v="82.83"/>
    <n v="1380.5"/>
    <n v="8.2799999999999994"/>
  </r>
  <r>
    <x v="1"/>
    <x v="2"/>
    <s v="De Bonte Raaf"/>
    <x v="17"/>
    <x v="2"/>
    <x v="1"/>
    <x v="7"/>
    <x v="0"/>
    <x v="0"/>
    <s v="36,00"/>
    <n v="165.6"/>
    <n v="156"/>
    <n v="0"/>
    <n v="23"/>
    <n v="261"/>
    <n v="1"/>
    <n v="8.7999999999999995E-2"/>
    <n v="107"/>
    <n v="107"/>
    <n v="0.65"/>
  </r>
  <r>
    <x v="1"/>
    <x v="2"/>
    <s v="De Bonte Raaf"/>
    <x v="2"/>
    <x v="3"/>
    <x v="1"/>
    <x v="1"/>
    <x v="0"/>
    <x v="0"/>
    <s v="36,00"/>
    <n v="100.8"/>
    <n v="93.6"/>
    <n v="0"/>
    <n v="23"/>
    <n v="261"/>
    <n v="0.60899999999999999"/>
    <n v="5.3999999999999999E-2"/>
    <n v="3319.4"/>
    <n v="5450.57"/>
    <n v="32.93"/>
  </r>
  <r>
    <x v="1"/>
    <x v="2"/>
    <s v="De Bonte Raaf"/>
    <x v="3"/>
    <x v="3"/>
    <x v="1"/>
    <x v="2"/>
    <x v="0"/>
    <x v="0"/>
    <s v="36,00"/>
    <n v="165.6"/>
    <n v="156"/>
    <n v="0"/>
    <n v="23"/>
    <n v="261"/>
    <n v="1"/>
    <n v="8.7999999999999995E-2"/>
    <n v="7335.94"/>
    <n v="7335.94"/>
    <n v="44.3"/>
  </r>
  <r>
    <x v="1"/>
    <x v="2"/>
    <s v="De Bonte Raaf"/>
    <x v="4"/>
    <x v="1"/>
    <x v="1"/>
    <x v="0"/>
    <x v="2"/>
    <x v="0"/>
    <s v="36,00"/>
    <n v="92"/>
    <n v="86.67"/>
    <n v="0"/>
    <n v="23"/>
    <n v="261"/>
    <n v="0.55600000000000005"/>
    <n v="4.9000000000000002E-2"/>
    <n v="1631.81"/>
    <n v="2934.91"/>
    <n v="17.739999999999998"/>
  </r>
  <r>
    <x v="1"/>
    <x v="2"/>
    <s v="De Bonte Raaf"/>
    <x v="5"/>
    <x v="3"/>
    <x v="1"/>
    <x v="4"/>
    <x v="3"/>
    <x v="0"/>
    <s v="36,00"/>
    <n v="118"/>
    <n v="112.66"/>
    <n v="0"/>
    <n v="23"/>
    <n v="261"/>
    <n v="0.71299999999999997"/>
    <n v="6.3E-2"/>
    <n v="2498.91"/>
    <n v="3504.78"/>
    <n v="21.18"/>
  </r>
  <r>
    <x v="1"/>
    <x v="2"/>
    <s v="De Bonte Raaf"/>
    <x v="6"/>
    <x v="2"/>
    <x v="1"/>
    <x v="0"/>
    <x v="2"/>
    <x v="0"/>
    <s v="36,00"/>
    <n v="100.8"/>
    <n v="93.6"/>
    <n v="0"/>
    <n v="23"/>
    <n v="261"/>
    <n v="0.60899999999999999"/>
    <n v="5.3999999999999999E-2"/>
    <n v="2202.63"/>
    <n v="3616.8"/>
    <n v="21.85"/>
  </r>
  <r>
    <x v="1"/>
    <x v="2"/>
    <s v="De Bonte Raaf"/>
    <x v="7"/>
    <x v="1"/>
    <x v="0"/>
    <x v="0"/>
    <x v="2"/>
    <x v="0"/>
    <s v="36,00"/>
    <n v="165.6"/>
    <n v="156"/>
    <n v="0"/>
    <n v="23"/>
    <n v="261"/>
    <n v="1"/>
    <n v="8.7999999999999995E-2"/>
    <n v="3830.26"/>
    <n v="3830.26"/>
    <n v="23.13"/>
  </r>
  <r>
    <x v="1"/>
    <x v="2"/>
    <s v="De Bonte Raaf"/>
    <x v="8"/>
    <x v="2"/>
    <x v="0"/>
    <x v="4"/>
    <x v="2"/>
    <x v="0"/>
    <s v="36,00"/>
    <n v="100.8"/>
    <n v="93.6"/>
    <n v="0"/>
    <n v="23"/>
    <n v="261"/>
    <n v="0.60899999999999999"/>
    <n v="5.3999999999999999E-2"/>
    <n v="1991.18"/>
    <n v="3269.59"/>
    <n v="19.75"/>
  </r>
  <r>
    <x v="1"/>
    <x v="2"/>
    <s v="De Bonte Raaf"/>
    <x v="9"/>
    <x v="2"/>
    <x v="0"/>
    <x v="0"/>
    <x v="3"/>
    <x v="0"/>
    <s v="36,00"/>
    <n v="82.8"/>
    <n v="78"/>
    <n v="0"/>
    <n v="23"/>
    <n v="261"/>
    <n v="0.5"/>
    <n v="4.3999999999999997E-2"/>
    <n v="1444.88"/>
    <n v="2889.76"/>
    <n v="17.45"/>
  </r>
  <r>
    <x v="1"/>
    <x v="2"/>
    <s v="De Bonte Raaf"/>
    <x v="10"/>
    <x v="2"/>
    <x v="0"/>
    <x v="0"/>
    <x v="3"/>
    <x v="0"/>
    <s v="36,00"/>
    <n v="20"/>
    <n v="20"/>
    <n v="0"/>
    <n v="23"/>
    <n v="261"/>
    <n v="0.121"/>
    <n v="1.0999999999999999E-2"/>
    <n v="432.27"/>
    <n v="3572.48"/>
    <n v="21.61"/>
  </r>
  <r>
    <x v="1"/>
    <x v="3"/>
    <s v="De Bonte Raaf"/>
    <x v="0"/>
    <x v="1"/>
    <x v="0"/>
    <x v="3"/>
    <x v="0"/>
    <x v="0"/>
    <s v="36,00"/>
    <n v="15"/>
    <n v="15"/>
    <n v="0"/>
    <n v="22"/>
    <n v="261"/>
    <n v="9.5000000000000001E-2"/>
    <n v="8.0000000000000002E-3"/>
    <n v="336.67"/>
    <n v="3543.89"/>
    <n v="22.44"/>
  </r>
  <r>
    <x v="1"/>
    <x v="3"/>
    <s v="De Bonte Raaf"/>
    <x v="1"/>
    <x v="1"/>
    <x v="0"/>
    <x v="0"/>
    <x v="1"/>
    <x v="0"/>
    <s v="36,00"/>
    <n v="158.4"/>
    <n v="156"/>
    <n v="0"/>
    <n v="22"/>
    <n v="261"/>
    <n v="1"/>
    <n v="8.4000000000000005E-2"/>
    <n v="3228.51"/>
    <n v="3228.51"/>
    <n v="20.38"/>
  </r>
  <r>
    <x v="1"/>
    <x v="3"/>
    <s v="De Bonte Raaf"/>
    <x v="12"/>
    <x v="1"/>
    <x v="1"/>
    <x v="3"/>
    <x v="3"/>
    <x v="0"/>
    <s v="36,00"/>
    <n v="104"/>
    <n v="104.01"/>
    <n v="0"/>
    <n v="22"/>
    <n v="261"/>
    <n v="0.65700000000000003"/>
    <n v="5.5E-2"/>
    <n v="1751.54"/>
    <n v="2665.97"/>
    <n v="16.84"/>
  </r>
  <r>
    <x v="1"/>
    <x v="3"/>
    <s v="De Bonte Raaf"/>
    <x v="13"/>
    <x v="1"/>
    <x v="0"/>
    <x v="1"/>
    <x v="3"/>
    <x v="1"/>
    <s v="36,00"/>
    <n v="158.4"/>
    <n v="156"/>
    <n v="0"/>
    <n v="22"/>
    <n v="261"/>
    <n v="1"/>
    <n v="8.4000000000000005E-2"/>
    <n v="2549.25"/>
    <n v="2549.25"/>
    <n v="16.09"/>
  </r>
  <r>
    <x v="1"/>
    <x v="3"/>
    <s v="De Bonte Raaf"/>
    <x v="14"/>
    <x v="1"/>
    <x v="1"/>
    <x v="1"/>
    <x v="0"/>
    <x v="2"/>
    <s v="36,00"/>
    <n v="66"/>
    <n v="65.010000000000005"/>
    <n v="0"/>
    <n v="22"/>
    <n v="261"/>
    <n v="0.41699999999999998"/>
    <n v="3.5000000000000003E-2"/>
    <n v="1062.27"/>
    <n v="2547.41"/>
    <n v="16.100000000000001"/>
  </r>
  <r>
    <x v="1"/>
    <x v="3"/>
    <s v="De Bonte Raaf"/>
    <x v="15"/>
    <x v="1"/>
    <x v="0"/>
    <x v="5"/>
    <x v="3"/>
    <x v="1"/>
    <s v="36,00"/>
    <n v="166.4"/>
    <n v="164"/>
    <n v="0"/>
    <n v="22"/>
    <n v="261"/>
    <n v="1.0509999999999999"/>
    <n v="8.8999999999999996E-2"/>
    <n v="5629.11"/>
    <n v="5355.96"/>
    <n v="33.83"/>
  </r>
  <r>
    <x v="1"/>
    <x v="3"/>
    <s v="De Bonte Raaf"/>
    <x v="16"/>
    <x v="1"/>
    <x v="0"/>
    <x v="6"/>
    <x v="4"/>
    <x v="0"/>
    <s v="36,00"/>
    <n v="20"/>
    <n v="20"/>
    <n v="0"/>
    <n v="22"/>
    <n v="261"/>
    <n v="0.126"/>
    <n v="1.0999999999999999E-2"/>
    <n v="208.63"/>
    <n v="1655.79"/>
    <n v="10.43"/>
  </r>
  <r>
    <x v="1"/>
    <x v="3"/>
    <s v="De Bonte Raaf"/>
    <x v="17"/>
    <x v="2"/>
    <x v="1"/>
    <x v="7"/>
    <x v="0"/>
    <x v="0"/>
    <s v="36,00"/>
    <n v="158.4"/>
    <n v="156"/>
    <n v="0"/>
    <n v="22"/>
    <n v="261"/>
    <n v="1"/>
    <n v="8.4000000000000005E-2"/>
    <n v="106.97"/>
    <n v="106.97"/>
    <n v="0.68"/>
  </r>
  <r>
    <x v="1"/>
    <x v="3"/>
    <s v="De Bonte Raaf"/>
    <x v="18"/>
    <x v="1"/>
    <x v="1"/>
    <x v="5"/>
    <x v="4"/>
    <x v="3"/>
    <s v="36,00"/>
    <n v="81"/>
    <n v="78"/>
    <n v="0"/>
    <n v="22"/>
    <n v="261"/>
    <n v="0.51100000000000001"/>
    <n v="4.2999999999999997E-2"/>
    <n v="2499.09"/>
    <n v="4890.59"/>
    <n v="30.85"/>
  </r>
  <r>
    <x v="1"/>
    <x v="3"/>
    <s v="De Bonte Raaf"/>
    <x v="2"/>
    <x v="3"/>
    <x v="1"/>
    <x v="1"/>
    <x v="0"/>
    <x v="0"/>
    <s v="36,00"/>
    <n v="98.6"/>
    <n v="98.6"/>
    <n v="0"/>
    <n v="22"/>
    <n v="261"/>
    <n v="0.622"/>
    <n v="5.1999999999999998E-2"/>
    <n v="1758.57"/>
    <n v="2827.28"/>
    <n v="17.84"/>
  </r>
  <r>
    <x v="1"/>
    <x v="3"/>
    <s v="De Bonte Raaf"/>
    <x v="19"/>
    <x v="1"/>
    <x v="0"/>
    <x v="4"/>
    <x v="0"/>
    <x v="2"/>
    <s v="36,00"/>
    <n v="64.8"/>
    <n v="66.069999999999993"/>
    <n v="0"/>
    <n v="22"/>
    <n v="261"/>
    <n v="0.40899999999999997"/>
    <n v="3.4000000000000002E-2"/>
    <n v="2265.92"/>
    <n v="5540.15"/>
    <n v="34.97"/>
  </r>
  <r>
    <x v="1"/>
    <x v="3"/>
    <s v="De Bonte Raaf"/>
    <x v="20"/>
    <x v="2"/>
    <x v="0"/>
    <x v="0"/>
    <x v="1"/>
    <x v="4"/>
    <s v="36,00"/>
    <n v="36"/>
    <n v="35.69"/>
    <n v="0"/>
    <n v="22"/>
    <n v="261"/>
    <n v="0.22700000000000001"/>
    <n v="1.9E-2"/>
    <n v="1099.31"/>
    <n v="4842.78"/>
    <n v="30.54"/>
  </r>
  <r>
    <x v="1"/>
    <x v="3"/>
    <s v="De Bonte Raaf"/>
    <x v="21"/>
    <x v="0"/>
    <x v="0"/>
    <x v="2"/>
    <x v="5"/>
    <x v="0"/>
    <s v="36,00"/>
    <n v="158.4"/>
    <n v="156"/>
    <n v="0"/>
    <n v="22"/>
    <n v="261"/>
    <n v="1"/>
    <n v="8.4000000000000005E-2"/>
    <n v="7207.5"/>
    <n v="7207.5"/>
    <n v="45.5"/>
  </r>
  <r>
    <x v="1"/>
    <x v="3"/>
    <s v="De Bonte Raaf"/>
    <x v="3"/>
    <x v="3"/>
    <x v="1"/>
    <x v="2"/>
    <x v="0"/>
    <x v="0"/>
    <s v="36,00"/>
    <n v="158.4"/>
    <n v="156"/>
    <n v="0"/>
    <n v="22"/>
    <n v="261"/>
    <n v="1"/>
    <n v="8.4000000000000005E-2"/>
    <n v="8222.7900000000009"/>
    <n v="8222.7900000000009"/>
    <n v="51.91"/>
  </r>
  <r>
    <x v="1"/>
    <x v="3"/>
    <s v="De Bonte Raaf"/>
    <x v="4"/>
    <x v="1"/>
    <x v="1"/>
    <x v="4"/>
    <x v="2"/>
    <x v="0"/>
    <s v="36,00"/>
    <n v="91"/>
    <n v="89.67"/>
    <n v="0"/>
    <n v="22"/>
    <n v="261"/>
    <n v="0.57399999999999995"/>
    <n v="4.8000000000000001E-2"/>
    <n v="1929.39"/>
    <n v="3361.31"/>
    <n v="21.2"/>
  </r>
  <r>
    <x v="1"/>
    <x v="3"/>
    <s v="De Bonte Raaf"/>
    <x v="5"/>
    <x v="3"/>
    <x v="1"/>
    <x v="4"/>
    <x v="3"/>
    <x v="0"/>
    <s v="36,00"/>
    <n v="116"/>
    <n v="112.66"/>
    <n v="0"/>
    <n v="22"/>
    <n v="261"/>
    <n v="0.73199999999999998"/>
    <n v="6.2E-2"/>
    <n v="2865.78"/>
    <n v="3915"/>
    <n v="24.7"/>
  </r>
  <r>
    <x v="1"/>
    <x v="3"/>
    <s v="De Bonte Raaf"/>
    <x v="6"/>
    <x v="2"/>
    <x v="1"/>
    <x v="0"/>
    <x v="2"/>
    <x v="0"/>
    <s v="36,00"/>
    <n v="93.6"/>
    <n v="93.6"/>
    <n v="0"/>
    <n v="22"/>
    <n v="261"/>
    <n v="0.59099999999999997"/>
    <n v="0.05"/>
    <n v="2463.34"/>
    <n v="4168.09"/>
    <n v="26.32"/>
  </r>
  <r>
    <x v="1"/>
    <x v="3"/>
    <s v="De Bonte Raaf"/>
    <x v="7"/>
    <x v="1"/>
    <x v="0"/>
    <x v="0"/>
    <x v="2"/>
    <x v="0"/>
    <s v="36,00"/>
    <n v="158.4"/>
    <n v="156"/>
    <n v="0"/>
    <n v="22"/>
    <n v="261"/>
    <n v="1"/>
    <n v="8.4000000000000005E-2"/>
    <n v="4239.38"/>
    <n v="4239.38"/>
    <n v="26.76"/>
  </r>
  <r>
    <x v="1"/>
    <x v="3"/>
    <s v="De Bonte Raaf"/>
    <x v="8"/>
    <x v="2"/>
    <x v="0"/>
    <x v="4"/>
    <x v="2"/>
    <x v="0"/>
    <s v="36,00"/>
    <n v="93.6"/>
    <n v="93.6"/>
    <n v="0"/>
    <n v="22"/>
    <n v="261"/>
    <n v="0.59099999999999997"/>
    <n v="0.05"/>
    <n v="2246.96"/>
    <n v="3801.96"/>
    <n v="24.01"/>
  </r>
  <r>
    <x v="1"/>
    <x v="3"/>
    <s v="De Bonte Raaf"/>
    <x v="9"/>
    <x v="2"/>
    <x v="0"/>
    <x v="4"/>
    <x v="3"/>
    <x v="0"/>
    <s v="36,00"/>
    <n v="89.2"/>
    <n v="88"/>
    <n v="0"/>
    <n v="22"/>
    <n v="261"/>
    <n v="0.56299999999999994"/>
    <n v="4.7E-2"/>
    <n v="1950.36"/>
    <n v="3464.23"/>
    <n v="21.87"/>
  </r>
  <r>
    <x v="1"/>
    <x v="3"/>
    <s v="De Bonte Raaf"/>
    <x v="10"/>
    <x v="2"/>
    <x v="0"/>
    <x v="0"/>
    <x v="3"/>
    <x v="0"/>
    <s v="36,00"/>
    <n v="46"/>
    <n v="46"/>
    <n v="0"/>
    <n v="22"/>
    <n v="261"/>
    <n v="0.28999999999999998"/>
    <n v="2.4E-2"/>
    <n v="995.98"/>
    <n v="3434.41"/>
    <n v="21.65"/>
  </r>
  <r>
    <x v="1"/>
    <x v="4"/>
    <s v="De Bonte Raaf"/>
    <x v="0"/>
    <x v="1"/>
    <x v="0"/>
    <x v="3"/>
    <x v="0"/>
    <x v="0"/>
    <s v="36,00"/>
    <n v="48"/>
    <n v="48"/>
    <n v="0"/>
    <n v="21"/>
    <n v="261"/>
    <n v="0.317"/>
    <n v="2.5999999999999999E-2"/>
    <n v="1145.47"/>
    <n v="3613.47"/>
    <n v="23.86"/>
  </r>
  <r>
    <x v="1"/>
    <x v="4"/>
    <s v="De Bonte Raaf"/>
    <x v="1"/>
    <x v="1"/>
    <x v="0"/>
    <x v="0"/>
    <x v="1"/>
    <x v="0"/>
    <s v="36,00"/>
    <n v="176.2"/>
    <n v="181"/>
    <n v="0"/>
    <n v="21"/>
    <n v="261"/>
    <n v="1.165"/>
    <n v="9.4E-2"/>
    <n v="4066.32"/>
    <n v="3490.4"/>
    <n v="23.08"/>
  </r>
  <r>
    <x v="1"/>
    <x v="4"/>
    <s v="De Bonte Raaf"/>
    <x v="12"/>
    <x v="1"/>
    <x v="1"/>
    <x v="0"/>
    <x v="3"/>
    <x v="0"/>
    <s v="36,00"/>
    <n v="104"/>
    <n v="104.01"/>
    <n v="0"/>
    <n v="21"/>
    <n v="261"/>
    <n v="0.68799999999999994"/>
    <n v="5.5E-2"/>
    <n v="1818.03"/>
    <n v="2642.49"/>
    <n v="17.48"/>
  </r>
  <r>
    <x v="1"/>
    <x v="4"/>
    <s v="De Bonte Raaf"/>
    <x v="13"/>
    <x v="1"/>
    <x v="0"/>
    <x v="1"/>
    <x v="3"/>
    <x v="1"/>
    <s v="36,00"/>
    <n v="151.19999999999999"/>
    <n v="156"/>
    <n v="0"/>
    <n v="21"/>
    <n v="261"/>
    <n v="1"/>
    <n v="0.08"/>
    <n v="2696.81"/>
    <n v="2696.81"/>
    <n v="17.84"/>
  </r>
  <r>
    <x v="1"/>
    <x v="4"/>
    <s v="De Bonte Raaf"/>
    <x v="14"/>
    <x v="1"/>
    <x v="1"/>
    <x v="1"/>
    <x v="0"/>
    <x v="2"/>
    <s v="36,00"/>
    <n v="63"/>
    <n v="65.010000000000005"/>
    <n v="0"/>
    <n v="21"/>
    <n v="261"/>
    <n v="0.41699999999999998"/>
    <n v="3.4000000000000002E-2"/>
    <n v="1107.56"/>
    <n v="2656.02"/>
    <n v="17.579999999999998"/>
  </r>
  <r>
    <x v="1"/>
    <x v="4"/>
    <s v="De Bonte Raaf"/>
    <x v="15"/>
    <x v="1"/>
    <x v="0"/>
    <x v="5"/>
    <x v="3"/>
    <x v="1"/>
    <s v="36,00"/>
    <n v="151.19999999999999"/>
    <n v="156"/>
    <n v="0"/>
    <n v="21"/>
    <n v="261"/>
    <n v="1"/>
    <n v="0.08"/>
    <n v="5554.1"/>
    <n v="5554.1"/>
    <n v="36.729999999999997"/>
  </r>
  <r>
    <x v="1"/>
    <x v="4"/>
    <s v="De Bonte Raaf"/>
    <x v="16"/>
    <x v="1"/>
    <x v="0"/>
    <x v="6"/>
    <x v="4"/>
    <x v="0"/>
    <s v="36,00"/>
    <n v="49"/>
    <n v="49"/>
    <n v="0"/>
    <n v="21"/>
    <n v="261"/>
    <n v="0.32400000000000001"/>
    <n v="2.5999999999999999E-2"/>
    <n v="517.04999999999995"/>
    <n v="1595.83"/>
    <n v="10.55"/>
  </r>
  <r>
    <x v="1"/>
    <x v="4"/>
    <s v="De Bonte Raaf"/>
    <x v="17"/>
    <x v="2"/>
    <x v="1"/>
    <x v="7"/>
    <x v="0"/>
    <x v="0"/>
    <s v="36,00"/>
    <n v="166.2"/>
    <n v="171"/>
    <n v="0"/>
    <n v="21"/>
    <n v="261"/>
    <n v="1.099"/>
    <n v="8.7999999999999995E-2"/>
    <n v="106.97"/>
    <n v="97.33"/>
    <n v="0.64"/>
  </r>
  <r>
    <x v="1"/>
    <x v="4"/>
    <s v="De Bonte Raaf"/>
    <x v="18"/>
    <x v="1"/>
    <x v="1"/>
    <x v="5"/>
    <x v="4"/>
    <x v="3"/>
    <s v="36,00"/>
    <n v="96"/>
    <n v="98"/>
    <n v="0"/>
    <n v="21"/>
    <n v="261"/>
    <n v="0.63500000000000001"/>
    <n v="5.0999999999999997E-2"/>
    <n v="3247.05"/>
    <n v="5113.46"/>
    <n v="33.82"/>
  </r>
  <r>
    <x v="1"/>
    <x v="4"/>
    <s v="De Bonte Raaf"/>
    <x v="2"/>
    <x v="3"/>
    <x v="1"/>
    <x v="1"/>
    <x v="0"/>
    <x v="0"/>
    <s v="36,00"/>
    <n v="93.6"/>
    <n v="93.6"/>
    <n v="0"/>
    <n v="21"/>
    <n v="261"/>
    <n v="0.61899999999999999"/>
    <n v="0.05"/>
    <n v="2622.45"/>
    <n v="4236.59"/>
    <n v="28.02"/>
  </r>
  <r>
    <x v="1"/>
    <x v="4"/>
    <s v="De Bonte Raaf"/>
    <x v="19"/>
    <x v="1"/>
    <x v="0"/>
    <x v="4"/>
    <x v="0"/>
    <x v="2"/>
    <s v="36,00"/>
    <n v="122.4"/>
    <n v="124.8"/>
    <n v="0"/>
    <n v="21"/>
    <n v="261"/>
    <n v="0.81"/>
    <n v="6.5000000000000002E-2"/>
    <n v="4346.37"/>
    <n v="5365.89"/>
    <n v="35.51"/>
  </r>
  <r>
    <x v="1"/>
    <x v="4"/>
    <s v="De Bonte Raaf"/>
    <x v="20"/>
    <x v="2"/>
    <x v="0"/>
    <x v="0"/>
    <x v="1"/>
    <x v="4"/>
    <s v="36,00"/>
    <n v="84"/>
    <n v="86.67"/>
    <n v="0"/>
    <n v="21"/>
    <n v="261"/>
    <n v="0.55600000000000005"/>
    <n v="4.4999999999999998E-2"/>
    <n v="2716.8"/>
    <n v="4886.33"/>
    <n v="32.340000000000003"/>
  </r>
  <r>
    <x v="1"/>
    <x v="4"/>
    <s v="De Bonte Raaf"/>
    <x v="22"/>
    <x v="1"/>
    <x v="0"/>
    <x v="5"/>
    <x v="4"/>
    <x v="3"/>
    <s v="36,00"/>
    <n v="151.19999999999999"/>
    <n v="156"/>
    <n v="0"/>
    <n v="21"/>
    <n v="261"/>
    <n v="1"/>
    <n v="0.08"/>
    <n v="5595.06"/>
    <n v="5595.06"/>
    <n v="37"/>
  </r>
  <r>
    <x v="1"/>
    <x v="4"/>
    <s v="De Bonte Raaf"/>
    <x v="23"/>
    <x v="1"/>
    <x v="1"/>
    <x v="6"/>
    <x v="0"/>
    <x v="4"/>
    <s v="36,00"/>
    <n v="8"/>
    <n v="8"/>
    <n v="0"/>
    <n v="21"/>
    <n v="261"/>
    <n v="5.2999999999999999E-2"/>
    <n v="4.0000000000000001E-3"/>
    <n v="128.31"/>
    <n v="2420.94"/>
    <n v="16.04"/>
  </r>
  <r>
    <x v="1"/>
    <x v="4"/>
    <s v="De Bonte Raaf"/>
    <x v="24"/>
    <x v="1"/>
    <x v="0"/>
    <x v="0"/>
    <x v="2"/>
    <x v="2"/>
    <s v="36,00"/>
    <n v="105"/>
    <n v="108.33"/>
    <n v="0"/>
    <n v="21"/>
    <n v="261"/>
    <n v="0.69399999999999995"/>
    <n v="5.6000000000000001E-2"/>
    <n v="2802.18"/>
    <n v="4037.72"/>
    <n v="26.69"/>
  </r>
  <r>
    <x v="1"/>
    <x v="4"/>
    <s v="De Bonte Raaf"/>
    <x v="21"/>
    <x v="0"/>
    <x v="0"/>
    <x v="2"/>
    <x v="5"/>
    <x v="0"/>
    <s v="36,00"/>
    <n v="151.19999999999999"/>
    <n v="156"/>
    <n v="0"/>
    <n v="21"/>
    <n v="261"/>
    <n v="1"/>
    <n v="0.08"/>
    <n v="7207.5"/>
    <n v="7207.5"/>
    <n v="47.67"/>
  </r>
  <r>
    <x v="1"/>
    <x v="4"/>
    <s v="De Bonte Raaf"/>
    <x v="3"/>
    <x v="3"/>
    <x v="1"/>
    <x v="2"/>
    <x v="0"/>
    <x v="0"/>
    <s v="36,00"/>
    <n v="151.19999999999999"/>
    <n v="156"/>
    <n v="0"/>
    <n v="21"/>
    <n v="261"/>
    <n v="1"/>
    <n v="0.08"/>
    <n v="8222.7900000000009"/>
    <n v="8222.7900000000009"/>
    <n v="54.38"/>
  </r>
  <r>
    <x v="1"/>
    <x v="4"/>
    <s v="De Bonte Raaf"/>
    <x v="4"/>
    <x v="1"/>
    <x v="1"/>
    <x v="4"/>
    <x v="2"/>
    <x v="0"/>
    <s v="36,00"/>
    <n v="84"/>
    <n v="86.67"/>
    <n v="0"/>
    <n v="21"/>
    <n v="261"/>
    <n v="0.55600000000000005"/>
    <n v="4.4999999999999998E-2"/>
    <n v="2095.15"/>
    <n v="3768.26"/>
    <n v="24.94"/>
  </r>
  <r>
    <x v="1"/>
    <x v="4"/>
    <s v="De Bonte Raaf"/>
    <x v="5"/>
    <x v="3"/>
    <x v="1"/>
    <x v="4"/>
    <x v="3"/>
    <x v="0"/>
    <s v="36,00"/>
    <n v="112"/>
    <n v="112.66"/>
    <n v="0"/>
    <n v="21"/>
    <n v="261"/>
    <n v="0.74099999999999999"/>
    <n v="0.06"/>
    <n v="3263.8"/>
    <n v="4404.59"/>
    <n v="29.14"/>
  </r>
  <r>
    <x v="1"/>
    <x v="4"/>
    <s v="De Bonte Raaf"/>
    <x v="6"/>
    <x v="2"/>
    <x v="1"/>
    <x v="0"/>
    <x v="2"/>
    <x v="0"/>
    <s v="36,00"/>
    <n v="86.4"/>
    <n v="93.6"/>
    <n v="0"/>
    <n v="21"/>
    <n v="261"/>
    <n v="0.57099999999999995"/>
    <n v="4.5999999999999999E-2"/>
    <n v="2825.63"/>
    <n v="4948.5600000000004"/>
    <n v="32.700000000000003"/>
  </r>
  <r>
    <x v="1"/>
    <x v="4"/>
    <s v="De Bonte Raaf"/>
    <x v="7"/>
    <x v="1"/>
    <x v="0"/>
    <x v="0"/>
    <x v="2"/>
    <x v="0"/>
    <s v="36,00"/>
    <n v="151.19999999999999"/>
    <n v="156"/>
    <n v="0"/>
    <n v="21"/>
    <n v="261"/>
    <n v="1"/>
    <n v="0.08"/>
    <n v="4869.3"/>
    <n v="4869.3"/>
    <n v="32.200000000000003"/>
  </r>
  <r>
    <x v="1"/>
    <x v="4"/>
    <s v="De Bonte Raaf"/>
    <x v="8"/>
    <x v="2"/>
    <x v="0"/>
    <x v="4"/>
    <x v="2"/>
    <x v="0"/>
    <s v="36,00"/>
    <n v="93.6"/>
    <n v="93.6"/>
    <n v="0"/>
    <n v="21"/>
    <n v="261"/>
    <n v="0.61899999999999999"/>
    <n v="0.05"/>
    <n v="2585.19"/>
    <n v="4176.3999999999996"/>
    <n v="27.62"/>
  </r>
  <r>
    <x v="1"/>
    <x v="4"/>
    <s v="De Bonte Raaf"/>
    <x v="9"/>
    <x v="2"/>
    <x v="0"/>
    <x v="4"/>
    <x v="3"/>
    <x v="0"/>
    <s v="36,00"/>
    <n v="75.599999999999994"/>
    <n v="78"/>
    <n v="0"/>
    <n v="21"/>
    <n v="261"/>
    <n v="0.5"/>
    <n v="0.04"/>
    <n v="1976.65"/>
    <n v="3953.3"/>
    <n v="26.15"/>
  </r>
  <r>
    <x v="1"/>
    <x v="4"/>
    <s v="De Bonte Raaf"/>
    <x v="10"/>
    <x v="2"/>
    <x v="0"/>
    <x v="0"/>
    <x v="3"/>
    <x v="0"/>
    <s v="36,00"/>
    <n v="65.05"/>
    <n v="65.05"/>
    <n v="0"/>
    <n v="21"/>
    <n v="261"/>
    <n v="0.43"/>
    <n v="3.5000000000000003E-2"/>
    <n v="1472.44"/>
    <n v="3424.28"/>
    <n v="22.64"/>
  </r>
  <r>
    <x v="1"/>
    <x v="5"/>
    <s v="De Bonte Raaf"/>
    <x v="0"/>
    <x v="1"/>
    <x v="0"/>
    <x v="3"/>
    <x v="0"/>
    <x v="0"/>
    <s v="36,00"/>
    <n v="25"/>
    <n v="25"/>
    <n v="0"/>
    <n v="22"/>
    <n v="261"/>
    <n v="0.158"/>
    <n v="1.2999999999999999E-2"/>
    <n v="566.09"/>
    <n v="3582.85"/>
    <n v="22.64"/>
  </r>
  <r>
    <x v="1"/>
    <x v="5"/>
    <s v="De Bonte Raaf"/>
    <x v="1"/>
    <x v="1"/>
    <x v="0"/>
    <x v="0"/>
    <x v="1"/>
    <x v="0"/>
    <s v="36,00"/>
    <n v="158.4"/>
    <n v="156"/>
    <n v="0"/>
    <n v="22"/>
    <n v="261"/>
    <n v="1"/>
    <n v="8.4000000000000005E-2"/>
    <n v="3228.51"/>
    <n v="3228.51"/>
    <n v="20.38"/>
  </r>
  <r>
    <x v="1"/>
    <x v="5"/>
    <s v="De Bonte Raaf"/>
    <x v="12"/>
    <x v="1"/>
    <x v="1"/>
    <x v="0"/>
    <x v="3"/>
    <x v="0"/>
    <s v="36,00"/>
    <n v="104"/>
    <n v="104.01"/>
    <n v="0"/>
    <n v="22"/>
    <n v="261"/>
    <n v="0.65700000000000003"/>
    <n v="5.5E-2"/>
    <n v="1751.54"/>
    <n v="2665.97"/>
    <n v="16.84"/>
  </r>
  <r>
    <x v="1"/>
    <x v="5"/>
    <s v="De Bonte Raaf"/>
    <x v="14"/>
    <x v="1"/>
    <x v="1"/>
    <x v="1"/>
    <x v="0"/>
    <x v="2"/>
    <s v="36,00"/>
    <n v="66"/>
    <n v="65.010000000000005"/>
    <n v="0"/>
    <n v="22"/>
    <n v="261"/>
    <n v="0.41699999999999998"/>
    <n v="3.5000000000000003E-2"/>
    <n v="1062.27"/>
    <n v="2547.41"/>
    <n v="16.100000000000001"/>
  </r>
  <r>
    <x v="1"/>
    <x v="5"/>
    <s v="De Bonte Raaf"/>
    <x v="15"/>
    <x v="1"/>
    <x v="0"/>
    <x v="5"/>
    <x v="3"/>
    <x v="1"/>
    <s v="36,00"/>
    <n v="162.4"/>
    <n v="160"/>
    <n v="0"/>
    <n v="22"/>
    <n v="261"/>
    <n v="1.0249999999999999"/>
    <n v="8.5999999999999993E-2"/>
    <n v="5512.51"/>
    <n v="5378.06"/>
    <n v="33.94"/>
  </r>
  <r>
    <x v="1"/>
    <x v="5"/>
    <s v="De Bonte Raaf"/>
    <x v="16"/>
    <x v="1"/>
    <x v="0"/>
    <x v="6"/>
    <x v="4"/>
    <x v="0"/>
    <s v="36,00"/>
    <n v="0"/>
    <n v="0"/>
    <n v="0"/>
    <n v="22"/>
    <n v="261"/>
    <n v="0"/>
    <n v="0"/>
    <n v="0"/>
    <n v="0"/>
    <n v="0"/>
  </r>
  <r>
    <x v="1"/>
    <x v="5"/>
    <s v="De Bonte Raaf"/>
    <x v="17"/>
    <x v="2"/>
    <x v="1"/>
    <x v="7"/>
    <x v="0"/>
    <x v="0"/>
    <s v="36,00"/>
    <n v="158.4"/>
    <n v="156"/>
    <n v="0"/>
    <n v="22"/>
    <n v="261"/>
    <n v="1"/>
    <n v="8.4000000000000005E-2"/>
    <n v="106.97"/>
    <n v="106.97"/>
    <n v="0.68"/>
  </r>
  <r>
    <x v="1"/>
    <x v="5"/>
    <s v="De Bonte Raaf"/>
    <x v="18"/>
    <x v="1"/>
    <x v="1"/>
    <x v="5"/>
    <x v="4"/>
    <x v="3"/>
    <s v="36,00"/>
    <n v="77"/>
    <n v="78"/>
    <n v="0"/>
    <n v="22"/>
    <n v="261"/>
    <n v="0.48599999999999999"/>
    <n v="4.1000000000000002E-2"/>
    <n v="2584.5300000000002"/>
    <n v="5317.96"/>
    <n v="33.57"/>
  </r>
  <r>
    <x v="1"/>
    <x v="5"/>
    <s v="De Bonte Raaf"/>
    <x v="2"/>
    <x v="3"/>
    <x v="1"/>
    <x v="1"/>
    <x v="0"/>
    <x v="0"/>
    <s v="36,00"/>
    <n v="93.6"/>
    <n v="93.6"/>
    <n v="0"/>
    <n v="22"/>
    <n v="261"/>
    <n v="0.59099999999999997"/>
    <n v="0.05"/>
    <n v="1760.54"/>
    <n v="2978.92"/>
    <n v="18.809999999999999"/>
  </r>
  <r>
    <x v="1"/>
    <x v="5"/>
    <s v="De Bonte Raaf"/>
    <x v="19"/>
    <x v="1"/>
    <x v="0"/>
    <x v="4"/>
    <x v="0"/>
    <x v="2"/>
    <s v="36,00"/>
    <n v="129.6"/>
    <n v="124.8"/>
    <n v="0"/>
    <n v="22"/>
    <n v="261"/>
    <n v="0.81799999999999995"/>
    <n v="6.9000000000000006E-2"/>
    <n v="4280.04"/>
    <n v="5232.32"/>
    <n v="33.020000000000003"/>
  </r>
  <r>
    <x v="1"/>
    <x v="5"/>
    <s v="De Bonte Raaf"/>
    <x v="20"/>
    <x v="2"/>
    <x v="0"/>
    <x v="0"/>
    <x v="1"/>
    <x v="4"/>
    <s v="36,00"/>
    <n v="90"/>
    <n v="86.67"/>
    <n v="0"/>
    <n v="22"/>
    <n v="261"/>
    <n v="0.56799999999999995"/>
    <n v="4.8000000000000001E-2"/>
    <n v="2669.8"/>
    <n v="4700.3500000000004"/>
    <n v="29.66"/>
  </r>
  <r>
    <x v="1"/>
    <x v="5"/>
    <s v="De Bonte Raaf"/>
    <x v="22"/>
    <x v="1"/>
    <x v="0"/>
    <x v="5"/>
    <x v="4"/>
    <x v="3"/>
    <s v="36,00"/>
    <n v="158.4"/>
    <n v="156"/>
    <n v="0"/>
    <n v="22"/>
    <n v="261"/>
    <n v="1"/>
    <n v="8.4000000000000005E-2"/>
    <n v="5525.9"/>
    <n v="5525.9"/>
    <n v="34.89"/>
  </r>
  <r>
    <x v="1"/>
    <x v="5"/>
    <s v="De Bonte Raaf"/>
    <x v="23"/>
    <x v="1"/>
    <x v="1"/>
    <x v="6"/>
    <x v="0"/>
    <x v="4"/>
    <s v="36,00"/>
    <n v="107.54"/>
    <n v="107.54"/>
    <n v="0"/>
    <n v="22"/>
    <n v="261"/>
    <n v="0.67900000000000005"/>
    <n v="5.7000000000000002E-2"/>
    <n v="1761.03"/>
    <n v="2593.56"/>
    <n v="16.38"/>
  </r>
  <r>
    <x v="1"/>
    <x v="5"/>
    <s v="De Bonte Raaf"/>
    <x v="24"/>
    <x v="1"/>
    <x v="0"/>
    <x v="0"/>
    <x v="2"/>
    <x v="2"/>
    <s v="36,00"/>
    <n v="110"/>
    <n v="108.33"/>
    <n v="0"/>
    <n v="22"/>
    <n v="261"/>
    <n v="0.69399999999999995"/>
    <n v="5.8999999999999997E-2"/>
    <n v="2774.57"/>
    <n v="3997.94"/>
    <n v="25.22"/>
  </r>
  <r>
    <x v="1"/>
    <x v="5"/>
    <s v="De Bonte Raaf"/>
    <x v="21"/>
    <x v="0"/>
    <x v="0"/>
    <x v="2"/>
    <x v="5"/>
    <x v="0"/>
    <s v="36,00"/>
    <n v="158.4"/>
    <n v="156"/>
    <n v="0"/>
    <n v="22"/>
    <n v="261"/>
    <n v="1"/>
    <n v="8.4000000000000005E-2"/>
    <n v="7207.5"/>
    <n v="7207.5"/>
    <n v="45.5"/>
  </r>
  <r>
    <x v="1"/>
    <x v="5"/>
    <s v="De Bonte Raaf"/>
    <x v="25"/>
    <x v="1"/>
    <x v="1"/>
    <x v="0"/>
    <x v="3"/>
    <x v="1"/>
    <s v="36,00"/>
    <n v="158.4"/>
    <n v="156"/>
    <n v="0"/>
    <n v="22"/>
    <n v="261"/>
    <n v="1"/>
    <n v="8.4000000000000005E-2"/>
    <n v="3301.82"/>
    <n v="3301.82"/>
    <n v="20.84"/>
  </r>
  <r>
    <x v="1"/>
    <x v="5"/>
    <s v="De Bonte Raaf"/>
    <x v="26"/>
    <x v="2"/>
    <x v="0"/>
    <x v="3"/>
    <x v="0"/>
    <x v="3"/>
    <s v="36,00"/>
    <n v="20"/>
    <n v="19.260000000000002"/>
    <n v="0"/>
    <n v="22"/>
    <n v="261"/>
    <n v="0.126"/>
    <n v="1.0999999999999999E-2"/>
    <n v="433.04"/>
    <n v="3436.83"/>
    <n v="21.65"/>
  </r>
  <r>
    <x v="1"/>
    <x v="5"/>
    <s v="De Bonte Raaf"/>
    <x v="27"/>
    <x v="3"/>
    <x v="1"/>
    <x v="1"/>
    <x v="4"/>
    <x v="4"/>
    <s v="36,00"/>
    <n v="68"/>
    <n v="69.33"/>
    <n v="0"/>
    <n v="22"/>
    <n v="261"/>
    <n v="0.42899999999999999"/>
    <n v="3.5999999999999997E-2"/>
    <n v="1199.04"/>
    <n v="2794.97"/>
    <n v="17.63"/>
  </r>
  <r>
    <x v="1"/>
    <x v="5"/>
    <s v="De Bonte Raaf"/>
    <x v="28"/>
    <x v="0"/>
    <x v="1"/>
    <x v="1"/>
    <x v="4"/>
    <x v="3"/>
    <s v="36,00"/>
    <n v="100.8"/>
    <n v="93.6"/>
    <n v="0"/>
    <n v="22"/>
    <n v="261"/>
    <n v="0.63600000000000001"/>
    <n v="5.3999999999999999E-2"/>
    <n v="2001.71"/>
    <n v="3147.34"/>
    <n v="19.86"/>
  </r>
  <r>
    <x v="1"/>
    <x v="5"/>
    <s v="De Bonte Raaf"/>
    <x v="3"/>
    <x v="3"/>
    <x v="1"/>
    <x v="2"/>
    <x v="0"/>
    <x v="0"/>
    <s v="36,00"/>
    <n v="173.4"/>
    <n v="171"/>
    <n v="0"/>
    <n v="22"/>
    <n v="261"/>
    <n v="1.095"/>
    <n v="9.1999999999999998E-2"/>
    <n v="8827.86"/>
    <n v="8061.97"/>
    <n v="50.91"/>
  </r>
  <r>
    <x v="1"/>
    <x v="5"/>
    <s v="De Bonte Raaf"/>
    <x v="29"/>
    <x v="0"/>
    <x v="1"/>
    <x v="0"/>
    <x v="2"/>
    <x v="3"/>
    <s v="36,00"/>
    <n v="158.4"/>
    <n v="156"/>
    <n v="0"/>
    <n v="22"/>
    <n v="261"/>
    <n v="1"/>
    <n v="8.4000000000000005E-2"/>
    <n v="3954.3"/>
    <n v="3954.3"/>
    <n v="24.96"/>
  </r>
  <r>
    <x v="1"/>
    <x v="5"/>
    <s v="De Bonte Raaf"/>
    <x v="30"/>
    <x v="0"/>
    <x v="1"/>
    <x v="4"/>
    <x v="2"/>
    <x v="2"/>
    <s v="36,00"/>
    <n v="32"/>
    <n v="34.659999999999997"/>
    <n v="0"/>
    <n v="22"/>
    <n v="261"/>
    <n v="0.20200000000000001"/>
    <n v="1.7000000000000001E-2"/>
    <n v="1147.79"/>
    <n v="5682.13"/>
    <n v="35.869999999999997"/>
  </r>
  <r>
    <x v="1"/>
    <x v="5"/>
    <s v="De Bonte Raaf"/>
    <x v="4"/>
    <x v="1"/>
    <x v="1"/>
    <x v="4"/>
    <x v="2"/>
    <x v="0"/>
    <s v="36,00"/>
    <n v="93"/>
    <n v="91.67"/>
    <n v="0"/>
    <n v="22"/>
    <n v="261"/>
    <n v="0.58699999999999997"/>
    <n v="4.9000000000000002E-2"/>
    <n v="1980.7"/>
    <n v="3374.28"/>
    <n v="21.3"/>
  </r>
  <r>
    <x v="1"/>
    <x v="5"/>
    <s v="De Bonte Raaf"/>
    <x v="5"/>
    <x v="3"/>
    <x v="1"/>
    <x v="4"/>
    <x v="3"/>
    <x v="0"/>
    <s v="36,00"/>
    <n v="110"/>
    <n v="112.66"/>
    <n v="0"/>
    <n v="22"/>
    <n v="261"/>
    <n v="0.69399999999999995"/>
    <n v="5.8999999999999997E-2"/>
    <n v="2945.72"/>
    <n v="4244.55"/>
    <n v="26.78"/>
  </r>
  <r>
    <x v="1"/>
    <x v="5"/>
    <s v="De Bonte Raaf"/>
    <x v="6"/>
    <x v="2"/>
    <x v="1"/>
    <x v="0"/>
    <x v="2"/>
    <x v="0"/>
    <s v="36,00"/>
    <n v="107.8"/>
    <n v="100.6"/>
    <n v="0"/>
    <n v="22"/>
    <n v="261"/>
    <n v="0.68100000000000005"/>
    <n v="5.7000000000000002E-2"/>
    <n v="2660.86"/>
    <n v="3907.28"/>
    <n v="24.68"/>
  </r>
  <r>
    <x v="1"/>
    <x v="5"/>
    <s v="De Bonte Raaf"/>
    <x v="7"/>
    <x v="1"/>
    <x v="0"/>
    <x v="0"/>
    <x v="2"/>
    <x v="0"/>
    <s v="36,00"/>
    <n v="158.4"/>
    <n v="156"/>
    <n v="0"/>
    <n v="22"/>
    <n v="261"/>
    <n v="1"/>
    <n v="8.4000000000000005E-2"/>
    <n v="4239.38"/>
    <n v="4239.38"/>
    <n v="26.76"/>
  </r>
  <r>
    <x v="1"/>
    <x v="5"/>
    <s v="De Bonte Raaf"/>
    <x v="8"/>
    <x v="2"/>
    <x v="0"/>
    <x v="4"/>
    <x v="2"/>
    <x v="0"/>
    <s v="36,00"/>
    <n v="93.6"/>
    <n v="93.6"/>
    <n v="0"/>
    <n v="22"/>
    <n v="261"/>
    <n v="0.59099999999999997"/>
    <n v="0.05"/>
    <n v="2246.96"/>
    <n v="3801.96"/>
    <n v="24.01"/>
  </r>
  <r>
    <x v="1"/>
    <x v="5"/>
    <s v="De Bonte Raaf"/>
    <x v="9"/>
    <x v="2"/>
    <x v="0"/>
    <x v="4"/>
    <x v="3"/>
    <x v="0"/>
    <s v="36,00"/>
    <n v="102.2"/>
    <n v="101"/>
    <n v="0"/>
    <n v="22"/>
    <n v="261"/>
    <n v="0.64500000000000002"/>
    <n v="5.3999999999999999E-2"/>
    <n v="2069.87"/>
    <n v="3209.1"/>
    <n v="20.25"/>
  </r>
</pivotCacheRecords>
</file>

<file path=xl/pivotCache/pivotCacheRecords6.xml><?xml version="1.0" encoding="utf-8"?>
<pivotCacheRecords xmlns="http://schemas.openxmlformats.org/spreadsheetml/2006/main" xmlns:r="http://schemas.openxmlformats.org/officeDocument/2006/relationships" count="2123">
  <r>
    <x v="0"/>
    <x v="0"/>
    <s v="De Bonte Raaf"/>
    <x v="0"/>
    <x v="0"/>
    <n v="1971.9"/>
    <x v="0"/>
    <x v="0"/>
    <x v="0"/>
    <x v="0"/>
    <x v="0"/>
  </r>
  <r>
    <x v="0"/>
    <x v="0"/>
    <s v="De Bonte Raaf"/>
    <x v="0"/>
    <x v="1"/>
    <n v="157.75"/>
    <x v="0"/>
    <x v="0"/>
    <x v="0"/>
    <x v="0"/>
    <x v="0"/>
  </r>
  <r>
    <x v="0"/>
    <x v="0"/>
    <s v="De Bonte Raaf"/>
    <x v="0"/>
    <x v="2"/>
    <n v="29.58"/>
    <x v="0"/>
    <x v="0"/>
    <x v="0"/>
    <x v="0"/>
    <x v="0"/>
  </r>
  <r>
    <x v="0"/>
    <x v="0"/>
    <s v="De Bonte Raaf"/>
    <x v="0"/>
    <x v="3"/>
    <n v="143.36000000000001"/>
    <x v="0"/>
    <x v="0"/>
    <x v="0"/>
    <x v="0"/>
    <x v="0"/>
  </r>
  <r>
    <x v="0"/>
    <x v="0"/>
    <s v="De Bonte Raaf"/>
    <x v="0"/>
    <x v="4"/>
    <n v="10.45"/>
    <x v="0"/>
    <x v="0"/>
    <x v="0"/>
    <x v="0"/>
    <x v="0"/>
  </r>
  <r>
    <x v="0"/>
    <x v="0"/>
    <s v="De Bonte Raaf"/>
    <x v="0"/>
    <x v="5"/>
    <n v="57.97"/>
    <x v="0"/>
    <x v="0"/>
    <x v="0"/>
    <x v="0"/>
    <x v="0"/>
  </r>
  <r>
    <x v="0"/>
    <x v="0"/>
    <s v="De Bonte Raaf"/>
    <x v="0"/>
    <x v="6"/>
    <n v="6.9"/>
    <x v="0"/>
    <x v="0"/>
    <x v="0"/>
    <x v="0"/>
    <x v="0"/>
  </r>
  <r>
    <x v="0"/>
    <x v="0"/>
    <s v="De Bonte Raaf"/>
    <x v="0"/>
    <x v="7"/>
    <n v="132.12"/>
    <x v="0"/>
    <x v="0"/>
    <x v="0"/>
    <x v="0"/>
    <x v="0"/>
  </r>
  <r>
    <x v="0"/>
    <x v="0"/>
    <s v="De Bonte Raaf"/>
    <x v="1"/>
    <x v="0"/>
    <n v="999"/>
    <x v="1"/>
    <x v="1"/>
    <x v="0"/>
    <x v="1"/>
    <x v="1"/>
  </r>
  <r>
    <x v="0"/>
    <x v="0"/>
    <s v="De Bonte Raaf"/>
    <x v="1"/>
    <x v="1"/>
    <n v="79.92"/>
    <x v="1"/>
    <x v="1"/>
    <x v="0"/>
    <x v="1"/>
    <x v="1"/>
  </r>
  <r>
    <x v="0"/>
    <x v="0"/>
    <s v="De Bonte Raaf"/>
    <x v="1"/>
    <x v="2"/>
    <n v="14.98"/>
    <x v="1"/>
    <x v="1"/>
    <x v="0"/>
    <x v="1"/>
    <x v="1"/>
  </r>
  <r>
    <x v="0"/>
    <x v="0"/>
    <s v="De Bonte Raaf"/>
    <x v="1"/>
    <x v="3"/>
    <n v="72.63"/>
    <x v="1"/>
    <x v="1"/>
    <x v="0"/>
    <x v="1"/>
    <x v="1"/>
  </r>
  <r>
    <x v="0"/>
    <x v="0"/>
    <s v="De Bonte Raaf"/>
    <x v="1"/>
    <x v="4"/>
    <n v="5.29"/>
    <x v="1"/>
    <x v="1"/>
    <x v="0"/>
    <x v="1"/>
    <x v="1"/>
  </r>
  <r>
    <x v="0"/>
    <x v="0"/>
    <s v="De Bonte Raaf"/>
    <x v="1"/>
    <x v="8"/>
    <n v="79.319999999999993"/>
    <x v="1"/>
    <x v="1"/>
    <x v="0"/>
    <x v="1"/>
    <x v="1"/>
  </r>
  <r>
    <x v="0"/>
    <x v="0"/>
    <s v="De Bonte Raaf"/>
    <x v="1"/>
    <x v="6"/>
    <n v="3.5"/>
    <x v="1"/>
    <x v="1"/>
    <x v="0"/>
    <x v="1"/>
    <x v="1"/>
  </r>
  <r>
    <x v="0"/>
    <x v="0"/>
    <s v="De Bonte Raaf"/>
    <x v="1"/>
    <x v="7"/>
    <n v="66.930000000000007"/>
    <x v="1"/>
    <x v="1"/>
    <x v="0"/>
    <x v="1"/>
    <x v="1"/>
  </r>
  <r>
    <x v="0"/>
    <x v="0"/>
    <s v="De Bonte Raaf"/>
    <x v="2"/>
    <x v="0"/>
    <n v="5243.4"/>
    <x v="1"/>
    <x v="2"/>
    <x v="0"/>
    <x v="1"/>
    <x v="1"/>
  </r>
  <r>
    <x v="0"/>
    <x v="0"/>
    <s v="De Bonte Raaf"/>
    <x v="2"/>
    <x v="1"/>
    <n v="419.47"/>
    <x v="1"/>
    <x v="2"/>
    <x v="0"/>
    <x v="1"/>
    <x v="1"/>
  </r>
  <r>
    <x v="0"/>
    <x v="0"/>
    <s v="De Bonte Raaf"/>
    <x v="2"/>
    <x v="2"/>
    <n v="78.650000000000006"/>
    <x v="1"/>
    <x v="2"/>
    <x v="0"/>
    <x v="1"/>
    <x v="1"/>
  </r>
  <r>
    <x v="0"/>
    <x v="0"/>
    <s v="De Bonte Raaf"/>
    <x v="2"/>
    <x v="3"/>
    <n v="346.73"/>
    <x v="1"/>
    <x v="2"/>
    <x v="0"/>
    <x v="1"/>
    <x v="1"/>
  </r>
  <r>
    <x v="0"/>
    <x v="0"/>
    <s v="De Bonte Raaf"/>
    <x v="2"/>
    <x v="4"/>
    <n v="25.28"/>
    <x v="1"/>
    <x v="2"/>
    <x v="0"/>
    <x v="1"/>
    <x v="1"/>
  </r>
  <r>
    <x v="0"/>
    <x v="0"/>
    <s v="De Bonte Raaf"/>
    <x v="2"/>
    <x v="5"/>
    <n v="140.22"/>
    <x v="1"/>
    <x v="2"/>
    <x v="0"/>
    <x v="1"/>
    <x v="1"/>
  </r>
  <r>
    <x v="0"/>
    <x v="0"/>
    <s v="De Bonte Raaf"/>
    <x v="2"/>
    <x v="6"/>
    <n v="16.690000000000001"/>
    <x v="1"/>
    <x v="2"/>
    <x v="0"/>
    <x v="1"/>
    <x v="1"/>
  </r>
  <r>
    <x v="0"/>
    <x v="0"/>
    <s v="De Bonte Raaf"/>
    <x v="2"/>
    <x v="7"/>
    <n v="319.55"/>
    <x v="1"/>
    <x v="2"/>
    <x v="0"/>
    <x v="1"/>
    <x v="1"/>
  </r>
  <r>
    <x v="0"/>
    <x v="0"/>
    <s v="De Bonte Raaf"/>
    <x v="3"/>
    <x v="0"/>
    <n v="1132"/>
    <x v="0"/>
    <x v="3"/>
    <x v="0"/>
    <x v="0"/>
    <x v="1"/>
  </r>
  <r>
    <x v="0"/>
    <x v="0"/>
    <s v="De Bonte Raaf"/>
    <x v="3"/>
    <x v="1"/>
    <n v="90.56"/>
    <x v="0"/>
    <x v="3"/>
    <x v="0"/>
    <x v="0"/>
    <x v="1"/>
  </r>
  <r>
    <x v="0"/>
    <x v="0"/>
    <s v="De Bonte Raaf"/>
    <x v="3"/>
    <x v="2"/>
    <n v="16.98"/>
    <x v="0"/>
    <x v="3"/>
    <x v="0"/>
    <x v="0"/>
    <x v="1"/>
  </r>
  <r>
    <x v="0"/>
    <x v="0"/>
    <s v="De Bonte Raaf"/>
    <x v="3"/>
    <x v="3"/>
    <n v="82.3"/>
    <x v="0"/>
    <x v="3"/>
    <x v="0"/>
    <x v="0"/>
    <x v="1"/>
  </r>
  <r>
    <x v="0"/>
    <x v="0"/>
    <s v="De Bonte Raaf"/>
    <x v="3"/>
    <x v="4"/>
    <n v="6"/>
    <x v="0"/>
    <x v="3"/>
    <x v="0"/>
    <x v="0"/>
    <x v="1"/>
  </r>
  <r>
    <x v="0"/>
    <x v="0"/>
    <s v="De Bonte Raaf"/>
    <x v="3"/>
    <x v="5"/>
    <n v="33.28"/>
    <x v="0"/>
    <x v="3"/>
    <x v="0"/>
    <x v="0"/>
    <x v="1"/>
  </r>
  <r>
    <x v="0"/>
    <x v="0"/>
    <s v="De Bonte Raaf"/>
    <x v="3"/>
    <x v="6"/>
    <n v="3.96"/>
    <x v="0"/>
    <x v="3"/>
    <x v="0"/>
    <x v="0"/>
    <x v="1"/>
  </r>
  <r>
    <x v="0"/>
    <x v="0"/>
    <s v="De Bonte Raaf"/>
    <x v="3"/>
    <x v="7"/>
    <n v="75.84"/>
    <x v="0"/>
    <x v="3"/>
    <x v="0"/>
    <x v="0"/>
    <x v="1"/>
  </r>
  <r>
    <x v="0"/>
    <x v="0"/>
    <s v="De Bonte Raaf"/>
    <x v="4"/>
    <x v="0"/>
    <n v="1565.4"/>
    <x v="0"/>
    <x v="0"/>
    <x v="0"/>
    <x v="1"/>
    <x v="1"/>
  </r>
  <r>
    <x v="0"/>
    <x v="0"/>
    <s v="De Bonte Raaf"/>
    <x v="4"/>
    <x v="1"/>
    <n v="125.23"/>
    <x v="0"/>
    <x v="0"/>
    <x v="0"/>
    <x v="1"/>
    <x v="1"/>
  </r>
  <r>
    <x v="0"/>
    <x v="0"/>
    <s v="De Bonte Raaf"/>
    <x v="4"/>
    <x v="2"/>
    <n v="23.48"/>
    <x v="0"/>
    <x v="0"/>
    <x v="0"/>
    <x v="1"/>
    <x v="1"/>
  </r>
  <r>
    <x v="0"/>
    <x v="0"/>
    <s v="De Bonte Raaf"/>
    <x v="4"/>
    <x v="3"/>
    <n v="113.8"/>
    <x v="0"/>
    <x v="0"/>
    <x v="0"/>
    <x v="1"/>
    <x v="1"/>
  </r>
  <r>
    <x v="0"/>
    <x v="0"/>
    <s v="De Bonte Raaf"/>
    <x v="4"/>
    <x v="4"/>
    <n v="8.3000000000000007"/>
    <x v="0"/>
    <x v="0"/>
    <x v="0"/>
    <x v="1"/>
    <x v="1"/>
  </r>
  <r>
    <x v="0"/>
    <x v="0"/>
    <s v="De Bonte Raaf"/>
    <x v="4"/>
    <x v="5"/>
    <n v="46.02"/>
    <x v="0"/>
    <x v="0"/>
    <x v="0"/>
    <x v="1"/>
    <x v="1"/>
  </r>
  <r>
    <x v="0"/>
    <x v="0"/>
    <s v="De Bonte Raaf"/>
    <x v="4"/>
    <x v="6"/>
    <n v="5.48"/>
    <x v="0"/>
    <x v="0"/>
    <x v="0"/>
    <x v="1"/>
    <x v="1"/>
  </r>
  <r>
    <x v="0"/>
    <x v="0"/>
    <s v="De Bonte Raaf"/>
    <x v="4"/>
    <x v="7"/>
    <n v="104.88"/>
    <x v="0"/>
    <x v="0"/>
    <x v="0"/>
    <x v="1"/>
    <x v="1"/>
  </r>
  <r>
    <x v="0"/>
    <x v="0"/>
    <s v="De Bonte Raaf"/>
    <x v="5"/>
    <x v="0"/>
    <n v="1473.66"/>
    <x v="2"/>
    <x v="0"/>
    <x v="0"/>
    <x v="2"/>
    <x v="1"/>
  </r>
  <r>
    <x v="0"/>
    <x v="0"/>
    <s v="De Bonte Raaf"/>
    <x v="5"/>
    <x v="1"/>
    <n v="117.89"/>
    <x v="2"/>
    <x v="0"/>
    <x v="0"/>
    <x v="2"/>
    <x v="1"/>
  </r>
  <r>
    <x v="0"/>
    <x v="0"/>
    <s v="De Bonte Raaf"/>
    <x v="5"/>
    <x v="2"/>
    <n v="22.1"/>
    <x v="2"/>
    <x v="0"/>
    <x v="0"/>
    <x v="2"/>
    <x v="1"/>
  </r>
  <r>
    <x v="0"/>
    <x v="0"/>
    <s v="De Bonte Raaf"/>
    <x v="5"/>
    <x v="3"/>
    <n v="107.14"/>
    <x v="2"/>
    <x v="0"/>
    <x v="0"/>
    <x v="2"/>
    <x v="1"/>
  </r>
  <r>
    <x v="0"/>
    <x v="0"/>
    <s v="De Bonte Raaf"/>
    <x v="5"/>
    <x v="4"/>
    <n v="7.81"/>
    <x v="2"/>
    <x v="0"/>
    <x v="0"/>
    <x v="2"/>
    <x v="1"/>
  </r>
  <r>
    <x v="0"/>
    <x v="0"/>
    <s v="De Bonte Raaf"/>
    <x v="5"/>
    <x v="8"/>
    <n v="117.01"/>
    <x v="2"/>
    <x v="0"/>
    <x v="0"/>
    <x v="2"/>
    <x v="1"/>
  </r>
  <r>
    <x v="0"/>
    <x v="0"/>
    <s v="De Bonte Raaf"/>
    <x v="5"/>
    <x v="6"/>
    <n v="5.16"/>
    <x v="2"/>
    <x v="0"/>
    <x v="0"/>
    <x v="2"/>
    <x v="1"/>
  </r>
  <r>
    <x v="0"/>
    <x v="0"/>
    <s v="De Bonte Raaf"/>
    <x v="5"/>
    <x v="7"/>
    <n v="98.74"/>
    <x v="2"/>
    <x v="0"/>
    <x v="0"/>
    <x v="2"/>
    <x v="1"/>
  </r>
  <r>
    <x v="0"/>
    <x v="0"/>
    <s v="De Bonte Raaf"/>
    <x v="6"/>
    <x v="0"/>
    <n v="2655.9"/>
    <x v="2"/>
    <x v="0"/>
    <x v="0"/>
    <x v="0"/>
    <x v="0"/>
  </r>
  <r>
    <x v="0"/>
    <x v="0"/>
    <s v="De Bonte Raaf"/>
    <x v="6"/>
    <x v="1"/>
    <n v="212.47"/>
    <x v="2"/>
    <x v="0"/>
    <x v="0"/>
    <x v="0"/>
    <x v="0"/>
  </r>
  <r>
    <x v="0"/>
    <x v="0"/>
    <s v="De Bonte Raaf"/>
    <x v="6"/>
    <x v="2"/>
    <n v="39.840000000000003"/>
    <x v="2"/>
    <x v="0"/>
    <x v="0"/>
    <x v="0"/>
    <x v="0"/>
  </r>
  <r>
    <x v="0"/>
    <x v="0"/>
    <s v="De Bonte Raaf"/>
    <x v="6"/>
    <x v="3"/>
    <n v="193.08"/>
    <x v="2"/>
    <x v="0"/>
    <x v="0"/>
    <x v="0"/>
    <x v="0"/>
  </r>
  <r>
    <x v="0"/>
    <x v="0"/>
    <s v="De Bonte Raaf"/>
    <x v="6"/>
    <x v="4"/>
    <n v="14.08"/>
    <x v="2"/>
    <x v="0"/>
    <x v="0"/>
    <x v="0"/>
    <x v="0"/>
  </r>
  <r>
    <x v="0"/>
    <x v="0"/>
    <s v="De Bonte Raaf"/>
    <x v="6"/>
    <x v="5"/>
    <n v="78.08"/>
    <x v="2"/>
    <x v="0"/>
    <x v="0"/>
    <x v="0"/>
    <x v="0"/>
  </r>
  <r>
    <x v="0"/>
    <x v="0"/>
    <s v="De Bonte Raaf"/>
    <x v="6"/>
    <x v="6"/>
    <n v="9.3000000000000007"/>
    <x v="2"/>
    <x v="0"/>
    <x v="0"/>
    <x v="0"/>
    <x v="0"/>
  </r>
  <r>
    <x v="0"/>
    <x v="0"/>
    <s v="De Bonte Raaf"/>
    <x v="6"/>
    <x v="7"/>
    <n v="177.95"/>
    <x v="2"/>
    <x v="0"/>
    <x v="0"/>
    <x v="0"/>
    <x v="0"/>
  </r>
  <r>
    <x v="0"/>
    <x v="0"/>
    <s v="De Bonte Raaf"/>
    <x v="7"/>
    <x v="0"/>
    <n v="1831.68"/>
    <x v="2"/>
    <x v="0"/>
    <x v="0"/>
    <x v="2"/>
    <x v="0"/>
  </r>
  <r>
    <x v="0"/>
    <x v="0"/>
    <s v="De Bonte Raaf"/>
    <x v="7"/>
    <x v="1"/>
    <n v="146.53"/>
    <x v="2"/>
    <x v="0"/>
    <x v="0"/>
    <x v="2"/>
    <x v="0"/>
  </r>
  <r>
    <x v="0"/>
    <x v="0"/>
    <s v="De Bonte Raaf"/>
    <x v="7"/>
    <x v="2"/>
    <n v="27.48"/>
    <x v="2"/>
    <x v="0"/>
    <x v="0"/>
    <x v="2"/>
    <x v="0"/>
  </r>
  <r>
    <x v="0"/>
    <x v="0"/>
    <s v="De Bonte Raaf"/>
    <x v="7"/>
    <x v="3"/>
    <n v="133.16"/>
    <x v="2"/>
    <x v="0"/>
    <x v="0"/>
    <x v="2"/>
    <x v="0"/>
  </r>
  <r>
    <x v="0"/>
    <x v="0"/>
    <s v="De Bonte Raaf"/>
    <x v="7"/>
    <x v="4"/>
    <n v="9.7100000000000009"/>
    <x v="2"/>
    <x v="0"/>
    <x v="0"/>
    <x v="2"/>
    <x v="0"/>
  </r>
  <r>
    <x v="0"/>
    <x v="0"/>
    <s v="De Bonte Raaf"/>
    <x v="7"/>
    <x v="5"/>
    <n v="53.85"/>
    <x v="2"/>
    <x v="0"/>
    <x v="0"/>
    <x v="2"/>
    <x v="0"/>
  </r>
  <r>
    <x v="0"/>
    <x v="0"/>
    <s v="De Bonte Raaf"/>
    <x v="7"/>
    <x v="6"/>
    <n v="6.41"/>
    <x v="2"/>
    <x v="0"/>
    <x v="0"/>
    <x v="2"/>
    <x v="0"/>
  </r>
  <r>
    <x v="0"/>
    <x v="0"/>
    <s v="De Bonte Raaf"/>
    <x v="7"/>
    <x v="7"/>
    <n v="122.72"/>
    <x v="2"/>
    <x v="0"/>
    <x v="0"/>
    <x v="2"/>
    <x v="0"/>
  </r>
  <r>
    <x v="0"/>
    <x v="0"/>
    <s v="De Bonte Raaf"/>
    <x v="8"/>
    <x v="0"/>
    <n v="1018.8"/>
    <x v="3"/>
    <x v="0"/>
    <x v="0"/>
    <x v="2"/>
    <x v="0"/>
  </r>
  <r>
    <x v="0"/>
    <x v="0"/>
    <s v="De Bonte Raaf"/>
    <x v="8"/>
    <x v="1"/>
    <n v="81.5"/>
    <x v="3"/>
    <x v="0"/>
    <x v="0"/>
    <x v="2"/>
    <x v="0"/>
  </r>
  <r>
    <x v="0"/>
    <x v="0"/>
    <s v="De Bonte Raaf"/>
    <x v="8"/>
    <x v="2"/>
    <n v="15.28"/>
    <x v="3"/>
    <x v="0"/>
    <x v="0"/>
    <x v="2"/>
    <x v="0"/>
  </r>
  <r>
    <x v="0"/>
    <x v="0"/>
    <s v="De Bonte Raaf"/>
    <x v="8"/>
    <x v="3"/>
    <n v="74.069999999999993"/>
    <x v="3"/>
    <x v="0"/>
    <x v="0"/>
    <x v="2"/>
    <x v="0"/>
  </r>
  <r>
    <x v="0"/>
    <x v="0"/>
    <s v="De Bonte Raaf"/>
    <x v="8"/>
    <x v="4"/>
    <n v="5.4"/>
    <x v="3"/>
    <x v="0"/>
    <x v="0"/>
    <x v="2"/>
    <x v="0"/>
  </r>
  <r>
    <x v="0"/>
    <x v="0"/>
    <s v="De Bonte Raaf"/>
    <x v="8"/>
    <x v="5"/>
    <n v="29.95"/>
    <x v="3"/>
    <x v="0"/>
    <x v="0"/>
    <x v="2"/>
    <x v="0"/>
  </r>
  <r>
    <x v="0"/>
    <x v="0"/>
    <s v="De Bonte Raaf"/>
    <x v="8"/>
    <x v="6"/>
    <n v="3.57"/>
    <x v="3"/>
    <x v="0"/>
    <x v="0"/>
    <x v="2"/>
    <x v="0"/>
  </r>
  <r>
    <x v="0"/>
    <x v="0"/>
    <s v="De Bonte Raaf"/>
    <x v="8"/>
    <x v="7"/>
    <n v="68.260000000000005"/>
    <x v="3"/>
    <x v="0"/>
    <x v="0"/>
    <x v="2"/>
    <x v="0"/>
  </r>
  <r>
    <x v="0"/>
    <x v="1"/>
    <s v="De Bonte Raaf"/>
    <x v="0"/>
    <x v="0"/>
    <n v="1971.9"/>
    <x v="0"/>
    <x v="0"/>
    <x v="0"/>
    <x v="0"/>
    <x v="0"/>
  </r>
  <r>
    <x v="0"/>
    <x v="1"/>
    <s v="De Bonte Raaf"/>
    <x v="0"/>
    <x v="1"/>
    <n v="157.75"/>
    <x v="0"/>
    <x v="0"/>
    <x v="0"/>
    <x v="0"/>
    <x v="0"/>
  </r>
  <r>
    <x v="0"/>
    <x v="1"/>
    <s v="De Bonte Raaf"/>
    <x v="0"/>
    <x v="2"/>
    <n v="29.58"/>
    <x v="0"/>
    <x v="0"/>
    <x v="0"/>
    <x v="0"/>
    <x v="0"/>
  </r>
  <r>
    <x v="0"/>
    <x v="1"/>
    <s v="De Bonte Raaf"/>
    <x v="0"/>
    <x v="3"/>
    <n v="143.36000000000001"/>
    <x v="0"/>
    <x v="0"/>
    <x v="0"/>
    <x v="0"/>
    <x v="0"/>
  </r>
  <r>
    <x v="0"/>
    <x v="1"/>
    <s v="De Bonte Raaf"/>
    <x v="0"/>
    <x v="4"/>
    <n v="10.45"/>
    <x v="0"/>
    <x v="0"/>
    <x v="0"/>
    <x v="0"/>
    <x v="0"/>
  </r>
  <r>
    <x v="0"/>
    <x v="1"/>
    <s v="De Bonte Raaf"/>
    <x v="0"/>
    <x v="5"/>
    <n v="57.97"/>
    <x v="0"/>
    <x v="0"/>
    <x v="0"/>
    <x v="0"/>
    <x v="0"/>
  </r>
  <r>
    <x v="0"/>
    <x v="1"/>
    <s v="De Bonte Raaf"/>
    <x v="0"/>
    <x v="6"/>
    <n v="6.9"/>
    <x v="0"/>
    <x v="0"/>
    <x v="0"/>
    <x v="0"/>
    <x v="0"/>
  </r>
  <r>
    <x v="0"/>
    <x v="1"/>
    <s v="De Bonte Raaf"/>
    <x v="0"/>
    <x v="7"/>
    <n v="132.12"/>
    <x v="0"/>
    <x v="0"/>
    <x v="0"/>
    <x v="0"/>
    <x v="0"/>
  </r>
  <r>
    <x v="0"/>
    <x v="1"/>
    <s v="De Bonte Raaf"/>
    <x v="1"/>
    <x v="0"/>
    <n v="999"/>
    <x v="1"/>
    <x v="1"/>
    <x v="0"/>
    <x v="1"/>
    <x v="1"/>
  </r>
  <r>
    <x v="0"/>
    <x v="1"/>
    <s v="De Bonte Raaf"/>
    <x v="1"/>
    <x v="1"/>
    <n v="79.92"/>
    <x v="1"/>
    <x v="1"/>
    <x v="0"/>
    <x v="1"/>
    <x v="1"/>
  </r>
  <r>
    <x v="0"/>
    <x v="1"/>
    <s v="De Bonte Raaf"/>
    <x v="1"/>
    <x v="2"/>
    <n v="14.98"/>
    <x v="1"/>
    <x v="1"/>
    <x v="0"/>
    <x v="1"/>
    <x v="1"/>
  </r>
  <r>
    <x v="0"/>
    <x v="1"/>
    <s v="De Bonte Raaf"/>
    <x v="1"/>
    <x v="3"/>
    <n v="72.63"/>
    <x v="1"/>
    <x v="1"/>
    <x v="0"/>
    <x v="1"/>
    <x v="1"/>
  </r>
  <r>
    <x v="0"/>
    <x v="1"/>
    <s v="De Bonte Raaf"/>
    <x v="1"/>
    <x v="4"/>
    <n v="5.29"/>
    <x v="1"/>
    <x v="1"/>
    <x v="0"/>
    <x v="1"/>
    <x v="1"/>
  </r>
  <r>
    <x v="0"/>
    <x v="1"/>
    <s v="De Bonte Raaf"/>
    <x v="1"/>
    <x v="8"/>
    <n v="79.319999999999993"/>
    <x v="1"/>
    <x v="1"/>
    <x v="0"/>
    <x v="1"/>
    <x v="1"/>
  </r>
  <r>
    <x v="0"/>
    <x v="1"/>
    <s v="De Bonte Raaf"/>
    <x v="1"/>
    <x v="6"/>
    <n v="3.5"/>
    <x v="1"/>
    <x v="1"/>
    <x v="0"/>
    <x v="1"/>
    <x v="1"/>
  </r>
  <r>
    <x v="0"/>
    <x v="1"/>
    <s v="De Bonte Raaf"/>
    <x v="1"/>
    <x v="7"/>
    <n v="66.930000000000007"/>
    <x v="1"/>
    <x v="1"/>
    <x v="0"/>
    <x v="1"/>
    <x v="1"/>
  </r>
  <r>
    <x v="0"/>
    <x v="1"/>
    <s v="De Bonte Raaf"/>
    <x v="2"/>
    <x v="0"/>
    <n v="5243.4"/>
    <x v="1"/>
    <x v="2"/>
    <x v="0"/>
    <x v="1"/>
    <x v="1"/>
  </r>
  <r>
    <x v="0"/>
    <x v="1"/>
    <s v="De Bonte Raaf"/>
    <x v="2"/>
    <x v="1"/>
    <n v="419.47"/>
    <x v="1"/>
    <x v="2"/>
    <x v="0"/>
    <x v="1"/>
    <x v="1"/>
  </r>
  <r>
    <x v="0"/>
    <x v="1"/>
    <s v="De Bonte Raaf"/>
    <x v="2"/>
    <x v="2"/>
    <n v="78.650000000000006"/>
    <x v="1"/>
    <x v="2"/>
    <x v="0"/>
    <x v="1"/>
    <x v="1"/>
  </r>
  <r>
    <x v="0"/>
    <x v="1"/>
    <s v="De Bonte Raaf"/>
    <x v="2"/>
    <x v="3"/>
    <n v="346.73"/>
    <x v="1"/>
    <x v="2"/>
    <x v="0"/>
    <x v="1"/>
    <x v="1"/>
  </r>
  <r>
    <x v="0"/>
    <x v="1"/>
    <s v="De Bonte Raaf"/>
    <x v="2"/>
    <x v="4"/>
    <n v="25.28"/>
    <x v="1"/>
    <x v="2"/>
    <x v="0"/>
    <x v="1"/>
    <x v="1"/>
  </r>
  <r>
    <x v="0"/>
    <x v="1"/>
    <s v="De Bonte Raaf"/>
    <x v="2"/>
    <x v="5"/>
    <n v="140.22"/>
    <x v="1"/>
    <x v="2"/>
    <x v="0"/>
    <x v="1"/>
    <x v="1"/>
  </r>
  <r>
    <x v="0"/>
    <x v="1"/>
    <s v="De Bonte Raaf"/>
    <x v="2"/>
    <x v="6"/>
    <n v="16.690000000000001"/>
    <x v="1"/>
    <x v="2"/>
    <x v="0"/>
    <x v="1"/>
    <x v="1"/>
  </r>
  <r>
    <x v="0"/>
    <x v="1"/>
    <s v="De Bonte Raaf"/>
    <x v="2"/>
    <x v="7"/>
    <n v="319.55"/>
    <x v="1"/>
    <x v="2"/>
    <x v="0"/>
    <x v="1"/>
    <x v="1"/>
  </r>
  <r>
    <x v="0"/>
    <x v="1"/>
    <s v="De Bonte Raaf"/>
    <x v="3"/>
    <x v="0"/>
    <n v="1132"/>
    <x v="0"/>
    <x v="3"/>
    <x v="0"/>
    <x v="0"/>
    <x v="1"/>
  </r>
  <r>
    <x v="0"/>
    <x v="1"/>
    <s v="De Bonte Raaf"/>
    <x v="3"/>
    <x v="1"/>
    <n v="90.56"/>
    <x v="0"/>
    <x v="3"/>
    <x v="0"/>
    <x v="0"/>
    <x v="1"/>
  </r>
  <r>
    <x v="0"/>
    <x v="1"/>
    <s v="De Bonte Raaf"/>
    <x v="3"/>
    <x v="2"/>
    <n v="16.98"/>
    <x v="0"/>
    <x v="3"/>
    <x v="0"/>
    <x v="0"/>
    <x v="1"/>
  </r>
  <r>
    <x v="0"/>
    <x v="1"/>
    <s v="De Bonte Raaf"/>
    <x v="3"/>
    <x v="3"/>
    <n v="82.3"/>
    <x v="0"/>
    <x v="3"/>
    <x v="0"/>
    <x v="0"/>
    <x v="1"/>
  </r>
  <r>
    <x v="0"/>
    <x v="1"/>
    <s v="De Bonte Raaf"/>
    <x v="3"/>
    <x v="4"/>
    <n v="6"/>
    <x v="0"/>
    <x v="3"/>
    <x v="0"/>
    <x v="0"/>
    <x v="1"/>
  </r>
  <r>
    <x v="0"/>
    <x v="1"/>
    <s v="De Bonte Raaf"/>
    <x v="3"/>
    <x v="5"/>
    <n v="33.28"/>
    <x v="0"/>
    <x v="3"/>
    <x v="0"/>
    <x v="0"/>
    <x v="1"/>
  </r>
  <r>
    <x v="0"/>
    <x v="1"/>
    <s v="De Bonte Raaf"/>
    <x v="3"/>
    <x v="6"/>
    <n v="3.96"/>
    <x v="0"/>
    <x v="3"/>
    <x v="0"/>
    <x v="0"/>
    <x v="1"/>
  </r>
  <r>
    <x v="0"/>
    <x v="1"/>
    <s v="De Bonte Raaf"/>
    <x v="3"/>
    <x v="7"/>
    <n v="75.84"/>
    <x v="0"/>
    <x v="3"/>
    <x v="0"/>
    <x v="0"/>
    <x v="1"/>
  </r>
  <r>
    <x v="0"/>
    <x v="1"/>
    <s v="De Bonte Raaf"/>
    <x v="4"/>
    <x v="0"/>
    <n v="1565.4"/>
    <x v="0"/>
    <x v="0"/>
    <x v="0"/>
    <x v="1"/>
    <x v="1"/>
  </r>
  <r>
    <x v="0"/>
    <x v="1"/>
    <s v="De Bonte Raaf"/>
    <x v="4"/>
    <x v="1"/>
    <n v="125.23"/>
    <x v="0"/>
    <x v="0"/>
    <x v="0"/>
    <x v="1"/>
    <x v="1"/>
  </r>
  <r>
    <x v="0"/>
    <x v="1"/>
    <s v="De Bonte Raaf"/>
    <x v="4"/>
    <x v="2"/>
    <n v="23.48"/>
    <x v="0"/>
    <x v="0"/>
    <x v="0"/>
    <x v="1"/>
    <x v="1"/>
  </r>
  <r>
    <x v="0"/>
    <x v="1"/>
    <s v="De Bonte Raaf"/>
    <x v="4"/>
    <x v="3"/>
    <n v="113.8"/>
    <x v="0"/>
    <x v="0"/>
    <x v="0"/>
    <x v="1"/>
    <x v="1"/>
  </r>
  <r>
    <x v="0"/>
    <x v="1"/>
    <s v="De Bonte Raaf"/>
    <x v="4"/>
    <x v="4"/>
    <n v="8.3000000000000007"/>
    <x v="0"/>
    <x v="0"/>
    <x v="0"/>
    <x v="1"/>
    <x v="1"/>
  </r>
  <r>
    <x v="0"/>
    <x v="1"/>
    <s v="De Bonte Raaf"/>
    <x v="4"/>
    <x v="5"/>
    <n v="46.02"/>
    <x v="0"/>
    <x v="0"/>
    <x v="0"/>
    <x v="1"/>
    <x v="1"/>
  </r>
  <r>
    <x v="0"/>
    <x v="1"/>
    <s v="De Bonte Raaf"/>
    <x v="4"/>
    <x v="6"/>
    <n v="5.48"/>
    <x v="0"/>
    <x v="0"/>
    <x v="0"/>
    <x v="1"/>
    <x v="1"/>
  </r>
  <r>
    <x v="0"/>
    <x v="1"/>
    <s v="De Bonte Raaf"/>
    <x v="4"/>
    <x v="7"/>
    <n v="104.88"/>
    <x v="0"/>
    <x v="0"/>
    <x v="0"/>
    <x v="1"/>
    <x v="1"/>
  </r>
  <r>
    <x v="0"/>
    <x v="1"/>
    <s v="De Bonte Raaf"/>
    <x v="5"/>
    <x v="0"/>
    <n v="1473.66"/>
    <x v="2"/>
    <x v="0"/>
    <x v="0"/>
    <x v="2"/>
    <x v="1"/>
  </r>
  <r>
    <x v="0"/>
    <x v="1"/>
    <s v="De Bonte Raaf"/>
    <x v="5"/>
    <x v="1"/>
    <n v="117.89"/>
    <x v="2"/>
    <x v="0"/>
    <x v="0"/>
    <x v="2"/>
    <x v="1"/>
  </r>
  <r>
    <x v="0"/>
    <x v="1"/>
    <s v="De Bonte Raaf"/>
    <x v="5"/>
    <x v="2"/>
    <n v="22.1"/>
    <x v="2"/>
    <x v="0"/>
    <x v="0"/>
    <x v="2"/>
    <x v="1"/>
  </r>
  <r>
    <x v="0"/>
    <x v="1"/>
    <s v="De Bonte Raaf"/>
    <x v="5"/>
    <x v="3"/>
    <n v="107.14"/>
    <x v="2"/>
    <x v="0"/>
    <x v="0"/>
    <x v="2"/>
    <x v="1"/>
  </r>
  <r>
    <x v="0"/>
    <x v="1"/>
    <s v="De Bonte Raaf"/>
    <x v="5"/>
    <x v="4"/>
    <n v="7.81"/>
    <x v="2"/>
    <x v="0"/>
    <x v="0"/>
    <x v="2"/>
    <x v="1"/>
  </r>
  <r>
    <x v="0"/>
    <x v="1"/>
    <s v="De Bonte Raaf"/>
    <x v="5"/>
    <x v="8"/>
    <n v="117.01"/>
    <x v="2"/>
    <x v="0"/>
    <x v="0"/>
    <x v="2"/>
    <x v="1"/>
  </r>
  <r>
    <x v="0"/>
    <x v="1"/>
    <s v="De Bonte Raaf"/>
    <x v="5"/>
    <x v="6"/>
    <n v="5.16"/>
    <x v="2"/>
    <x v="0"/>
    <x v="0"/>
    <x v="2"/>
    <x v="1"/>
  </r>
  <r>
    <x v="0"/>
    <x v="1"/>
    <s v="De Bonte Raaf"/>
    <x v="5"/>
    <x v="7"/>
    <n v="98.74"/>
    <x v="2"/>
    <x v="0"/>
    <x v="0"/>
    <x v="2"/>
    <x v="1"/>
  </r>
  <r>
    <x v="0"/>
    <x v="1"/>
    <s v="De Bonte Raaf"/>
    <x v="6"/>
    <x v="0"/>
    <n v="2655.9"/>
    <x v="2"/>
    <x v="0"/>
    <x v="0"/>
    <x v="0"/>
    <x v="0"/>
  </r>
  <r>
    <x v="0"/>
    <x v="1"/>
    <s v="De Bonte Raaf"/>
    <x v="6"/>
    <x v="1"/>
    <n v="212.47"/>
    <x v="2"/>
    <x v="0"/>
    <x v="0"/>
    <x v="0"/>
    <x v="0"/>
  </r>
  <r>
    <x v="0"/>
    <x v="1"/>
    <s v="De Bonte Raaf"/>
    <x v="6"/>
    <x v="2"/>
    <n v="39.840000000000003"/>
    <x v="2"/>
    <x v="0"/>
    <x v="0"/>
    <x v="0"/>
    <x v="0"/>
  </r>
  <r>
    <x v="0"/>
    <x v="1"/>
    <s v="De Bonte Raaf"/>
    <x v="6"/>
    <x v="3"/>
    <n v="193.08"/>
    <x v="2"/>
    <x v="0"/>
    <x v="0"/>
    <x v="0"/>
    <x v="0"/>
  </r>
  <r>
    <x v="0"/>
    <x v="1"/>
    <s v="De Bonte Raaf"/>
    <x v="6"/>
    <x v="4"/>
    <n v="14.08"/>
    <x v="2"/>
    <x v="0"/>
    <x v="0"/>
    <x v="0"/>
    <x v="0"/>
  </r>
  <r>
    <x v="0"/>
    <x v="1"/>
    <s v="De Bonte Raaf"/>
    <x v="6"/>
    <x v="5"/>
    <n v="78.08"/>
    <x v="2"/>
    <x v="0"/>
    <x v="0"/>
    <x v="0"/>
    <x v="0"/>
  </r>
  <r>
    <x v="0"/>
    <x v="1"/>
    <s v="De Bonte Raaf"/>
    <x v="6"/>
    <x v="6"/>
    <n v="9.3000000000000007"/>
    <x v="2"/>
    <x v="0"/>
    <x v="0"/>
    <x v="0"/>
    <x v="0"/>
  </r>
  <r>
    <x v="0"/>
    <x v="1"/>
    <s v="De Bonte Raaf"/>
    <x v="6"/>
    <x v="7"/>
    <n v="177.95"/>
    <x v="2"/>
    <x v="0"/>
    <x v="0"/>
    <x v="0"/>
    <x v="0"/>
  </r>
  <r>
    <x v="0"/>
    <x v="1"/>
    <s v="De Bonte Raaf"/>
    <x v="7"/>
    <x v="0"/>
    <n v="1831.68"/>
    <x v="2"/>
    <x v="0"/>
    <x v="0"/>
    <x v="2"/>
    <x v="0"/>
  </r>
  <r>
    <x v="0"/>
    <x v="1"/>
    <s v="De Bonte Raaf"/>
    <x v="7"/>
    <x v="1"/>
    <n v="146.53"/>
    <x v="2"/>
    <x v="0"/>
    <x v="0"/>
    <x v="2"/>
    <x v="0"/>
  </r>
  <r>
    <x v="0"/>
    <x v="1"/>
    <s v="De Bonte Raaf"/>
    <x v="7"/>
    <x v="2"/>
    <n v="27.48"/>
    <x v="2"/>
    <x v="0"/>
    <x v="0"/>
    <x v="2"/>
    <x v="0"/>
  </r>
  <r>
    <x v="0"/>
    <x v="1"/>
    <s v="De Bonte Raaf"/>
    <x v="7"/>
    <x v="3"/>
    <n v="133.16"/>
    <x v="2"/>
    <x v="0"/>
    <x v="0"/>
    <x v="2"/>
    <x v="0"/>
  </r>
  <r>
    <x v="0"/>
    <x v="1"/>
    <s v="De Bonte Raaf"/>
    <x v="7"/>
    <x v="4"/>
    <n v="9.7100000000000009"/>
    <x v="2"/>
    <x v="0"/>
    <x v="0"/>
    <x v="2"/>
    <x v="0"/>
  </r>
  <r>
    <x v="0"/>
    <x v="1"/>
    <s v="De Bonte Raaf"/>
    <x v="7"/>
    <x v="5"/>
    <n v="53.85"/>
    <x v="2"/>
    <x v="0"/>
    <x v="0"/>
    <x v="2"/>
    <x v="0"/>
  </r>
  <r>
    <x v="0"/>
    <x v="1"/>
    <s v="De Bonte Raaf"/>
    <x v="7"/>
    <x v="6"/>
    <n v="6.41"/>
    <x v="2"/>
    <x v="0"/>
    <x v="0"/>
    <x v="2"/>
    <x v="0"/>
  </r>
  <r>
    <x v="0"/>
    <x v="1"/>
    <s v="De Bonte Raaf"/>
    <x v="7"/>
    <x v="7"/>
    <n v="122.72"/>
    <x v="2"/>
    <x v="0"/>
    <x v="0"/>
    <x v="2"/>
    <x v="0"/>
  </r>
  <r>
    <x v="0"/>
    <x v="1"/>
    <s v="De Bonte Raaf"/>
    <x v="8"/>
    <x v="0"/>
    <n v="1018.8"/>
    <x v="3"/>
    <x v="0"/>
    <x v="0"/>
    <x v="2"/>
    <x v="0"/>
  </r>
  <r>
    <x v="0"/>
    <x v="1"/>
    <s v="De Bonte Raaf"/>
    <x v="8"/>
    <x v="1"/>
    <n v="81.5"/>
    <x v="3"/>
    <x v="0"/>
    <x v="0"/>
    <x v="2"/>
    <x v="0"/>
  </r>
  <r>
    <x v="0"/>
    <x v="1"/>
    <s v="De Bonte Raaf"/>
    <x v="8"/>
    <x v="2"/>
    <n v="15.28"/>
    <x v="3"/>
    <x v="0"/>
    <x v="0"/>
    <x v="2"/>
    <x v="0"/>
  </r>
  <r>
    <x v="0"/>
    <x v="1"/>
    <s v="De Bonte Raaf"/>
    <x v="8"/>
    <x v="3"/>
    <n v="74.069999999999993"/>
    <x v="3"/>
    <x v="0"/>
    <x v="0"/>
    <x v="2"/>
    <x v="0"/>
  </r>
  <r>
    <x v="0"/>
    <x v="1"/>
    <s v="De Bonte Raaf"/>
    <x v="8"/>
    <x v="4"/>
    <n v="5.4"/>
    <x v="3"/>
    <x v="0"/>
    <x v="0"/>
    <x v="2"/>
    <x v="0"/>
  </r>
  <r>
    <x v="0"/>
    <x v="1"/>
    <s v="De Bonte Raaf"/>
    <x v="8"/>
    <x v="5"/>
    <n v="29.95"/>
    <x v="3"/>
    <x v="0"/>
    <x v="0"/>
    <x v="2"/>
    <x v="0"/>
  </r>
  <r>
    <x v="0"/>
    <x v="1"/>
    <s v="De Bonte Raaf"/>
    <x v="8"/>
    <x v="6"/>
    <n v="3.57"/>
    <x v="3"/>
    <x v="0"/>
    <x v="0"/>
    <x v="2"/>
    <x v="0"/>
  </r>
  <r>
    <x v="0"/>
    <x v="1"/>
    <s v="De Bonte Raaf"/>
    <x v="8"/>
    <x v="7"/>
    <n v="68.260000000000005"/>
    <x v="3"/>
    <x v="0"/>
    <x v="0"/>
    <x v="2"/>
    <x v="0"/>
  </r>
  <r>
    <x v="0"/>
    <x v="2"/>
    <s v="De Bonte Raaf"/>
    <x v="0"/>
    <x v="0"/>
    <n v="1971.9"/>
    <x v="0"/>
    <x v="0"/>
    <x v="0"/>
    <x v="0"/>
    <x v="0"/>
  </r>
  <r>
    <x v="0"/>
    <x v="2"/>
    <s v="De Bonte Raaf"/>
    <x v="0"/>
    <x v="1"/>
    <n v="157.75"/>
    <x v="0"/>
    <x v="0"/>
    <x v="0"/>
    <x v="0"/>
    <x v="0"/>
  </r>
  <r>
    <x v="0"/>
    <x v="2"/>
    <s v="De Bonte Raaf"/>
    <x v="0"/>
    <x v="2"/>
    <n v="29.58"/>
    <x v="0"/>
    <x v="0"/>
    <x v="0"/>
    <x v="0"/>
    <x v="0"/>
  </r>
  <r>
    <x v="0"/>
    <x v="2"/>
    <s v="De Bonte Raaf"/>
    <x v="0"/>
    <x v="3"/>
    <n v="143.36000000000001"/>
    <x v="0"/>
    <x v="0"/>
    <x v="0"/>
    <x v="0"/>
    <x v="0"/>
  </r>
  <r>
    <x v="0"/>
    <x v="2"/>
    <s v="De Bonte Raaf"/>
    <x v="0"/>
    <x v="4"/>
    <n v="10.45"/>
    <x v="0"/>
    <x v="0"/>
    <x v="0"/>
    <x v="0"/>
    <x v="0"/>
  </r>
  <r>
    <x v="0"/>
    <x v="2"/>
    <s v="De Bonte Raaf"/>
    <x v="0"/>
    <x v="5"/>
    <n v="57.97"/>
    <x v="0"/>
    <x v="0"/>
    <x v="0"/>
    <x v="0"/>
    <x v="0"/>
  </r>
  <r>
    <x v="0"/>
    <x v="2"/>
    <s v="De Bonte Raaf"/>
    <x v="0"/>
    <x v="6"/>
    <n v="6.9"/>
    <x v="0"/>
    <x v="0"/>
    <x v="0"/>
    <x v="0"/>
    <x v="0"/>
  </r>
  <r>
    <x v="0"/>
    <x v="2"/>
    <s v="De Bonte Raaf"/>
    <x v="0"/>
    <x v="7"/>
    <n v="132.12"/>
    <x v="0"/>
    <x v="0"/>
    <x v="0"/>
    <x v="0"/>
    <x v="0"/>
  </r>
  <r>
    <x v="0"/>
    <x v="2"/>
    <s v="De Bonte Raaf"/>
    <x v="1"/>
    <x v="0"/>
    <n v="999"/>
    <x v="1"/>
    <x v="1"/>
    <x v="0"/>
    <x v="1"/>
    <x v="1"/>
  </r>
  <r>
    <x v="0"/>
    <x v="2"/>
    <s v="De Bonte Raaf"/>
    <x v="1"/>
    <x v="1"/>
    <n v="79.92"/>
    <x v="1"/>
    <x v="1"/>
    <x v="0"/>
    <x v="1"/>
    <x v="1"/>
  </r>
  <r>
    <x v="0"/>
    <x v="2"/>
    <s v="De Bonte Raaf"/>
    <x v="1"/>
    <x v="2"/>
    <n v="14.98"/>
    <x v="1"/>
    <x v="1"/>
    <x v="0"/>
    <x v="1"/>
    <x v="1"/>
  </r>
  <r>
    <x v="0"/>
    <x v="2"/>
    <s v="De Bonte Raaf"/>
    <x v="1"/>
    <x v="3"/>
    <n v="72.63"/>
    <x v="1"/>
    <x v="1"/>
    <x v="0"/>
    <x v="1"/>
    <x v="1"/>
  </r>
  <r>
    <x v="0"/>
    <x v="2"/>
    <s v="De Bonte Raaf"/>
    <x v="1"/>
    <x v="4"/>
    <n v="5.29"/>
    <x v="1"/>
    <x v="1"/>
    <x v="0"/>
    <x v="1"/>
    <x v="1"/>
  </r>
  <r>
    <x v="0"/>
    <x v="2"/>
    <s v="De Bonte Raaf"/>
    <x v="1"/>
    <x v="8"/>
    <n v="79.319999999999993"/>
    <x v="1"/>
    <x v="1"/>
    <x v="0"/>
    <x v="1"/>
    <x v="1"/>
  </r>
  <r>
    <x v="0"/>
    <x v="2"/>
    <s v="De Bonte Raaf"/>
    <x v="1"/>
    <x v="6"/>
    <n v="3.5"/>
    <x v="1"/>
    <x v="1"/>
    <x v="0"/>
    <x v="1"/>
    <x v="1"/>
  </r>
  <r>
    <x v="0"/>
    <x v="2"/>
    <s v="De Bonte Raaf"/>
    <x v="1"/>
    <x v="7"/>
    <n v="66.930000000000007"/>
    <x v="1"/>
    <x v="1"/>
    <x v="0"/>
    <x v="1"/>
    <x v="1"/>
  </r>
  <r>
    <x v="0"/>
    <x v="2"/>
    <s v="De Bonte Raaf"/>
    <x v="2"/>
    <x v="0"/>
    <n v="5243.4"/>
    <x v="1"/>
    <x v="2"/>
    <x v="0"/>
    <x v="1"/>
    <x v="1"/>
  </r>
  <r>
    <x v="0"/>
    <x v="2"/>
    <s v="De Bonte Raaf"/>
    <x v="2"/>
    <x v="1"/>
    <n v="419.47"/>
    <x v="1"/>
    <x v="2"/>
    <x v="0"/>
    <x v="1"/>
    <x v="1"/>
  </r>
  <r>
    <x v="0"/>
    <x v="2"/>
    <s v="De Bonte Raaf"/>
    <x v="2"/>
    <x v="2"/>
    <n v="78.650000000000006"/>
    <x v="1"/>
    <x v="2"/>
    <x v="0"/>
    <x v="1"/>
    <x v="1"/>
  </r>
  <r>
    <x v="0"/>
    <x v="2"/>
    <s v="De Bonte Raaf"/>
    <x v="2"/>
    <x v="3"/>
    <n v="346.73"/>
    <x v="1"/>
    <x v="2"/>
    <x v="0"/>
    <x v="1"/>
    <x v="1"/>
  </r>
  <r>
    <x v="0"/>
    <x v="2"/>
    <s v="De Bonte Raaf"/>
    <x v="2"/>
    <x v="4"/>
    <n v="25.28"/>
    <x v="1"/>
    <x v="2"/>
    <x v="0"/>
    <x v="1"/>
    <x v="1"/>
  </r>
  <r>
    <x v="0"/>
    <x v="2"/>
    <s v="De Bonte Raaf"/>
    <x v="2"/>
    <x v="5"/>
    <n v="140.22"/>
    <x v="1"/>
    <x v="2"/>
    <x v="0"/>
    <x v="1"/>
    <x v="1"/>
  </r>
  <r>
    <x v="0"/>
    <x v="2"/>
    <s v="De Bonte Raaf"/>
    <x v="2"/>
    <x v="6"/>
    <n v="16.690000000000001"/>
    <x v="1"/>
    <x v="2"/>
    <x v="0"/>
    <x v="1"/>
    <x v="1"/>
  </r>
  <r>
    <x v="0"/>
    <x v="2"/>
    <s v="De Bonte Raaf"/>
    <x v="2"/>
    <x v="7"/>
    <n v="319.55"/>
    <x v="1"/>
    <x v="2"/>
    <x v="0"/>
    <x v="1"/>
    <x v="1"/>
  </r>
  <r>
    <x v="0"/>
    <x v="2"/>
    <s v="De Bonte Raaf"/>
    <x v="3"/>
    <x v="0"/>
    <n v="1132"/>
    <x v="0"/>
    <x v="3"/>
    <x v="0"/>
    <x v="0"/>
    <x v="1"/>
  </r>
  <r>
    <x v="0"/>
    <x v="2"/>
    <s v="De Bonte Raaf"/>
    <x v="3"/>
    <x v="1"/>
    <n v="90.56"/>
    <x v="0"/>
    <x v="3"/>
    <x v="0"/>
    <x v="0"/>
    <x v="1"/>
  </r>
  <r>
    <x v="0"/>
    <x v="2"/>
    <s v="De Bonte Raaf"/>
    <x v="3"/>
    <x v="2"/>
    <n v="16.98"/>
    <x v="0"/>
    <x v="3"/>
    <x v="0"/>
    <x v="0"/>
    <x v="1"/>
  </r>
  <r>
    <x v="0"/>
    <x v="2"/>
    <s v="De Bonte Raaf"/>
    <x v="3"/>
    <x v="3"/>
    <n v="82.3"/>
    <x v="0"/>
    <x v="3"/>
    <x v="0"/>
    <x v="0"/>
    <x v="1"/>
  </r>
  <r>
    <x v="0"/>
    <x v="2"/>
    <s v="De Bonte Raaf"/>
    <x v="3"/>
    <x v="4"/>
    <n v="6"/>
    <x v="0"/>
    <x v="3"/>
    <x v="0"/>
    <x v="0"/>
    <x v="1"/>
  </r>
  <r>
    <x v="0"/>
    <x v="2"/>
    <s v="De Bonte Raaf"/>
    <x v="3"/>
    <x v="5"/>
    <n v="33.28"/>
    <x v="0"/>
    <x v="3"/>
    <x v="0"/>
    <x v="0"/>
    <x v="1"/>
  </r>
  <r>
    <x v="0"/>
    <x v="2"/>
    <s v="De Bonte Raaf"/>
    <x v="3"/>
    <x v="6"/>
    <n v="3.96"/>
    <x v="0"/>
    <x v="3"/>
    <x v="0"/>
    <x v="0"/>
    <x v="1"/>
  </r>
  <r>
    <x v="0"/>
    <x v="2"/>
    <s v="De Bonte Raaf"/>
    <x v="3"/>
    <x v="7"/>
    <n v="75.84"/>
    <x v="0"/>
    <x v="3"/>
    <x v="0"/>
    <x v="0"/>
    <x v="1"/>
  </r>
  <r>
    <x v="0"/>
    <x v="2"/>
    <s v="De Bonte Raaf"/>
    <x v="4"/>
    <x v="0"/>
    <n v="1565.4"/>
    <x v="0"/>
    <x v="0"/>
    <x v="0"/>
    <x v="1"/>
    <x v="1"/>
  </r>
  <r>
    <x v="0"/>
    <x v="2"/>
    <s v="De Bonte Raaf"/>
    <x v="4"/>
    <x v="1"/>
    <n v="125.23"/>
    <x v="0"/>
    <x v="0"/>
    <x v="0"/>
    <x v="1"/>
    <x v="1"/>
  </r>
  <r>
    <x v="0"/>
    <x v="2"/>
    <s v="De Bonte Raaf"/>
    <x v="4"/>
    <x v="2"/>
    <n v="23.48"/>
    <x v="0"/>
    <x v="0"/>
    <x v="0"/>
    <x v="1"/>
    <x v="1"/>
  </r>
  <r>
    <x v="0"/>
    <x v="2"/>
    <s v="De Bonte Raaf"/>
    <x v="4"/>
    <x v="3"/>
    <n v="113.8"/>
    <x v="0"/>
    <x v="0"/>
    <x v="0"/>
    <x v="1"/>
    <x v="1"/>
  </r>
  <r>
    <x v="0"/>
    <x v="2"/>
    <s v="De Bonte Raaf"/>
    <x v="4"/>
    <x v="4"/>
    <n v="8.3000000000000007"/>
    <x v="0"/>
    <x v="0"/>
    <x v="0"/>
    <x v="1"/>
    <x v="1"/>
  </r>
  <r>
    <x v="0"/>
    <x v="2"/>
    <s v="De Bonte Raaf"/>
    <x v="4"/>
    <x v="5"/>
    <n v="46.02"/>
    <x v="0"/>
    <x v="0"/>
    <x v="0"/>
    <x v="1"/>
    <x v="1"/>
  </r>
  <r>
    <x v="0"/>
    <x v="2"/>
    <s v="De Bonte Raaf"/>
    <x v="4"/>
    <x v="6"/>
    <n v="5.48"/>
    <x v="0"/>
    <x v="0"/>
    <x v="0"/>
    <x v="1"/>
    <x v="1"/>
  </r>
  <r>
    <x v="0"/>
    <x v="2"/>
    <s v="De Bonte Raaf"/>
    <x v="4"/>
    <x v="7"/>
    <n v="104.88"/>
    <x v="0"/>
    <x v="0"/>
    <x v="0"/>
    <x v="1"/>
    <x v="1"/>
  </r>
  <r>
    <x v="0"/>
    <x v="2"/>
    <s v="De Bonte Raaf"/>
    <x v="5"/>
    <x v="0"/>
    <n v="1473.66"/>
    <x v="2"/>
    <x v="0"/>
    <x v="0"/>
    <x v="2"/>
    <x v="1"/>
  </r>
  <r>
    <x v="0"/>
    <x v="2"/>
    <s v="De Bonte Raaf"/>
    <x v="5"/>
    <x v="1"/>
    <n v="117.89"/>
    <x v="2"/>
    <x v="0"/>
    <x v="0"/>
    <x v="2"/>
    <x v="1"/>
  </r>
  <r>
    <x v="0"/>
    <x v="2"/>
    <s v="De Bonte Raaf"/>
    <x v="5"/>
    <x v="2"/>
    <n v="22.1"/>
    <x v="2"/>
    <x v="0"/>
    <x v="0"/>
    <x v="2"/>
    <x v="1"/>
  </r>
  <r>
    <x v="0"/>
    <x v="2"/>
    <s v="De Bonte Raaf"/>
    <x v="5"/>
    <x v="3"/>
    <n v="107.14"/>
    <x v="2"/>
    <x v="0"/>
    <x v="0"/>
    <x v="2"/>
    <x v="1"/>
  </r>
  <r>
    <x v="0"/>
    <x v="2"/>
    <s v="De Bonte Raaf"/>
    <x v="5"/>
    <x v="4"/>
    <n v="7.81"/>
    <x v="2"/>
    <x v="0"/>
    <x v="0"/>
    <x v="2"/>
    <x v="1"/>
  </r>
  <r>
    <x v="0"/>
    <x v="2"/>
    <s v="De Bonte Raaf"/>
    <x v="5"/>
    <x v="8"/>
    <n v="117.01"/>
    <x v="2"/>
    <x v="0"/>
    <x v="0"/>
    <x v="2"/>
    <x v="1"/>
  </r>
  <r>
    <x v="0"/>
    <x v="2"/>
    <s v="De Bonte Raaf"/>
    <x v="5"/>
    <x v="6"/>
    <n v="5.16"/>
    <x v="2"/>
    <x v="0"/>
    <x v="0"/>
    <x v="2"/>
    <x v="1"/>
  </r>
  <r>
    <x v="0"/>
    <x v="2"/>
    <s v="De Bonte Raaf"/>
    <x v="5"/>
    <x v="7"/>
    <n v="98.74"/>
    <x v="2"/>
    <x v="0"/>
    <x v="0"/>
    <x v="2"/>
    <x v="1"/>
  </r>
  <r>
    <x v="0"/>
    <x v="2"/>
    <s v="De Bonte Raaf"/>
    <x v="6"/>
    <x v="0"/>
    <n v="2655.9"/>
    <x v="2"/>
    <x v="0"/>
    <x v="0"/>
    <x v="0"/>
    <x v="0"/>
  </r>
  <r>
    <x v="0"/>
    <x v="2"/>
    <s v="De Bonte Raaf"/>
    <x v="6"/>
    <x v="1"/>
    <n v="212.47"/>
    <x v="2"/>
    <x v="0"/>
    <x v="0"/>
    <x v="0"/>
    <x v="0"/>
  </r>
  <r>
    <x v="0"/>
    <x v="2"/>
    <s v="De Bonte Raaf"/>
    <x v="6"/>
    <x v="2"/>
    <n v="39.840000000000003"/>
    <x v="2"/>
    <x v="0"/>
    <x v="0"/>
    <x v="0"/>
    <x v="0"/>
  </r>
  <r>
    <x v="0"/>
    <x v="2"/>
    <s v="De Bonte Raaf"/>
    <x v="6"/>
    <x v="3"/>
    <n v="193.08"/>
    <x v="2"/>
    <x v="0"/>
    <x v="0"/>
    <x v="0"/>
    <x v="0"/>
  </r>
  <r>
    <x v="0"/>
    <x v="2"/>
    <s v="De Bonte Raaf"/>
    <x v="6"/>
    <x v="4"/>
    <n v="14.08"/>
    <x v="2"/>
    <x v="0"/>
    <x v="0"/>
    <x v="0"/>
    <x v="0"/>
  </r>
  <r>
    <x v="0"/>
    <x v="2"/>
    <s v="De Bonte Raaf"/>
    <x v="6"/>
    <x v="5"/>
    <n v="78.08"/>
    <x v="2"/>
    <x v="0"/>
    <x v="0"/>
    <x v="0"/>
    <x v="0"/>
  </r>
  <r>
    <x v="0"/>
    <x v="2"/>
    <s v="De Bonte Raaf"/>
    <x v="6"/>
    <x v="6"/>
    <n v="9.3000000000000007"/>
    <x v="2"/>
    <x v="0"/>
    <x v="0"/>
    <x v="0"/>
    <x v="0"/>
  </r>
  <r>
    <x v="0"/>
    <x v="2"/>
    <s v="De Bonte Raaf"/>
    <x v="6"/>
    <x v="7"/>
    <n v="177.95"/>
    <x v="2"/>
    <x v="0"/>
    <x v="0"/>
    <x v="0"/>
    <x v="0"/>
  </r>
  <r>
    <x v="0"/>
    <x v="2"/>
    <s v="De Bonte Raaf"/>
    <x v="7"/>
    <x v="0"/>
    <n v="1831.68"/>
    <x v="2"/>
    <x v="0"/>
    <x v="0"/>
    <x v="2"/>
    <x v="0"/>
  </r>
  <r>
    <x v="0"/>
    <x v="2"/>
    <s v="De Bonte Raaf"/>
    <x v="7"/>
    <x v="1"/>
    <n v="146.53"/>
    <x v="2"/>
    <x v="0"/>
    <x v="0"/>
    <x v="2"/>
    <x v="0"/>
  </r>
  <r>
    <x v="0"/>
    <x v="2"/>
    <s v="De Bonte Raaf"/>
    <x v="7"/>
    <x v="2"/>
    <n v="27.48"/>
    <x v="2"/>
    <x v="0"/>
    <x v="0"/>
    <x v="2"/>
    <x v="0"/>
  </r>
  <r>
    <x v="0"/>
    <x v="2"/>
    <s v="De Bonte Raaf"/>
    <x v="7"/>
    <x v="3"/>
    <n v="133.16"/>
    <x v="2"/>
    <x v="0"/>
    <x v="0"/>
    <x v="2"/>
    <x v="0"/>
  </r>
  <r>
    <x v="0"/>
    <x v="2"/>
    <s v="De Bonte Raaf"/>
    <x v="7"/>
    <x v="4"/>
    <n v="9.7100000000000009"/>
    <x v="2"/>
    <x v="0"/>
    <x v="0"/>
    <x v="2"/>
    <x v="0"/>
  </r>
  <r>
    <x v="0"/>
    <x v="2"/>
    <s v="De Bonte Raaf"/>
    <x v="7"/>
    <x v="5"/>
    <n v="53.85"/>
    <x v="2"/>
    <x v="0"/>
    <x v="0"/>
    <x v="2"/>
    <x v="0"/>
  </r>
  <r>
    <x v="0"/>
    <x v="2"/>
    <s v="De Bonte Raaf"/>
    <x v="7"/>
    <x v="6"/>
    <n v="6.41"/>
    <x v="2"/>
    <x v="0"/>
    <x v="0"/>
    <x v="2"/>
    <x v="0"/>
  </r>
  <r>
    <x v="0"/>
    <x v="2"/>
    <s v="De Bonte Raaf"/>
    <x v="7"/>
    <x v="7"/>
    <n v="122.72"/>
    <x v="2"/>
    <x v="0"/>
    <x v="0"/>
    <x v="2"/>
    <x v="0"/>
  </r>
  <r>
    <x v="0"/>
    <x v="2"/>
    <s v="De Bonte Raaf"/>
    <x v="8"/>
    <x v="0"/>
    <n v="1018.8"/>
    <x v="3"/>
    <x v="0"/>
    <x v="0"/>
    <x v="2"/>
    <x v="0"/>
  </r>
  <r>
    <x v="0"/>
    <x v="2"/>
    <s v="De Bonte Raaf"/>
    <x v="8"/>
    <x v="1"/>
    <n v="81.5"/>
    <x v="3"/>
    <x v="0"/>
    <x v="0"/>
    <x v="2"/>
    <x v="0"/>
  </r>
  <r>
    <x v="0"/>
    <x v="2"/>
    <s v="De Bonte Raaf"/>
    <x v="8"/>
    <x v="2"/>
    <n v="15.28"/>
    <x v="3"/>
    <x v="0"/>
    <x v="0"/>
    <x v="2"/>
    <x v="0"/>
  </r>
  <r>
    <x v="0"/>
    <x v="2"/>
    <s v="De Bonte Raaf"/>
    <x v="8"/>
    <x v="3"/>
    <n v="74.069999999999993"/>
    <x v="3"/>
    <x v="0"/>
    <x v="0"/>
    <x v="2"/>
    <x v="0"/>
  </r>
  <r>
    <x v="0"/>
    <x v="2"/>
    <s v="De Bonte Raaf"/>
    <x v="8"/>
    <x v="4"/>
    <n v="5.4"/>
    <x v="3"/>
    <x v="0"/>
    <x v="0"/>
    <x v="2"/>
    <x v="0"/>
  </r>
  <r>
    <x v="0"/>
    <x v="2"/>
    <s v="De Bonte Raaf"/>
    <x v="8"/>
    <x v="5"/>
    <n v="29.95"/>
    <x v="3"/>
    <x v="0"/>
    <x v="0"/>
    <x v="2"/>
    <x v="0"/>
  </r>
  <r>
    <x v="0"/>
    <x v="2"/>
    <s v="De Bonte Raaf"/>
    <x v="8"/>
    <x v="6"/>
    <n v="3.57"/>
    <x v="3"/>
    <x v="0"/>
    <x v="0"/>
    <x v="2"/>
    <x v="0"/>
  </r>
  <r>
    <x v="0"/>
    <x v="2"/>
    <s v="De Bonte Raaf"/>
    <x v="8"/>
    <x v="7"/>
    <n v="68.260000000000005"/>
    <x v="3"/>
    <x v="0"/>
    <x v="0"/>
    <x v="2"/>
    <x v="0"/>
  </r>
  <r>
    <x v="0"/>
    <x v="3"/>
    <s v="De Bonte Raaf"/>
    <x v="0"/>
    <x v="0"/>
    <n v="2191"/>
    <x v="0"/>
    <x v="0"/>
    <x v="0"/>
    <x v="0"/>
    <x v="0"/>
  </r>
  <r>
    <x v="0"/>
    <x v="3"/>
    <s v="De Bonte Raaf"/>
    <x v="0"/>
    <x v="1"/>
    <n v="175.28"/>
    <x v="0"/>
    <x v="0"/>
    <x v="0"/>
    <x v="0"/>
    <x v="0"/>
  </r>
  <r>
    <x v="0"/>
    <x v="3"/>
    <s v="De Bonte Raaf"/>
    <x v="0"/>
    <x v="2"/>
    <n v="32.86"/>
    <x v="0"/>
    <x v="0"/>
    <x v="0"/>
    <x v="0"/>
    <x v="0"/>
  </r>
  <r>
    <x v="0"/>
    <x v="3"/>
    <s v="De Bonte Raaf"/>
    <x v="0"/>
    <x v="3"/>
    <n v="159.29"/>
    <x v="0"/>
    <x v="0"/>
    <x v="0"/>
    <x v="0"/>
    <x v="0"/>
  </r>
  <r>
    <x v="0"/>
    <x v="3"/>
    <s v="De Bonte Raaf"/>
    <x v="0"/>
    <x v="4"/>
    <n v="11.61"/>
    <x v="0"/>
    <x v="0"/>
    <x v="0"/>
    <x v="0"/>
    <x v="0"/>
  </r>
  <r>
    <x v="0"/>
    <x v="3"/>
    <s v="De Bonte Raaf"/>
    <x v="0"/>
    <x v="5"/>
    <n v="64.42"/>
    <x v="0"/>
    <x v="0"/>
    <x v="0"/>
    <x v="0"/>
    <x v="0"/>
  </r>
  <r>
    <x v="0"/>
    <x v="3"/>
    <s v="De Bonte Raaf"/>
    <x v="0"/>
    <x v="6"/>
    <n v="7.67"/>
    <x v="0"/>
    <x v="0"/>
    <x v="0"/>
    <x v="0"/>
    <x v="0"/>
  </r>
  <r>
    <x v="0"/>
    <x v="3"/>
    <s v="De Bonte Raaf"/>
    <x v="0"/>
    <x v="7"/>
    <n v="146.80000000000001"/>
    <x v="0"/>
    <x v="0"/>
    <x v="0"/>
    <x v="0"/>
    <x v="0"/>
  </r>
  <r>
    <x v="0"/>
    <x v="3"/>
    <s v="De Bonte Raaf"/>
    <x v="9"/>
    <x v="0"/>
    <n v="1750"/>
    <x v="1"/>
    <x v="0"/>
    <x v="0"/>
    <x v="0"/>
    <x v="0"/>
  </r>
  <r>
    <x v="0"/>
    <x v="3"/>
    <s v="De Bonte Raaf"/>
    <x v="9"/>
    <x v="1"/>
    <n v="140"/>
    <x v="1"/>
    <x v="0"/>
    <x v="0"/>
    <x v="0"/>
    <x v="0"/>
  </r>
  <r>
    <x v="0"/>
    <x v="3"/>
    <s v="De Bonte Raaf"/>
    <x v="9"/>
    <x v="2"/>
    <n v="26.25"/>
    <x v="1"/>
    <x v="0"/>
    <x v="0"/>
    <x v="0"/>
    <x v="0"/>
  </r>
  <r>
    <x v="0"/>
    <x v="3"/>
    <s v="De Bonte Raaf"/>
    <x v="9"/>
    <x v="3"/>
    <n v="127.22"/>
    <x v="1"/>
    <x v="0"/>
    <x v="0"/>
    <x v="0"/>
    <x v="0"/>
  </r>
  <r>
    <x v="0"/>
    <x v="3"/>
    <s v="De Bonte Raaf"/>
    <x v="9"/>
    <x v="4"/>
    <n v="9.2799999999999994"/>
    <x v="1"/>
    <x v="0"/>
    <x v="0"/>
    <x v="0"/>
    <x v="0"/>
  </r>
  <r>
    <x v="0"/>
    <x v="3"/>
    <s v="De Bonte Raaf"/>
    <x v="9"/>
    <x v="5"/>
    <n v="51.45"/>
    <x v="1"/>
    <x v="0"/>
    <x v="0"/>
    <x v="0"/>
    <x v="0"/>
  </r>
  <r>
    <x v="0"/>
    <x v="3"/>
    <s v="De Bonte Raaf"/>
    <x v="9"/>
    <x v="6"/>
    <n v="6.12"/>
    <x v="1"/>
    <x v="0"/>
    <x v="0"/>
    <x v="0"/>
    <x v="0"/>
  </r>
  <r>
    <x v="0"/>
    <x v="3"/>
    <s v="De Bonte Raaf"/>
    <x v="9"/>
    <x v="7"/>
    <n v="117.25"/>
    <x v="1"/>
    <x v="0"/>
    <x v="0"/>
    <x v="0"/>
    <x v="0"/>
  </r>
  <r>
    <x v="0"/>
    <x v="3"/>
    <s v="De Bonte Raaf"/>
    <x v="10"/>
    <x v="0"/>
    <n v="565.38"/>
    <x v="2"/>
    <x v="1"/>
    <x v="0"/>
    <x v="0"/>
    <x v="1"/>
  </r>
  <r>
    <x v="0"/>
    <x v="3"/>
    <s v="De Bonte Raaf"/>
    <x v="10"/>
    <x v="9"/>
    <n v="17.5"/>
    <x v="2"/>
    <x v="1"/>
    <x v="0"/>
    <x v="0"/>
    <x v="1"/>
  </r>
  <r>
    <x v="0"/>
    <x v="3"/>
    <s v="De Bonte Raaf"/>
    <x v="10"/>
    <x v="10"/>
    <n v="5"/>
    <x v="2"/>
    <x v="1"/>
    <x v="0"/>
    <x v="0"/>
    <x v="1"/>
  </r>
  <r>
    <x v="0"/>
    <x v="3"/>
    <s v="De Bonte Raaf"/>
    <x v="10"/>
    <x v="1"/>
    <n v="45.23"/>
    <x v="2"/>
    <x v="1"/>
    <x v="0"/>
    <x v="0"/>
    <x v="1"/>
  </r>
  <r>
    <x v="0"/>
    <x v="3"/>
    <s v="De Bonte Raaf"/>
    <x v="10"/>
    <x v="2"/>
    <n v="8.48"/>
    <x v="2"/>
    <x v="1"/>
    <x v="0"/>
    <x v="0"/>
    <x v="1"/>
  </r>
  <r>
    <x v="0"/>
    <x v="3"/>
    <s v="De Bonte Raaf"/>
    <x v="10"/>
    <x v="3"/>
    <n v="41.1"/>
    <x v="2"/>
    <x v="1"/>
    <x v="0"/>
    <x v="0"/>
    <x v="1"/>
  </r>
  <r>
    <x v="0"/>
    <x v="3"/>
    <s v="De Bonte Raaf"/>
    <x v="10"/>
    <x v="4"/>
    <n v="3"/>
    <x v="2"/>
    <x v="1"/>
    <x v="0"/>
    <x v="0"/>
    <x v="1"/>
  </r>
  <r>
    <x v="0"/>
    <x v="3"/>
    <s v="De Bonte Raaf"/>
    <x v="10"/>
    <x v="5"/>
    <n v="16.62"/>
    <x v="2"/>
    <x v="1"/>
    <x v="0"/>
    <x v="0"/>
    <x v="1"/>
  </r>
  <r>
    <x v="0"/>
    <x v="3"/>
    <s v="De Bonte Raaf"/>
    <x v="10"/>
    <x v="6"/>
    <n v="1.98"/>
    <x v="2"/>
    <x v="1"/>
    <x v="0"/>
    <x v="0"/>
    <x v="1"/>
  </r>
  <r>
    <x v="0"/>
    <x v="3"/>
    <s v="De Bonte Raaf"/>
    <x v="10"/>
    <x v="7"/>
    <n v="37.880000000000003"/>
    <x v="2"/>
    <x v="1"/>
    <x v="0"/>
    <x v="0"/>
    <x v="1"/>
  </r>
  <r>
    <x v="0"/>
    <x v="3"/>
    <s v="De Bonte Raaf"/>
    <x v="1"/>
    <x v="0"/>
    <n v="1110"/>
    <x v="1"/>
    <x v="1"/>
    <x v="0"/>
    <x v="1"/>
    <x v="1"/>
  </r>
  <r>
    <x v="0"/>
    <x v="3"/>
    <s v="De Bonte Raaf"/>
    <x v="1"/>
    <x v="1"/>
    <n v="88.8"/>
    <x v="1"/>
    <x v="1"/>
    <x v="0"/>
    <x v="1"/>
    <x v="1"/>
  </r>
  <r>
    <x v="0"/>
    <x v="3"/>
    <s v="De Bonte Raaf"/>
    <x v="1"/>
    <x v="2"/>
    <n v="16.649999999999999"/>
    <x v="1"/>
    <x v="1"/>
    <x v="0"/>
    <x v="1"/>
    <x v="1"/>
  </r>
  <r>
    <x v="0"/>
    <x v="3"/>
    <s v="De Bonte Raaf"/>
    <x v="1"/>
    <x v="3"/>
    <n v="80.7"/>
    <x v="1"/>
    <x v="1"/>
    <x v="0"/>
    <x v="1"/>
    <x v="1"/>
  </r>
  <r>
    <x v="0"/>
    <x v="3"/>
    <s v="De Bonte Raaf"/>
    <x v="1"/>
    <x v="4"/>
    <n v="5.88"/>
    <x v="1"/>
    <x v="1"/>
    <x v="0"/>
    <x v="1"/>
    <x v="1"/>
  </r>
  <r>
    <x v="0"/>
    <x v="3"/>
    <s v="De Bonte Raaf"/>
    <x v="1"/>
    <x v="8"/>
    <n v="88.13"/>
    <x v="1"/>
    <x v="1"/>
    <x v="0"/>
    <x v="1"/>
    <x v="1"/>
  </r>
  <r>
    <x v="0"/>
    <x v="3"/>
    <s v="De Bonte Raaf"/>
    <x v="1"/>
    <x v="6"/>
    <n v="3.88"/>
    <x v="1"/>
    <x v="1"/>
    <x v="0"/>
    <x v="1"/>
    <x v="1"/>
  </r>
  <r>
    <x v="0"/>
    <x v="3"/>
    <s v="De Bonte Raaf"/>
    <x v="1"/>
    <x v="7"/>
    <n v="74.37"/>
    <x v="1"/>
    <x v="1"/>
    <x v="0"/>
    <x v="1"/>
    <x v="1"/>
  </r>
  <r>
    <x v="0"/>
    <x v="3"/>
    <s v="De Bonte Raaf"/>
    <x v="2"/>
    <x v="0"/>
    <n v="5826"/>
    <x v="1"/>
    <x v="2"/>
    <x v="0"/>
    <x v="1"/>
    <x v="1"/>
  </r>
  <r>
    <x v="0"/>
    <x v="3"/>
    <s v="De Bonte Raaf"/>
    <x v="2"/>
    <x v="1"/>
    <n v="466.08"/>
    <x v="1"/>
    <x v="2"/>
    <x v="0"/>
    <x v="1"/>
    <x v="1"/>
  </r>
  <r>
    <x v="0"/>
    <x v="3"/>
    <s v="De Bonte Raaf"/>
    <x v="2"/>
    <x v="2"/>
    <n v="87.39"/>
    <x v="1"/>
    <x v="2"/>
    <x v="0"/>
    <x v="1"/>
    <x v="1"/>
  </r>
  <r>
    <x v="0"/>
    <x v="3"/>
    <s v="De Bonte Raaf"/>
    <x v="2"/>
    <x v="3"/>
    <n v="346.73"/>
    <x v="1"/>
    <x v="2"/>
    <x v="0"/>
    <x v="1"/>
    <x v="1"/>
  </r>
  <r>
    <x v="0"/>
    <x v="3"/>
    <s v="De Bonte Raaf"/>
    <x v="2"/>
    <x v="4"/>
    <n v="25.28"/>
    <x v="1"/>
    <x v="2"/>
    <x v="0"/>
    <x v="1"/>
    <x v="1"/>
  </r>
  <r>
    <x v="0"/>
    <x v="3"/>
    <s v="De Bonte Raaf"/>
    <x v="2"/>
    <x v="5"/>
    <n v="140.22"/>
    <x v="1"/>
    <x v="2"/>
    <x v="0"/>
    <x v="1"/>
    <x v="1"/>
  </r>
  <r>
    <x v="0"/>
    <x v="3"/>
    <s v="De Bonte Raaf"/>
    <x v="2"/>
    <x v="6"/>
    <n v="16.690000000000001"/>
    <x v="1"/>
    <x v="2"/>
    <x v="0"/>
    <x v="1"/>
    <x v="1"/>
  </r>
  <r>
    <x v="0"/>
    <x v="3"/>
    <s v="De Bonte Raaf"/>
    <x v="2"/>
    <x v="7"/>
    <n v="319.55"/>
    <x v="1"/>
    <x v="2"/>
    <x v="0"/>
    <x v="1"/>
    <x v="1"/>
  </r>
  <r>
    <x v="0"/>
    <x v="3"/>
    <s v="De Bonte Raaf"/>
    <x v="3"/>
    <x v="0"/>
    <n v="1257.8800000000001"/>
    <x v="0"/>
    <x v="3"/>
    <x v="0"/>
    <x v="0"/>
    <x v="1"/>
  </r>
  <r>
    <x v="0"/>
    <x v="3"/>
    <s v="De Bonte Raaf"/>
    <x v="3"/>
    <x v="1"/>
    <n v="100.63"/>
    <x v="0"/>
    <x v="3"/>
    <x v="0"/>
    <x v="0"/>
    <x v="1"/>
  </r>
  <r>
    <x v="0"/>
    <x v="3"/>
    <s v="De Bonte Raaf"/>
    <x v="3"/>
    <x v="2"/>
    <n v="18.87"/>
    <x v="0"/>
    <x v="3"/>
    <x v="0"/>
    <x v="0"/>
    <x v="1"/>
  </r>
  <r>
    <x v="0"/>
    <x v="3"/>
    <s v="De Bonte Raaf"/>
    <x v="3"/>
    <x v="3"/>
    <n v="91.45"/>
    <x v="0"/>
    <x v="3"/>
    <x v="0"/>
    <x v="0"/>
    <x v="1"/>
  </r>
  <r>
    <x v="0"/>
    <x v="3"/>
    <s v="De Bonte Raaf"/>
    <x v="3"/>
    <x v="4"/>
    <n v="6.67"/>
    <x v="0"/>
    <x v="3"/>
    <x v="0"/>
    <x v="0"/>
    <x v="1"/>
  </r>
  <r>
    <x v="0"/>
    <x v="3"/>
    <s v="De Bonte Raaf"/>
    <x v="3"/>
    <x v="5"/>
    <n v="36.979999999999997"/>
    <x v="0"/>
    <x v="3"/>
    <x v="0"/>
    <x v="0"/>
    <x v="1"/>
  </r>
  <r>
    <x v="0"/>
    <x v="3"/>
    <s v="De Bonte Raaf"/>
    <x v="3"/>
    <x v="6"/>
    <n v="4.4000000000000004"/>
    <x v="0"/>
    <x v="3"/>
    <x v="0"/>
    <x v="0"/>
    <x v="1"/>
  </r>
  <r>
    <x v="0"/>
    <x v="3"/>
    <s v="De Bonte Raaf"/>
    <x v="3"/>
    <x v="7"/>
    <n v="84.28"/>
    <x v="0"/>
    <x v="3"/>
    <x v="0"/>
    <x v="0"/>
    <x v="1"/>
  </r>
  <r>
    <x v="0"/>
    <x v="3"/>
    <s v="De Bonte Raaf"/>
    <x v="4"/>
    <x v="0"/>
    <n v="1766.76"/>
    <x v="0"/>
    <x v="0"/>
    <x v="0"/>
    <x v="1"/>
    <x v="1"/>
  </r>
  <r>
    <x v="0"/>
    <x v="3"/>
    <s v="De Bonte Raaf"/>
    <x v="4"/>
    <x v="11"/>
    <n v="50"/>
    <x v="0"/>
    <x v="0"/>
    <x v="0"/>
    <x v="1"/>
    <x v="1"/>
  </r>
  <r>
    <x v="0"/>
    <x v="3"/>
    <s v="De Bonte Raaf"/>
    <x v="4"/>
    <x v="1"/>
    <n v="145.34"/>
    <x v="0"/>
    <x v="0"/>
    <x v="0"/>
    <x v="1"/>
    <x v="1"/>
  </r>
  <r>
    <x v="0"/>
    <x v="3"/>
    <s v="De Bonte Raaf"/>
    <x v="4"/>
    <x v="2"/>
    <n v="27.25"/>
    <x v="0"/>
    <x v="0"/>
    <x v="0"/>
    <x v="1"/>
    <x v="1"/>
  </r>
  <r>
    <x v="0"/>
    <x v="3"/>
    <s v="De Bonte Raaf"/>
    <x v="4"/>
    <x v="3"/>
    <n v="132.08000000000001"/>
    <x v="0"/>
    <x v="0"/>
    <x v="0"/>
    <x v="1"/>
    <x v="1"/>
  </r>
  <r>
    <x v="0"/>
    <x v="3"/>
    <s v="De Bonte Raaf"/>
    <x v="4"/>
    <x v="4"/>
    <n v="9.6300000000000008"/>
    <x v="0"/>
    <x v="0"/>
    <x v="0"/>
    <x v="1"/>
    <x v="1"/>
  </r>
  <r>
    <x v="0"/>
    <x v="3"/>
    <s v="De Bonte Raaf"/>
    <x v="4"/>
    <x v="5"/>
    <n v="53.41"/>
    <x v="0"/>
    <x v="0"/>
    <x v="0"/>
    <x v="1"/>
    <x v="1"/>
  </r>
  <r>
    <x v="0"/>
    <x v="3"/>
    <s v="De Bonte Raaf"/>
    <x v="4"/>
    <x v="6"/>
    <n v="6.36"/>
    <x v="0"/>
    <x v="0"/>
    <x v="0"/>
    <x v="1"/>
    <x v="1"/>
  </r>
  <r>
    <x v="0"/>
    <x v="3"/>
    <s v="De Bonte Raaf"/>
    <x v="4"/>
    <x v="7"/>
    <n v="121.72"/>
    <x v="0"/>
    <x v="0"/>
    <x v="0"/>
    <x v="1"/>
    <x v="1"/>
  </r>
  <r>
    <x v="0"/>
    <x v="3"/>
    <s v="De Bonte Raaf"/>
    <x v="5"/>
    <x v="0"/>
    <n v="1637.4"/>
    <x v="2"/>
    <x v="0"/>
    <x v="0"/>
    <x v="2"/>
    <x v="1"/>
  </r>
  <r>
    <x v="0"/>
    <x v="3"/>
    <s v="De Bonte Raaf"/>
    <x v="5"/>
    <x v="1"/>
    <n v="130.99"/>
    <x v="2"/>
    <x v="0"/>
    <x v="0"/>
    <x v="2"/>
    <x v="1"/>
  </r>
  <r>
    <x v="0"/>
    <x v="3"/>
    <s v="De Bonte Raaf"/>
    <x v="5"/>
    <x v="2"/>
    <n v="24.56"/>
    <x v="2"/>
    <x v="0"/>
    <x v="0"/>
    <x v="2"/>
    <x v="1"/>
  </r>
  <r>
    <x v="0"/>
    <x v="3"/>
    <s v="De Bonte Raaf"/>
    <x v="5"/>
    <x v="3"/>
    <n v="119.04"/>
    <x v="2"/>
    <x v="0"/>
    <x v="0"/>
    <x v="2"/>
    <x v="1"/>
  </r>
  <r>
    <x v="0"/>
    <x v="3"/>
    <s v="De Bonte Raaf"/>
    <x v="5"/>
    <x v="4"/>
    <n v="8.68"/>
    <x v="2"/>
    <x v="0"/>
    <x v="0"/>
    <x v="2"/>
    <x v="1"/>
  </r>
  <r>
    <x v="0"/>
    <x v="3"/>
    <s v="De Bonte Raaf"/>
    <x v="5"/>
    <x v="8"/>
    <n v="130.01"/>
    <x v="2"/>
    <x v="0"/>
    <x v="0"/>
    <x v="2"/>
    <x v="1"/>
  </r>
  <r>
    <x v="0"/>
    <x v="3"/>
    <s v="De Bonte Raaf"/>
    <x v="5"/>
    <x v="6"/>
    <n v="5.73"/>
    <x v="2"/>
    <x v="0"/>
    <x v="0"/>
    <x v="2"/>
    <x v="1"/>
  </r>
  <r>
    <x v="0"/>
    <x v="3"/>
    <s v="De Bonte Raaf"/>
    <x v="5"/>
    <x v="7"/>
    <n v="109.71"/>
    <x v="2"/>
    <x v="0"/>
    <x v="0"/>
    <x v="2"/>
    <x v="1"/>
  </r>
  <r>
    <x v="0"/>
    <x v="3"/>
    <s v="De Bonte Raaf"/>
    <x v="6"/>
    <x v="0"/>
    <n v="2951"/>
    <x v="2"/>
    <x v="0"/>
    <x v="0"/>
    <x v="0"/>
    <x v="0"/>
  </r>
  <r>
    <x v="0"/>
    <x v="3"/>
    <s v="De Bonte Raaf"/>
    <x v="6"/>
    <x v="1"/>
    <n v="236.08"/>
    <x v="2"/>
    <x v="0"/>
    <x v="0"/>
    <x v="0"/>
    <x v="0"/>
  </r>
  <r>
    <x v="0"/>
    <x v="3"/>
    <s v="De Bonte Raaf"/>
    <x v="6"/>
    <x v="2"/>
    <n v="44.26"/>
    <x v="2"/>
    <x v="0"/>
    <x v="0"/>
    <x v="0"/>
    <x v="0"/>
  </r>
  <r>
    <x v="0"/>
    <x v="3"/>
    <s v="De Bonte Raaf"/>
    <x v="6"/>
    <x v="3"/>
    <n v="214.54"/>
    <x v="2"/>
    <x v="0"/>
    <x v="0"/>
    <x v="0"/>
    <x v="0"/>
  </r>
  <r>
    <x v="0"/>
    <x v="3"/>
    <s v="De Bonte Raaf"/>
    <x v="6"/>
    <x v="4"/>
    <n v="15.64"/>
    <x v="2"/>
    <x v="0"/>
    <x v="0"/>
    <x v="0"/>
    <x v="0"/>
  </r>
  <r>
    <x v="0"/>
    <x v="3"/>
    <s v="De Bonte Raaf"/>
    <x v="6"/>
    <x v="5"/>
    <n v="86.76"/>
    <x v="2"/>
    <x v="0"/>
    <x v="0"/>
    <x v="0"/>
    <x v="0"/>
  </r>
  <r>
    <x v="0"/>
    <x v="3"/>
    <s v="De Bonte Raaf"/>
    <x v="6"/>
    <x v="6"/>
    <n v="10.33"/>
    <x v="2"/>
    <x v="0"/>
    <x v="0"/>
    <x v="0"/>
    <x v="0"/>
  </r>
  <r>
    <x v="0"/>
    <x v="3"/>
    <s v="De Bonte Raaf"/>
    <x v="6"/>
    <x v="7"/>
    <n v="197.72"/>
    <x v="2"/>
    <x v="0"/>
    <x v="0"/>
    <x v="0"/>
    <x v="0"/>
  </r>
  <r>
    <x v="0"/>
    <x v="3"/>
    <s v="De Bonte Raaf"/>
    <x v="7"/>
    <x v="0"/>
    <n v="2035.2"/>
    <x v="2"/>
    <x v="0"/>
    <x v="0"/>
    <x v="2"/>
    <x v="0"/>
  </r>
  <r>
    <x v="0"/>
    <x v="3"/>
    <s v="De Bonte Raaf"/>
    <x v="7"/>
    <x v="1"/>
    <n v="162.82"/>
    <x v="2"/>
    <x v="0"/>
    <x v="0"/>
    <x v="2"/>
    <x v="0"/>
  </r>
  <r>
    <x v="0"/>
    <x v="3"/>
    <s v="De Bonte Raaf"/>
    <x v="7"/>
    <x v="2"/>
    <n v="30.53"/>
    <x v="2"/>
    <x v="0"/>
    <x v="0"/>
    <x v="2"/>
    <x v="0"/>
  </r>
  <r>
    <x v="0"/>
    <x v="3"/>
    <s v="De Bonte Raaf"/>
    <x v="7"/>
    <x v="3"/>
    <n v="147.96"/>
    <x v="2"/>
    <x v="0"/>
    <x v="0"/>
    <x v="2"/>
    <x v="0"/>
  </r>
  <r>
    <x v="0"/>
    <x v="3"/>
    <s v="De Bonte Raaf"/>
    <x v="7"/>
    <x v="4"/>
    <n v="10.79"/>
    <x v="2"/>
    <x v="0"/>
    <x v="0"/>
    <x v="2"/>
    <x v="0"/>
  </r>
  <r>
    <x v="0"/>
    <x v="3"/>
    <s v="De Bonte Raaf"/>
    <x v="7"/>
    <x v="5"/>
    <n v="59.83"/>
    <x v="2"/>
    <x v="0"/>
    <x v="0"/>
    <x v="2"/>
    <x v="0"/>
  </r>
  <r>
    <x v="0"/>
    <x v="3"/>
    <s v="De Bonte Raaf"/>
    <x v="7"/>
    <x v="6"/>
    <n v="7.12"/>
    <x v="2"/>
    <x v="0"/>
    <x v="0"/>
    <x v="2"/>
    <x v="0"/>
  </r>
  <r>
    <x v="0"/>
    <x v="3"/>
    <s v="De Bonte Raaf"/>
    <x v="7"/>
    <x v="7"/>
    <n v="136.36000000000001"/>
    <x v="2"/>
    <x v="0"/>
    <x v="0"/>
    <x v="2"/>
    <x v="0"/>
  </r>
  <r>
    <x v="0"/>
    <x v="3"/>
    <s v="De Bonte Raaf"/>
    <x v="8"/>
    <x v="0"/>
    <n v="1132"/>
    <x v="3"/>
    <x v="0"/>
    <x v="0"/>
    <x v="2"/>
    <x v="0"/>
  </r>
  <r>
    <x v="0"/>
    <x v="3"/>
    <s v="De Bonte Raaf"/>
    <x v="8"/>
    <x v="1"/>
    <n v="90.56"/>
    <x v="3"/>
    <x v="0"/>
    <x v="0"/>
    <x v="2"/>
    <x v="0"/>
  </r>
  <r>
    <x v="0"/>
    <x v="3"/>
    <s v="De Bonte Raaf"/>
    <x v="8"/>
    <x v="2"/>
    <n v="16.98"/>
    <x v="3"/>
    <x v="0"/>
    <x v="0"/>
    <x v="2"/>
    <x v="0"/>
  </r>
  <r>
    <x v="0"/>
    <x v="3"/>
    <s v="De Bonte Raaf"/>
    <x v="8"/>
    <x v="3"/>
    <n v="82.3"/>
    <x v="3"/>
    <x v="0"/>
    <x v="0"/>
    <x v="2"/>
    <x v="0"/>
  </r>
  <r>
    <x v="0"/>
    <x v="3"/>
    <s v="De Bonte Raaf"/>
    <x v="8"/>
    <x v="4"/>
    <n v="6"/>
    <x v="3"/>
    <x v="0"/>
    <x v="0"/>
    <x v="2"/>
    <x v="0"/>
  </r>
  <r>
    <x v="0"/>
    <x v="3"/>
    <s v="De Bonte Raaf"/>
    <x v="8"/>
    <x v="5"/>
    <n v="33.28"/>
    <x v="3"/>
    <x v="0"/>
    <x v="0"/>
    <x v="2"/>
    <x v="0"/>
  </r>
  <r>
    <x v="0"/>
    <x v="3"/>
    <s v="De Bonte Raaf"/>
    <x v="8"/>
    <x v="6"/>
    <n v="3.96"/>
    <x v="3"/>
    <x v="0"/>
    <x v="0"/>
    <x v="2"/>
    <x v="0"/>
  </r>
  <r>
    <x v="0"/>
    <x v="3"/>
    <s v="De Bonte Raaf"/>
    <x v="8"/>
    <x v="7"/>
    <n v="75.84"/>
    <x v="3"/>
    <x v="0"/>
    <x v="0"/>
    <x v="2"/>
    <x v="0"/>
  </r>
  <r>
    <x v="0"/>
    <x v="4"/>
    <s v="De Bonte Raaf"/>
    <x v="0"/>
    <x v="0"/>
    <n v="2191"/>
    <x v="0"/>
    <x v="0"/>
    <x v="0"/>
    <x v="0"/>
    <x v="0"/>
  </r>
  <r>
    <x v="0"/>
    <x v="4"/>
    <s v="De Bonte Raaf"/>
    <x v="0"/>
    <x v="1"/>
    <n v="175.28"/>
    <x v="0"/>
    <x v="0"/>
    <x v="0"/>
    <x v="0"/>
    <x v="0"/>
  </r>
  <r>
    <x v="0"/>
    <x v="4"/>
    <s v="De Bonte Raaf"/>
    <x v="0"/>
    <x v="2"/>
    <n v="32.86"/>
    <x v="0"/>
    <x v="0"/>
    <x v="0"/>
    <x v="0"/>
    <x v="0"/>
  </r>
  <r>
    <x v="0"/>
    <x v="4"/>
    <s v="De Bonte Raaf"/>
    <x v="0"/>
    <x v="3"/>
    <n v="219.18"/>
    <x v="0"/>
    <x v="0"/>
    <x v="0"/>
    <x v="0"/>
    <x v="0"/>
  </r>
  <r>
    <x v="0"/>
    <x v="4"/>
    <s v="De Bonte Raaf"/>
    <x v="0"/>
    <x v="4"/>
    <n v="15.98"/>
    <x v="0"/>
    <x v="0"/>
    <x v="0"/>
    <x v="0"/>
    <x v="0"/>
  </r>
  <r>
    <x v="0"/>
    <x v="4"/>
    <s v="De Bonte Raaf"/>
    <x v="0"/>
    <x v="5"/>
    <n v="88.64"/>
    <x v="0"/>
    <x v="0"/>
    <x v="0"/>
    <x v="0"/>
    <x v="0"/>
  </r>
  <r>
    <x v="0"/>
    <x v="4"/>
    <s v="De Bonte Raaf"/>
    <x v="0"/>
    <x v="6"/>
    <n v="10.55"/>
    <x v="0"/>
    <x v="0"/>
    <x v="0"/>
    <x v="0"/>
    <x v="0"/>
  </r>
  <r>
    <x v="0"/>
    <x v="4"/>
    <s v="De Bonte Raaf"/>
    <x v="0"/>
    <x v="7"/>
    <n v="201.99"/>
    <x v="0"/>
    <x v="0"/>
    <x v="0"/>
    <x v="0"/>
    <x v="0"/>
  </r>
  <r>
    <x v="0"/>
    <x v="4"/>
    <s v="De Bonte Raaf"/>
    <x v="9"/>
    <x v="0"/>
    <n v="1750"/>
    <x v="1"/>
    <x v="0"/>
    <x v="0"/>
    <x v="0"/>
    <x v="0"/>
  </r>
  <r>
    <x v="0"/>
    <x v="4"/>
    <s v="De Bonte Raaf"/>
    <x v="9"/>
    <x v="1"/>
    <n v="140"/>
    <x v="1"/>
    <x v="0"/>
    <x v="0"/>
    <x v="0"/>
    <x v="0"/>
  </r>
  <r>
    <x v="0"/>
    <x v="4"/>
    <s v="De Bonte Raaf"/>
    <x v="9"/>
    <x v="2"/>
    <n v="26.25"/>
    <x v="1"/>
    <x v="0"/>
    <x v="0"/>
    <x v="0"/>
    <x v="0"/>
  </r>
  <r>
    <x v="0"/>
    <x v="4"/>
    <s v="De Bonte Raaf"/>
    <x v="9"/>
    <x v="3"/>
    <n v="147.58000000000001"/>
    <x v="1"/>
    <x v="0"/>
    <x v="0"/>
    <x v="0"/>
    <x v="0"/>
  </r>
  <r>
    <x v="0"/>
    <x v="4"/>
    <s v="De Bonte Raaf"/>
    <x v="9"/>
    <x v="4"/>
    <n v="10.76"/>
    <x v="1"/>
    <x v="0"/>
    <x v="0"/>
    <x v="0"/>
    <x v="0"/>
  </r>
  <r>
    <x v="0"/>
    <x v="4"/>
    <s v="De Bonte Raaf"/>
    <x v="9"/>
    <x v="5"/>
    <n v="59.68"/>
    <x v="1"/>
    <x v="0"/>
    <x v="0"/>
    <x v="0"/>
    <x v="0"/>
  </r>
  <r>
    <x v="0"/>
    <x v="4"/>
    <s v="De Bonte Raaf"/>
    <x v="9"/>
    <x v="6"/>
    <n v="7.1"/>
    <x v="1"/>
    <x v="0"/>
    <x v="0"/>
    <x v="0"/>
    <x v="0"/>
  </r>
  <r>
    <x v="0"/>
    <x v="4"/>
    <s v="De Bonte Raaf"/>
    <x v="9"/>
    <x v="7"/>
    <n v="136.01"/>
    <x v="1"/>
    <x v="0"/>
    <x v="0"/>
    <x v="0"/>
    <x v="0"/>
  </r>
  <r>
    <x v="0"/>
    <x v="4"/>
    <s v="De Bonte Raaf"/>
    <x v="10"/>
    <x v="0"/>
    <n v="1050"/>
    <x v="2"/>
    <x v="1"/>
    <x v="0"/>
    <x v="0"/>
    <x v="1"/>
  </r>
  <r>
    <x v="0"/>
    <x v="4"/>
    <s v="De Bonte Raaf"/>
    <x v="10"/>
    <x v="9"/>
    <n v="17.5"/>
    <x v="2"/>
    <x v="1"/>
    <x v="0"/>
    <x v="0"/>
    <x v="1"/>
  </r>
  <r>
    <x v="0"/>
    <x v="4"/>
    <s v="De Bonte Raaf"/>
    <x v="10"/>
    <x v="10"/>
    <n v="5"/>
    <x v="2"/>
    <x v="1"/>
    <x v="0"/>
    <x v="0"/>
    <x v="1"/>
  </r>
  <r>
    <x v="0"/>
    <x v="4"/>
    <s v="De Bonte Raaf"/>
    <x v="10"/>
    <x v="1"/>
    <n v="84"/>
    <x v="2"/>
    <x v="1"/>
    <x v="0"/>
    <x v="0"/>
    <x v="1"/>
  </r>
  <r>
    <x v="0"/>
    <x v="4"/>
    <s v="De Bonte Raaf"/>
    <x v="10"/>
    <x v="2"/>
    <n v="15.75"/>
    <x v="2"/>
    <x v="1"/>
    <x v="0"/>
    <x v="0"/>
    <x v="1"/>
  </r>
  <r>
    <x v="0"/>
    <x v="4"/>
    <s v="De Bonte Raaf"/>
    <x v="10"/>
    <x v="3"/>
    <n v="85.73"/>
    <x v="2"/>
    <x v="1"/>
    <x v="0"/>
    <x v="0"/>
    <x v="1"/>
  </r>
  <r>
    <x v="0"/>
    <x v="4"/>
    <s v="De Bonte Raaf"/>
    <x v="10"/>
    <x v="4"/>
    <n v="6.25"/>
    <x v="2"/>
    <x v="1"/>
    <x v="0"/>
    <x v="0"/>
    <x v="1"/>
  </r>
  <r>
    <x v="0"/>
    <x v="4"/>
    <s v="De Bonte Raaf"/>
    <x v="10"/>
    <x v="5"/>
    <n v="34.67"/>
    <x v="2"/>
    <x v="1"/>
    <x v="0"/>
    <x v="0"/>
    <x v="1"/>
  </r>
  <r>
    <x v="0"/>
    <x v="4"/>
    <s v="De Bonte Raaf"/>
    <x v="10"/>
    <x v="6"/>
    <n v="4.13"/>
    <x v="2"/>
    <x v="1"/>
    <x v="0"/>
    <x v="0"/>
    <x v="1"/>
  </r>
  <r>
    <x v="0"/>
    <x v="4"/>
    <s v="De Bonte Raaf"/>
    <x v="10"/>
    <x v="7"/>
    <n v="79.010000000000005"/>
    <x v="2"/>
    <x v="1"/>
    <x v="0"/>
    <x v="0"/>
    <x v="1"/>
  </r>
  <r>
    <x v="0"/>
    <x v="4"/>
    <s v="De Bonte Raaf"/>
    <x v="1"/>
    <x v="0"/>
    <n v="1110"/>
    <x v="1"/>
    <x v="1"/>
    <x v="0"/>
    <x v="1"/>
    <x v="1"/>
  </r>
  <r>
    <x v="0"/>
    <x v="4"/>
    <s v="De Bonte Raaf"/>
    <x v="1"/>
    <x v="1"/>
    <n v="88.8"/>
    <x v="1"/>
    <x v="1"/>
    <x v="0"/>
    <x v="1"/>
    <x v="1"/>
  </r>
  <r>
    <x v="0"/>
    <x v="4"/>
    <s v="De Bonte Raaf"/>
    <x v="1"/>
    <x v="2"/>
    <n v="16.649999999999999"/>
    <x v="1"/>
    <x v="1"/>
    <x v="0"/>
    <x v="1"/>
    <x v="1"/>
  </r>
  <r>
    <x v="0"/>
    <x v="4"/>
    <s v="De Bonte Raaf"/>
    <x v="1"/>
    <x v="3"/>
    <n v="111.04"/>
    <x v="1"/>
    <x v="1"/>
    <x v="0"/>
    <x v="1"/>
    <x v="1"/>
  </r>
  <r>
    <x v="0"/>
    <x v="4"/>
    <s v="De Bonte Raaf"/>
    <x v="1"/>
    <x v="4"/>
    <n v="8.1"/>
    <x v="1"/>
    <x v="1"/>
    <x v="0"/>
    <x v="1"/>
    <x v="1"/>
  </r>
  <r>
    <x v="0"/>
    <x v="4"/>
    <s v="De Bonte Raaf"/>
    <x v="1"/>
    <x v="8"/>
    <n v="121.27"/>
    <x v="1"/>
    <x v="1"/>
    <x v="0"/>
    <x v="1"/>
    <x v="1"/>
  </r>
  <r>
    <x v="0"/>
    <x v="4"/>
    <s v="De Bonte Raaf"/>
    <x v="1"/>
    <x v="6"/>
    <n v="5.35"/>
    <x v="1"/>
    <x v="1"/>
    <x v="0"/>
    <x v="1"/>
    <x v="1"/>
  </r>
  <r>
    <x v="0"/>
    <x v="4"/>
    <s v="De Bonte Raaf"/>
    <x v="1"/>
    <x v="7"/>
    <n v="102.33"/>
    <x v="1"/>
    <x v="1"/>
    <x v="0"/>
    <x v="1"/>
    <x v="1"/>
  </r>
  <r>
    <x v="0"/>
    <x v="4"/>
    <s v="De Bonte Raaf"/>
    <x v="2"/>
    <x v="0"/>
    <n v="5826"/>
    <x v="1"/>
    <x v="2"/>
    <x v="0"/>
    <x v="1"/>
    <x v="1"/>
  </r>
  <r>
    <x v="0"/>
    <x v="4"/>
    <s v="De Bonte Raaf"/>
    <x v="2"/>
    <x v="1"/>
    <n v="466.08"/>
    <x v="1"/>
    <x v="2"/>
    <x v="0"/>
    <x v="1"/>
    <x v="1"/>
  </r>
  <r>
    <x v="0"/>
    <x v="4"/>
    <s v="De Bonte Raaf"/>
    <x v="2"/>
    <x v="2"/>
    <n v="87.39"/>
    <x v="1"/>
    <x v="2"/>
    <x v="0"/>
    <x v="1"/>
    <x v="1"/>
  </r>
  <r>
    <x v="0"/>
    <x v="4"/>
    <s v="De Bonte Raaf"/>
    <x v="2"/>
    <x v="3"/>
    <n v="346.73"/>
    <x v="1"/>
    <x v="2"/>
    <x v="0"/>
    <x v="1"/>
    <x v="1"/>
  </r>
  <r>
    <x v="0"/>
    <x v="4"/>
    <s v="De Bonte Raaf"/>
    <x v="2"/>
    <x v="4"/>
    <n v="25.28"/>
    <x v="1"/>
    <x v="2"/>
    <x v="0"/>
    <x v="1"/>
    <x v="1"/>
  </r>
  <r>
    <x v="0"/>
    <x v="4"/>
    <s v="De Bonte Raaf"/>
    <x v="2"/>
    <x v="5"/>
    <n v="140.22"/>
    <x v="1"/>
    <x v="2"/>
    <x v="0"/>
    <x v="1"/>
    <x v="1"/>
  </r>
  <r>
    <x v="0"/>
    <x v="4"/>
    <s v="De Bonte Raaf"/>
    <x v="2"/>
    <x v="6"/>
    <n v="16.690000000000001"/>
    <x v="1"/>
    <x v="2"/>
    <x v="0"/>
    <x v="1"/>
    <x v="1"/>
  </r>
  <r>
    <x v="0"/>
    <x v="4"/>
    <s v="De Bonte Raaf"/>
    <x v="2"/>
    <x v="7"/>
    <n v="319.55"/>
    <x v="1"/>
    <x v="2"/>
    <x v="0"/>
    <x v="1"/>
    <x v="1"/>
  </r>
  <r>
    <x v="0"/>
    <x v="4"/>
    <s v="De Bonte Raaf"/>
    <x v="3"/>
    <x v="0"/>
    <n v="1257.8800000000001"/>
    <x v="0"/>
    <x v="3"/>
    <x v="0"/>
    <x v="0"/>
    <x v="1"/>
  </r>
  <r>
    <x v="0"/>
    <x v="4"/>
    <s v="De Bonte Raaf"/>
    <x v="3"/>
    <x v="1"/>
    <n v="100.63"/>
    <x v="0"/>
    <x v="3"/>
    <x v="0"/>
    <x v="0"/>
    <x v="1"/>
  </r>
  <r>
    <x v="0"/>
    <x v="4"/>
    <s v="De Bonte Raaf"/>
    <x v="3"/>
    <x v="2"/>
    <n v="18.87"/>
    <x v="0"/>
    <x v="3"/>
    <x v="0"/>
    <x v="0"/>
    <x v="1"/>
  </r>
  <r>
    <x v="0"/>
    <x v="4"/>
    <s v="De Bonte Raaf"/>
    <x v="3"/>
    <x v="3"/>
    <n v="125.83"/>
    <x v="0"/>
    <x v="3"/>
    <x v="0"/>
    <x v="0"/>
    <x v="1"/>
  </r>
  <r>
    <x v="0"/>
    <x v="4"/>
    <s v="De Bonte Raaf"/>
    <x v="3"/>
    <x v="4"/>
    <n v="9.17"/>
    <x v="0"/>
    <x v="3"/>
    <x v="0"/>
    <x v="0"/>
    <x v="1"/>
  </r>
  <r>
    <x v="0"/>
    <x v="4"/>
    <s v="De Bonte Raaf"/>
    <x v="3"/>
    <x v="5"/>
    <n v="50.89"/>
    <x v="0"/>
    <x v="3"/>
    <x v="0"/>
    <x v="0"/>
    <x v="1"/>
  </r>
  <r>
    <x v="0"/>
    <x v="4"/>
    <s v="De Bonte Raaf"/>
    <x v="3"/>
    <x v="6"/>
    <n v="6.06"/>
    <x v="0"/>
    <x v="3"/>
    <x v="0"/>
    <x v="0"/>
    <x v="1"/>
  </r>
  <r>
    <x v="0"/>
    <x v="4"/>
    <s v="De Bonte Raaf"/>
    <x v="3"/>
    <x v="7"/>
    <n v="115.96"/>
    <x v="0"/>
    <x v="3"/>
    <x v="0"/>
    <x v="0"/>
    <x v="1"/>
  </r>
  <r>
    <x v="0"/>
    <x v="4"/>
    <s v="De Bonte Raaf"/>
    <x v="4"/>
    <x v="0"/>
    <n v="1766.76"/>
    <x v="0"/>
    <x v="0"/>
    <x v="0"/>
    <x v="1"/>
    <x v="1"/>
  </r>
  <r>
    <x v="0"/>
    <x v="4"/>
    <s v="De Bonte Raaf"/>
    <x v="4"/>
    <x v="1"/>
    <n v="141.34"/>
    <x v="0"/>
    <x v="0"/>
    <x v="0"/>
    <x v="1"/>
    <x v="1"/>
  </r>
  <r>
    <x v="0"/>
    <x v="4"/>
    <s v="De Bonte Raaf"/>
    <x v="4"/>
    <x v="2"/>
    <n v="26.5"/>
    <x v="0"/>
    <x v="0"/>
    <x v="0"/>
    <x v="1"/>
    <x v="1"/>
  </r>
  <r>
    <x v="0"/>
    <x v="4"/>
    <s v="De Bonte Raaf"/>
    <x v="4"/>
    <x v="3"/>
    <n v="176.6"/>
    <x v="0"/>
    <x v="0"/>
    <x v="0"/>
    <x v="1"/>
    <x v="1"/>
  </r>
  <r>
    <x v="0"/>
    <x v="4"/>
    <s v="De Bonte Raaf"/>
    <x v="4"/>
    <x v="4"/>
    <n v="12.87"/>
    <x v="0"/>
    <x v="0"/>
    <x v="0"/>
    <x v="1"/>
    <x v="1"/>
  </r>
  <r>
    <x v="0"/>
    <x v="4"/>
    <s v="De Bonte Raaf"/>
    <x v="4"/>
    <x v="5"/>
    <n v="71.42"/>
    <x v="0"/>
    <x v="0"/>
    <x v="0"/>
    <x v="1"/>
    <x v="1"/>
  </r>
  <r>
    <x v="0"/>
    <x v="4"/>
    <s v="De Bonte Raaf"/>
    <x v="4"/>
    <x v="6"/>
    <n v="8.5"/>
    <x v="0"/>
    <x v="0"/>
    <x v="0"/>
    <x v="1"/>
    <x v="1"/>
  </r>
  <r>
    <x v="0"/>
    <x v="4"/>
    <s v="De Bonte Raaf"/>
    <x v="4"/>
    <x v="7"/>
    <n v="162.75"/>
    <x v="0"/>
    <x v="0"/>
    <x v="0"/>
    <x v="1"/>
    <x v="1"/>
  </r>
  <r>
    <x v="0"/>
    <x v="4"/>
    <s v="De Bonte Raaf"/>
    <x v="5"/>
    <x v="0"/>
    <n v="1637.4"/>
    <x v="2"/>
    <x v="0"/>
    <x v="0"/>
    <x v="2"/>
    <x v="1"/>
  </r>
  <r>
    <x v="0"/>
    <x v="4"/>
    <s v="De Bonte Raaf"/>
    <x v="5"/>
    <x v="1"/>
    <n v="130.99"/>
    <x v="2"/>
    <x v="0"/>
    <x v="0"/>
    <x v="2"/>
    <x v="1"/>
  </r>
  <r>
    <x v="0"/>
    <x v="4"/>
    <s v="De Bonte Raaf"/>
    <x v="5"/>
    <x v="2"/>
    <n v="24.56"/>
    <x v="2"/>
    <x v="0"/>
    <x v="0"/>
    <x v="2"/>
    <x v="1"/>
  </r>
  <r>
    <x v="0"/>
    <x v="4"/>
    <s v="De Bonte Raaf"/>
    <x v="5"/>
    <x v="3"/>
    <n v="163.80000000000001"/>
    <x v="2"/>
    <x v="0"/>
    <x v="0"/>
    <x v="2"/>
    <x v="1"/>
  </r>
  <r>
    <x v="0"/>
    <x v="4"/>
    <s v="De Bonte Raaf"/>
    <x v="5"/>
    <x v="4"/>
    <n v="11.94"/>
    <x v="2"/>
    <x v="0"/>
    <x v="0"/>
    <x v="2"/>
    <x v="1"/>
  </r>
  <r>
    <x v="0"/>
    <x v="4"/>
    <s v="De Bonte Raaf"/>
    <x v="5"/>
    <x v="8"/>
    <n v="178.89"/>
    <x v="2"/>
    <x v="0"/>
    <x v="0"/>
    <x v="2"/>
    <x v="1"/>
  </r>
  <r>
    <x v="0"/>
    <x v="4"/>
    <s v="De Bonte Raaf"/>
    <x v="5"/>
    <x v="6"/>
    <n v="7.89"/>
    <x v="2"/>
    <x v="0"/>
    <x v="0"/>
    <x v="2"/>
    <x v="1"/>
  </r>
  <r>
    <x v="0"/>
    <x v="4"/>
    <s v="De Bonte Raaf"/>
    <x v="5"/>
    <x v="7"/>
    <n v="150.94999999999999"/>
    <x v="2"/>
    <x v="0"/>
    <x v="0"/>
    <x v="2"/>
    <x v="1"/>
  </r>
  <r>
    <x v="0"/>
    <x v="4"/>
    <s v="De Bonte Raaf"/>
    <x v="6"/>
    <x v="0"/>
    <n v="2951"/>
    <x v="2"/>
    <x v="0"/>
    <x v="0"/>
    <x v="0"/>
    <x v="0"/>
  </r>
  <r>
    <x v="0"/>
    <x v="4"/>
    <s v="De Bonte Raaf"/>
    <x v="6"/>
    <x v="1"/>
    <n v="236.08"/>
    <x v="2"/>
    <x v="0"/>
    <x v="0"/>
    <x v="0"/>
    <x v="0"/>
  </r>
  <r>
    <x v="0"/>
    <x v="4"/>
    <s v="De Bonte Raaf"/>
    <x v="6"/>
    <x v="2"/>
    <n v="44.26"/>
    <x v="2"/>
    <x v="0"/>
    <x v="0"/>
    <x v="0"/>
    <x v="0"/>
  </r>
  <r>
    <x v="0"/>
    <x v="4"/>
    <s v="De Bonte Raaf"/>
    <x v="6"/>
    <x v="3"/>
    <n v="295.2"/>
    <x v="2"/>
    <x v="0"/>
    <x v="0"/>
    <x v="0"/>
    <x v="0"/>
  </r>
  <r>
    <x v="0"/>
    <x v="4"/>
    <s v="De Bonte Raaf"/>
    <x v="6"/>
    <x v="4"/>
    <n v="21.52"/>
    <x v="2"/>
    <x v="0"/>
    <x v="0"/>
    <x v="0"/>
    <x v="0"/>
  </r>
  <r>
    <x v="0"/>
    <x v="4"/>
    <s v="De Bonte Raaf"/>
    <x v="6"/>
    <x v="5"/>
    <n v="119.38"/>
    <x v="2"/>
    <x v="0"/>
    <x v="0"/>
    <x v="0"/>
    <x v="0"/>
  </r>
  <r>
    <x v="0"/>
    <x v="4"/>
    <s v="De Bonte Raaf"/>
    <x v="6"/>
    <x v="6"/>
    <n v="14.21"/>
    <x v="2"/>
    <x v="0"/>
    <x v="0"/>
    <x v="0"/>
    <x v="0"/>
  </r>
  <r>
    <x v="0"/>
    <x v="4"/>
    <s v="De Bonte Raaf"/>
    <x v="6"/>
    <x v="7"/>
    <n v="272.06"/>
    <x v="2"/>
    <x v="0"/>
    <x v="0"/>
    <x v="0"/>
    <x v="0"/>
  </r>
  <r>
    <x v="0"/>
    <x v="4"/>
    <s v="De Bonte Raaf"/>
    <x v="7"/>
    <x v="0"/>
    <n v="2035.2"/>
    <x v="2"/>
    <x v="0"/>
    <x v="0"/>
    <x v="2"/>
    <x v="0"/>
  </r>
  <r>
    <x v="0"/>
    <x v="4"/>
    <s v="De Bonte Raaf"/>
    <x v="7"/>
    <x v="1"/>
    <n v="162.82"/>
    <x v="2"/>
    <x v="0"/>
    <x v="0"/>
    <x v="2"/>
    <x v="0"/>
  </r>
  <r>
    <x v="0"/>
    <x v="4"/>
    <s v="De Bonte Raaf"/>
    <x v="7"/>
    <x v="2"/>
    <n v="30.53"/>
    <x v="2"/>
    <x v="0"/>
    <x v="0"/>
    <x v="2"/>
    <x v="0"/>
  </r>
  <r>
    <x v="0"/>
    <x v="4"/>
    <s v="De Bonte Raaf"/>
    <x v="7"/>
    <x v="3"/>
    <n v="203.59"/>
    <x v="2"/>
    <x v="0"/>
    <x v="0"/>
    <x v="2"/>
    <x v="0"/>
  </r>
  <r>
    <x v="0"/>
    <x v="4"/>
    <s v="De Bonte Raaf"/>
    <x v="7"/>
    <x v="4"/>
    <n v="14.84"/>
    <x v="2"/>
    <x v="0"/>
    <x v="0"/>
    <x v="2"/>
    <x v="0"/>
  </r>
  <r>
    <x v="0"/>
    <x v="4"/>
    <s v="De Bonte Raaf"/>
    <x v="7"/>
    <x v="5"/>
    <n v="82.33"/>
    <x v="2"/>
    <x v="0"/>
    <x v="0"/>
    <x v="2"/>
    <x v="0"/>
  </r>
  <r>
    <x v="0"/>
    <x v="4"/>
    <s v="De Bonte Raaf"/>
    <x v="7"/>
    <x v="6"/>
    <n v="9.8000000000000007"/>
    <x v="2"/>
    <x v="0"/>
    <x v="0"/>
    <x v="2"/>
    <x v="0"/>
  </r>
  <r>
    <x v="0"/>
    <x v="4"/>
    <s v="De Bonte Raaf"/>
    <x v="7"/>
    <x v="7"/>
    <n v="187.63"/>
    <x v="2"/>
    <x v="0"/>
    <x v="0"/>
    <x v="2"/>
    <x v="0"/>
  </r>
  <r>
    <x v="0"/>
    <x v="4"/>
    <s v="De Bonte Raaf"/>
    <x v="8"/>
    <x v="0"/>
    <n v="1132"/>
    <x v="3"/>
    <x v="0"/>
    <x v="0"/>
    <x v="2"/>
    <x v="0"/>
  </r>
  <r>
    <x v="0"/>
    <x v="4"/>
    <s v="De Bonte Raaf"/>
    <x v="8"/>
    <x v="9"/>
    <n v="25"/>
    <x v="3"/>
    <x v="0"/>
    <x v="0"/>
    <x v="2"/>
    <x v="0"/>
  </r>
  <r>
    <x v="0"/>
    <x v="4"/>
    <s v="De Bonte Raaf"/>
    <x v="8"/>
    <x v="1"/>
    <n v="90.56"/>
    <x v="3"/>
    <x v="0"/>
    <x v="0"/>
    <x v="2"/>
    <x v="0"/>
  </r>
  <r>
    <x v="0"/>
    <x v="4"/>
    <s v="De Bonte Raaf"/>
    <x v="8"/>
    <x v="2"/>
    <n v="16.98"/>
    <x v="3"/>
    <x v="0"/>
    <x v="0"/>
    <x v="2"/>
    <x v="0"/>
  </r>
  <r>
    <x v="0"/>
    <x v="4"/>
    <s v="De Bonte Raaf"/>
    <x v="8"/>
    <x v="3"/>
    <n v="113.24"/>
    <x v="3"/>
    <x v="0"/>
    <x v="0"/>
    <x v="2"/>
    <x v="0"/>
  </r>
  <r>
    <x v="0"/>
    <x v="4"/>
    <s v="De Bonte Raaf"/>
    <x v="8"/>
    <x v="4"/>
    <n v="8.26"/>
    <x v="3"/>
    <x v="0"/>
    <x v="0"/>
    <x v="2"/>
    <x v="0"/>
  </r>
  <r>
    <x v="0"/>
    <x v="4"/>
    <s v="De Bonte Raaf"/>
    <x v="8"/>
    <x v="5"/>
    <n v="45.79"/>
    <x v="3"/>
    <x v="0"/>
    <x v="0"/>
    <x v="2"/>
    <x v="0"/>
  </r>
  <r>
    <x v="0"/>
    <x v="4"/>
    <s v="De Bonte Raaf"/>
    <x v="8"/>
    <x v="6"/>
    <n v="5.45"/>
    <x v="3"/>
    <x v="0"/>
    <x v="0"/>
    <x v="2"/>
    <x v="0"/>
  </r>
  <r>
    <x v="0"/>
    <x v="4"/>
    <s v="De Bonte Raaf"/>
    <x v="8"/>
    <x v="7"/>
    <n v="104.36"/>
    <x v="3"/>
    <x v="0"/>
    <x v="0"/>
    <x v="2"/>
    <x v="0"/>
  </r>
  <r>
    <x v="0"/>
    <x v="5"/>
    <s v="De Bonte Raaf"/>
    <x v="0"/>
    <x v="0"/>
    <n v="2191"/>
    <x v="0"/>
    <x v="0"/>
    <x v="0"/>
    <x v="0"/>
    <x v="0"/>
  </r>
  <r>
    <x v="0"/>
    <x v="5"/>
    <s v="De Bonte Raaf"/>
    <x v="0"/>
    <x v="1"/>
    <n v="175.28"/>
    <x v="0"/>
    <x v="0"/>
    <x v="0"/>
    <x v="0"/>
    <x v="0"/>
  </r>
  <r>
    <x v="0"/>
    <x v="5"/>
    <s v="De Bonte Raaf"/>
    <x v="0"/>
    <x v="2"/>
    <n v="32.86"/>
    <x v="0"/>
    <x v="0"/>
    <x v="0"/>
    <x v="0"/>
    <x v="0"/>
  </r>
  <r>
    <x v="0"/>
    <x v="5"/>
    <s v="De Bonte Raaf"/>
    <x v="0"/>
    <x v="3"/>
    <n v="159.29"/>
    <x v="0"/>
    <x v="0"/>
    <x v="0"/>
    <x v="0"/>
    <x v="0"/>
  </r>
  <r>
    <x v="0"/>
    <x v="5"/>
    <s v="De Bonte Raaf"/>
    <x v="0"/>
    <x v="4"/>
    <n v="11.61"/>
    <x v="0"/>
    <x v="0"/>
    <x v="0"/>
    <x v="0"/>
    <x v="0"/>
  </r>
  <r>
    <x v="0"/>
    <x v="5"/>
    <s v="De Bonte Raaf"/>
    <x v="0"/>
    <x v="5"/>
    <n v="64.42"/>
    <x v="0"/>
    <x v="0"/>
    <x v="0"/>
    <x v="0"/>
    <x v="0"/>
  </r>
  <r>
    <x v="0"/>
    <x v="5"/>
    <s v="De Bonte Raaf"/>
    <x v="0"/>
    <x v="6"/>
    <n v="7.67"/>
    <x v="0"/>
    <x v="0"/>
    <x v="0"/>
    <x v="0"/>
    <x v="0"/>
  </r>
  <r>
    <x v="0"/>
    <x v="5"/>
    <s v="De Bonte Raaf"/>
    <x v="0"/>
    <x v="7"/>
    <n v="146.80000000000001"/>
    <x v="0"/>
    <x v="0"/>
    <x v="0"/>
    <x v="0"/>
    <x v="0"/>
  </r>
  <r>
    <x v="0"/>
    <x v="5"/>
    <s v="De Bonte Raaf"/>
    <x v="9"/>
    <x v="0"/>
    <n v="1750"/>
    <x v="1"/>
    <x v="0"/>
    <x v="0"/>
    <x v="0"/>
    <x v="0"/>
  </r>
  <r>
    <x v="0"/>
    <x v="5"/>
    <s v="De Bonte Raaf"/>
    <x v="9"/>
    <x v="1"/>
    <n v="140"/>
    <x v="1"/>
    <x v="0"/>
    <x v="0"/>
    <x v="0"/>
    <x v="0"/>
  </r>
  <r>
    <x v="0"/>
    <x v="5"/>
    <s v="De Bonte Raaf"/>
    <x v="9"/>
    <x v="2"/>
    <n v="26.25"/>
    <x v="1"/>
    <x v="0"/>
    <x v="0"/>
    <x v="0"/>
    <x v="0"/>
  </r>
  <r>
    <x v="0"/>
    <x v="5"/>
    <s v="De Bonte Raaf"/>
    <x v="9"/>
    <x v="3"/>
    <n v="127.22"/>
    <x v="1"/>
    <x v="0"/>
    <x v="0"/>
    <x v="0"/>
    <x v="0"/>
  </r>
  <r>
    <x v="0"/>
    <x v="5"/>
    <s v="De Bonte Raaf"/>
    <x v="9"/>
    <x v="4"/>
    <n v="9.2799999999999994"/>
    <x v="1"/>
    <x v="0"/>
    <x v="0"/>
    <x v="0"/>
    <x v="0"/>
  </r>
  <r>
    <x v="0"/>
    <x v="5"/>
    <s v="De Bonte Raaf"/>
    <x v="9"/>
    <x v="5"/>
    <n v="51.45"/>
    <x v="1"/>
    <x v="0"/>
    <x v="0"/>
    <x v="0"/>
    <x v="0"/>
  </r>
  <r>
    <x v="0"/>
    <x v="5"/>
    <s v="De Bonte Raaf"/>
    <x v="9"/>
    <x v="6"/>
    <n v="6.12"/>
    <x v="1"/>
    <x v="0"/>
    <x v="0"/>
    <x v="0"/>
    <x v="0"/>
  </r>
  <r>
    <x v="0"/>
    <x v="5"/>
    <s v="De Bonte Raaf"/>
    <x v="9"/>
    <x v="7"/>
    <n v="117.25"/>
    <x v="1"/>
    <x v="0"/>
    <x v="0"/>
    <x v="0"/>
    <x v="0"/>
  </r>
  <r>
    <x v="0"/>
    <x v="5"/>
    <s v="De Bonte Raaf"/>
    <x v="10"/>
    <x v="0"/>
    <n v="1050"/>
    <x v="2"/>
    <x v="1"/>
    <x v="0"/>
    <x v="0"/>
    <x v="1"/>
  </r>
  <r>
    <x v="0"/>
    <x v="5"/>
    <s v="De Bonte Raaf"/>
    <x v="10"/>
    <x v="9"/>
    <n v="17.5"/>
    <x v="2"/>
    <x v="1"/>
    <x v="0"/>
    <x v="0"/>
    <x v="1"/>
  </r>
  <r>
    <x v="0"/>
    <x v="5"/>
    <s v="De Bonte Raaf"/>
    <x v="10"/>
    <x v="10"/>
    <n v="5"/>
    <x v="2"/>
    <x v="1"/>
    <x v="0"/>
    <x v="0"/>
    <x v="1"/>
  </r>
  <r>
    <x v="0"/>
    <x v="5"/>
    <s v="De Bonte Raaf"/>
    <x v="10"/>
    <x v="1"/>
    <n v="84"/>
    <x v="2"/>
    <x v="1"/>
    <x v="0"/>
    <x v="0"/>
    <x v="1"/>
  </r>
  <r>
    <x v="0"/>
    <x v="5"/>
    <s v="De Bonte Raaf"/>
    <x v="10"/>
    <x v="2"/>
    <n v="15.75"/>
    <x v="2"/>
    <x v="1"/>
    <x v="0"/>
    <x v="0"/>
    <x v="1"/>
  </r>
  <r>
    <x v="0"/>
    <x v="5"/>
    <s v="De Bonte Raaf"/>
    <x v="10"/>
    <x v="3"/>
    <n v="76.34"/>
    <x v="2"/>
    <x v="1"/>
    <x v="0"/>
    <x v="0"/>
    <x v="1"/>
  </r>
  <r>
    <x v="0"/>
    <x v="5"/>
    <s v="De Bonte Raaf"/>
    <x v="10"/>
    <x v="4"/>
    <n v="5.56"/>
    <x v="2"/>
    <x v="1"/>
    <x v="0"/>
    <x v="0"/>
    <x v="1"/>
  </r>
  <r>
    <x v="0"/>
    <x v="5"/>
    <s v="De Bonte Raaf"/>
    <x v="10"/>
    <x v="5"/>
    <n v="30.87"/>
    <x v="2"/>
    <x v="1"/>
    <x v="0"/>
    <x v="0"/>
    <x v="1"/>
  </r>
  <r>
    <x v="0"/>
    <x v="5"/>
    <s v="De Bonte Raaf"/>
    <x v="10"/>
    <x v="6"/>
    <n v="3.68"/>
    <x v="2"/>
    <x v="1"/>
    <x v="0"/>
    <x v="0"/>
    <x v="1"/>
  </r>
  <r>
    <x v="0"/>
    <x v="5"/>
    <s v="De Bonte Raaf"/>
    <x v="10"/>
    <x v="7"/>
    <n v="70.349999999999994"/>
    <x v="2"/>
    <x v="1"/>
    <x v="0"/>
    <x v="0"/>
    <x v="1"/>
  </r>
  <r>
    <x v="0"/>
    <x v="5"/>
    <s v="De Bonte Raaf"/>
    <x v="1"/>
    <x v="0"/>
    <n v="1110"/>
    <x v="1"/>
    <x v="1"/>
    <x v="0"/>
    <x v="1"/>
    <x v="1"/>
  </r>
  <r>
    <x v="0"/>
    <x v="5"/>
    <s v="De Bonte Raaf"/>
    <x v="1"/>
    <x v="1"/>
    <n v="88.8"/>
    <x v="1"/>
    <x v="1"/>
    <x v="0"/>
    <x v="1"/>
    <x v="1"/>
  </r>
  <r>
    <x v="0"/>
    <x v="5"/>
    <s v="De Bonte Raaf"/>
    <x v="1"/>
    <x v="2"/>
    <n v="16.649999999999999"/>
    <x v="1"/>
    <x v="1"/>
    <x v="0"/>
    <x v="1"/>
    <x v="1"/>
  </r>
  <r>
    <x v="0"/>
    <x v="5"/>
    <s v="De Bonte Raaf"/>
    <x v="1"/>
    <x v="3"/>
    <n v="80.7"/>
    <x v="1"/>
    <x v="1"/>
    <x v="0"/>
    <x v="1"/>
    <x v="1"/>
  </r>
  <r>
    <x v="0"/>
    <x v="5"/>
    <s v="De Bonte Raaf"/>
    <x v="1"/>
    <x v="4"/>
    <n v="5.88"/>
    <x v="1"/>
    <x v="1"/>
    <x v="0"/>
    <x v="1"/>
    <x v="1"/>
  </r>
  <r>
    <x v="0"/>
    <x v="5"/>
    <s v="De Bonte Raaf"/>
    <x v="1"/>
    <x v="8"/>
    <n v="88.13"/>
    <x v="1"/>
    <x v="1"/>
    <x v="0"/>
    <x v="1"/>
    <x v="1"/>
  </r>
  <r>
    <x v="0"/>
    <x v="5"/>
    <s v="De Bonte Raaf"/>
    <x v="1"/>
    <x v="6"/>
    <n v="3.88"/>
    <x v="1"/>
    <x v="1"/>
    <x v="0"/>
    <x v="1"/>
    <x v="1"/>
  </r>
  <r>
    <x v="0"/>
    <x v="5"/>
    <s v="De Bonte Raaf"/>
    <x v="1"/>
    <x v="7"/>
    <n v="74.37"/>
    <x v="1"/>
    <x v="1"/>
    <x v="0"/>
    <x v="1"/>
    <x v="1"/>
  </r>
  <r>
    <x v="0"/>
    <x v="5"/>
    <s v="De Bonte Raaf"/>
    <x v="2"/>
    <x v="0"/>
    <n v="5826"/>
    <x v="1"/>
    <x v="2"/>
    <x v="0"/>
    <x v="1"/>
    <x v="1"/>
  </r>
  <r>
    <x v="0"/>
    <x v="5"/>
    <s v="De Bonte Raaf"/>
    <x v="2"/>
    <x v="1"/>
    <n v="466.08"/>
    <x v="1"/>
    <x v="2"/>
    <x v="0"/>
    <x v="1"/>
    <x v="1"/>
  </r>
  <r>
    <x v="0"/>
    <x v="5"/>
    <s v="De Bonte Raaf"/>
    <x v="2"/>
    <x v="2"/>
    <n v="87.39"/>
    <x v="1"/>
    <x v="2"/>
    <x v="0"/>
    <x v="1"/>
    <x v="1"/>
  </r>
  <r>
    <x v="0"/>
    <x v="5"/>
    <s v="De Bonte Raaf"/>
    <x v="2"/>
    <x v="3"/>
    <n v="346.73"/>
    <x v="1"/>
    <x v="2"/>
    <x v="0"/>
    <x v="1"/>
    <x v="1"/>
  </r>
  <r>
    <x v="0"/>
    <x v="5"/>
    <s v="De Bonte Raaf"/>
    <x v="2"/>
    <x v="4"/>
    <n v="25.28"/>
    <x v="1"/>
    <x v="2"/>
    <x v="0"/>
    <x v="1"/>
    <x v="1"/>
  </r>
  <r>
    <x v="0"/>
    <x v="5"/>
    <s v="De Bonte Raaf"/>
    <x v="2"/>
    <x v="5"/>
    <n v="140.22"/>
    <x v="1"/>
    <x v="2"/>
    <x v="0"/>
    <x v="1"/>
    <x v="1"/>
  </r>
  <r>
    <x v="0"/>
    <x v="5"/>
    <s v="De Bonte Raaf"/>
    <x v="2"/>
    <x v="6"/>
    <n v="16.690000000000001"/>
    <x v="1"/>
    <x v="2"/>
    <x v="0"/>
    <x v="1"/>
    <x v="1"/>
  </r>
  <r>
    <x v="0"/>
    <x v="5"/>
    <s v="De Bonte Raaf"/>
    <x v="2"/>
    <x v="7"/>
    <n v="319.55"/>
    <x v="1"/>
    <x v="2"/>
    <x v="0"/>
    <x v="1"/>
    <x v="1"/>
  </r>
  <r>
    <x v="0"/>
    <x v="5"/>
    <s v="De Bonte Raaf"/>
    <x v="3"/>
    <x v="0"/>
    <n v="1257.8800000000001"/>
    <x v="2"/>
    <x v="0"/>
    <x v="0"/>
    <x v="0"/>
    <x v="1"/>
  </r>
  <r>
    <x v="0"/>
    <x v="5"/>
    <s v="De Bonte Raaf"/>
    <x v="3"/>
    <x v="1"/>
    <n v="100.63"/>
    <x v="2"/>
    <x v="0"/>
    <x v="0"/>
    <x v="0"/>
    <x v="1"/>
  </r>
  <r>
    <x v="0"/>
    <x v="5"/>
    <s v="De Bonte Raaf"/>
    <x v="3"/>
    <x v="2"/>
    <n v="18.87"/>
    <x v="2"/>
    <x v="0"/>
    <x v="0"/>
    <x v="0"/>
    <x v="1"/>
  </r>
  <r>
    <x v="0"/>
    <x v="5"/>
    <s v="De Bonte Raaf"/>
    <x v="3"/>
    <x v="3"/>
    <n v="91.45"/>
    <x v="2"/>
    <x v="0"/>
    <x v="0"/>
    <x v="0"/>
    <x v="1"/>
  </r>
  <r>
    <x v="0"/>
    <x v="5"/>
    <s v="De Bonte Raaf"/>
    <x v="3"/>
    <x v="4"/>
    <n v="6.67"/>
    <x v="2"/>
    <x v="0"/>
    <x v="0"/>
    <x v="0"/>
    <x v="1"/>
  </r>
  <r>
    <x v="0"/>
    <x v="5"/>
    <s v="De Bonte Raaf"/>
    <x v="3"/>
    <x v="5"/>
    <n v="36.979999999999997"/>
    <x v="2"/>
    <x v="0"/>
    <x v="0"/>
    <x v="0"/>
    <x v="1"/>
  </r>
  <r>
    <x v="0"/>
    <x v="5"/>
    <s v="De Bonte Raaf"/>
    <x v="3"/>
    <x v="6"/>
    <n v="4.4000000000000004"/>
    <x v="2"/>
    <x v="0"/>
    <x v="0"/>
    <x v="0"/>
    <x v="1"/>
  </r>
  <r>
    <x v="0"/>
    <x v="5"/>
    <s v="De Bonte Raaf"/>
    <x v="3"/>
    <x v="7"/>
    <n v="84.28"/>
    <x v="2"/>
    <x v="0"/>
    <x v="0"/>
    <x v="0"/>
    <x v="1"/>
  </r>
  <r>
    <x v="0"/>
    <x v="5"/>
    <s v="De Bonte Raaf"/>
    <x v="4"/>
    <x v="0"/>
    <n v="1766.76"/>
    <x v="0"/>
    <x v="0"/>
    <x v="0"/>
    <x v="1"/>
    <x v="1"/>
  </r>
  <r>
    <x v="0"/>
    <x v="5"/>
    <s v="De Bonte Raaf"/>
    <x v="4"/>
    <x v="1"/>
    <n v="141.34"/>
    <x v="0"/>
    <x v="0"/>
    <x v="0"/>
    <x v="1"/>
    <x v="1"/>
  </r>
  <r>
    <x v="0"/>
    <x v="5"/>
    <s v="De Bonte Raaf"/>
    <x v="4"/>
    <x v="2"/>
    <n v="26.5"/>
    <x v="0"/>
    <x v="0"/>
    <x v="0"/>
    <x v="1"/>
    <x v="1"/>
  </r>
  <r>
    <x v="0"/>
    <x v="5"/>
    <s v="De Bonte Raaf"/>
    <x v="4"/>
    <x v="3"/>
    <n v="128.44"/>
    <x v="0"/>
    <x v="0"/>
    <x v="0"/>
    <x v="1"/>
    <x v="1"/>
  </r>
  <r>
    <x v="0"/>
    <x v="5"/>
    <s v="De Bonte Raaf"/>
    <x v="4"/>
    <x v="4"/>
    <n v="9.36"/>
    <x v="0"/>
    <x v="0"/>
    <x v="0"/>
    <x v="1"/>
    <x v="1"/>
  </r>
  <r>
    <x v="0"/>
    <x v="5"/>
    <s v="De Bonte Raaf"/>
    <x v="4"/>
    <x v="5"/>
    <n v="51.94"/>
    <x v="0"/>
    <x v="0"/>
    <x v="0"/>
    <x v="1"/>
    <x v="1"/>
  </r>
  <r>
    <x v="0"/>
    <x v="5"/>
    <s v="De Bonte Raaf"/>
    <x v="4"/>
    <x v="6"/>
    <n v="6.18"/>
    <x v="0"/>
    <x v="0"/>
    <x v="0"/>
    <x v="1"/>
    <x v="1"/>
  </r>
  <r>
    <x v="0"/>
    <x v="5"/>
    <s v="De Bonte Raaf"/>
    <x v="4"/>
    <x v="7"/>
    <n v="118.37"/>
    <x v="0"/>
    <x v="0"/>
    <x v="0"/>
    <x v="1"/>
    <x v="1"/>
  </r>
  <r>
    <x v="0"/>
    <x v="5"/>
    <s v="De Bonte Raaf"/>
    <x v="5"/>
    <x v="0"/>
    <n v="1637.4"/>
    <x v="2"/>
    <x v="0"/>
    <x v="0"/>
    <x v="2"/>
    <x v="1"/>
  </r>
  <r>
    <x v="0"/>
    <x v="5"/>
    <s v="De Bonte Raaf"/>
    <x v="5"/>
    <x v="1"/>
    <n v="130.99"/>
    <x v="2"/>
    <x v="0"/>
    <x v="0"/>
    <x v="2"/>
    <x v="1"/>
  </r>
  <r>
    <x v="0"/>
    <x v="5"/>
    <s v="De Bonte Raaf"/>
    <x v="5"/>
    <x v="2"/>
    <n v="24.56"/>
    <x v="2"/>
    <x v="0"/>
    <x v="0"/>
    <x v="2"/>
    <x v="1"/>
  </r>
  <r>
    <x v="0"/>
    <x v="5"/>
    <s v="De Bonte Raaf"/>
    <x v="5"/>
    <x v="3"/>
    <n v="119.04"/>
    <x v="2"/>
    <x v="0"/>
    <x v="0"/>
    <x v="2"/>
    <x v="1"/>
  </r>
  <r>
    <x v="0"/>
    <x v="5"/>
    <s v="De Bonte Raaf"/>
    <x v="5"/>
    <x v="4"/>
    <n v="8.68"/>
    <x v="2"/>
    <x v="0"/>
    <x v="0"/>
    <x v="2"/>
    <x v="1"/>
  </r>
  <r>
    <x v="0"/>
    <x v="5"/>
    <s v="De Bonte Raaf"/>
    <x v="5"/>
    <x v="8"/>
    <n v="130.01"/>
    <x v="2"/>
    <x v="0"/>
    <x v="0"/>
    <x v="2"/>
    <x v="1"/>
  </r>
  <r>
    <x v="0"/>
    <x v="5"/>
    <s v="De Bonte Raaf"/>
    <x v="5"/>
    <x v="6"/>
    <n v="5.73"/>
    <x v="2"/>
    <x v="0"/>
    <x v="0"/>
    <x v="2"/>
    <x v="1"/>
  </r>
  <r>
    <x v="0"/>
    <x v="5"/>
    <s v="De Bonte Raaf"/>
    <x v="5"/>
    <x v="7"/>
    <n v="109.71"/>
    <x v="2"/>
    <x v="0"/>
    <x v="0"/>
    <x v="2"/>
    <x v="1"/>
  </r>
  <r>
    <x v="0"/>
    <x v="5"/>
    <s v="De Bonte Raaf"/>
    <x v="6"/>
    <x v="0"/>
    <n v="2951"/>
    <x v="2"/>
    <x v="0"/>
    <x v="0"/>
    <x v="0"/>
    <x v="0"/>
  </r>
  <r>
    <x v="0"/>
    <x v="5"/>
    <s v="De Bonte Raaf"/>
    <x v="6"/>
    <x v="1"/>
    <n v="236.08"/>
    <x v="2"/>
    <x v="0"/>
    <x v="0"/>
    <x v="0"/>
    <x v="0"/>
  </r>
  <r>
    <x v="0"/>
    <x v="5"/>
    <s v="De Bonte Raaf"/>
    <x v="6"/>
    <x v="2"/>
    <n v="44.26"/>
    <x v="2"/>
    <x v="0"/>
    <x v="0"/>
    <x v="0"/>
    <x v="0"/>
  </r>
  <r>
    <x v="0"/>
    <x v="5"/>
    <s v="De Bonte Raaf"/>
    <x v="6"/>
    <x v="3"/>
    <n v="214.54"/>
    <x v="2"/>
    <x v="0"/>
    <x v="0"/>
    <x v="0"/>
    <x v="0"/>
  </r>
  <r>
    <x v="0"/>
    <x v="5"/>
    <s v="De Bonte Raaf"/>
    <x v="6"/>
    <x v="4"/>
    <n v="15.64"/>
    <x v="2"/>
    <x v="0"/>
    <x v="0"/>
    <x v="0"/>
    <x v="0"/>
  </r>
  <r>
    <x v="0"/>
    <x v="5"/>
    <s v="De Bonte Raaf"/>
    <x v="6"/>
    <x v="5"/>
    <n v="86.76"/>
    <x v="2"/>
    <x v="0"/>
    <x v="0"/>
    <x v="0"/>
    <x v="0"/>
  </r>
  <r>
    <x v="0"/>
    <x v="5"/>
    <s v="De Bonte Raaf"/>
    <x v="6"/>
    <x v="6"/>
    <n v="10.33"/>
    <x v="2"/>
    <x v="0"/>
    <x v="0"/>
    <x v="0"/>
    <x v="0"/>
  </r>
  <r>
    <x v="0"/>
    <x v="5"/>
    <s v="De Bonte Raaf"/>
    <x v="6"/>
    <x v="7"/>
    <n v="197.72"/>
    <x v="2"/>
    <x v="0"/>
    <x v="0"/>
    <x v="0"/>
    <x v="0"/>
  </r>
  <r>
    <x v="0"/>
    <x v="5"/>
    <s v="De Bonte Raaf"/>
    <x v="7"/>
    <x v="0"/>
    <n v="2080"/>
    <x v="2"/>
    <x v="4"/>
    <x v="0"/>
    <x v="2"/>
    <x v="0"/>
  </r>
  <r>
    <x v="0"/>
    <x v="5"/>
    <s v="De Bonte Raaf"/>
    <x v="7"/>
    <x v="1"/>
    <n v="166.4"/>
    <x v="2"/>
    <x v="4"/>
    <x v="0"/>
    <x v="2"/>
    <x v="0"/>
  </r>
  <r>
    <x v="0"/>
    <x v="5"/>
    <s v="De Bonte Raaf"/>
    <x v="7"/>
    <x v="2"/>
    <n v="31.2"/>
    <x v="2"/>
    <x v="4"/>
    <x v="0"/>
    <x v="2"/>
    <x v="0"/>
  </r>
  <r>
    <x v="0"/>
    <x v="5"/>
    <s v="De Bonte Raaf"/>
    <x v="7"/>
    <x v="3"/>
    <n v="151.22"/>
    <x v="2"/>
    <x v="4"/>
    <x v="0"/>
    <x v="2"/>
    <x v="0"/>
  </r>
  <r>
    <x v="0"/>
    <x v="5"/>
    <s v="De Bonte Raaf"/>
    <x v="7"/>
    <x v="4"/>
    <n v="11.02"/>
    <x v="2"/>
    <x v="4"/>
    <x v="0"/>
    <x v="2"/>
    <x v="0"/>
  </r>
  <r>
    <x v="0"/>
    <x v="5"/>
    <s v="De Bonte Raaf"/>
    <x v="7"/>
    <x v="5"/>
    <n v="61.15"/>
    <x v="2"/>
    <x v="4"/>
    <x v="0"/>
    <x v="2"/>
    <x v="0"/>
  </r>
  <r>
    <x v="0"/>
    <x v="5"/>
    <s v="De Bonte Raaf"/>
    <x v="7"/>
    <x v="6"/>
    <n v="7.28"/>
    <x v="2"/>
    <x v="4"/>
    <x v="0"/>
    <x v="2"/>
    <x v="0"/>
  </r>
  <r>
    <x v="0"/>
    <x v="5"/>
    <s v="De Bonte Raaf"/>
    <x v="7"/>
    <x v="7"/>
    <n v="139.36000000000001"/>
    <x v="2"/>
    <x v="4"/>
    <x v="0"/>
    <x v="2"/>
    <x v="0"/>
  </r>
  <r>
    <x v="0"/>
    <x v="5"/>
    <s v="De Bonte Raaf"/>
    <x v="8"/>
    <x v="0"/>
    <n v="1132"/>
    <x v="3"/>
    <x v="0"/>
    <x v="0"/>
    <x v="2"/>
    <x v="0"/>
  </r>
  <r>
    <x v="0"/>
    <x v="5"/>
    <s v="De Bonte Raaf"/>
    <x v="8"/>
    <x v="1"/>
    <n v="90.56"/>
    <x v="3"/>
    <x v="0"/>
    <x v="0"/>
    <x v="2"/>
    <x v="0"/>
  </r>
  <r>
    <x v="0"/>
    <x v="5"/>
    <s v="De Bonte Raaf"/>
    <x v="8"/>
    <x v="2"/>
    <n v="16.98"/>
    <x v="3"/>
    <x v="0"/>
    <x v="0"/>
    <x v="2"/>
    <x v="0"/>
  </r>
  <r>
    <x v="0"/>
    <x v="5"/>
    <s v="De Bonte Raaf"/>
    <x v="8"/>
    <x v="3"/>
    <n v="82.3"/>
    <x v="3"/>
    <x v="0"/>
    <x v="0"/>
    <x v="2"/>
    <x v="0"/>
  </r>
  <r>
    <x v="0"/>
    <x v="5"/>
    <s v="De Bonte Raaf"/>
    <x v="8"/>
    <x v="4"/>
    <n v="6"/>
    <x v="3"/>
    <x v="0"/>
    <x v="0"/>
    <x v="2"/>
    <x v="0"/>
  </r>
  <r>
    <x v="0"/>
    <x v="5"/>
    <s v="De Bonte Raaf"/>
    <x v="8"/>
    <x v="5"/>
    <n v="33.28"/>
    <x v="3"/>
    <x v="0"/>
    <x v="0"/>
    <x v="2"/>
    <x v="0"/>
  </r>
  <r>
    <x v="0"/>
    <x v="5"/>
    <s v="De Bonte Raaf"/>
    <x v="8"/>
    <x v="6"/>
    <n v="3.96"/>
    <x v="3"/>
    <x v="0"/>
    <x v="0"/>
    <x v="2"/>
    <x v="0"/>
  </r>
  <r>
    <x v="0"/>
    <x v="5"/>
    <s v="De Bonte Raaf"/>
    <x v="8"/>
    <x v="7"/>
    <n v="75.84"/>
    <x v="3"/>
    <x v="0"/>
    <x v="0"/>
    <x v="2"/>
    <x v="0"/>
  </r>
  <r>
    <x v="0"/>
    <x v="5"/>
    <s v="De Bonte Raaf"/>
    <x v="11"/>
    <x v="0"/>
    <n v="217.65"/>
    <x v="3"/>
    <x v="0"/>
    <x v="0"/>
    <x v="2"/>
    <x v="0"/>
  </r>
  <r>
    <x v="0"/>
    <x v="5"/>
    <s v="De Bonte Raaf"/>
    <x v="11"/>
    <x v="1"/>
    <n v="17.41"/>
    <x v="3"/>
    <x v="0"/>
    <x v="0"/>
    <x v="2"/>
    <x v="0"/>
  </r>
  <r>
    <x v="0"/>
    <x v="5"/>
    <s v="De Bonte Raaf"/>
    <x v="11"/>
    <x v="2"/>
    <n v="3.26"/>
    <x v="3"/>
    <x v="0"/>
    <x v="0"/>
    <x v="2"/>
    <x v="0"/>
  </r>
  <r>
    <x v="0"/>
    <x v="5"/>
    <s v="De Bonte Raaf"/>
    <x v="11"/>
    <x v="3"/>
    <n v="15.82"/>
    <x v="3"/>
    <x v="0"/>
    <x v="0"/>
    <x v="2"/>
    <x v="0"/>
  </r>
  <r>
    <x v="0"/>
    <x v="5"/>
    <s v="De Bonte Raaf"/>
    <x v="11"/>
    <x v="4"/>
    <n v="1.1499999999999999"/>
    <x v="3"/>
    <x v="0"/>
    <x v="0"/>
    <x v="2"/>
    <x v="0"/>
  </r>
  <r>
    <x v="0"/>
    <x v="5"/>
    <s v="De Bonte Raaf"/>
    <x v="11"/>
    <x v="8"/>
    <n v="17.28"/>
    <x v="3"/>
    <x v="0"/>
    <x v="0"/>
    <x v="2"/>
    <x v="0"/>
  </r>
  <r>
    <x v="0"/>
    <x v="5"/>
    <s v="De Bonte Raaf"/>
    <x v="11"/>
    <x v="6"/>
    <n v="0.76"/>
    <x v="3"/>
    <x v="0"/>
    <x v="0"/>
    <x v="2"/>
    <x v="0"/>
  </r>
  <r>
    <x v="0"/>
    <x v="5"/>
    <s v="De Bonte Raaf"/>
    <x v="11"/>
    <x v="7"/>
    <n v="14.58"/>
    <x v="3"/>
    <x v="0"/>
    <x v="0"/>
    <x v="2"/>
    <x v="0"/>
  </r>
  <r>
    <x v="0"/>
    <x v="6"/>
    <s v="De Bonte Raaf"/>
    <x v="12"/>
    <x v="0"/>
    <n v="105.42"/>
    <x v="1"/>
    <x v="3"/>
    <x v="0"/>
    <x v="0"/>
    <x v="0"/>
  </r>
  <r>
    <x v="0"/>
    <x v="6"/>
    <s v="De Bonte Raaf"/>
    <x v="12"/>
    <x v="12"/>
    <n v="15"/>
    <x v="1"/>
    <x v="3"/>
    <x v="0"/>
    <x v="0"/>
    <x v="0"/>
  </r>
  <r>
    <x v="0"/>
    <x v="6"/>
    <s v="De Bonte Raaf"/>
    <x v="12"/>
    <x v="1"/>
    <n v="8.43"/>
    <x v="1"/>
    <x v="3"/>
    <x v="0"/>
    <x v="0"/>
    <x v="0"/>
  </r>
  <r>
    <x v="0"/>
    <x v="6"/>
    <s v="De Bonte Raaf"/>
    <x v="12"/>
    <x v="2"/>
    <n v="1.58"/>
    <x v="1"/>
    <x v="3"/>
    <x v="0"/>
    <x v="0"/>
    <x v="0"/>
  </r>
  <r>
    <x v="0"/>
    <x v="6"/>
    <s v="De Bonte Raaf"/>
    <x v="12"/>
    <x v="3"/>
    <n v="7.66"/>
    <x v="1"/>
    <x v="3"/>
    <x v="0"/>
    <x v="0"/>
    <x v="0"/>
  </r>
  <r>
    <x v="0"/>
    <x v="6"/>
    <s v="De Bonte Raaf"/>
    <x v="12"/>
    <x v="4"/>
    <n v="0.56000000000000005"/>
    <x v="1"/>
    <x v="3"/>
    <x v="0"/>
    <x v="0"/>
    <x v="0"/>
  </r>
  <r>
    <x v="0"/>
    <x v="6"/>
    <s v="De Bonte Raaf"/>
    <x v="12"/>
    <x v="8"/>
    <n v="8.3699999999999992"/>
    <x v="1"/>
    <x v="3"/>
    <x v="0"/>
    <x v="0"/>
    <x v="0"/>
  </r>
  <r>
    <x v="0"/>
    <x v="6"/>
    <s v="De Bonte Raaf"/>
    <x v="12"/>
    <x v="6"/>
    <n v="0.37"/>
    <x v="1"/>
    <x v="3"/>
    <x v="0"/>
    <x v="0"/>
    <x v="0"/>
  </r>
  <r>
    <x v="0"/>
    <x v="6"/>
    <s v="De Bonte Raaf"/>
    <x v="12"/>
    <x v="7"/>
    <n v="7.06"/>
    <x v="1"/>
    <x v="3"/>
    <x v="0"/>
    <x v="0"/>
    <x v="0"/>
  </r>
  <r>
    <x v="0"/>
    <x v="6"/>
    <s v="De Bonte Raaf"/>
    <x v="0"/>
    <x v="0"/>
    <n v="2191"/>
    <x v="0"/>
    <x v="0"/>
    <x v="0"/>
    <x v="0"/>
    <x v="0"/>
  </r>
  <r>
    <x v="0"/>
    <x v="6"/>
    <s v="De Bonte Raaf"/>
    <x v="0"/>
    <x v="1"/>
    <n v="175.28"/>
    <x v="0"/>
    <x v="0"/>
    <x v="0"/>
    <x v="0"/>
    <x v="0"/>
  </r>
  <r>
    <x v="0"/>
    <x v="6"/>
    <s v="De Bonte Raaf"/>
    <x v="0"/>
    <x v="2"/>
    <n v="32.86"/>
    <x v="0"/>
    <x v="0"/>
    <x v="0"/>
    <x v="0"/>
    <x v="0"/>
  </r>
  <r>
    <x v="0"/>
    <x v="6"/>
    <s v="De Bonte Raaf"/>
    <x v="0"/>
    <x v="3"/>
    <n v="159.29"/>
    <x v="0"/>
    <x v="0"/>
    <x v="0"/>
    <x v="0"/>
    <x v="0"/>
  </r>
  <r>
    <x v="0"/>
    <x v="6"/>
    <s v="De Bonte Raaf"/>
    <x v="0"/>
    <x v="4"/>
    <n v="11.61"/>
    <x v="0"/>
    <x v="0"/>
    <x v="0"/>
    <x v="0"/>
    <x v="0"/>
  </r>
  <r>
    <x v="0"/>
    <x v="6"/>
    <s v="De Bonte Raaf"/>
    <x v="0"/>
    <x v="5"/>
    <n v="64.42"/>
    <x v="0"/>
    <x v="0"/>
    <x v="0"/>
    <x v="0"/>
    <x v="0"/>
  </r>
  <r>
    <x v="0"/>
    <x v="6"/>
    <s v="De Bonte Raaf"/>
    <x v="0"/>
    <x v="6"/>
    <n v="7.67"/>
    <x v="0"/>
    <x v="0"/>
    <x v="0"/>
    <x v="0"/>
    <x v="0"/>
  </r>
  <r>
    <x v="0"/>
    <x v="6"/>
    <s v="De Bonte Raaf"/>
    <x v="0"/>
    <x v="7"/>
    <n v="146.80000000000001"/>
    <x v="0"/>
    <x v="0"/>
    <x v="0"/>
    <x v="0"/>
    <x v="0"/>
  </r>
  <r>
    <x v="0"/>
    <x v="6"/>
    <s v="De Bonte Raaf"/>
    <x v="9"/>
    <x v="0"/>
    <n v="1750"/>
    <x v="1"/>
    <x v="0"/>
    <x v="0"/>
    <x v="0"/>
    <x v="0"/>
  </r>
  <r>
    <x v="0"/>
    <x v="6"/>
    <s v="De Bonte Raaf"/>
    <x v="9"/>
    <x v="1"/>
    <n v="140"/>
    <x v="1"/>
    <x v="0"/>
    <x v="0"/>
    <x v="0"/>
    <x v="0"/>
  </r>
  <r>
    <x v="0"/>
    <x v="6"/>
    <s v="De Bonte Raaf"/>
    <x v="9"/>
    <x v="2"/>
    <n v="26.25"/>
    <x v="1"/>
    <x v="0"/>
    <x v="0"/>
    <x v="0"/>
    <x v="0"/>
  </r>
  <r>
    <x v="0"/>
    <x v="6"/>
    <s v="De Bonte Raaf"/>
    <x v="9"/>
    <x v="3"/>
    <n v="127.22"/>
    <x v="1"/>
    <x v="0"/>
    <x v="0"/>
    <x v="0"/>
    <x v="0"/>
  </r>
  <r>
    <x v="0"/>
    <x v="6"/>
    <s v="De Bonte Raaf"/>
    <x v="9"/>
    <x v="4"/>
    <n v="9.2799999999999994"/>
    <x v="1"/>
    <x v="0"/>
    <x v="0"/>
    <x v="0"/>
    <x v="0"/>
  </r>
  <r>
    <x v="0"/>
    <x v="6"/>
    <s v="De Bonte Raaf"/>
    <x v="9"/>
    <x v="5"/>
    <n v="51.45"/>
    <x v="1"/>
    <x v="0"/>
    <x v="0"/>
    <x v="0"/>
    <x v="0"/>
  </r>
  <r>
    <x v="0"/>
    <x v="6"/>
    <s v="De Bonte Raaf"/>
    <x v="9"/>
    <x v="6"/>
    <n v="6.12"/>
    <x v="1"/>
    <x v="0"/>
    <x v="0"/>
    <x v="0"/>
    <x v="0"/>
  </r>
  <r>
    <x v="0"/>
    <x v="6"/>
    <s v="De Bonte Raaf"/>
    <x v="9"/>
    <x v="7"/>
    <n v="117.25"/>
    <x v="1"/>
    <x v="0"/>
    <x v="0"/>
    <x v="0"/>
    <x v="0"/>
  </r>
  <r>
    <x v="0"/>
    <x v="6"/>
    <s v="De Bonte Raaf"/>
    <x v="10"/>
    <x v="0"/>
    <n v="1050"/>
    <x v="2"/>
    <x v="1"/>
    <x v="0"/>
    <x v="0"/>
    <x v="1"/>
  </r>
  <r>
    <x v="0"/>
    <x v="6"/>
    <s v="De Bonte Raaf"/>
    <x v="10"/>
    <x v="9"/>
    <n v="17.5"/>
    <x v="2"/>
    <x v="1"/>
    <x v="0"/>
    <x v="0"/>
    <x v="1"/>
  </r>
  <r>
    <x v="0"/>
    <x v="6"/>
    <s v="De Bonte Raaf"/>
    <x v="10"/>
    <x v="10"/>
    <n v="5"/>
    <x v="2"/>
    <x v="1"/>
    <x v="0"/>
    <x v="0"/>
    <x v="1"/>
  </r>
  <r>
    <x v="0"/>
    <x v="6"/>
    <s v="De Bonte Raaf"/>
    <x v="10"/>
    <x v="1"/>
    <n v="84"/>
    <x v="2"/>
    <x v="1"/>
    <x v="0"/>
    <x v="0"/>
    <x v="1"/>
  </r>
  <r>
    <x v="0"/>
    <x v="6"/>
    <s v="De Bonte Raaf"/>
    <x v="10"/>
    <x v="2"/>
    <n v="15.75"/>
    <x v="2"/>
    <x v="1"/>
    <x v="0"/>
    <x v="0"/>
    <x v="1"/>
  </r>
  <r>
    <x v="0"/>
    <x v="6"/>
    <s v="De Bonte Raaf"/>
    <x v="10"/>
    <x v="3"/>
    <n v="76.34"/>
    <x v="2"/>
    <x v="1"/>
    <x v="0"/>
    <x v="0"/>
    <x v="1"/>
  </r>
  <r>
    <x v="0"/>
    <x v="6"/>
    <s v="De Bonte Raaf"/>
    <x v="10"/>
    <x v="4"/>
    <n v="5.56"/>
    <x v="2"/>
    <x v="1"/>
    <x v="0"/>
    <x v="0"/>
    <x v="1"/>
  </r>
  <r>
    <x v="0"/>
    <x v="6"/>
    <s v="De Bonte Raaf"/>
    <x v="10"/>
    <x v="5"/>
    <n v="30.87"/>
    <x v="2"/>
    <x v="1"/>
    <x v="0"/>
    <x v="0"/>
    <x v="1"/>
  </r>
  <r>
    <x v="0"/>
    <x v="6"/>
    <s v="De Bonte Raaf"/>
    <x v="10"/>
    <x v="6"/>
    <n v="3.68"/>
    <x v="2"/>
    <x v="1"/>
    <x v="0"/>
    <x v="0"/>
    <x v="1"/>
  </r>
  <r>
    <x v="0"/>
    <x v="6"/>
    <s v="De Bonte Raaf"/>
    <x v="10"/>
    <x v="7"/>
    <n v="70.349999999999994"/>
    <x v="2"/>
    <x v="1"/>
    <x v="0"/>
    <x v="0"/>
    <x v="1"/>
  </r>
  <r>
    <x v="0"/>
    <x v="6"/>
    <s v="De Bonte Raaf"/>
    <x v="1"/>
    <x v="0"/>
    <n v="1110"/>
    <x v="1"/>
    <x v="1"/>
    <x v="0"/>
    <x v="1"/>
    <x v="1"/>
  </r>
  <r>
    <x v="0"/>
    <x v="6"/>
    <s v="De Bonte Raaf"/>
    <x v="1"/>
    <x v="1"/>
    <n v="88.8"/>
    <x v="1"/>
    <x v="1"/>
    <x v="0"/>
    <x v="1"/>
    <x v="1"/>
  </r>
  <r>
    <x v="0"/>
    <x v="6"/>
    <s v="De Bonte Raaf"/>
    <x v="1"/>
    <x v="2"/>
    <n v="16.649999999999999"/>
    <x v="1"/>
    <x v="1"/>
    <x v="0"/>
    <x v="1"/>
    <x v="1"/>
  </r>
  <r>
    <x v="0"/>
    <x v="6"/>
    <s v="De Bonte Raaf"/>
    <x v="1"/>
    <x v="3"/>
    <n v="80.7"/>
    <x v="1"/>
    <x v="1"/>
    <x v="0"/>
    <x v="1"/>
    <x v="1"/>
  </r>
  <r>
    <x v="0"/>
    <x v="6"/>
    <s v="De Bonte Raaf"/>
    <x v="1"/>
    <x v="4"/>
    <n v="5.88"/>
    <x v="1"/>
    <x v="1"/>
    <x v="0"/>
    <x v="1"/>
    <x v="1"/>
  </r>
  <r>
    <x v="0"/>
    <x v="6"/>
    <s v="De Bonte Raaf"/>
    <x v="1"/>
    <x v="8"/>
    <n v="88.13"/>
    <x v="1"/>
    <x v="1"/>
    <x v="0"/>
    <x v="1"/>
    <x v="1"/>
  </r>
  <r>
    <x v="0"/>
    <x v="6"/>
    <s v="De Bonte Raaf"/>
    <x v="1"/>
    <x v="6"/>
    <n v="3.88"/>
    <x v="1"/>
    <x v="1"/>
    <x v="0"/>
    <x v="1"/>
    <x v="1"/>
  </r>
  <r>
    <x v="0"/>
    <x v="6"/>
    <s v="De Bonte Raaf"/>
    <x v="1"/>
    <x v="7"/>
    <n v="74.37"/>
    <x v="1"/>
    <x v="1"/>
    <x v="0"/>
    <x v="1"/>
    <x v="1"/>
  </r>
  <r>
    <x v="0"/>
    <x v="6"/>
    <s v="De Bonte Raaf"/>
    <x v="2"/>
    <x v="0"/>
    <n v="5826"/>
    <x v="1"/>
    <x v="2"/>
    <x v="0"/>
    <x v="1"/>
    <x v="1"/>
  </r>
  <r>
    <x v="0"/>
    <x v="6"/>
    <s v="De Bonte Raaf"/>
    <x v="2"/>
    <x v="1"/>
    <n v="466.08"/>
    <x v="1"/>
    <x v="2"/>
    <x v="0"/>
    <x v="1"/>
    <x v="1"/>
  </r>
  <r>
    <x v="0"/>
    <x v="6"/>
    <s v="De Bonte Raaf"/>
    <x v="2"/>
    <x v="2"/>
    <n v="87.39"/>
    <x v="1"/>
    <x v="2"/>
    <x v="0"/>
    <x v="1"/>
    <x v="1"/>
  </r>
  <r>
    <x v="0"/>
    <x v="6"/>
    <s v="De Bonte Raaf"/>
    <x v="2"/>
    <x v="3"/>
    <n v="346.73"/>
    <x v="1"/>
    <x v="2"/>
    <x v="0"/>
    <x v="1"/>
    <x v="1"/>
  </r>
  <r>
    <x v="0"/>
    <x v="6"/>
    <s v="De Bonte Raaf"/>
    <x v="2"/>
    <x v="4"/>
    <n v="25.28"/>
    <x v="1"/>
    <x v="2"/>
    <x v="0"/>
    <x v="1"/>
    <x v="1"/>
  </r>
  <r>
    <x v="0"/>
    <x v="6"/>
    <s v="De Bonte Raaf"/>
    <x v="2"/>
    <x v="5"/>
    <n v="140.22"/>
    <x v="1"/>
    <x v="2"/>
    <x v="0"/>
    <x v="1"/>
    <x v="1"/>
  </r>
  <r>
    <x v="0"/>
    <x v="6"/>
    <s v="De Bonte Raaf"/>
    <x v="2"/>
    <x v="6"/>
    <n v="16.690000000000001"/>
    <x v="1"/>
    <x v="2"/>
    <x v="0"/>
    <x v="1"/>
    <x v="1"/>
  </r>
  <r>
    <x v="0"/>
    <x v="6"/>
    <s v="De Bonte Raaf"/>
    <x v="2"/>
    <x v="7"/>
    <n v="319.55"/>
    <x v="1"/>
    <x v="2"/>
    <x v="0"/>
    <x v="1"/>
    <x v="1"/>
  </r>
  <r>
    <x v="0"/>
    <x v="6"/>
    <s v="De Bonte Raaf"/>
    <x v="3"/>
    <x v="0"/>
    <n v="1257.8800000000001"/>
    <x v="2"/>
    <x v="0"/>
    <x v="0"/>
    <x v="0"/>
    <x v="1"/>
  </r>
  <r>
    <x v="0"/>
    <x v="6"/>
    <s v="De Bonte Raaf"/>
    <x v="3"/>
    <x v="1"/>
    <n v="100.63"/>
    <x v="2"/>
    <x v="0"/>
    <x v="0"/>
    <x v="0"/>
    <x v="1"/>
  </r>
  <r>
    <x v="0"/>
    <x v="6"/>
    <s v="De Bonte Raaf"/>
    <x v="3"/>
    <x v="2"/>
    <n v="18.87"/>
    <x v="2"/>
    <x v="0"/>
    <x v="0"/>
    <x v="0"/>
    <x v="1"/>
  </r>
  <r>
    <x v="0"/>
    <x v="6"/>
    <s v="De Bonte Raaf"/>
    <x v="3"/>
    <x v="3"/>
    <n v="91.45"/>
    <x v="2"/>
    <x v="0"/>
    <x v="0"/>
    <x v="0"/>
    <x v="1"/>
  </r>
  <r>
    <x v="0"/>
    <x v="6"/>
    <s v="De Bonte Raaf"/>
    <x v="3"/>
    <x v="4"/>
    <n v="6.67"/>
    <x v="2"/>
    <x v="0"/>
    <x v="0"/>
    <x v="0"/>
    <x v="1"/>
  </r>
  <r>
    <x v="0"/>
    <x v="6"/>
    <s v="De Bonte Raaf"/>
    <x v="3"/>
    <x v="5"/>
    <n v="36.979999999999997"/>
    <x v="2"/>
    <x v="0"/>
    <x v="0"/>
    <x v="0"/>
    <x v="1"/>
  </r>
  <r>
    <x v="0"/>
    <x v="6"/>
    <s v="De Bonte Raaf"/>
    <x v="3"/>
    <x v="6"/>
    <n v="4.4000000000000004"/>
    <x v="2"/>
    <x v="0"/>
    <x v="0"/>
    <x v="0"/>
    <x v="1"/>
  </r>
  <r>
    <x v="0"/>
    <x v="6"/>
    <s v="De Bonte Raaf"/>
    <x v="3"/>
    <x v="7"/>
    <n v="84.28"/>
    <x v="2"/>
    <x v="0"/>
    <x v="0"/>
    <x v="0"/>
    <x v="1"/>
  </r>
  <r>
    <x v="0"/>
    <x v="6"/>
    <s v="De Bonte Raaf"/>
    <x v="4"/>
    <x v="0"/>
    <n v="1766.76"/>
    <x v="0"/>
    <x v="0"/>
    <x v="0"/>
    <x v="1"/>
    <x v="1"/>
  </r>
  <r>
    <x v="0"/>
    <x v="6"/>
    <s v="De Bonte Raaf"/>
    <x v="4"/>
    <x v="1"/>
    <n v="141.34"/>
    <x v="0"/>
    <x v="0"/>
    <x v="0"/>
    <x v="1"/>
    <x v="1"/>
  </r>
  <r>
    <x v="0"/>
    <x v="6"/>
    <s v="De Bonte Raaf"/>
    <x v="4"/>
    <x v="2"/>
    <n v="26.5"/>
    <x v="0"/>
    <x v="0"/>
    <x v="0"/>
    <x v="1"/>
    <x v="1"/>
  </r>
  <r>
    <x v="0"/>
    <x v="6"/>
    <s v="De Bonte Raaf"/>
    <x v="4"/>
    <x v="3"/>
    <n v="128.44"/>
    <x v="0"/>
    <x v="0"/>
    <x v="0"/>
    <x v="1"/>
    <x v="1"/>
  </r>
  <r>
    <x v="0"/>
    <x v="6"/>
    <s v="De Bonte Raaf"/>
    <x v="4"/>
    <x v="4"/>
    <n v="9.36"/>
    <x v="0"/>
    <x v="0"/>
    <x v="0"/>
    <x v="1"/>
    <x v="1"/>
  </r>
  <r>
    <x v="0"/>
    <x v="6"/>
    <s v="De Bonte Raaf"/>
    <x v="4"/>
    <x v="5"/>
    <n v="51.94"/>
    <x v="0"/>
    <x v="0"/>
    <x v="0"/>
    <x v="1"/>
    <x v="1"/>
  </r>
  <r>
    <x v="0"/>
    <x v="6"/>
    <s v="De Bonte Raaf"/>
    <x v="4"/>
    <x v="6"/>
    <n v="6.18"/>
    <x v="0"/>
    <x v="0"/>
    <x v="0"/>
    <x v="1"/>
    <x v="1"/>
  </r>
  <r>
    <x v="0"/>
    <x v="6"/>
    <s v="De Bonte Raaf"/>
    <x v="4"/>
    <x v="7"/>
    <n v="118.37"/>
    <x v="0"/>
    <x v="0"/>
    <x v="0"/>
    <x v="1"/>
    <x v="1"/>
  </r>
  <r>
    <x v="0"/>
    <x v="6"/>
    <s v="De Bonte Raaf"/>
    <x v="5"/>
    <x v="0"/>
    <n v="1637.4"/>
    <x v="2"/>
    <x v="0"/>
    <x v="0"/>
    <x v="2"/>
    <x v="1"/>
  </r>
  <r>
    <x v="0"/>
    <x v="6"/>
    <s v="De Bonte Raaf"/>
    <x v="5"/>
    <x v="1"/>
    <n v="130.99"/>
    <x v="2"/>
    <x v="0"/>
    <x v="0"/>
    <x v="2"/>
    <x v="1"/>
  </r>
  <r>
    <x v="0"/>
    <x v="6"/>
    <s v="De Bonte Raaf"/>
    <x v="5"/>
    <x v="2"/>
    <n v="24.56"/>
    <x v="2"/>
    <x v="0"/>
    <x v="0"/>
    <x v="2"/>
    <x v="1"/>
  </r>
  <r>
    <x v="0"/>
    <x v="6"/>
    <s v="De Bonte Raaf"/>
    <x v="5"/>
    <x v="3"/>
    <n v="119.04"/>
    <x v="2"/>
    <x v="0"/>
    <x v="0"/>
    <x v="2"/>
    <x v="1"/>
  </r>
  <r>
    <x v="0"/>
    <x v="6"/>
    <s v="De Bonte Raaf"/>
    <x v="5"/>
    <x v="4"/>
    <n v="8.68"/>
    <x v="2"/>
    <x v="0"/>
    <x v="0"/>
    <x v="2"/>
    <x v="1"/>
  </r>
  <r>
    <x v="0"/>
    <x v="6"/>
    <s v="De Bonte Raaf"/>
    <x v="5"/>
    <x v="8"/>
    <n v="130.01"/>
    <x v="2"/>
    <x v="0"/>
    <x v="0"/>
    <x v="2"/>
    <x v="1"/>
  </r>
  <r>
    <x v="0"/>
    <x v="6"/>
    <s v="De Bonte Raaf"/>
    <x v="5"/>
    <x v="6"/>
    <n v="5.73"/>
    <x v="2"/>
    <x v="0"/>
    <x v="0"/>
    <x v="2"/>
    <x v="1"/>
  </r>
  <r>
    <x v="0"/>
    <x v="6"/>
    <s v="De Bonte Raaf"/>
    <x v="5"/>
    <x v="7"/>
    <n v="109.71"/>
    <x v="2"/>
    <x v="0"/>
    <x v="0"/>
    <x v="2"/>
    <x v="1"/>
  </r>
  <r>
    <x v="0"/>
    <x v="6"/>
    <s v="De Bonte Raaf"/>
    <x v="6"/>
    <x v="0"/>
    <n v="2951"/>
    <x v="2"/>
    <x v="0"/>
    <x v="0"/>
    <x v="0"/>
    <x v="0"/>
  </r>
  <r>
    <x v="0"/>
    <x v="6"/>
    <s v="De Bonte Raaf"/>
    <x v="6"/>
    <x v="1"/>
    <n v="236.08"/>
    <x v="2"/>
    <x v="0"/>
    <x v="0"/>
    <x v="0"/>
    <x v="0"/>
  </r>
  <r>
    <x v="0"/>
    <x v="6"/>
    <s v="De Bonte Raaf"/>
    <x v="6"/>
    <x v="2"/>
    <n v="44.26"/>
    <x v="2"/>
    <x v="0"/>
    <x v="0"/>
    <x v="0"/>
    <x v="0"/>
  </r>
  <r>
    <x v="0"/>
    <x v="6"/>
    <s v="De Bonte Raaf"/>
    <x v="6"/>
    <x v="3"/>
    <n v="214.54"/>
    <x v="2"/>
    <x v="0"/>
    <x v="0"/>
    <x v="0"/>
    <x v="0"/>
  </r>
  <r>
    <x v="0"/>
    <x v="6"/>
    <s v="De Bonte Raaf"/>
    <x v="6"/>
    <x v="4"/>
    <n v="15.64"/>
    <x v="2"/>
    <x v="0"/>
    <x v="0"/>
    <x v="0"/>
    <x v="0"/>
  </r>
  <r>
    <x v="0"/>
    <x v="6"/>
    <s v="De Bonte Raaf"/>
    <x v="6"/>
    <x v="5"/>
    <n v="86.76"/>
    <x v="2"/>
    <x v="0"/>
    <x v="0"/>
    <x v="0"/>
    <x v="0"/>
  </r>
  <r>
    <x v="0"/>
    <x v="6"/>
    <s v="De Bonte Raaf"/>
    <x v="6"/>
    <x v="6"/>
    <n v="10.33"/>
    <x v="2"/>
    <x v="0"/>
    <x v="0"/>
    <x v="0"/>
    <x v="0"/>
  </r>
  <r>
    <x v="0"/>
    <x v="6"/>
    <s v="De Bonte Raaf"/>
    <x v="6"/>
    <x v="7"/>
    <n v="197.72"/>
    <x v="2"/>
    <x v="0"/>
    <x v="0"/>
    <x v="0"/>
    <x v="0"/>
  </r>
  <r>
    <x v="0"/>
    <x v="6"/>
    <s v="De Bonte Raaf"/>
    <x v="7"/>
    <x v="0"/>
    <n v="2080"/>
    <x v="2"/>
    <x v="4"/>
    <x v="0"/>
    <x v="2"/>
    <x v="0"/>
  </r>
  <r>
    <x v="0"/>
    <x v="6"/>
    <s v="De Bonte Raaf"/>
    <x v="7"/>
    <x v="1"/>
    <n v="166.4"/>
    <x v="2"/>
    <x v="4"/>
    <x v="0"/>
    <x v="2"/>
    <x v="0"/>
  </r>
  <r>
    <x v="0"/>
    <x v="6"/>
    <s v="De Bonte Raaf"/>
    <x v="7"/>
    <x v="2"/>
    <n v="31.2"/>
    <x v="2"/>
    <x v="4"/>
    <x v="0"/>
    <x v="2"/>
    <x v="0"/>
  </r>
  <r>
    <x v="0"/>
    <x v="6"/>
    <s v="De Bonte Raaf"/>
    <x v="7"/>
    <x v="3"/>
    <n v="151.22"/>
    <x v="2"/>
    <x v="4"/>
    <x v="0"/>
    <x v="2"/>
    <x v="0"/>
  </r>
  <r>
    <x v="0"/>
    <x v="6"/>
    <s v="De Bonte Raaf"/>
    <x v="7"/>
    <x v="4"/>
    <n v="11.02"/>
    <x v="2"/>
    <x v="4"/>
    <x v="0"/>
    <x v="2"/>
    <x v="0"/>
  </r>
  <r>
    <x v="0"/>
    <x v="6"/>
    <s v="De Bonte Raaf"/>
    <x v="7"/>
    <x v="5"/>
    <n v="61.15"/>
    <x v="2"/>
    <x v="4"/>
    <x v="0"/>
    <x v="2"/>
    <x v="0"/>
  </r>
  <r>
    <x v="0"/>
    <x v="6"/>
    <s v="De Bonte Raaf"/>
    <x v="7"/>
    <x v="6"/>
    <n v="7.28"/>
    <x v="2"/>
    <x v="4"/>
    <x v="0"/>
    <x v="2"/>
    <x v="0"/>
  </r>
  <r>
    <x v="0"/>
    <x v="6"/>
    <s v="De Bonte Raaf"/>
    <x v="7"/>
    <x v="7"/>
    <n v="139.36000000000001"/>
    <x v="2"/>
    <x v="4"/>
    <x v="0"/>
    <x v="2"/>
    <x v="0"/>
  </r>
  <r>
    <x v="0"/>
    <x v="6"/>
    <s v="De Bonte Raaf"/>
    <x v="8"/>
    <x v="0"/>
    <n v="1132"/>
    <x v="3"/>
    <x v="0"/>
    <x v="0"/>
    <x v="2"/>
    <x v="0"/>
  </r>
  <r>
    <x v="0"/>
    <x v="6"/>
    <s v="De Bonte Raaf"/>
    <x v="8"/>
    <x v="1"/>
    <n v="90.56"/>
    <x v="3"/>
    <x v="0"/>
    <x v="0"/>
    <x v="2"/>
    <x v="0"/>
  </r>
  <r>
    <x v="0"/>
    <x v="6"/>
    <s v="De Bonte Raaf"/>
    <x v="8"/>
    <x v="2"/>
    <n v="16.98"/>
    <x v="3"/>
    <x v="0"/>
    <x v="0"/>
    <x v="2"/>
    <x v="0"/>
  </r>
  <r>
    <x v="0"/>
    <x v="6"/>
    <s v="De Bonte Raaf"/>
    <x v="8"/>
    <x v="3"/>
    <n v="82.3"/>
    <x v="3"/>
    <x v="0"/>
    <x v="0"/>
    <x v="2"/>
    <x v="0"/>
  </r>
  <r>
    <x v="0"/>
    <x v="6"/>
    <s v="De Bonte Raaf"/>
    <x v="8"/>
    <x v="4"/>
    <n v="6"/>
    <x v="3"/>
    <x v="0"/>
    <x v="0"/>
    <x v="2"/>
    <x v="0"/>
  </r>
  <r>
    <x v="0"/>
    <x v="6"/>
    <s v="De Bonte Raaf"/>
    <x v="8"/>
    <x v="5"/>
    <n v="33.28"/>
    <x v="3"/>
    <x v="0"/>
    <x v="0"/>
    <x v="2"/>
    <x v="0"/>
  </r>
  <r>
    <x v="0"/>
    <x v="6"/>
    <s v="De Bonte Raaf"/>
    <x v="8"/>
    <x v="6"/>
    <n v="3.96"/>
    <x v="3"/>
    <x v="0"/>
    <x v="0"/>
    <x v="2"/>
    <x v="0"/>
  </r>
  <r>
    <x v="0"/>
    <x v="6"/>
    <s v="De Bonte Raaf"/>
    <x v="8"/>
    <x v="7"/>
    <n v="75.84"/>
    <x v="3"/>
    <x v="0"/>
    <x v="0"/>
    <x v="2"/>
    <x v="0"/>
  </r>
  <r>
    <x v="0"/>
    <x v="7"/>
    <s v="De Bonte Raaf"/>
    <x v="0"/>
    <x v="0"/>
    <n v="2191"/>
    <x v="0"/>
    <x v="0"/>
    <x v="0"/>
    <x v="0"/>
    <x v="0"/>
  </r>
  <r>
    <x v="0"/>
    <x v="7"/>
    <s v="De Bonte Raaf"/>
    <x v="0"/>
    <x v="1"/>
    <n v="175.28"/>
    <x v="0"/>
    <x v="0"/>
    <x v="0"/>
    <x v="0"/>
    <x v="0"/>
  </r>
  <r>
    <x v="0"/>
    <x v="7"/>
    <s v="De Bonte Raaf"/>
    <x v="0"/>
    <x v="2"/>
    <n v="32.86"/>
    <x v="0"/>
    <x v="0"/>
    <x v="0"/>
    <x v="0"/>
    <x v="0"/>
  </r>
  <r>
    <x v="0"/>
    <x v="7"/>
    <s v="De Bonte Raaf"/>
    <x v="0"/>
    <x v="3"/>
    <n v="159.29"/>
    <x v="0"/>
    <x v="0"/>
    <x v="0"/>
    <x v="0"/>
    <x v="0"/>
  </r>
  <r>
    <x v="0"/>
    <x v="7"/>
    <s v="De Bonte Raaf"/>
    <x v="0"/>
    <x v="4"/>
    <n v="11.61"/>
    <x v="0"/>
    <x v="0"/>
    <x v="0"/>
    <x v="0"/>
    <x v="0"/>
  </r>
  <r>
    <x v="0"/>
    <x v="7"/>
    <s v="De Bonte Raaf"/>
    <x v="0"/>
    <x v="5"/>
    <n v="64.42"/>
    <x v="0"/>
    <x v="0"/>
    <x v="0"/>
    <x v="0"/>
    <x v="0"/>
  </r>
  <r>
    <x v="0"/>
    <x v="7"/>
    <s v="De Bonte Raaf"/>
    <x v="0"/>
    <x v="6"/>
    <n v="7.67"/>
    <x v="0"/>
    <x v="0"/>
    <x v="0"/>
    <x v="0"/>
    <x v="0"/>
  </r>
  <r>
    <x v="0"/>
    <x v="7"/>
    <s v="De Bonte Raaf"/>
    <x v="0"/>
    <x v="7"/>
    <n v="146.80000000000001"/>
    <x v="0"/>
    <x v="0"/>
    <x v="0"/>
    <x v="0"/>
    <x v="0"/>
  </r>
  <r>
    <x v="0"/>
    <x v="7"/>
    <s v="De Bonte Raaf"/>
    <x v="9"/>
    <x v="0"/>
    <n v="1750"/>
    <x v="1"/>
    <x v="0"/>
    <x v="0"/>
    <x v="0"/>
    <x v="0"/>
  </r>
  <r>
    <x v="0"/>
    <x v="7"/>
    <s v="De Bonte Raaf"/>
    <x v="9"/>
    <x v="1"/>
    <n v="140"/>
    <x v="1"/>
    <x v="0"/>
    <x v="0"/>
    <x v="0"/>
    <x v="0"/>
  </r>
  <r>
    <x v="0"/>
    <x v="7"/>
    <s v="De Bonte Raaf"/>
    <x v="9"/>
    <x v="2"/>
    <n v="26.25"/>
    <x v="1"/>
    <x v="0"/>
    <x v="0"/>
    <x v="0"/>
    <x v="0"/>
  </r>
  <r>
    <x v="0"/>
    <x v="7"/>
    <s v="De Bonte Raaf"/>
    <x v="9"/>
    <x v="3"/>
    <n v="127.22"/>
    <x v="1"/>
    <x v="0"/>
    <x v="0"/>
    <x v="0"/>
    <x v="0"/>
  </r>
  <r>
    <x v="0"/>
    <x v="7"/>
    <s v="De Bonte Raaf"/>
    <x v="9"/>
    <x v="4"/>
    <n v="9.2799999999999994"/>
    <x v="1"/>
    <x v="0"/>
    <x v="0"/>
    <x v="0"/>
    <x v="0"/>
  </r>
  <r>
    <x v="0"/>
    <x v="7"/>
    <s v="De Bonte Raaf"/>
    <x v="9"/>
    <x v="5"/>
    <n v="51.45"/>
    <x v="1"/>
    <x v="0"/>
    <x v="0"/>
    <x v="0"/>
    <x v="0"/>
  </r>
  <r>
    <x v="0"/>
    <x v="7"/>
    <s v="De Bonte Raaf"/>
    <x v="9"/>
    <x v="6"/>
    <n v="6.12"/>
    <x v="1"/>
    <x v="0"/>
    <x v="0"/>
    <x v="0"/>
    <x v="0"/>
  </r>
  <r>
    <x v="0"/>
    <x v="7"/>
    <s v="De Bonte Raaf"/>
    <x v="9"/>
    <x v="7"/>
    <n v="117.25"/>
    <x v="1"/>
    <x v="0"/>
    <x v="0"/>
    <x v="0"/>
    <x v="0"/>
  </r>
  <r>
    <x v="0"/>
    <x v="7"/>
    <s v="De Bonte Raaf"/>
    <x v="10"/>
    <x v="0"/>
    <n v="1050"/>
    <x v="2"/>
    <x v="1"/>
    <x v="0"/>
    <x v="0"/>
    <x v="1"/>
  </r>
  <r>
    <x v="0"/>
    <x v="7"/>
    <s v="De Bonte Raaf"/>
    <x v="10"/>
    <x v="9"/>
    <n v="17.5"/>
    <x v="2"/>
    <x v="1"/>
    <x v="0"/>
    <x v="0"/>
    <x v="1"/>
  </r>
  <r>
    <x v="0"/>
    <x v="7"/>
    <s v="De Bonte Raaf"/>
    <x v="10"/>
    <x v="10"/>
    <n v="5"/>
    <x v="2"/>
    <x v="1"/>
    <x v="0"/>
    <x v="0"/>
    <x v="1"/>
  </r>
  <r>
    <x v="0"/>
    <x v="7"/>
    <s v="De Bonte Raaf"/>
    <x v="10"/>
    <x v="1"/>
    <n v="84"/>
    <x v="2"/>
    <x v="1"/>
    <x v="0"/>
    <x v="0"/>
    <x v="1"/>
  </r>
  <r>
    <x v="0"/>
    <x v="7"/>
    <s v="De Bonte Raaf"/>
    <x v="10"/>
    <x v="2"/>
    <n v="15.75"/>
    <x v="2"/>
    <x v="1"/>
    <x v="0"/>
    <x v="0"/>
    <x v="1"/>
  </r>
  <r>
    <x v="0"/>
    <x v="7"/>
    <s v="De Bonte Raaf"/>
    <x v="10"/>
    <x v="3"/>
    <n v="76.34"/>
    <x v="2"/>
    <x v="1"/>
    <x v="0"/>
    <x v="0"/>
    <x v="1"/>
  </r>
  <r>
    <x v="0"/>
    <x v="7"/>
    <s v="De Bonte Raaf"/>
    <x v="10"/>
    <x v="4"/>
    <n v="5.56"/>
    <x v="2"/>
    <x v="1"/>
    <x v="0"/>
    <x v="0"/>
    <x v="1"/>
  </r>
  <r>
    <x v="0"/>
    <x v="7"/>
    <s v="De Bonte Raaf"/>
    <x v="10"/>
    <x v="5"/>
    <n v="30.87"/>
    <x v="2"/>
    <x v="1"/>
    <x v="0"/>
    <x v="0"/>
    <x v="1"/>
  </r>
  <r>
    <x v="0"/>
    <x v="7"/>
    <s v="De Bonte Raaf"/>
    <x v="10"/>
    <x v="6"/>
    <n v="3.68"/>
    <x v="2"/>
    <x v="1"/>
    <x v="0"/>
    <x v="0"/>
    <x v="1"/>
  </r>
  <r>
    <x v="0"/>
    <x v="7"/>
    <s v="De Bonte Raaf"/>
    <x v="10"/>
    <x v="7"/>
    <n v="70.349999999999994"/>
    <x v="2"/>
    <x v="1"/>
    <x v="0"/>
    <x v="0"/>
    <x v="1"/>
  </r>
  <r>
    <x v="0"/>
    <x v="7"/>
    <s v="De Bonte Raaf"/>
    <x v="1"/>
    <x v="0"/>
    <n v="1110"/>
    <x v="1"/>
    <x v="1"/>
    <x v="0"/>
    <x v="1"/>
    <x v="1"/>
  </r>
  <r>
    <x v="0"/>
    <x v="7"/>
    <s v="De Bonte Raaf"/>
    <x v="1"/>
    <x v="1"/>
    <n v="88.8"/>
    <x v="1"/>
    <x v="1"/>
    <x v="0"/>
    <x v="1"/>
    <x v="1"/>
  </r>
  <r>
    <x v="0"/>
    <x v="7"/>
    <s v="De Bonte Raaf"/>
    <x v="1"/>
    <x v="2"/>
    <n v="16.649999999999999"/>
    <x v="1"/>
    <x v="1"/>
    <x v="0"/>
    <x v="1"/>
    <x v="1"/>
  </r>
  <r>
    <x v="0"/>
    <x v="7"/>
    <s v="De Bonte Raaf"/>
    <x v="1"/>
    <x v="3"/>
    <n v="80.7"/>
    <x v="1"/>
    <x v="1"/>
    <x v="0"/>
    <x v="1"/>
    <x v="1"/>
  </r>
  <r>
    <x v="0"/>
    <x v="7"/>
    <s v="De Bonte Raaf"/>
    <x v="1"/>
    <x v="4"/>
    <n v="5.88"/>
    <x v="1"/>
    <x v="1"/>
    <x v="0"/>
    <x v="1"/>
    <x v="1"/>
  </r>
  <r>
    <x v="0"/>
    <x v="7"/>
    <s v="De Bonte Raaf"/>
    <x v="1"/>
    <x v="8"/>
    <n v="88.13"/>
    <x v="1"/>
    <x v="1"/>
    <x v="0"/>
    <x v="1"/>
    <x v="1"/>
  </r>
  <r>
    <x v="0"/>
    <x v="7"/>
    <s v="De Bonte Raaf"/>
    <x v="1"/>
    <x v="6"/>
    <n v="3.88"/>
    <x v="1"/>
    <x v="1"/>
    <x v="0"/>
    <x v="1"/>
    <x v="1"/>
  </r>
  <r>
    <x v="0"/>
    <x v="7"/>
    <s v="De Bonte Raaf"/>
    <x v="1"/>
    <x v="7"/>
    <n v="74.37"/>
    <x v="1"/>
    <x v="1"/>
    <x v="0"/>
    <x v="1"/>
    <x v="1"/>
  </r>
  <r>
    <x v="0"/>
    <x v="7"/>
    <s v="De Bonte Raaf"/>
    <x v="2"/>
    <x v="0"/>
    <n v="5826"/>
    <x v="1"/>
    <x v="2"/>
    <x v="0"/>
    <x v="1"/>
    <x v="1"/>
  </r>
  <r>
    <x v="0"/>
    <x v="7"/>
    <s v="De Bonte Raaf"/>
    <x v="2"/>
    <x v="1"/>
    <n v="466.08"/>
    <x v="1"/>
    <x v="2"/>
    <x v="0"/>
    <x v="1"/>
    <x v="1"/>
  </r>
  <r>
    <x v="0"/>
    <x v="7"/>
    <s v="De Bonte Raaf"/>
    <x v="2"/>
    <x v="2"/>
    <n v="87.39"/>
    <x v="1"/>
    <x v="2"/>
    <x v="0"/>
    <x v="1"/>
    <x v="1"/>
  </r>
  <r>
    <x v="0"/>
    <x v="7"/>
    <s v="De Bonte Raaf"/>
    <x v="2"/>
    <x v="3"/>
    <n v="346.73"/>
    <x v="1"/>
    <x v="2"/>
    <x v="0"/>
    <x v="1"/>
    <x v="1"/>
  </r>
  <r>
    <x v="0"/>
    <x v="7"/>
    <s v="De Bonte Raaf"/>
    <x v="2"/>
    <x v="4"/>
    <n v="25.28"/>
    <x v="1"/>
    <x v="2"/>
    <x v="0"/>
    <x v="1"/>
    <x v="1"/>
  </r>
  <r>
    <x v="0"/>
    <x v="7"/>
    <s v="De Bonte Raaf"/>
    <x v="2"/>
    <x v="5"/>
    <n v="140.22"/>
    <x v="1"/>
    <x v="2"/>
    <x v="0"/>
    <x v="1"/>
    <x v="1"/>
  </r>
  <r>
    <x v="0"/>
    <x v="7"/>
    <s v="De Bonte Raaf"/>
    <x v="2"/>
    <x v="6"/>
    <n v="16.690000000000001"/>
    <x v="1"/>
    <x v="2"/>
    <x v="0"/>
    <x v="1"/>
    <x v="1"/>
  </r>
  <r>
    <x v="0"/>
    <x v="7"/>
    <s v="De Bonte Raaf"/>
    <x v="2"/>
    <x v="7"/>
    <n v="319.55"/>
    <x v="1"/>
    <x v="2"/>
    <x v="0"/>
    <x v="1"/>
    <x v="1"/>
  </r>
  <r>
    <x v="0"/>
    <x v="7"/>
    <s v="De Bonte Raaf"/>
    <x v="3"/>
    <x v="0"/>
    <n v="1278.44"/>
    <x v="2"/>
    <x v="0"/>
    <x v="0"/>
    <x v="0"/>
    <x v="1"/>
  </r>
  <r>
    <x v="0"/>
    <x v="7"/>
    <s v="De Bonte Raaf"/>
    <x v="3"/>
    <x v="1"/>
    <n v="102.28"/>
    <x v="2"/>
    <x v="0"/>
    <x v="0"/>
    <x v="0"/>
    <x v="1"/>
  </r>
  <r>
    <x v="0"/>
    <x v="7"/>
    <s v="De Bonte Raaf"/>
    <x v="3"/>
    <x v="2"/>
    <n v="19.18"/>
    <x v="2"/>
    <x v="0"/>
    <x v="0"/>
    <x v="0"/>
    <x v="1"/>
  </r>
  <r>
    <x v="0"/>
    <x v="7"/>
    <s v="De Bonte Raaf"/>
    <x v="3"/>
    <x v="3"/>
    <n v="92.94"/>
    <x v="2"/>
    <x v="0"/>
    <x v="0"/>
    <x v="0"/>
    <x v="1"/>
  </r>
  <r>
    <x v="0"/>
    <x v="7"/>
    <s v="De Bonte Raaf"/>
    <x v="3"/>
    <x v="4"/>
    <n v="6.78"/>
    <x v="2"/>
    <x v="0"/>
    <x v="0"/>
    <x v="0"/>
    <x v="1"/>
  </r>
  <r>
    <x v="0"/>
    <x v="7"/>
    <s v="De Bonte Raaf"/>
    <x v="3"/>
    <x v="5"/>
    <n v="37.590000000000003"/>
    <x v="2"/>
    <x v="0"/>
    <x v="0"/>
    <x v="0"/>
    <x v="1"/>
  </r>
  <r>
    <x v="0"/>
    <x v="7"/>
    <s v="De Bonte Raaf"/>
    <x v="3"/>
    <x v="6"/>
    <n v="4.47"/>
    <x v="2"/>
    <x v="0"/>
    <x v="0"/>
    <x v="0"/>
    <x v="1"/>
  </r>
  <r>
    <x v="0"/>
    <x v="7"/>
    <s v="De Bonte Raaf"/>
    <x v="3"/>
    <x v="7"/>
    <n v="85.66"/>
    <x v="2"/>
    <x v="0"/>
    <x v="0"/>
    <x v="0"/>
    <x v="1"/>
  </r>
  <r>
    <x v="0"/>
    <x v="7"/>
    <s v="De Bonte Raaf"/>
    <x v="4"/>
    <x v="0"/>
    <n v="1766.76"/>
    <x v="0"/>
    <x v="0"/>
    <x v="0"/>
    <x v="1"/>
    <x v="1"/>
  </r>
  <r>
    <x v="0"/>
    <x v="7"/>
    <s v="De Bonte Raaf"/>
    <x v="4"/>
    <x v="1"/>
    <n v="141.34"/>
    <x v="0"/>
    <x v="0"/>
    <x v="0"/>
    <x v="1"/>
    <x v="1"/>
  </r>
  <r>
    <x v="0"/>
    <x v="7"/>
    <s v="De Bonte Raaf"/>
    <x v="4"/>
    <x v="2"/>
    <n v="26.5"/>
    <x v="0"/>
    <x v="0"/>
    <x v="0"/>
    <x v="1"/>
    <x v="1"/>
  </r>
  <r>
    <x v="0"/>
    <x v="7"/>
    <s v="De Bonte Raaf"/>
    <x v="4"/>
    <x v="3"/>
    <n v="128.44"/>
    <x v="0"/>
    <x v="0"/>
    <x v="0"/>
    <x v="1"/>
    <x v="1"/>
  </r>
  <r>
    <x v="0"/>
    <x v="7"/>
    <s v="De Bonte Raaf"/>
    <x v="4"/>
    <x v="4"/>
    <n v="9.36"/>
    <x v="0"/>
    <x v="0"/>
    <x v="0"/>
    <x v="1"/>
    <x v="1"/>
  </r>
  <r>
    <x v="0"/>
    <x v="7"/>
    <s v="De Bonte Raaf"/>
    <x v="4"/>
    <x v="5"/>
    <n v="51.94"/>
    <x v="0"/>
    <x v="0"/>
    <x v="0"/>
    <x v="1"/>
    <x v="1"/>
  </r>
  <r>
    <x v="0"/>
    <x v="7"/>
    <s v="De Bonte Raaf"/>
    <x v="4"/>
    <x v="6"/>
    <n v="6.18"/>
    <x v="0"/>
    <x v="0"/>
    <x v="0"/>
    <x v="1"/>
    <x v="1"/>
  </r>
  <r>
    <x v="0"/>
    <x v="7"/>
    <s v="De Bonte Raaf"/>
    <x v="4"/>
    <x v="7"/>
    <n v="118.37"/>
    <x v="0"/>
    <x v="0"/>
    <x v="0"/>
    <x v="1"/>
    <x v="1"/>
  </r>
  <r>
    <x v="0"/>
    <x v="7"/>
    <s v="De Bonte Raaf"/>
    <x v="5"/>
    <x v="0"/>
    <n v="1637.4"/>
    <x v="2"/>
    <x v="0"/>
    <x v="0"/>
    <x v="2"/>
    <x v="1"/>
  </r>
  <r>
    <x v="0"/>
    <x v="7"/>
    <s v="De Bonte Raaf"/>
    <x v="5"/>
    <x v="1"/>
    <n v="130.99"/>
    <x v="2"/>
    <x v="0"/>
    <x v="0"/>
    <x v="2"/>
    <x v="1"/>
  </r>
  <r>
    <x v="0"/>
    <x v="7"/>
    <s v="De Bonte Raaf"/>
    <x v="5"/>
    <x v="2"/>
    <n v="24.56"/>
    <x v="2"/>
    <x v="0"/>
    <x v="0"/>
    <x v="2"/>
    <x v="1"/>
  </r>
  <r>
    <x v="0"/>
    <x v="7"/>
    <s v="De Bonte Raaf"/>
    <x v="5"/>
    <x v="3"/>
    <n v="119.04"/>
    <x v="2"/>
    <x v="0"/>
    <x v="0"/>
    <x v="2"/>
    <x v="1"/>
  </r>
  <r>
    <x v="0"/>
    <x v="7"/>
    <s v="De Bonte Raaf"/>
    <x v="5"/>
    <x v="4"/>
    <n v="8.68"/>
    <x v="2"/>
    <x v="0"/>
    <x v="0"/>
    <x v="2"/>
    <x v="1"/>
  </r>
  <r>
    <x v="0"/>
    <x v="7"/>
    <s v="De Bonte Raaf"/>
    <x v="5"/>
    <x v="8"/>
    <n v="130.01"/>
    <x v="2"/>
    <x v="0"/>
    <x v="0"/>
    <x v="2"/>
    <x v="1"/>
  </r>
  <r>
    <x v="0"/>
    <x v="7"/>
    <s v="De Bonte Raaf"/>
    <x v="5"/>
    <x v="6"/>
    <n v="5.73"/>
    <x v="2"/>
    <x v="0"/>
    <x v="0"/>
    <x v="2"/>
    <x v="1"/>
  </r>
  <r>
    <x v="0"/>
    <x v="7"/>
    <s v="De Bonte Raaf"/>
    <x v="5"/>
    <x v="7"/>
    <n v="109.71"/>
    <x v="2"/>
    <x v="0"/>
    <x v="0"/>
    <x v="2"/>
    <x v="1"/>
  </r>
  <r>
    <x v="0"/>
    <x v="7"/>
    <s v="De Bonte Raaf"/>
    <x v="6"/>
    <x v="0"/>
    <n v="2951"/>
    <x v="2"/>
    <x v="0"/>
    <x v="0"/>
    <x v="0"/>
    <x v="0"/>
  </r>
  <r>
    <x v="0"/>
    <x v="7"/>
    <s v="De Bonte Raaf"/>
    <x v="6"/>
    <x v="1"/>
    <n v="236.08"/>
    <x v="2"/>
    <x v="0"/>
    <x v="0"/>
    <x v="0"/>
    <x v="0"/>
  </r>
  <r>
    <x v="0"/>
    <x v="7"/>
    <s v="De Bonte Raaf"/>
    <x v="6"/>
    <x v="2"/>
    <n v="44.26"/>
    <x v="2"/>
    <x v="0"/>
    <x v="0"/>
    <x v="0"/>
    <x v="0"/>
  </r>
  <r>
    <x v="0"/>
    <x v="7"/>
    <s v="De Bonte Raaf"/>
    <x v="6"/>
    <x v="3"/>
    <n v="214.54"/>
    <x v="2"/>
    <x v="0"/>
    <x v="0"/>
    <x v="0"/>
    <x v="0"/>
  </r>
  <r>
    <x v="0"/>
    <x v="7"/>
    <s v="De Bonte Raaf"/>
    <x v="6"/>
    <x v="4"/>
    <n v="15.64"/>
    <x v="2"/>
    <x v="0"/>
    <x v="0"/>
    <x v="0"/>
    <x v="0"/>
  </r>
  <r>
    <x v="0"/>
    <x v="7"/>
    <s v="De Bonte Raaf"/>
    <x v="6"/>
    <x v="5"/>
    <n v="86.76"/>
    <x v="2"/>
    <x v="0"/>
    <x v="0"/>
    <x v="0"/>
    <x v="0"/>
  </r>
  <r>
    <x v="0"/>
    <x v="7"/>
    <s v="De Bonte Raaf"/>
    <x v="6"/>
    <x v="6"/>
    <n v="10.33"/>
    <x v="2"/>
    <x v="0"/>
    <x v="0"/>
    <x v="0"/>
    <x v="0"/>
  </r>
  <r>
    <x v="0"/>
    <x v="7"/>
    <s v="De Bonte Raaf"/>
    <x v="6"/>
    <x v="7"/>
    <n v="197.72"/>
    <x v="2"/>
    <x v="0"/>
    <x v="0"/>
    <x v="0"/>
    <x v="0"/>
  </r>
  <r>
    <x v="0"/>
    <x v="7"/>
    <s v="De Bonte Raaf"/>
    <x v="7"/>
    <x v="0"/>
    <n v="2080"/>
    <x v="2"/>
    <x v="4"/>
    <x v="0"/>
    <x v="2"/>
    <x v="0"/>
  </r>
  <r>
    <x v="0"/>
    <x v="7"/>
    <s v="De Bonte Raaf"/>
    <x v="7"/>
    <x v="1"/>
    <n v="166.4"/>
    <x v="2"/>
    <x v="4"/>
    <x v="0"/>
    <x v="2"/>
    <x v="0"/>
  </r>
  <r>
    <x v="0"/>
    <x v="7"/>
    <s v="De Bonte Raaf"/>
    <x v="7"/>
    <x v="2"/>
    <n v="31.2"/>
    <x v="2"/>
    <x v="4"/>
    <x v="0"/>
    <x v="2"/>
    <x v="0"/>
  </r>
  <r>
    <x v="0"/>
    <x v="7"/>
    <s v="De Bonte Raaf"/>
    <x v="7"/>
    <x v="3"/>
    <n v="151.22"/>
    <x v="2"/>
    <x v="4"/>
    <x v="0"/>
    <x v="2"/>
    <x v="0"/>
  </r>
  <r>
    <x v="0"/>
    <x v="7"/>
    <s v="De Bonte Raaf"/>
    <x v="7"/>
    <x v="4"/>
    <n v="11.02"/>
    <x v="2"/>
    <x v="4"/>
    <x v="0"/>
    <x v="2"/>
    <x v="0"/>
  </r>
  <r>
    <x v="0"/>
    <x v="7"/>
    <s v="De Bonte Raaf"/>
    <x v="7"/>
    <x v="5"/>
    <n v="61.15"/>
    <x v="2"/>
    <x v="4"/>
    <x v="0"/>
    <x v="2"/>
    <x v="0"/>
  </r>
  <r>
    <x v="0"/>
    <x v="7"/>
    <s v="De Bonte Raaf"/>
    <x v="7"/>
    <x v="6"/>
    <n v="7.28"/>
    <x v="2"/>
    <x v="4"/>
    <x v="0"/>
    <x v="2"/>
    <x v="0"/>
  </r>
  <r>
    <x v="0"/>
    <x v="7"/>
    <s v="De Bonte Raaf"/>
    <x v="7"/>
    <x v="7"/>
    <n v="139.36000000000001"/>
    <x v="2"/>
    <x v="4"/>
    <x v="0"/>
    <x v="2"/>
    <x v="0"/>
  </r>
  <r>
    <x v="0"/>
    <x v="7"/>
    <s v="De Bonte Raaf"/>
    <x v="8"/>
    <x v="0"/>
    <n v="1132"/>
    <x v="3"/>
    <x v="0"/>
    <x v="0"/>
    <x v="2"/>
    <x v="0"/>
  </r>
  <r>
    <x v="0"/>
    <x v="7"/>
    <s v="De Bonte Raaf"/>
    <x v="8"/>
    <x v="1"/>
    <n v="90.56"/>
    <x v="3"/>
    <x v="0"/>
    <x v="0"/>
    <x v="2"/>
    <x v="0"/>
  </r>
  <r>
    <x v="0"/>
    <x v="7"/>
    <s v="De Bonte Raaf"/>
    <x v="8"/>
    <x v="2"/>
    <n v="16.98"/>
    <x v="3"/>
    <x v="0"/>
    <x v="0"/>
    <x v="2"/>
    <x v="0"/>
  </r>
  <r>
    <x v="0"/>
    <x v="7"/>
    <s v="De Bonte Raaf"/>
    <x v="8"/>
    <x v="3"/>
    <n v="82.3"/>
    <x v="3"/>
    <x v="0"/>
    <x v="0"/>
    <x v="2"/>
    <x v="0"/>
  </r>
  <r>
    <x v="0"/>
    <x v="7"/>
    <s v="De Bonte Raaf"/>
    <x v="8"/>
    <x v="4"/>
    <n v="6"/>
    <x v="3"/>
    <x v="0"/>
    <x v="0"/>
    <x v="2"/>
    <x v="0"/>
  </r>
  <r>
    <x v="0"/>
    <x v="7"/>
    <s v="De Bonte Raaf"/>
    <x v="8"/>
    <x v="5"/>
    <n v="33.28"/>
    <x v="3"/>
    <x v="0"/>
    <x v="0"/>
    <x v="2"/>
    <x v="0"/>
  </r>
  <r>
    <x v="0"/>
    <x v="7"/>
    <s v="De Bonte Raaf"/>
    <x v="8"/>
    <x v="6"/>
    <n v="3.96"/>
    <x v="3"/>
    <x v="0"/>
    <x v="0"/>
    <x v="2"/>
    <x v="0"/>
  </r>
  <r>
    <x v="0"/>
    <x v="7"/>
    <s v="De Bonte Raaf"/>
    <x v="8"/>
    <x v="7"/>
    <n v="75.84"/>
    <x v="3"/>
    <x v="0"/>
    <x v="0"/>
    <x v="2"/>
    <x v="0"/>
  </r>
  <r>
    <x v="0"/>
    <x v="8"/>
    <s v="De Bonte Raaf"/>
    <x v="0"/>
    <x v="0"/>
    <n v="2191"/>
    <x v="0"/>
    <x v="0"/>
    <x v="0"/>
    <x v="0"/>
    <x v="0"/>
  </r>
  <r>
    <x v="0"/>
    <x v="8"/>
    <s v="De Bonte Raaf"/>
    <x v="0"/>
    <x v="1"/>
    <n v="175.28"/>
    <x v="0"/>
    <x v="0"/>
    <x v="0"/>
    <x v="0"/>
    <x v="0"/>
  </r>
  <r>
    <x v="0"/>
    <x v="8"/>
    <s v="De Bonte Raaf"/>
    <x v="0"/>
    <x v="2"/>
    <n v="32.86"/>
    <x v="0"/>
    <x v="0"/>
    <x v="0"/>
    <x v="0"/>
    <x v="0"/>
  </r>
  <r>
    <x v="0"/>
    <x v="8"/>
    <s v="De Bonte Raaf"/>
    <x v="0"/>
    <x v="3"/>
    <n v="159.29"/>
    <x v="0"/>
    <x v="0"/>
    <x v="0"/>
    <x v="0"/>
    <x v="0"/>
  </r>
  <r>
    <x v="0"/>
    <x v="8"/>
    <s v="De Bonte Raaf"/>
    <x v="0"/>
    <x v="4"/>
    <n v="11.61"/>
    <x v="0"/>
    <x v="0"/>
    <x v="0"/>
    <x v="0"/>
    <x v="0"/>
  </r>
  <r>
    <x v="0"/>
    <x v="8"/>
    <s v="De Bonte Raaf"/>
    <x v="0"/>
    <x v="5"/>
    <n v="64.42"/>
    <x v="0"/>
    <x v="0"/>
    <x v="0"/>
    <x v="0"/>
    <x v="0"/>
  </r>
  <r>
    <x v="0"/>
    <x v="8"/>
    <s v="De Bonte Raaf"/>
    <x v="0"/>
    <x v="6"/>
    <n v="7.67"/>
    <x v="0"/>
    <x v="0"/>
    <x v="0"/>
    <x v="0"/>
    <x v="0"/>
  </r>
  <r>
    <x v="0"/>
    <x v="8"/>
    <s v="De Bonte Raaf"/>
    <x v="0"/>
    <x v="7"/>
    <n v="146.80000000000001"/>
    <x v="0"/>
    <x v="0"/>
    <x v="0"/>
    <x v="0"/>
    <x v="0"/>
  </r>
  <r>
    <x v="0"/>
    <x v="8"/>
    <s v="De Bonte Raaf"/>
    <x v="9"/>
    <x v="0"/>
    <n v="1750"/>
    <x v="1"/>
    <x v="0"/>
    <x v="0"/>
    <x v="0"/>
    <x v="0"/>
  </r>
  <r>
    <x v="0"/>
    <x v="8"/>
    <s v="De Bonte Raaf"/>
    <x v="9"/>
    <x v="1"/>
    <n v="140"/>
    <x v="1"/>
    <x v="0"/>
    <x v="0"/>
    <x v="0"/>
    <x v="0"/>
  </r>
  <r>
    <x v="0"/>
    <x v="8"/>
    <s v="De Bonte Raaf"/>
    <x v="9"/>
    <x v="2"/>
    <n v="26.25"/>
    <x v="1"/>
    <x v="0"/>
    <x v="0"/>
    <x v="0"/>
    <x v="0"/>
  </r>
  <r>
    <x v="0"/>
    <x v="8"/>
    <s v="De Bonte Raaf"/>
    <x v="9"/>
    <x v="3"/>
    <n v="127.22"/>
    <x v="1"/>
    <x v="0"/>
    <x v="0"/>
    <x v="0"/>
    <x v="0"/>
  </r>
  <r>
    <x v="0"/>
    <x v="8"/>
    <s v="De Bonte Raaf"/>
    <x v="9"/>
    <x v="4"/>
    <n v="9.2799999999999994"/>
    <x v="1"/>
    <x v="0"/>
    <x v="0"/>
    <x v="0"/>
    <x v="0"/>
  </r>
  <r>
    <x v="0"/>
    <x v="8"/>
    <s v="De Bonte Raaf"/>
    <x v="9"/>
    <x v="5"/>
    <n v="51.45"/>
    <x v="1"/>
    <x v="0"/>
    <x v="0"/>
    <x v="0"/>
    <x v="0"/>
  </r>
  <r>
    <x v="0"/>
    <x v="8"/>
    <s v="De Bonte Raaf"/>
    <x v="9"/>
    <x v="6"/>
    <n v="6.12"/>
    <x v="1"/>
    <x v="0"/>
    <x v="0"/>
    <x v="0"/>
    <x v="0"/>
  </r>
  <r>
    <x v="0"/>
    <x v="8"/>
    <s v="De Bonte Raaf"/>
    <x v="9"/>
    <x v="7"/>
    <n v="117.25"/>
    <x v="1"/>
    <x v="0"/>
    <x v="0"/>
    <x v="0"/>
    <x v="0"/>
  </r>
  <r>
    <x v="0"/>
    <x v="8"/>
    <s v="De Bonte Raaf"/>
    <x v="10"/>
    <x v="0"/>
    <n v="1050"/>
    <x v="2"/>
    <x v="1"/>
    <x v="0"/>
    <x v="0"/>
    <x v="1"/>
  </r>
  <r>
    <x v="0"/>
    <x v="8"/>
    <s v="De Bonte Raaf"/>
    <x v="10"/>
    <x v="9"/>
    <n v="17.5"/>
    <x v="2"/>
    <x v="1"/>
    <x v="0"/>
    <x v="0"/>
    <x v="1"/>
  </r>
  <r>
    <x v="0"/>
    <x v="8"/>
    <s v="De Bonte Raaf"/>
    <x v="10"/>
    <x v="10"/>
    <n v="5"/>
    <x v="2"/>
    <x v="1"/>
    <x v="0"/>
    <x v="0"/>
    <x v="1"/>
  </r>
  <r>
    <x v="0"/>
    <x v="8"/>
    <s v="De Bonte Raaf"/>
    <x v="10"/>
    <x v="1"/>
    <n v="84"/>
    <x v="2"/>
    <x v="1"/>
    <x v="0"/>
    <x v="0"/>
    <x v="1"/>
  </r>
  <r>
    <x v="0"/>
    <x v="8"/>
    <s v="De Bonte Raaf"/>
    <x v="10"/>
    <x v="2"/>
    <n v="15.75"/>
    <x v="2"/>
    <x v="1"/>
    <x v="0"/>
    <x v="0"/>
    <x v="1"/>
  </r>
  <r>
    <x v="0"/>
    <x v="8"/>
    <s v="De Bonte Raaf"/>
    <x v="10"/>
    <x v="3"/>
    <n v="76.34"/>
    <x v="2"/>
    <x v="1"/>
    <x v="0"/>
    <x v="0"/>
    <x v="1"/>
  </r>
  <r>
    <x v="0"/>
    <x v="8"/>
    <s v="De Bonte Raaf"/>
    <x v="10"/>
    <x v="4"/>
    <n v="5.56"/>
    <x v="2"/>
    <x v="1"/>
    <x v="0"/>
    <x v="0"/>
    <x v="1"/>
  </r>
  <r>
    <x v="0"/>
    <x v="8"/>
    <s v="De Bonte Raaf"/>
    <x v="10"/>
    <x v="5"/>
    <n v="30.87"/>
    <x v="2"/>
    <x v="1"/>
    <x v="0"/>
    <x v="0"/>
    <x v="1"/>
  </r>
  <r>
    <x v="0"/>
    <x v="8"/>
    <s v="De Bonte Raaf"/>
    <x v="10"/>
    <x v="6"/>
    <n v="3.68"/>
    <x v="2"/>
    <x v="1"/>
    <x v="0"/>
    <x v="0"/>
    <x v="1"/>
  </r>
  <r>
    <x v="0"/>
    <x v="8"/>
    <s v="De Bonte Raaf"/>
    <x v="10"/>
    <x v="7"/>
    <n v="70.349999999999994"/>
    <x v="2"/>
    <x v="1"/>
    <x v="0"/>
    <x v="0"/>
    <x v="1"/>
  </r>
  <r>
    <x v="0"/>
    <x v="8"/>
    <s v="De Bonte Raaf"/>
    <x v="1"/>
    <x v="0"/>
    <n v="1110"/>
    <x v="1"/>
    <x v="1"/>
    <x v="0"/>
    <x v="1"/>
    <x v="1"/>
  </r>
  <r>
    <x v="0"/>
    <x v="8"/>
    <s v="De Bonte Raaf"/>
    <x v="1"/>
    <x v="1"/>
    <n v="88.8"/>
    <x v="1"/>
    <x v="1"/>
    <x v="0"/>
    <x v="1"/>
    <x v="1"/>
  </r>
  <r>
    <x v="0"/>
    <x v="8"/>
    <s v="De Bonte Raaf"/>
    <x v="1"/>
    <x v="2"/>
    <n v="16.649999999999999"/>
    <x v="1"/>
    <x v="1"/>
    <x v="0"/>
    <x v="1"/>
    <x v="1"/>
  </r>
  <r>
    <x v="0"/>
    <x v="8"/>
    <s v="De Bonte Raaf"/>
    <x v="1"/>
    <x v="3"/>
    <n v="80.7"/>
    <x v="1"/>
    <x v="1"/>
    <x v="0"/>
    <x v="1"/>
    <x v="1"/>
  </r>
  <r>
    <x v="0"/>
    <x v="8"/>
    <s v="De Bonte Raaf"/>
    <x v="1"/>
    <x v="4"/>
    <n v="5.88"/>
    <x v="1"/>
    <x v="1"/>
    <x v="0"/>
    <x v="1"/>
    <x v="1"/>
  </r>
  <r>
    <x v="0"/>
    <x v="8"/>
    <s v="De Bonte Raaf"/>
    <x v="1"/>
    <x v="8"/>
    <n v="88.13"/>
    <x v="1"/>
    <x v="1"/>
    <x v="0"/>
    <x v="1"/>
    <x v="1"/>
  </r>
  <r>
    <x v="0"/>
    <x v="8"/>
    <s v="De Bonte Raaf"/>
    <x v="1"/>
    <x v="6"/>
    <n v="3.88"/>
    <x v="1"/>
    <x v="1"/>
    <x v="0"/>
    <x v="1"/>
    <x v="1"/>
  </r>
  <r>
    <x v="0"/>
    <x v="8"/>
    <s v="De Bonte Raaf"/>
    <x v="1"/>
    <x v="7"/>
    <n v="74.37"/>
    <x v="1"/>
    <x v="1"/>
    <x v="0"/>
    <x v="1"/>
    <x v="1"/>
  </r>
  <r>
    <x v="0"/>
    <x v="8"/>
    <s v="De Bonte Raaf"/>
    <x v="2"/>
    <x v="0"/>
    <n v="5826"/>
    <x v="1"/>
    <x v="2"/>
    <x v="0"/>
    <x v="1"/>
    <x v="1"/>
  </r>
  <r>
    <x v="0"/>
    <x v="8"/>
    <s v="De Bonte Raaf"/>
    <x v="2"/>
    <x v="1"/>
    <n v="466.08"/>
    <x v="1"/>
    <x v="2"/>
    <x v="0"/>
    <x v="1"/>
    <x v="1"/>
  </r>
  <r>
    <x v="0"/>
    <x v="8"/>
    <s v="De Bonte Raaf"/>
    <x v="2"/>
    <x v="2"/>
    <n v="87.39"/>
    <x v="1"/>
    <x v="2"/>
    <x v="0"/>
    <x v="1"/>
    <x v="1"/>
  </r>
  <r>
    <x v="0"/>
    <x v="8"/>
    <s v="De Bonte Raaf"/>
    <x v="2"/>
    <x v="3"/>
    <n v="346.73"/>
    <x v="1"/>
    <x v="2"/>
    <x v="0"/>
    <x v="1"/>
    <x v="1"/>
  </r>
  <r>
    <x v="0"/>
    <x v="8"/>
    <s v="De Bonte Raaf"/>
    <x v="2"/>
    <x v="4"/>
    <n v="25.28"/>
    <x v="1"/>
    <x v="2"/>
    <x v="0"/>
    <x v="1"/>
    <x v="1"/>
  </r>
  <r>
    <x v="0"/>
    <x v="8"/>
    <s v="De Bonte Raaf"/>
    <x v="2"/>
    <x v="5"/>
    <n v="140.22"/>
    <x v="1"/>
    <x v="2"/>
    <x v="0"/>
    <x v="1"/>
    <x v="1"/>
  </r>
  <r>
    <x v="0"/>
    <x v="8"/>
    <s v="De Bonte Raaf"/>
    <x v="2"/>
    <x v="6"/>
    <n v="16.690000000000001"/>
    <x v="1"/>
    <x v="2"/>
    <x v="0"/>
    <x v="1"/>
    <x v="1"/>
  </r>
  <r>
    <x v="0"/>
    <x v="8"/>
    <s v="De Bonte Raaf"/>
    <x v="2"/>
    <x v="7"/>
    <n v="319.55"/>
    <x v="1"/>
    <x v="2"/>
    <x v="0"/>
    <x v="1"/>
    <x v="1"/>
  </r>
  <r>
    <x v="0"/>
    <x v="8"/>
    <s v="De Bonte Raaf"/>
    <x v="3"/>
    <x v="0"/>
    <n v="1278.44"/>
    <x v="2"/>
    <x v="0"/>
    <x v="0"/>
    <x v="0"/>
    <x v="1"/>
  </r>
  <r>
    <x v="0"/>
    <x v="8"/>
    <s v="De Bonte Raaf"/>
    <x v="3"/>
    <x v="1"/>
    <n v="102.28"/>
    <x v="2"/>
    <x v="0"/>
    <x v="0"/>
    <x v="0"/>
    <x v="1"/>
  </r>
  <r>
    <x v="0"/>
    <x v="8"/>
    <s v="De Bonte Raaf"/>
    <x v="3"/>
    <x v="2"/>
    <n v="19.18"/>
    <x v="2"/>
    <x v="0"/>
    <x v="0"/>
    <x v="0"/>
    <x v="1"/>
  </r>
  <r>
    <x v="0"/>
    <x v="8"/>
    <s v="De Bonte Raaf"/>
    <x v="3"/>
    <x v="3"/>
    <n v="92.94"/>
    <x v="2"/>
    <x v="0"/>
    <x v="0"/>
    <x v="0"/>
    <x v="1"/>
  </r>
  <r>
    <x v="0"/>
    <x v="8"/>
    <s v="De Bonte Raaf"/>
    <x v="3"/>
    <x v="4"/>
    <n v="6.78"/>
    <x v="2"/>
    <x v="0"/>
    <x v="0"/>
    <x v="0"/>
    <x v="1"/>
  </r>
  <r>
    <x v="0"/>
    <x v="8"/>
    <s v="De Bonte Raaf"/>
    <x v="3"/>
    <x v="5"/>
    <n v="37.590000000000003"/>
    <x v="2"/>
    <x v="0"/>
    <x v="0"/>
    <x v="0"/>
    <x v="1"/>
  </r>
  <r>
    <x v="0"/>
    <x v="8"/>
    <s v="De Bonte Raaf"/>
    <x v="3"/>
    <x v="6"/>
    <n v="4.47"/>
    <x v="2"/>
    <x v="0"/>
    <x v="0"/>
    <x v="0"/>
    <x v="1"/>
  </r>
  <r>
    <x v="0"/>
    <x v="8"/>
    <s v="De Bonte Raaf"/>
    <x v="3"/>
    <x v="7"/>
    <n v="85.66"/>
    <x v="2"/>
    <x v="0"/>
    <x v="0"/>
    <x v="0"/>
    <x v="1"/>
  </r>
  <r>
    <x v="0"/>
    <x v="8"/>
    <s v="De Bonte Raaf"/>
    <x v="4"/>
    <x v="0"/>
    <n v="1766.76"/>
    <x v="0"/>
    <x v="0"/>
    <x v="0"/>
    <x v="1"/>
    <x v="1"/>
  </r>
  <r>
    <x v="0"/>
    <x v="8"/>
    <s v="De Bonte Raaf"/>
    <x v="4"/>
    <x v="1"/>
    <n v="141.34"/>
    <x v="0"/>
    <x v="0"/>
    <x v="0"/>
    <x v="1"/>
    <x v="1"/>
  </r>
  <r>
    <x v="0"/>
    <x v="8"/>
    <s v="De Bonte Raaf"/>
    <x v="4"/>
    <x v="2"/>
    <n v="26.5"/>
    <x v="0"/>
    <x v="0"/>
    <x v="0"/>
    <x v="1"/>
    <x v="1"/>
  </r>
  <r>
    <x v="0"/>
    <x v="8"/>
    <s v="De Bonte Raaf"/>
    <x v="4"/>
    <x v="3"/>
    <n v="128.44"/>
    <x v="0"/>
    <x v="0"/>
    <x v="0"/>
    <x v="1"/>
    <x v="1"/>
  </r>
  <r>
    <x v="0"/>
    <x v="8"/>
    <s v="De Bonte Raaf"/>
    <x v="4"/>
    <x v="4"/>
    <n v="9.36"/>
    <x v="0"/>
    <x v="0"/>
    <x v="0"/>
    <x v="1"/>
    <x v="1"/>
  </r>
  <r>
    <x v="0"/>
    <x v="8"/>
    <s v="De Bonte Raaf"/>
    <x v="4"/>
    <x v="5"/>
    <n v="51.94"/>
    <x v="0"/>
    <x v="0"/>
    <x v="0"/>
    <x v="1"/>
    <x v="1"/>
  </r>
  <r>
    <x v="0"/>
    <x v="8"/>
    <s v="De Bonte Raaf"/>
    <x v="4"/>
    <x v="6"/>
    <n v="6.18"/>
    <x v="0"/>
    <x v="0"/>
    <x v="0"/>
    <x v="1"/>
    <x v="1"/>
  </r>
  <r>
    <x v="0"/>
    <x v="8"/>
    <s v="De Bonte Raaf"/>
    <x v="4"/>
    <x v="7"/>
    <n v="118.37"/>
    <x v="0"/>
    <x v="0"/>
    <x v="0"/>
    <x v="1"/>
    <x v="1"/>
  </r>
  <r>
    <x v="0"/>
    <x v="8"/>
    <s v="De Bonte Raaf"/>
    <x v="5"/>
    <x v="0"/>
    <n v="1637.4"/>
    <x v="2"/>
    <x v="0"/>
    <x v="0"/>
    <x v="2"/>
    <x v="1"/>
  </r>
  <r>
    <x v="0"/>
    <x v="8"/>
    <s v="De Bonte Raaf"/>
    <x v="5"/>
    <x v="1"/>
    <n v="130.99"/>
    <x v="2"/>
    <x v="0"/>
    <x v="0"/>
    <x v="2"/>
    <x v="1"/>
  </r>
  <r>
    <x v="0"/>
    <x v="8"/>
    <s v="De Bonte Raaf"/>
    <x v="5"/>
    <x v="2"/>
    <n v="24.56"/>
    <x v="2"/>
    <x v="0"/>
    <x v="0"/>
    <x v="2"/>
    <x v="1"/>
  </r>
  <r>
    <x v="0"/>
    <x v="8"/>
    <s v="De Bonte Raaf"/>
    <x v="5"/>
    <x v="3"/>
    <n v="119.04"/>
    <x v="2"/>
    <x v="0"/>
    <x v="0"/>
    <x v="2"/>
    <x v="1"/>
  </r>
  <r>
    <x v="0"/>
    <x v="8"/>
    <s v="De Bonte Raaf"/>
    <x v="5"/>
    <x v="4"/>
    <n v="8.68"/>
    <x v="2"/>
    <x v="0"/>
    <x v="0"/>
    <x v="2"/>
    <x v="1"/>
  </r>
  <r>
    <x v="0"/>
    <x v="8"/>
    <s v="De Bonte Raaf"/>
    <x v="5"/>
    <x v="8"/>
    <n v="130.01"/>
    <x v="2"/>
    <x v="0"/>
    <x v="0"/>
    <x v="2"/>
    <x v="1"/>
  </r>
  <r>
    <x v="0"/>
    <x v="8"/>
    <s v="De Bonte Raaf"/>
    <x v="5"/>
    <x v="6"/>
    <n v="5.73"/>
    <x v="2"/>
    <x v="0"/>
    <x v="0"/>
    <x v="2"/>
    <x v="1"/>
  </r>
  <r>
    <x v="0"/>
    <x v="8"/>
    <s v="De Bonte Raaf"/>
    <x v="5"/>
    <x v="7"/>
    <n v="109.71"/>
    <x v="2"/>
    <x v="0"/>
    <x v="0"/>
    <x v="2"/>
    <x v="1"/>
  </r>
  <r>
    <x v="0"/>
    <x v="8"/>
    <s v="De Bonte Raaf"/>
    <x v="6"/>
    <x v="0"/>
    <n v="2951"/>
    <x v="2"/>
    <x v="0"/>
    <x v="0"/>
    <x v="0"/>
    <x v="0"/>
  </r>
  <r>
    <x v="0"/>
    <x v="8"/>
    <s v="De Bonte Raaf"/>
    <x v="6"/>
    <x v="1"/>
    <n v="236.08"/>
    <x v="2"/>
    <x v="0"/>
    <x v="0"/>
    <x v="0"/>
    <x v="0"/>
  </r>
  <r>
    <x v="0"/>
    <x v="8"/>
    <s v="De Bonte Raaf"/>
    <x v="6"/>
    <x v="2"/>
    <n v="44.26"/>
    <x v="2"/>
    <x v="0"/>
    <x v="0"/>
    <x v="0"/>
    <x v="0"/>
  </r>
  <r>
    <x v="0"/>
    <x v="8"/>
    <s v="De Bonte Raaf"/>
    <x v="6"/>
    <x v="3"/>
    <n v="214.54"/>
    <x v="2"/>
    <x v="0"/>
    <x v="0"/>
    <x v="0"/>
    <x v="0"/>
  </r>
  <r>
    <x v="0"/>
    <x v="8"/>
    <s v="De Bonte Raaf"/>
    <x v="6"/>
    <x v="4"/>
    <n v="15.64"/>
    <x v="2"/>
    <x v="0"/>
    <x v="0"/>
    <x v="0"/>
    <x v="0"/>
  </r>
  <r>
    <x v="0"/>
    <x v="8"/>
    <s v="De Bonte Raaf"/>
    <x v="6"/>
    <x v="5"/>
    <n v="86.76"/>
    <x v="2"/>
    <x v="0"/>
    <x v="0"/>
    <x v="0"/>
    <x v="0"/>
  </r>
  <r>
    <x v="0"/>
    <x v="8"/>
    <s v="De Bonte Raaf"/>
    <x v="6"/>
    <x v="6"/>
    <n v="10.33"/>
    <x v="2"/>
    <x v="0"/>
    <x v="0"/>
    <x v="0"/>
    <x v="0"/>
  </r>
  <r>
    <x v="0"/>
    <x v="8"/>
    <s v="De Bonte Raaf"/>
    <x v="6"/>
    <x v="7"/>
    <n v="197.72"/>
    <x v="2"/>
    <x v="0"/>
    <x v="0"/>
    <x v="0"/>
    <x v="0"/>
  </r>
  <r>
    <x v="0"/>
    <x v="8"/>
    <s v="De Bonte Raaf"/>
    <x v="7"/>
    <x v="0"/>
    <n v="2080"/>
    <x v="2"/>
    <x v="4"/>
    <x v="0"/>
    <x v="2"/>
    <x v="0"/>
  </r>
  <r>
    <x v="0"/>
    <x v="8"/>
    <s v="De Bonte Raaf"/>
    <x v="7"/>
    <x v="1"/>
    <n v="166.4"/>
    <x v="2"/>
    <x v="4"/>
    <x v="0"/>
    <x v="2"/>
    <x v="0"/>
  </r>
  <r>
    <x v="0"/>
    <x v="8"/>
    <s v="De Bonte Raaf"/>
    <x v="7"/>
    <x v="2"/>
    <n v="31.2"/>
    <x v="2"/>
    <x v="4"/>
    <x v="0"/>
    <x v="2"/>
    <x v="0"/>
  </r>
  <r>
    <x v="0"/>
    <x v="8"/>
    <s v="De Bonte Raaf"/>
    <x v="7"/>
    <x v="3"/>
    <n v="151.22"/>
    <x v="2"/>
    <x v="4"/>
    <x v="0"/>
    <x v="2"/>
    <x v="0"/>
  </r>
  <r>
    <x v="0"/>
    <x v="8"/>
    <s v="De Bonte Raaf"/>
    <x v="7"/>
    <x v="4"/>
    <n v="11.02"/>
    <x v="2"/>
    <x v="4"/>
    <x v="0"/>
    <x v="2"/>
    <x v="0"/>
  </r>
  <r>
    <x v="0"/>
    <x v="8"/>
    <s v="De Bonte Raaf"/>
    <x v="7"/>
    <x v="5"/>
    <n v="61.15"/>
    <x v="2"/>
    <x v="4"/>
    <x v="0"/>
    <x v="2"/>
    <x v="0"/>
  </r>
  <r>
    <x v="0"/>
    <x v="8"/>
    <s v="De Bonte Raaf"/>
    <x v="7"/>
    <x v="6"/>
    <n v="7.28"/>
    <x v="2"/>
    <x v="4"/>
    <x v="0"/>
    <x v="2"/>
    <x v="0"/>
  </r>
  <r>
    <x v="0"/>
    <x v="8"/>
    <s v="De Bonte Raaf"/>
    <x v="7"/>
    <x v="7"/>
    <n v="139.36000000000001"/>
    <x v="2"/>
    <x v="4"/>
    <x v="0"/>
    <x v="2"/>
    <x v="0"/>
  </r>
  <r>
    <x v="0"/>
    <x v="8"/>
    <s v="De Bonte Raaf"/>
    <x v="8"/>
    <x v="0"/>
    <n v="1132"/>
    <x v="3"/>
    <x v="0"/>
    <x v="0"/>
    <x v="2"/>
    <x v="0"/>
  </r>
  <r>
    <x v="0"/>
    <x v="8"/>
    <s v="De Bonte Raaf"/>
    <x v="8"/>
    <x v="1"/>
    <n v="90.56"/>
    <x v="3"/>
    <x v="0"/>
    <x v="0"/>
    <x v="2"/>
    <x v="0"/>
  </r>
  <r>
    <x v="0"/>
    <x v="8"/>
    <s v="De Bonte Raaf"/>
    <x v="8"/>
    <x v="2"/>
    <n v="16.98"/>
    <x v="3"/>
    <x v="0"/>
    <x v="0"/>
    <x v="2"/>
    <x v="0"/>
  </r>
  <r>
    <x v="0"/>
    <x v="8"/>
    <s v="De Bonte Raaf"/>
    <x v="8"/>
    <x v="3"/>
    <n v="82.3"/>
    <x v="3"/>
    <x v="0"/>
    <x v="0"/>
    <x v="2"/>
    <x v="0"/>
  </r>
  <r>
    <x v="0"/>
    <x v="8"/>
    <s v="De Bonte Raaf"/>
    <x v="8"/>
    <x v="4"/>
    <n v="6"/>
    <x v="3"/>
    <x v="0"/>
    <x v="0"/>
    <x v="2"/>
    <x v="0"/>
  </r>
  <r>
    <x v="0"/>
    <x v="8"/>
    <s v="De Bonte Raaf"/>
    <x v="8"/>
    <x v="5"/>
    <n v="33.28"/>
    <x v="3"/>
    <x v="0"/>
    <x v="0"/>
    <x v="2"/>
    <x v="0"/>
  </r>
  <r>
    <x v="0"/>
    <x v="8"/>
    <s v="De Bonte Raaf"/>
    <x v="8"/>
    <x v="6"/>
    <n v="3.96"/>
    <x v="3"/>
    <x v="0"/>
    <x v="0"/>
    <x v="2"/>
    <x v="0"/>
  </r>
  <r>
    <x v="0"/>
    <x v="8"/>
    <s v="De Bonte Raaf"/>
    <x v="8"/>
    <x v="7"/>
    <n v="75.84"/>
    <x v="3"/>
    <x v="0"/>
    <x v="0"/>
    <x v="2"/>
    <x v="0"/>
  </r>
  <r>
    <x v="0"/>
    <x v="9"/>
    <s v="De Bonte Raaf"/>
    <x v="0"/>
    <x v="0"/>
    <n v="2191"/>
    <x v="0"/>
    <x v="0"/>
    <x v="0"/>
    <x v="0"/>
    <x v="0"/>
  </r>
  <r>
    <x v="0"/>
    <x v="9"/>
    <s v="De Bonte Raaf"/>
    <x v="0"/>
    <x v="1"/>
    <n v="175.28"/>
    <x v="0"/>
    <x v="0"/>
    <x v="0"/>
    <x v="0"/>
    <x v="0"/>
  </r>
  <r>
    <x v="0"/>
    <x v="9"/>
    <s v="De Bonte Raaf"/>
    <x v="0"/>
    <x v="2"/>
    <n v="32.86"/>
    <x v="0"/>
    <x v="0"/>
    <x v="0"/>
    <x v="0"/>
    <x v="0"/>
  </r>
  <r>
    <x v="0"/>
    <x v="9"/>
    <s v="De Bonte Raaf"/>
    <x v="0"/>
    <x v="3"/>
    <n v="159.29"/>
    <x v="0"/>
    <x v="0"/>
    <x v="0"/>
    <x v="0"/>
    <x v="0"/>
  </r>
  <r>
    <x v="0"/>
    <x v="9"/>
    <s v="De Bonte Raaf"/>
    <x v="0"/>
    <x v="4"/>
    <n v="11.61"/>
    <x v="0"/>
    <x v="0"/>
    <x v="0"/>
    <x v="0"/>
    <x v="0"/>
  </r>
  <r>
    <x v="0"/>
    <x v="9"/>
    <s v="De Bonte Raaf"/>
    <x v="0"/>
    <x v="5"/>
    <n v="64.42"/>
    <x v="0"/>
    <x v="0"/>
    <x v="0"/>
    <x v="0"/>
    <x v="0"/>
  </r>
  <r>
    <x v="0"/>
    <x v="9"/>
    <s v="De Bonte Raaf"/>
    <x v="0"/>
    <x v="6"/>
    <n v="7.67"/>
    <x v="0"/>
    <x v="0"/>
    <x v="0"/>
    <x v="0"/>
    <x v="0"/>
  </r>
  <r>
    <x v="0"/>
    <x v="9"/>
    <s v="De Bonte Raaf"/>
    <x v="0"/>
    <x v="7"/>
    <n v="146.80000000000001"/>
    <x v="0"/>
    <x v="0"/>
    <x v="0"/>
    <x v="0"/>
    <x v="0"/>
  </r>
  <r>
    <x v="0"/>
    <x v="9"/>
    <s v="De Bonte Raaf"/>
    <x v="9"/>
    <x v="0"/>
    <n v="1750"/>
    <x v="1"/>
    <x v="0"/>
    <x v="0"/>
    <x v="0"/>
    <x v="0"/>
  </r>
  <r>
    <x v="0"/>
    <x v="9"/>
    <s v="De Bonte Raaf"/>
    <x v="9"/>
    <x v="1"/>
    <n v="140"/>
    <x v="1"/>
    <x v="0"/>
    <x v="0"/>
    <x v="0"/>
    <x v="0"/>
  </r>
  <r>
    <x v="0"/>
    <x v="9"/>
    <s v="De Bonte Raaf"/>
    <x v="9"/>
    <x v="2"/>
    <n v="26.25"/>
    <x v="1"/>
    <x v="0"/>
    <x v="0"/>
    <x v="0"/>
    <x v="0"/>
  </r>
  <r>
    <x v="0"/>
    <x v="9"/>
    <s v="De Bonte Raaf"/>
    <x v="9"/>
    <x v="3"/>
    <n v="127.22"/>
    <x v="1"/>
    <x v="0"/>
    <x v="0"/>
    <x v="0"/>
    <x v="0"/>
  </r>
  <r>
    <x v="0"/>
    <x v="9"/>
    <s v="De Bonte Raaf"/>
    <x v="9"/>
    <x v="4"/>
    <n v="9.2799999999999994"/>
    <x v="1"/>
    <x v="0"/>
    <x v="0"/>
    <x v="0"/>
    <x v="0"/>
  </r>
  <r>
    <x v="0"/>
    <x v="9"/>
    <s v="De Bonte Raaf"/>
    <x v="9"/>
    <x v="5"/>
    <n v="51.45"/>
    <x v="1"/>
    <x v="0"/>
    <x v="0"/>
    <x v="0"/>
    <x v="0"/>
  </r>
  <r>
    <x v="0"/>
    <x v="9"/>
    <s v="De Bonte Raaf"/>
    <x v="9"/>
    <x v="6"/>
    <n v="6.12"/>
    <x v="1"/>
    <x v="0"/>
    <x v="0"/>
    <x v="0"/>
    <x v="0"/>
  </r>
  <r>
    <x v="0"/>
    <x v="9"/>
    <s v="De Bonte Raaf"/>
    <x v="9"/>
    <x v="7"/>
    <n v="117.25"/>
    <x v="1"/>
    <x v="0"/>
    <x v="0"/>
    <x v="0"/>
    <x v="0"/>
  </r>
  <r>
    <x v="0"/>
    <x v="9"/>
    <s v="De Bonte Raaf"/>
    <x v="10"/>
    <x v="0"/>
    <n v="1050"/>
    <x v="2"/>
    <x v="1"/>
    <x v="0"/>
    <x v="0"/>
    <x v="1"/>
  </r>
  <r>
    <x v="0"/>
    <x v="9"/>
    <s v="De Bonte Raaf"/>
    <x v="10"/>
    <x v="9"/>
    <n v="17.5"/>
    <x v="2"/>
    <x v="1"/>
    <x v="0"/>
    <x v="0"/>
    <x v="1"/>
  </r>
  <r>
    <x v="0"/>
    <x v="9"/>
    <s v="De Bonte Raaf"/>
    <x v="10"/>
    <x v="10"/>
    <n v="5"/>
    <x v="2"/>
    <x v="1"/>
    <x v="0"/>
    <x v="0"/>
    <x v="1"/>
  </r>
  <r>
    <x v="0"/>
    <x v="9"/>
    <s v="De Bonte Raaf"/>
    <x v="10"/>
    <x v="1"/>
    <n v="84"/>
    <x v="2"/>
    <x v="1"/>
    <x v="0"/>
    <x v="0"/>
    <x v="1"/>
  </r>
  <r>
    <x v="0"/>
    <x v="9"/>
    <s v="De Bonte Raaf"/>
    <x v="10"/>
    <x v="2"/>
    <n v="15.75"/>
    <x v="2"/>
    <x v="1"/>
    <x v="0"/>
    <x v="0"/>
    <x v="1"/>
  </r>
  <r>
    <x v="0"/>
    <x v="9"/>
    <s v="De Bonte Raaf"/>
    <x v="10"/>
    <x v="3"/>
    <n v="76.34"/>
    <x v="2"/>
    <x v="1"/>
    <x v="0"/>
    <x v="0"/>
    <x v="1"/>
  </r>
  <r>
    <x v="0"/>
    <x v="9"/>
    <s v="De Bonte Raaf"/>
    <x v="10"/>
    <x v="4"/>
    <n v="5.56"/>
    <x v="2"/>
    <x v="1"/>
    <x v="0"/>
    <x v="0"/>
    <x v="1"/>
  </r>
  <r>
    <x v="0"/>
    <x v="9"/>
    <s v="De Bonte Raaf"/>
    <x v="10"/>
    <x v="5"/>
    <n v="30.87"/>
    <x v="2"/>
    <x v="1"/>
    <x v="0"/>
    <x v="0"/>
    <x v="1"/>
  </r>
  <r>
    <x v="0"/>
    <x v="9"/>
    <s v="De Bonte Raaf"/>
    <x v="10"/>
    <x v="6"/>
    <n v="3.68"/>
    <x v="2"/>
    <x v="1"/>
    <x v="0"/>
    <x v="0"/>
    <x v="1"/>
  </r>
  <r>
    <x v="0"/>
    <x v="9"/>
    <s v="De Bonte Raaf"/>
    <x v="10"/>
    <x v="7"/>
    <n v="70.349999999999994"/>
    <x v="2"/>
    <x v="1"/>
    <x v="0"/>
    <x v="0"/>
    <x v="1"/>
  </r>
  <r>
    <x v="0"/>
    <x v="9"/>
    <s v="De Bonte Raaf"/>
    <x v="1"/>
    <x v="0"/>
    <n v="1110"/>
    <x v="1"/>
    <x v="1"/>
    <x v="0"/>
    <x v="1"/>
    <x v="1"/>
  </r>
  <r>
    <x v="0"/>
    <x v="9"/>
    <s v="De Bonte Raaf"/>
    <x v="1"/>
    <x v="1"/>
    <n v="88.8"/>
    <x v="1"/>
    <x v="1"/>
    <x v="0"/>
    <x v="1"/>
    <x v="1"/>
  </r>
  <r>
    <x v="0"/>
    <x v="9"/>
    <s v="De Bonte Raaf"/>
    <x v="1"/>
    <x v="2"/>
    <n v="16.649999999999999"/>
    <x v="1"/>
    <x v="1"/>
    <x v="0"/>
    <x v="1"/>
    <x v="1"/>
  </r>
  <r>
    <x v="0"/>
    <x v="9"/>
    <s v="De Bonte Raaf"/>
    <x v="1"/>
    <x v="3"/>
    <n v="80.7"/>
    <x v="1"/>
    <x v="1"/>
    <x v="0"/>
    <x v="1"/>
    <x v="1"/>
  </r>
  <r>
    <x v="0"/>
    <x v="9"/>
    <s v="De Bonte Raaf"/>
    <x v="1"/>
    <x v="4"/>
    <n v="5.88"/>
    <x v="1"/>
    <x v="1"/>
    <x v="0"/>
    <x v="1"/>
    <x v="1"/>
  </r>
  <r>
    <x v="0"/>
    <x v="9"/>
    <s v="De Bonte Raaf"/>
    <x v="1"/>
    <x v="8"/>
    <n v="88.13"/>
    <x v="1"/>
    <x v="1"/>
    <x v="0"/>
    <x v="1"/>
    <x v="1"/>
  </r>
  <r>
    <x v="0"/>
    <x v="9"/>
    <s v="De Bonte Raaf"/>
    <x v="1"/>
    <x v="6"/>
    <n v="3.88"/>
    <x v="1"/>
    <x v="1"/>
    <x v="0"/>
    <x v="1"/>
    <x v="1"/>
  </r>
  <r>
    <x v="0"/>
    <x v="9"/>
    <s v="De Bonte Raaf"/>
    <x v="1"/>
    <x v="7"/>
    <n v="74.37"/>
    <x v="1"/>
    <x v="1"/>
    <x v="0"/>
    <x v="1"/>
    <x v="1"/>
  </r>
  <r>
    <x v="0"/>
    <x v="9"/>
    <s v="De Bonte Raaf"/>
    <x v="2"/>
    <x v="0"/>
    <n v="5826"/>
    <x v="1"/>
    <x v="2"/>
    <x v="0"/>
    <x v="1"/>
    <x v="1"/>
  </r>
  <r>
    <x v="0"/>
    <x v="9"/>
    <s v="De Bonte Raaf"/>
    <x v="2"/>
    <x v="1"/>
    <n v="466.08"/>
    <x v="1"/>
    <x v="2"/>
    <x v="0"/>
    <x v="1"/>
    <x v="1"/>
  </r>
  <r>
    <x v="0"/>
    <x v="9"/>
    <s v="De Bonte Raaf"/>
    <x v="2"/>
    <x v="2"/>
    <n v="87.39"/>
    <x v="1"/>
    <x v="2"/>
    <x v="0"/>
    <x v="1"/>
    <x v="1"/>
  </r>
  <r>
    <x v="0"/>
    <x v="9"/>
    <s v="De Bonte Raaf"/>
    <x v="2"/>
    <x v="3"/>
    <n v="346.73"/>
    <x v="1"/>
    <x v="2"/>
    <x v="0"/>
    <x v="1"/>
    <x v="1"/>
  </r>
  <r>
    <x v="0"/>
    <x v="9"/>
    <s v="De Bonte Raaf"/>
    <x v="2"/>
    <x v="4"/>
    <n v="25.28"/>
    <x v="1"/>
    <x v="2"/>
    <x v="0"/>
    <x v="1"/>
    <x v="1"/>
  </r>
  <r>
    <x v="0"/>
    <x v="9"/>
    <s v="De Bonte Raaf"/>
    <x v="2"/>
    <x v="5"/>
    <n v="140.22"/>
    <x v="1"/>
    <x v="2"/>
    <x v="0"/>
    <x v="1"/>
    <x v="1"/>
  </r>
  <r>
    <x v="0"/>
    <x v="9"/>
    <s v="De Bonte Raaf"/>
    <x v="2"/>
    <x v="6"/>
    <n v="16.690000000000001"/>
    <x v="1"/>
    <x v="2"/>
    <x v="0"/>
    <x v="1"/>
    <x v="1"/>
  </r>
  <r>
    <x v="0"/>
    <x v="9"/>
    <s v="De Bonte Raaf"/>
    <x v="2"/>
    <x v="7"/>
    <n v="319.55"/>
    <x v="1"/>
    <x v="2"/>
    <x v="0"/>
    <x v="1"/>
    <x v="1"/>
  </r>
  <r>
    <x v="0"/>
    <x v="9"/>
    <s v="De Bonte Raaf"/>
    <x v="3"/>
    <x v="0"/>
    <n v="1278.44"/>
    <x v="2"/>
    <x v="0"/>
    <x v="0"/>
    <x v="0"/>
    <x v="1"/>
  </r>
  <r>
    <x v="0"/>
    <x v="9"/>
    <s v="De Bonte Raaf"/>
    <x v="3"/>
    <x v="1"/>
    <n v="102.28"/>
    <x v="2"/>
    <x v="0"/>
    <x v="0"/>
    <x v="0"/>
    <x v="1"/>
  </r>
  <r>
    <x v="0"/>
    <x v="9"/>
    <s v="De Bonte Raaf"/>
    <x v="3"/>
    <x v="2"/>
    <n v="19.18"/>
    <x v="2"/>
    <x v="0"/>
    <x v="0"/>
    <x v="0"/>
    <x v="1"/>
  </r>
  <r>
    <x v="0"/>
    <x v="9"/>
    <s v="De Bonte Raaf"/>
    <x v="3"/>
    <x v="3"/>
    <n v="92.94"/>
    <x v="2"/>
    <x v="0"/>
    <x v="0"/>
    <x v="0"/>
    <x v="1"/>
  </r>
  <r>
    <x v="0"/>
    <x v="9"/>
    <s v="De Bonte Raaf"/>
    <x v="3"/>
    <x v="4"/>
    <n v="6.78"/>
    <x v="2"/>
    <x v="0"/>
    <x v="0"/>
    <x v="0"/>
    <x v="1"/>
  </r>
  <r>
    <x v="0"/>
    <x v="9"/>
    <s v="De Bonte Raaf"/>
    <x v="3"/>
    <x v="5"/>
    <n v="37.590000000000003"/>
    <x v="2"/>
    <x v="0"/>
    <x v="0"/>
    <x v="0"/>
    <x v="1"/>
  </r>
  <r>
    <x v="0"/>
    <x v="9"/>
    <s v="De Bonte Raaf"/>
    <x v="3"/>
    <x v="6"/>
    <n v="4.47"/>
    <x v="2"/>
    <x v="0"/>
    <x v="0"/>
    <x v="0"/>
    <x v="1"/>
  </r>
  <r>
    <x v="0"/>
    <x v="9"/>
    <s v="De Bonte Raaf"/>
    <x v="3"/>
    <x v="7"/>
    <n v="85.66"/>
    <x v="2"/>
    <x v="0"/>
    <x v="0"/>
    <x v="0"/>
    <x v="1"/>
  </r>
  <r>
    <x v="0"/>
    <x v="9"/>
    <s v="De Bonte Raaf"/>
    <x v="4"/>
    <x v="0"/>
    <n v="1766.76"/>
    <x v="0"/>
    <x v="0"/>
    <x v="0"/>
    <x v="1"/>
    <x v="1"/>
  </r>
  <r>
    <x v="0"/>
    <x v="9"/>
    <s v="De Bonte Raaf"/>
    <x v="4"/>
    <x v="1"/>
    <n v="141.34"/>
    <x v="0"/>
    <x v="0"/>
    <x v="0"/>
    <x v="1"/>
    <x v="1"/>
  </r>
  <r>
    <x v="0"/>
    <x v="9"/>
    <s v="De Bonte Raaf"/>
    <x v="4"/>
    <x v="2"/>
    <n v="26.5"/>
    <x v="0"/>
    <x v="0"/>
    <x v="0"/>
    <x v="1"/>
    <x v="1"/>
  </r>
  <r>
    <x v="0"/>
    <x v="9"/>
    <s v="De Bonte Raaf"/>
    <x v="4"/>
    <x v="3"/>
    <n v="128.44"/>
    <x v="0"/>
    <x v="0"/>
    <x v="0"/>
    <x v="1"/>
    <x v="1"/>
  </r>
  <r>
    <x v="0"/>
    <x v="9"/>
    <s v="De Bonte Raaf"/>
    <x v="4"/>
    <x v="4"/>
    <n v="9.36"/>
    <x v="0"/>
    <x v="0"/>
    <x v="0"/>
    <x v="1"/>
    <x v="1"/>
  </r>
  <r>
    <x v="0"/>
    <x v="9"/>
    <s v="De Bonte Raaf"/>
    <x v="4"/>
    <x v="5"/>
    <n v="51.94"/>
    <x v="0"/>
    <x v="0"/>
    <x v="0"/>
    <x v="1"/>
    <x v="1"/>
  </r>
  <r>
    <x v="0"/>
    <x v="9"/>
    <s v="De Bonte Raaf"/>
    <x v="4"/>
    <x v="6"/>
    <n v="6.18"/>
    <x v="0"/>
    <x v="0"/>
    <x v="0"/>
    <x v="1"/>
    <x v="1"/>
  </r>
  <r>
    <x v="0"/>
    <x v="9"/>
    <s v="De Bonte Raaf"/>
    <x v="4"/>
    <x v="7"/>
    <n v="118.37"/>
    <x v="0"/>
    <x v="0"/>
    <x v="0"/>
    <x v="1"/>
    <x v="1"/>
  </r>
  <r>
    <x v="0"/>
    <x v="9"/>
    <s v="De Bonte Raaf"/>
    <x v="5"/>
    <x v="0"/>
    <n v="1637.4"/>
    <x v="2"/>
    <x v="0"/>
    <x v="0"/>
    <x v="2"/>
    <x v="1"/>
  </r>
  <r>
    <x v="0"/>
    <x v="9"/>
    <s v="De Bonte Raaf"/>
    <x v="5"/>
    <x v="1"/>
    <n v="130.99"/>
    <x v="2"/>
    <x v="0"/>
    <x v="0"/>
    <x v="2"/>
    <x v="1"/>
  </r>
  <r>
    <x v="0"/>
    <x v="9"/>
    <s v="De Bonte Raaf"/>
    <x v="5"/>
    <x v="2"/>
    <n v="24.56"/>
    <x v="2"/>
    <x v="0"/>
    <x v="0"/>
    <x v="2"/>
    <x v="1"/>
  </r>
  <r>
    <x v="0"/>
    <x v="9"/>
    <s v="De Bonte Raaf"/>
    <x v="5"/>
    <x v="3"/>
    <n v="119.04"/>
    <x v="2"/>
    <x v="0"/>
    <x v="0"/>
    <x v="2"/>
    <x v="1"/>
  </r>
  <r>
    <x v="0"/>
    <x v="9"/>
    <s v="De Bonte Raaf"/>
    <x v="5"/>
    <x v="4"/>
    <n v="8.68"/>
    <x v="2"/>
    <x v="0"/>
    <x v="0"/>
    <x v="2"/>
    <x v="1"/>
  </r>
  <r>
    <x v="0"/>
    <x v="9"/>
    <s v="De Bonte Raaf"/>
    <x v="5"/>
    <x v="8"/>
    <n v="130.01"/>
    <x v="2"/>
    <x v="0"/>
    <x v="0"/>
    <x v="2"/>
    <x v="1"/>
  </r>
  <r>
    <x v="0"/>
    <x v="9"/>
    <s v="De Bonte Raaf"/>
    <x v="5"/>
    <x v="6"/>
    <n v="5.73"/>
    <x v="2"/>
    <x v="0"/>
    <x v="0"/>
    <x v="2"/>
    <x v="1"/>
  </r>
  <r>
    <x v="0"/>
    <x v="9"/>
    <s v="De Bonte Raaf"/>
    <x v="5"/>
    <x v="7"/>
    <n v="109.71"/>
    <x v="2"/>
    <x v="0"/>
    <x v="0"/>
    <x v="2"/>
    <x v="1"/>
  </r>
  <r>
    <x v="0"/>
    <x v="9"/>
    <s v="De Bonte Raaf"/>
    <x v="6"/>
    <x v="0"/>
    <n v="2951"/>
    <x v="2"/>
    <x v="0"/>
    <x v="0"/>
    <x v="0"/>
    <x v="0"/>
  </r>
  <r>
    <x v="0"/>
    <x v="9"/>
    <s v="De Bonte Raaf"/>
    <x v="6"/>
    <x v="1"/>
    <n v="236.08"/>
    <x v="2"/>
    <x v="0"/>
    <x v="0"/>
    <x v="0"/>
    <x v="0"/>
  </r>
  <r>
    <x v="0"/>
    <x v="9"/>
    <s v="De Bonte Raaf"/>
    <x v="6"/>
    <x v="2"/>
    <n v="44.26"/>
    <x v="2"/>
    <x v="0"/>
    <x v="0"/>
    <x v="0"/>
    <x v="0"/>
  </r>
  <r>
    <x v="0"/>
    <x v="9"/>
    <s v="De Bonte Raaf"/>
    <x v="6"/>
    <x v="3"/>
    <n v="214.54"/>
    <x v="2"/>
    <x v="0"/>
    <x v="0"/>
    <x v="0"/>
    <x v="0"/>
  </r>
  <r>
    <x v="0"/>
    <x v="9"/>
    <s v="De Bonte Raaf"/>
    <x v="6"/>
    <x v="4"/>
    <n v="15.64"/>
    <x v="2"/>
    <x v="0"/>
    <x v="0"/>
    <x v="0"/>
    <x v="0"/>
  </r>
  <r>
    <x v="0"/>
    <x v="9"/>
    <s v="De Bonte Raaf"/>
    <x v="6"/>
    <x v="5"/>
    <n v="86.76"/>
    <x v="2"/>
    <x v="0"/>
    <x v="0"/>
    <x v="0"/>
    <x v="0"/>
  </r>
  <r>
    <x v="0"/>
    <x v="9"/>
    <s v="De Bonte Raaf"/>
    <x v="6"/>
    <x v="6"/>
    <n v="10.33"/>
    <x v="2"/>
    <x v="0"/>
    <x v="0"/>
    <x v="0"/>
    <x v="0"/>
  </r>
  <r>
    <x v="0"/>
    <x v="9"/>
    <s v="De Bonte Raaf"/>
    <x v="6"/>
    <x v="7"/>
    <n v="197.72"/>
    <x v="2"/>
    <x v="0"/>
    <x v="0"/>
    <x v="0"/>
    <x v="0"/>
  </r>
  <r>
    <x v="0"/>
    <x v="9"/>
    <s v="De Bonte Raaf"/>
    <x v="7"/>
    <x v="0"/>
    <n v="2080"/>
    <x v="2"/>
    <x v="4"/>
    <x v="0"/>
    <x v="2"/>
    <x v="0"/>
  </r>
  <r>
    <x v="0"/>
    <x v="9"/>
    <s v="De Bonte Raaf"/>
    <x v="7"/>
    <x v="1"/>
    <n v="166.4"/>
    <x v="2"/>
    <x v="4"/>
    <x v="0"/>
    <x v="2"/>
    <x v="0"/>
  </r>
  <r>
    <x v="0"/>
    <x v="9"/>
    <s v="De Bonte Raaf"/>
    <x v="7"/>
    <x v="2"/>
    <n v="31.2"/>
    <x v="2"/>
    <x v="4"/>
    <x v="0"/>
    <x v="2"/>
    <x v="0"/>
  </r>
  <r>
    <x v="0"/>
    <x v="9"/>
    <s v="De Bonte Raaf"/>
    <x v="7"/>
    <x v="3"/>
    <n v="151.22"/>
    <x v="2"/>
    <x v="4"/>
    <x v="0"/>
    <x v="2"/>
    <x v="0"/>
  </r>
  <r>
    <x v="0"/>
    <x v="9"/>
    <s v="De Bonte Raaf"/>
    <x v="7"/>
    <x v="4"/>
    <n v="11.02"/>
    <x v="2"/>
    <x v="4"/>
    <x v="0"/>
    <x v="2"/>
    <x v="0"/>
  </r>
  <r>
    <x v="0"/>
    <x v="9"/>
    <s v="De Bonte Raaf"/>
    <x v="7"/>
    <x v="5"/>
    <n v="61.15"/>
    <x v="2"/>
    <x v="4"/>
    <x v="0"/>
    <x v="2"/>
    <x v="0"/>
  </r>
  <r>
    <x v="0"/>
    <x v="9"/>
    <s v="De Bonte Raaf"/>
    <x v="7"/>
    <x v="6"/>
    <n v="7.28"/>
    <x v="2"/>
    <x v="4"/>
    <x v="0"/>
    <x v="2"/>
    <x v="0"/>
  </r>
  <r>
    <x v="0"/>
    <x v="9"/>
    <s v="De Bonte Raaf"/>
    <x v="7"/>
    <x v="7"/>
    <n v="139.36000000000001"/>
    <x v="2"/>
    <x v="4"/>
    <x v="0"/>
    <x v="2"/>
    <x v="0"/>
  </r>
  <r>
    <x v="0"/>
    <x v="9"/>
    <s v="De Bonte Raaf"/>
    <x v="8"/>
    <x v="0"/>
    <n v="1132"/>
    <x v="3"/>
    <x v="0"/>
    <x v="0"/>
    <x v="2"/>
    <x v="0"/>
  </r>
  <r>
    <x v="0"/>
    <x v="9"/>
    <s v="De Bonte Raaf"/>
    <x v="8"/>
    <x v="1"/>
    <n v="90.56"/>
    <x v="3"/>
    <x v="0"/>
    <x v="0"/>
    <x v="2"/>
    <x v="0"/>
  </r>
  <r>
    <x v="0"/>
    <x v="9"/>
    <s v="De Bonte Raaf"/>
    <x v="8"/>
    <x v="2"/>
    <n v="16.98"/>
    <x v="3"/>
    <x v="0"/>
    <x v="0"/>
    <x v="2"/>
    <x v="0"/>
  </r>
  <r>
    <x v="0"/>
    <x v="9"/>
    <s v="De Bonte Raaf"/>
    <x v="8"/>
    <x v="3"/>
    <n v="82.3"/>
    <x v="3"/>
    <x v="0"/>
    <x v="0"/>
    <x v="2"/>
    <x v="0"/>
  </r>
  <r>
    <x v="0"/>
    <x v="9"/>
    <s v="De Bonte Raaf"/>
    <x v="8"/>
    <x v="4"/>
    <n v="6"/>
    <x v="3"/>
    <x v="0"/>
    <x v="0"/>
    <x v="2"/>
    <x v="0"/>
  </r>
  <r>
    <x v="0"/>
    <x v="9"/>
    <s v="De Bonte Raaf"/>
    <x v="8"/>
    <x v="5"/>
    <n v="33.28"/>
    <x v="3"/>
    <x v="0"/>
    <x v="0"/>
    <x v="2"/>
    <x v="0"/>
  </r>
  <r>
    <x v="0"/>
    <x v="9"/>
    <s v="De Bonte Raaf"/>
    <x v="8"/>
    <x v="6"/>
    <n v="3.96"/>
    <x v="3"/>
    <x v="0"/>
    <x v="0"/>
    <x v="2"/>
    <x v="0"/>
  </r>
  <r>
    <x v="0"/>
    <x v="9"/>
    <s v="De Bonte Raaf"/>
    <x v="8"/>
    <x v="7"/>
    <n v="75.84"/>
    <x v="3"/>
    <x v="0"/>
    <x v="0"/>
    <x v="2"/>
    <x v="0"/>
  </r>
  <r>
    <x v="0"/>
    <x v="10"/>
    <s v="De Bonte Raaf"/>
    <x v="0"/>
    <x v="0"/>
    <n v="2191"/>
    <x v="0"/>
    <x v="0"/>
    <x v="0"/>
    <x v="0"/>
    <x v="0"/>
  </r>
  <r>
    <x v="0"/>
    <x v="10"/>
    <s v="De Bonte Raaf"/>
    <x v="0"/>
    <x v="1"/>
    <n v="175.28"/>
    <x v="0"/>
    <x v="0"/>
    <x v="0"/>
    <x v="0"/>
    <x v="0"/>
  </r>
  <r>
    <x v="0"/>
    <x v="10"/>
    <s v="De Bonte Raaf"/>
    <x v="0"/>
    <x v="2"/>
    <n v="32.86"/>
    <x v="0"/>
    <x v="0"/>
    <x v="0"/>
    <x v="0"/>
    <x v="0"/>
  </r>
  <r>
    <x v="0"/>
    <x v="10"/>
    <s v="De Bonte Raaf"/>
    <x v="0"/>
    <x v="3"/>
    <n v="159.29"/>
    <x v="0"/>
    <x v="0"/>
    <x v="0"/>
    <x v="0"/>
    <x v="0"/>
  </r>
  <r>
    <x v="0"/>
    <x v="10"/>
    <s v="De Bonte Raaf"/>
    <x v="0"/>
    <x v="4"/>
    <n v="11.61"/>
    <x v="0"/>
    <x v="0"/>
    <x v="0"/>
    <x v="0"/>
    <x v="0"/>
  </r>
  <r>
    <x v="0"/>
    <x v="10"/>
    <s v="De Bonte Raaf"/>
    <x v="0"/>
    <x v="5"/>
    <n v="64.42"/>
    <x v="0"/>
    <x v="0"/>
    <x v="0"/>
    <x v="0"/>
    <x v="0"/>
  </r>
  <r>
    <x v="0"/>
    <x v="10"/>
    <s v="De Bonte Raaf"/>
    <x v="0"/>
    <x v="6"/>
    <n v="7.67"/>
    <x v="0"/>
    <x v="0"/>
    <x v="0"/>
    <x v="0"/>
    <x v="0"/>
  </r>
  <r>
    <x v="0"/>
    <x v="10"/>
    <s v="De Bonte Raaf"/>
    <x v="0"/>
    <x v="7"/>
    <n v="146.80000000000001"/>
    <x v="0"/>
    <x v="0"/>
    <x v="0"/>
    <x v="0"/>
    <x v="0"/>
  </r>
  <r>
    <x v="0"/>
    <x v="10"/>
    <s v="De Bonte Raaf"/>
    <x v="9"/>
    <x v="0"/>
    <n v="1750"/>
    <x v="1"/>
    <x v="0"/>
    <x v="0"/>
    <x v="0"/>
    <x v="0"/>
  </r>
  <r>
    <x v="0"/>
    <x v="10"/>
    <s v="De Bonte Raaf"/>
    <x v="9"/>
    <x v="1"/>
    <n v="140"/>
    <x v="1"/>
    <x v="0"/>
    <x v="0"/>
    <x v="0"/>
    <x v="0"/>
  </r>
  <r>
    <x v="0"/>
    <x v="10"/>
    <s v="De Bonte Raaf"/>
    <x v="9"/>
    <x v="2"/>
    <n v="26.25"/>
    <x v="1"/>
    <x v="0"/>
    <x v="0"/>
    <x v="0"/>
    <x v="0"/>
  </r>
  <r>
    <x v="0"/>
    <x v="10"/>
    <s v="De Bonte Raaf"/>
    <x v="9"/>
    <x v="3"/>
    <n v="127.22"/>
    <x v="1"/>
    <x v="0"/>
    <x v="0"/>
    <x v="0"/>
    <x v="0"/>
  </r>
  <r>
    <x v="0"/>
    <x v="10"/>
    <s v="De Bonte Raaf"/>
    <x v="9"/>
    <x v="4"/>
    <n v="9.2799999999999994"/>
    <x v="1"/>
    <x v="0"/>
    <x v="0"/>
    <x v="0"/>
    <x v="0"/>
  </r>
  <r>
    <x v="0"/>
    <x v="10"/>
    <s v="De Bonte Raaf"/>
    <x v="9"/>
    <x v="5"/>
    <n v="51.45"/>
    <x v="1"/>
    <x v="0"/>
    <x v="0"/>
    <x v="0"/>
    <x v="0"/>
  </r>
  <r>
    <x v="0"/>
    <x v="10"/>
    <s v="De Bonte Raaf"/>
    <x v="9"/>
    <x v="6"/>
    <n v="6.12"/>
    <x v="1"/>
    <x v="0"/>
    <x v="0"/>
    <x v="0"/>
    <x v="0"/>
  </r>
  <r>
    <x v="0"/>
    <x v="10"/>
    <s v="De Bonte Raaf"/>
    <x v="9"/>
    <x v="7"/>
    <n v="117.25"/>
    <x v="1"/>
    <x v="0"/>
    <x v="0"/>
    <x v="0"/>
    <x v="0"/>
  </r>
  <r>
    <x v="0"/>
    <x v="10"/>
    <s v="De Bonte Raaf"/>
    <x v="10"/>
    <x v="0"/>
    <n v="1050"/>
    <x v="2"/>
    <x v="1"/>
    <x v="0"/>
    <x v="0"/>
    <x v="1"/>
  </r>
  <r>
    <x v="0"/>
    <x v="10"/>
    <s v="De Bonte Raaf"/>
    <x v="10"/>
    <x v="9"/>
    <n v="17.5"/>
    <x v="2"/>
    <x v="1"/>
    <x v="0"/>
    <x v="0"/>
    <x v="1"/>
  </r>
  <r>
    <x v="0"/>
    <x v="10"/>
    <s v="De Bonte Raaf"/>
    <x v="10"/>
    <x v="10"/>
    <n v="5"/>
    <x v="2"/>
    <x v="1"/>
    <x v="0"/>
    <x v="0"/>
    <x v="1"/>
  </r>
  <r>
    <x v="0"/>
    <x v="10"/>
    <s v="De Bonte Raaf"/>
    <x v="10"/>
    <x v="1"/>
    <n v="84"/>
    <x v="2"/>
    <x v="1"/>
    <x v="0"/>
    <x v="0"/>
    <x v="1"/>
  </r>
  <r>
    <x v="0"/>
    <x v="10"/>
    <s v="De Bonte Raaf"/>
    <x v="10"/>
    <x v="2"/>
    <n v="15.75"/>
    <x v="2"/>
    <x v="1"/>
    <x v="0"/>
    <x v="0"/>
    <x v="1"/>
  </r>
  <r>
    <x v="0"/>
    <x v="10"/>
    <s v="De Bonte Raaf"/>
    <x v="10"/>
    <x v="3"/>
    <n v="76.34"/>
    <x v="2"/>
    <x v="1"/>
    <x v="0"/>
    <x v="0"/>
    <x v="1"/>
  </r>
  <r>
    <x v="0"/>
    <x v="10"/>
    <s v="De Bonte Raaf"/>
    <x v="10"/>
    <x v="4"/>
    <n v="5.56"/>
    <x v="2"/>
    <x v="1"/>
    <x v="0"/>
    <x v="0"/>
    <x v="1"/>
  </r>
  <r>
    <x v="0"/>
    <x v="10"/>
    <s v="De Bonte Raaf"/>
    <x v="10"/>
    <x v="5"/>
    <n v="30.87"/>
    <x v="2"/>
    <x v="1"/>
    <x v="0"/>
    <x v="0"/>
    <x v="1"/>
  </r>
  <r>
    <x v="0"/>
    <x v="10"/>
    <s v="De Bonte Raaf"/>
    <x v="10"/>
    <x v="6"/>
    <n v="3.68"/>
    <x v="2"/>
    <x v="1"/>
    <x v="0"/>
    <x v="0"/>
    <x v="1"/>
  </r>
  <r>
    <x v="0"/>
    <x v="10"/>
    <s v="De Bonte Raaf"/>
    <x v="10"/>
    <x v="7"/>
    <n v="70.349999999999994"/>
    <x v="2"/>
    <x v="1"/>
    <x v="0"/>
    <x v="0"/>
    <x v="1"/>
  </r>
  <r>
    <x v="0"/>
    <x v="10"/>
    <s v="De Bonte Raaf"/>
    <x v="1"/>
    <x v="0"/>
    <n v="1110"/>
    <x v="1"/>
    <x v="1"/>
    <x v="0"/>
    <x v="1"/>
    <x v="1"/>
  </r>
  <r>
    <x v="0"/>
    <x v="10"/>
    <s v="De Bonte Raaf"/>
    <x v="1"/>
    <x v="1"/>
    <n v="88.8"/>
    <x v="1"/>
    <x v="1"/>
    <x v="0"/>
    <x v="1"/>
    <x v="1"/>
  </r>
  <r>
    <x v="0"/>
    <x v="10"/>
    <s v="De Bonte Raaf"/>
    <x v="1"/>
    <x v="2"/>
    <n v="16.649999999999999"/>
    <x v="1"/>
    <x v="1"/>
    <x v="0"/>
    <x v="1"/>
    <x v="1"/>
  </r>
  <r>
    <x v="0"/>
    <x v="10"/>
    <s v="De Bonte Raaf"/>
    <x v="1"/>
    <x v="3"/>
    <n v="80.7"/>
    <x v="1"/>
    <x v="1"/>
    <x v="0"/>
    <x v="1"/>
    <x v="1"/>
  </r>
  <r>
    <x v="0"/>
    <x v="10"/>
    <s v="De Bonte Raaf"/>
    <x v="1"/>
    <x v="4"/>
    <n v="5.88"/>
    <x v="1"/>
    <x v="1"/>
    <x v="0"/>
    <x v="1"/>
    <x v="1"/>
  </r>
  <r>
    <x v="0"/>
    <x v="10"/>
    <s v="De Bonte Raaf"/>
    <x v="1"/>
    <x v="8"/>
    <n v="88.13"/>
    <x v="1"/>
    <x v="1"/>
    <x v="0"/>
    <x v="1"/>
    <x v="1"/>
  </r>
  <r>
    <x v="0"/>
    <x v="10"/>
    <s v="De Bonte Raaf"/>
    <x v="1"/>
    <x v="6"/>
    <n v="3.88"/>
    <x v="1"/>
    <x v="1"/>
    <x v="0"/>
    <x v="1"/>
    <x v="1"/>
  </r>
  <r>
    <x v="0"/>
    <x v="10"/>
    <s v="De Bonte Raaf"/>
    <x v="1"/>
    <x v="7"/>
    <n v="74.37"/>
    <x v="1"/>
    <x v="1"/>
    <x v="0"/>
    <x v="1"/>
    <x v="1"/>
  </r>
  <r>
    <x v="0"/>
    <x v="10"/>
    <s v="De Bonte Raaf"/>
    <x v="2"/>
    <x v="0"/>
    <n v="5826"/>
    <x v="1"/>
    <x v="2"/>
    <x v="0"/>
    <x v="1"/>
    <x v="1"/>
  </r>
  <r>
    <x v="0"/>
    <x v="10"/>
    <s v="De Bonte Raaf"/>
    <x v="2"/>
    <x v="1"/>
    <n v="466.08"/>
    <x v="1"/>
    <x v="2"/>
    <x v="0"/>
    <x v="1"/>
    <x v="1"/>
  </r>
  <r>
    <x v="0"/>
    <x v="10"/>
    <s v="De Bonte Raaf"/>
    <x v="2"/>
    <x v="2"/>
    <n v="87.39"/>
    <x v="1"/>
    <x v="2"/>
    <x v="0"/>
    <x v="1"/>
    <x v="1"/>
  </r>
  <r>
    <x v="0"/>
    <x v="10"/>
    <s v="De Bonte Raaf"/>
    <x v="2"/>
    <x v="3"/>
    <n v="346.73"/>
    <x v="1"/>
    <x v="2"/>
    <x v="0"/>
    <x v="1"/>
    <x v="1"/>
  </r>
  <r>
    <x v="0"/>
    <x v="10"/>
    <s v="De Bonte Raaf"/>
    <x v="2"/>
    <x v="4"/>
    <n v="25.28"/>
    <x v="1"/>
    <x v="2"/>
    <x v="0"/>
    <x v="1"/>
    <x v="1"/>
  </r>
  <r>
    <x v="0"/>
    <x v="10"/>
    <s v="De Bonte Raaf"/>
    <x v="2"/>
    <x v="5"/>
    <n v="140.22"/>
    <x v="1"/>
    <x v="2"/>
    <x v="0"/>
    <x v="1"/>
    <x v="1"/>
  </r>
  <r>
    <x v="0"/>
    <x v="10"/>
    <s v="De Bonte Raaf"/>
    <x v="2"/>
    <x v="6"/>
    <n v="16.690000000000001"/>
    <x v="1"/>
    <x v="2"/>
    <x v="0"/>
    <x v="1"/>
    <x v="1"/>
  </r>
  <r>
    <x v="0"/>
    <x v="10"/>
    <s v="De Bonte Raaf"/>
    <x v="2"/>
    <x v="7"/>
    <n v="319.55"/>
    <x v="1"/>
    <x v="2"/>
    <x v="0"/>
    <x v="1"/>
    <x v="1"/>
  </r>
  <r>
    <x v="0"/>
    <x v="10"/>
    <s v="De Bonte Raaf"/>
    <x v="3"/>
    <x v="0"/>
    <n v="1278.44"/>
    <x v="2"/>
    <x v="0"/>
    <x v="0"/>
    <x v="0"/>
    <x v="1"/>
  </r>
  <r>
    <x v="0"/>
    <x v="10"/>
    <s v="De Bonte Raaf"/>
    <x v="3"/>
    <x v="1"/>
    <n v="102.28"/>
    <x v="2"/>
    <x v="0"/>
    <x v="0"/>
    <x v="0"/>
    <x v="1"/>
  </r>
  <r>
    <x v="0"/>
    <x v="10"/>
    <s v="De Bonte Raaf"/>
    <x v="3"/>
    <x v="2"/>
    <n v="19.18"/>
    <x v="2"/>
    <x v="0"/>
    <x v="0"/>
    <x v="0"/>
    <x v="1"/>
  </r>
  <r>
    <x v="0"/>
    <x v="10"/>
    <s v="De Bonte Raaf"/>
    <x v="3"/>
    <x v="3"/>
    <n v="92.94"/>
    <x v="2"/>
    <x v="0"/>
    <x v="0"/>
    <x v="0"/>
    <x v="1"/>
  </r>
  <r>
    <x v="0"/>
    <x v="10"/>
    <s v="De Bonte Raaf"/>
    <x v="3"/>
    <x v="4"/>
    <n v="6.78"/>
    <x v="2"/>
    <x v="0"/>
    <x v="0"/>
    <x v="0"/>
    <x v="1"/>
  </r>
  <r>
    <x v="0"/>
    <x v="10"/>
    <s v="De Bonte Raaf"/>
    <x v="3"/>
    <x v="5"/>
    <n v="37.590000000000003"/>
    <x v="2"/>
    <x v="0"/>
    <x v="0"/>
    <x v="0"/>
    <x v="1"/>
  </r>
  <r>
    <x v="0"/>
    <x v="10"/>
    <s v="De Bonte Raaf"/>
    <x v="3"/>
    <x v="6"/>
    <n v="4.47"/>
    <x v="2"/>
    <x v="0"/>
    <x v="0"/>
    <x v="0"/>
    <x v="1"/>
  </r>
  <r>
    <x v="0"/>
    <x v="10"/>
    <s v="De Bonte Raaf"/>
    <x v="3"/>
    <x v="7"/>
    <n v="85.66"/>
    <x v="2"/>
    <x v="0"/>
    <x v="0"/>
    <x v="0"/>
    <x v="1"/>
  </r>
  <r>
    <x v="0"/>
    <x v="10"/>
    <s v="De Bonte Raaf"/>
    <x v="4"/>
    <x v="0"/>
    <n v="1766.76"/>
    <x v="0"/>
    <x v="0"/>
    <x v="0"/>
    <x v="1"/>
    <x v="1"/>
  </r>
  <r>
    <x v="0"/>
    <x v="10"/>
    <s v="De Bonte Raaf"/>
    <x v="4"/>
    <x v="1"/>
    <n v="141.34"/>
    <x v="0"/>
    <x v="0"/>
    <x v="0"/>
    <x v="1"/>
    <x v="1"/>
  </r>
  <r>
    <x v="0"/>
    <x v="10"/>
    <s v="De Bonte Raaf"/>
    <x v="4"/>
    <x v="2"/>
    <n v="26.5"/>
    <x v="0"/>
    <x v="0"/>
    <x v="0"/>
    <x v="1"/>
    <x v="1"/>
  </r>
  <r>
    <x v="0"/>
    <x v="10"/>
    <s v="De Bonte Raaf"/>
    <x v="4"/>
    <x v="3"/>
    <n v="128.44"/>
    <x v="0"/>
    <x v="0"/>
    <x v="0"/>
    <x v="1"/>
    <x v="1"/>
  </r>
  <r>
    <x v="0"/>
    <x v="10"/>
    <s v="De Bonte Raaf"/>
    <x v="4"/>
    <x v="4"/>
    <n v="9.36"/>
    <x v="0"/>
    <x v="0"/>
    <x v="0"/>
    <x v="1"/>
    <x v="1"/>
  </r>
  <r>
    <x v="0"/>
    <x v="10"/>
    <s v="De Bonte Raaf"/>
    <x v="4"/>
    <x v="5"/>
    <n v="51.94"/>
    <x v="0"/>
    <x v="0"/>
    <x v="0"/>
    <x v="1"/>
    <x v="1"/>
  </r>
  <r>
    <x v="0"/>
    <x v="10"/>
    <s v="De Bonte Raaf"/>
    <x v="4"/>
    <x v="6"/>
    <n v="6.18"/>
    <x v="0"/>
    <x v="0"/>
    <x v="0"/>
    <x v="1"/>
    <x v="1"/>
  </r>
  <r>
    <x v="0"/>
    <x v="10"/>
    <s v="De Bonte Raaf"/>
    <x v="4"/>
    <x v="7"/>
    <n v="118.37"/>
    <x v="0"/>
    <x v="0"/>
    <x v="0"/>
    <x v="1"/>
    <x v="1"/>
  </r>
  <r>
    <x v="0"/>
    <x v="10"/>
    <s v="De Bonte Raaf"/>
    <x v="5"/>
    <x v="0"/>
    <n v="1637.4"/>
    <x v="2"/>
    <x v="0"/>
    <x v="0"/>
    <x v="2"/>
    <x v="1"/>
  </r>
  <r>
    <x v="0"/>
    <x v="10"/>
    <s v="De Bonte Raaf"/>
    <x v="5"/>
    <x v="1"/>
    <n v="130.99"/>
    <x v="2"/>
    <x v="0"/>
    <x v="0"/>
    <x v="2"/>
    <x v="1"/>
  </r>
  <r>
    <x v="0"/>
    <x v="10"/>
    <s v="De Bonte Raaf"/>
    <x v="5"/>
    <x v="2"/>
    <n v="24.56"/>
    <x v="2"/>
    <x v="0"/>
    <x v="0"/>
    <x v="2"/>
    <x v="1"/>
  </r>
  <r>
    <x v="0"/>
    <x v="10"/>
    <s v="De Bonte Raaf"/>
    <x v="5"/>
    <x v="3"/>
    <n v="119.04"/>
    <x v="2"/>
    <x v="0"/>
    <x v="0"/>
    <x v="2"/>
    <x v="1"/>
  </r>
  <r>
    <x v="0"/>
    <x v="10"/>
    <s v="De Bonte Raaf"/>
    <x v="5"/>
    <x v="4"/>
    <n v="8.68"/>
    <x v="2"/>
    <x v="0"/>
    <x v="0"/>
    <x v="2"/>
    <x v="1"/>
  </r>
  <r>
    <x v="0"/>
    <x v="10"/>
    <s v="De Bonte Raaf"/>
    <x v="5"/>
    <x v="8"/>
    <n v="130.01"/>
    <x v="2"/>
    <x v="0"/>
    <x v="0"/>
    <x v="2"/>
    <x v="1"/>
  </r>
  <r>
    <x v="0"/>
    <x v="10"/>
    <s v="De Bonte Raaf"/>
    <x v="5"/>
    <x v="6"/>
    <n v="5.73"/>
    <x v="2"/>
    <x v="0"/>
    <x v="0"/>
    <x v="2"/>
    <x v="1"/>
  </r>
  <r>
    <x v="0"/>
    <x v="10"/>
    <s v="De Bonte Raaf"/>
    <x v="5"/>
    <x v="7"/>
    <n v="109.71"/>
    <x v="2"/>
    <x v="0"/>
    <x v="0"/>
    <x v="2"/>
    <x v="1"/>
  </r>
  <r>
    <x v="0"/>
    <x v="10"/>
    <s v="De Bonte Raaf"/>
    <x v="6"/>
    <x v="0"/>
    <n v="2951"/>
    <x v="2"/>
    <x v="0"/>
    <x v="0"/>
    <x v="0"/>
    <x v="0"/>
  </r>
  <r>
    <x v="0"/>
    <x v="10"/>
    <s v="De Bonte Raaf"/>
    <x v="6"/>
    <x v="1"/>
    <n v="236.08"/>
    <x v="2"/>
    <x v="0"/>
    <x v="0"/>
    <x v="0"/>
    <x v="0"/>
  </r>
  <r>
    <x v="0"/>
    <x v="10"/>
    <s v="De Bonte Raaf"/>
    <x v="6"/>
    <x v="2"/>
    <n v="44.26"/>
    <x v="2"/>
    <x v="0"/>
    <x v="0"/>
    <x v="0"/>
    <x v="0"/>
  </r>
  <r>
    <x v="0"/>
    <x v="10"/>
    <s v="De Bonte Raaf"/>
    <x v="6"/>
    <x v="3"/>
    <n v="214.54"/>
    <x v="2"/>
    <x v="0"/>
    <x v="0"/>
    <x v="0"/>
    <x v="0"/>
  </r>
  <r>
    <x v="0"/>
    <x v="10"/>
    <s v="De Bonte Raaf"/>
    <x v="6"/>
    <x v="4"/>
    <n v="15.64"/>
    <x v="2"/>
    <x v="0"/>
    <x v="0"/>
    <x v="0"/>
    <x v="0"/>
  </r>
  <r>
    <x v="0"/>
    <x v="10"/>
    <s v="De Bonte Raaf"/>
    <x v="6"/>
    <x v="5"/>
    <n v="86.76"/>
    <x v="2"/>
    <x v="0"/>
    <x v="0"/>
    <x v="0"/>
    <x v="0"/>
  </r>
  <r>
    <x v="0"/>
    <x v="10"/>
    <s v="De Bonte Raaf"/>
    <x v="6"/>
    <x v="6"/>
    <n v="10.33"/>
    <x v="2"/>
    <x v="0"/>
    <x v="0"/>
    <x v="0"/>
    <x v="0"/>
  </r>
  <r>
    <x v="0"/>
    <x v="10"/>
    <s v="De Bonte Raaf"/>
    <x v="6"/>
    <x v="7"/>
    <n v="197.72"/>
    <x v="2"/>
    <x v="0"/>
    <x v="0"/>
    <x v="0"/>
    <x v="0"/>
  </r>
  <r>
    <x v="0"/>
    <x v="10"/>
    <s v="De Bonte Raaf"/>
    <x v="7"/>
    <x v="0"/>
    <n v="2080"/>
    <x v="2"/>
    <x v="4"/>
    <x v="0"/>
    <x v="2"/>
    <x v="0"/>
  </r>
  <r>
    <x v="0"/>
    <x v="10"/>
    <s v="De Bonte Raaf"/>
    <x v="7"/>
    <x v="1"/>
    <n v="166.4"/>
    <x v="2"/>
    <x v="4"/>
    <x v="0"/>
    <x v="2"/>
    <x v="0"/>
  </r>
  <r>
    <x v="0"/>
    <x v="10"/>
    <s v="De Bonte Raaf"/>
    <x v="7"/>
    <x v="2"/>
    <n v="31.2"/>
    <x v="2"/>
    <x v="4"/>
    <x v="0"/>
    <x v="2"/>
    <x v="0"/>
  </r>
  <r>
    <x v="0"/>
    <x v="10"/>
    <s v="De Bonte Raaf"/>
    <x v="7"/>
    <x v="3"/>
    <n v="151.22"/>
    <x v="2"/>
    <x v="4"/>
    <x v="0"/>
    <x v="2"/>
    <x v="0"/>
  </r>
  <r>
    <x v="0"/>
    <x v="10"/>
    <s v="De Bonte Raaf"/>
    <x v="7"/>
    <x v="4"/>
    <n v="11.02"/>
    <x v="2"/>
    <x v="4"/>
    <x v="0"/>
    <x v="2"/>
    <x v="0"/>
  </r>
  <r>
    <x v="0"/>
    <x v="10"/>
    <s v="De Bonte Raaf"/>
    <x v="7"/>
    <x v="5"/>
    <n v="61.15"/>
    <x v="2"/>
    <x v="4"/>
    <x v="0"/>
    <x v="2"/>
    <x v="0"/>
  </r>
  <r>
    <x v="0"/>
    <x v="10"/>
    <s v="De Bonte Raaf"/>
    <x v="7"/>
    <x v="6"/>
    <n v="7.28"/>
    <x v="2"/>
    <x v="4"/>
    <x v="0"/>
    <x v="2"/>
    <x v="0"/>
  </r>
  <r>
    <x v="0"/>
    <x v="10"/>
    <s v="De Bonte Raaf"/>
    <x v="7"/>
    <x v="7"/>
    <n v="139.36000000000001"/>
    <x v="2"/>
    <x v="4"/>
    <x v="0"/>
    <x v="2"/>
    <x v="0"/>
  </r>
  <r>
    <x v="0"/>
    <x v="10"/>
    <s v="De Bonte Raaf"/>
    <x v="8"/>
    <x v="0"/>
    <n v="1132"/>
    <x v="3"/>
    <x v="0"/>
    <x v="0"/>
    <x v="2"/>
    <x v="0"/>
  </r>
  <r>
    <x v="0"/>
    <x v="10"/>
    <s v="De Bonte Raaf"/>
    <x v="8"/>
    <x v="1"/>
    <n v="90.56"/>
    <x v="3"/>
    <x v="0"/>
    <x v="0"/>
    <x v="2"/>
    <x v="0"/>
  </r>
  <r>
    <x v="0"/>
    <x v="10"/>
    <s v="De Bonte Raaf"/>
    <x v="8"/>
    <x v="2"/>
    <n v="16.98"/>
    <x v="3"/>
    <x v="0"/>
    <x v="0"/>
    <x v="2"/>
    <x v="0"/>
  </r>
  <r>
    <x v="0"/>
    <x v="10"/>
    <s v="De Bonte Raaf"/>
    <x v="8"/>
    <x v="3"/>
    <n v="82.3"/>
    <x v="3"/>
    <x v="0"/>
    <x v="0"/>
    <x v="2"/>
    <x v="0"/>
  </r>
  <r>
    <x v="0"/>
    <x v="10"/>
    <s v="De Bonte Raaf"/>
    <x v="8"/>
    <x v="4"/>
    <n v="6"/>
    <x v="3"/>
    <x v="0"/>
    <x v="0"/>
    <x v="2"/>
    <x v="0"/>
  </r>
  <r>
    <x v="0"/>
    <x v="10"/>
    <s v="De Bonte Raaf"/>
    <x v="8"/>
    <x v="5"/>
    <n v="33.28"/>
    <x v="3"/>
    <x v="0"/>
    <x v="0"/>
    <x v="2"/>
    <x v="0"/>
  </r>
  <r>
    <x v="0"/>
    <x v="10"/>
    <s v="De Bonte Raaf"/>
    <x v="8"/>
    <x v="6"/>
    <n v="3.96"/>
    <x v="3"/>
    <x v="0"/>
    <x v="0"/>
    <x v="2"/>
    <x v="0"/>
  </r>
  <r>
    <x v="0"/>
    <x v="10"/>
    <s v="De Bonte Raaf"/>
    <x v="8"/>
    <x v="7"/>
    <n v="75.84"/>
    <x v="3"/>
    <x v="0"/>
    <x v="0"/>
    <x v="2"/>
    <x v="0"/>
  </r>
  <r>
    <x v="0"/>
    <x v="11"/>
    <s v="De Bonte Raaf"/>
    <x v="12"/>
    <x v="3"/>
    <n v="0.11"/>
    <x v="1"/>
    <x v="3"/>
    <x v="0"/>
    <x v="0"/>
    <x v="0"/>
  </r>
  <r>
    <x v="0"/>
    <x v="11"/>
    <s v="De Bonte Raaf"/>
    <x v="12"/>
    <x v="4"/>
    <n v="0.01"/>
    <x v="1"/>
    <x v="3"/>
    <x v="0"/>
    <x v="0"/>
    <x v="0"/>
  </r>
  <r>
    <x v="0"/>
    <x v="11"/>
    <s v="De Bonte Raaf"/>
    <x v="12"/>
    <x v="8"/>
    <n v="0.13"/>
    <x v="1"/>
    <x v="3"/>
    <x v="0"/>
    <x v="0"/>
    <x v="0"/>
  </r>
  <r>
    <x v="0"/>
    <x v="11"/>
    <s v="De Bonte Raaf"/>
    <x v="12"/>
    <x v="6"/>
    <n v="0.01"/>
    <x v="1"/>
    <x v="3"/>
    <x v="0"/>
    <x v="0"/>
    <x v="0"/>
  </r>
  <r>
    <x v="0"/>
    <x v="11"/>
    <s v="De Bonte Raaf"/>
    <x v="12"/>
    <x v="7"/>
    <n v="0.11"/>
    <x v="1"/>
    <x v="3"/>
    <x v="0"/>
    <x v="0"/>
    <x v="0"/>
  </r>
  <r>
    <x v="0"/>
    <x v="11"/>
    <s v="De Bonte Raaf"/>
    <x v="0"/>
    <x v="0"/>
    <n v="2191"/>
    <x v="0"/>
    <x v="0"/>
    <x v="0"/>
    <x v="0"/>
    <x v="0"/>
  </r>
  <r>
    <x v="0"/>
    <x v="11"/>
    <s v="De Bonte Raaf"/>
    <x v="0"/>
    <x v="1"/>
    <n v="175.28"/>
    <x v="0"/>
    <x v="0"/>
    <x v="0"/>
    <x v="0"/>
    <x v="0"/>
  </r>
  <r>
    <x v="0"/>
    <x v="11"/>
    <s v="De Bonte Raaf"/>
    <x v="0"/>
    <x v="2"/>
    <n v="32.86"/>
    <x v="0"/>
    <x v="0"/>
    <x v="0"/>
    <x v="0"/>
    <x v="0"/>
  </r>
  <r>
    <x v="0"/>
    <x v="11"/>
    <s v="De Bonte Raaf"/>
    <x v="0"/>
    <x v="3"/>
    <n v="187.24"/>
    <x v="0"/>
    <x v="0"/>
    <x v="0"/>
    <x v="0"/>
    <x v="0"/>
  </r>
  <r>
    <x v="0"/>
    <x v="11"/>
    <s v="De Bonte Raaf"/>
    <x v="0"/>
    <x v="4"/>
    <n v="13.65"/>
    <x v="0"/>
    <x v="0"/>
    <x v="0"/>
    <x v="0"/>
    <x v="0"/>
  </r>
  <r>
    <x v="0"/>
    <x v="11"/>
    <s v="De Bonte Raaf"/>
    <x v="0"/>
    <x v="5"/>
    <n v="75.72"/>
    <x v="0"/>
    <x v="0"/>
    <x v="0"/>
    <x v="0"/>
    <x v="0"/>
  </r>
  <r>
    <x v="0"/>
    <x v="11"/>
    <s v="De Bonte Raaf"/>
    <x v="0"/>
    <x v="6"/>
    <n v="9.01"/>
    <x v="0"/>
    <x v="0"/>
    <x v="0"/>
    <x v="0"/>
    <x v="0"/>
  </r>
  <r>
    <x v="0"/>
    <x v="11"/>
    <s v="De Bonte Raaf"/>
    <x v="0"/>
    <x v="7"/>
    <n v="172.56"/>
    <x v="0"/>
    <x v="0"/>
    <x v="0"/>
    <x v="0"/>
    <x v="0"/>
  </r>
  <r>
    <x v="0"/>
    <x v="11"/>
    <s v="De Bonte Raaf"/>
    <x v="9"/>
    <x v="0"/>
    <n v="836.96"/>
    <x v="1"/>
    <x v="0"/>
    <x v="0"/>
    <x v="0"/>
    <x v="0"/>
  </r>
  <r>
    <x v="0"/>
    <x v="11"/>
    <s v="De Bonte Raaf"/>
    <x v="9"/>
    <x v="13"/>
    <n v="3422.21"/>
    <x v="1"/>
    <x v="0"/>
    <x v="0"/>
    <x v="0"/>
    <x v="0"/>
  </r>
  <r>
    <x v="0"/>
    <x v="11"/>
    <s v="De Bonte Raaf"/>
    <x v="9"/>
    <x v="1"/>
    <n v="340.73"/>
    <x v="1"/>
    <x v="0"/>
    <x v="0"/>
    <x v="0"/>
    <x v="0"/>
  </r>
  <r>
    <x v="0"/>
    <x v="11"/>
    <s v="De Bonte Raaf"/>
    <x v="9"/>
    <x v="2"/>
    <n v="12.55"/>
    <x v="1"/>
    <x v="0"/>
    <x v="0"/>
    <x v="0"/>
    <x v="0"/>
  </r>
  <r>
    <x v="0"/>
    <x v="11"/>
    <s v="De Bonte Raaf"/>
    <x v="9"/>
    <x v="3"/>
    <n v="411.66"/>
    <x v="1"/>
    <x v="0"/>
    <x v="0"/>
    <x v="0"/>
    <x v="0"/>
  </r>
  <r>
    <x v="0"/>
    <x v="11"/>
    <s v="De Bonte Raaf"/>
    <x v="9"/>
    <x v="4"/>
    <n v="30.01"/>
    <x v="1"/>
    <x v="0"/>
    <x v="0"/>
    <x v="0"/>
    <x v="0"/>
  </r>
  <r>
    <x v="0"/>
    <x v="11"/>
    <s v="De Bonte Raaf"/>
    <x v="9"/>
    <x v="5"/>
    <n v="166.48"/>
    <x v="1"/>
    <x v="0"/>
    <x v="0"/>
    <x v="0"/>
    <x v="0"/>
  </r>
  <r>
    <x v="0"/>
    <x v="11"/>
    <s v="De Bonte Raaf"/>
    <x v="9"/>
    <x v="6"/>
    <n v="19.82"/>
    <x v="1"/>
    <x v="0"/>
    <x v="0"/>
    <x v="0"/>
    <x v="0"/>
  </r>
  <r>
    <x v="0"/>
    <x v="11"/>
    <s v="De Bonte Raaf"/>
    <x v="9"/>
    <x v="7"/>
    <n v="379.38"/>
    <x v="1"/>
    <x v="0"/>
    <x v="0"/>
    <x v="0"/>
    <x v="0"/>
  </r>
  <r>
    <x v="0"/>
    <x v="11"/>
    <s v="De Bonte Raaf"/>
    <x v="10"/>
    <x v="0"/>
    <n v="1050"/>
    <x v="2"/>
    <x v="1"/>
    <x v="0"/>
    <x v="0"/>
    <x v="1"/>
  </r>
  <r>
    <x v="0"/>
    <x v="11"/>
    <s v="De Bonte Raaf"/>
    <x v="10"/>
    <x v="9"/>
    <n v="17.5"/>
    <x v="2"/>
    <x v="1"/>
    <x v="0"/>
    <x v="0"/>
    <x v="1"/>
  </r>
  <r>
    <x v="0"/>
    <x v="11"/>
    <s v="De Bonte Raaf"/>
    <x v="10"/>
    <x v="10"/>
    <n v="5"/>
    <x v="2"/>
    <x v="1"/>
    <x v="0"/>
    <x v="0"/>
    <x v="1"/>
  </r>
  <r>
    <x v="0"/>
    <x v="11"/>
    <s v="De Bonte Raaf"/>
    <x v="10"/>
    <x v="1"/>
    <n v="84"/>
    <x v="2"/>
    <x v="1"/>
    <x v="0"/>
    <x v="0"/>
    <x v="1"/>
  </r>
  <r>
    <x v="0"/>
    <x v="11"/>
    <s v="De Bonte Raaf"/>
    <x v="10"/>
    <x v="2"/>
    <n v="15.75"/>
    <x v="2"/>
    <x v="1"/>
    <x v="0"/>
    <x v="0"/>
    <x v="1"/>
  </r>
  <r>
    <x v="0"/>
    <x v="11"/>
    <s v="De Bonte Raaf"/>
    <x v="10"/>
    <x v="3"/>
    <n v="86.11"/>
    <x v="2"/>
    <x v="1"/>
    <x v="0"/>
    <x v="0"/>
    <x v="1"/>
  </r>
  <r>
    <x v="0"/>
    <x v="11"/>
    <s v="De Bonte Raaf"/>
    <x v="10"/>
    <x v="4"/>
    <n v="6.28"/>
    <x v="2"/>
    <x v="1"/>
    <x v="0"/>
    <x v="0"/>
    <x v="1"/>
  </r>
  <r>
    <x v="0"/>
    <x v="11"/>
    <s v="De Bonte Raaf"/>
    <x v="10"/>
    <x v="5"/>
    <n v="34.82"/>
    <x v="2"/>
    <x v="1"/>
    <x v="0"/>
    <x v="0"/>
    <x v="1"/>
  </r>
  <r>
    <x v="0"/>
    <x v="11"/>
    <s v="De Bonte Raaf"/>
    <x v="10"/>
    <x v="6"/>
    <n v="4.1500000000000004"/>
    <x v="2"/>
    <x v="1"/>
    <x v="0"/>
    <x v="0"/>
    <x v="1"/>
  </r>
  <r>
    <x v="0"/>
    <x v="11"/>
    <s v="De Bonte Raaf"/>
    <x v="10"/>
    <x v="7"/>
    <n v="79.36"/>
    <x v="2"/>
    <x v="1"/>
    <x v="0"/>
    <x v="0"/>
    <x v="1"/>
  </r>
  <r>
    <x v="0"/>
    <x v="11"/>
    <s v="De Bonte Raaf"/>
    <x v="1"/>
    <x v="0"/>
    <n v="1110"/>
    <x v="1"/>
    <x v="1"/>
    <x v="0"/>
    <x v="1"/>
    <x v="1"/>
  </r>
  <r>
    <x v="0"/>
    <x v="11"/>
    <s v="De Bonte Raaf"/>
    <x v="1"/>
    <x v="1"/>
    <n v="88.8"/>
    <x v="1"/>
    <x v="1"/>
    <x v="0"/>
    <x v="1"/>
    <x v="1"/>
  </r>
  <r>
    <x v="0"/>
    <x v="11"/>
    <s v="De Bonte Raaf"/>
    <x v="1"/>
    <x v="2"/>
    <n v="16.649999999999999"/>
    <x v="1"/>
    <x v="1"/>
    <x v="0"/>
    <x v="1"/>
    <x v="1"/>
  </r>
  <r>
    <x v="0"/>
    <x v="11"/>
    <s v="De Bonte Raaf"/>
    <x v="1"/>
    <x v="3"/>
    <n v="94.86"/>
    <x v="1"/>
    <x v="1"/>
    <x v="0"/>
    <x v="1"/>
    <x v="1"/>
  </r>
  <r>
    <x v="0"/>
    <x v="11"/>
    <s v="De Bonte Raaf"/>
    <x v="1"/>
    <x v="4"/>
    <n v="6.92"/>
    <x v="1"/>
    <x v="1"/>
    <x v="0"/>
    <x v="1"/>
    <x v="1"/>
  </r>
  <r>
    <x v="0"/>
    <x v="11"/>
    <s v="De Bonte Raaf"/>
    <x v="1"/>
    <x v="8"/>
    <n v="103.6"/>
    <x v="1"/>
    <x v="1"/>
    <x v="0"/>
    <x v="1"/>
    <x v="1"/>
  </r>
  <r>
    <x v="0"/>
    <x v="11"/>
    <s v="De Bonte Raaf"/>
    <x v="1"/>
    <x v="6"/>
    <n v="4.57"/>
    <x v="1"/>
    <x v="1"/>
    <x v="0"/>
    <x v="1"/>
    <x v="1"/>
  </r>
  <r>
    <x v="0"/>
    <x v="11"/>
    <s v="De Bonte Raaf"/>
    <x v="1"/>
    <x v="7"/>
    <n v="87.42"/>
    <x v="1"/>
    <x v="1"/>
    <x v="0"/>
    <x v="1"/>
    <x v="1"/>
  </r>
  <r>
    <x v="0"/>
    <x v="11"/>
    <s v="De Bonte Raaf"/>
    <x v="2"/>
    <x v="0"/>
    <n v="5826"/>
    <x v="1"/>
    <x v="2"/>
    <x v="0"/>
    <x v="1"/>
    <x v="1"/>
  </r>
  <r>
    <x v="0"/>
    <x v="11"/>
    <s v="De Bonte Raaf"/>
    <x v="2"/>
    <x v="1"/>
    <n v="466.08"/>
    <x v="1"/>
    <x v="2"/>
    <x v="0"/>
    <x v="1"/>
    <x v="1"/>
  </r>
  <r>
    <x v="0"/>
    <x v="11"/>
    <s v="De Bonte Raaf"/>
    <x v="2"/>
    <x v="2"/>
    <n v="87.39"/>
    <x v="1"/>
    <x v="2"/>
    <x v="0"/>
    <x v="1"/>
    <x v="1"/>
  </r>
  <r>
    <x v="0"/>
    <x v="11"/>
    <s v="De Bonte Raaf"/>
    <x v="2"/>
    <x v="3"/>
    <n v="346.73"/>
    <x v="1"/>
    <x v="2"/>
    <x v="0"/>
    <x v="1"/>
    <x v="1"/>
  </r>
  <r>
    <x v="0"/>
    <x v="11"/>
    <s v="De Bonte Raaf"/>
    <x v="2"/>
    <x v="4"/>
    <n v="25.28"/>
    <x v="1"/>
    <x v="2"/>
    <x v="0"/>
    <x v="1"/>
    <x v="1"/>
  </r>
  <r>
    <x v="0"/>
    <x v="11"/>
    <s v="De Bonte Raaf"/>
    <x v="2"/>
    <x v="5"/>
    <n v="140.22"/>
    <x v="1"/>
    <x v="2"/>
    <x v="0"/>
    <x v="1"/>
    <x v="1"/>
  </r>
  <r>
    <x v="0"/>
    <x v="11"/>
    <s v="De Bonte Raaf"/>
    <x v="2"/>
    <x v="6"/>
    <n v="16.690000000000001"/>
    <x v="1"/>
    <x v="2"/>
    <x v="0"/>
    <x v="1"/>
    <x v="1"/>
  </r>
  <r>
    <x v="0"/>
    <x v="11"/>
    <s v="De Bonte Raaf"/>
    <x v="2"/>
    <x v="7"/>
    <n v="319.55"/>
    <x v="1"/>
    <x v="2"/>
    <x v="0"/>
    <x v="1"/>
    <x v="1"/>
  </r>
  <r>
    <x v="0"/>
    <x v="11"/>
    <s v="De Bonte Raaf"/>
    <x v="3"/>
    <x v="0"/>
    <n v="1278.44"/>
    <x v="2"/>
    <x v="0"/>
    <x v="0"/>
    <x v="0"/>
    <x v="1"/>
  </r>
  <r>
    <x v="0"/>
    <x v="11"/>
    <s v="De Bonte Raaf"/>
    <x v="3"/>
    <x v="1"/>
    <n v="102.28"/>
    <x v="2"/>
    <x v="0"/>
    <x v="0"/>
    <x v="0"/>
    <x v="1"/>
  </r>
  <r>
    <x v="0"/>
    <x v="11"/>
    <s v="De Bonte Raaf"/>
    <x v="3"/>
    <x v="2"/>
    <n v="19.18"/>
    <x v="2"/>
    <x v="0"/>
    <x v="0"/>
    <x v="0"/>
    <x v="1"/>
  </r>
  <r>
    <x v="0"/>
    <x v="11"/>
    <s v="De Bonte Raaf"/>
    <x v="3"/>
    <x v="3"/>
    <n v="109.11"/>
    <x v="2"/>
    <x v="0"/>
    <x v="0"/>
    <x v="0"/>
    <x v="1"/>
  </r>
  <r>
    <x v="0"/>
    <x v="11"/>
    <s v="De Bonte Raaf"/>
    <x v="3"/>
    <x v="4"/>
    <n v="7.95"/>
    <x v="2"/>
    <x v="0"/>
    <x v="0"/>
    <x v="0"/>
    <x v="1"/>
  </r>
  <r>
    <x v="0"/>
    <x v="11"/>
    <s v="De Bonte Raaf"/>
    <x v="3"/>
    <x v="5"/>
    <n v="44.12"/>
    <x v="2"/>
    <x v="0"/>
    <x v="0"/>
    <x v="0"/>
    <x v="1"/>
  </r>
  <r>
    <x v="0"/>
    <x v="11"/>
    <s v="De Bonte Raaf"/>
    <x v="3"/>
    <x v="6"/>
    <n v="5.25"/>
    <x v="2"/>
    <x v="0"/>
    <x v="0"/>
    <x v="0"/>
    <x v="1"/>
  </r>
  <r>
    <x v="0"/>
    <x v="11"/>
    <s v="De Bonte Raaf"/>
    <x v="3"/>
    <x v="7"/>
    <n v="100.55"/>
    <x v="2"/>
    <x v="0"/>
    <x v="0"/>
    <x v="0"/>
    <x v="1"/>
  </r>
  <r>
    <x v="0"/>
    <x v="11"/>
    <s v="De Bonte Raaf"/>
    <x v="4"/>
    <x v="0"/>
    <n v="1766.76"/>
    <x v="0"/>
    <x v="0"/>
    <x v="0"/>
    <x v="1"/>
    <x v="1"/>
  </r>
  <r>
    <x v="0"/>
    <x v="11"/>
    <s v="De Bonte Raaf"/>
    <x v="4"/>
    <x v="1"/>
    <n v="141.34"/>
    <x v="0"/>
    <x v="0"/>
    <x v="0"/>
    <x v="1"/>
    <x v="1"/>
  </r>
  <r>
    <x v="0"/>
    <x v="11"/>
    <s v="De Bonte Raaf"/>
    <x v="4"/>
    <x v="2"/>
    <n v="26.5"/>
    <x v="0"/>
    <x v="0"/>
    <x v="0"/>
    <x v="1"/>
    <x v="1"/>
  </r>
  <r>
    <x v="0"/>
    <x v="11"/>
    <s v="De Bonte Raaf"/>
    <x v="4"/>
    <x v="3"/>
    <n v="150.96"/>
    <x v="0"/>
    <x v="0"/>
    <x v="0"/>
    <x v="1"/>
    <x v="1"/>
  </r>
  <r>
    <x v="0"/>
    <x v="11"/>
    <s v="De Bonte Raaf"/>
    <x v="4"/>
    <x v="4"/>
    <n v="11.01"/>
    <x v="0"/>
    <x v="0"/>
    <x v="0"/>
    <x v="1"/>
    <x v="1"/>
  </r>
  <r>
    <x v="0"/>
    <x v="11"/>
    <s v="De Bonte Raaf"/>
    <x v="4"/>
    <x v="5"/>
    <n v="61.05"/>
    <x v="0"/>
    <x v="0"/>
    <x v="0"/>
    <x v="1"/>
    <x v="1"/>
  </r>
  <r>
    <x v="0"/>
    <x v="11"/>
    <s v="De Bonte Raaf"/>
    <x v="4"/>
    <x v="6"/>
    <n v="7.27"/>
    <x v="0"/>
    <x v="0"/>
    <x v="0"/>
    <x v="1"/>
    <x v="1"/>
  </r>
  <r>
    <x v="0"/>
    <x v="11"/>
    <s v="De Bonte Raaf"/>
    <x v="4"/>
    <x v="7"/>
    <n v="139.12"/>
    <x v="0"/>
    <x v="0"/>
    <x v="0"/>
    <x v="1"/>
    <x v="1"/>
  </r>
  <r>
    <x v="0"/>
    <x v="11"/>
    <s v="De Bonte Raaf"/>
    <x v="5"/>
    <x v="0"/>
    <n v="1637.4"/>
    <x v="2"/>
    <x v="0"/>
    <x v="0"/>
    <x v="2"/>
    <x v="1"/>
  </r>
  <r>
    <x v="0"/>
    <x v="11"/>
    <s v="De Bonte Raaf"/>
    <x v="5"/>
    <x v="1"/>
    <n v="130.99"/>
    <x v="2"/>
    <x v="0"/>
    <x v="0"/>
    <x v="2"/>
    <x v="1"/>
  </r>
  <r>
    <x v="0"/>
    <x v="11"/>
    <s v="De Bonte Raaf"/>
    <x v="5"/>
    <x v="2"/>
    <n v="24.56"/>
    <x v="2"/>
    <x v="0"/>
    <x v="0"/>
    <x v="2"/>
    <x v="1"/>
  </r>
  <r>
    <x v="0"/>
    <x v="11"/>
    <s v="De Bonte Raaf"/>
    <x v="5"/>
    <x v="3"/>
    <n v="139.93"/>
    <x v="2"/>
    <x v="0"/>
    <x v="0"/>
    <x v="2"/>
    <x v="1"/>
  </r>
  <r>
    <x v="0"/>
    <x v="11"/>
    <s v="De Bonte Raaf"/>
    <x v="5"/>
    <x v="4"/>
    <n v="10.199999999999999"/>
    <x v="2"/>
    <x v="0"/>
    <x v="0"/>
    <x v="2"/>
    <x v="1"/>
  </r>
  <r>
    <x v="0"/>
    <x v="11"/>
    <s v="De Bonte Raaf"/>
    <x v="5"/>
    <x v="8"/>
    <n v="152.82"/>
    <x v="2"/>
    <x v="0"/>
    <x v="0"/>
    <x v="2"/>
    <x v="1"/>
  </r>
  <r>
    <x v="0"/>
    <x v="11"/>
    <s v="De Bonte Raaf"/>
    <x v="5"/>
    <x v="6"/>
    <n v="6.74"/>
    <x v="2"/>
    <x v="0"/>
    <x v="0"/>
    <x v="2"/>
    <x v="1"/>
  </r>
  <r>
    <x v="0"/>
    <x v="11"/>
    <s v="De Bonte Raaf"/>
    <x v="5"/>
    <x v="7"/>
    <n v="128.96"/>
    <x v="2"/>
    <x v="0"/>
    <x v="0"/>
    <x v="2"/>
    <x v="1"/>
  </r>
  <r>
    <x v="0"/>
    <x v="11"/>
    <s v="De Bonte Raaf"/>
    <x v="6"/>
    <x v="0"/>
    <n v="2951"/>
    <x v="2"/>
    <x v="0"/>
    <x v="0"/>
    <x v="0"/>
    <x v="0"/>
  </r>
  <r>
    <x v="0"/>
    <x v="11"/>
    <s v="De Bonte Raaf"/>
    <x v="6"/>
    <x v="1"/>
    <n v="236.08"/>
    <x v="2"/>
    <x v="0"/>
    <x v="0"/>
    <x v="0"/>
    <x v="0"/>
  </r>
  <r>
    <x v="0"/>
    <x v="11"/>
    <s v="De Bonte Raaf"/>
    <x v="6"/>
    <x v="2"/>
    <n v="44.26"/>
    <x v="2"/>
    <x v="0"/>
    <x v="0"/>
    <x v="0"/>
    <x v="0"/>
  </r>
  <r>
    <x v="0"/>
    <x v="11"/>
    <s v="De Bonte Raaf"/>
    <x v="6"/>
    <x v="3"/>
    <n v="252.19"/>
    <x v="2"/>
    <x v="0"/>
    <x v="0"/>
    <x v="0"/>
    <x v="0"/>
  </r>
  <r>
    <x v="0"/>
    <x v="11"/>
    <s v="De Bonte Raaf"/>
    <x v="6"/>
    <x v="4"/>
    <n v="18.38"/>
    <x v="2"/>
    <x v="0"/>
    <x v="0"/>
    <x v="0"/>
    <x v="0"/>
  </r>
  <r>
    <x v="0"/>
    <x v="11"/>
    <s v="De Bonte Raaf"/>
    <x v="6"/>
    <x v="5"/>
    <n v="101.98"/>
    <x v="2"/>
    <x v="0"/>
    <x v="0"/>
    <x v="0"/>
    <x v="0"/>
  </r>
  <r>
    <x v="0"/>
    <x v="11"/>
    <s v="De Bonte Raaf"/>
    <x v="6"/>
    <x v="6"/>
    <n v="12.14"/>
    <x v="2"/>
    <x v="0"/>
    <x v="0"/>
    <x v="0"/>
    <x v="0"/>
  </r>
  <r>
    <x v="0"/>
    <x v="11"/>
    <s v="De Bonte Raaf"/>
    <x v="6"/>
    <x v="7"/>
    <n v="232.41"/>
    <x v="2"/>
    <x v="0"/>
    <x v="0"/>
    <x v="0"/>
    <x v="0"/>
  </r>
  <r>
    <x v="0"/>
    <x v="11"/>
    <s v="De Bonte Raaf"/>
    <x v="7"/>
    <x v="0"/>
    <n v="2080"/>
    <x v="2"/>
    <x v="4"/>
    <x v="0"/>
    <x v="2"/>
    <x v="0"/>
  </r>
  <r>
    <x v="0"/>
    <x v="11"/>
    <s v="De Bonte Raaf"/>
    <x v="7"/>
    <x v="1"/>
    <n v="166.4"/>
    <x v="2"/>
    <x v="4"/>
    <x v="0"/>
    <x v="2"/>
    <x v="0"/>
  </r>
  <r>
    <x v="0"/>
    <x v="11"/>
    <s v="De Bonte Raaf"/>
    <x v="7"/>
    <x v="2"/>
    <n v="31.2"/>
    <x v="2"/>
    <x v="4"/>
    <x v="0"/>
    <x v="2"/>
    <x v="0"/>
  </r>
  <r>
    <x v="0"/>
    <x v="11"/>
    <s v="De Bonte Raaf"/>
    <x v="7"/>
    <x v="3"/>
    <n v="177.53"/>
    <x v="2"/>
    <x v="4"/>
    <x v="0"/>
    <x v="2"/>
    <x v="0"/>
  </r>
  <r>
    <x v="0"/>
    <x v="11"/>
    <s v="De Bonte Raaf"/>
    <x v="7"/>
    <x v="4"/>
    <n v="12.94"/>
    <x v="2"/>
    <x v="4"/>
    <x v="0"/>
    <x v="2"/>
    <x v="0"/>
  </r>
  <r>
    <x v="0"/>
    <x v="11"/>
    <s v="De Bonte Raaf"/>
    <x v="7"/>
    <x v="5"/>
    <n v="71.790000000000006"/>
    <x v="2"/>
    <x v="4"/>
    <x v="0"/>
    <x v="2"/>
    <x v="0"/>
  </r>
  <r>
    <x v="0"/>
    <x v="11"/>
    <s v="De Bonte Raaf"/>
    <x v="7"/>
    <x v="6"/>
    <n v="8.5500000000000007"/>
    <x v="2"/>
    <x v="4"/>
    <x v="0"/>
    <x v="2"/>
    <x v="0"/>
  </r>
  <r>
    <x v="0"/>
    <x v="11"/>
    <s v="De Bonte Raaf"/>
    <x v="7"/>
    <x v="7"/>
    <n v="163.61000000000001"/>
    <x v="2"/>
    <x v="4"/>
    <x v="0"/>
    <x v="2"/>
    <x v="0"/>
  </r>
  <r>
    <x v="0"/>
    <x v="11"/>
    <s v="De Bonte Raaf"/>
    <x v="8"/>
    <x v="0"/>
    <n v="1132"/>
    <x v="3"/>
    <x v="0"/>
    <x v="0"/>
    <x v="2"/>
    <x v="0"/>
  </r>
  <r>
    <x v="0"/>
    <x v="11"/>
    <s v="De Bonte Raaf"/>
    <x v="8"/>
    <x v="1"/>
    <n v="90.56"/>
    <x v="3"/>
    <x v="0"/>
    <x v="0"/>
    <x v="2"/>
    <x v="0"/>
  </r>
  <r>
    <x v="0"/>
    <x v="11"/>
    <s v="De Bonte Raaf"/>
    <x v="8"/>
    <x v="2"/>
    <n v="16.98"/>
    <x v="3"/>
    <x v="0"/>
    <x v="0"/>
    <x v="2"/>
    <x v="0"/>
  </r>
  <r>
    <x v="0"/>
    <x v="11"/>
    <s v="De Bonte Raaf"/>
    <x v="8"/>
    <x v="3"/>
    <n v="96.74"/>
    <x v="3"/>
    <x v="0"/>
    <x v="0"/>
    <x v="2"/>
    <x v="0"/>
  </r>
  <r>
    <x v="0"/>
    <x v="11"/>
    <s v="De Bonte Raaf"/>
    <x v="8"/>
    <x v="4"/>
    <n v="7.05"/>
    <x v="3"/>
    <x v="0"/>
    <x v="0"/>
    <x v="2"/>
    <x v="0"/>
  </r>
  <r>
    <x v="0"/>
    <x v="11"/>
    <s v="De Bonte Raaf"/>
    <x v="8"/>
    <x v="5"/>
    <n v="39.119999999999997"/>
    <x v="3"/>
    <x v="0"/>
    <x v="0"/>
    <x v="2"/>
    <x v="0"/>
  </r>
  <r>
    <x v="0"/>
    <x v="11"/>
    <s v="De Bonte Raaf"/>
    <x v="8"/>
    <x v="6"/>
    <n v="4.66"/>
    <x v="3"/>
    <x v="0"/>
    <x v="0"/>
    <x v="2"/>
    <x v="0"/>
  </r>
  <r>
    <x v="0"/>
    <x v="11"/>
    <s v="De Bonte Raaf"/>
    <x v="8"/>
    <x v="7"/>
    <n v="89.15"/>
    <x v="3"/>
    <x v="0"/>
    <x v="0"/>
    <x v="2"/>
    <x v="0"/>
  </r>
  <r>
    <x v="0"/>
    <x v="11"/>
    <s v="De Bonte Raaf"/>
    <x v="11"/>
    <x v="3"/>
    <n v="0.24"/>
    <x v="3"/>
    <x v="0"/>
    <x v="0"/>
    <x v="2"/>
    <x v="0"/>
  </r>
  <r>
    <x v="0"/>
    <x v="11"/>
    <s v="De Bonte Raaf"/>
    <x v="11"/>
    <x v="4"/>
    <n v="0.02"/>
    <x v="3"/>
    <x v="0"/>
    <x v="0"/>
    <x v="2"/>
    <x v="0"/>
  </r>
  <r>
    <x v="0"/>
    <x v="11"/>
    <s v="De Bonte Raaf"/>
    <x v="11"/>
    <x v="8"/>
    <n v="0.26"/>
    <x v="3"/>
    <x v="0"/>
    <x v="0"/>
    <x v="2"/>
    <x v="0"/>
  </r>
  <r>
    <x v="0"/>
    <x v="11"/>
    <s v="De Bonte Raaf"/>
    <x v="11"/>
    <x v="6"/>
    <n v="0.01"/>
    <x v="3"/>
    <x v="0"/>
    <x v="0"/>
    <x v="2"/>
    <x v="0"/>
  </r>
  <r>
    <x v="0"/>
    <x v="11"/>
    <s v="De Bonte Raaf"/>
    <x v="11"/>
    <x v="7"/>
    <n v="0.22"/>
    <x v="3"/>
    <x v="0"/>
    <x v="0"/>
    <x v="2"/>
    <x v="0"/>
  </r>
  <r>
    <x v="1"/>
    <x v="0"/>
    <s v="De Bonte Raaf"/>
    <x v="12"/>
    <x v="0"/>
    <n v="301.2"/>
    <x v="1"/>
    <x v="3"/>
    <x v="0"/>
    <x v="0"/>
    <x v="0"/>
  </r>
  <r>
    <x v="1"/>
    <x v="0"/>
    <s v="De Bonte Raaf"/>
    <x v="12"/>
    <x v="14"/>
    <n v="60"/>
    <x v="1"/>
    <x v="3"/>
    <x v="0"/>
    <x v="0"/>
    <x v="0"/>
  </r>
  <r>
    <x v="1"/>
    <x v="0"/>
    <s v="De Bonte Raaf"/>
    <x v="12"/>
    <x v="1"/>
    <n v="24.1"/>
    <x v="1"/>
    <x v="3"/>
    <x v="0"/>
    <x v="0"/>
    <x v="0"/>
  </r>
  <r>
    <x v="1"/>
    <x v="0"/>
    <s v="De Bonte Raaf"/>
    <x v="12"/>
    <x v="2"/>
    <n v="4.5199999999999996"/>
    <x v="1"/>
    <x v="3"/>
    <x v="0"/>
    <x v="0"/>
    <x v="0"/>
  </r>
  <r>
    <x v="1"/>
    <x v="0"/>
    <s v="De Bonte Raaf"/>
    <x v="12"/>
    <x v="3"/>
    <n v="27.2"/>
    <x v="1"/>
    <x v="3"/>
    <x v="0"/>
    <x v="0"/>
    <x v="0"/>
  </r>
  <r>
    <x v="1"/>
    <x v="0"/>
    <s v="De Bonte Raaf"/>
    <x v="12"/>
    <x v="4"/>
    <n v="1.95"/>
    <x v="1"/>
    <x v="3"/>
    <x v="0"/>
    <x v="0"/>
    <x v="0"/>
  </r>
  <r>
    <x v="1"/>
    <x v="0"/>
    <s v="De Bonte Raaf"/>
    <x v="12"/>
    <x v="8"/>
    <n v="27.81"/>
    <x v="1"/>
    <x v="3"/>
    <x v="0"/>
    <x v="0"/>
    <x v="0"/>
  </r>
  <r>
    <x v="1"/>
    <x v="0"/>
    <s v="De Bonte Raaf"/>
    <x v="12"/>
    <x v="6"/>
    <n v="1.34"/>
    <x v="1"/>
    <x v="3"/>
    <x v="0"/>
    <x v="0"/>
    <x v="0"/>
  </r>
  <r>
    <x v="1"/>
    <x v="0"/>
    <s v="De Bonte Raaf"/>
    <x v="12"/>
    <x v="7"/>
    <n v="25.28"/>
    <x v="1"/>
    <x v="3"/>
    <x v="0"/>
    <x v="0"/>
    <x v="0"/>
  </r>
  <r>
    <x v="1"/>
    <x v="0"/>
    <s v="De Bonte Raaf"/>
    <x v="0"/>
    <x v="0"/>
    <n v="2191"/>
    <x v="0"/>
    <x v="0"/>
    <x v="0"/>
    <x v="0"/>
    <x v="0"/>
  </r>
  <r>
    <x v="1"/>
    <x v="0"/>
    <s v="De Bonte Raaf"/>
    <x v="0"/>
    <x v="14"/>
    <n v="50"/>
    <x v="0"/>
    <x v="0"/>
    <x v="0"/>
    <x v="0"/>
    <x v="0"/>
  </r>
  <r>
    <x v="1"/>
    <x v="0"/>
    <s v="De Bonte Raaf"/>
    <x v="0"/>
    <x v="1"/>
    <n v="175.28"/>
    <x v="0"/>
    <x v="0"/>
    <x v="0"/>
    <x v="0"/>
    <x v="0"/>
  </r>
  <r>
    <x v="1"/>
    <x v="0"/>
    <s v="De Bonte Raaf"/>
    <x v="0"/>
    <x v="2"/>
    <n v="32.86"/>
    <x v="0"/>
    <x v="0"/>
    <x v="0"/>
    <x v="0"/>
    <x v="0"/>
  </r>
  <r>
    <x v="1"/>
    <x v="0"/>
    <s v="De Bonte Raaf"/>
    <x v="0"/>
    <x v="3"/>
    <n v="168.75"/>
    <x v="0"/>
    <x v="0"/>
    <x v="0"/>
    <x v="0"/>
    <x v="0"/>
  </r>
  <r>
    <x v="1"/>
    <x v="0"/>
    <s v="De Bonte Raaf"/>
    <x v="0"/>
    <x v="4"/>
    <n v="12.1"/>
    <x v="0"/>
    <x v="0"/>
    <x v="0"/>
    <x v="0"/>
    <x v="0"/>
  </r>
  <r>
    <x v="1"/>
    <x v="0"/>
    <s v="De Bonte Raaf"/>
    <x v="0"/>
    <x v="5"/>
    <n v="60.51"/>
    <x v="0"/>
    <x v="0"/>
    <x v="0"/>
    <x v="0"/>
    <x v="0"/>
  </r>
  <r>
    <x v="1"/>
    <x v="0"/>
    <s v="De Bonte Raaf"/>
    <x v="0"/>
    <x v="6"/>
    <n v="8.2899999999999991"/>
    <x v="0"/>
    <x v="0"/>
    <x v="0"/>
    <x v="0"/>
    <x v="0"/>
  </r>
  <r>
    <x v="1"/>
    <x v="0"/>
    <s v="De Bonte Raaf"/>
    <x v="0"/>
    <x v="7"/>
    <n v="156.87"/>
    <x v="0"/>
    <x v="0"/>
    <x v="0"/>
    <x v="0"/>
    <x v="0"/>
  </r>
  <r>
    <x v="1"/>
    <x v="0"/>
    <s v="De Bonte Raaf"/>
    <x v="1"/>
    <x v="0"/>
    <n v="1110"/>
    <x v="1"/>
    <x v="1"/>
    <x v="0"/>
    <x v="1"/>
    <x v="1"/>
  </r>
  <r>
    <x v="1"/>
    <x v="0"/>
    <s v="De Bonte Raaf"/>
    <x v="1"/>
    <x v="14"/>
    <n v="50"/>
    <x v="1"/>
    <x v="1"/>
    <x v="0"/>
    <x v="1"/>
    <x v="1"/>
  </r>
  <r>
    <x v="1"/>
    <x v="0"/>
    <s v="De Bonte Raaf"/>
    <x v="1"/>
    <x v="1"/>
    <n v="88.8"/>
    <x v="1"/>
    <x v="1"/>
    <x v="0"/>
    <x v="1"/>
    <x v="1"/>
  </r>
  <r>
    <x v="1"/>
    <x v="0"/>
    <s v="De Bonte Raaf"/>
    <x v="1"/>
    <x v="2"/>
    <n v="16.649999999999999"/>
    <x v="1"/>
    <x v="1"/>
    <x v="0"/>
    <x v="1"/>
    <x v="1"/>
  </r>
  <r>
    <x v="1"/>
    <x v="0"/>
    <s v="De Bonte Raaf"/>
    <x v="1"/>
    <x v="3"/>
    <n v="87.35"/>
    <x v="1"/>
    <x v="1"/>
    <x v="0"/>
    <x v="1"/>
    <x v="1"/>
  </r>
  <r>
    <x v="1"/>
    <x v="0"/>
    <s v="De Bonte Raaf"/>
    <x v="1"/>
    <x v="4"/>
    <n v="6.26"/>
    <x v="1"/>
    <x v="1"/>
    <x v="0"/>
    <x v="1"/>
    <x v="1"/>
  </r>
  <r>
    <x v="1"/>
    <x v="0"/>
    <s v="De Bonte Raaf"/>
    <x v="1"/>
    <x v="8"/>
    <n v="89.32"/>
    <x v="1"/>
    <x v="1"/>
    <x v="0"/>
    <x v="1"/>
    <x v="1"/>
  </r>
  <r>
    <x v="1"/>
    <x v="0"/>
    <s v="De Bonte Raaf"/>
    <x v="1"/>
    <x v="6"/>
    <n v="4.29"/>
    <x v="1"/>
    <x v="1"/>
    <x v="0"/>
    <x v="1"/>
    <x v="1"/>
  </r>
  <r>
    <x v="1"/>
    <x v="0"/>
    <s v="De Bonte Raaf"/>
    <x v="1"/>
    <x v="7"/>
    <n v="81.2"/>
    <x v="1"/>
    <x v="1"/>
    <x v="0"/>
    <x v="1"/>
    <x v="1"/>
  </r>
  <r>
    <x v="1"/>
    <x v="0"/>
    <s v="De Bonte Raaf"/>
    <x v="2"/>
    <x v="0"/>
    <n v="5826"/>
    <x v="1"/>
    <x v="2"/>
    <x v="0"/>
    <x v="1"/>
    <x v="1"/>
  </r>
  <r>
    <x v="1"/>
    <x v="0"/>
    <s v="De Bonte Raaf"/>
    <x v="2"/>
    <x v="14"/>
    <n v="60"/>
    <x v="1"/>
    <x v="2"/>
    <x v="0"/>
    <x v="1"/>
    <x v="1"/>
  </r>
  <r>
    <x v="1"/>
    <x v="0"/>
    <s v="De Bonte Raaf"/>
    <x v="2"/>
    <x v="1"/>
    <n v="466.08"/>
    <x v="1"/>
    <x v="2"/>
    <x v="0"/>
    <x v="1"/>
    <x v="1"/>
  </r>
  <r>
    <x v="1"/>
    <x v="0"/>
    <s v="De Bonte Raaf"/>
    <x v="2"/>
    <x v="2"/>
    <n v="87.39"/>
    <x v="1"/>
    <x v="2"/>
    <x v="0"/>
    <x v="1"/>
    <x v="1"/>
  </r>
  <r>
    <x v="1"/>
    <x v="0"/>
    <s v="De Bonte Raaf"/>
    <x v="2"/>
    <x v="3"/>
    <n v="365.9"/>
    <x v="1"/>
    <x v="2"/>
    <x v="0"/>
    <x v="1"/>
    <x v="1"/>
  </r>
  <r>
    <x v="1"/>
    <x v="0"/>
    <s v="De Bonte Raaf"/>
    <x v="2"/>
    <x v="4"/>
    <n v="26.24"/>
    <x v="1"/>
    <x v="2"/>
    <x v="0"/>
    <x v="1"/>
    <x v="1"/>
  </r>
  <r>
    <x v="1"/>
    <x v="0"/>
    <s v="De Bonte Raaf"/>
    <x v="2"/>
    <x v="5"/>
    <n v="131.19999999999999"/>
    <x v="1"/>
    <x v="2"/>
    <x v="0"/>
    <x v="1"/>
    <x v="1"/>
  </r>
  <r>
    <x v="1"/>
    <x v="0"/>
    <s v="De Bonte Raaf"/>
    <x v="2"/>
    <x v="6"/>
    <n v="17.98"/>
    <x v="1"/>
    <x v="2"/>
    <x v="0"/>
    <x v="1"/>
    <x v="1"/>
  </r>
  <r>
    <x v="1"/>
    <x v="0"/>
    <s v="De Bonte Raaf"/>
    <x v="2"/>
    <x v="7"/>
    <n v="340.15"/>
    <x v="1"/>
    <x v="2"/>
    <x v="0"/>
    <x v="1"/>
    <x v="1"/>
  </r>
  <r>
    <x v="1"/>
    <x v="0"/>
    <s v="De Bonte Raaf"/>
    <x v="3"/>
    <x v="0"/>
    <n v="1278.44"/>
    <x v="2"/>
    <x v="0"/>
    <x v="0"/>
    <x v="0"/>
    <x v="1"/>
  </r>
  <r>
    <x v="1"/>
    <x v="0"/>
    <s v="De Bonte Raaf"/>
    <x v="3"/>
    <x v="14"/>
    <n v="50"/>
    <x v="2"/>
    <x v="0"/>
    <x v="0"/>
    <x v="0"/>
    <x v="1"/>
  </r>
  <r>
    <x v="1"/>
    <x v="0"/>
    <s v="De Bonte Raaf"/>
    <x v="3"/>
    <x v="1"/>
    <n v="102.28"/>
    <x v="2"/>
    <x v="0"/>
    <x v="0"/>
    <x v="0"/>
    <x v="1"/>
  </r>
  <r>
    <x v="1"/>
    <x v="0"/>
    <s v="De Bonte Raaf"/>
    <x v="3"/>
    <x v="2"/>
    <n v="19.18"/>
    <x v="2"/>
    <x v="0"/>
    <x v="0"/>
    <x v="0"/>
    <x v="1"/>
  </r>
  <r>
    <x v="1"/>
    <x v="0"/>
    <s v="De Bonte Raaf"/>
    <x v="3"/>
    <x v="3"/>
    <n v="100.03"/>
    <x v="2"/>
    <x v="0"/>
    <x v="0"/>
    <x v="0"/>
    <x v="1"/>
  </r>
  <r>
    <x v="1"/>
    <x v="0"/>
    <s v="De Bonte Raaf"/>
    <x v="3"/>
    <x v="4"/>
    <n v="7.17"/>
    <x v="2"/>
    <x v="0"/>
    <x v="0"/>
    <x v="0"/>
    <x v="1"/>
  </r>
  <r>
    <x v="1"/>
    <x v="0"/>
    <s v="De Bonte Raaf"/>
    <x v="3"/>
    <x v="5"/>
    <n v="35.869999999999997"/>
    <x v="2"/>
    <x v="0"/>
    <x v="0"/>
    <x v="0"/>
    <x v="1"/>
  </r>
  <r>
    <x v="1"/>
    <x v="0"/>
    <s v="De Bonte Raaf"/>
    <x v="3"/>
    <x v="6"/>
    <n v="4.92"/>
    <x v="2"/>
    <x v="0"/>
    <x v="0"/>
    <x v="0"/>
    <x v="1"/>
  </r>
  <r>
    <x v="1"/>
    <x v="0"/>
    <s v="De Bonte Raaf"/>
    <x v="3"/>
    <x v="7"/>
    <n v="92.99"/>
    <x v="2"/>
    <x v="0"/>
    <x v="0"/>
    <x v="0"/>
    <x v="1"/>
  </r>
  <r>
    <x v="1"/>
    <x v="0"/>
    <s v="De Bonte Raaf"/>
    <x v="4"/>
    <x v="0"/>
    <n v="1766.76"/>
    <x v="0"/>
    <x v="0"/>
    <x v="0"/>
    <x v="1"/>
    <x v="1"/>
  </r>
  <r>
    <x v="1"/>
    <x v="0"/>
    <s v="De Bonte Raaf"/>
    <x v="4"/>
    <x v="14"/>
    <n v="60"/>
    <x v="0"/>
    <x v="0"/>
    <x v="0"/>
    <x v="1"/>
    <x v="1"/>
  </r>
  <r>
    <x v="1"/>
    <x v="0"/>
    <s v="De Bonte Raaf"/>
    <x v="4"/>
    <x v="1"/>
    <n v="141.34"/>
    <x v="0"/>
    <x v="0"/>
    <x v="0"/>
    <x v="1"/>
    <x v="1"/>
  </r>
  <r>
    <x v="1"/>
    <x v="0"/>
    <s v="De Bonte Raaf"/>
    <x v="4"/>
    <x v="2"/>
    <n v="26.5"/>
    <x v="0"/>
    <x v="0"/>
    <x v="0"/>
    <x v="1"/>
    <x v="1"/>
  </r>
  <r>
    <x v="1"/>
    <x v="0"/>
    <s v="De Bonte Raaf"/>
    <x v="4"/>
    <x v="3"/>
    <n v="137.56"/>
    <x v="0"/>
    <x v="0"/>
    <x v="0"/>
    <x v="1"/>
    <x v="1"/>
  </r>
  <r>
    <x v="1"/>
    <x v="0"/>
    <s v="De Bonte Raaf"/>
    <x v="4"/>
    <x v="4"/>
    <n v="9.86"/>
    <x v="0"/>
    <x v="0"/>
    <x v="0"/>
    <x v="1"/>
    <x v="1"/>
  </r>
  <r>
    <x v="1"/>
    <x v="0"/>
    <s v="De Bonte Raaf"/>
    <x v="4"/>
    <x v="5"/>
    <n v="49.32"/>
    <x v="0"/>
    <x v="0"/>
    <x v="0"/>
    <x v="1"/>
    <x v="1"/>
  </r>
  <r>
    <x v="1"/>
    <x v="0"/>
    <s v="De Bonte Raaf"/>
    <x v="4"/>
    <x v="6"/>
    <n v="6.76"/>
    <x v="0"/>
    <x v="0"/>
    <x v="0"/>
    <x v="1"/>
    <x v="1"/>
  </r>
  <r>
    <x v="1"/>
    <x v="0"/>
    <s v="De Bonte Raaf"/>
    <x v="4"/>
    <x v="7"/>
    <n v="127.87"/>
    <x v="0"/>
    <x v="0"/>
    <x v="0"/>
    <x v="1"/>
    <x v="1"/>
  </r>
  <r>
    <x v="1"/>
    <x v="0"/>
    <s v="De Bonte Raaf"/>
    <x v="5"/>
    <x v="0"/>
    <n v="1637.4"/>
    <x v="2"/>
    <x v="0"/>
    <x v="0"/>
    <x v="2"/>
    <x v="1"/>
  </r>
  <r>
    <x v="1"/>
    <x v="0"/>
    <s v="De Bonte Raaf"/>
    <x v="5"/>
    <x v="14"/>
    <n v="50"/>
    <x v="2"/>
    <x v="0"/>
    <x v="0"/>
    <x v="2"/>
    <x v="1"/>
  </r>
  <r>
    <x v="1"/>
    <x v="0"/>
    <s v="De Bonte Raaf"/>
    <x v="5"/>
    <x v="1"/>
    <n v="130.99"/>
    <x v="2"/>
    <x v="0"/>
    <x v="0"/>
    <x v="2"/>
    <x v="1"/>
  </r>
  <r>
    <x v="1"/>
    <x v="0"/>
    <s v="De Bonte Raaf"/>
    <x v="5"/>
    <x v="2"/>
    <n v="24.56"/>
    <x v="2"/>
    <x v="0"/>
    <x v="0"/>
    <x v="2"/>
    <x v="1"/>
  </r>
  <r>
    <x v="1"/>
    <x v="0"/>
    <s v="De Bonte Raaf"/>
    <x v="5"/>
    <x v="3"/>
    <n v="127.06"/>
    <x v="2"/>
    <x v="0"/>
    <x v="0"/>
    <x v="2"/>
    <x v="1"/>
  </r>
  <r>
    <x v="1"/>
    <x v="0"/>
    <s v="De Bonte Raaf"/>
    <x v="5"/>
    <x v="4"/>
    <n v="9.11"/>
    <x v="2"/>
    <x v="0"/>
    <x v="0"/>
    <x v="2"/>
    <x v="1"/>
  </r>
  <r>
    <x v="1"/>
    <x v="0"/>
    <s v="De Bonte Raaf"/>
    <x v="5"/>
    <x v="8"/>
    <n v="129.93"/>
    <x v="2"/>
    <x v="0"/>
    <x v="0"/>
    <x v="2"/>
    <x v="1"/>
  </r>
  <r>
    <x v="1"/>
    <x v="0"/>
    <s v="De Bonte Raaf"/>
    <x v="5"/>
    <x v="6"/>
    <n v="6.24"/>
    <x v="2"/>
    <x v="0"/>
    <x v="0"/>
    <x v="2"/>
    <x v="1"/>
  </r>
  <r>
    <x v="1"/>
    <x v="0"/>
    <s v="De Bonte Raaf"/>
    <x v="5"/>
    <x v="7"/>
    <n v="118.12"/>
    <x v="2"/>
    <x v="0"/>
    <x v="0"/>
    <x v="2"/>
    <x v="1"/>
  </r>
  <r>
    <x v="1"/>
    <x v="0"/>
    <s v="De Bonte Raaf"/>
    <x v="6"/>
    <x v="0"/>
    <n v="2951"/>
    <x v="2"/>
    <x v="0"/>
    <x v="0"/>
    <x v="0"/>
    <x v="0"/>
  </r>
  <r>
    <x v="1"/>
    <x v="0"/>
    <s v="De Bonte Raaf"/>
    <x v="6"/>
    <x v="14"/>
    <n v="60"/>
    <x v="2"/>
    <x v="0"/>
    <x v="0"/>
    <x v="0"/>
    <x v="0"/>
  </r>
  <r>
    <x v="1"/>
    <x v="0"/>
    <s v="De Bonte Raaf"/>
    <x v="6"/>
    <x v="1"/>
    <n v="236.08"/>
    <x v="2"/>
    <x v="0"/>
    <x v="0"/>
    <x v="0"/>
    <x v="0"/>
  </r>
  <r>
    <x v="1"/>
    <x v="0"/>
    <s v="De Bonte Raaf"/>
    <x v="6"/>
    <x v="2"/>
    <n v="44.26"/>
    <x v="2"/>
    <x v="0"/>
    <x v="0"/>
    <x v="0"/>
    <x v="0"/>
  </r>
  <r>
    <x v="1"/>
    <x v="0"/>
    <s v="De Bonte Raaf"/>
    <x v="6"/>
    <x v="3"/>
    <n v="226.73"/>
    <x v="2"/>
    <x v="0"/>
    <x v="0"/>
    <x v="0"/>
    <x v="0"/>
  </r>
  <r>
    <x v="1"/>
    <x v="0"/>
    <s v="De Bonte Raaf"/>
    <x v="6"/>
    <x v="4"/>
    <n v="16.260000000000002"/>
    <x v="2"/>
    <x v="0"/>
    <x v="0"/>
    <x v="0"/>
    <x v="0"/>
  </r>
  <r>
    <x v="1"/>
    <x v="0"/>
    <s v="De Bonte Raaf"/>
    <x v="6"/>
    <x v="5"/>
    <n v="81.3"/>
    <x v="2"/>
    <x v="0"/>
    <x v="0"/>
    <x v="0"/>
    <x v="0"/>
  </r>
  <r>
    <x v="1"/>
    <x v="0"/>
    <s v="De Bonte Raaf"/>
    <x v="6"/>
    <x v="6"/>
    <n v="11.14"/>
    <x v="2"/>
    <x v="0"/>
    <x v="0"/>
    <x v="0"/>
    <x v="0"/>
  </r>
  <r>
    <x v="1"/>
    <x v="0"/>
    <s v="De Bonte Raaf"/>
    <x v="6"/>
    <x v="7"/>
    <n v="210.77"/>
    <x v="2"/>
    <x v="0"/>
    <x v="0"/>
    <x v="0"/>
    <x v="0"/>
  </r>
  <r>
    <x v="1"/>
    <x v="0"/>
    <s v="De Bonte Raaf"/>
    <x v="7"/>
    <x v="0"/>
    <n v="2080"/>
    <x v="2"/>
    <x v="4"/>
    <x v="0"/>
    <x v="2"/>
    <x v="0"/>
  </r>
  <r>
    <x v="1"/>
    <x v="0"/>
    <s v="De Bonte Raaf"/>
    <x v="7"/>
    <x v="14"/>
    <n v="50"/>
    <x v="2"/>
    <x v="4"/>
    <x v="0"/>
    <x v="2"/>
    <x v="0"/>
  </r>
  <r>
    <x v="1"/>
    <x v="0"/>
    <s v="De Bonte Raaf"/>
    <x v="7"/>
    <x v="1"/>
    <n v="166.4"/>
    <x v="2"/>
    <x v="4"/>
    <x v="0"/>
    <x v="2"/>
    <x v="0"/>
  </r>
  <r>
    <x v="1"/>
    <x v="0"/>
    <s v="De Bonte Raaf"/>
    <x v="7"/>
    <x v="2"/>
    <n v="31.2"/>
    <x v="2"/>
    <x v="4"/>
    <x v="0"/>
    <x v="2"/>
    <x v="0"/>
  </r>
  <r>
    <x v="1"/>
    <x v="0"/>
    <s v="De Bonte Raaf"/>
    <x v="7"/>
    <x v="3"/>
    <n v="160.38999999999999"/>
    <x v="2"/>
    <x v="4"/>
    <x v="0"/>
    <x v="2"/>
    <x v="0"/>
  </r>
  <r>
    <x v="1"/>
    <x v="0"/>
    <s v="De Bonte Raaf"/>
    <x v="7"/>
    <x v="4"/>
    <n v="11.5"/>
    <x v="2"/>
    <x v="4"/>
    <x v="0"/>
    <x v="2"/>
    <x v="0"/>
  </r>
  <r>
    <x v="1"/>
    <x v="0"/>
    <s v="De Bonte Raaf"/>
    <x v="7"/>
    <x v="5"/>
    <n v="57.51"/>
    <x v="2"/>
    <x v="4"/>
    <x v="0"/>
    <x v="2"/>
    <x v="0"/>
  </r>
  <r>
    <x v="1"/>
    <x v="0"/>
    <s v="De Bonte Raaf"/>
    <x v="7"/>
    <x v="6"/>
    <n v="7.88"/>
    <x v="2"/>
    <x v="4"/>
    <x v="0"/>
    <x v="2"/>
    <x v="0"/>
  </r>
  <r>
    <x v="1"/>
    <x v="0"/>
    <s v="De Bonte Raaf"/>
    <x v="7"/>
    <x v="7"/>
    <n v="149.1"/>
    <x v="2"/>
    <x v="4"/>
    <x v="0"/>
    <x v="2"/>
    <x v="0"/>
  </r>
  <r>
    <x v="1"/>
    <x v="0"/>
    <s v="De Bonte Raaf"/>
    <x v="8"/>
    <x v="0"/>
    <n v="1132"/>
    <x v="3"/>
    <x v="0"/>
    <x v="0"/>
    <x v="2"/>
    <x v="0"/>
  </r>
  <r>
    <x v="1"/>
    <x v="0"/>
    <s v="De Bonte Raaf"/>
    <x v="8"/>
    <x v="14"/>
    <n v="60"/>
    <x v="3"/>
    <x v="0"/>
    <x v="0"/>
    <x v="2"/>
    <x v="0"/>
  </r>
  <r>
    <x v="1"/>
    <x v="0"/>
    <s v="De Bonte Raaf"/>
    <x v="8"/>
    <x v="1"/>
    <n v="90.56"/>
    <x v="3"/>
    <x v="0"/>
    <x v="0"/>
    <x v="2"/>
    <x v="0"/>
  </r>
  <r>
    <x v="1"/>
    <x v="0"/>
    <s v="De Bonte Raaf"/>
    <x v="8"/>
    <x v="2"/>
    <n v="16.98"/>
    <x v="3"/>
    <x v="0"/>
    <x v="0"/>
    <x v="2"/>
    <x v="0"/>
  </r>
  <r>
    <x v="1"/>
    <x v="0"/>
    <s v="De Bonte Raaf"/>
    <x v="8"/>
    <x v="3"/>
    <n v="89.76"/>
    <x v="3"/>
    <x v="0"/>
    <x v="0"/>
    <x v="2"/>
    <x v="0"/>
  </r>
  <r>
    <x v="1"/>
    <x v="0"/>
    <s v="De Bonte Raaf"/>
    <x v="8"/>
    <x v="4"/>
    <n v="6.44"/>
    <x v="3"/>
    <x v="0"/>
    <x v="0"/>
    <x v="2"/>
    <x v="0"/>
  </r>
  <r>
    <x v="1"/>
    <x v="0"/>
    <s v="De Bonte Raaf"/>
    <x v="8"/>
    <x v="5"/>
    <n v="32.18"/>
    <x v="3"/>
    <x v="0"/>
    <x v="0"/>
    <x v="2"/>
    <x v="0"/>
  </r>
  <r>
    <x v="1"/>
    <x v="0"/>
    <s v="De Bonte Raaf"/>
    <x v="8"/>
    <x v="6"/>
    <n v="4.41"/>
    <x v="3"/>
    <x v="0"/>
    <x v="0"/>
    <x v="2"/>
    <x v="0"/>
  </r>
  <r>
    <x v="1"/>
    <x v="0"/>
    <s v="De Bonte Raaf"/>
    <x v="8"/>
    <x v="7"/>
    <n v="83.44"/>
    <x v="3"/>
    <x v="0"/>
    <x v="0"/>
    <x v="2"/>
    <x v="0"/>
  </r>
  <r>
    <x v="1"/>
    <x v="0"/>
    <s v="De Bonte Raaf"/>
    <x v="11"/>
    <x v="14"/>
    <n v="50"/>
    <x v="3"/>
    <x v="0"/>
    <x v="0"/>
    <x v="2"/>
    <x v="0"/>
  </r>
  <r>
    <x v="1"/>
    <x v="1"/>
    <s v="De Bonte Raaf"/>
    <x v="12"/>
    <x v="0"/>
    <n v="225.9"/>
    <x v="1"/>
    <x v="3"/>
    <x v="0"/>
    <x v="0"/>
    <x v="0"/>
  </r>
  <r>
    <x v="1"/>
    <x v="1"/>
    <s v="De Bonte Raaf"/>
    <x v="12"/>
    <x v="1"/>
    <n v="18.07"/>
    <x v="1"/>
    <x v="3"/>
    <x v="0"/>
    <x v="0"/>
    <x v="0"/>
  </r>
  <r>
    <x v="1"/>
    <x v="1"/>
    <s v="De Bonte Raaf"/>
    <x v="12"/>
    <x v="2"/>
    <n v="3.39"/>
    <x v="1"/>
    <x v="3"/>
    <x v="0"/>
    <x v="0"/>
    <x v="0"/>
  </r>
  <r>
    <x v="1"/>
    <x v="1"/>
    <s v="De Bonte Raaf"/>
    <x v="12"/>
    <x v="3"/>
    <n v="17.010000000000002"/>
    <x v="1"/>
    <x v="3"/>
    <x v="0"/>
    <x v="0"/>
    <x v="0"/>
  </r>
  <r>
    <x v="1"/>
    <x v="1"/>
    <s v="De Bonte Raaf"/>
    <x v="12"/>
    <x v="4"/>
    <n v="1.22"/>
    <x v="1"/>
    <x v="3"/>
    <x v="0"/>
    <x v="0"/>
    <x v="0"/>
  </r>
  <r>
    <x v="1"/>
    <x v="1"/>
    <s v="De Bonte Raaf"/>
    <x v="12"/>
    <x v="8"/>
    <n v="17.39"/>
    <x v="1"/>
    <x v="3"/>
    <x v="0"/>
    <x v="0"/>
    <x v="0"/>
  </r>
  <r>
    <x v="1"/>
    <x v="1"/>
    <s v="De Bonte Raaf"/>
    <x v="12"/>
    <x v="6"/>
    <n v="0.84"/>
    <x v="1"/>
    <x v="3"/>
    <x v="0"/>
    <x v="0"/>
    <x v="0"/>
  </r>
  <r>
    <x v="1"/>
    <x v="1"/>
    <s v="De Bonte Raaf"/>
    <x v="12"/>
    <x v="7"/>
    <n v="15.81"/>
    <x v="1"/>
    <x v="3"/>
    <x v="0"/>
    <x v="0"/>
    <x v="0"/>
  </r>
  <r>
    <x v="1"/>
    <x v="1"/>
    <s v="De Bonte Raaf"/>
    <x v="0"/>
    <x v="0"/>
    <n v="2230"/>
    <x v="0"/>
    <x v="0"/>
    <x v="0"/>
    <x v="0"/>
    <x v="0"/>
  </r>
  <r>
    <x v="1"/>
    <x v="1"/>
    <s v="De Bonte Raaf"/>
    <x v="0"/>
    <x v="1"/>
    <n v="178.4"/>
    <x v="0"/>
    <x v="0"/>
    <x v="0"/>
    <x v="0"/>
    <x v="0"/>
  </r>
  <r>
    <x v="1"/>
    <x v="1"/>
    <s v="De Bonte Raaf"/>
    <x v="0"/>
    <x v="2"/>
    <n v="33.450000000000003"/>
    <x v="0"/>
    <x v="0"/>
    <x v="0"/>
    <x v="0"/>
    <x v="0"/>
  </r>
  <r>
    <x v="1"/>
    <x v="1"/>
    <s v="De Bonte Raaf"/>
    <x v="0"/>
    <x v="3"/>
    <n v="167.92"/>
    <x v="0"/>
    <x v="0"/>
    <x v="0"/>
    <x v="0"/>
    <x v="0"/>
  </r>
  <r>
    <x v="1"/>
    <x v="1"/>
    <s v="De Bonte Raaf"/>
    <x v="0"/>
    <x v="4"/>
    <n v="12.04"/>
    <x v="0"/>
    <x v="0"/>
    <x v="0"/>
    <x v="0"/>
    <x v="0"/>
  </r>
  <r>
    <x v="1"/>
    <x v="1"/>
    <s v="De Bonte Raaf"/>
    <x v="0"/>
    <x v="5"/>
    <n v="60.21"/>
    <x v="0"/>
    <x v="0"/>
    <x v="0"/>
    <x v="0"/>
    <x v="0"/>
  </r>
  <r>
    <x v="1"/>
    <x v="1"/>
    <s v="De Bonte Raaf"/>
    <x v="0"/>
    <x v="6"/>
    <n v="8.25"/>
    <x v="0"/>
    <x v="0"/>
    <x v="0"/>
    <x v="0"/>
    <x v="0"/>
  </r>
  <r>
    <x v="1"/>
    <x v="1"/>
    <s v="De Bonte Raaf"/>
    <x v="0"/>
    <x v="7"/>
    <n v="156.1"/>
    <x v="0"/>
    <x v="0"/>
    <x v="0"/>
    <x v="0"/>
    <x v="0"/>
  </r>
  <r>
    <x v="1"/>
    <x v="1"/>
    <s v="De Bonte Raaf"/>
    <x v="10"/>
    <x v="0"/>
    <n v="1050"/>
    <x v="2"/>
    <x v="1"/>
    <x v="0"/>
    <x v="0"/>
    <x v="1"/>
  </r>
  <r>
    <x v="1"/>
    <x v="1"/>
    <s v="De Bonte Raaf"/>
    <x v="10"/>
    <x v="9"/>
    <n v="17.5"/>
    <x v="2"/>
    <x v="1"/>
    <x v="0"/>
    <x v="0"/>
    <x v="1"/>
  </r>
  <r>
    <x v="1"/>
    <x v="1"/>
    <s v="De Bonte Raaf"/>
    <x v="10"/>
    <x v="10"/>
    <n v="5"/>
    <x v="2"/>
    <x v="1"/>
    <x v="0"/>
    <x v="0"/>
    <x v="1"/>
  </r>
  <r>
    <x v="1"/>
    <x v="1"/>
    <s v="De Bonte Raaf"/>
    <x v="10"/>
    <x v="1"/>
    <n v="84"/>
    <x v="2"/>
    <x v="1"/>
    <x v="0"/>
    <x v="0"/>
    <x v="1"/>
  </r>
  <r>
    <x v="1"/>
    <x v="1"/>
    <s v="De Bonte Raaf"/>
    <x v="10"/>
    <x v="2"/>
    <n v="15.75"/>
    <x v="2"/>
    <x v="1"/>
    <x v="0"/>
    <x v="0"/>
    <x v="1"/>
  </r>
  <r>
    <x v="1"/>
    <x v="1"/>
    <s v="De Bonte Raaf"/>
    <x v="10"/>
    <x v="3"/>
    <n v="79.06"/>
    <x v="2"/>
    <x v="1"/>
    <x v="0"/>
    <x v="0"/>
    <x v="1"/>
  </r>
  <r>
    <x v="1"/>
    <x v="1"/>
    <s v="De Bonte Raaf"/>
    <x v="10"/>
    <x v="4"/>
    <n v="5.67"/>
    <x v="2"/>
    <x v="1"/>
    <x v="0"/>
    <x v="0"/>
    <x v="1"/>
  </r>
  <r>
    <x v="1"/>
    <x v="1"/>
    <s v="De Bonte Raaf"/>
    <x v="10"/>
    <x v="5"/>
    <n v="28.35"/>
    <x v="2"/>
    <x v="1"/>
    <x v="0"/>
    <x v="0"/>
    <x v="1"/>
  </r>
  <r>
    <x v="1"/>
    <x v="1"/>
    <s v="De Bonte Raaf"/>
    <x v="10"/>
    <x v="6"/>
    <n v="3.88"/>
    <x v="2"/>
    <x v="1"/>
    <x v="0"/>
    <x v="0"/>
    <x v="1"/>
  </r>
  <r>
    <x v="1"/>
    <x v="1"/>
    <s v="De Bonte Raaf"/>
    <x v="10"/>
    <x v="7"/>
    <n v="73.5"/>
    <x v="2"/>
    <x v="1"/>
    <x v="0"/>
    <x v="0"/>
    <x v="1"/>
  </r>
  <r>
    <x v="1"/>
    <x v="1"/>
    <s v="De Bonte Raaf"/>
    <x v="13"/>
    <x v="0"/>
    <n v="1684.8"/>
    <x v="3"/>
    <x v="1"/>
    <x v="1"/>
    <x v="0"/>
    <x v="0"/>
  </r>
  <r>
    <x v="1"/>
    <x v="1"/>
    <s v="De Bonte Raaf"/>
    <x v="13"/>
    <x v="1"/>
    <n v="134.78"/>
    <x v="3"/>
    <x v="1"/>
    <x v="1"/>
    <x v="0"/>
    <x v="0"/>
  </r>
  <r>
    <x v="1"/>
    <x v="1"/>
    <s v="De Bonte Raaf"/>
    <x v="13"/>
    <x v="2"/>
    <n v="25.27"/>
    <x v="3"/>
    <x v="1"/>
    <x v="1"/>
    <x v="0"/>
    <x v="0"/>
  </r>
  <r>
    <x v="1"/>
    <x v="1"/>
    <s v="De Bonte Raaf"/>
    <x v="13"/>
    <x v="3"/>
    <n v="126.87"/>
    <x v="3"/>
    <x v="1"/>
    <x v="1"/>
    <x v="0"/>
    <x v="0"/>
  </r>
  <r>
    <x v="1"/>
    <x v="1"/>
    <s v="De Bonte Raaf"/>
    <x v="13"/>
    <x v="4"/>
    <n v="9.1"/>
    <x v="3"/>
    <x v="1"/>
    <x v="1"/>
    <x v="0"/>
    <x v="0"/>
  </r>
  <r>
    <x v="1"/>
    <x v="1"/>
    <s v="De Bonte Raaf"/>
    <x v="13"/>
    <x v="8"/>
    <n v="129.72999999999999"/>
    <x v="3"/>
    <x v="1"/>
    <x v="1"/>
    <x v="0"/>
    <x v="0"/>
  </r>
  <r>
    <x v="1"/>
    <x v="1"/>
    <s v="De Bonte Raaf"/>
    <x v="13"/>
    <x v="6"/>
    <n v="6.23"/>
    <x v="3"/>
    <x v="1"/>
    <x v="1"/>
    <x v="0"/>
    <x v="0"/>
  </r>
  <r>
    <x v="1"/>
    <x v="1"/>
    <s v="De Bonte Raaf"/>
    <x v="13"/>
    <x v="7"/>
    <n v="117.94"/>
    <x v="3"/>
    <x v="1"/>
    <x v="1"/>
    <x v="0"/>
    <x v="0"/>
  </r>
  <r>
    <x v="1"/>
    <x v="1"/>
    <s v="De Bonte Raaf"/>
    <x v="14"/>
    <x v="0"/>
    <n v="351.03"/>
    <x v="1"/>
    <x v="1"/>
    <x v="2"/>
    <x v="0"/>
    <x v="1"/>
  </r>
  <r>
    <x v="1"/>
    <x v="1"/>
    <s v="De Bonte Raaf"/>
    <x v="14"/>
    <x v="1"/>
    <n v="28.08"/>
    <x v="1"/>
    <x v="1"/>
    <x v="2"/>
    <x v="0"/>
    <x v="1"/>
  </r>
  <r>
    <x v="1"/>
    <x v="1"/>
    <s v="De Bonte Raaf"/>
    <x v="14"/>
    <x v="2"/>
    <n v="5.27"/>
    <x v="1"/>
    <x v="1"/>
    <x v="2"/>
    <x v="0"/>
    <x v="1"/>
  </r>
  <r>
    <x v="1"/>
    <x v="1"/>
    <s v="De Bonte Raaf"/>
    <x v="14"/>
    <x v="3"/>
    <n v="26.43"/>
    <x v="1"/>
    <x v="1"/>
    <x v="2"/>
    <x v="0"/>
    <x v="1"/>
  </r>
  <r>
    <x v="1"/>
    <x v="1"/>
    <s v="De Bonte Raaf"/>
    <x v="14"/>
    <x v="4"/>
    <n v="1.9"/>
    <x v="1"/>
    <x v="1"/>
    <x v="2"/>
    <x v="0"/>
    <x v="1"/>
  </r>
  <r>
    <x v="1"/>
    <x v="1"/>
    <s v="De Bonte Raaf"/>
    <x v="14"/>
    <x v="8"/>
    <n v="27.03"/>
    <x v="1"/>
    <x v="1"/>
    <x v="2"/>
    <x v="0"/>
    <x v="1"/>
  </r>
  <r>
    <x v="1"/>
    <x v="1"/>
    <s v="De Bonte Raaf"/>
    <x v="14"/>
    <x v="6"/>
    <n v="1.3"/>
    <x v="1"/>
    <x v="1"/>
    <x v="2"/>
    <x v="0"/>
    <x v="1"/>
  </r>
  <r>
    <x v="1"/>
    <x v="1"/>
    <s v="De Bonte Raaf"/>
    <x v="14"/>
    <x v="7"/>
    <n v="24.57"/>
    <x v="1"/>
    <x v="1"/>
    <x v="2"/>
    <x v="0"/>
    <x v="1"/>
  </r>
  <r>
    <x v="1"/>
    <x v="1"/>
    <s v="De Bonte Raaf"/>
    <x v="1"/>
    <x v="0"/>
    <n v="1110"/>
    <x v="1"/>
    <x v="1"/>
    <x v="0"/>
    <x v="1"/>
    <x v="1"/>
  </r>
  <r>
    <x v="1"/>
    <x v="1"/>
    <s v="De Bonte Raaf"/>
    <x v="1"/>
    <x v="1"/>
    <n v="88.8"/>
    <x v="1"/>
    <x v="1"/>
    <x v="0"/>
    <x v="1"/>
    <x v="1"/>
  </r>
  <r>
    <x v="1"/>
    <x v="1"/>
    <s v="De Bonte Raaf"/>
    <x v="1"/>
    <x v="2"/>
    <n v="16.649999999999999"/>
    <x v="1"/>
    <x v="1"/>
    <x v="0"/>
    <x v="1"/>
    <x v="1"/>
  </r>
  <r>
    <x v="1"/>
    <x v="1"/>
    <s v="De Bonte Raaf"/>
    <x v="1"/>
    <x v="3"/>
    <n v="83.58"/>
    <x v="1"/>
    <x v="1"/>
    <x v="0"/>
    <x v="1"/>
    <x v="1"/>
  </r>
  <r>
    <x v="1"/>
    <x v="1"/>
    <s v="De Bonte Raaf"/>
    <x v="1"/>
    <x v="4"/>
    <n v="5.99"/>
    <x v="1"/>
    <x v="1"/>
    <x v="0"/>
    <x v="1"/>
    <x v="1"/>
  </r>
  <r>
    <x v="1"/>
    <x v="1"/>
    <s v="De Bonte Raaf"/>
    <x v="1"/>
    <x v="8"/>
    <n v="85.47"/>
    <x v="1"/>
    <x v="1"/>
    <x v="0"/>
    <x v="1"/>
    <x v="1"/>
  </r>
  <r>
    <x v="1"/>
    <x v="1"/>
    <s v="De Bonte Raaf"/>
    <x v="1"/>
    <x v="6"/>
    <n v="4.1100000000000003"/>
    <x v="1"/>
    <x v="1"/>
    <x v="0"/>
    <x v="1"/>
    <x v="1"/>
  </r>
  <r>
    <x v="1"/>
    <x v="1"/>
    <s v="De Bonte Raaf"/>
    <x v="1"/>
    <x v="7"/>
    <n v="77.7"/>
    <x v="1"/>
    <x v="1"/>
    <x v="0"/>
    <x v="1"/>
    <x v="1"/>
  </r>
  <r>
    <x v="1"/>
    <x v="1"/>
    <s v="De Bonte Raaf"/>
    <x v="2"/>
    <x v="0"/>
    <n v="5826"/>
    <x v="1"/>
    <x v="2"/>
    <x v="0"/>
    <x v="1"/>
    <x v="1"/>
  </r>
  <r>
    <x v="1"/>
    <x v="1"/>
    <s v="De Bonte Raaf"/>
    <x v="2"/>
    <x v="1"/>
    <n v="466.08"/>
    <x v="1"/>
    <x v="2"/>
    <x v="0"/>
    <x v="1"/>
    <x v="1"/>
  </r>
  <r>
    <x v="1"/>
    <x v="1"/>
    <s v="De Bonte Raaf"/>
    <x v="2"/>
    <x v="2"/>
    <n v="87.39"/>
    <x v="1"/>
    <x v="2"/>
    <x v="0"/>
    <x v="1"/>
    <x v="1"/>
  </r>
  <r>
    <x v="1"/>
    <x v="1"/>
    <s v="De Bonte Raaf"/>
    <x v="2"/>
    <x v="3"/>
    <n v="365.9"/>
    <x v="1"/>
    <x v="2"/>
    <x v="0"/>
    <x v="1"/>
    <x v="1"/>
  </r>
  <r>
    <x v="1"/>
    <x v="1"/>
    <s v="De Bonte Raaf"/>
    <x v="2"/>
    <x v="4"/>
    <n v="26.24"/>
    <x v="1"/>
    <x v="2"/>
    <x v="0"/>
    <x v="1"/>
    <x v="1"/>
  </r>
  <r>
    <x v="1"/>
    <x v="1"/>
    <s v="De Bonte Raaf"/>
    <x v="2"/>
    <x v="5"/>
    <n v="131.19999999999999"/>
    <x v="1"/>
    <x v="2"/>
    <x v="0"/>
    <x v="1"/>
    <x v="1"/>
  </r>
  <r>
    <x v="1"/>
    <x v="1"/>
    <s v="De Bonte Raaf"/>
    <x v="2"/>
    <x v="6"/>
    <n v="17.98"/>
    <x v="1"/>
    <x v="2"/>
    <x v="0"/>
    <x v="1"/>
    <x v="1"/>
  </r>
  <r>
    <x v="1"/>
    <x v="1"/>
    <s v="De Bonte Raaf"/>
    <x v="2"/>
    <x v="7"/>
    <n v="340.15"/>
    <x v="1"/>
    <x v="2"/>
    <x v="0"/>
    <x v="1"/>
    <x v="1"/>
  </r>
  <r>
    <x v="1"/>
    <x v="1"/>
    <s v="De Bonte Raaf"/>
    <x v="3"/>
    <x v="0"/>
    <n v="1278.44"/>
    <x v="2"/>
    <x v="0"/>
    <x v="0"/>
    <x v="0"/>
    <x v="1"/>
  </r>
  <r>
    <x v="1"/>
    <x v="1"/>
    <s v="De Bonte Raaf"/>
    <x v="3"/>
    <x v="1"/>
    <n v="102.28"/>
    <x v="2"/>
    <x v="0"/>
    <x v="0"/>
    <x v="0"/>
    <x v="1"/>
  </r>
  <r>
    <x v="1"/>
    <x v="1"/>
    <s v="De Bonte Raaf"/>
    <x v="3"/>
    <x v="2"/>
    <n v="19.18"/>
    <x v="2"/>
    <x v="0"/>
    <x v="0"/>
    <x v="0"/>
    <x v="1"/>
  </r>
  <r>
    <x v="1"/>
    <x v="1"/>
    <s v="De Bonte Raaf"/>
    <x v="3"/>
    <x v="3"/>
    <n v="96.27"/>
    <x v="2"/>
    <x v="0"/>
    <x v="0"/>
    <x v="0"/>
    <x v="1"/>
  </r>
  <r>
    <x v="1"/>
    <x v="1"/>
    <s v="De Bonte Raaf"/>
    <x v="3"/>
    <x v="4"/>
    <n v="6.9"/>
    <x v="2"/>
    <x v="0"/>
    <x v="0"/>
    <x v="0"/>
    <x v="1"/>
  </r>
  <r>
    <x v="1"/>
    <x v="1"/>
    <s v="De Bonte Raaf"/>
    <x v="3"/>
    <x v="5"/>
    <n v="34.520000000000003"/>
    <x v="2"/>
    <x v="0"/>
    <x v="0"/>
    <x v="0"/>
    <x v="1"/>
  </r>
  <r>
    <x v="1"/>
    <x v="1"/>
    <s v="De Bonte Raaf"/>
    <x v="3"/>
    <x v="6"/>
    <n v="4.7300000000000004"/>
    <x v="2"/>
    <x v="0"/>
    <x v="0"/>
    <x v="0"/>
    <x v="1"/>
  </r>
  <r>
    <x v="1"/>
    <x v="1"/>
    <s v="De Bonte Raaf"/>
    <x v="3"/>
    <x v="7"/>
    <n v="89.49"/>
    <x v="2"/>
    <x v="0"/>
    <x v="0"/>
    <x v="0"/>
    <x v="1"/>
  </r>
  <r>
    <x v="1"/>
    <x v="1"/>
    <s v="De Bonte Raaf"/>
    <x v="4"/>
    <x v="0"/>
    <n v="1949.94"/>
    <x v="3"/>
    <x v="4"/>
    <x v="0"/>
    <x v="1"/>
    <x v="1"/>
  </r>
  <r>
    <x v="1"/>
    <x v="1"/>
    <s v="De Bonte Raaf"/>
    <x v="4"/>
    <x v="9"/>
    <n v="10"/>
    <x v="3"/>
    <x v="4"/>
    <x v="0"/>
    <x v="1"/>
    <x v="1"/>
  </r>
  <r>
    <x v="1"/>
    <x v="1"/>
    <s v="De Bonte Raaf"/>
    <x v="4"/>
    <x v="1"/>
    <n v="156"/>
    <x v="3"/>
    <x v="4"/>
    <x v="0"/>
    <x v="1"/>
    <x v="1"/>
  </r>
  <r>
    <x v="1"/>
    <x v="1"/>
    <s v="De Bonte Raaf"/>
    <x v="4"/>
    <x v="2"/>
    <n v="29.25"/>
    <x v="3"/>
    <x v="4"/>
    <x v="0"/>
    <x v="1"/>
    <x v="1"/>
  </r>
  <r>
    <x v="1"/>
    <x v="1"/>
    <s v="De Bonte Raaf"/>
    <x v="4"/>
    <x v="3"/>
    <n v="146.83000000000001"/>
    <x v="3"/>
    <x v="4"/>
    <x v="0"/>
    <x v="1"/>
    <x v="1"/>
  </r>
  <r>
    <x v="1"/>
    <x v="1"/>
    <s v="De Bonte Raaf"/>
    <x v="4"/>
    <x v="4"/>
    <n v="10.53"/>
    <x v="3"/>
    <x v="4"/>
    <x v="0"/>
    <x v="1"/>
    <x v="1"/>
  </r>
  <r>
    <x v="1"/>
    <x v="1"/>
    <s v="De Bonte Raaf"/>
    <x v="4"/>
    <x v="5"/>
    <n v="52.65"/>
    <x v="3"/>
    <x v="4"/>
    <x v="0"/>
    <x v="1"/>
    <x v="1"/>
  </r>
  <r>
    <x v="1"/>
    <x v="1"/>
    <s v="De Bonte Raaf"/>
    <x v="4"/>
    <x v="6"/>
    <n v="7.21"/>
    <x v="3"/>
    <x v="4"/>
    <x v="0"/>
    <x v="1"/>
    <x v="1"/>
  </r>
  <r>
    <x v="1"/>
    <x v="1"/>
    <s v="De Bonte Raaf"/>
    <x v="4"/>
    <x v="7"/>
    <n v="136.5"/>
    <x v="3"/>
    <x v="4"/>
    <x v="0"/>
    <x v="1"/>
    <x v="1"/>
  </r>
  <r>
    <x v="1"/>
    <x v="1"/>
    <s v="De Bonte Raaf"/>
    <x v="5"/>
    <x v="0"/>
    <n v="1637.4"/>
    <x v="2"/>
    <x v="0"/>
    <x v="0"/>
    <x v="2"/>
    <x v="1"/>
  </r>
  <r>
    <x v="1"/>
    <x v="1"/>
    <s v="De Bonte Raaf"/>
    <x v="5"/>
    <x v="1"/>
    <n v="130.99"/>
    <x v="2"/>
    <x v="0"/>
    <x v="0"/>
    <x v="2"/>
    <x v="1"/>
  </r>
  <r>
    <x v="1"/>
    <x v="1"/>
    <s v="De Bonte Raaf"/>
    <x v="5"/>
    <x v="2"/>
    <n v="24.56"/>
    <x v="2"/>
    <x v="0"/>
    <x v="0"/>
    <x v="2"/>
    <x v="1"/>
  </r>
  <r>
    <x v="1"/>
    <x v="1"/>
    <s v="De Bonte Raaf"/>
    <x v="5"/>
    <x v="3"/>
    <n v="123.3"/>
    <x v="2"/>
    <x v="0"/>
    <x v="0"/>
    <x v="2"/>
    <x v="1"/>
  </r>
  <r>
    <x v="1"/>
    <x v="1"/>
    <s v="De Bonte Raaf"/>
    <x v="5"/>
    <x v="4"/>
    <n v="8.84"/>
    <x v="2"/>
    <x v="0"/>
    <x v="0"/>
    <x v="2"/>
    <x v="1"/>
  </r>
  <r>
    <x v="1"/>
    <x v="1"/>
    <s v="De Bonte Raaf"/>
    <x v="5"/>
    <x v="8"/>
    <n v="126.08"/>
    <x v="2"/>
    <x v="0"/>
    <x v="0"/>
    <x v="2"/>
    <x v="1"/>
  </r>
  <r>
    <x v="1"/>
    <x v="1"/>
    <s v="De Bonte Raaf"/>
    <x v="5"/>
    <x v="6"/>
    <n v="6.06"/>
    <x v="2"/>
    <x v="0"/>
    <x v="0"/>
    <x v="2"/>
    <x v="1"/>
  </r>
  <r>
    <x v="1"/>
    <x v="1"/>
    <s v="De Bonte Raaf"/>
    <x v="5"/>
    <x v="7"/>
    <n v="114.62"/>
    <x v="2"/>
    <x v="0"/>
    <x v="0"/>
    <x v="2"/>
    <x v="1"/>
  </r>
  <r>
    <x v="1"/>
    <x v="1"/>
    <s v="De Bonte Raaf"/>
    <x v="6"/>
    <x v="0"/>
    <n v="2951"/>
    <x v="2"/>
    <x v="0"/>
    <x v="0"/>
    <x v="0"/>
    <x v="0"/>
  </r>
  <r>
    <x v="1"/>
    <x v="1"/>
    <s v="De Bonte Raaf"/>
    <x v="6"/>
    <x v="1"/>
    <n v="236.08"/>
    <x v="2"/>
    <x v="0"/>
    <x v="0"/>
    <x v="0"/>
    <x v="0"/>
  </r>
  <r>
    <x v="1"/>
    <x v="1"/>
    <s v="De Bonte Raaf"/>
    <x v="6"/>
    <x v="2"/>
    <n v="44.26"/>
    <x v="2"/>
    <x v="0"/>
    <x v="0"/>
    <x v="0"/>
    <x v="0"/>
  </r>
  <r>
    <x v="1"/>
    <x v="1"/>
    <s v="De Bonte Raaf"/>
    <x v="6"/>
    <x v="3"/>
    <n v="224.09"/>
    <x v="2"/>
    <x v="0"/>
    <x v="0"/>
    <x v="0"/>
    <x v="0"/>
  </r>
  <r>
    <x v="1"/>
    <x v="1"/>
    <s v="De Bonte Raaf"/>
    <x v="6"/>
    <x v="4"/>
    <n v="16.07"/>
    <x v="2"/>
    <x v="0"/>
    <x v="0"/>
    <x v="0"/>
    <x v="0"/>
  </r>
  <r>
    <x v="1"/>
    <x v="1"/>
    <s v="De Bonte Raaf"/>
    <x v="6"/>
    <x v="5"/>
    <n v="80.349999999999994"/>
    <x v="2"/>
    <x v="0"/>
    <x v="0"/>
    <x v="0"/>
    <x v="0"/>
  </r>
  <r>
    <x v="1"/>
    <x v="1"/>
    <s v="De Bonte Raaf"/>
    <x v="6"/>
    <x v="6"/>
    <n v="11.01"/>
    <x v="2"/>
    <x v="0"/>
    <x v="0"/>
    <x v="0"/>
    <x v="0"/>
  </r>
  <r>
    <x v="1"/>
    <x v="1"/>
    <s v="De Bonte Raaf"/>
    <x v="6"/>
    <x v="7"/>
    <n v="208.32"/>
    <x v="2"/>
    <x v="0"/>
    <x v="0"/>
    <x v="0"/>
    <x v="0"/>
  </r>
  <r>
    <x v="1"/>
    <x v="1"/>
    <s v="De Bonte Raaf"/>
    <x v="7"/>
    <x v="0"/>
    <n v="2080"/>
    <x v="2"/>
    <x v="4"/>
    <x v="0"/>
    <x v="2"/>
    <x v="0"/>
  </r>
  <r>
    <x v="1"/>
    <x v="1"/>
    <s v="De Bonte Raaf"/>
    <x v="7"/>
    <x v="1"/>
    <n v="166.4"/>
    <x v="2"/>
    <x v="4"/>
    <x v="0"/>
    <x v="2"/>
    <x v="0"/>
  </r>
  <r>
    <x v="1"/>
    <x v="1"/>
    <s v="De Bonte Raaf"/>
    <x v="7"/>
    <x v="2"/>
    <n v="31.2"/>
    <x v="2"/>
    <x v="4"/>
    <x v="0"/>
    <x v="2"/>
    <x v="0"/>
  </r>
  <r>
    <x v="1"/>
    <x v="1"/>
    <s v="De Bonte Raaf"/>
    <x v="7"/>
    <x v="3"/>
    <n v="156.62"/>
    <x v="2"/>
    <x v="4"/>
    <x v="0"/>
    <x v="2"/>
    <x v="0"/>
  </r>
  <r>
    <x v="1"/>
    <x v="1"/>
    <s v="De Bonte Raaf"/>
    <x v="7"/>
    <x v="4"/>
    <n v="11.23"/>
    <x v="2"/>
    <x v="4"/>
    <x v="0"/>
    <x v="2"/>
    <x v="0"/>
  </r>
  <r>
    <x v="1"/>
    <x v="1"/>
    <s v="De Bonte Raaf"/>
    <x v="7"/>
    <x v="5"/>
    <n v="56.16"/>
    <x v="2"/>
    <x v="4"/>
    <x v="0"/>
    <x v="2"/>
    <x v="0"/>
  </r>
  <r>
    <x v="1"/>
    <x v="1"/>
    <s v="De Bonte Raaf"/>
    <x v="7"/>
    <x v="6"/>
    <n v="7.7"/>
    <x v="2"/>
    <x v="4"/>
    <x v="0"/>
    <x v="2"/>
    <x v="0"/>
  </r>
  <r>
    <x v="1"/>
    <x v="1"/>
    <s v="De Bonte Raaf"/>
    <x v="7"/>
    <x v="7"/>
    <n v="145.6"/>
    <x v="2"/>
    <x v="4"/>
    <x v="0"/>
    <x v="2"/>
    <x v="0"/>
  </r>
  <r>
    <x v="1"/>
    <x v="1"/>
    <s v="De Bonte Raaf"/>
    <x v="8"/>
    <x v="0"/>
    <n v="1132"/>
    <x v="3"/>
    <x v="0"/>
    <x v="0"/>
    <x v="2"/>
    <x v="0"/>
  </r>
  <r>
    <x v="1"/>
    <x v="1"/>
    <s v="De Bonte Raaf"/>
    <x v="8"/>
    <x v="1"/>
    <n v="90.56"/>
    <x v="3"/>
    <x v="0"/>
    <x v="0"/>
    <x v="2"/>
    <x v="0"/>
  </r>
  <r>
    <x v="1"/>
    <x v="1"/>
    <s v="De Bonte Raaf"/>
    <x v="8"/>
    <x v="2"/>
    <n v="16.98"/>
    <x v="3"/>
    <x v="0"/>
    <x v="0"/>
    <x v="2"/>
    <x v="0"/>
  </r>
  <r>
    <x v="1"/>
    <x v="1"/>
    <s v="De Bonte Raaf"/>
    <x v="8"/>
    <x v="3"/>
    <n v="85.24"/>
    <x v="3"/>
    <x v="0"/>
    <x v="0"/>
    <x v="2"/>
    <x v="0"/>
  </r>
  <r>
    <x v="1"/>
    <x v="1"/>
    <s v="De Bonte Raaf"/>
    <x v="8"/>
    <x v="4"/>
    <n v="6.11"/>
    <x v="3"/>
    <x v="0"/>
    <x v="0"/>
    <x v="2"/>
    <x v="0"/>
  </r>
  <r>
    <x v="1"/>
    <x v="1"/>
    <s v="De Bonte Raaf"/>
    <x v="8"/>
    <x v="5"/>
    <n v="30.56"/>
    <x v="3"/>
    <x v="0"/>
    <x v="0"/>
    <x v="2"/>
    <x v="0"/>
  </r>
  <r>
    <x v="1"/>
    <x v="1"/>
    <s v="De Bonte Raaf"/>
    <x v="8"/>
    <x v="6"/>
    <n v="4.1900000000000004"/>
    <x v="3"/>
    <x v="0"/>
    <x v="0"/>
    <x v="2"/>
    <x v="0"/>
  </r>
  <r>
    <x v="1"/>
    <x v="1"/>
    <s v="De Bonte Raaf"/>
    <x v="8"/>
    <x v="7"/>
    <n v="79.239999999999995"/>
    <x v="3"/>
    <x v="0"/>
    <x v="0"/>
    <x v="2"/>
    <x v="0"/>
  </r>
  <r>
    <x v="1"/>
    <x v="2"/>
    <s v="De Bonte Raaf"/>
    <x v="12"/>
    <x v="0"/>
    <n v="1807.2"/>
    <x v="1"/>
    <x v="3"/>
    <x v="0"/>
    <x v="0"/>
    <x v="0"/>
  </r>
  <r>
    <x v="1"/>
    <x v="2"/>
    <s v="De Bonte Raaf"/>
    <x v="12"/>
    <x v="15"/>
    <n v="25"/>
    <x v="1"/>
    <x v="3"/>
    <x v="0"/>
    <x v="0"/>
    <x v="0"/>
  </r>
  <r>
    <x v="1"/>
    <x v="2"/>
    <s v="De Bonte Raaf"/>
    <x v="12"/>
    <x v="1"/>
    <n v="144.58000000000001"/>
    <x v="1"/>
    <x v="3"/>
    <x v="0"/>
    <x v="0"/>
    <x v="0"/>
  </r>
  <r>
    <x v="1"/>
    <x v="2"/>
    <s v="De Bonte Raaf"/>
    <x v="12"/>
    <x v="16"/>
    <n v="27.11"/>
    <x v="1"/>
    <x v="3"/>
    <x v="0"/>
    <x v="0"/>
    <x v="0"/>
  </r>
  <r>
    <x v="1"/>
    <x v="2"/>
    <s v="De Bonte Raaf"/>
    <x v="12"/>
    <x v="3"/>
    <n v="136.08000000000001"/>
    <x v="1"/>
    <x v="3"/>
    <x v="0"/>
    <x v="0"/>
    <x v="0"/>
  </r>
  <r>
    <x v="1"/>
    <x v="2"/>
    <s v="De Bonte Raaf"/>
    <x v="12"/>
    <x v="4"/>
    <n v="9.76"/>
    <x v="1"/>
    <x v="3"/>
    <x v="0"/>
    <x v="0"/>
    <x v="0"/>
  </r>
  <r>
    <x v="1"/>
    <x v="2"/>
    <s v="De Bonte Raaf"/>
    <x v="12"/>
    <x v="8"/>
    <n v="139.15"/>
    <x v="1"/>
    <x v="3"/>
    <x v="0"/>
    <x v="0"/>
    <x v="0"/>
  </r>
  <r>
    <x v="1"/>
    <x v="2"/>
    <s v="De Bonte Raaf"/>
    <x v="12"/>
    <x v="6"/>
    <n v="6.69"/>
    <x v="1"/>
    <x v="3"/>
    <x v="0"/>
    <x v="0"/>
    <x v="0"/>
  </r>
  <r>
    <x v="1"/>
    <x v="2"/>
    <s v="De Bonte Raaf"/>
    <x v="12"/>
    <x v="7"/>
    <n v="126.5"/>
    <x v="1"/>
    <x v="3"/>
    <x v="0"/>
    <x v="0"/>
    <x v="0"/>
  </r>
  <r>
    <x v="1"/>
    <x v="2"/>
    <s v="De Bonte Raaf"/>
    <x v="0"/>
    <x v="0"/>
    <n v="2230"/>
    <x v="0"/>
    <x v="0"/>
    <x v="0"/>
    <x v="0"/>
    <x v="0"/>
  </r>
  <r>
    <x v="1"/>
    <x v="2"/>
    <s v="De Bonte Raaf"/>
    <x v="0"/>
    <x v="1"/>
    <n v="178.4"/>
    <x v="0"/>
    <x v="0"/>
    <x v="0"/>
    <x v="0"/>
    <x v="0"/>
  </r>
  <r>
    <x v="1"/>
    <x v="2"/>
    <s v="De Bonte Raaf"/>
    <x v="0"/>
    <x v="16"/>
    <n v="33.450000000000003"/>
    <x v="0"/>
    <x v="0"/>
    <x v="0"/>
    <x v="0"/>
    <x v="0"/>
  </r>
  <r>
    <x v="1"/>
    <x v="2"/>
    <s v="De Bonte Raaf"/>
    <x v="0"/>
    <x v="3"/>
    <n v="167.92"/>
    <x v="0"/>
    <x v="0"/>
    <x v="0"/>
    <x v="0"/>
    <x v="0"/>
  </r>
  <r>
    <x v="1"/>
    <x v="2"/>
    <s v="De Bonte Raaf"/>
    <x v="0"/>
    <x v="4"/>
    <n v="12.04"/>
    <x v="0"/>
    <x v="0"/>
    <x v="0"/>
    <x v="0"/>
    <x v="0"/>
  </r>
  <r>
    <x v="1"/>
    <x v="2"/>
    <s v="De Bonte Raaf"/>
    <x v="0"/>
    <x v="5"/>
    <n v="60.21"/>
    <x v="0"/>
    <x v="0"/>
    <x v="0"/>
    <x v="0"/>
    <x v="0"/>
  </r>
  <r>
    <x v="1"/>
    <x v="2"/>
    <s v="De Bonte Raaf"/>
    <x v="0"/>
    <x v="6"/>
    <n v="8.25"/>
    <x v="0"/>
    <x v="0"/>
    <x v="0"/>
    <x v="0"/>
    <x v="0"/>
  </r>
  <r>
    <x v="1"/>
    <x v="2"/>
    <s v="De Bonte Raaf"/>
    <x v="0"/>
    <x v="7"/>
    <n v="156.1"/>
    <x v="0"/>
    <x v="0"/>
    <x v="0"/>
    <x v="0"/>
    <x v="0"/>
  </r>
  <r>
    <x v="1"/>
    <x v="2"/>
    <s v="De Bonte Raaf"/>
    <x v="10"/>
    <x v="0"/>
    <n v="1183.3900000000001"/>
    <x v="3"/>
    <x v="3"/>
    <x v="0"/>
    <x v="0"/>
    <x v="1"/>
  </r>
  <r>
    <x v="1"/>
    <x v="2"/>
    <s v="De Bonte Raaf"/>
    <x v="10"/>
    <x v="17"/>
    <n v="17.5"/>
    <x v="3"/>
    <x v="3"/>
    <x v="0"/>
    <x v="0"/>
    <x v="1"/>
  </r>
  <r>
    <x v="1"/>
    <x v="2"/>
    <s v="De Bonte Raaf"/>
    <x v="10"/>
    <x v="10"/>
    <n v="5"/>
    <x v="3"/>
    <x v="3"/>
    <x v="0"/>
    <x v="0"/>
    <x v="1"/>
  </r>
  <r>
    <x v="1"/>
    <x v="2"/>
    <s v="De Bonte Raaf"/>
    <x v="10"/>
    <x v="1"/>
    <n v="94.67"/>
    <x v="3"/>
    <x v="3"/>
    <x v="0"/>
    <x v="0"/>
    <x v="1"/>
  </r>
  <r>
    <x v="1"/>
    <x v="2"/>
    <s v="De Bonte Raaf"/>
    <x v="10"/>
    <x v="16"/>
    <n v="17.75"/>
    <x v="3"/>
    <x v="3"/>
    <x v="0"/>
    <x v="0"/>
    <x v="1"/>
  </r>
  <r>
    <x v="1"/>
    <x v="2"/>
    <s v="De Bonte Raaf"/>
    <x v="10"/>
    <x v="3"/>
    <n v="89.11"/>
    <x v="3"/>
    <x v="3"/>
    <x v="0"/>
    <x v="0"/>
    <x v="1"/>
  </r>
  <r>
    <x v="1"/>
    <x v="2"/>
    <s v="De Bonte Raaf"/>
    <x v="10"/>
    <x v="4"/>
    <n v="6.39"/>
    <x v="3"/>
    <x v="3"/>
    <x v="0"/>
    <x v="0"/>
    <x v="1"/>
  </r>
  <r>
    <x v="1"/>
    <x v="2"/>
    <s v="De Bonte Raaf"/>
    <x v="10"/>
    <x v="5"/>
    <n v="31.95"/>
    <x v="3"/>
    <x v="3"/>
    <x v="0"/>
    <x v="0"/>
    <x v="1"/>
  </r>
  <r>
    <x v="1"/>
    <x v="2"/>
    <s v="De Bonte Raaf"/>
    <x v="10"/>
    <x v="6"/>
    <n v="4.38"/>
    <x v="3"/>
    <x v="3"/>
    <x v="0"/>
    <x v="0"/>
    <x v="1"/>
  </r>
  <r>
    <x v="1"/>
    <x v="2"/>
    <s v="De Bonte Raaf"/>
    <x v="10"/>
    <x v="7"/>
    <n v="82.84"/>
    <x v="3"/>
    <x v="3"/>
    <x v="0"/>
    <x v="0"/>
    <x v="1"/>
  </r>
  <r>
    <x v="1"/>
    <x v="2"/>
    <s v="De Bonte Raaf"/>
    <x v="13"/>
    <x v="0"/>
    <n v="1684.8"/>
    <x v="3"/>
    <x v="1"/>
    <x v="1"/>
    <x v="0"/>
    <x v="0"/>
  </r>
  <r>
    <x v="1"/>
    <x v="2"/>
    <s v="De Bonte Raaf"/>
    <x v="13"/>
    <x v="1"/>
    <n v="134.78"/>
    <x v="3"/>
    <x v="1"/>
    <x v="1"/>
    <x v="0"/>
    <x v="0"/>
  </r>
  <r>
    <x v="1"/>
    <x v="2"/>
    <s v="De Bonte Raaf"/>
    <x v="13"/>
    <x v="16"/>
    <n v="25.27"/>
    <x v="3"/>
    <x v="1"/>
    <x v="1"/>
    <x v="0"/>
    <x v="0"/>
  </r>
  <r>
    <x v="1"/>
    <x v="2"/>
    <s v="De Bonte Raaf"/>
    <x v="13"/>
    <x v="3"/>
    <n v="126.87"/>
    <x v="3"/>
    <x v="1"/>
    <x v="1"/>
    <x v="0"/>
    <x v="0"/>
  </r>
  <r>
    <x v="1"/>
    <x v="2"/>
    <s v="De Bonte Raaf"/>
    <x v="13"/>
    <x v="4"/>
    <n v="9.1"/>
    <x v="3"/>
    <x v="1"/>
    <x v="1"/>
    <x v="0"/>
    <x v="0"/>
  </r>
  <r>
    <x v="1"/>
    <x v="2"/>
    <s v="De Bonte Raaf"/>
    <x v="13"/>
    <x v="8"/>
    <n v="129.72999999999999"/>
    <x v="3"/>
    <x v="1"/>
    <x v="1"/>
    <x v="0"/>
    <x v="0"/>
  </r>
  <r>
    <x v="1"/>
    <x v="2"/>
    <s v="De Bonte Raaf"/>
    <x v="13"/>
    <x v="6"/>
    <n v="6.23"/>
    <x v="3"/>
    <x v="1"/>
    <x v="1"/>
    <x v="0"/>
    <x v="0"/>
  </r>
  <r>
    <x v="1"/>
    <x v="2"/>
    <s v="De Bonte Raaf"/>
    <x v="13"/>
    <x v="7"/>
    <n v="117.94"/>
    <x v="3"/>
    <x v="1"/>
    <x v="1"/>
    <x v="0"/>
    <x v="0"/>
  </r>
  <r>
    <x v="1"/>
    <x v="2"/>
    <s v="De Bonte Raaf"/>
    <x v="14"/>
    <x v="0"/>
    <n v="702.06"/>
    <x v="1"/>
    <x v="1"/>
    <x v="2"/>
    <x v="0"/>
    <x v="1"/>
  </r>
  <r>
    <x v="1"/>
    <x v="2"/>
    <s v="De Bonte Raaf"/>
    <x v="14"/>
    <x v="14"/>
    <n v="55"/>
    <x v="1"/>
    <x v="1"/>
    <x v="2"/>
    <x v="0"/>
    <x v="1"/>
  </r>
  <r>
    <x v="1"/>
    <x v="2"/>
    <s v="De Bonte Raaf"/>
    <x v="14"/>
    <x v="1"/>
    <n v="56.16"/>
    <x v="1"/>
    <x v="1"/>
    <x v="2"/>
    <x v="0"/>
    <x v="1"/>
  </r>
  <r>
    <x v="1"/>
    <x v="2"/>
    <s v="De Bonte Raaf"/>
    <x v="14"/>
    <x v="16"/>
    <n v="10.53"/>
    <x v="1"/>
    <x v="1"/>
    <x v="2"/>
    <x v="0"/>
    <x v="1"/>
  </r>
  <r>
    <x v="1"/>
    <x v="2"/>
    <s v="De Bonte Raaf"/>
    <x v="14"/>
    <x v="3"/>
    <n v="57.01"/>
    <x v="1"/>
    <x v="1"/>
    <x v="2"/>
    <x v="0"/>
    <x v="1"/>
  </r>
  <r>
    <x v="1"/>
    <x v="2"/>
    <s v="De Bonte Raaf"/>
    <x v="14"/>
    <x v="4"/>
    <n v="4.09"/>
    <x v="1"/>
    <x v="1"/>
    <x v="2"/>
    <x v="0"/>
    <x v="1"/>
  </r>
  <r>
    <x v="1"/>
    <x v="2"/>
    <s v="De Bonte Raaf"/>
    <x v="14"/>
    <x v="8"/>
    <n v="58.29"/>
    <x v="1"/>
    <x v="1"/>
    <x v="2"/>
    <x v="0"/>
    <x v="1"/>
  </r>
  <r>
    <x v="1"/>
    <x v="2"/>
    <s v="De Bonte Raaf"/>
    <x v="14"/>
    <x v="6"/>
    <n v="2.8"/>
    <x v="1"/>
    <x v="1"/>
    <x v="2"/>
    <x v="0"/>
    <x v="1"/>
  </r>
  <r>
    <x v="1"/>
    <x v="2"/>
    <s v="De Bonte Raaf"/>
    <x v="14"/>
    <x v="7"/>
    <n v="52.99"/>
    <x v="1"/>
    <x v="1"/>
    <x v="2"/>
    <x v="0"/>
    <x v="1"/>
  </r>
  <r>
    <x v="1"/>
    <x v="2"/>
    <s v="De Bonte Raaf"/>
    <x v="15"/>
    <x v="0"/>
    <n v="3650"/>
    <x v="3"/>
    <x v="5"/>
    <x v="1"/>
    <x v="0"/>
    <x v="0"/>
  </r>
  <r>
    <x v="1"/>
    <x v="2"/>
    <s v="De Bonte Raaf"/>
    <x v="15"/>
    <x v="17"/>
    <n v="15"/>
    <x v="3"/>
    <x v="5"/>
    <x v="1"/>
    <x v="0"/>
    <x v="0"/>
  </r>
  <r>
    <x v="1"/>
    <x v="2"/>
    <s v="De Bonte Raaf"/>
    <x v="15"/>
    <x v="1"/>
    <n v="292"/>
    <x v="3"/>
    <x v="5"/>
    <x v="1"/>
    <x v="0"/>
    <x v="0"/>
  </r>
  <r>
    <x v="1"/>
    <x v="2"/>
    <s v="De Bonte Raaf"/>
    <x v="15"/>
    <x v="16"/>
    <n v="54.75"/>
    <x v="3"/>
    <x v="5"/>
    <x v="1"/>
    <x v="0"/>
    <x v="0"/>
  </r>
  <r>
    <x v="1"/>
    <x v="2"/>
    <s v="De Bonte Raaf"/>
    <x v="15"/>
    <x v="3"/>
    <n v="343.3"/>
    <x v="3"/>
    <x v="5"/>
    <x v="1"/>
    <x v="0"/>
    <x v="0"/>
  </r>
  <r>
    <x v="1"/>
    <x v="2"/>
    <s v="De Bonte Raaf"/>
    <x v="15"/>
    <x v="4"/>
    <n v="24.62"/>
    <x v="3"/>
    <x v="5"/>
    <x v="1"/>
    <x v="0"/>
    <x v="0"/>
  </r>
  <r>
    <x v="1"/>
    <x v="2"/>
    <s v="De Bonte Raaf"/>
    <x v="15"/>
    <x v="5"/>
    <n v="123.1"/>
    <x v="3"/>
    <x v="5"/>
    <x v="1"/>
    <x v="0"/>
    <x v="0"/>
  </r>
  <r>
    <x v="1"/>
    <x v="2"/>
    <s v="De Bonte Raaf"/>
    <x v="15"/>
    <x v="6"/>
    <n v="16.87"/>
    <x v="3"/>
    <x v="5"/>
    <x v="1"/>
    <x v="0"/>
    <x v="0"/>
  </r>
  <r>
    <x v="1"/>
    <x v="2"/>
    <s v="De Bonte Raaf"/>
    <x v="15"/>
    <x v="7"/>
    <n v="319.14"/>
    <x v="3"/>
    <x v="5"/>
    <x v="1"/>
    <x v="0"/>
    <x v="0"/>
  </r>
  <r>
    <x v="1"/>
    <x v="2"/>
    <s v="De Bonte Raaf"/>
    <x v="16"/>
    <x v="0"/>
    <n v="64.900000000000006"/>
    <x v="4"/>
    <x v="6"/>
    <x v="0"/>
    <x v="0"/>
    <x v="0"/>
  </r>
  <r>
    <x v="1"/>
    <x v="2"/>
    <s v="De Bonte Raaf"/>
    <x v="16"/>
    <x v="1"/>
    <n v="5.19"/>
    <x v="4"/>
    <x v="6"/>
    <x v="0"/>
    <x v="0"/>
    <x v="0"/>
  </r>
  <r>
    <x v="1"/>
    <x v="2"/>
    <s v="De Bonte Raaf"/>
    <x v="16"/>
    <x v="16"/>
    <n v="0.97"/>
    <x v="4"/>
    <x v="6"/>
    <x v="0"/>
    <x v="0"/>
    <x v="0"/>
  </r>
  <r>
    <x v="1"/>
    <x v="2"/>
    <s v="De Bonte Raaf"/>
    <x v="16"/>
    <x v="3"/>
    <n v="4.8899999999999997"/>
    <x v="4"/>
    <x v="6"/>
    <x v="0"/>
    <x v="0"/>
    <x v="0"/>
  </r>
  <r>
    <x v="1"/>
    <x v="2"/>
    <s v="De Bonte Raaf"/>
    <x v="16"/>
    <x v="4"/>
    <n v="0.35"/>
    <x v="4"/>
    <x v="6"/>
    <x v="0"/>
    <x v="0"/>
    <x v="0"/>
  </r>
  <r>
    <x v="1"/>
    <x v="2"/>
    <s v="De Bonte Raaf"/>
    <x v="16"/>
    <x v="5"/>
    <n v="1.75"/>
    <x v="4"/>
    <x v="6"/>
    <x v="0"/>
    <x v="0"/>
    <x v="0"/>
  </r>
  <r>
    <x v="1"/>
    <x v="2"/>
    <s v="De Bonte Raaf"/>
    <x v="16"/>
    <x v="6"/>
    <n v="0.24"/>
    <x v="4"/>
    <x v="6"/>
    <x v="0"/>
    <x v="0"/>
    <x v="0"/>
  </r>
  <r>
    <x v="1"/>
    <x v="2"/>
    <s v="De Bonte Raaf"/>
    <x v="16"/>
    <x v="7"/>
    <n v="4.54"/>
    <x v="4"/>
    <x v="6"/>
    <x v="0"/>
    <x v="0"/>
    <x v="0"/>
  </r>
  <r>
    <x v="1"/>
    <x v="2"/>
    <s v="De Bonte Raaf"/>
    <x v="17"/>
    <x v="18"/>
    <n v="100"/>
    <x v="1"/>
    <x v="7"/>
    <x v="0"/>
    <x v="2"/>
    <x v="1"/>
  </r>
  <r>
    <x v="1"/>
    <x v="2"/>
    <s v="De Bonte Raaf"/>
    <x v="17"/>
    <x v="7"/>
    <n v="7"/>
    <x v="1"/>
    <x v="7"/>
    <x v="0"/>
    <x v="2"/>
    <x v="1"/>
  </r>
  <r>
    <x v="1"/>
    <x v="2"/>
    <s v="De Bonte Raaf"/>
    <x v="1"/>
    <x v="0"/>
    <n v="1110"/>
    <x v="1"/>
    <x v="1"/>
    <x v="0"/>
    <x v="1"/>
    <x v="1"/>
  </r>
  <r>
    <x v="1"/>
    <x v="2"/>
    <s v="De Bonte Raaf"/>
    <x v="1"/>
    <x v="14"/>
    <n v="1500"/>
    <x v="1"/>
    <x v="1"/>
    <x v="0"/>
    <x v="1"/>
    <x v="1"/>
  </r>
  <r>
    <x v="1"/>
    <x v="2"/>
    <s v="De Bonte Raaf"/>
    <x v="1"/>
    <x v="1"/>
    <n v="88.8"/>
    <x v="1"/>
    <x v="1"/>
    <x v="0"/>
    <x v="1"/>
    <x v="1"/>
  </r>
  <r>
    <x v="1"/>
    <x v="2"/>
    <s v="De Bonte Raaf"/>
    <x v="1"/>
    <x v="16"/>
    <n v="16.649999999999999"/>
    <x v="1"/>
    <x v="1"/>
    <x v="0"/>
    <x v="1"/>
    <x v="1"/>
  </r>
  <r>
    <x v="1"/>
    <x v="2"/>
    <s v="De Bonte Raaf"/>
    <x v="1"/>
    <x v="3"/>
    <n v="196.53"/>
    <x v="1"/>
    <x v="1"/>
    <x v="0"/>
    <x v="1"/>
    <x v="1"/>
  </r>
  <r>
    <x v="1"/>
    <x v="2"/>
    <s v="De Bonte Raaf"/>
    <x v="1"/>
    <x v="4"/>
    <n v="14.09"/>
    <x v="1"/>
    <x v="1"/>
    <x v="0"/>
    <x v="1"/>
    <x v="1"/>
  </r>
  <r>
    <x v="1"/>
    <x v="2"/>
    <s v="De Bonte Raaf"/>
    <x v="1"/>
    <x v="8"/>
    <n v="200.97"/>
    <x v="1"/>
    <x v="1"/>
    <x v="0"/>
    <x v="1"/>
    <x v="1"/>
  </r>
  <r>
    <x v="1"/>
    <x v="2"/>
    <s v="De Bonte Raaf"/>
    <x v="1"/>
    <x v="6"/>
    <n v="9.66"/>
    <x v="1"/>
    <x v="1"/>
    <x v="0"/>
    <x v="1"/>
    <x v="1"/>
  </r>
  <r>
    <x v="1"/>
    <x v="2"/>
    <s v="De Bonte Raaf"/>
    <x v="1"/>
    <x v="7"/>
    <n v="182.7"/>
    <x v="1"/>
    <x v="1"/>
    <x v="0"/>
    <x v="1"/>
    <x v="1"/>
  </r>
  <r>
    <x v="1"/>
    <x v="2"/>
    <s v="De Bonte Raaf"/>
    <x v="2"/>
    <x v="0"/>
    <n v="5826"/>
    <x v="1"/>
    <x v="2"/>
    <x v="0"/>
    <x v="1"/>
    <x v="1"/>
  </r>
  <r>
    <x v="1"/>
    <x v="2"/>
    <s v="De Bonte Raaf"/>
    <x v="2"/>
    <x v="14"/>
    <n v="75"/>
    <x v="1"/>
    <x v="2"/>
    <x v="0"/>
    <x v="1"/>
    <x v="1"/>
  </r>
  <r>
    <x v="1"/>
    <x v="2"/>
    <s v="De Bonte Raaf"/>
    <x v="2"/>
    <x v="1"/>
    <n v="466.08"/>
    <x v="1"/>
    <x v="2"/>
    <x v="0"/>
    <x v="1"/>
    <x v="1"/>
  </r>
  <r>
    <x v="1"/>
    <x v="2"/>
    <s v="De Bonte Raaf"/>
    <x v="2"/>
    <x v="16"/>
    <n v="87.39"/>
    <x v="1"/>
    <x v="2"/>
    <x v="0"/>
    <x v="1"/>
    <x v="1"/>
  </r>
  <r>
    <x v="1"/>
    <x v="2"/>
    <s v="De Bonte Raaf"/>
    <x v="2"/>
    <x v="3"/>
    <n v="365.9"/>
    <x v="1"/>
    <x v="2"/>
    <x v="0"/>
    <x v="1"/>
    <x v="1"/>
  </r>
  <r>
    <x v="1"/>
    <x v="2"/>
    <s v="De Bonte Raaf"/>
    <x v="2"/>
    <x v="4"/>
    <n v="26.24"/>
    <x v="1"/>
    <x v="2"/>
    <x v="0"/>
    <x v="1"/>
    <x v="1"/>
  </r>
  <r>
    <x v="1"/>
    <x v="2"/>
    <s v="De Bonte Raaf"/>
    <x v="2"/>
    <x v="5"/>
    <n v="131.19999999999999"/>
    <x v="1"/>
    <x v="2"/>
    <x v="0"/>
    <x v="1"/>
    <x v="1"/>
  </r>
  <r>
    <x v="1"/>
    <x v="2"/>
    <s v="De Bonte Raaf"/>
    <x v="2"/>
    <x v="6"/>
    <n v="17.98"/>
    <x v="1"/>
    <x v="2"/>
    <x v="0"/>
    <x v="1"/>
    <x v="1"/>
  </r>
  <r>
    <x v="1"/>
    <x v="2"/>
    <s v="De Bonte Raaf"/>
    <x v="2"/>
    <x v="7"/>
    <n v="340.15"/>
    <x v="1"/>
    <x v="2"/>
    <x v="0"/>
    <x v="1"/>
    <x v="1"/>
  </r>
  <r>
    <x v="1"/>
    <x v="2"/>
    <s v="De Bonte Raaf"/>
    <x v="3"/>
    <x v="0"/>
    <n v="1278.44"/>
    <x v="2"/>
    <x v="0"/>
    <x v="0"/>
    <x v="0"/>
    <x v="1"/>
  </r>
  <r>
    <x v="1"/>
    <x v="2"/>
    <s v="De Bonte Raaf"/>
    <x v="3"/>
    <x v="1"/>
    <n v="102.28"/>
    <x v="2"/>
    <x v="0"/>
    <x v="0"/>
    <x v="0"/>
    <x v="1"/>
  </r>
  <r>
    <x v="1"/>
    <x v="2"/>
    <s v="De Bonte Raaf"/>
    <x v="3"/>
    <x v="16"/>
    <n v="19.18"/>
    <x v="2"/>
    <x v="0"/>
    <x v="0"/>
    <x v="0"/>
    <x v="1"/>
  </r>
  <r>
    <x v="1"/>
    <x v="2"/>
    <s v="De Bonte Raaf"/>
    <x v="3"/>
    <x v="3"/>
    <n v="96.27"/>
    <x v="2"/>
    <x v="0"/>
    <x v="0"/>
    <x v="0"/>
    <x v="1"/>
  </r>
  <r>
    <x v="1"/>
    <x v="2"/>
    <s v="De Bonte Raaf"/>
    <x v="3"/>
    <x v="4"/>
    <n v="6.9"/>
    <x v="2"/>
    <x v="0"/>
    <x v="0"/>
    <x v="0"/>
    <x v="1"/>
  </r>
  <r>
    <x v="1"/>
    <x v="2"/>
    <s v="De Bonte Raaf"/>
    <x v="3"/>
    <x v="5"/>
    <n v="34.520000000000003"/>
    <x v="2"/>
    <x v="0"/>
    <x v="0"/>
    <x v="0"/>
    <x v="1"/>
  </r>
  <r>
    <x v="1"/>
    <x v="2"/>
    <s v="De Bonte Raaf"/>
    <x v="3"/>
    <x v="6"/>
    <n v="4.7300000000000004"/>
    <x v="2"/>
    <x v="0"/>
    <x v="0"/>
    <x v="0"/>
    <x v="1"/>
  </r>
  <r>
    <x v="1"/>
    <x v="2"/>
    <s v="De Bonte Raaf"/>
    <x v="3"/>
    <x v="7"/>
    <n v="89.49"/>
    <x v="2"/>
    <x v="0"/>
    <x v="0"/>
    <x v="0"/>
    <x v="1"/>
  </r>
  <r>
    <x v="1"/>
    <x v="2"/>
    <s v="De Bonte Raaf"/>
    <x v="4"/>
    <x v="0"/>
    <n v="1949.94"/>
    <x v="3"/>
    <x v="4"/>
    <x v="0"/>
    <x v="1"/>
    <x v="1"/>
  </r>
  <r>
    <x v="1"/>
    <x v="2"/>
    <s v="De Bonte Raaf"/>
    <x v="4"/>
    <x v="17"/>
    <n v="10"/>
    <x v="3"/>
    <x v="4"/>
    <x v="0"/>
    <x v="1"/>
    <x v="1"/>
  </r>
  <r>
    <x v="1"/>
    <x v="2"/>
    <s v="De Bonte Raaf"/>
    <x v="4"/>
    <x v="1"/>
    <n v="156"/>
    <x v="3"/>
    <x v="4"/>
    <x v="0"/>
    <x v="1"/>
    <x v="1"/>
  </r>
  <r>
    <x v="1"/>
    <x v="2"/>
    <s v="De Bonte Raaf"/>
    <x v="4"/>
    <x v="16"/>
    <n v="29.25"/>
    <x v="3"/>
    <x v="4"/>
    <x v="0"/>
    <x v="1"/>
    <x v="1"/>
  </r>
  <r>
    <x v="1"/>
    <x v="2"/>
    <s v="De Bonte Raaf"/>
    <x v="4"/>
    <x v="3"/>
    <n v="146.83000000000001"/>
    <x v="3"/>
    <x v="4"/>
    <x v="0"/>
    <x v="1"/>
    <x v="1"/>
  </r>
  <r>
    <x v="1"/>
    <x v="2"/>
    <s v="De Bonte Raaf"/>
    <x v="4"/>
    <x v="4"/>
    <n v="10.53"/>
    <x v="3"/>
    <x v="4"/>
    <x v="0"/>
    <x v="1"/>
    <x v="1"/>
  </r>
  <r>
    <x v="1"/>
    <x v="2"/>
    <s v="De Bonte Raaf"/>
    <x v="4"/>
    <x v="5"/>
    <n v="52.65"/>
    <x v="3"/>
    <x v="4"/>
    <x v="0"/>
    <x v="1"/>
    <x v="1"/>
  </r>
  <r>
    <x v="1"/>
    <x v="2"/>
    <s v="De Bonte Raaf"/>
    <x v="4"/>
    <x v="6"/>
    <n v="7.21"/>
    <x v="3"/>
    <x v="4"/>
    <x v="0"/>
    <x v="1"/>
    <x v="1"/>
  </r>
  <r>
    <x v="1"/>
    <x v="2"/>
    <s v="De Bonte Raaf"/>
    <x v="4"/>
    <x v="7"/>
    <n v="136.5"/>
    <x v="3"/>
    <x v="4"/>
    <x v="0"/>
    <x v="1"/>
    <x v="1"/>
  </r>
  <r>
    <x v="1"/>
    <x v="2"/>
    <s v="De Bonte Raaf"/>
    <x v="5"/>
    <x v="0"/>
    <n v="1637.4"/>
    <x v="2"/>
    <x v="0"/>
    <x v="0"/>
    <x v="2"/>
    <x v="1"/>
  </r>
  <r>
    <x v="1"/>
    <x v="2"/>
    <s v="De Bonte Raaf"/>
    <x v="5"/>
    <x v="14"/>
    <n v="25"/>
    <x v="2"/>
    <x v="0"/>
    <x v="0"/>
    <x v="2"/>
    <x v="1"/>
  </r>
  <r>
    <x v="1"/>
    <x v="2"/>
    <s v="De Bonte Raaf"/>
    <x v="5"/>
    <x v="1"/>
    <n v="130.99"/>
    <x v="2"/>
    <x v="0"/>
    <x v="0"/>
    <x v="2"/>
    <x v="1"/>
  </r>
  <r>
    <x v="1"/>
    <x v="2"/>
    <s v="De Bonte Raaf"/>
    <x v="5"/>
    <x v="16"/>
    <n v="24.56"/>
    <x v="2"/>
    <x v="0"/>
    <x v="0"/>
    <x v="2"/>
    <x v="1"/>
  </r>
  <r>
    <x v="1"/>
    <x v="2"/>
    <s v="De Bonte Raaf"/>
    <x v="5"/>
    <x v="3"/>
    <n v="125.18"/>
    <x v="2"/>
    <x v="0"/>
    <x v="0"/>
    <x v="2"/>
    <x v="1"/>
  </r>
  <r>
    <x v="1"/>
    <x v="2"/>
    <s v="De Bonte Raaf"/>
    <x v="5"/>
    <x v="4"/>
    <n v="8.98"/>
    <x v="2"/>
    <x v="0"/>
    <x v="0"/>
    <x v="2"/>
    <x v="1"/>
  </r>
  <r>
    <x v="1"/>
    <x v="2"/>
    <s v="De Bonte Raaf"/>
    <x v="5"/>
    <x v="8"/>
    <n v="128"/>
    <x v="2"/>
    <x v="0"/>
    <x v="0"/>
    <x v="2"/>
    <x v="1"/>
  </r>
  <r>
    <x v="1"/>
    <x v="2"/>
    <s v="De Bonte Raaf"/>
    <x v="5"/>
    <x v="6"/>
    <n v="6.15"/>
    <x v="2"/>
    <x v="0"/>
    <x v="0"/>
    <x v="2"/>
    <x v="1"/>
  </r>
  <r>
    <x v="1"/>
    <x v="2"/>
    <s v="De Bonte Raaf"/>
    <x v="5"/>
    <x v="7"/>
    <n v="116.37"/>
    <x v="2"/>
    <x v="0"/>
    <x v="0"/>
    <x v="2"/>
    <x v="1"/>
  </r>
  <r>
    <x v="1"/>
    <x v="2"/>
    <s v="De Bonte Raaf"/>
    <x v="6"/>
    <x v="0"/>
    <n v="2951"/>
    <x v="2"/>
    <x v="0"/>
    <x v="0"/>
    <x v="0"/>
    <x v="0"/>
  </r>
  <r>
    <x v="1"/>
    <x v="2"/>
    <s v="De Bonte Raaf"/>
    <x v="6"/>
    <x v="14"/>
    <n v="50"/>
    <x v="2"/>
    <x v="0"/>
    <x v="0"/>
    <x v="0"/>
    <x v="0"/>
  </r>
  <r>
    <x v="1"/>
    <x v="2"/>
    <s v="De Bonte Raaf"/>
    <x v="6"/>
    <x v="1"/>
    <n v="236.08"/>
    <x v="2"/>
    <x v="0"/>
    <x v="0"/>
    <x v="0"/>
    <x v="0"/>
  </r>
  <r>
    <x v="1"/>
    <x v="2"/>
    <s v="De Bonte Raaf"/>
    <x v="6"/>
    <x v="16"/>
    <n v="44.26"/>
    <x v="2"/>
    <x v="0"/>
    <x v="0"/>
    <x v="0"/>
    <x v="0"/>
  </r>
  <r>
    <x v="1"/>
    <x v="2"/>
    <s v="De Bonte Raaf"/>
    <x v="6"/>
    <x v="3"/>
    <n v="227.86"/>
    <x v="2"/>
    <x v="0"/>
    <x v="0"/>
    <x v="0"/>
    <x v="0"/>
  </r>
  <r>
    <x v="1"/>
    <x v="2"/>
    <s v="De Bonte Raaf"/>
    <x v="6"/>
    <x v="4"/>
    <n v="16.34"/>
    <x v="2"/>
    <x v="0"/>
    <x v="0"/>
    <x v="0"/>
    <x v="0"/>
  </r>
  <r>
    <x v="1"/>
    <x v="2"/>
    <s v="De Bonte Raaf"/>
    <x v="6"/>
    <x v="5"/>
    <n v="81.7"/>
    <x v="2"/>
    <x v="0"/>
    <x v="0"/>
    <x v="0"/>
    <x v="0"/>
  </r>
  <r>
    <x v="1"/>
    <x v="2"/>
    <s v="De Bonte Raaf"/>
    <x v="6"/>
    <x v="6"/>
    <n v="11.2"/>
    <x v="2"/>
    <x v="0"/>
    <x v="0"/>
    <x v="0"/>
    <x v="0"/>
  </r>
  <r>
    <x v="1"/>
    <x v="2"/>
    <s v="De Bonte Raaf"/>
    <x v="6"/>
    <x v="7"/>
    <n v="211.82"/>
    <x v="2"/>
    <x v="0"/>
    <x v="0"/>
    <x v="0"/>
    <x v="0"/>
  </r>
  <r>
    <x v="1"/>
    <x v="2"/>
    <s v="De Bonte Raaf"/>
    <x v="7"/>
    <x v="0"/>
    <n v="1560"/>
    <x v="2"/>
    <x v="4"/>
    <x v="0"/>
    <x v="2"/>
    <x v="0"/>
  </r>
  <r>
    <x v="1"/>
    <x v="2"/>
    <s v="De Bonte Raaf"/>
    <x v="7"/>
    <x v="1"/>
    <n v="124.8"/>
    <x v="2"/>
    <x v="4"/>
    <x v="0"/>
    <x v="2"/>
    <x v="0"/>
  </r>
  <r>
    <x v="1"/>
    <x v="2"/>
    <s v="De Bonte Raaf"/>
    <x v="7"/>
    <x v="16"/>
    <n v="23.4"/>
    <x v="2"/>
    <x v="4"/>
    <x v="0"/>
    <x v="2"/>
    <x v="0"/>
  </r>
  <r>
    <x v="1"/>
    <x v="2"/>
    <s v="De Bonte Raaf"/>
    <x v="7"/>
    <x v="3"/>
    <n v="117.47"/>
    <x v="2"/>
    <x v="4"/>
    <x v="0"/>
    <x v="2"/>
    <x v="0"/>
  </r>
  <r>
    <x v="1"/>
    <x v="2"/>
    <s v="De Bonte Raaf"/>
    <x v="7"/>
    <x v="4"/>
    <n v="8.42"/>
    <x v="2"/>
    <x v="4"/>
    <x v="0"/>
    <x v="2"/>
    <x v="0"/>
  </r>
  <r>
    <x v="1"/>
    <x v="2"/>
    <s v="De Bonte Raaf"/>
    <x v="7"/>
    <x v="5"/>
    <n v="42.12"/>
    <x v="2"/>
    <x v="4"/>
    <x v="0"/>
    <x v="2"/>
    <x v="0"/>
  </r>
  <r>
    <x v="1"/>
    <x v="2"/>
    <s v="De Bonte Raaf"/>
    <x v="7"/>
    <x v="6"/>
    <n v="5.77"/>
    <x v="2"/>
    <x v="4"/>
    <x v="0"/>
    <x v="2"/>
    <x v="0"/>
  </r>
  <r>
    <x v="1"/>
    <x v="2"/>
    <s v="De Bonte Raaf"/>
    <x v="7"/>
    <x v="7"/>
    <n v="109.2"/>
    <x v="2"/>
    <x v="4"/>
    <x v="0"/>
    <x v="2"/>
    <x v="0"/>
  </r>
  <r>
    <x v="1"/>
    <x v="2"/>
    <s v="De Bonte Raaf"/>
    <x v="8"/>
    <x v="0"/>
    <n v="1132"/>
    <x v="3"/>
    <x v="0"/>
    <x v="0"/>
    <x v="2"/>
    <x v="0"/>
  </r>
  <r>
    <x v="1"/>
    <x v="2"/>
    <s v="De Bonte Raaf"/>
    <x v="8"/>
    <x v="1"/>
    <n v="90.56"/>
    <x v="3"/>
    <x v="0"/>
    <x v="0"/>
    <x v="2"/>
    <x v="0"/>
  </r>
  <r>
    <x v="1"/>
    <x v="2"/>
    <s v="De Bonte Raaf"/>
    <x v="8"/>
    <x v="16"/>
    <n v="16.98"/>
    <x v="3"/>
    <x v="0"/>
    <x v="0"/>
    <x v="2"/>
    <x v="0"/>
  </r>
  <r>
    <x v="1"/>
    <x v="2"/>
    <s v="De Bonte Raaf"/>
    <x v="8"/>
    <x v="3"/>
    <n v="85.24"/>
    <x v="3"/>
    <x v="0"/>
    <x v="0"/>
    <x v="2"/>
    <x v="0"/>
  </r>
  <r>
    <x v="1"/>
    <x v="2"/>
    <s v="De Bonte Raaf"/>
    <x v="8"/>
    <x v="4"/>
    <n v="6.11"/>
    <x v="3"/>
    <x v="0"/>
    <x v="0"/>
    <x v="2"/>
    <x v="0"/>
  </r>
  <r>
    <x v="1"/>
    <x v="2"/>
    <s v="De Bonte Raaf"/>
    <x v="8"/>
    <x v="5"/>
    <n v="30.56"/>
    <x v="3"/>
    <x v="0"/>
    <x v="0"/>
    <x v="2"/>
    <x v="0"/>
  </r>
  <r>
    <x v="1"/>
    <x v="2"/>
    <s v="De Bonte Raaf"/>
    <x v="8"/>
    <x v="6"/>
    <n v="4.1900000000000004"/>
    <x v="3"/>
    <x v="0"/>
    <x v="0"/>
    <x v="2"/>
    <x v="0"/>
  </r>
  <r>
    <x v="1"/>
    <x v="2"/>
    <s v="De Bonte Raaf"/>
    <x v="8"/>
    <x v="7"/>
    <n v="79.239999999999995"/>
    <x v="3"/>
    <x v="0"/>
    <x v="0"/>
    <x v="2"/>
    <x v="0"/>
  </r>
  <r>
    <x v="1"/>
    <x v="2"/>
    <s v="De Bonte Raaf"/>
    <x v="11"/>
    <x v="0"/>
    <n v="290.2"/>
    <x v="3"/>
    <x v="0"/>
    <x v="0"/>
    <x v="2"/>
    <x v="0"/>
  </r>
  <r>
    <x v="1"/>
    <x v="2"/>
    <s v="De Bonte Raaf"/>
    <x v="11"/>
    <x v="14"/>
    <n v="25"/>
    <x v="3"/>
    <x v="0"/>
    <x v="0"/>
    <x v="2"/>
    <x v="0"/>
  </r>
  <r>
    <x v="1"/>
    <x v="2"/>
    <s v="De Bonte Raaf"/>
    <x v="11"/>
    <x v="15"/>
    <n v="5"/>
    <x v="3"/>
    <x v="0"/>
    <x v="0"/>
    <x v="2"/>
    <x v="0"/>
  </r>
  <r>
    <x v="1"/>
    <x v="2"/>
    <s v="De Bonte Raaf"/>
    <x v="11"/>
    <x v="1"/>
    <n v="23.22"/>
    <x v="3"/>
    <x v="0"/>
    <x v="0"/>
    <x v="2"/>
    <x v="0"/>
  </r>
  <r>
    <x v="1"/>
    <x v="2"/>
    <s v="De Bonte Raaf"/>
    <x v="11"/>
    <x v="16"/>
    <n v="4.3499999999999996"/>
    <x v="3"/>
    <x v="0"/>
    <x v="0"/>
    <x v="2"/>
    <x v="0"/>
  </r>
  <r>
    <x v="1"/>
    <x v="2"/>
    <s v="De Bonte Raaf"/>
    <x v="11"/>
    <x v="3"/>
    <n v="27.5"/>
    <x v="3"/>
    <x v="0"/>
    <x v="0"/>
    <x v="2"/>
    <x v="0"/>
  </r>
  <r>
    <x v="1"/>
    <x v="2"/>
    <s v="De Bonte Raaf"/>
    <x v="11"/>
    <x v="4"/>
    <n v="1.97"/>
    <x v="3"/>
    <x v="0"/>
    <x v="0"/>
    <x v="2"/>
    <x v="0"/>
  </r>
  <r>
    <x v="1"/>
    <x v="2"/>
    <s v="De Bonte Raaf"/>
    <x v="11"/>
    <x v="8"/>
    <n v="28.12"/>
    <x v="3"/>
    <x v="0"/>
    <x v="0"/>
    <x v="2"/>
    <x v="0"/>
  </r>
  <r>
    <x v="1"/>
    <x v="2"/>
    <s v="De Bonte Raaf"/>
    <x v="11"/>
    <x v="6"/>
    <n v="1.35"/>
    <x v="3"/>
    <x v="0"/>
    <x v="0"/>
    <x v="2"/>
    <x v="0"/>
  </r>
  <r>
    <x v="1"/>
    <x v="2"/>
    <s v="De Bonte Raaf"/>
    <x v="11"/>
    <x v="7"/>
    <n v="25.56"/>
    <x v="3"/>
    <x v="0"/>
    <x v="0"/>
    <x v="2"/>
    <x v="0"/>
  </r>
  <r>
    <x v="1"/>
    <x v="3"/>
    <s v="De Bonte Raaf"/>
    <x v="12"/>
    <x v="0"/>
    <n v="225.9"/>
    <x v="1"/>
    <x v="3"/>
    <x v="0"/>
    <x v="0"/>
    <x v="0"/>
  </r>
  <r>
    <x v="1"/>
    <x v="3"/>
    <s v="De Bonte Raaf"/>
    <x v="12"/>
    <x v="19"/>
    <n v="48.89"/>
    <x v="1"/>
    <x v="3"/>
    <x v="0"/>
    <x v="0"/>
    <x v="0"/>
  </r>
  <r>
    <x v="1"/>
    <x v="3"/>
    <s v="De Bonte Raaf"/>
    <x v="12"/>
    <x v="20"/>
    <n v="-9.4600000000000009"/>
    <x v="1"/>
    <x v="3"/>
    <x v="0"/>
    <x v="0"/>
    <x v="0"/>
  </r>
  <r>
    <x v="1"/>
    <x v="3"/>
    <s v="De Bonte Raaf"/>
    <x v="12"/>
    <x v="1"/>
    <n v="18.07"/>
    <x v="1"/>
    <x v="3"/>
    <x v="0"/>
    <x v="0"/>
    <x v="0"/>
  </r>
  <r>
    <x v="1"/>
    <x v="3"/>
    <s v="De Bonte Raaf"/>
    <x v="12"/>
    <x v="16"/>
    <n v="3.39"/>
    <x v="1"/>
    <x v="3"/>
    <x v="0"/>
    <x v="0"/>
    <x v="0"/>
  </r>
  <r>
    <x v="1"/>
    <x v="3"/>
    <s v="De Bonte Raaf"/>
    <x v="12"/>
    <x v="3"/>
    <n v="16.23"/>
    <x v="1"/>
    <x v="3"/>
    <x v="0"/>
    <x v="0"/>
    <x v="0"/>
  </r>
  <r>
    <x v="1"/>
    <x v="3"/>
    <s v="De Bonte Raaf"/>
    <x v="12"/>
    <x v="4"/>
    <n v="1.1599999999999999"/>
    <x v="1"/>
    <x v="3"/>
    <x v="0"/>
    <x v="0"/>
    <x v="0"/>
  </r>
  <r>
    <x v="1"/>
    <x v="3"/>
    <s v="De Bonte Raaf"/>
    <x v="12"/>
    <x v="8"/>
    <n v="16.600000000000001"/>
    <x v="1"/>
    <x v="3"/>
    <x v="0"/>
    <x v="0"/>
    <x v="0"/>
  </r>
  <r>
    <x v="1"/>
    <x v="3"/>
    <s v="De Bonte Raaf"/>
    <x v="12"/>
    <x v="6"/>
    <n v="0.8"/>
    <x v="1"/>
    <x v="3"/>
    <x v="0"/>
    <x v="0"/>
    <x v="0"/>
  </r>
  <r>
    <x v="1"/>
    <x v="3"/>
    <s v="De Bonte Raaf"/>
    <x v="12"/>
    <x v="7"/>
    <n v="15.09"/>
    <x v="1"/>
    <x v="3"/>
    <x v="0"/>
    <x v="0"/>
    <x v="0"/>
  </r>
  <r>
    <x v="1"/>
    <x v="3"/>
    <s v="De Bonte Raaf"/>
    <x v="0"/>
    <x v="0"/>
    <n v="2230"/>
    <x v="0"/>
    <x v="0"/>
    <x v="0"/>
    <x v="0"/>
    <x v="0"/>
  </r>
  <r>
    <x v="1"/>
    <x v="3"/>
    <s v="De Bonte Raaf"/>
    <x v="0"/>
    <x v="19"/>
    <n v="489.87"/>
    <x v="0"/>
    <x v="0"/>
    <x v="0"/>
    <x v="0"/>
    <x v="0"/>
  </r>
  <r>
    <x v="1"/>
    <x v="3"/>
    <s v="De Bonte Raaf"/>
    <x v="0"/>
    <x v="20"/>
    <n v="-89.82"/>
    <x v="0"/>
    <x v="0"/>
    <x v="0"/>
    <x v="0"/>
    <x v="0"/>
  </r>
  <r>
    <x v="1"/>
    <x v="3"/>
    <s v="De Bonte Raaf"/>
    <x v="0"/>
    <x v="1"/>
    <n v="178.4"/>
    <x v="0"/>
    <x v="0"/>
    <x v="0"/>
    <x v="0"/>
    <x v="0"/>
  </r>
  <r>
    <x v="1"/>
    <x v="3"/>
    <s v="De Bonte Raaf"/>
    <x v="0"/>
    <x v="16"/>
    <n v="33.450000000000003"/>
    <x v="0"/>
    <x v="0"/>
    <x v="0"/>
    <x v="0"/>
    <x v="0"/>
  </r>
  <r>
    <x v="1"/>
    <x v="3"/>
    <s v="De Bonte Raaf"/>
    <x v="0"/>
    <x v="3"/>
    <n v="160.47999999999999"/>
    <x v="0"/>
    <x v="0"/>
    <x v="0"/>
    <x v="0"/>
    <x v="0"/>
  </r>
  <r>
    <x v="1"/>
    <x v="3"/>
    <s v="De Bonte Raaf"/>
    <x v="0"/>
    <x v="4"/>
    <n v="11.51"/>
    <x v="0"/>
    <x v="0"/>
    <x v="0"/>
    <x v="0"/>
    <x v="0"/>
  </r>
  <r>
    <x v="1"/>
    <x v="3"/>
    <s v="De Bonte Raaf"/>
    <x v="0"/>
    <x v="5"/>
    <n v="57.54"/>
    <x v="0"/>
    <x v="0"/>
    <x v="0"/>
    <x v="0"/>
    <x v="0"/>
  </r>
  <r>
    <x v="1"/>
    <x v="3"/>
    <s v="De Bonte Raaf"/>
    <x v="0"/>
    <x v="6"/>
    <n v="7.89"/>
    <x v="0"/>
    <x v="0"/>
    <x v="0"/>
    <x v="0"/>
    <x v="0"/>
  </r>
  <r>
    <x v="1"/>
    <x v="3"/>
    <s v="De Bonte Raaf"/>
    <x v="0"/>
    <x v="7"/>
    <n v="149.19"/>
    <x v="0"/>
    <x v="0"/>
    <x v="0"/>
    <x v="0"/>
    <x v="0"/>
  </r>
  <r>
    <x v="1"/>
    <x v="3"/>
    <s v="De Bonte Raaf"/>
    <x v="10"/>
    <x v="0"/>
    <n v="1183.3900000000001"/>
    <x v="3"/>
    <x v="3"/>
    <x v="0"/>
    <x v="0"/>
    <x v="1"/>
  </r>
  <r>
    <x v="1"/>
    <x v="3"/>
    <s v="De Bonte Raaf"/>
    <x v="10"/>
    <x v="17"/>
    <n v="17.5"/>
    <x v="3"/>
    <x v="3"/>
    <x v="0"/>
    <x v="0"/>
    <x v="1"/>
  </r>
  <r>
    <x v="1"/>
    <x v="3"/>
    <s v="De Bonte Raaf"/>
    <x v="10"/>
    <x v="10"/>
    <n v="5"/>
    <x v="3"/>
    <x v="3"/>
    <x v="0"/>
    <x v="0"/>
    <x v="1"/>
  </r>
  <r>
    <x v="1"/>
    <x v="3"/>
    <s v="De Bonte Raaf"/>
    <x v="10"/>
    <x v="19"/>
    <n v="259.95999999999998"/>
    <x v="3"/>
    <x v="3"/>
    <x v="0"/>
    <x v="0"/>
    <x v="1"/>
  </r>
  <r>
    <x v="1"/>
    <x v="3"/>
    <s v="De Bonte Raaf"/>
    <x v="10"/>
    <x v="20"/>
    <n v="-34.31"/>
    <x v="3"/>
    <x v="3"/>
    <x v="0"/>
    <x v="0"/>
    <x v="1"/>
  </r>
  <r>
    <x v="1"/>
    <x v="3"/>
    <s v="De Bonte Raaf"/>
    <x v="10"/>
    <x v="1"/>
    <n v="94.67"/>
    <x v="3"/>
    <x v="3"/>
    <x v="0"/>
    <x v="0"/>
    <x v="1"/>
  </r>
  <r>
    <x v="1"/>
    <x v="3"/>
    <s v="De Bonte Raaf"/>
    <x v="10"/>
    <x v="16"/>
    <n v="17.75"/>
    <x v="3"/>
    <x v="3"/>
    <x v="0"/>
    <x v="0"/>
    <x v="1"/>
  </r>
  <r>
    <x v="1"/>
    <x v="3"/>
    <s v="De Bonte Raaf"/>
    <x v="10"/>
    <x v="3"/>
    <n v="86.17"/>
    <x v="3"/>
    <x v="3"/>
    <x v="0"/>
    <x v="0"/>
    <x v="1"/>
  </r>
  <r>
    <x v="1"/>
    <x v="3"/>
    <s v="De Bonte Raaf"/>
    <x v="10"/>
    <x v="4"/>
    <n v="6.18"/>
    <x v="3"/>
    <x v="3"/>
    <x v="0"/>
    <x v="0"/>
    <x v="1"/>
  </r>
  <r>
    <x v="1"/>
    <x v="3"/>
    <s v="De Bonte Raaf"/>
    <x v="10"/>
    <x v="5"/>
    <n v="30.9"/>
    <x v="3"/>
    <x v="3"/>
    <x v="0"/>
    <x v="0"/>
    <x v="1"/>
  </r>
  <r>
    <x v="1"/>
    <x v="3"/>
    <s v="De Bonte Raaf"/>
    <x v="10"/>
    <x v="6"/>
    <n v="4.2300000000000004"/>
    <x v="3"/>
    <x v="3"/>
    <x v="0"/>
    <x v="0"/>
    <x v="1"/>
  </r>
  <r>
    <x v="1"/>
    <x v="3"/>
    <s v="De Bonte Raaf"/>
    <x v="10"/>
    <x v="7"/>
    <n v="80.099999999999994"/>
    <x v="3"/>
    <x v="3"/>
    <x v="0"/>
    <x v="0"/>
    <x v="1"/>
  </r>
  <r>
    <x v="1"/>
    <x v="3"/>
    <s v="De Bonte Raaf"/>
    <x v="13"/>
    <x v="0"/>
    <n v="1684.8"/>
    <x v="3"/>
    <x v="1"/>
    <x v="1"/>
    <x v="0"/>
    <x v="0"/>
  </r>
  <r>
    <x v="1"/>
    <x v="3"/>
    <s v="De Bonte Raaf"/>
    <x v="13"/>
    <x v="19"/>
    <n v="370.11"/>
    <x v="3"/>
    <x v="1"/>
    <x v="1"/>
    <x v="0"/>
    <x v="0"/>
  </r>
  <r>
    <x v="1"/>
    <x v="3"/>
    <s v="De Bonte Raaf"/>
    <x v="13"/>
    <x v="20"/>
    <n v="-43.86"/>
    <x v="3"/>
    <x v="1"/>
    <x v="1"/>
    <x v="0"/>
    <x v="0"/>
  </r>
  <r>
    <x v="1"/>
    <x v="3"/>
    <s v="De Bonte Raaf"/>
    <x v="13"/>
    <x v="1"/>
    <n v="134.78"/>
    <x v="3"/>
    <x v="1"/>
    <x v="1"/>
    <x v="0"/>
    <x v="0"/>
  </r>
  <r>
    <x v="1"/>
    <x v="3"/>
    <s v="De Bonte Raaf"/>
    <x v="13"/>
    <x v="16"/>
    <n v="25.27"/>
    <x v="3"/>
    <x v="1"/>
    <x v="1"/>
    <x v="0"/>
    <x v="0"/>
  </r>
  <r>
    <x v="1"/>
    <x v="3"/>
    <s v="De Bonte Raaf"/>
    <x v="13"/>
    <x v="3"/>
    <n v="123.06"/>
    <x v="3"/>
    <x v="1"/>
    <x v="1"/>
    <x v="0"/>
    <x v="0"/>
  </r>
  <r>
    <x v="1"/>
    <x v="3"/>
    <s v="De Bonte Raaf"/>
    <x v="13"/>
    <x v="4"/>
    <n v="8.82"/>
    <x v="3"/>
    <x v="1"/>
    <x v="1"/>
    <x v="0"/>
    <x v="0"/>
  </r>
  <r>
    <x v="1"/>
    <x v="3"/>
    <s v="De Bonte Raaf"/>
    <x v="13"/>
    <x v="8"/>
    <n v="125.83"/>
    <x v="3"/>
    <x v="1"/>
    <x v="1"/>
    <x v="0"/>
    <x v="0"/>
  </r>
  <r>
    <x v="1"/>
    <x v="3"/>
    <s v="De Bonte Raaf"/>
    <x v="13"/>
    <x v="6"/>
    <n v="6.05"/>
    <x v="3"/>
    <x v="1"/>
    <x v="1"/>
    <x v="0"/>
    <x v="0"/>
  </r>
  <r>
    <x v="1"/>
    <x v="3"/>
    <s v="De Bonte Raaf"/>
    <x v="13"/>
    <x v="7"/>
    <n v="114.39"/>
    <x v="3"/>
    <x v="1"/>
    <x v="1"/>
    <x v="0"/>
    <x v="0"/>
  </r>
  <r>
    <x v="1"/>
    <x v="3"/>
    <s v="De Bonte Raaf"/>
    <x v="14"/>
    <x v="0"/>
    <n v="702.06"/>
    <x v="1"/>
    <x v="1"/>
    <x v="2"/>
    <x v="0"/>
    <x v="1"/>
  </r>
  <r>
    <x v="1"/>
    <x v="3"/>
    <s v="De Bonte Raaf"/>
    <x v="14"/>
    <x v="19"/>
    <n v="154.22"/>
    <x v="1"/>
    <x v="1"/>
    <x v="2"/>
    <x v="0"/>
    <x v="1"/>
  </r>
  <r>
    <x v="1"/>
    <x v="3"/>
    <s v="De Bonte Raaf"/>
    <x v="14"/>
    <x v="20"/>
    <n v="-18.28"/>
    <x v="1"/>
    <x v="1"/>
    <x v="2"/>
    <x v="0"/>
    <x v="1"/>
  </r>
  <r>
    <x v="1"/>
    <x v="3"/>
    <s v="De Bonte Raaf"/>
    <x v="14"/>
    <x v="1"/>
    <n v="56.16"/>
    <x v="1"/>
    <x v="1"/>
    <x v="2"/>
    <x v="0"/>
    <x v="1"/>
  </r>
  <r>
    <x v="1"/>
    <x v="3"/>
    <s v="De Bonte Raaf"/>
    <x v="14"/>
    <x v="16"/>
    <n v="10.53"/>
    <x v="1"/>
    <x v="1"/>
    <x v="2"/>
    <x v="0"/>
    <x v="1"/>
  </r>
  <r>
    <x v="1"/>
    <x v="3"/>
    <s v="De Bonte Raaf"/>
    <x v="14"/>
    <x v="3"/>
    <n v="51.28"/>
    <x v="1"/>
    <x v="1"/>
    <x v="2"/>
    <x v="0"/>
    <x v="1"/>
  </r>
  <r>
    <x v="1"/>
    <x v="3"/>
    <s v="De Bonte Raaf"/>
    <x v="14"/>
    <x v="4"/>
    <n v="3.68"/>
    <x v="1"/>
    <x v="1"/>
    <x v="2"/>
    <x v="0"/>
    <x v="1"/>
  </r>
  <r>
    <x v="1"/>
    <x v="3"/>
    <s v="De Bonte Raaf"/>
    <x v="14"/>
    <x v="8"/>
    <n v="52.43"/>
    <x v="1"/>
    <x v="1"/>
    <x v="2"/>
    <x v="0"/>
    <x v="1"/>
  </r>
  <r>
    <x v="1"/>
    <x v="3"/>
    <s v="De Bonte Raaf"/>
    <x v="14"/>
    <x v="6"/>
    <n v="2.52"/>
    <x v="1"/>
    <x v="1"/>
    <x v="2"/>
    <x v="0"/>
    <x v="1"/>
  </r>
  <r>
    <x v="1"/>
    <x v="3"/>
    <s v="De Bonte Raaf"/>
    <x v="14"/>
    <x v="7"/>
    <n v="47.67"/>
    <x v="1"/>
    <x v="1"/>
    <x v="2"/>
    <x v="0"/>
    <x v="1"/>
  </r>
  <r>
    <x v="1"/>
    <x v="3"/>
    <s v="De Bonte Raaf"/>
    <x v="15"/>
    <x v="0"/>
    <n v="3650"/>
    <x v="3"/>
    <x v="5"/>
    <x v="1"/>
    <x v="0"/>
    <x v="0"/>
  </r>
  <r>
    <x v="1"/>
    <x v="3"/>
    <s v="De Bonte Raaf"/>
    <x v="15"/>
    <x v="13"/>
    <n v="187.2"/>
    <x v="3"/>
    <x v="5"/>
    <x v="1"/>
    <x v="0"/>
    <x v="0"/>
  </r>
  <r>
    <x v="1"/>
    <x v="3"/>
    <s v="De Bonte Raaf"/>
    <x v="15"/>
    <x v="17"/>
    <n v="15"/>
    <x v="3"/>
    <x v="5"/>
    <x v="1"/>
    <x v="0"/>
    <x v="0"/>
  </r>
  <r>
    <x v="1"/>
    <x v="3"/>
    <s v="De Bonte Raaf"/>
    <x v="15"/>
    <x v="19"/>
    <n v="801.81"/>
    <x v="3"/>
    <x v="5"/>
    <x v="1"/>
    <x v="0"/>
    <x v="0"/>
  </r>
  <r>
    <x v="1"/>
    <x v="3"/>
    <s v="De Bonte Raaf"/>
    <x v="15"/>
    <x v="20"/>
    <n v="-209.53"/>
    <x v="3"/>
    <x v="5"/>
    <x v="1"/>
    <x v="0"/>
    <x v="0"/>
  </r>
  <r>
    <x v="1"/>
    <x v="3"/>
    <s v="De Bonte Raaf"/>
    <x v="15"/>
    <x v="1"/>
    <n v="306.98"/>
    <x v="3"/>
    <x v="5"/>
    <x v="1"/>
    <x v="0"/>
    <x v="0"/>
  </r>
  <r>
    <x v="1"/>
    <x v="3"/>
    <s v="De Bonte Raaf"/>
    <x v="15"/>
    <x v="16"/>
    <n v="54.75"/>
    <x v="3"/>
    <x v="5"/>
    <x v="1"/>
    <x v="0"/>
    <x v="0"/>
  </r>
  <r>
    <x v="1"/>
    <x v="3"/>
    <s v="De Bonte Raaf"/>
    <x v="15"/>
    <x v="3"/>
    <n v="341.59"/>
    <x v="3"/>
    <x v="5"/>
    <x v="1"/>
    <x v="0"/>
    <x v="0"/>
  </r>
  <r>
    <x v="1"/>
    <x v="3"/>
    <s v="De Bonte Raaf"/>
    <x v="15"/>
    <x v="4"/>
    <n v="24.5"/>
    <x v="3"/>
    <x v="5"/>
    <x v="1"/>
    <x v="0"/>
    <x v="0"/>
  </r>
  <r>
    <x v="1"/>
    <x v="3"/>
    <s v="De Bonte Raaf"/>
    <x v="15"/>
    <x v="5"/>
    <n v="122.48"/>
    <x v="3"/>
    <x v="5"/>
    <x v="1"/>
    <x v="0"/>
    <x v="0"/>
  </r>
  <r>
    <x v="1"/>
    <x v="3"/>
    <s v="De Bonte Raaf"/>
    <x v="15"/>
    <x v="6"/>
    <n v="16.78"/>
    <x v="3"/>
    <x v="5"/>
    <x v="1"/>
    <x v="0"/>
    <x v="0"/>
  </r>
  <r>
    <x v="1"/>
    <x v="3"/>
    <s v="De Bonte Raaf"/>
    <x v="15"/>
    <x v="7"/>
    <n v="317.55"/>
    <x v="3"/>
    <x v="5"/>
    <x v="1"/>
    <x v="0"/>
    <x v="0"/>
  </r>
  <r>
    <x v="1"/>
    <x v="3"/>
    <s v="De Bonte Raaf"/>
    <x v="16"/>
    <x v="0"/>
    <n v="129.80000000000001"/>
    <x v="4"/>
    <x v="6"/>
    <x v="0"/>
    <x v="0"/>
    <x v="0"/>
  </r>
  <r>
    <x v="1"/>
    <x v="3"/>
    <s v="De Bonte Raaf"/>
    <x v="16"/>
    <x v="15"/>
    <n v="15"/>
    <x v="4"/>
    <x v="6"/>
    <x v="0"/>
    <x v="0"/>
    <x v="0"/>
  </r>
  <r>
    <x v="1"/>
    <x v="3"/>
    <s v="De Bonte Raaf"/>
    <x v="16"/>
    <x v="19"/>
    <n v="28.05"/>
    <x v="4"/>
    <x v="6"/>
    <x v="0"/>
    <x v="0"/>
    <x v="0"/>
  </r>
  <r>
    <x v="1"/>
    <x v="3"/>
    <s v="De Bonte Raaf"/>
    <x v="16"/>
    <x v="1"/>
    <n v="10.38"/>
    <x v="4"/>
    <x v="6"/>
    <x v="0"/>
    <x v="0"/>
    <x v="0"/>
  </r>
  <r>
    <x v="1"/>
    <x v="3"/>
    <s v="De Bonte Raaf"/>
    <x v="16"/>
    <x v="16"/>
    <n v="1.95"/>
    <x v="4"/>
    <x v="6"/>
    <x v="0"/>
    <x v="0"/>
    <x v="0"/>
  </r>
  <r>
    <x v="1"/>
    <x v="3"/>
    <s v="De Bonte Raaf"/>
    <x v="16"/>
    <x v="3"/>
    <n v="9.73"/>
    <x v="4"/>
    <x v="6"/>
    <x v="0"/>
    <x v="0"/>
    <x v="0"/>
  </r>
  <r>
    <x v="1"/>
    <x v="3"/>
    <s v="De Bonte Raaf"/>
    <x v="16"/>
    <x v="4"/>
    <n v="0.7"/>
    <x v="4"/>
    <x v="6"/>
    <x v="0"/>
    <x v="0"/>
    <x v="0"/>
  </r>
  <r>
    <x v="1"/>
    <x v="3"/>
    <s v="De Bonte Raaf"/>
    <x v="16"/>
    <x v="5"/>
    <n v="3.49"/>
    <x v="4"/>
    <x v="6"/>
    <x v="0"/>
    <x v="0"/>
    <x v="0"/>
  </r>
  <r>
    <x v="1"/>
    <x v="3"/>
    <s v="De Bonte Raaf"/>
    <x v="16"/>
    <x v="6"/>
    <n v="0.48"/>
    <x v="4"/>
    <x v="6"/>
    <x v="0"/>
    <x v="0"/>
    <x v="0"/>
  </r>
  <r>
    <x v="1"/>
    <x v="3"/>
    <s v="De Bonte Raaf"/>
    <x v="16"/>
    <x v="7"/>
    <n v="9.0500000000000007"/>
    <x v="4"/>
    <x v="6"/>
    <x v="0"/>
    <x v="0"/>
    <x v="0"/>
  </r>
  <r>
    <x v="1"/>
    <x v="3"/>
    <s v="De Bonte Raaf"/>
    <x v="17"/>
    <x v="18"/>
    <n v="100"/>
    <x v="1"/>
    <x v="7"/>
    <x v="0"/>
    <x v="2"/>
    <x v="1"/>
  </r>
  <r>
    <x v="1"/>
    <x v="3"/>
    <s v="De Bonte Raaf"/>
    <x v="17"/>
    <x v="7"/>
    <n v="6.97"/>
    <x v="1"/>
    <x v="7"/>
    <x v="0"/>
    <x v="2"/>
    <x v="1"/>
  </r>
  <r>
    <x v="1"/>
    <x v="3"/>
    <s v="De Bonte Raaf"/>
    <x v="18"/>
    <x v="0"/>
    <n v="1650"/>
    <x v="4"/>
    <x v="5"/>
    <x v="3"/>
    <x v="0"/>
    <x v="1"/>
  </r>
  <r>
    <x v="1"/>
    <x v="3"/>
    <s v="De Bonte Raaf"/>
    <x v="18"/>
    <x v="21"/>
    <n v="50"/>
    <x v="4"/>
    <x v="5"/>
    <x v="3"/>
    <x v="0"/>
    <x v="1"/>
  </r>
  <r>
    <x v="1"/>
    <x v="3"/>
    <s v="De Bonte Raaf"/>
    <x v="18"/>
    <x v="15"/>
    <n v="10"/>
    <x v="4"/>
    <x v="5"/>
    <x v="3"/>
    <x v="0"/>
    <x v="1"/>
  </r>
  <r>
    <x v="1"/>
    <x v="3"/>
    <s v="De Bonte Raaf"/>
    <x v="18"/>
    <x v="19"/>
    <n v="362.46"/>
    <x v="4"/>
    <x v="5"/>
    <x v="3"/>
    <x v="0"/>
    <x v="1"/>
  </r>
  <r>
    <x v="1"/>
    <x v="3"/>
    <s v="De Bonte Raaf"/>
    <x v="18"/>
    <x v="20"/>
    <n v="-90.01"/>
    <x v="4"/>
    <x v="5"/>
    <x v="3"/>
    <x v="0"/>
    <x v="1"/>
  </r>
  <r>
    <x v="1"/>
    <x v="3"/>
    <s v="De Bonte Raaf"/>
    <x v="18"/>
    <x v="1"/>
    <n v="132"/>
    <x v="4"/>
    <x v="5"/>
    <x v="3"/>
    <x v="0"/>
    <x v="1"/>
  </r>
  <r>
    <x v="1"/>
    <x v="3"/>
    <s v="De Bonte Raaf"/>
    <x v="18"/>
    <x v="16"/>
    <n v="24.75"/>
    <x v="4"/>
    <x v="5"/>
    <x v="3"/>
    <x v="0"/>
    <x v="1"/>
  </r>
  <r>
    <x v="1"/>
    <x v="3"/>
    <s v="De Bonte Raaf"/>
    <x v="18"/>
    <x v="3"/>
    <n v="149.38999999999999"/>
    <x v="4"/>
    <x v="5"/>
    <x v="3"/>
    <x v="0"/>
    <x v="1"/>
  </r>
  <r>
    <x v="1"/>
    <x v="3"/>
    <s v="De Bonte Raaf"/>
    <x v="18"/>
    <x v="4"/>
    <n v="10.71"/>
    <x v="4"/>
    <x v="5"/>
    <x v="3"/>
    <x v="0"/>
    <x v="1"/>
  </r>
  <r>
    <x v="1"/>
    <x v="3"/>
    <s v="De Bonte Raaf"/>
    <x v="18"/>
    <x v="5"/>
    <n v="53.57"/>
    <x v="4"/>
    <x v="5"/>
    <x v="3"/>
    <x v="0"/>
    <x v="1"/>
  </r>
  <r>
    <x v="1"/>
    <x v="3"/>
    <s v="De Bonte Raaf"/>
    <x v="18"/>
    <x v="6"/>
    <n v="7.34"/>
    <x v="4"/>
    <x v="5"/>
    <x v="3"/>
    <x v="0"/>
    <x v="1"/>
  </r>
  <r>
    <x v="1"/>
    <x v="3"/>
    <s v="De Bonte Raaf"/>
    <x v="18"/>
    <x v="7"/>
    <n v="138.88"/>
    <x v="4"/>
    <x v="5"/>
    <x v="3"/>
    <x v="0"/>
    <x v="1"/>
  </r>
  <r>
    <x v="1"/>
    <x v="3"/>
    <s v="De Bonte Raaf"/>
    <x v="1"/>
    <x v="0"/>
    <n v="1110"/>
    <x v="1"/>
    <x v="1"/>
    <x v="0"/>
    <x v="1"/>
    <x v="1"/>
  </r>
  <r>
    <x v="1"/>
    <x v="3"/>
    <s v="De Bonte Raaf"/>
    <x v="1"/>
    <x v="22"/>
    <n v="59.3"/>
    <x v="1"/>
    <x v="1"/>
    <x v="0"/>
    <x v="1"/>
    <x v="1"/>
  </r>
  <r>
    <x v="1"/>
    <x v="3"/>
    <s v="De Bonte Raaf"/>
    <x v="1"/>
    <x v="19"/>
    <n v="252.98"/>
    <x v="1"/>
    <x v="1"/>
    <x v="0"/>
    <x v="1"/>
    <x v="1"/>
  </r>
  <r>
    <x v="1"/>
    <x v="3"/>
    <s v="De Bonte Raaf"/>
    <x v="1"/>
    <x v="20"/>
    <n v="-35.97"/>
    <x v="1"/>
    <x v="1"/>
    <x v="0"/>
    <x v="1"/>
    <x v="1"/>
  </r>
  <r>
    <x v="1"/>
    <x v="3"/>
    <s v="De Bonte Raaf"/>
    <x v="1"/>
    <x v="1"/>
    <n v="93.54"/>
    <x v="1"/>
    <x v="1"/>
    <x v="0"/>
    <x v="1"/>
    <x v="1"/>
  </r>
  <r>
    <x v="1"/>
    <x v="3"/>
    <s v="De Bonte Raaf"/>
    <x v="1"/>
    <x v="16"/>
    <n v="17.54"/>
    <x v="1"/>
    <x v="1"/>
    <x v="0"/>
    <x v="1"/>
    <x v="1"/>
  </r>
  <r>
    <x v="1"/>
    <x v="3"/>
    <s v="De Bonte Raaf"/>
    <x v="1"/>
    <x v="3"/>
    <n v="84.99"/>
    <x v="1"/>
    <x v="1"/>
    <x v="0"/>
    <x v="1"/>
    <x v="1"/>
  </r>
  <r>
    <x v="1"/>
    <x v="3"/>
    <s v="De Bonte Raaf"/>
    <x v="1"/>
    <x v="4"/>
    <n v="6.09"/>
    <x v="1"/>
    <x v="1"/>
    <x v="0"/>
    <x v="1"/>
    <x v="1"/>
  </r>
  <r>
    <x v="1"/>
    <x v="3"/>
    <s v="De Bonte Raaf"/>
    <x v="1"/>
    <x v="8"/>
    <n v="86.91"/>
    <x v="1"/>
    <x v="1"/>
    <x v="0"/>
    <x v="1"/>
    <x v="1"/>
  </r>
  <r>
    <x v="1"/>
    <x v="3"/>
    <s v="De Bonte Raaf"/>
    <x v="1"/>
    <x v="6"/>
    <n v="4.18"/>
    <x v="1"/>
    <x v="1"/>
    <x v="0"/>
    <x v="1"/>
    <x v="1"/>
  </r>
  <r>
    <x v="1"/>
    <x v="3"/>
    <s v="De Bonte Raaf"/>
    <x v="1"/>
    <x v="7"/>
    <n v="79.010000000000005"/>
    <x v="1"/>
    <x v="1"/>
    <x v="0"/>
    <x v="1"/>
    <x v="1"/>
  </r>
  <r>
    <x v="1"/>
    <x v="3"/>
    <s v="De Bonte Raaf"/>
    <x v="19"/>
    <x v="0"/>
    <n v="1588.24"/>
    <x v="1"/>
    <x v="4"/>
    <x v="2"/>
    <x v="0"/>
    <x v="0"/>
  </r>
  <r>
    <x v="1"/>
    <x v="3"/>
    <s v="De Bonte Raaf"/>
    <x v="19"/>
    <x v="19"/>
    <n v="348.9"/>
    <x v="1"/>
    <x v="4"/>
    <x v="2"/>
    <x v="0"/>
    <x v="0"/>
  </r>
  <r>
    <x v="1"/>
    <x v="3"/>
    <s v="De Bonte Raaf"/>
    <x v="19"/>
    <x v="20"/>
    <n v="-92.31"/>
    <x v="1"/>
    <x v="4"/>
    <x v="2"/>
    <x v="0"/>
    <x v="0"/>
  </r>
  <r>
    <x v="1"/>
    <x v="3"/>
    <s v="De Bonte Raaf"/>
    <x v="19"/>
    <x v="1"/>
    <n v="127.06"/>
    <x v="1"/>
    <x v="4"/>
    <x v="2"/>
    <x v="0"/>
    <x v="0"/>
  </r>
  <r>
    <x v="1"/>
    <x v="3"/>
    <s v="De Bonte Raaf"/>
    <x v="19"/>
    <x v="16"/>
    <n v="23.82"/>
    <x v="1"/>
    <x v="4"/>
    <x v="2"/>
    <x v="0"/>
    <x v="0"/>
  </r>
  <r>
    <x v="1"/>
    <x v="3"/>
    <s v="De Bonte Raaf"/>
    <x v="19"/>
    <x v="3"/>
    <n v="112.17"/>
    <x v="1"/>
    <x v="4"/>
    <x v="2"/>
    <x v="0"/>
    <x v="0"/>
  </r>
  <r>
    <x v="1"/>
    <x v="3"/>
    <s v="De Bonte Raaf"/>
    <x v="19"/>
    <x v="4"/>
    <n v="8.0399999999999991"/>
    <x v="1"/>
    <x v="4"/>
    <x v="2"/>
    <x v="0"/>
    <x v="0"/>
  </r>
  <r>
    <x v="1"/>
    <x v="3"/>
    <s v="De Bonte Raaf"/>
    <x v="19"/>
    <x v="5"/>
    <n v="40.22"/>
    <x v="1"/>
    <x v="4"/>
    <x v="2"/>
    <x v="0"/>
    <x v="0"/>
  </r>
  <r>
    <x v="1"/>
    <x v="3"/>
    <s v="De Bonte Raaf"/>
    <x v="19"/>
    <x v="6"/>
    <n v="5.51"/>
    <x v="1"/>
    <x v="4"/>
    <x v="2"/>
    <x v="0"/>
    <x v="0"/>
  </r>
  <r>
    <x v="1"/>
    <x v="3"/>
    <s v="De Bonte Raaf"/>
    <x v="19"/>
    <x v="7"/>
    <n v="104.27"/>
    <x v="1"/>
    <x v="4"/>
    <x v="2"/>
    <x v="0"/>
    <x v="0"/>
  </r>
  <r>
    <x v="1"/>
    <x v="3"/>
    <s v="De Bonte Raaf"/>
    <x v="20"/>
    <x v="0"/>
    <n v="743.52"/>
    <x v="0"/>
    <x v="0"/>
    <x v="4"/>
    <x v="2"/>
    <x v="0"/>
  </r>
  <r>
    <x v="1"/>
    <x v="3"/>
    <s v="De Bonte Raaf"/>
    <x v="20"/>
    <x v="19"/>
    <n v="163.33000000000001"/>
    <x v="0"/>
    <x v="0"/>
    <x v="4"/>
    <x v="2"/>
    <x v="0"/>
  </r>
  <r>
    <x v="1"/>
    <x v="3"/>
    <s v="De Bonte Raaf"/>
    <x v="20"/>
    <x v="20"/>
    <n v="-40.22"/>
    <x v="0"/>
    <x v="0"/>
    <x v="4"/>
    <x v="2"/>
    <x v="0"/>
  </r>
  <r>
    <x v="1"/>
    <x v="3"/>
    <s v="De Bonte Raaf"/>
    <x v="20"/>
    <x v="1"/>
    <n v="59.48"/>
    <x v="0"/>
    <x v="0"/>
    <x v="4"/>
    <x v="2"/>
    <x v="0"/>
  </r>
  <r>
    <x v="1"/>
    <x v="3"/>
    <s v="De Bonte Raaf"/>
    <x v="20"/>
    <x v="16"/>
    <n v="11.15"/>
    <x v="0"/>
    <x v="0"/>
    <x v="4"/>
    <x v="2"/>
    <x v="0"/>
  </r>
  <r>
    <x v="1"/>
    <x v="3"/>
    <s v="De Bonte Raaf"/>
    <x v="20"/>
    <x v="3"/>
    <n v="52.73"/>
    <x v="0"/>
    <x v="0"/>
    <x v="4"/>
    <x v="2"/>
    <x v="0"/>
  </r>
  <r>
    <x v="1"/>
    <x v="3"/>
    <s v="De Bonte Raaf"/>
    <x v="20"/>
    <x v="4"/>
    <n v="3.78"/>
    <x v="0"/>
    <x v="0"/>
    <x v="4"/>
    <x v="2"/>
    <x v="0"/>
  </r>
  <r>
    <x v="1"/>
    <x v="3"/>
    <s v="De Bonte Raaf"/>
    <x v="20"/>
    <x v="8"/>
    <n v="53.93"/>
    <x v="0"/>
    <x v="0"/>
    <x v="4"/>
    <x v="2"/>
    <x v="0"/>
  </r>
  <r>
    <x v="1"/>
    <x v="3"/>
    <s v="De Bonte Raaf"/>
    <x v="20"/>
    <x v="6"/>
    <n v="2.59"/>
    <x v="0"/>
    <x v="0"/>
    <x v="4"/>
    <x v="2"/>
    <x v="0"/>
  </r>
  <r>
    <x v="1"/>
    <x v="3"/>
    <s v="De Bonte Raaf"/>
    <x v="20"/>
    <x v="7"/>
    <n v="49.02"/>
    <x v="0"/>
    <x v="0"/>
    <x v="4"/>
    <x v="2"/>
    <x v="0"/>
  </r>
  <r>
    <x v="1"/>
    <x v="3"/>
    <s v="De Bonte Raaf"/>
    <x v="21"/>
    <x v="0"/>
    <n v="6500"/>
    <x v="5"/>
    <x v="2"/>
    <x v="0"/>
    <x v="3"/>
    <x v="0"/>
  </r>
  <r>
    <x v="1"/>
    <x v="3"/>
    <s v="De Bonte Raaf"/>
    <x v="21"/>
    <x v="17"/>
    <n v="75"/>
    <x v="5"/>
    <x v="2"/>
    <x v="0"/>
    <x v="3"/>
    <x v="0"/>
  </r>
  <r>
    <x v="1"/>
    <x v="3"/>
    <s v="De Bonte Raaf"/>
    <x v="21"/>
    <x v="23"/>
    <n v="15"/>
    <x v="5"/>
    <x v="2"/>
    <x v="0"/>
    <x v="3"/>
    <x v="0"/>
  </r>
  <r>
    <x v="1"/>
    <x v="3"/>
    <s v="De Bonte Raaf"/>
    <x v="21"/>
    <x v="1"/>
    <n v="520"/>
    <x v="5"/>
    <x v="2"/>
    <x v="0"/>
    <x v="3"/>
    <x v="0"/>
  </r>
  <r>
    <x v="1"/>
    <x v="3"/>
    <s v="De Bonte Raaf"/>
    <x v="21"/>
    <x v="16"/>
    <n v="97.5"/>
    <x v="5"/>
    <x v="2"/>
    <x v="0"/>
    <x v="3"/>
    <x v="0"/>
  </r>
  <r>
    <x v="1"/>
    <x v="3"/>
    <s v="De Bonte Raaf"/>
    <x v="2"/>
    <x v="0"/>
    <n v="5826"/>
    <x v="1"/>
    <x v="2"/>
    <x v="0"/>
    <x v="1"/>
    <x v="1"/>
  </r>
  <r>
    <x v="1"/>
    <x v="3"/>
    <s v="De Bonte Raaf"/>
    <x v="2"/>
    <x v="14"/>
    <n v="75"/>
    <x v="1"/>
    <x v="2"/>
    <x v="0"/>
    <x v="1"/>
    <x v="1"/>
  </r>
  <r>
    <x v="1"/>
    <x v="3"/>
    <s v="De Bonte Raaf"/>
    <x v="2"/>
    <x v="19"/>
    <n v="1279.82"/>
    <x v="1"/>
    <x v="2"/>
    <x v="0"/>
    <x v="1"/>
    <x v="1"/>
  </r>
  <r>
    <x v="1"/>
    <x v="3"/>
    <s v="De Bonte Raaf"/>
    <x v="2"/>
    <x v="20"/>
    <n v="-392.97"/>
    <x v="1"/>
    <x v="2"/>
    <x v="0"/>
    <x v="1"/>
    <x v="1"/>
  </r>
  <r>
    <x v="1"/>
    <x v="3"/>
    <s v="De Bonte Raaf"/>
    <x v="2"/>
    <x v="1"/>
    <n v="466.08"/>
    <x v="1"/>
    <x v="2"/>
    <x v="0"/>
    <x v="1"/>
    <x v="1"/>
  </r>
  <r>
    <x v="1"/>
    <x v="3"/>
    <s v="De Bonte Raaf"/>
    <x v="2"/>
    <x v="16"/>
    <n v="87.39"/>
    <x v="1"/>
    <x v="2"/>
    <x v="0"/>
    <x v="1"/>
    <x v="1"/>
  </r>
  <r>
    <x v="1"/>
    <x v="3"/>
    <s v="De Bonte Raaf"/>
    <x v="2"/>
    <x v="3"/>
    <n v="365.9"/>
    <x v="1"/>
    <x v="2"/>
    <x v="0"/>
    <x v="1"/>
    <x v="1"/>
  </r>
  <r>
    <x v="1"/>
    <x v="3"/>
    <s v="De Bonte Raaf"/>
    <x v="2"/>
    <x v="4"/>
    <n v="26.24"/>
    <x v="1"/>
    <x v="2"/>
    <x v="0"/>
    <x v="1"/>
    <x v="1"/>
  </r>
  <r>
    <x v="1"/>
    <x v="3"/>
    <s v="De Bonte Raaf"/>
    <x v="2"/>
    <x v="5"/>
    <n v="131.19999999999999"/>
    <x v="1"/>
    <x v="2"/>
    <x v="0"/>
    <x v="1"/>
    <x v="1"/>
  </r>
  <r>
    <x v="1"/>
    <x v="3"/>
    <s v="De Bonte Raaf"/>
    <x v="2"/>
    <x v="6"/>
    <n v="17.98"/>
    <x v="1"/>
    <x v="2"/>
    <x v="0"/>
    <x v="1"/>
    <x v="1"/>
  </r>
  <r>
    <x v="1"/>
    <x v="3"/>
    <s v="De Bonte Raaf"/>
    <x v="2"/>
    <x v="7"/>
    <n v="340.15"/>
    <x v="1"/>
    <x v="2"/>
    <x v="0"/>
    <x v="1"/>
    <x v="1"/>
  </r>
  <r>
    <x v="1"/>
    <x v="3"/>
    <s v="De Bonte Raaf"/>
    <x v="3"/>
    <x v="0"/>
    <n v="1295.6600000000001"/>
    <x v="2"/>
    <x v="4"/>
    <x v="0"/>
    <x v="0"/>
    <x v="1"/>
  </r>
  <r>
    <x v="1"/>
    <x v="3"/>
    <s v="De Bonte Raaf"/>
    <x v="3"/>
    <x v="13"/>
    <n v="44.85"/>
    <x v="2"/>
    <x v="4"/>
    <x v="0"/>
    <x v="0"/>
    <x v="1"/>
  </r>
  <r>
    <x v="1"/>
    <x v="3"/>
    <s v="De Bonte Raaf"/>
    <x v="3"/>
    <x v="19"/>
    <n v="284.62"/>
    <x v="2"/>
    <x v="4"/>
    <x v="0"/>
    <x v="0"/>
    <x v="1"/>
  </r>
  <r>
    <x v="1"/>
    <x v="3"/>
    <s v="De Bonte Raaf"/>
    <x v="3"/>
    <x v="20"/>
    <n v="-54.68"/>
    <x v="2"/>
    <x v="4"/>
    <x v="0"/>
    <x v="0"/>
    <x v="1"/>
  </r>
  <r>
    <x v="1"/>
    <x v="3"/>
    <s v="De Bonte Raaf"/>
    <x v="3"/>
    <x v="1"/>
    <n v="107.24"/>
    <x v="2"/>
    <x v="4"/>
    <x v="0"/>
    <x v="0"/>
    <x v="1"/>
  </r>
  <r>
    <x v="1"/>
    <x v="3"/>
    <s v="De Bonte Raaf"/>
    <x v="3"/>
    <x v="16"/>
    <n v="19.43"/>
    <x v="2"/>
    <x v="4"/>
    <x v="0"/>
    <x v="0"/>
    <x v="1"/>
  </r>
  <r>
    <x v="1"/>
    <x v="3"/>
    <s v="De Bonte Raaf"/>
    <x v="3"/>
    <x v="3"/>
    <n v="96.42"/>
    <x v="2"/>
    <x v="4"/>
    <x v="0"/>
    <x v="0"/>
    <x v="1"/>
  </r>
  <r>
    <x v="1"/>
    <x v="3"/>
    <s v="De Bonte Raaf"/>
    <x v="3"/>
    <x v="4"/>
    <n v="6.91"/>
    <x v="2"/>
    <x v="4"/>
    <x v="0"/>
    <x v="0"/>
    <x v="1"/>
  </r>
  <r>
    <x v="1"/>
    <x v="3"/>
    <s v="De Bonte Raaf"/>
    <x v="3"/>
    <x v="5"/>
    <n v="34.57"/>
    <x v="2"/>
    <x v="4"/>
    <x v="0"/>
    <x v="0"/>
    <x v="1"/>
  </r>
  <r>
    <x v="1"/>
    <x v="3"/>
    <s v="De Bonte Raaf"/>
    <x v="3"/>
    <x v="6"/>
    <n v="4.74"/>
    <x v="2"/>
    <x v="4"/>
    <x v="0"/>
    <x v="0"/>
    <x v="1"/>
  </r>
  <r>
    <x v="1"/>
    <x v="3"/>
    <s v="De Bonte Raaf"/>
    <x v="3"/>
    <x v="7"/>
    <n v="89.63"/>
    <x v="2"/>
    <x v="4"/>
    <x v="0"/>
    <x v="0"/>
    <x v="1"/>
  </r>
  <r>
    <x v="1"/>
    <x v="3"/>
    <s v="De Bonte Raaf"/>
    <x v="4"/>
    <x v="0"/>
    <n v="1986.05"/>
    <x v="3"/>
    <x v="4"/>
    <x v="0"/>
    <x v="1"/>
    <x v="1"/>
  </r>
  <r>
    <x v="1"/>
    <x v="3"/>
    <s v="De Bonte Raaf"/>
    <x v="4"/>
    <x v="17"/>
    <n v="10"/>
    <x v="3"/>
    <x v="4"/>
    <x v="0"/>
    <x v="1"/>
    <x v="1"/>
  </r>
  <r>
    <x v="1"/>
    <x v="3"/>
    <s v="De Bonte Raaf"/>
    <x v="4"/>
    <x v="19"/>
    <n v="436.28"/>
    <x v="3"/>
    <x v="4"/>
    <x v="0"/>
    <x v="1"/>
    <x v="1"/>
  </r>
  <r>
    <x v="1"/>
    <x v="3"/>
    <s v="De Bonte Raaf"/>
    <x v="4"/>
    <x v="20"/>
    <n v="-96.53"/>
    <x v="3"/>
    <x v="4"/>
    <x v="0"/>
    <x v="1"/>
    <x v="1"/>
  </r>
  <r>
    <x v="1"/>
    <x v="3"/>
    <s v="De Bonte Raaf"/>
    <x v="4"/>
    <x v="1"/>
    <n v="158.88"/>
    <x v="3"/>
    <x v="4"/>
    <x v="0"/>
    <x v="1"/>
    <x v="1"/>
  </r>
  <r>
    <x v="1"/>
    <x v="3"/>
    <s v="De Bonte Raaf"/>
    <x v="4"/>
    <x v="16"/>
    <n v="29.79"/>
    <x v="3"/>
    <x v="4"/>
    <x v="0"/>
    <x v="1"/>
    <x v="1"/>
  </r>
  <r>
    <x v="1"/>
    <x v="3"/>
    <s v="De Bonte Raaf"/>
    <x v="4"/>
    <x v="3"/>
    <n v="141.68"/>
    <x v="3"/>
    <x v="4"/>
    <x v="0"/>
    <x v="1"/>
    <x v="1"/>
  </r>
  <r>
    <x v="1"/>
    <x v="3"/>
    <s v="De Bonte Raaf"/>
    <x v="4"/>
    <x v="4"/>
    <n v="10.16"/>
    <x v="3"/>
    <x v="4"/>
    <x v="0"/>
    <x v="1"/>
    <x v="1"/>
  </r>
  <r>
    <x v="1"/>
    <x v="3"/>
    <s v="De Bonte Raaf"/>
    <x v="4"/>
    <x v="5"/>
    <n v="50.8"/>
    <x v="3"/>
    <x v="4"/>
    <x v="0"/>
    <x v="1"/>
    <x v="1"/>
  </r>
  <r>
    <x v="1"/>
    <x v="3"/>
    <s v="De Bonte Raaf"/>
    <x v="4"/>
    <x v="6"/>
    <n v="6.96"/>
    <x v="3"/>
    <x v="4"/>
    <x v="0"/>
    <x v="1"/>
    <x v="1"/>
  </r>
  <r>
    <x v="1"/>
    <x v="3"/>
    <s v="De Bonte Raaf"/>
    <x v="4"/>
    <x v="7"/>
    <n v="131.71"/>
    <x v="3"/>
    <x v="4"/>
    <x v="0"/>
    <x v="1"/>
    <x v="1"/>
  </r>
  <r>
    <x v="1"/>
    <x v="3"/>
    <s v="De Bonte Raaf"/>
    <x v="5"/>
    <x v="0"/>
    <n v="1637.4"/>
    <x v="2"/>
    <x v="0"/>
    <x v="0"/>
    <x v="2"/>
    <x v="1"/>
  </r>
  <r>
    <x v="1"/>
    <x v="3"/>
    <s v="De Bonte Raaf"/>
    <x v="5"/>
    <x v="14"/>
    <n v="25"/>
    <x v="2"/>
    <x v="0"/>
    <x v="0"/>
    <x v="2"/>
    <x v="1"/>
  </r>
  <r>
    <x v="1"/>
    <x v="3"/>
    <s v="De Bonte Raaf"/>
    <x v="5"/>
    <x v="19"/>
    <n v="359.7"/>
    <x v="2"/>
    <x v="0"/>
    <x v="0"/>
    <x v="2"/>
    <x v="1"/>
  </r>
  <r>
    <x v="1"/>
    <x v="3"/>
    <s v="De Bonte Raaf"/>
    <x v="5"/>
    <x v="20"/>
    <n v="-79.13"/>
    <x v="2"/>
    <x v="0"/>
    <x v="0"/>
    <x v="2"/>
    <x v="1"/>
  </r>
  <r>
    <x v="1"/>
    <x v="3"/>
    <s v="De Bonte Raaf"/>
    <x v="5"/>
    <x v="1"/>
    <n v="130.99"/>
    <x v="2"/>
    <x v="0"/>
    <x v="0"/>
    <x v="2"/>
    <x v="1"/>
  </r>
  <r>
    <x v="1"/>
    <x v="3"/>
    <s v="De Bonte Raaf"/>
    <x v="5"/>
    <x v="16"/>
    <n v="24.56"/>
    <x v="2"/>
    <x v="0"/>
    <x v="0"/>
    <x v="2"/>
    <x v="1"/>
  </r>
  <r>
    <x v="1"/>
    <x v="3"/>
    <s v="De Bonte Raaf"/>
    <x v="5"/>
    <x v="3"/>
    <n v="118.72"/>
    <x v="2"/>
    <x v="0"/>
    <x v="0"/>
    <x v="2"/>
    <x v="1"/>
  </r>
  <r>
    <x v="1"/>
    <x v="3"/>
    <s v="De Bonte Raaf"/>
    <x v="5"/>
    <x v="4"/>
    <n v="8.51"/>
    <x v="2"/>
    <x v="0"/>
    <x v="0"/>
    <x v="2"/>
    <x v="1"/>
  </r>
  <r>
    <x v="1"/>
    <x v="3"/>
    <s v="De Bonte Raaf"/>
    <x v="5"/>
    <x v="8"/>
    <n v="121.4"/>
    <x v="2"/>
    <x v="0"/>
    <x v="0"/>
    <x v="2"/>
    <x v="1"/>
  </r>
  <r>
    <x v="1"/>
    <x v="3"/>
    <s v="De Bonte Raaf"/>
    <x v="5"/>
    <x v="6"/>
    <n v="5.83"/>
    <x v="2"/>
    <x v="0"/>
    <x v="0"/>
    <x v="2"/>
    <x v="1"/>
  </r>
  <r>
    <x v="1"/>
    <x v="3"/>
    <s v="De Bonte Raaf"/>
    <x v="5"/>
    <x v="7"/>
    <n v="110.36"/>
    <x v="2"/>
    <x v="0"/>
    <x v="0"/>
    <x v="2"/>
    <x v="1"/>
  </r>
  <r>
    <x v="1"/>
    <x v="3"/>
    <s v="De Bonte Raaf"/>
    <x v="6"/>
    <x v="0"/>
    <n v="2951"/>
    <x v="2"/>
    <x v="0"/>
    <x v="0"/>
    <x v="0"/>
    <x v="0"/>
  </r>
  <r>
    <x v="1"/>
    <x v="3"/>
    <s v="De Bonte Raaf"/>
    <x v="6"/>
    <x v="19"/>
    <n v="648.26"/>
    <x v="2"/>
    <x v="0"/>
    <x v="0"/>
    <x v="0"/>
    <x v="0"/>
  </r>
  <r>
    <x v="1"/>
    <x v="3"/>
    <s v="De Bonte Raaf"/>
    <x v="6"/>
    <x v="20"/>
    <n v="-150.6"/>
    <x v="2"/>
    <x v="0"/>
    <x v="0"/>
    <x v="0"/>
    <x v="0"/>
  </r>
  <r>
    <x v="1"/>
    <x v="3"/>
    <s v="De Bonte Raaf"/>
    <x v="6"/>
    <x v="1"/>
    <n v="236.08"/>
    <x v="2"/>
    <x v="0"/>
    <x v="0"/>
    <x v="0"/>
    <x v="0"/>
  </r>
  <r>
    <x v="1"/>
    <x v="3"/>
    <s v="De Bonte Raaf"/>
    <x v="6"/>
    <x v="16"/>
    <n v="44.26"/>
    <x v="2"/>
    <x v="0"/>
    <x v="0"/>
    <x v="0"/>
    <x v="0"/>
  </r>
  <r>
    <x v="1"/>
    <x v="3"/>
    <s v="De Bonte Raaf"/>
    <x v="6"/>
    <x v="3"/>
    <n v="211.86"/>
    <x v="2"/>
    <x v="0"/>
    <x v="0"/>
    <x v="0"/>
    <x v="0"/>
  </r>
  <r>
    <x v="1"/>
    <x v="3"/>
    <s v="De Bonte Raaf"/>
    <x v="6"/>
    <x v="4"/>
    <n v="15.19"/>
    <x v="2"/>
    <x v="0"/>
    <x v="0"/>
    <x v="0"/>
    <x v="0"/>
  </r>
  <r>
    <x v="1"/>
    <x v="3"/>
    <s v="De Bonte Raaf"/>
    <x v="6"/>
    <x v="5"/>
    <n v="75.97"/>
    <x v="2"/>
    <x v="0"/>
    <x v="0"/>
    <x v="0"/>
    <x v="0"/>
  </r>
  <r>
    <x v="1"/>
    <x v="3"/>
    <s v="De Bonte Raaf"/>
    <x v="6"/>
    <x v="6"/>
    <n v="10.41"/>
    <x v="2"/>
    <x v="0"/>
    <x v="0"/>
    <x v="0"/>
    <x v="0"/>
  </r>
  <r>
    <x v="1"/>
    <x v="3"/>
    <s v="De Bonte Raaf"/>
    <x v="6"/>
    <x v="7"/>
    <n v="196.95"/>
    <x v="2"/>
    <x v="0"/>
    <x v="0"/>
    <x v="0"/>
    <x v="0"/>
  </r>
  <r>
    <x v="1"/>
    <x v="3"/>
    <s v="De Bonte Raaf"/>
    <x v="7"/>
    <x v="0"/>
    <n v="1560"/>
    <x v="2"/>
    <x v="4"/>
    <x v="0"/>
    <x v="2"/>
    <x v="0"/>
  </r>
  <r>
    <x v="1"/>
    <x v="3"/>
    <s v="De Bonte Raaf"/>
    <x v="7"/>
    <x v="19"/>
    <n v="342.69"/>
    <x v="2"/>
    <x v="4"/>
    <x v="0"/>
    <x v="2"/>
    <x v="0"/>
  </r>
  <r>
    <x v="1"/>
    <x v="3"/>
    <s v="De Bonte Raaf"/>
    <x v="7"/>
    <x v="20"/>
    <n v="-72.61"/>
    <x v="2"/>
    <x v="4"/>
    <x v="0"/>
    <x v="2"/>
    <x v="0"/>
  </r>
  <r>
    <x v="1"/>
    <x v="3"/>
    <s v="De Bonte Raaf"/>
    <x v="7"/>
    <x v="1"/>
    <n v="124.8"/>
    <x v="2"/>
    <x v="4"/>
    <x v="0"/>
    <x v="2"/>
    <x v="0"/>
  </r>
  <r>
    <x v="1"/>
    <x v="3"/>
    <s v="De Bonte Raaf"/>
    <x v="7"/>
    <x v="16"/>
    <n v="23.4"/>
    <x v="2"/>
    <x v="4"/>
    <x v="0"/>
    <x v="2"/>
    <x v="0"/>
  </r>
  <r>
    <x v="1"/>
    <x v="3"/>
    <s v="De Bonte Raaf"/>
    <x v="7"/>
    <x v="3"/>
    <n v="111.53"/>
    <x v="2"/>
    <x v="4"/>
    <x v="0"/>
    <x v="2"/>
    <x v="0"/>
  </r>
  <r>
    <x v="1"/>
    <x v="3"/>
    <s v="De Bonte Raaf"/>
    <x v="7"/>
    <x v="4"/>
    <n v="8"/>
    <x v="2"/>
    <x v="4"/>
    <x v="0"/>
    <x v="2"/>
    <x v="0"/>
  </r>
  <r>
    <x v="1"/>
    <x v="3"/>
    <s v="De Bonte Raaf"/>
    <x v="7"/>
    <x v="5"/>
    <n v="39.99"/>
    <x v="2"/>
    <x v="4"/>
    <x v="0"/>
    <x v="2"/>
    <x v="0"/>
  </r>
  <r>
    <x v="1"/>
    <x v="3"/>
    <s v="De Bonte Raaf"/>
    <x v="7"/>
    <x v="6"/>
    <n v="5.48"/>
    <x v="2"/>
    <x v="4"/>
    <x v="0"/>
    <x v="2"/>
    <x v="0"/>
  </r>
  <r>
    <x v="1"/>
    <x v="3"/>
    <s v="De Bonte Raaf"/>
    <x v="7"/>
    <x v="7"/>
    <n v="103.68"/>
    <x v="2"/>
    <x v="4"/>
    <x v="0"/>
    <x v="2"/>
    <x v="0"/>
  </r>
  <r>
    <x v="1"/>
    <x v="3"/>
    <s v="De Bonte Raaf"/>
    <x v="8"/>
    <x v="0"/>
    <n v="1132"/>
    <x v="3"/>
    <x v="4"/>
    <x v="0"/>
    <x v="2"/>
    <x v="0"/>
  </r>
  <r>
    <x v="1"/>
    <x v="3"/>
    <s v="De Bonte Raaf"/>
    <x v="8"/>
    <x v="22"/>
    <n v="145.1"/>
    <x v="3"/>
    <x v="4"/>
    <x v="0"/>
    <x v="2"/>
    <x v="0"/>
  </r>
  <r>
    <x v="1"/>
    <x v="3"/>
    <s v="De Bonte Raaf"/>
    <x v="8"/>
    <x v="24"/>
    <n v="87.06"/>
    <x v="3"/>
    <x v="4"/>
    <x v="0"/>
    <x v="2"/>
    <x v="0"/>
  </r>
  <r>
    <x v="1"/>
    <x v="3"/>
    <s v="De Bonte Raaf"/>
    <x v="8"/>
    <x v="19"/>
    <n v="280.05"/>
    <x v="3"/>
    <x v="4"/>
    <x v="0"/>
    <x v="2"/>
    <x v="0"/>
  </r>
  <r>
    <x v="1"/>
    <x v="3"/>
    <s v="De Bonte Raaf"/>
    <x v="8"/>
    <x v="20"/>
    <n v="-52.19"/>
    <x v="3"/>
    <x v="4"/>
    <x v="0"/>
    <x v="2"/>
    <x v="0"/>
  </r>
  <r>
    <x v="1"/>
    <x v="3"/>
    <s v="De Bonte Raaf"/>
    <x v="8"/>
    <x v="1"/>
    <n v="102.17"/>
    <x v="3"/>
    <x v="4"/>
    <x v="0"/>
    <x v="2"/>
    <x v="0"/>
  </r>
  <r>
    <x v="1"/>
    <x v="3"/>
    <s v="De Bonte Raaf"/>
    <x v="8"/>
    <x v="16"/>
    <n v="19.16"/>
    <x v="3"/>
    <x v="4"/>
    <x v="0"/>
    <x v="2"/>
    <x v="0"/>
  </r>
  <r>
    <x v="1"/>
    <x v="3"/>
    <s v="De Bonte Raaf"/>
    <x v="8"/>
    <x v="3"/>
    <n v="98.38"/>
    <x v="3"/>
    <x v="4"/>
    <x v="0"/>
    <x v="2"/>
    <x v="0"/>
  </r>
  <r>
    <x v="1"/>
    <x v="3"/>
    <s v="De Bonte Raaf"/>
    <x v="8"/>
    <x v="4"/>
    <n v="7.06"/>
    <x v="3"/>
    <x v="4"/>
    <x v="0"/>
    <x v="2"/>
    <x v="0"/>
  </r>
  <r>
    <x v="1"/>
    <x v="3"/>
    <s v="De Bonte Raaf"/>
    <x v="8"/>
    <x v="5"/>
    <n v="35.28"/>
    <x v="3"/>
    <x v="4"/>
    <x v="0"/>
    <x v="2"/>
    <x v="0"/>
  </r>
  <r>
    <x v="1"/>
    <x v="3"/>
    <s v="De Bonte Raaf"/>
    <x v="8"/>
    <x v="6"/>
    <n v="4.83"/>
    <x v="3"/>
    <x v="4"/>
    <x v="0"/>
    <x v="2"/>
    <x v="0"/>
  </r>
  <r>
    <x v="1"/>
    <x v="3"/>
    <s v="De Bonte Raaf"/>
    <x v="8"/>
    <x v="7"/>
    <n v="91.46"/>
    <x v="3"/>
    <x v="4"/>
    <x v="0"/>
    <x v="2"/>
    <x v="0"/>
  </r>
  <r>
    <x v="1"/>
    <x v="3"/>
    <s v="De Bonte Raaf"/>
    <x v="11"/>
    <x v="0"/>
    <n v="667.46"/>
    <x v="3"/>
    <x v="0"/>
    <x v="0"/>
    <x v="2"/>
    <x v="0"/>
  </r>
  <r>
    <x v="1"/>
    <x v="3"/>
    <s v="De Bonte Raaf"/>
    <x v="11"/>
    <x v="19"/>
    <n v="144.43"/>
    <x v="3"/>
    <x v="0"/>
    <x v="0"/>
    <x v="2"/>
    <x v="0"/>
  </r>
  <r>
    <x v="1"/>
    <x v="3"/>
    <s v="De Bonte Raaf"/>
    <x v="11"/>
    <x v="20"/>
    <n v="-26.92"/>
    <x v="3"/>
    <x v="0"/>
    <x v="0"/>
    <x v="2"/>
    <x v="0"/>
  </r>
  <r>
    <x v="1"/>
    <x v="3"/>
    <s v="De Bonte Raaf"/>
    <x v="11"/>
    <x v="1"/>
    <n v="53.4"/>
    <x v="3"/>
    <x v="0"/>
    <x v="0"/>
    <x v="2"/>
    <x v="0"/>
  </r>
  <r>
    <x v="1"/>
    <x v="3"/>
    <s v="De Bonte Raaf"/>
    <x v="11"/>
    <x v="16"/>
    <n v="10.01"/>
    <x v="3"/>
    <x v="0"/>
    <x v="0"/>
    <x v="2"/>
    <x v="0"/>
  </r>
  <r>
    <x v="1"/>
    <x v="3"/>
    <s v="De Bonte Raaf"/>
    <x v="11"/>
    <x v="3"/>
    <n v="48.03"/>
    <x v="3"/>
    <x v="0"/>
    <x v="0"/>
    <x v="2"/>
    <x v="0"/>
  </r>
  <r>
    <x v="1"/>
    <x v="3"/>
    <s v="De Bonte Raaf"/>
    <x v="11"/>
    <x v="4"/>
    <n v="3.44"/>
    <x v="3"/>
    <x v="0"/>
    <x v="0"/>
    <x v="2"/>
    <x v="0"/>
  </r>
  <r>
    <x v="1"/>
    <x v="3"/>
    <s v="De Bonte Raaf"/>
    <x v="11"/>
    <x v="8"/>
    <n v="49.12"/>
    <x v="3"/>
    <x v="0"/>
    <x v="0"/>
    <x v="2"/>
    <x v="0"/>
  </r>
  <r>
    <x v="1"/>
    <x v="3"/>
    <s v="De Bonte Raaf"/>
    <x v="11"/>
    <x v="6"/>
    <n v="2.36"/>
    <x v="3"/>
    <x v="0"/>
    <x v="0"/>
    <x v="2"/>
    <x v="0"/>
  </r>
  <r>
    <x v="1"/>
    <x v="3"/>
    <s v="De Bonte Raaf"/>
    <x v="11"/>
    <x v="7"/>
    <n v="44.65"/>
    <x v="3"/>
    <x v="0"/>
    <x v="0"/>
    <x v="2"/>
    <x v="0"/>
  </r>
  <r>
    <x v="1"/>
    <x v="4"/>
    <s v="De Bonte Raaf"/>
    <x v="12"/>
    <x v="0"/>
    <n v="722.88"/>
    <x v="1"/>
    <x v="3"/>
    <x v="0"/>
    <x v="0"/>
    <x v="0"/>
  </r>
  <r>
    <x v="1"/>
    <x v="4"/>
    <s v="De Bonte Raaf"/>
    <x v="12"/>
    <x v="19"/>
    <n v="163.9"/>
    <x v="1"/>
    <x v="3"/>
    <x v="0"/>
    <x v="0"/>
    <x v="0"/>
  </r>
  <r>
    <x v="1"/>
    <x v="4"/>
    <s v="De Bonte Raaf"/>
    <x v="12"/>
    <x v="20"/>
    <n v="-31.73"/>
    <x v="1"/>
    <x v="3"/>
    <x v="0"/>
    <x v="0"/>
    <x v="0"/>
  </r>
  <r>
    <x v="1"/>
    <x v="4"/>
    <s v="De Bonte Raaf"/>
    <x v="12"/>
    <x v="1"/>
    <n v="57.83"/>
    <x v="1"/>
    <x v="3"/>
    <x v="0"/>
    <x v="0"/>
    <x v="0"/>
  </r>
  <r>
    <x v="1"/>
    <x v="4"/>
    <s v="De Bonte Raaf"/>
    <x v="12"/>
    <x v="16"/>
    <n v="10.84"/>
    <x v="1"/>
    <x v="3"/>
    <x v="0"/>
    <x v="0"/>
    <x v="0"/>
  </r>
  <r>
    <x v="1"/>
    <x v="4"/>
    <s v="De Bonte Raaf"/>
    <x v="12"/>
    <x v="3"/>
    <n v="72.16"/>
    <x v="1"/>
    <x v="3"/>
    <x v="0"/>
    <x v="0"/>
    <x v="0"/>
  </r>
  <r>
    <x v="1"/>
    <x v="4"/>
    <s v="De Bonte Raaf"/>
    <x v="12"/>
    <x v="4"/>
    <n v="5.17"/>
    <x v="1"/>
    <x v="3"/>
    <x v="0"/>
    <x v="0"/>
    <x v="0"/>
  </r>
  <r>
    <x v="1"/>
    <x v="4"/>
    <s v="De Bonte Raaf"/>
    <x v="12"/>
    <x v="8"/>
    <n v="73.790000000000006"/>
    <x v="1"/>
    <x v="3"/>
    <x v="0"/>
    <x v="0"/>
    <x v="0"/>
  </r>
  <r>
    <x v="1"/>
    <x v="4"/>
    <s v="De Bonte Raaf"/>
    <x v="12"/>
    <x v="6"/>
    <n v="3.55"/>
    <x v="1"/>
    <x v="3"/>
    <x v="0"/>
    <x v="0"/>
    <x v="0"/>
  </r>
  <r>
    <x v="1"/>
    <x v="4"/>
    <s v="De Bonte Raaf"/>
    <x v="12"/>
    <x v="7"/>
    <n v="67.08"/>
    <x v="1"/>
    <x v="3"/>
    <x v="0"/>
    <x v="0"/>
    <x v="0"/>
  </r>
  <r>
    <x v="1"/>
    <x v="4"/>
    <s v="De Bonte Raaf"/>
    <x v="0"/>
    <x v="0"/>
    <n v="2230"/>
    <x v="0"/>
    <x v="0"/>
    <x v="0"/>
    <x v="0"/>
    <x v="0"/>
  </r>
  <r>
    <x v="1"/>
    <x v="4"/>
    <s v="De Bonte Raaf"/>
    <x v="0"/>
    <x v="13"/>
    <n v="357.25"/>
    <x v="0"/>
    <x v="0"/>
    <x v="0"/>
    <x v="0"/>
    <x v="0"/>
  </r>
  <r>
    <x v="1"/>
    <x v="4"/>
    <s v="De Bonte Raaf"/>
    <x v="0"/>
    <x v="19"/>
    <n v="489.87"/>
    <x v="0"/>
    <x v="0"/>
    <x v="0"/>
    <x v="0"/>
    <x v="0"/>
  </r>
  <r>
    <x v="1"/>
    <x v="4"/>
    <s v="De Bonte Raaf"/>
    <x v="0"/>
    <x v="20"/>
    <n v="-89.82"/>
    <x v="0"/>
    <x v="0"/>
    <x v="0"/>
    <x v="0"/>
    <x v="0"/>
  </r>
  <r>
    <x v="1"/>
    <x v="4"/>
    <s v="De Bonte Raaf"/>
    <x v="0"/>
    <x v="1"/>
    <n v="206.98"/>
    <x v="0"/>
    <x v="0"/>
    <x v="0"/>
    <x v="0"/>
    <x v="0"/>
  </r>
  <r>
    <x v="1"/>
    <x v="4"/>
    <s v="De Bonte Raaf"/>
    <x v="0"/>
    <x v="16"/>
    <n v="33.450000000000003"/>
    <x v="0"/>
    <x v="0"/>
    <x v="0"/>
    <x v="0"/>
    <x v="0"/>
  </r>
  <r>
    <x v="1"/>
    <x v="4"/>
    <s v="De Bonte Raaf"/>
    <x v="0"/>
    <x v="3"/>
    <n v="348.11"/>
    <x v="0"/>
    <x v="0"/>
    <x v="0"/>
    <x v="0"/>
    <x v="0"/>
  </r>
  <r>
    <x v="1"/>
    <x v="4"/>
    <s v="De Bonte Raaf"/>
    <x v="0"/>
    <x v="4"/>
    <n v="24.96"/>
    <x v="0"/>
    <x v="0"/>
    <x v="0"/>
    <x v="0"/>
    <x v="0"/>
  </r>
  <r>
    <x v="1"/>
    <x v="4"/>
    <s v="De Bonte Raaf"/>
    <x v="0"/>
    <x v="5"/>
    <n v="124.82"/>
    <x v="0"/>
    <x v="0"/>
    <x v="0"/>
    <x v="0"/>
    <x v="0"/>
  </r>
  <r>
    <x v="1"/>
    <x v="4"/>
    <s v="De Bonte Raaf"/>
    <x v="0"/>
    <x v="6"/>
    <n v="17.100000000000001"/>
    <x v="0"/>
    <x v="0"/>
    <x v="0"/>
    <x v="0"/>
    <x v="0"/>
  </r>
  <r>
    <x v="1"/>
    <x v="4"/>
    <s v="De Bonte Raaf"/>
    <x v="0"/>
    <x v="7"/>
    <n v="323.60000000000002"/>
    <x v="0"/>
    <x v="0"/>
    <x v="0"/>
    <x v="0"/>
    <x v="0"/>
  </r>
  <r>
    <x v="1"/>
    <x v="4"/>
    <s v="De Bonte Raaf"/>
    <x v="10"/>
    <x v="0"/>
    <n v="1183.3900000000001"/>
    <x v="3"/>
    <x v="0"/>
    <x v="0"/>
    <x v="0"/>
    <x v="1"/>
  </r>
  <r>
    <x v="1"/>
    <x v="4"/>
    <s v="De Bonte Raaf"/>
    <x v="10"/>
    <x v="17"/>
    <n v="17.5"/>
    <x v="3"/>
    <x v="0"/>
    <x v="0"/>
    <x v="0"/>
    <x v="1"/>
  </r>
  <r>
    <x v="1"/>
    <x v="4"/>
    <s v="De Bonte Raaf"/>
    <x v="10"/>
    <x v="10"/>
    <n v="5"/>
    <x v="3"/>
    <x v="0"/>
    <x v="0"/>
    <x v="0"/>
    <x v="1"/>
  </r>
  <r>
    <x v="1"/>
    <x v="4"/>
    <s v="De Bonte Raaf"/>
    <x v="10"/>
    <x v="19"/>
    <n v="259.95999999999998"/>
    <x v="3"/>
    <x v="0"/>
    <x v="0"/>
    <x v="0"/>
    <x v="1"/>
  </r>
  <r>
    <x v="1"/>
    <x v="4"/>
    <s v="De Bonte Raaf"/>
    <x v="10"/>
    <x v="20"/>
    <n v="-34.31"/>
    <x v="3"/>
    <x v="0"/>
    <x v="0"/>
    <x v="0"/>
    <x v="1"/>
  </r>
  <r>
    <x v="1"/>
    <x v="4"/>
    <s v="De Bonte Raaf"/>
    <x v="10"/>
    <x v="1"/>
    <n v="94.67"/>
    <x v="3"/>
    <x v="0"/>
    <x v="0"/>
    <x v="0"/>
    <x v="1"/>
  </r>
  <r>
    <x v="1"/>
    <x v="4"/>
    <s v="De Bonte Raaf"/>
    <x v="10"/>
    <x v="16"/>
    <n v="17.75"/>
    <x v="3"/>
    <x v="0"/>
    <x v="0"/>
    <x v="0"/>
    <x v="1"/>
  </r>
  <r>
    <x v="1"/>
    <x v="4"/>
    <s v="De Bonte Raaf"/>
    <x v="10"/>
    <x v="3"/>
    <n v="113.77"/>
    <x v="3"/>
    <x v="0"/>
    <x v="0"/>
    <x v="0"/>
    <x v="1"/>
  </r>
  <r>
    <x v="1"/>
    <x v="4"/>
    <s v="De Bonte Raaf"/>
    <x v="10"/>
    <x v="4"/>
    <n v="8.16"/>
    <x v="3"/>
    <x v="0"/>
    <x v="0"/>
    <x v="0"/>
    <x v="1"/>
  </r>
  <r>
    <x v="1"/>
    <x v="4"/>
    <s v="De Bonte Raaf"/>
    <x v="10"/>
    <x v="5"/>
    <n v="40.79"/>
    <x v="3"/>
    <x v="0"/>
    <x v="0"/>
    <x v="0"/>
    <x v="1"/>
  </r>
  <r>
    <x v="1"/>
    <x v="4"/>
    <s v="De Bonte Raaf"/>
    <x v="10"/>
    <x v="6"/>
    <n v="5.59"/>
    <x v="3"/>
    <x v="0"/>
    <x v="0"/>
    <x v="0"/>
    <x v="1"/>
  </r>
  <r>
    <x v="1"/>
    <x v="4"/>
    <s v="De Bonte Raaf"/>
    <x v="10"/>
    <x v="7"/>
    <n v="105.76"/>
    <x v="3"/>
    <x v="0"/>
    <x v="0"/>
    <x v="0"/>
    <x v="1"/>
  </r>
  <r>
    <x v="1"/>
    <x v="4"/>
    <s v="De Bonte Raaf"/>
    <x v="13"/>
    <x v="0"/>
    <n v="1684.8"/>
    <x v="3"/>
    <x v="1"/>
    <x v="1"/>
    <x v="0"/>
    <x v="0"/>
  </r>
  <r>
    <x v="1"/>
    <x v="4"/>
    <s v="De Bonte Raaf"/>
    <x v="13"/>
    <x v="19"/>
    <n v="370.11"/>
    <x v="3"/>
    <x v="1"/>
    <x v="1"/>
    <x v="0"/>
    <x v="0"/>
  </r>
  <r>
    <x v="1"/>
    <x v="4"/>
    <s v="De Bonte Raaf"/>
    <x v="13"/>
    <x v="20"/>
    <n v="-43.86"/>
    <x v="3"/>
    <x v="1"/>
    <x v="1"/>
    <x v="0"/>
    <x v="0"/>
  </r>
  <r>
    <x v="1"/>
    <x v="4"/>
    <s v="De Bonte Raaf"/>
    <x v="13"/>
    <x v="1"/>
    <n v="134.78"/>
    <x v="3"/>
    <x v="1"/>
    <x v="1"/>
    <x v="0"/>
    <x v="0"/>
  </r>
  <r>
    <x v="1"/>
    <x v="4"/>
    <s v="De Bonte Raaf"/>
    <x v="13"/>
    <x v="16"/>
    <n v="25.27"/>
    <x v="3"/>
    <x v="1"/>
    <x v="1"/>
    <x v="0"/>
    <x v="0"/>
  </r>
  <r>
    <x v="1"/>
    <x v="4"/>
    <s v="De Bonte Raaf"/>
    <x v="13"/>
    <x v="3"/>
    <n v="171.07"/>
    <x v="3"/>
    <x v="1"/>
    <x v="1"/>
    <x v="0"/>
    <x v="0"/>
  </r>
  <r>
    <x v="1"/>
    <x v="4"/>
    <s v="De Bonte Raaf"/>
    <x v="13"/>
    <x v="4"/>
    <n v="12.27"/>
    <x v="3"/>
    <x v="1"/>
    <x v="1"/>
    <x v="0"/>
    <x v="0"/>
  </r>
  <r>
    <x v="1"/>
    <x v="4"/>
    <s v="De Bonte Raaf"/>
    <x v="13"/>
    <x v="8"/>
    <n v="174.93"/>
    <x v="3"/>
    <x v="1"/>
    <x v="1"/>
    <x v="0"/>
    <x v="0"/>
  </r>
  <r>
    <x v="1"/>
    <x v="4"/>
    <s v="De Bonte Raaf"/>
    <x v="13"/>
    <x v="6"/>
    <n v="8.41"/>
    <x v="3"/>
    <x v="1"/>
    <x v="1"/>
    <x v="0"/>
    <x v="0"/>
  </r>
  <r>
    <x v="1"/>
    <x v="4"/>
    <s v="De Bonte Raaf"/>
    <x v="13"/>
    <x v="7"/>
    <n v="159.03"/>
    <x v="3"/>
    <x v="1"/>
    <x v="1"/>
    <x v="0"/>
    <x v="0"/>
  </r>
  <r>
    <x v="1"/>
    <x v="4"/>
    <s v="De Bonte Raaf"/>
    <x v="14"/>
    <x v="0"/>
    <n v="702.06"/>
    <x v="1"/>
    <x v="1"/>
    <x v="2"/>
    <x v="0"/>
    <x v="1"/>
  </r>
  <r>
    <x v="1"/>
    <x v="4"/>
    <s v="De Bonte Raaf"/>
    <x v="14"/>
    <x v="19"/>
    <n v="154.22"/>
    <x v="1"/>
    <x v="1"/>
    <x v="2"/>
    <x v="0"/>
    <x v="1"/>
  </r>
  <r>
    <x v="1"/>
    <x v="4"/>
    <s v="De Bonte Raaf"/>
    <x v="14"/>
    <x v="20"/>
    <n v="-18.28"/>
    <x v="1"/>
    <x v="1"/>
    <x v="2"/>
    <x v="0"/>
    <x v="1"/>
  </r>
  <r>
    <x v="1"/>
    <x v="4"/>
    <s v="De Bonte Raaf"/>
    <x v="14"/>
    <x v="1"/>
    <n v="56.16"/>
    <x v="1"/>
    <x v="1"/>
    <x v="2"/>
    <x v="0"/>
    <x v="1"/>
  </r>
  <r>
    <x v="1"/>
    <x v="4"/>
    <s v="De Bonte Raaf"/>
    <x v="14"/>
    <x v="16"/>
    <n v="10.53"/>
    <x v="1"/>
    <x v="1"/>
    <x v="2"/>
    <x v="0"/>
    <x v="1"/>
  </r>
  <r>
    <x v="1"/>
    <x v="4"/>
    <s v="De Bonte Raaf"/>
    <x v="14"/>
    <x v="3"/>
    <n v="66.02"/>
    <x v="1"/>
    <x v="1"/>
    <x v="2"/>
    <x v="0"/>
    <x v="1"/>
  </r>
  <r>
    <x v="1"/>
    <x v="4"/>
    <s v="De Bonte Raaf"/>
    <x v="14"/>
    <x v="4"/>
    <n v="4.7300000000000004"/>
    <x v="1"/>
    <x v="1"/>
    <x v="2"/>
    <x v="0"/>
    <x v="1"/>
  </r>
  <r>
    <x v="1"/>
    <x v="4"/>
    <s v="De Bonte Raaf"/>
    <x v="14"/>
    <x v="8"/>
    <n v="67.510000000000005"/>
    <x v="1"/>
    <x v="1"/>
    <x v="2"/>
    <x v="0"/>
    <x v="1"/>
  </r>
  <r>
    <x v="1"/>
    <x v="4"/>
    <s v="De Bonte Raaf"/>
    <x v="14"/>
    <x v="6"/>
    <n v="3.24"/>
    <x v="1"/>
    <x v="1"/>
    <x v="2"/>
    <x v="0"/>
    <x v="1"/>
  </r>
  <r>
    <x v="1"/>
    <x v="4"/>
    <s v="De Bonte Raaf"/>
    <x v="14"/>
    <x v="7"/>
    <n v="61.37"/>
    <x v="1"/>
    <x v="1"/>
    <x v="2"/>
    <x v="0"/>
    <x v="1"/>
  </r>
  <r>
    <x v="1"/>
    <x v="4"/>
    <s v="De Bonte Raaf"/>
    <x v="15"/>
    <x v="0"/>
    <n v="3650"/>
    <x v="3"/>
    <x v="5"/>
    <x v="1"/>
    <x v="0"/>
    <x v="0"/>
  </r>
  <r>
    <x v="1"/>
    <x v="4"/>
    <s v="De Bonte Raaf"/>
    <x v="15"/>
    <x v="17"/>
    <n v="15"/>
    <x v="3"/>
    <x v="5"/>
    <x v="1"/>
    <x v="0"/>
    <x v="0"/>
  </r>
  <r>
    <x v="1"/>
    <x v="4"/>
    <s v="De Bonte Raaf"/>
    <x v="15"/>
    <x v="19"/>
    <n v="801.81"/>
    <x v="3"/>
    <x v="5"/>
    <x v="1"/>
    <x v="0"/>
    <x v="0"/>
  </r>
  <r>
    <x v="1"/>
    <x v="4"/>
    <s v="De Bonte Raaf"/>
    <x v="15"/>
    <x v="20"/>
    <n v="-209.53"/>
    <x v="3"/>
    <x v="5"/>
    <x v="1"/>
    <x v="0"/>
    <x v="0"/>
  </r>
  <r>
    <x v="1"/>
    <x v="4"/>
    <s v="De Bonte Raaf"/>
    <x v="15"/>
    <x v="1"/>
    <n v="292"/>
    <x v="3"/>
    <x v="5"/>
    <x v="1"/>
    <x v="0"/>
    <x v="0"/>
  </r>
  <r>
    <x v="1"/>
    <x v="4"/>
    <s v="De Bonte Raaf"/>
    <x v="15"/>
    <x v="16"/>
    <n v="54.75"/>
    <x v="3"/>
    <x v="5"/>
    <x v="1"/>
    <x v="0"/>
    <x v="0"/>
  </r>
  <r>
    <x v="1"/>
    <x v="4"/>
    <s v="De Bonte Raaf"/>
    <x v="15"/>
    <x v="3"/>
    <n v="394.38"/>
    <x v="3"/>
    <x v="5"/>
    <x v="1"/>
    <x v="0"/>
    <x v="0"/>
  </r>
  <r>
    <x v="1"/>
    <x v="4"/>
    <s v="De Bonte Raaf"/>
    <x v="15"/>
    <x v="4"/>
    <n v="28.28"/>
    <x v="3"/>
    <x v="5"/>
    <x v="1"/>
    <x v="0"/>
    <x v="0"/>
  </r>
  <r>
    <x v="1"/>
    <x v="4"/>
    <s v="De Bonte Raaf"/>
    <x v="15"/>
    <x v="5"/>
    <n v="141.41"/>
    <x v="3"/>
    <x v="5"/>
    <x v="1"/>
    <x v="0"/>
    <x v="0"/>
  </r>
  <r>
    <x v="1"/>
    <x v="4"/>
    <s v="De Bonte Raaf"/>
    <x v="15"/>
    <x v="6"/>
    <n v="19.38"/>
    <x v="3"/>
    <x v="5"/>
    <x v="1"/>
    <x v="0"/>
    <x v="0"/>
  </r>
  <r>
    <x v="1"/>
    <x v="4"/>
    <s v="De Bonte Raaf"/>
    <x v="15"/>
    <x v="7"/>
    <n v="366.62"/>
    <x v="3"/>
    <x v="5"/>
    <x v="1"/>
    <x v="0"/>
    <x v="0"/>
  </r>
  <r>
    <x v="1"/>
    <x v="4"/>
    <s v="De Bonte Raaf"/>
    <x v="16"/>
    <x v="0"/>
    <n v="318.01"/>
    <x v="4"/>
    <x v="6"/>
    <x v="0"/>
    <x v="0"/>
    <x v="0"/>
  </r>
  <r>
    <x v="1"/>
    <x v="4"/>
    <s v="De Bonte Raaf"/>
    <x v="16"/>
    <x v="15"/>
    <n v="32"/>
    <x v="4"/>
    <x v="6"/>
    <x v="0"/>
    <x v="0"/>
    <x v="0"/>
  </r>
  <r>
    <x v="1"/>
    <x v="4"/>
    <s v="De Bonte Raaf"/>
    <x v="16"/>
    <x v="19"/>
    <n v="71.97"/>
    <x v="4"/>
    <x v="6"/>
    <x v="0"/>
    <x v="0"/>
    <x v="0"/>
  </r>
  <r>
    <x v="1"/>
    <x v="4"/>
    <s v="De Bonte Raaf"/>
    <x v="16"/>
    <x v="1"/>
    <n v="25.44"/>
    <x v="4"/>
    <x v="6"/>
    <x v="0"/>
    <x v="0"/>
    <x v="0"/>
  </r>
  <r>
    <x v="1"/>
    <x v="4"/>
    <s v="De Bonte Raaf"/>
    <x v="16"/>
    <x v="16"/>
    <n v="4.7699999999999996"/>
    <x v="4"/>
    <x v="6"/>
    <x v="0"/>
    <x v="0"/>
    <x v="0"/>
  </r>
  <r>
    <x v="1"/>
    <x v="4"/>
    <s v="De Bonte Raaf"/>
    <x v="16"/>
    <x v="3"/>
    <n v="26.93"/>
    <x v="4"/>
    <x v="6"/>
    <x v="0"/>
    <x v="0"/>
    <x v="0"/>
  </r>
  <r>
    <x v="1"/>
    <x v="4"/>
    <s v="De Bonte Raaf"/>
    <x v="16"/>
    <x v="4"/>
    <n v="1.93"/>
    <x v="4"/>
    <x v="6"/>
    <x v="0"/>
    <x v="0"/>
    <x v="0"/>
  </r>
  <r>
    <x v="1"/>
    <x v="4"/>
    <s v="De Bonte Raaf"/>
    <x v="16"/>
    <x v="5"/>
    <n v="9.65"/>
    <x v="4"/>
    <x v="6"/>
    <x v="0"/>
    <x v="0"/>
    <x v="0"/>
  </r>
  <r>
    <x v="1"/>
    <x v="4"/>
    <s v="De Bonte Raaf"/>
    <x v="16"/>
    <x v="6"/>
    <n v="1.32"/>
    <x v="4"/>
    <x v="6"/>
    <x v="0"/>
    <x v="0"/>
    <x v="0"/>
  </r>
  <r>
    <x v="1"/>
    <x v="4"/>
    <s v="De Bonte Raaf"/>
    <x v="16"/>
    <x v="7"/>
    <n v="25.03"/>
    <x v="4"/>
    <x v="6"/>
    <x v="0"/>
    <x v="0"/>
    <x v="0"/>
  </r>
  <r>
    <x v="1"/>
    <x v="4"/>
    <s v="De Bonte Raaf"/>
    <x v="17"/>
    <x v="18"/>
    <n v="100"/>
    <x v="1"/>
    <x v="7"/>
    <x v="0"/>
    <x v="2"/>
    <x v="1"/>
  </r>
  <r>
    <x v="1"/>
    <x v="4"/>
    <s v="De Bonte Raaf"/>
    <x v="17"/>
    <x v="7"/>
    <n v="6.97"/>
    <x v="1"/>
    <x v="7"/>
    <x v="0"/>
    <x v="2"/>
    <x v="1"/>
  </r>
  <r>
    <x v="1"/>
    <x v="4"/>
    <s v="De Bonte Raaf"/>
    <x v="18"/>
    <x v="0"/>
    <n v="1650"/>
    <x v="4"/>
    <x v="5"/>
    <x v="3"/>
    <x v="0"/>
    <x v="1"/>
  </r>
  <r>
    <x v="1"/>
    <x v="4"/>
    <s v="De Bonte Raaf"/>
    <x v="18"/>
    <x v="21"/>
    <n v="50"/>
    <x v="4"/>
    <x v="5"/>
    <x v="3"/>
    <x v="0"/>
    <x v="1"/>
  </r>
  <r>
    <x v="1"/>
    <x v="4"/>
    <s v="De Bonte Raaf"/>
    <x v="18"/>
    <x v="22"/>
    <n v="423"/>
    <x v="4"/>
    <x v="5"/>
    <x v="3"/>
    <x v="0"/>
    <x v="1"/>
  </r>
  <r>
    <x v="1"/>
    <x v="4"/>
    <s v="De Bonte Raaf"/>
    <x v="18"/>
    <x v="15"/>
    <n v="10"/>
    <x v="4"/>
    <x v="5"/>
    <x v="3"/>
    <x v="0"/>
    <x v="1"/>
  </r>
  <r>
    <x v="1"/>
    <x v="4"/>
    <s v="De Bonte Raaf"/>
    <x v="18"/>
    <x v="19"/>
    <n v="460.26"/>
    <x v="4"/>
    <x v="5"/>
    <x v="3"/>
    <x v="0"/>
    <x v="1"/>
  </r>
  <r>
    <x v="1"/>
    <x v="4"/>
    <s v="De Bonte Raaf"/>
    <x v="18"/>
    <x v="20"/>
    <n v="-114.3"/>
    <x v="4"/>
    <x v="5"/>
    <x v="3"/>
    <x v="0"/>
    <x v="1"/>
  </r>
  <r>
    <x v="1"/>
    <x v="4"/>
    <s v="De Bonte Raaf"/>
    <x v="18"/>
    <x v="1"/>
    <n v="165.84"/>
    <x v="4"/>
    <x v="5"/>
    <x v="3"/>
    <x v="0"/>
    <x v="1"/>
  </r>
  <r>
    <x v="1"/>
    <x v="4"/>
    <s v="De Bonte Raaf"/>
    <x v="18"/>
    <x v="16"/>
    <n v="31.1"/>
    <x v="4"/>
    <x v="5"/>
    <x v="3"/>
    <x v="0"/>
    <x v="1"/>
  </r>
  <r>
    <x v="1"/>
    <x v="4"/>
    <s v="De Bonte Raaf"/>
    <x v="18"/>
    <x v="3"/>
    <n v="237.09"/>
    <x v="4"/>
    <x v="5"/>
    <x v="3"/>
    <x v="0"/>
    <x v="1"/>
  </r>
  <r>
    <x v="1"/>
    <x v="4"/>
    <s v="De Bonte Raaf"/>
    <x v="18"/>
    <x v="4"/>
    <n v="17"/>
    <x v="4"/>
    <x v="5"/>
    <x v="3"/>
    <x v="0"/>
    <x v="1"/>
  </r>
  <r>
    <x v="1"/>
    <x v="4"/>
    <s v="De Bonte Raaf"/>
    <x v="18"/>
    <x v="5"/>
    <n v="85.01"/>
    <x v="4"/>
    <x v="5"/>
    <x v="3"/>
    <x v="0"/>
    <x v="1"/>
  </r>
  <r>
    <x v="1"/>
    <x v="4"/>
    <s v="De Bonte Raaf"/>
    <x v="18"/>
    <x v="6"/>
    <n v="11.65"/>
    <x v="4"/>
    <x v="5"/>
    <x v="3"/>
    <x v="0"/>
    <x v="1"/>
  </r>
  <r>
    <x v="1"/>
    <x v="4"/>
    <s v="De Bonte Raaf"/>
    <x v="18"/>
    <x v="7"/>
    <n v="220.4"/>
    <x v="4"/>
    <x v="5"/>
    <x v="3"/>
    <x v="0"/>
    <x v="1"/>
  </r>
  <r>
    <x v="1"/>
    <x v="4"/>
    <s v="De Bonte Raaf"/>
    <x v="1"/>
    <x v="0"/>
    <n v="1110"/>
    <x v="1"/>
    <x v="1"/>
    <x v="0"/>
    <x v="1"/>
    <x v="1"/>
  </r>
  <r>
    <x v="1"/>
    <x v="4"/>
    <s v="De Bonte Raaf"/>
    <x v="1"/>
    <x v="14"/>
    <n v="500"/>
    <x v="1"/>
    <x v="1"/>
    <x v="0"/>
    <x v="1"/>
    <x v="1"/>
  </r>
  <r>
    <x v="1"/>
    <x v="4"/>
    <s v="De Bonte Raaf"/>
    <x v="1"/>
    <x v="19"/>
    <n v="243.84"/>
    <x v="1"/>
    <x v="1"/>
    <x v="0"/>
    <x v="1"/>
    <x v="1"/>
  </r>
  <r>
    <x v="1"/>
    <x v="4"/>
    <s v="De Bonte Raaf"/>
    <x v="1"/>
    <x v="20"/>
    <n v="-34.67"/>
    <x v="1"/>
    <x v="1"/>
    <x v="0"/>
    <x v="1"/>
    <x v="1"/>
  </r>
  <r>
    <x v="1"/>
    <x v="4"/>
    <s v="De Bonte Raaf"/>
    <x v="1"/>
    <x v="1"/>
    <n v="88.8"/>
    <x v="1"/>
    <x v="1"/>
    <x v="0"/>
    <x v="1"/>
    <x v="1"/>
  </r>
  <r>
    <x v="1"/>
    <x v="4"/>
    <s v="De Bonte Raaf"/>
    <x v="1"/>
    <x v="16"/>
    <n v="16.649999999999999"/>
    <x v="1"/>
    <x v="1"/>
    <x v="0"/>
    <x v="1"/>
    <x v="1"/>
  </r>
  <r>
    <x v="1"/>
    <x v="4"/>
    <s v="De Bonte Raaf"/>
    <x v="1"/>
    <x v="3"/>
    <n v="227.08"/>
    <x v="1"/>
    <x v="1"/>
    <x v="0"/>
    <x v="1"/>
    <x v="1"/>
  </r>
  <r>
    <x v="1"/>
    <x v="4"/>
    <s v="De Bonte Raaf"/>
    <x v="1"/>
    <x v="4"/>
    <n v="16.28"/>
    <x v="1"/>
    <x v="1"/>
    <x v="0"/>
    <x v="1"/>
    <x v="1"/>
  </r>
  <r>
    <x v="1"/>
    <x v="4"/>
    <s v="De Bonte Raaf"/>
    <x v="1"/>
    <x v="8"/>
    <n v="232.21"/>
    <x v="1"/>
    <x v="1"/>
    <x v="0"/>
    <x v="1"/>
    <x v="1"/>
  </r>
  <r>
    <x v="1"/>
    <x v="4"/>
    <s v="De Bonte Raaf"/>
    <x v="1"/>
    <x v="6"/>
    <n v="11.16"/>
    <x v="1"/>
    <x v="1"/>
    <x v="0"/>
    <x v="1"/>
    <x v="1"/>
  </r>
  <r>
    <x v="1"/>
    <x v="4"/>
    <s v="De Bonte Raaf"/>
    <x v="1"/>
    <x v="7"/>
    <n v="211.1"/>
    <x v="1"/>
    <x v="1"/>
    <x v="0"/>
    <x v="1"/>
    <x v="1"/>
  </r>
  <r>
    <x v="1"/>
    <x v="4"/>
    <s v="De Bonte Raaf"/>
    <x v="19"/>
    <x v="0"/>
    <n v="3000"/>
    <x v="1"/>
    <x v="4"/>
    <x v="2"/>
    <x v="0"/>
    <x v="0"/>
  </r>
  <r>
    <x v="1"/>
    <x v="4"/>
    <s v="De Bonte Raaf"/>
    <x v="19"/>
    <x v="19"/>
    <n v="659.02"/>
    <x v="1"/>
    <x v="4"/>
    <x v="2"/>
    <x v="0"/>
    <x v="0"/>
  </r>
  <r>
    <x v="1"/>
    <x v="4"/>
    <s v="De Bonte Raaf"/>
    <x v="19"/>
    <x v="20"/>
    <n v="-174.37"/>
    <x v="1"/>
    <x v="4"/>
    <x v="2"/>
    <x v="0"/>
    <x v="0"/>
  </r>
  <r>
    <x v="1"/>
    <x v="4"/>
    <s v="De Bonte Raaf"/>
    <x v="19"/>
    <x v="1"/>
    <n v="240"/>
    <x v="1"/>
    <x v="4"/>
    <x v="2"/>
    <x v="0"/>
    <x v="0"/>
  </r>
  <r>
    <x v="1"/>
    <x v="4"/>
    <s v="De Bonte Raaf"/>
    <x v="19"/>
    <x v="16"/>
    <n v="45"/>
    <x v="1"/>
    <x v="4"/>
    <x v="2"/>
    <x v="0"/>
    <x v="0"/>
  </r>
  <r>
    <x v="1"/>
    <x v="4"/>
    <s v="De Bonte Raaf"/>
    <x v="19"/>
    <x v="3"/>
    <n v="239.4"/>
    <x v="1"/>
    <x v="4"/>
    <x v="2"/>
    <x v="0"/>
    <x v="0"/>
  </r>
  <r>
    <x v="1"/>
    <x v="4"/>
    <s v="De Bonte Raaf"/>
    <x v="19"/>
    <x v="4"/>
    <n v="17.170000000000002"/>
    <x v="1"/>
    <x v="4"/>
    <x v="2"/>
    <x v="0"/>
    <x v="0"/>
  </r>
  <r>
    <x v="1"/>
    <x v="4"/>
    <s v="De Bonte Raaf"/>
    <x v="19"/>
    <x v="5"/>
    <n v="85.84"/>
    <x v="1"/>
    <x v="4"/>
    <x v="2"/>
    <x v="0"/>
    <x v="0"/>
  </r>
  <r>
    <x v="1"/>
    <x v="4"/>
    <s v="De Bonte Raaf"/>
    <x v="19"/>
    <x v="6"/>
    <n v="11.76"/>
    <x v="1"/>
    <x v="4"/>
    <x v="2"/>
    <x v="0"/>
    <x v="0"/>
  </r>
  <r>
    <x v="1"/>
    <x v="4"/>
    <s v="De Bonte Raaf"/>
    <x v="19"/>
    <x v="7"/>
    <n v="222.55"/>
    <x v="1"/>
    <x v="4"/>
    <x v="2"/>
    <x v="0"/>
    <x v="0"/>
  </r>
  <r>
    <x v="1"/>
    <x v="4"/>
    <s v="De Bonte Raaf"/>
    <x v="20"/>
    <x v="0"/>
    <n v="1805.7"/>
    <x v="0"/>
    <x v="0"/>
    <x v="4"/>
    <x v="2"/>
    <x v="0"/>
  </r>
  <r>
    <x v="1"/>
    <x v="4"/>
    <s v="De Bonte Raaf"/>
    <x v="20"/>
    <x v="19"/>
    <n v="396.67"/>
    <x v="0"/>
    <x v="0"/>
    <x v="4"/>
    <x v="2"/>
    <x v="0"/>
  </r>
  <r>
    <x v="1"/>
    <x v="4"/>
    <s v="De Bonte Raaf"/>
    <x v="20"/>
    <x v="20"/>
    <n v="-97.68"/>
    <x v="0"/>
    <x v="0"/>
    <x v="4"/>
    <x v="2"/>
    <x v="0"/>
  </r>
  <r>
    <x v="1"/>
    <x v="4"/>
    <s v="De Bonte Raaf"/>
    <x v="20"/>
    <x v="1"/>
    <n v="144.46"/>
    <x v="0"/>
    <x v="0"/>
    <x v="4"/>
    <x v="2"/>
    <x v="0"/>
  </r>
  <r>
    <x v="1"/>
    <x v="4"/>
    <s v="De Bonte Raaf"/>
    <x v="20"/>
    <x v="16"/>
    <n v="27.09"/>
    <x v="0"/>
    <x v="0"/>
    <x v="4"/>
    <x v="2"/>
    <x v="0"/>
  </r>
  <r>
    <x v="1"/>
    <x v="4"/>
    <s v="De Bonte Raaf"/>
    <x v="20"/>
    <x v="3"/>
    <n v="143.37"/>
    <x v="0"/>
    <x v="0"/>
    <x v="4"/>
    <x v="2"/>
    <x v="0"/>
  </r>
  <r>
    <x v="1"/>
    <x v="4"/>
    <s v="De Bonte Raaf"/>
    <x v="20"/>
    <x v="4"/>
    <n v="10.28"/>
    <x v="0"/>
    <x v="0"/>
    <x v="4"/>
    <x v="2"/>
    <x v="0"/>
  </r>
  <r>
    <x v="1"/>
    <x v="4"/>
    <s v="De Bonte Raaf"/>
    <x v="20"/>
    <x v="8"/>
    <n v="146.6"/>
    <x v="0"/>
    <x v="0"/>
    <x v="4"/>
    <x v="2"/>
    <x v="0"/>
  </r>
  <r>
    <x v="1"/>
    <x v="4"/>
    <s v="De Bonte Raaf"/>
    <x v="20"/>
    <x v="6"/>
    <n v="7.04"/>
    <x v="0"/>
    <x v="0"/>
    <x v="4"/>
    <x v="2"/>
    <x v="0"/>
  </r>
  <r>
    <x v="1"/>
    <x v="4"/>
    <s v="De Bonte Raaf"/>
    <x v="20"/>
    <x v="7"/>
    <n v="133.27000000000001"/>
    <x v="0"/>
    <x v="0"/>
    <x v="4"/>
    <x v="2"/>
    <x v="0"/>
  </r>
  <r>
    <x v="1"/>
    <x v="4"/>
    <s v="De Bonte Raaf"/>
    <x v="22"/>
    <x v="0"/>
    <n v="3750"/>
    <x v="4"/>
    <x v="5"/>
    <x v="3"/>
    <x v="0"/>
    <x v="0"/>
  </r>
  <r>
    <x v="1"/>
    <x v="4"/>
    <s v="De Bonte Raaf"/>
    <x v="22"/>
    <x v="19"/>
    <n v="823.78"/>
    <x v="4"/>
    <x v="5"/>
    <x v="3"/>
    <x v="0"/>
    <x v="0"/>
  </r>
  <r>
    <x v="1"/>
    <x v="4"/>
    <s v="De Bonte Raaf"/>
    <x v="22"/>
    <x v="20"/>
    <n v="-217.96"/>
    <x v="4"/>
    <x v="5"/>
    <x v="3"/>
    <x v="0"/>
    <x v="0"/>
  </r>
  <r>
    <x v="1"/>
    <x v="4"/>
    <s v="De Bonte Raaf"/>
    <x v="22"/>
    <x v="1"/>
    <n v="300"/>
    <x v="4"/>
    <x v="5"/>
    <x v="3"/>
    <x v="0"/>
    <x v="0"/>
  </r>
  <r>
    <x v="1"/>
    <x v="4"/>
    <s v="De Bonte Raaf"/>
    <x v="22"/>
    <x v="16"/>
    <n v="56.25"/>
    <x v="4"/>
    <x v="5"/>
    <x v="3"/>
    <x v="0"/>
    <x v="0"/>
  </r>
  <r>
    <x v="1"/>
    <x v="4"/>
    <s v="De Bonte Raaf"/>
    <x v="22"/>
    <x v="3"/>
    <n v="287.33"/>
    <x v="4"/>
    <x v="5"/>
    <x v="3"/>
    <x v="0"/>
    <x v="0"/>
  </r>
  <r>
    <x v="1"/>
    <x v="4"/>
    <s v="De Bonte Raaf"/>
    <x v="22"/>
    <x v="4"/>
    <n v="20.61"/>
    <x v="4"/>
    <x v="5"/>
    <x v="3"/>
    <x v="0"/>
    <x v="0"/>
  </r>
  <r>
    <x v="1"/>
    <x v="4"/>
    <s v="De Bonte Raaf"/>
    <x v="22"/>
    <x v="8"/>
    <n v="293.82"/>
    <x v="4"/>
    <x v="5"/>
    <x v="3"/>
    <x v="0"/>
    <x v="0"/>
  </r>
  <r>
    <x v="1"/>
    <x v="4"/>
    <s v="De Bonte Raaf"/>
    <x v="22"/>
    <x v="6"/>
    <n v="14.12"/>
    <x v="4"/>
    <x v="5"/>
    <x v="3"/>
    <x v="0"/>
    <x v="0"/>
  </r>
  <r>
    <x v="1"/>
    <x v="4"/>
    <s v="De Bonte Raaf"/>
    <x v="22"/>
    <x v="7"/>
    <n v="267.11"/>
    <x v="4"/>
    <x v="5"/>
    <x v="3"/>
    <x v="0"/>
    <x v="0"/>
  </r>
  <r>
    <x v="1"/>
    <x v="4"/>
    <s v="De Bonte Raaf"/>
    <x v="23"/>
    <x v="0"/>
    <n v="86.4"/>
    <x v="1"/>
    <x v="6"/>
    <x v="4"/>
    <x v="0"/>
    <x v="1"/>
  </r>
  <r>
    <x v="1"/>
    <x v="4"/>
    <s v="De Bonte Raaf"/>
    <x v="23"/>
    <x v="19"/>
    <n v="19.579999999999998"/>
    <x v="1"/>
    <x v="6"/>
    <x v="4"/>
    <x v="0"/>
    <x v="1"/>
  </r>
  <r>
    <x v="1"/>
    <x v="4"/>
    <s v="De Bonte Raaf"/>
    <x v="23"/>
    <x v="20"/>
    <n v="-2.3199999999999998"/>
    <x v="1"/>
    <x v="6"/>
    <x v="4"/>
    <x v="0"/>
    <x v="1"/>
  </r>
  <r>
    <x v="1"/>
    <x v="4"/>
    <s v="De Bonte Raaf"/>
    <x v="23"/>
    <x v="1"/>
    <n v="6.91"/>
    <x v="1"/>
    <x v="6"/>
    <x v="4"/>
    <x v="0"/>
    <x v="1"/>
  </r>
  <r>
    <x v="1"/>
    <x v="4"/>
    <s v="De Bonte Raaf"/>
    <x v="23"/>
    <x v="16"/>
    <n v="1.3"/>
    <x v="1"/>
    <x v="6"/>
    <x v="4"/>
    <x v="0"/>
    <x v="1"/>
  </r>
  <r>
    <x v="1"/>
    <x v="4"/>
    <s v="De Bonte Raaf"/>
    <x v="23"/>
    <x v="3"/>
    <n v="6.82"/>
    <x v="1"/>
    <x v="6"/>
    <x v="4"/>
    <x v="0"/>
    <x v="1"/>
  </r>
  <r>
    <x v="1"/>
    <x v="4"/>
    <s v="De Bonte Raaf"/>
    <x v="23"/>
    <x v="4"/>
    <n v="0.49"/>
    <x v="1"/>
    <x v="6"/>
    <x v="4"/>
    <x v="0"/>
    <x v="1"/>
  </r>
  <r>
    <x v="1"/>
    <x v="4"/>
    <s v="De Bonte Raaf"/>
    <x v="23"/>
    <x v="5"/>
    <n v="2.4500000000000002"/>
    <x v="1"/>
    <x v="6"/>
    <x v="4"/>
    <x v="0"/>
    <x v="1"/>
  </r>
  <r>
    <x v="1"/>
    <x v="4"/>
    <s v="De Bonte Raaf"/>
    <x v="23"/>
    <x v="6"/>
    <n v="0.34"/>
    <x v="1"/>
    <x v="6"/>
    <x v="4"/>
    <x v="0"/>
    <x v="1"/>
  </r>
  <r>
    <x v="1"/>
    <x v="4"/>
    <s v="De Bonte Raaf"/>
    <x v="23"/>
    <x v="7"/>
    <n v="6.34"/>
    <x v="1"/>
    <x v="6"/>
    <x v="4"/>
    <x v="0"/>
    <x v="1"/>
  </r>
  <r>
    <x v="1"/>
    <x v="4"/>
    <s v="De Bonte Raaf"/>
    <x v="24"/>
    <x v="0"/>
    <n v="1909.6"/>
    <x v="2"/>
    <x v="0"/>
    <x v="2"/>
    <x v="0"/>
    <x v="0"/>
  </r>
  <r>
    <x v="1"/>
    <x v="4"/>
    <s v="De Bonte Raaf"/>
    <x v="24"/>
    <x v="19"/>
    <n v="419.49"/>
    <x v="2"/>
    <x v="0"/>
    <x v="2"/>
    <x v="0"/>
    <x v="0"/>
  </r>
  <r>
    <x v="1"/>
    <x v="4"/>
    <s v="De Bonte Raaf"/>
    <x v="24"/>
    <x v="20"/>
    <n v="-92.81"/>
    <x v="2"/>
    <x v="0"/>
    <x v="2"/>
    <x v="0"/>
    <x v="0"/>
  </r>
  <r>
    <x v="1"/>
    <x v="4"/>
    <s v="De Bonte Raaf"/>
    <x v="24"/>
    <x v="1"/>
    <n v="152.77000000000001"/>
    <x v="2"/>
    <x v="0"/>
    <x v="2"/>
    <x v="0"/>
    <x v="0"/>
  </r>
  <r>
    <x v="1"/>
    <x v="4"/>
    <s v="De Bonte Raaf"/>
    <x v="24"/>
    <x v="16"/>
    <n v="28.64"/>
    <x v="2"/>
    <x v="0"/>
    <x v="2"/>
    <x v="0"/>
    <x v="0"/>
  </r>
  <r>
    <x v="1"/>
    <x v="4"/>
    <s v="De Bonte Raaf"/>
    <x v="24"/>
    <x v="3"/>
    <n v="159.6"/>
    <x v="2"/>
    <x v="0"/>
    <x v="2"/>
    <x v="0"/>
    <x v="0"/>
  </r>
  <r>
    <x v="1"/>
    <x v="4"/>
    <s v="De Bonte Raaf"/>
    <x v="24"/>
    <x v="4"/>
    <n v="11.45"/>
    <x v="2"/>
    <x v="0"/>
    <x v="2"/>
    <x v="0"/>
    <x v="0"/>
  </r>
  <r>
    <x v="1"/>
    <x v="4"/>
    <s v="De Bonte Raaf"/>
    <x v="24"/>
    <x v="5"/>
    <n v="57.23"/>
    <x v="2"/>
    <x v="0"/>
    <x v="2"/>
    <x v="0"/>
    <x v="0"/>
  </r>
  <r>
    <x v="1"/>
    <x v="4"/>
    <s v="De Bonte Raaf"/>
    <x v="24"/>
    <x v="6"/>
    <n v="7.84"/>
    <x v="2"/>
    <x v="0"/>
    <x v="2"/>
    <x v="0"/>
    <x v="0"/>
  </r>
  <r>
    <x v="1"/>
    <x v="4"/>
    <s v="De Bonte Raaf"/>
    <x v="24"/>
    <x v="7"/>
    <n v="148.37"/>
    <x v="2"/>
    <x v="0"/>
    <x v="2"/>
    <x v="0"/>
    <x v="0"/>
  </r>
  <r>
    <x v="1"/>
    <x v="4"/>
    <s v="De Bonte Raaf"/>
    <x v="21"/>
    <x v="0"/>
    <n v="6500"/>
    <x v="5"/>
    <x v="2"/>
    <x v="0"/>
    <x v="3"/>
    <x v="0"/>
  </r>
  <r>
    <x v="1"/>
    <x v="4"/>
    <s v="De Bonte Raaf"/>
    <x v="21"/>
    <x v="17"/>
    <n v="75"/>
    <x v="5"/>
    <x v="2"/>
    <x v="0"/>
    <x v="3"/>
    <x v="0"/>
  </r>
  <r>
    <x v="1"/>
    <x v="4"/>
    <s v="De Bonte Raaf"/>
    <x v="21"/>
    <x v="23"/>
    <n v="15"/>
    <x v="5"/>
    <x v="2"/>
    <x v="0"/>
    <x v="3"/>
    <x v="0"/>
  </r>
  <r>
    <x v="1"/>
    <x v="4"/>
    <s v="De Bonte Raaf"/>
    <x v="21"/>
    <x v="1"/>
    <n v="520"/>
    <x v="5"/>
    <x v="2"/>
    <x v="0"/>
    <x v="3"/>
    <x v="0"/>
  </r>
  <r>
    <x v="1"/>
    <x v="4"/>
    <s v="De Bonte Raaf"/>
    <x v="21"/>
    <x v="16"/>
    <n v="97.5"/>
    <x v="5"/>
    <x v="2"/>
    <x v="0"/>
    <x v="3"/>
    <x v="0"/>
  </r>
  <r>
    <x v="1"/>
    <x v="4"/>
    <s v="De Bonte Raaf"/>
    <x v="2"/>
    <x v="0"/>
    <n v="5826"/>
    <x v="1"/>
    <x v="2"/>
    <x v="0"/>
    <x v="1"/>
    <x v="1"/>
  </r>
  <r>
    <x v="1"/>
    <x v="4"/>
    <s v="De Bonte Raaf"/>
    <x v="2"/>
    <x v="14"/>
    <n v="75"/>
    <x v="1"/>
    <x v="2"/>
    <x v="0"/>
    <x v="1"/>
    <x v="1"/>
  </r>
  <r>
    <x v="1"/>
    <x v="4"/>
    <s v="De Bonte Raaf"/>
    <x v="2"/>
    <x v="19"/>
    <n v="1279.82"/>
    <x v="1"/>
    <x v="2"/>
    <x v="0"/>
    <x v="1"/>
    <x v="1"/>
  </r>
  <r>
    <x v="1"/>
    <x v="4"/>
    <s v="De Bonte Raaf"/>
    <x v="2"/>
    <x v="20"/>
    <n v="-392.97"/>
    <x v="1"/>
    <x v="2"/>
    <x v="0"/>
    <x v="1"/>
    <x v="1"/>
  </r>
  <r>
    <x v="1"/>
    <x v="4"/>
    <s v="De Bonte Raaf"/>
    <x v="2"/>
    <x v="1"/>
    <n v="466.08"/>
    <x v="1"/>
    <x v="2"/>
    <x v="0"/>
    <x v="1"/>
    <x v="1"/>
  </r>
  <r>
    <x v="1"/>
    <x v="4"/>
    <s v="De Bonte Raaf"/>
    <x v="2"/>
    <x v="16"/>
    <n v="87.39"/>
    <x v="1"/>
    <x v="2"/>
    <x v="0"/>
    <x v="1"/>
    <x v="1"/>
  </r>
  <r>
    <x v="1"/>
    <x v="4"/>
    <s v="De Bonte Raaf"/>
    <x v="2"/>
    <x v="3"/>
    <n v="365.9"/>
    <x v="1"/>
    <x v="2"/>
    <x v="0"/>
    <x v="1"/>
    <x v="1"/>
  </r>
  <r>
    <x v="1"/>
    <x v="4"/>
    <s v="De Bonte Raaf"/>
    <x v="2"/>
    <x v="4"/>
    <n v="26.24"/>
    <x v="1"/>
    <x v="2"/>
    <x v="0"/>
    <x v="1"/>
    <x v="1"/>
  </r>
  <r>
    <x v="1"/>
    <x v="4"/>
    <s v="De Bonte Raaf"/>
    <x v="2"/>
    <x v="5"/>
    <n v="131.19999999999999"/>
    <x v="1"/>
    <x v="2"/>
    <x v="0"/>
    <x v="1"/>
    <x v="1"/>
  </r>
  <r>
    <x v="1"/>
    <x v="4"/>
    <s v="De Bonte Raaf"/>
    <x v="2"/>
    <x v="6"/>
    <n v="17.98"/>
    <x v="1"/>
    <x v="2"/>
    <x v="0"/>
    <x v="1"/>
    <x v="1"/>
  </r>
  <r>
    <x v="1"/>
    <x v="4"/>
    <s v="De Bonte Raaf"/>
    <x v="2"/>
    <x v="7"/>
    <n v="340.15"/>
    <x v="1"/>
    <x v="2"/>
    <x v="0"/>
    <x v="1"/>
    <x v="1"/>
  </r>
  <r>
    <x v="1"/>
    <x v="4"/>
    <s v="De Bonte Raaf"/>
    <x v="3"/>
    <x v="0"/>
    <n v="1295.6600000000001"/>
    <x v="2"/>
    <x v="4"/>
    <x v="0"/>
    <x v="0"/>
    <x v="1"/>
  </r>
  <r>
    <x v="1"/>
    <x v="4"/>
    <s v="De Bonte Raaf"/>
    <x v="3"/>
    <x v="19"/>
    <n v="284.62"/>
    <x v="2"/>
    <x v="4"/>
    <x v="0"/>
    <x v="0"/>
    <x v="1"/>
  </r>
  <r>
    <x v="1"/>
    <x v="4"/>
    <s v="De Bonte Raaf"/>
    <x v="3"/>
    <x v="20"/>
    <n v="-54.68"/>
    <x v="2"/>
    <x v="4"/>
    <x v="0"/>
    <x v="0"/>
    <x v="1"/>
  </r>
  <r>
    <x v="1"/>
    <x v="4"/>
    <s v="De Bonte Raaf"/>
    <x v="3"/>
    <x v="1"/>
    <n v="103.65"/>
    <x v="2"/>
    <x v="4"/>
    <x v="0"/>
    <x v="0"/>
    <x v="1"/>
  </r>
  <r>
    <x v="1"/>
    <x v="4"/>
    <s v="De Bonte Raaf"/>
    <x v="3"/>
    <x v="16"/>
    <n v="19.43"/>
    <x v="2"/>
    <x v="4"/>
    <x v="0"/>
    <x v="0"/>
    <x v="1"/>
  </r>
  <r>
    <x v="1"/>
    <x v="4"/>
    <s v="De Bonte Raaf"/>
    <x v="3"/>
    <x v="3"/>
    <n v="185.33"/>
    <x v="2"/>
    <x v="4"/>
    <x v="0"/>
    <x v="0"/>
    <x v="1"/>
  </r>
  <r>
    <x v="1"/>
    <x v="4"/>
    <s v="De Bonte Raaf"/>
    <x v="3"/>
    <x v="4"/>
    <n v="13.29"/>
    <x v="2"/>
    <x v="4"/>
    <x v="0"/>
    <x v="0"/>
    <x v="1"/>
  </r>
  <r>
    <x v="1"/>
    <x v="4"/>
    <s v="De Bonte Raaf"/>
    <x v="3"/>
    <x v="5"/>
    <n v="66.45"/>
    <x v="2"/>
    <x v="4"/>
    <x v="0"/>
    <x v="0"/>
    <x v="1"/>
  </r>
  <r>
    <x v="1"/>
    <x v="4"/>
    <s v="De Bonte Raaf"/>
    <x v="3"/>
    <x v="6"/>
    <n v="9.11"/>
    <x v="2"/>
    <x v="4"/>
    <x v="0"/>
    <x v="0"/>
    <x v="1"/>
  </r>
  <r>
    <x v="1"/>
    <x v="4"/>
    <s v="De Bonte Raaf"/>
    <x v="3"/>
    <x v="7"/>
    <n v="172.29"/>
    <x v="2"/>
    <x v="4"/>
    <x v="0"/>
    <x v="0"/>
    <x v="1"/>
  </r>
  <r>
    <x v="1"/>
    <x v="4"/>
    <s v="De Bonte Raaf"/>
    <x v="4"/>
    <x v="0"/>
    <n v="1986.05"/>
    <x v="3"/>
    <x v="4"/>
    <x v="0"/>
    <x v="1"/>
    <x v="1"/>
  </r>
  <r>
    <x v="1"/>
    <x v="4"/>
    <s v="De Bonte Raaf"/>
    <x v="4"/>
    <x v="17"/>
    <n v="10"/>
    <x v="3"/>
    <x v="4"/>
    <x v="0"/>
    <x v="1"/>
    <x v="1"/>
  </r>
  <r>
    <x v="1"/>
    <x v="4"/>
    <s v="De Bonte Raaf"/>
    <x v="4"/>
    <x v="19"/>
    <n v="436.28"/>
    <x v="3"/>
    <x v="4"/>
    <x v="0"/>
    <x v="1"/>
    <x v="1"/>
  </r>
  <r>
    <x v="1"/>
    <x v="4"/>
    <s v="De Bonte Raaf"/>
    <x v="4"/>
    <x v="20"/>
    <n v="-96.53"/>
    <x v="3"/>
    <x v="4"/>
    <x v="0"/>
    <x v="1"/>
    <x v="1"/>
  </r>
  <r>
    <x v="1"/>
    <x v="4"/>
    <s v="De Bonte Raaf"/>
    <x v="4"/>
    <x v="1"/>
    <n v="158.88"/>
    <x v="3"/>
    <x v="4"/>
    <x v="0"/>
    <x v="1"/>
    <x v="1"/>
  </r>
  <r>
    <x v="1"/>
    <x v="4"/>
    <s v="De Bonte Raaf"/>
    <x v="4"/>
    <x v="16"/>
    <n v="29.79"/>
    <x v="3"/>
    <x v="4"/>
    <x v="0"/>
    <x v="1"/>
    <x v="1"/>
  </r>
  <r>
    <x v="1"/>
    <x v="4"/>
    <s v="De Bonte Raaf"/>
    <x v="4"/>
    <x v="3"/>
    <n v="306.89999999999998"/>
    <x v="3"/>
    <x v="4"/>
    <x v="0"/>
    <x v="1"/>
    <x v="1"/>
  </r>
  <r>
    <x v="1"/>
    <x v="4"/>
    <s v="De Bonte Raaf"/>
    <x v="4"/>
    <x v="4"/>
    <n v="22.01"/>
    <x v="3"/>
    <x v="4"/>
    <x v="0"/>
    <x v="1"/>
    <x v="1"/>
  </r>
  <r>
    <x v="1"/>
    <x v="4"/>
    <s v="De Bonte Raaf"/>
    <x v="4"/>
    <x v="5"/>
    <n v="110.04"/>
    <x v="3"/>
    <x v="4"/>
    <x v="0"/>
    <x v="1"/>
    <x v="1"/>
  </r>
  <r>
    <x v="1"/>
    <x v="4"/>
    <s v="De Bonte Raaf"/>
    <x v="4"/>
    <x v="6"/>
    <n v="15.08"/>
    <x v="3"/>
    <x v="4"/>
    <x v="0"/>
    <x v="1"/>
    <x v="1"/>
  </r>
  <r>
    <x v="1"/>
    <x v="4"/>
    <s v="De Bonte Raaf"/>
    <x v="4"/>
    <x v="7"/>
    <n v="285.3"/>
    <x v="3"/>
    <x v="4"/>
    <x v="0"/>
    <x v="1"/>
    <x v="1"/>
  </r>
  <r>
    <x v="1"/>
    <x v="4"/>
    <s v="De Bonte Raaf"/>
    <x v="5"/>
    <x v="0"/>
    <n v="1637.4"/>
    <x v="2"/>
    <x v="0"/>
    <x v="0"/>
    <x v="2"/>
    <x v="1"/>
  </r>
  <r>
    <x v="1"/>
    <x v="4"/>
    <s v="De Bonte Raaf"/>
    <x v="5"/>
    <x v="14"/>
    <n v="25"/>
    <x v="2"/>
    <x v="0"/>
    <x v="0"/>
    <x v="2"/>
    <x v="1"/>
  </r>
  <r>
    <x v="1"/>
    <x v="4"/>
    <s v="De Bonte Raaf"/>
    <x v="5"/>
    <x v="19"/>
    <n v="359.7"/>
    <x v="2"/>
    <x v="0"/>
    <x v="0"/>
    <x v="2"/>
    <x v="1"/>
  </r>
  <r>
    <x v="1"/>
    <x v="4"/>
    <s v="De Bonte Raaf"/>
    <x v="5"/>
    <x v="20"/>
    <n v="-79.13"/>
    <x v="2"/>
    <x v="0"/>
    <x v="0"/>
    <x v="2"/>
    <x v="1"/>
  </r>
  <r>
    <x v="1"/>
    <x v="4"/>
    <s v="De Bonte Raaf"/>
    <x v="5"/>
    <x v="1"/>
    <n v="130.99"/>
    <x v="2"/>
    <x v="0"/>
    <x v="0"/>
    <x v="2"/>
    <x v="1"/>
  </r>
  <r>
    <x v="1"/>
    <x v="4"/>
    <s v="De Bonte Raaf"/>
    <x v="5"/>
    <x v="16"/>
    <n v="24.56"/>
    <x v="2"/>
    <x v="0"/>
    <x v="0"/>
    <x v="2"/>
    <x v="1"/>
  </r>
  <r>
    <x v="1"/>
    <x v="4"/>
    <s v="De Bonte Raaf"/>
    <x v="5"/>
    <x v="3"/>
    <n v="236.61"/>
    <x v="2"/>
    <x v="0"/>
    <x v="0"/>
    <x v="2"/>
    <x v="1"/>
  </r>
  <r>
    <x v="1"/>
    <x v="4"/>
    <s v="De Bonte Raaf"/>
    <x v="5"/>
    <x v="4"/>
    <n v="16.97"/>
    <x v="2"/>
    <x v="0"/>
    <x v="0"/>
    <x v="2"/>
    <x v="1"/>
  </r>
  <r>
    <x v="1"/>
    <x v="4"/>
    <s v="De Bonte Raaf"/>
    <x v="5"/>
    <x v="8"/>
    <n v="241.95"/>
    <x v="2"/>
    <x v="0"/>
    <x v="0"/>
    <x v="2"/>
    <x v="1"/>
  </r>
  <r>
    <x v="1"/>
    <x v="4"/>
    <s v="De Bonte Raaf"/>
    <x v="5"/>
    <x v="6"/>
    <n v="11.63"/>
    <x v="2"/>
    <x v="0"/>
    <x v="0"/>
    <x v="2"/>
    <x v="1"/>
  </r>
  <r>
    <x v="1"/>
    <x v="4"/>
    <s v="De Bonte Raaf"/>
    <x v="5"/>
    <x v="7"/>
    <n v="219.95"/>
    <x v="2"/>
    <x v="0"/>
    <x v="0"/>
    <x v="2"/>
    <x v="1"/>
  </r>
  <r>
    <x v="1"/>
    <x v="4"/>
    <s v="De Bonte Raaf"/>
    <x v="6"/>
    <x v="0"/>
    <n v="2951"/>
    <x v="2"/>
    <x v="0"/>
    <x v="0"/>
    <x v="0"/>
    <x v="0"/>
  </r>
  <r>
    <x v="1"/>
    <x v="4"/>
    <s v="De Bonte Raaf"/>
    <x v="6"/>
    <x v="14"/>
    <n v="100"/>
    <x v="2"/>
    <x v="0"/>
    <x v="0"/>
    <x v="0"/>
    <x v="0"/>
  </r>
  <r>
    <x v="1"/>
    <x v="4"/>
    <s v="De Bonte Raaf"/>
    <x v="6"/>
    <x v="19"/>
    <n v="648.26"/>
    <x v="2"/>
    <x v="0"/>
    <x v="0"/>
    <x v="0"/>
    <x v="0"/>
  </r>
  <r>
    <x v="1"/>
    <x v="4"/>
    <s v="De Bonte Raaf"/>
    <x v="6"/>
    <x v="20"/>
    <n v="-150.6"/>
    <x v="2"/>
    <x v="0"/>
    <x v="0"/>
    <x v="0"/>
    <x v="0"/>
  </r>
  <r>
    <x v="1"/>
    <x v="4"/>
    <s v="De Bonte Raaf"/>
    <x v="6"/>
    <x v="1"/>
    <n v="236.08"/>
    <x v="2"/>
    <x v="0"/>
    <x v="0"/>
    <x v="0"/>
    <x v="0"/>
  </r>
  <r>
    <x v="1"/>
    <x v="4"/>
    <s v="De Bonte Raaf"/>
    <x v="6"/>
    <x v="16"/>
    <n v="44.26"/>
    <x v="2"/>
    <x v="0"/>
    <x v="0"/>
    <x v="0"/>
    <x v="0"/>
  </r>
  <r>
    <x v="1"/>
    <x v="4"/>
    <s v="De Bonte Raaf"/>
    <x v="6"/>
    <x v="3"/>
    <n v="431.83"/>
    <x v="2"/>
    <x v="0"/>
    <x v="0"/>
    <x v="0"/>
    <x v="0"/>
  </r>
  <r>
    <x v="1"/>
    <x v="4"/>
    <s v="De Bonte Raaf"/>
    <x v="6"/>
    <x v="4"/>
    <n v="30.97"/>
    <x v="2"/>
    <x v="0"/>
    <x v="0"/>
    <x v="0"/>
    <x v="0"/>
  </r>
  <r>
    <x v="1"/>
    <x v="4"/>
    <s v="De Bonte Raaf"/>
    <x v="6"/>
    <x v="5"/>
    <n v="154.84"/>
    <x v="2"/>
    <x v="0"/>
    <x v="0"/>
    <x v="0"/>
    <x v="0"/>
  </r>
  <r>
    <x v="1"/>
    <x v="4"/>
    <s v="De Bonte Raaf"/>
    <x v="6"/>
    <x v="6"/>
    <n v="21.22"/>
    <x v="2"/>
    <x v="0"/>
    <x v="0"/>
    <x v="0"/>
    <x v="0"/>
  </r>
  <r>
    <x v="1"/>
    <x v="4"/>
    <s v="De Bonte Raaf"/>
    <x v="6"/>
    <x v="7"/>
    <n v="401.44"/>
    <x v="2"/>
    <x v="0"/>
    <x v="0"/>
    <x v="0"/>
    <x v="0"/>
  </r>
  <r>
    <x v="1"/>
    <x v="4"/>
    <s v="De Bonte Raaf"/>
    <x v="7"/>
    <x v="0"/>
    <n v="1560"/>
    <x v="2"/>
    <x v="4"/>
    <x v="0"/>
    <x v="2"/>
    <x v="0"/>
  </r>
  <r>
    <x v="1"/>
    <x v="4"/>
    <s v="De Bonte Raaf"/>
    <x v="7"/>
    <x v="19"/>
    <n v="342.69"/>
    <x v="2"/>
    <x v="4"/>
    <x v="0"/>
    <x v="2"/>
    <x v="0"/>
  </r>
  <r>
    <x v="1"/>
    <x v="4"/>
    <s v="De Bonte Raaf"/>
    <x v="7"/>
    <x v="20"/>
    <n v="-72.61"/>
    <x v="2"/>
    <x v="4"/>
    <x v="0"/>
    <x v="2"/>
    <x v="0"/>
  </r>
  <r>
    <x v="1"/>
    <x v="4"/>
    <s v="De Bonte Raaf"/>
    <x v="7"/>
    <x v="1"/>
    <n v="124.8"/>
    <x v="2"/>
    <x v="4"/>
    <x v="0"/>
    <x v="2"/>
    <x v="0"/>
  </r>
  <r>
    <x v="1"/>
    <x v="4"/>
    <s v="De Bonte Raaf"/>
    <x v="7"/>
    <x v="16"/>
    <n v="23.4"/>
    <x v="2"/>
    <x v="4"/>
    <x v="0"/>
    <x v="2"/>
    <x v="0"/>
  </r>
  <r>
    <x v="1"/>
    <x v="4"/>
    <s v="De Bonte Raaf"/>
    <x v="7"/>
    <x v="3"/>
    <n v="251.93"/>
    <x v="2"/>
    <x v="4"/>
    <x v="0"/>
    <x v="2"/>
    <x v="0"/>
  </r>
  <r>
    <x v="1"/>
    <x v="4"/>
    <s v="De Bonte Raaf"/>
    <x v="7"/>
    <x v="4"/>
    <n v="18.07"/>
    <x v="2"/>
    <x v="4"/>
    <x v="0"/>
    <x v="2"/>
    <x v="0"/>
  </r>
  <r>
    <x v="1"/>
    <x v="4"/>
    <s v="De Bonte Raaf"/>
    <x v="7"/>
    <x v="5"/>
    <n v="90.33"/>
    <x v="2"/>
    <x v="4"/>
    <x v="0"/>
    <x v="2"/>
    <x v="0"/>
  </r>
  <r>
    <x v="1"/>
    <x v="4"/>
    <s v="De Bonte Raaf"/>
    <x v="7"/>
    <x v="6"/>
    <n v="12.38"/>
    <x v="2"/>
    <x v="4"/>
    <x v="0"/>
    <x v="2"/>
    <x v="0"/>
  </r>
  <r>
    <x v="1"/>
    <x v="4"/>
    <s v="De Bonte Raaf"/>
    <x v="7"/>
    <x v="7"/>
    <n v="234.2"/>
    <x v="2"/>
    <x v="4"/>
    <x v="0"/>
    <x v="2"/>
    <x v="0"/>
  </r>
  <r>
    <x v="1"/>
    <x v="4"/>
    <s v="De Bonte Raaf"/>
    <x v="8"/>
    <x v="0"/>
    <n v="1132"/>
    <x v="3"/>
    <x v="4"/>
    <x v="0"/>
    <x v="2"/>
    <x v="0"/>
  </r>
  <r>
    <x v="1"/>
    <x v="4"/>
    <s v="De Bonte Raaf"/>
    <x v="8"/>
    <x v="24"/>
    <n v="116.08"/>
    <x v="3"/>
    <x v="4"/>
    <x v="0"/>
    <x v="2"/>
    <x v="0"/>
  </r>
  <r>
    <x v="1"/>
    <x v="4"/>
    <s v="De Bonte Raaf"/>
    <x v="8"/>
    <x v="19"/>
    <n v="248.67"/>
    <x v="3"/>
    <x v="4"/>
    <x v="0"/>
    <x v="2"/>
    <x v="0"/>
  </r>
  <r>
    <x v="1"/>
    <x v="4"/>
    <s v="De Bonte Raaf"/>
    <x v="8"/>
    <x v="20"/>
    <n v="-46.34"/>
    <x v="3"/>
    <x v="4"/>
    <x v="0"/>
    <x v="2"/>
    <x v="0"/>
  </r>
  <r>
    <x v="1"/>
    <x v="4"/>
    <s v="De Bonte Raaf"/>
    <x v="8"/>
    <x v="1"/>
    <n v="90.56"/>
    <x v="3"/>
    <x v="4"/>
    <x v="0"/>
    <x v="2"/>
    <x v="0"/>
  </r>
  <r>
    <x v="1"/>
    <x v="4"/>
    <s v="De Bonte Raaf"/>
    <x v="8"/>
    <x v="16"/>
    <n v="16.98"/>
    <x v="3"/>
    <x v="4"/>
    <x v="0"/>
    <x v="2"/>
    <x v="0"/>
  </r>
  <r>
    <x v="1"/>
    <x v="4"/>
    <s v="De Bonte Raaf"/>
    <x v="8"/>
    <x v="3"/>
    <n v="173.81"/>
    <x v="3"/>
    <x v="4"/>
    <x v="0"/>
    <x v="2"/>
    <x v="0"/>
  </r>
  <r>
    <x v="1"/>
    <x v="4"/>
    <s v="De Bonte Raaf"/>
    <x v="8"/>
    <x v="4"/>
    <n v="12.46"/>
    <x v="3"/>
    <x v="4"/>
    <x v="0"/>
    <x v="2"/>
    <x v="0"/>
  </r>
  <r>
    <x v="1"/>
    <x v="4"/>
    <s v="De Bonte Raaf"/>
    <x v="8"/>
    <x v="5"/>
    <n v="62.32"/>
    <x v="3"/>
    <x v="4"/>
    <x v="0"/>
    <x v="2"/>
    <x v="0"/>
  </r>
  <r>
    <x v="1"/>
    <x v="4"/>
    <s v="De Bonte Raaf"/>
    <x v="8"/>
    <x v="6"/>
    <n v="8.5399999999999991"/>
    <x v="3"/>
    <x v="4"/>
    <x v="0"/>
    <x v="2"/>
    <x v="0"/>
  </r>
  <r>
    <x v="1"/>
    <x v="4"/>
    <s v="De Bonte Raaf"/>
    <x v="8"/>
    <x v="7"/>
    <n v="161.57"/>
    <x v="3"/>
    <x v="4"/>
    <x v="0"/>
    <x v="2"/>
    <x v="0"/>
  </r>
  <r>
    <x v="1"/>
    <x v="4"/>
    <s v="De Bonte Raaf"/>
    <x v="11"/>
    <x v="0"/>
    <n v="870.6"/>
    <x v="3"/>
    <x v="0"/>
    <x v="0"/>
    <x v="2"/>
    <x v="0"/>
  </r>
  <r>
    <x v="1"/>
    <x v="4"/>
    <s v="De Bonte Raaf"/>
    <x v="11"/>
    <x v="13"/>
    <n v="73.28"/>
    <x v="3"/>
    <x v="0"/>
    <x v="0"/>
    <x v="2"/>
    <x v="0"/>
  </r>
  <r>
    <x v="1"/>
    <x v="4"/>
    <s v="De Bonte Raaf"/>
    <x v="11"/>
    <x v="15"/>
    <n v="25"/>
    <x v="3"/>
    <x v="0"/>
    <x v="0"/>
    <x v="2"/>
    <x v="0"/>
  </r>
  <r>
    <x v="1"/>
    <x v="4"/>
    <s v="De Bonte Raaf"/>
    <x v="11"/>
    <x v="19"/>
    <n v="197.35"/>
    <x v="3"/>
    <x v="0"/>
    <x v="0"/>
    <x v="2"/>
    <x v="0"/>
  </r>
  <r>
    <x v="1"/>
    <x v="4"/>
    <s v="De Bonte Raaf"/>
    <x v="11"/>
    <x v="20"/>
    <n v="-36.78"/>
    <x v="3"/>
    <x v="0"/>
    <x v="0"/>
    <x v="2"/>
    <x v="0"/>
  </r>
  <r>
    <x v="1"/>
    <x v="4"/>
    <s v="De Bonte Raaf"/>
    <x v="11"/>
    <x v="1"/>
    <n v="75.510000000000005"/>
    <x v="3"/>
    <x v="0"/>
    <x v="0"/>
    <x v="2"/>
    <x v="0"/>
  </r>
  <r>
    <x v="1"/>
    <x v="4"/>
    <s v="De Bonte Raaf"/>
    <x v="11"/>
    <x v="16"/>
    <n v="13.06"/>
    <x v="3"/>
    <x v="0"/>
    <x v="0"/>
    <x v="2"/>
    <x v="0"/>
  </r>
  <r>
    <x v="1"/>
    <x v="4"/>
    <s v="De Bonte Raaf"/>
    <x v="11"/>
    <x v="3"/>
    <n v="82.79"/>
    <x v="3"/>
    <x v="0"/>
    <x v="0"/>
    <x v="2"/>
    <x v="0"/>
  </r>
  <r>
    <x v="1"/>
    <x v="4"/>
    <s v="De Bonte Raaf"/>
    <x v="11"/>
    <x v="4"/>
    <n v="5.94"/>
    <x v="3"/>
    <x v="0"/>
    <x v="0"/>
    <x v="2"/>
    <x v="0"/>
  </r>
  <r>
    <x v="1"/>
    <x v="4"/>
    <s v="De Bonte Raaf"/>
    <x v="11"/>
    <x v="8"/>
    <n v="84.66"/>
    <x v="3"/>
    <x v="0"/>
    <x v="0"/>
    <x v="2"/>
    <x v="0"/>
  </r>
  <r>
    <x v="1"/>
    <x v="4"/>
    <s v="De Bonte Raaf"/>
    <x v="11"/>
    <x v="6"/>
    <n v="4.07"/>
    <x v="3"/>
    <x v="0"/>
    <x v="0"/>
    <x v="2"/>
    <x v="0"/>
  </r>
  <r>
    <x v="1"/>
    <x v="4"/>
    <s v="De Bonte Raaf"/>
    <x v="11"/>
    <x v="7"/>
    <n v="76.959999999999994"/>
    <x v="3"/>
    <x v="0"/>
    <x v="0"/>
    <x v="2"/>
    <x v="0"/>
  </r>
  <r>
    <x v="1"/>
    <x v="5"/>
    <s v="De Bonte Raaf"/>
    <x v="12"/>
    <x v="0"/>
    <n v="376.5"/>
    <x v="1"/>
    <x v="3"/>
    <x v="0"/>
    <x v="0"/>
    <x v="0"/>
  </r>
  <r>
    <x v="1"/>
    <x v="5"/>
    <s v="De Bonte Raaf"/>
    <x v="12"/>
    <x v="15"/>
    <n v="5"/>
    <x v="1"/>
    <x v="3"/>
    <x v="0"/>
    <x v="0"/>
    <x v="0"/>
  </r>
  <r>
    <x v="1"/>
    <x v="5"/>
    <s v="De Bonte Raaf"/>
    <x v="12"/>
    <x v="19"/>
    <n v="81.459999999999994"/>
    <x v="1"/>
    <x v="3"/>
    <x v="0"/>
    <x v="0"/>
    <x v="0"/>
  </r>
  <r>
    <x v="1"/>
    <x v="5"/>
    <s v="De Bonte Raaf"/>
    <x v="12"/>
    <x v="20"/>
    <n v="-15.77"/>
    <x v="1"/>
    <x v="3"/>
    <x v="0"/>
    <x v="0"/>
    <x v="0"/>
  </r>
  <r>
    <x v="1"/>
    <x v="5"/>
    <s v="De Bonte Raaf"/>
    <x v="12"/>
    <x v="1"/>
    <n v="30.12"/>
    <x v="1"/>
    <x v="3"/>
    <x v="0"/>
    <x v="0"/>
    <x v="0"/>
  </r>
  <r>
    <x v="1"/>
    <x v="5"/>
    <s v="De Bonte Raaf"/>
    <x v="12"/>
    <x v="16"/>
    <n v="5.65"/>
    <x v="1"/>
    <x v="3"/>
    <x v="0"/>
    <x v="0"/>
    <x v="0"/>
  </r>
  <r>
    <x v="1"/>
    <x v="5"/>
    <s v="De Bonte Raaf"/>
    <x v="12"/>
    <x v="3"/>
    <n v="27.05"/>
    <x v="1"/>
    <x v="3"/>
    <x v="0"/>
    <x v="0"/>
    <x v="0"/>
  </r>
  <r>
    <x v="1"/>
    <x v="5"/>
    <s v="De Bonte Raaf"/>
    <x v="12"/>
    <x v="4"/>
    <n v="1.94"/>
    <x v="1"/>
    <x v="3"/>
    <x v="0"/>
    <x v="0"/>
    <x v="0"/>
  </r>
  <r>
    <x v="1"/>
    <x v="5"/>
    <s v="De Bonte Raaf"/>
    <x v="12"/>
    <x v="8"/>
    <n v="27.66"/>
    <x v="1"/>
    <x v="3"/>
    <x v="0"/>
    <x v="0"/>
    <x v="0"/>
  </r>
  <r>
    <x v="1"/>
    <x v="5"/>
    <s v="De Bonte Raaf"/>
    <x v="12"/>
    <x v="6"/>
    <n v="1.33"/>
    <x v="1"/>
    <x v="3"/>
    <x v="0"/>
    <x v="0"/>
    <x v="0"/>
  </r>
  <r>
    <x v="1"/>
    <x v="5"/>
    <s v="De Bonte Raaf"/>
    <x v="12"/>
    <x v="7"/>
    <n v="25.15"/>
    <x v="1"/>
    <x v="3"/>
    <x v="0"/>
    <x v="0"/>
    <x v="0"/>
  </r>
  <r>
    <x v="1"/>
    <x v="5"/>
    <s v="De Bonte Raaf"/>
    <x v="0"/>
    <x v="0"/>
    <n v="2230"/>
    <x v="0"/>
    <x v="0"/>
    <x v="0"/>
    <x v="0"/>
    <x v="0"/>
  </r>
  <r>
    <x v="1"/>
    <x v="5"/>
    <s v="De Bonte Raaf"/>
    <x v="0"/>
    <x v="19"/>
    <n v="489.87"/>
    <x v="0"/>
    <x v="0"/>
    <x v="0"/>
    <x v="0"/>
    <x v="0"/>
  </r>
  <r>
    <x v="1"/>
    <x v="5"/>
    <s v="De Bonte Raaf"/>
    <x v="0"/>
    <x v="20"/>
    <n v="-89.82"/>
    <x v="0"/>
    <x v="0"/>
    <x v="0"/>
    <x v="0"/>
    <x v="0"/>
  </r>
  <r>
    <x v="1"/>
    <x v="5"/>
    <s v="De Bonte Raaf"/>
    <x v="0"/>
    <x v="1"/>
    <n v="178.4"/>
    <x v="0"/>
    <x v="0"/>
    <x v="0"/>
    <x v="0"/>
    <x v="0"/>
  </r>
  <r>
    <x v="1"/>
    <x v="5"/>
    <s v="De Bonte Raaf"/>
    <x v="0"/>
    <x v="16"/>
    <n v="33.450000000000003"/>
    <x v="0"/>
    <x v="0"/>
    <x v="0"/>
    <x v="0"/>
    <x v="0"/>
  </r>
  <r>
    <x v="1"/>
    <x v="5"/>
    <s v="De Bonte Raaf"/>
    <x v="0"/>
    <x v="3"/>
    <n v="160.47999999999999"/>
    <x v="0"/>
    <x v="0"/>
    <x v="0"/>
    <x v="0"/>
    <x v="0"/>
  </r>
  <r>
    <x v="1"/>
    <x v="5"/>
    <s v="De Bonte Raaf"/>
    <x v="0"/>
    <x v="4"/>
    <n v="11.51"/>
    <x v="0"/>
    <x v="0"/>
    <x v="0"/>
    <x v="0"/>
    <x v="0"/>
  </r>
  <r>
    <x v="1"/>
    <x v="5"/>
    <s v="De Bonte Raaf"/>
    <x v="0"/>
    <x v="5"/>
    <n v="57.54"/>
    <x v="0"/>
    <x v="0"/>
    <x v="0"/>
    <x v="0"/>
    <x v="0"/>
  </r>
  <r>
    <x v="1"/>
    <x v="5"/>
    <s v="De Bonte Raaf"/>
    <x v="0"/>
    <x v="6"/>
    <n v="7.89"/>
    <x v="0"/>
    <x v="0"/>
    <x v="0"/>
    <x v="0"/>
    <x v="0"/>
  </r>
  <r>
    <x v="1"/>
    <x v="5"/>
    <s v="De Bonte Raaf"/>
    <x v="0"/>
    <x v="7"/>
    <n v="149.19"/>
    <x v="0"/>
    <x v="0"/>
    <x v="0"/>
    <x v="0"/>
    <x v="0"/>
  </r>
  <r>
    <x v="1"/>
    <x v="5"/>
    <s v="De Bonte Raaf"/>
    <x v="10"/>
    <x v="0"/>
    <n v="1183.3900000000001"/>
    <x v="3"/>
    <x v="0"/>
    <x v="0"/>
    <x v="0"/>
    <x v="1"/>
  </r>
  <r>
    <x v="1"/>
    <x v="5"/>
    <s v="De Bonte Raaf"/>
    <x v="10"/>
    <x v="17"/>
    <n v="17.5"/>
    <x v="3"/>
    <x v="0"/>
    <x v="0"/>
    <x v="0"/>
    <x v="1"/>
  </r>
  <r>
    <x v="1"/>
    <x v="5"/>
    <s v="De Bonte Raaf"/>
    <x v="10"/>
    <x v="10"/>
    <n v="5"/>
    <x v="3"/>
    <x v="0"/>
    <x v="0"/>
    <x v="0"/>
    <x v="1"/>
  </r>
  <r>
    <x v="1"/>
    <x v="5"/>
    <s v="De Bonte Raaf"/>
    <x v="10"/>
    <x v="19"/>
    <n v="259.95999999999998"/>
    <x v="3"/>
    <x v="0"/>
    <x v="0"/>
    <x v="0"/>
    <x v="1"/>
  </r>
  <r>
    <x v="1"/>
    <x v="5"/>
    <s v="De Bonte Raaf"/>
    <x v="10"/>
    <x v="20"/>
    <n v="-34.31"/>
    <x v="3"/>
    <x v="0"/>
    <x v="0"/>
    <x v="0"/>
    <x v="1"/>
  </r>
  <r>
    <x v="1"/>
    <x v="5"/>
    <s v="De Bonte Raaf"/>
    <x v="10"/>
    <x v="1"/>
    <n v="94.67"/>
    <x v="3"/>
    <x v="0"/>
    <x v="0"/>
    <x v="0"/>
    <x v="1"/>
  </r>
  <r>
    <x v="1"/>
    <x v="5"/>
    <s v="De Bonte Raaf"/>
    <x v="10"/>
    <x v="16"/>
    <n v="17.75"/>
    <x v="3"/>
    <x v="0"/>
    <x v="0"/>
    <x v="0"/>
    <x v="1"/>
  </r>
  <r>
    <x v="1"/>
    <x v="5"/>
    <s v="De Bonte Raaf"/>
    <x v="10"/>
    <x v="3"/>
    <n v="86.17"/>
    <x v="3"/>
    <x v="0"/>
    <x v="0"/>
    <x v="0"/>
    <x v="1"/>
  </r>
  <r>
    <x v="1"/>
    <x v="5"/>
    <s v="De Bonte Raaf"/>
    <x v="10"/>
    <x v="4"/>
    <n v="6.18"/>
    <x v="3"/>
    <x v="0"/>
    <x v="0"/>
    <x v="0"/>
    <x v="1"/>
  </r>
  <r>
    <x v="1"/>
    <x v="5"/>
    <s v="De Bonte Raaf"/>
    <x v="10"/>
    <x v="5"/>
    <n v="30.9"/>
    <x v="3"/>
    <x v="0"/>
    <x v="0"/>
    <x v="0"/>
    <x v="1"/>
  </r>
  <r>
    <x v="1"/>
    <x v="5"/>
    <s v="De Bonte Raaf"/>
    <x v="10"/>
    <x v="6"/>
    <n v="4.2300000000000004"/>
    <x v="3"/>
    <x v="0"/>
    <x v="0"/>
    <x v="0"/>
    <x v="1"/>
  </r>
  <r>
    <x v="1"/>
    <x v="5"/>
    <s v="De Bonte Raaf"/>
    <x v="10"/>
    <x v="7"/>
    <n v="80.099999999999994"/>
    <x v="3"/>
    <x v="0"/>
    <x v="0"/>
    <x v="0"/>
    <x v="1"/>
  </r>
  <r>
    <x v="1"/>
    <x v="5"/>
    <s v="De Bonte Raaf"/>
    <x v="14"/>
    <x v="0"/>
    <n v="702.06"/>
    <x v="1"/>
    <x v="1"/>
    <x v="2"/>
    <x v="0"/>
    <x v="1"/>
  </r>
  <r>
    <x v="1"/>
    <x v="5"/>
    <s v="De Bonte Raaf"/>
    <x v="14"/>
    <x v="19"/>
    <n v="154.22"/>
    <x v="1"/>
    <x v="1"/>
    <x v="2"/>
    <x v="0"/>
    <x v="1"/>
  </r>
  <r>
    <x v="1"/>
    <x v="5"/>
    <s v="De Bonte Raaf"/>
    <x v="14"/>
    <x v="20"/>
    <n v="-18.28"/>
    <x v="1"/>
    <x v="1"/>
    <x v="2"/>
    <x v="0"/>
    <x v="1"/>
  </r>
  <r>
    <x v="1"/>
    <x v="5"/>
    <s v="De Bonte Raaf"/>
    <x v="14"/>
    <x v="1"/>
    <n v="56.16"/>
    <x v="1"/>
    <x v="1"/>
    <x v="2"/>
    <x v="0"/>
    <x v="1"/>
  </r>
  <r>
    <x v="1"/>
    <x v="5"/>
    <s v="De Bonte Raaf"/>
    <x v="14"/>
    <x v="16"/>
    <n v="10.53"/>
    <x v="1"/>
    <x v="1"/>
    <x v="2"/>
    <x v="0"/>
    <x v="1"/>
  </r>
  <r>
    <x v="1"/>
    <x v="5"/>
    <s v="De Bonte Raaf"/>
    <x v="14"/>
    <x v="3"/>
    <n v="51.28"/>
    <x v="1"/>
    <x v="1"/>
    <x v="2"/>
    <x v="0"/>
    <x v="1"/>
  </r>
  <r>
    <x v="1"/>
    <x v="5"/>
    <s v="De Bonte Raaf"/>
    <x v="14"/>
    <x v="4"/>
    <n v="3.68"/>
    <x v="1"/>
    <x v="1"/>
    <x v="2"/>
    <x v="0"/>
    <x v="1"/>
  </r>
  <r>
    <x v="1"/>
    <x v="5"/>
    <s v="De Bonte Raaf"/>
    <x v="14"/>
    <x v="8"/>
    <n v="52.43"/>
    <x v="1"/>
    <x v="1"/>
    <x v="2"/>
    <x v="0"/>
    <x v="1"/>
  </r>
  <r>
    <x v="1"/>
    <x v="5"/>
    <s v="De Bonte Raaf"/>
    <x v="14"/>
    <x v="6"/>
    <n v="2.52"/>
    <x v="1"/>
    <x v="1"/>
    <x v="2"/>
    <x v="0"/>
    <x v="1"/>
  </r>
  <r>
    <x v="1"/>
    <x v="5"/>
    <s v="De Bonte Raaf"/>
    <x v="14"/>
    <x v="7"/>
    <n v="47.67"/>
    <x v="1"/>
    <x v="1"/>
    <x v="2"/>
    <x v="0"/>
    <x v="1"/>
  </r>
  <r>
    <x v="1"/>
    <x v="5"/>
    <s v="De Bonte Raaf"/>
    <x v="15"/>
    <x v="0"/>
    <n v="3650"/>
    <x v="3"/>
    <x v="5"/>
    <x v="1"/>
    <x v="0"/>
    <x v="0"/>
  </r>
  <r>
    <x v="1"/>
    <x v="5"/>
    <s v="De Bonte Raaf"/>
    <x v="15"/>
    <x v="22"/>
    <n v="93.6"/>
    <x v="3"/>
    <x v="5"/>
    <x v="1"/>
    <x v="0"/>
    <x v="0"/>
  </r>
  <r>
    <x v="1"/>
    <x v="5"/>
    <s v="De Bonte Raaf"/>
    <x v="15"/>
    <x v="17"/>
    <n v="15"/>
    <x v="3"/>
    <x v="5"/>
    <x v="1"/>
    <x v="0"/>
    <x v="0"/>
  </r>
  <r>
    <x v="1"/>
    <x v="5"/>
    <s v="De Bonte Raaf"/>
    <x v="15"/>
    <x v="19"/>
    <n v="801.81"/>
    <x v="3"/>
    <x v="5"/>
    <x v="1"/>
    <x v="0"/>
    <x v="0"/>
  </r>
  <r>
    <x v="1"/>
    <x v="5"/>
    <s v="De Bonte Raaf"/>
    <x v="15"/>
    <x v="20"/>
    <n v="-209.53"/>
    <x v="3"/>
    <x v="5"/>
    <x v="1"/>
    <x v="0"/>
    <x v="0"/>
  </r>
  <r>
    <x v="1"/>
    <x v="5"/>
    <s v="De Bonte Raaf"/>
    <x v="15"/>
    <x v="1"/>
    <n v="299.49"/>
    <x v="3"/>
    <x v="5"/>
    <x v="1"/>
    <x v="0"/>
    <x v="0"/>
  </r>
  <r>
    <x v="1"/>
    <x v="5"/>
    <s v="De Bonte Raaf"/>
    <x v="15"/>
    <x v="16"/>
    <n v="56.15"/>
    <x v="3"/>
    <x v="5"/>
    <x v="1"/>
    <x v="0"/>
    <x v="0"/>
  </r>
  <r>
    <x v="1"/>
    <x v="5"/>
    <s v="De Bonte Raaf"/>
    <x v="15"/>
    <x v="3"/>
    <n v="334.57"/>
    <x v="3"/>
    <x v="5"/>
    <x v="1"/>
    <x v="0"/>
    <x v="0"/>
  </r>
  <r>
    <x v="1"/>
    <x v="5"/>
    <s v="De Bonte Raaf"/>
    <x v="15"/>
    <x v="4"/>
    <n v="23.99"/>
    <x v="3"/>
    <x v="5"/>
    <x v="1"/>
    <x v="0"/>
    <x v="0"/>
  </r>
  <r>
    <x v="1"/>
    <x v="5"/>
    <s v="De Bonte Raaf"/>
    <x v="15"/>
    <x v="5"/>
    <n v="119.97"/>
    <x v="3"/>
    <x v="5"/>
    <x v="1"/>
    <x v="0"/>
    <x v="0"/>
  </r>
  <r>
    <x v="1"/>
    <x v="5"/>
    <s v="De Bonte Raaf"/>
    <x v="15"/>
    <x v="6"/>
    <n v="16.440000000000001"/>
    <x v="3"/>
    <x v="5"/>
    <x v="1"/>
    <x v="0"/>
    <x v="0"/>
  </r>
  <r>
    <x v="1"/>
    <x v="5"/>
    <s v="De Bonte Raaf"/>
    <x v="15"/>
    <x v="7"/>
    <n v="311.02"/>
    <x v="3"/>
    <x v="5"/>
    <x v="1"/>
    <x v="0"/>
    <x v="0"/>
  </r>
  <r>
    <x v="1"/>
    <x v="5"/>
    <s v="De Bonte Raaf"/>
    <x v="17"/>
    <x v="18"/>
    <n v="100"/>
    <x v="1"/>
    <x v="7"/>
    <x v="0"/>
    <x v="2"/>
    <x v="1"/>
  </r>
  <r>
    <x v="1"/>
    <x v="5"/>
    <s v="De Bonte Raaf"/>
    <x v="17"/>
    <x v="7"/>
    <n v="6.97"/>
    <x v="1"/>
    <x v="7"/>
    <x v="0"/>
    <x v="2"/>
    <x v="1"/>
  </r>
  <r>
    <x v="1"/>
    <x v="5"/>
    <s v="De Bonte Raaf"/>
    <x v="18"/>
    <x v="0"/>
    <n v="1650"/>
    <x v="4"/>
    <x v="5"/>
    <x v="3"/>
    <x v="0"/>
    <x v="1"/>
  </r>
  <r>
    <x v="1"/>
    <x v="5"/>
    <s v="De Bonte Raaf"/>
    <x v="18"/>
    <x v="21"/>
    <n v="50"/>
    <x v="4"/>
    <x v="5"/>
    <x v="3"/>
    <x v="0"/>
    <x v="1"/>
  </r>
  <r>
    <x v="1"/>
    <x v="5"/>
    <s v="De Bonte Raaf"/>
    <x v="18"/>
    <x v="15"/>
    <n v="10"/>
    <x v="4"/>
    <x v="5"/>
    <x v="3"/>
    <x v="0"/>
    <x v="1"/>
  </r>
  <r>
    <x v="1"/>
    <x v="5"/>
    <s v="De Bonte Raaf"/>
    <x v="18"/>
    <x v="19"/>
    <n v="362.46"/>
    <x v="4"/>
    <x v="5"/>
    <x v="3"/>
    <x v="0"/>
    <x v="1"/>
  </r>
  <r>
    <x v="1"/>
    <x v="5"/>
    <s v="De Bonte Raaf"/>
    <x v="18"/>
    <x v="20"/>
    <n v="-90.01"/>
    <x v="4"/>
    <x v="5"/>
    <x v="3"/>
    <x v="0"/>
    <x v="1"/>
  </r>
  <r>
    <x v="1"/>
    <x v="5"/>
    <s v="De Bonte Raaf"/>
    <x v="18"/>
    <x v="1"/>
    <n v="132"/>
    <x v="4"/>
    <x v="5"/>
    <x v="3"/>
    <x v="0"/>
    <x v="1"/>
  </r>
  <r>
    <x v="1"/>
    <x v="5"/>
    <s v="De Bonte Raaf"/>
    <x v="18"/>
    <x v="16"/>
    <n v="24.75"/>
    <x v="4"/>
    <x v="5"/>
    <x v="3"/>
    <x v="0"/>
    <x v="1"/>
  </r>
  <r>
    <x v="1"/>
    <x v="5"/>
    <s v="De Bonte Raaf"/>
    <x v="18"/>
    <x v="3"/>
    <n v="184.86"/>
    <x v="4"/>
    <x v="5"/>
    <x v="3"/>
    <x v="0"/>
    <x v="1"/>
  </r>
  <r>
    <x v="1"/>
    <x v="5"/>
    <s v="De Bonte Raaf"/>
    <x v="18"/>
    <x v="4"/>
    <n v="13.26"/>
    <x v="4"/>
    <x v="5"/>
    <x v="3"/>
    <x v="0"/>
    <x v="1"/>
  </r>
  <r>
    <x v="1"/>
    <x v="5"/>
    <s v="De Bonte Raaf"/>
    <x v="18"/>
    <x v="5"/>
    <n v="66.28"/>
    <x v="4"/>
    <x v="5"/>
    <x v="3"/>
    <x v="0"/>
    <x v="1"/>
  </r>
  <r>
    <x v="1"/>
    <x v="5"/>
    <s v="De Bonte Raaf"/>
    <x v="18"/>
    <x v="6"/>
    <n v="9.08"/>
    <x v="4"/>
    <x v="5"/>
    <x v="3"/>
    <x v="0"/>
    <x v="1"/>
  </r>
  <r>
    <x v="1"/>
    <x v="5"/>
    <s v="De Bonte Raaf"/>
    <x v="18"/>
    <x v="7"/>
    <n v="171.85"/>
    <x v="4"/>
    <x v="5"/>
    <x v="3"/>
    <x v="0"/>
    <x v="1"/>
  </r>
  <r>
    <x v="1"/>
    <x v="5"/>
    <s v="De Bonte Raaf"/>
    <x v="1"/>
    <x v="0"/>
    <n v="1110"/>
    <x v="1"/>
    <x v="1"/>
    <x v="0"/>
    <x v="1"/>
    <x v="1"/>
  </r>
  <r>
    <x v="1"/>
    <x v="5"/>
    <s v="De Bonte Raaf"/>
    <x v="1"/>
    <x v="19"/>
    <n v="243.84"/>
    <x v="1"/>
    <x v="1"/>
    <x v="0"/>
    <x v="1"/>
    <x v="1"/>
  </r>
  <r>
    <x v="1"/>
    <x v="5"/>
    <s v="De Bonte Raaf"/>
    <x v="1"/>
    <x v="20"/>
    <n v="-34.67"/>
    <x v="1"/>
    <x v="1"/>
    <x v="0"/>
    <x v="1"/>
    <x v="1"/>
  </r>
  <r>
    <x v="1"/>
    <x v="5"/>
    <s v="De Bonte Raaf"/>
    <x v="1"/>
    <x v="1"/>
    <n v="88.8"/>
    <x v="1"/>
    <x v="1"/>
    <x v="0"/>
    <x v="1"/>
    <x v="1"/>
  </r>
  <r>
    <x v="1"/>
    <x v="5"/>
    <s v="De Bonte Raaf"/>
    <x v="1"/>
    <x v="16"/>
    <n v="16.649999999999999"/>
    <x v="1"/>
    <x v="1"/>
    <x v="0"/>
    <x v="1"/>
    <x v="1"/>
  </r>
  <r>
    <x v="1"/>
    <x v="5"/>
    <s v="De Bonte Raaf"/>
    <x v="1"/>
    <x v="3"/>
    <n v="109.31"/>
    <x v="1"/>
    <x v="1"/>
    <x v="0"/>
    <x v="1"/>
    <x v="1"/>
  </r>
  <r>
    <x v="1"/>
    <x v="5"/>
    <s v="De Bonte Raaf"/>
    <x v="1"/>
    <x v="4"/>
    <n v="7.84"/>
    <x v="1"/>
    <x v="1"/>
    <x v="0"/>
    <x v="1"/>
    <x v="1"/>
  </r>
  <r>
    <x v="1"/>
    <x v="5"/>
    <s v="De Bonte Raaf"/>
    <x v="1"/>
    <x v="8"/>
    <n v="111.78"/>
    <x v="1"/>
    <x v="1"/>
    <x v="0"/>
    <x v="1"/>
    <x v="1"/>
  </r>
  <r>
    <x v="1"/>
    <x v="5"/>
    <s v="De Bonte Raaf"/>
    <x v="1"/>
    <x v="6"/>
    <n v="5.37"/>
    <x v="1"/>
    <x v="1"/>
    <x v="0"/>
    <x v="1"/>
    <x v="1"/>
  </r>
  <r>
    <x v="1"/>
    <x v="5"/>
    <s v="De Bonte Raaf"/>
    <x v="1"/>
    <x v="7"/>
    <n v="101.62"/>
    <x v="1"/>
    <x v="1"/>
    <x v="0"/>
    <x v="1"/>
    <x v="1"/>
  </r>
  <r>
    <x v="1"/>
    <x v="5"/>
    <s v="De Bonte Raaf"/>
    <x v="19"/>
    <x v="0"/>
    <n v="3000"/>
    <x v="1"/>
    <x v="4"/>
    <x v="2"/>
    <x v="0"/>
    <x v="0"/>
  </r>
  <r>
    <x v="1"/>
    <x v="5"/>
    <s v="De Bonte Raaf"/>
    <x v="19"/>
    <x v="19"/>
    <n v="659.02"/>
    <x v="1"/>
    <x v="4"/>
    <x v="2"/>
    <x v="0"/>
    <x v="0"/>
  </r>
  <r>
    <x v="1"/>
    <x v="5"/>
    <s v="De Bonte Raaf"/>
    <x v="19"/>
    <x v="20"/>
    <n v="-174.37"/>
    <x v="1"/>
    <x v="4"/>
    <x v="2"/>
    <x v="0"/>
    <x v="0"/>
  </r>
  <r>
    <x v="1"/>
    <x v="5"/>
    <s v="De Bonte Raaf"/>
    <x v="19"/>
    <x v="1"/>
    <n v="240"/>
    <x v="1"/>
    <x v="4"/>
    <x v="2"/>
    <x v="0"/>
    <x v="0"/>
  </r>
  <r>
    <x v="1"/>
    <x v="5"/>
    <s v="De Bonte Raaf"/>
    <x v="19"/>
    <x v="16"/>
    <n v="45"/>
    <x v="1"/>
    <x v="4"/>
    <x v="2"/>
    <x v="0"/>
    <x v="0"/>
  </r>
  <r>
    <x v="1"/>
    <x v="5"/>
    <s v="De Bonte Raaf"/>
    <x v="19"/>
    <x v="3"/>
    <n v="211.87"/>
    <x v="1"/>
    <x v="4"/>
    <x v="2"/>
    <x v="0"/>
    <x v="0"/>
  </r>
  <r>
    <x v="1"/>
    <x v="5"/>
    <s v="De Bonte Raaf"/>
    <x v="19"/>
    <x v="4"/>
    <n v="15.19"/>
    <x v="1"/>
    <x v="4"/>
    <x v="2"/>
    <x v="0"/>
    <x v="0"/>
  </r>
  <r>
    <x v="1"/>
    <x v="5"/>
    <s v="De Bonte Raaf"/>
    <x v="19"/>
    <x v="5"/>
    <n v="75.97"/>
    <x v="1"/>
    <x v="4"/>
    <x v="2"/>
    <x v="0"/>
    <x v="0"/>
  </r>
  <r>
    <x v="1"/>
    <x v="5"/>
    <s v="De Bonte Raaf"/>
    <x v="19"/>
    <x v="6"/>
    <n v="10.41"/>
    <x v="1"/>
    <x v="4"/>
    <x v="2"/>
    <x v="0"/>
    <x v="0"/>
  </r>
  <r>
    <x v="1"/>
    <x v="5"/>
    <s v="De Bonte Raaf"/>
    <x v="19"/>
    <x v="7"/>
    <n v="196.95"/>
    <x v="1"/>
    <x v="4"/>
    <x v="2"/>
    <x v="0"/>
    <x v="0"/>
  </r>
  <r>
    <x v="1"/>
    <x v="5"/>
    <s v="De Bonte Raaf"/>
    <x v="20"/>
    <x v="0"/>
    <n v="1805.7"/>
    <x v="0"/>
    <x v="0"/>
    <x v="4"/>
    <x v="2"/>
    <x v="0"/>
  </r>
  <r>
    <x v="1"/>
    <x v="5"/>
    <s v="De Bonte Raaf"/>
    <x v="20"/>
    <x v="19"/>
    <n v="396.67"/>
    <x v="0"/>
    <x v="0"/>
    <x v="4"/>
    <x v="2"/>
    <x v="0"/>
  </r>
  <r>
    <x v="1"/>
    <x v="5"/>
    <s v="De Bonte Raaf"/>
    <x v="20"/>
    <x v="20"/>
    <n v="-97.68"/>
    <x v="0"/>
    <x v="0"/>
    <x v="4"/>
    <x v="2"/>
    <x v="0"/>
  </r>
  <r>
    <x v="1"/>
    <x v="5"/>
    <s v="De Bonte Raaf"/>
    <x v="20"/>
    <x v="1"/>
    <n v="144.46"/>
    <x v="0"/>
    <x v="0"/>
    <x v="4"/>
    <x v="2"/>
    <x v="0"/>
  </r>
  <r>
    <x v="1"/>
    <x v="5"/>
    <s v="De Bonte Raaf"/>
    <x v="20"/>
    <x v="16"/>
    <n v="27.09"/>
    <x v="0"/>
    <x v="0"/>
    <x v="4"/>
    <x v="2"/>
    <x v="0"/>
  </r>
  <r>
    <x v="1"/>
    <x v="5"/>
    <s v="De Bonte Raaf"/>
    <x v="20"/>
    <x v="3"/>
    <n v="128.07"/>
    <x v="0"/>
    <x v="0"/>
    <x v="4"/>
    <x v="2"/>
    <x v="0"/>
  </r>
  <r>
    <x v="1"/>
    <x v="5"/>
    <s v="De Bonte Raaf"/>
    <x v="20"/>
    <x v="4"/>
    <n v="9.18"/>
    <x v="0"/>
    <x v="0"/>
    <x v="4"/>
    <x v="2"/>
    <x v="0"/>
  </r>
  <r>
    <x v="1"/>
    <x v="5"/>
    <s v="De Bonte Raaf"/>
    <x v="20"/>
    <x v="8"/>
    <n v="130.96"/>
    <x v="0"/>
    <x v="0"/>
    <x v="4"/>
    <x v="2"/>
    <x v="0"/>
  </r>
  <r>
    <x v="1"/>
    <x v="5"/>
    <s v="De Bonte Raaf"/>
    <x v="20"/>
    <x v="6"/>
    <n v="6.29"/>
    <x v="0"/>
    <x v="0"/>
    <x v="4"/>
    <x v="2"/>
    <x v="0"/>
  </r>
  <r>
    <x v="1"/>
    <x v="5"/>
    <s v="De Bonte Raaf"/>
    <x v="20"/>
    <x v="7"/>
    <n v="119.06"/>
    <x v="0"/>
    <x v="0"/>
    <x v="4"/>
    <x v="2"/>
    <x v="0"/>
  </r>
  <r>
    <x v="1"/>
    <x v="5"/>
    <s v="De Bonte Raaf"/>
    <x v="22"/>
    <x v="0"/>
    <n v="3750"/>
    <x v="4"/>
    <x v="5"/>
    <x v="3"/>
    <x v="0"/>
    <x v="0"/>
  </r>
  <r>
    <x v="1"/>
    <x v="5"/>
    <s v="De Bonte Raaf"/>
    <x v="22"/>
    <x v="19"/>
    <n v="823.78"/>
    <x v="4"/>
    <x v="5"/>
    <x v="3"/>
    <x v="0"/>
    <x v="0"/>
  </r>
  <r>
    <x v="1"/>
    <x v="5"/>
    <s v="De Bonte Raaf"/>
    <x v="22"/>
    <x v="20"/>
    <n v="-217.96"/>
    <x v="4"/>
    <x v="5"/>
    <x v="3"/>
    <x v="0"/>
    <x v="0"/>
  </r>
  <r>
    <x v="1"/>
    <x v="5"/>
    <s v="De Bonte Raaf"/>
    <x v="22"/>
    <x v="1"/>
    <n v="300"/>
    <x v="4"/>
    <x v="5"/>
    <x v="3"/>
    <x v="0"/>
    <x v="0"/>
  </r>
  <r>
    <x v="1"/>
    <x v="5"/>
    <s v="De Bonte Raaf"/>
    <x v="22"/>
    <x v="16"/>
    <n v="56.25"/>
    <x v="4"/>
    <x v="5"/>
    <x v="3"/>
    <x v="0"/>
    <x v="0"/>
  </r>
  <r>
    <x v="1"/>
    <x v="5"/>
    <s v="De Bonte Raaf"/>
    <x v="22"/>
    <x v="3"/>
    <n v="264.83"/>
    <x v="4"/>
    <x v="5"/>
    <x v="3"/>
    <x v="0"/>
    <x v="0"/>
  </r>
  <r>
    <x v="1"/>
    <x v="5"/>
    <s v="De Bonte Raaf"/>
    <x v="22"/>
    <x v="4"/>
    <n v="18.989999999999998"/>
    <x v="4"/>
    <x v="5"/>
    <x v="3"/>
    <x v="0"/>
    <x v="0"/>
  </r>
  <r>
    <x v="1"/>
    <x v="5"/>
    <s v="De Bonte Raaf"/>
    <x v="22"/>
    <x v="8"/>
    <n v="270.81"/>
    <x v="4"/>
    <x v="5"/>
    <x v="3"/>
    <x v="0"/>
    <x v="0"/>
  </r>
  <r>
    <x v="1"/>
    <x v="5"/>
    <s v="De Bonte Raaf"/>
    <x v="22"/>
    <x v="6"/>
    <n v="13.01"/>
    <x v="4"/>
    <x v="5"/>
    <x v="3"/>
    <x v="0"/>
    <x v="0"/>
  </r>
  <r>
    <x v="1"/>
    <x v="5"/>
    <s v="De Bonte Raaf"/>
    <x v="22"/>
    <x v="7"/>
    <n v="246.19"/>
    <x v="4"/>
    <x v="5"/>
    <x v="3"/>
    <x v="0"/>
    <x v="0"/>
  </r>
  <r>
    <x v="1"/>
    <x v="5"/>
    <s v="De Bonte Raaf"/>
    <x v="23"/>
    <x v="0"/>
    <n v="1069.2"/>
    <x v="1"/>
    <x v="6"/>
    <x v="4"/>
    <x v="0"/>
    <x v="1"/>
  </r>
  <r>
    <x v="1"/>
    <x v="5"/>
    <s v="De Bonte Raaf"/>
    <x v="23"/>
    <x v="13"/>
    <n v="92.23"/>
    <x v="1"/>
    <x v="6"/>
    <x v="4"/>
    <x v="0"/>
    <x v="1"/>
  </r>
  <r>
    <x v="1"/>
    <x v="5"/>
    <s v="De Bonte Raaf"/>
    <x v="23"/>
    <x v="19"/>
    <n v="231.32"/>
    <x v="1"/>
    <x v="6"/>
    <x v="4"/>
    <x v="0"/>
    <x v="1"/>
  </r>
  <r>
    <x v="1"/>
    <x v="5"/>
    <s v="De Bonte Raaf"/>
    <x v="23"/>
    <x v="20"/>
    <n v="-27.41"/>
    <x v="1"/>
    <x v="6"/>
    <x v="4"/>
    <x v="0"/>
    <x v="1"/>
  </r>
  <r>
    <x v="1"/>
    <x v="5"/>
    <s v="De Bonte Raaf"/>
    <x v="23"/>
    <x v="1"/>
    <n v="92.91"/>
    <x v="1"/>
    <x v="6"/>
    <x v="4"/>
    <x v="0"/>
    <x v="1"/>
  </r>
  <r>
    <x v="1"/>
    <x v="5"/>
    <s v="De Bonte Raaf"/>
    <x v="23"/>
    <x v="16"/>
    <n v="16.04"/>
    <x v="1"/>
    <x v="6"/>
    <x v="4"/>
    <x v="0"/>
    <x v="1"/>
  </r>
  <r>
    <x v="1"/>
    <x v="5"/>
    <s v="De Bonte Raaf"/>
    <x v="23"/>
    <x v="3"/>
    <n v="93.31"/>
    <x v="1"/>
    <x v="6"/>
    <x v="4"/>
    <x v="0"/>
    <x v="1"/>
  </r>
  <r>
    <x v="1"/>
    <x v="5"/>
    <s v="De Bonte Raaf"/>
    <x v="23"/>
    <x v="4"/>
    <n v="6.69"/>
    <x v="1"/>
    <x v="6"/>
    <x v="4"/>
    <x v="0"/>
    <x v="1"/>
  </r>
  <r>
    <x v="1"/>
    <x v="5"/>
    <s v="De Bonte Raaf"/>
    <x v="23"/>
    <x v="8"/>
    <n v="95.42"/>
    <x v="1"/>
    <x v="6"/>
    <x v="4"/>
    <x v="0"/>
    <x v="1"/>
  </r>
  <r>
    <x v="1"/>
    <x v="5"/>
    <s v="De Bonte Raaf"/>
    <x v="23"/>
    <x v="6"/>
    <n v="4.58"/>
    <x v="1"/>
    <x v="6"/>
    <x v="4"/>
    <x v="0"/>
    <x v="1"/>
  </r>
  <r>
    <x v="1"/>
    <x v="5"/>
    <s v="De Bonte Raaf"/>
    <x v="23"/>
    <x v="7"/>
    <n v="86.74"/>
    <x v="1"/>
    <x v="6"/>
    <x v="4"/>
    <x v="0"/>
    <x v="1"/>
  </r>
  <r>
    <x v="1"/>
    <x v="5"/>
    <s v="De Bonte Raaf"/>
    <x v="24"/>
    <x v="0"/>
    <n v="1909.6"/>
    <x v="2"/>
    <x v="0"/>
    <x v="2"/>
    <x v="0"/>
    <x v="0"/>
  </r>
  <r>
    <x v="1"/>
    <x v="5"/>
    <s v="De Bonte Raaf"/>
    <x v="24"/>
    <x v="19"/>
    <n v="419.49"/>
    <x v="2"/>
    <x v="0"/>
    <x v="2"/>
    <x v="0"/>
    <x v="0"/>
  </r>
  <r>
    <x v="1"/>
    <x v="5"/>
    <s v="De Bonte Raaf"/>
    <x v="24"/>
    <x v="20"/>
    <n v="-92.81"/>
    <x v="2"/>
    <x v="0"/>
    <x v="2"/>
    <x v="0"/>
    <x v="0"/>
  </r>
  <r>
    <x v="1"/>
    <x v="5"/>
    <s v="De Bonte Raaf"/>
    <x v="24"/>
    <x v="1"/>
    <n v="152.77000000000001"/>
    <x v="2"/>
    <x v="0"/>
    <x v="2"/>
    <x v="0"/>
    <x v="0"/>
  </r>
  <r>
    <x v="1"/>
    <x v="5"/>
    <s v="De Bonte Raaf"/>
    <x v="24"/>
    <x v="16"/>
    <n v="28.64"/>
    <x v="2"/>
    <x v="0"/>
    <x v="2"/>
    <x v="0"/>
    <x v="0"/>
  </r>
  <r>
    <x v="1"/>
    <x v="5"/>
    <s v="De Bonte Raaf"/>
    <x v="24"/>
    <x v="3"/>
    <n v="148.13999999999999"/>
    <x v="2"/>
    <x v="0"/>
    <x v="2"/>
    <x v="0"/>
    <x v="0"/>
  </r>
  <r>
    <x v="1"/>
    <x v="5"/>
    <s v="De Bonte Raaf"/>
    <x v="24"/>
    <x v="4"/>
    <n v="10.62"/>
    <x v="2"/>
    <x v="0"/>
    <x v="2"/>
    <x v="0"/>
    <x v="0"/>
  </r>
  <r>
    <x v="1"/>
    <x v="5"/>
    <s v="De Bonte Raaf"/>
    <x v="24"/>
    <x v="5"/>
    <n v="53.12"/>
    <x v="2"/>
    <x v="0"/>
    <x v="2"/>
    <x v="0"/>
    <x v="0"/>
  </r>
  <r>
    <x v="1"/>
    <x v="5"/>
    <s v="De Bonte Raaf"/>
    <x v="24"/>
    <x v="6"/>
    <n v="7.28"/>
    <x v="2"/>
    <x v="0"/>
    <x v="2"/>
    <x v="0"/>
    <x v="0"/>
  </r>
  <r>
    <x v="1"/>
    <x v="5"/>
    <s v="De Bonte Raaf"/>
    <x v="24"/>
    <x v="7"/>
    <n v="137.72"/>
    <x v="2"/>
    <x v="0"/>
    <x v="2"/>
    <x v="0"/>
    <x v="0"/>
  </r>
  <r>
    <x v="1"/>
    <x v="5"/>
    <s v="De Bonte Raaf"/>
    <x v="21"/>
    <x v="0"/>
    <n v="6500"/>
    <x v="5"/>
    <x v="2"/>
    <x v="0"/>
    <x v="3"/>
    <x v="0"/>
  </r>
  <r>
    <x v="1"/>
    <x v="5"/>
    <s v="De Bonte Raaf"/>
    <x v="21"/>
    <x v="17"/>
    <n v="75"/>
    <x v="5"/>
    <x v="2"/>
    <x v="0"/>
    <x v="3"/>
    <x v="0"/>
  </r>
  <r>
    <x v="1"/>
    <x v="5"/>
    <s v="De Bonte Raaf"/>
    <x v="21"/>
    <x v="23"/>
    <n v="15"/>
    <x v="5"/>
    <x v="2"/>
    <x v="0"/>
    <x v="3"/>
    <x v="0"/>
  </r>
  <r>
    <x v="1"/>
    <x v="5"/>
    <s v="De Bonte Raaf"/>
    <x v="21"/>
    <x v="1"/>
    <n v="520"/>
    <x v="5"/>
    <x v="2"/>
    <x v="0"/>
    <x v="3"/>
    <x v="0"/>
  </r>
  <r>
    <x v="1"/>
    <x v="5"/>
    <s v="De Bonte Raaf"/>
    <x v="21"/>
    <x v="16"/>
    <n v="97.5"/>
    <x v="5"/>
    <x v="2"/>
    <x v="0"/>
    <x v="3"/>
    <x v="0"/>
  </r>
  <r>
    <x v="1"/>
    <x v="5"/>
    <s v="De Bonte Raaf"/>
    <x v="25"/>
    <x v="0"/>
    <n v="2200"/>
    <x v="3"/>
    <x v="0"/>
    <x v="1"/>
    <x v="0"/>
    <x v="1"/>
  </r>
  <r>
    <x v="1"/>
    <x v="5"/>
    <s v="De Bonte Raaf"/>
    <x v="25"/>
    <x v="17"/>
    <n v="10"/>
    <x v="3"/>
    <x v="0"/>
    <x v="1"/>
    <x v="0"/>
    <x v="1"/>
  </r>
  <r>
    <x v="1"/>
    <x v="5"/>
    <s v="De Bonte Raaf"/>
    <x v="25"/>
    <x v="19"/>
    <n v="483.28"/>
    <x v="3"/>
    <x v="0"/>
    <x v="1"/>
    <x v="0"/>
    <x v="1"/>
  </r>
  <r>
    <x v="1"/>
    <x v="5"/>
    <s v="De Bonte Raaf"/>
    <x v="25"/>
    <x v="20"/>
    <n v="-87.29"/>
    <x v="3"/>
    <x v="0"/>
    <x v="1"/>
    <x v="0"/>
    <x v="1"/>
  </r>
  <r>
    <x v="1"/>
    <x v="5"/>
    <s v="De Bonte Raaf"/>
    <x v="25"/>
    <x v="1"/>
    <n v="176"/>
    <x v="3"/>
    <x v="0"/>
    <x v="1"/>
    <x v="0"/>
    <x v="1"/>
  </r>
  <r>
    <x v="1"/>
    <x v="5"/>
    <s v="De Bonte Raaf"/>
    <x v="25"/>
    <x v="16"/>
    <n v="33"/>
    <x v="3"/>
    <x v="0"/>
    <x v="1"/>
    <x v="0"/>
    <x v="1"/>
  </r>
  <r>
    <x v="1"/>
    <x v="5"/>
    <s v="De Bonte Raaf"/>
    <x v="25"/>
    <x v="3"/>
    <n v="158.41999999999999"/>
    <x v="3"/>
    <x v="0"/>
    <x v="1"/>
    <x v="0"/>
    <x v="1"/>
  </r>
  <r>
    <x v="1"/>
    <x v="5"/>
    <s v="De Bonte Raaf"/>
    <x v="25"/>
    <x v="4"/>
    <n v="11.36"/>
    <x v="3"/>
    <x v="0"/>
    <x v="1"/>
    <x v="0"/>
    <x v="1"/>
  </r>
  <r>
    <x v="1"/>
    <x v="5"/>
    <s v="De Bonte Raaf"/>
    <x v="25"/>
    <x v="8"/>
    <n v="162"/>
    <x v="3"/>
    <x v="0"/>
    <x v="1"/>
    <x v="0"/>
    <x v="1"/>
  </r>
  <r>
    <x v="1"/>
    <x v="5"/>
    <s v="De Bonte Raaf"/>
    <x v="25"/>
    <x v="6"/>
    <n v="7.78"/>
    <x v="3"/>
    <x v="0"/>
    <x v="1"/>
    <x v="0"/>
    <x v="1"/>
  </r>
  <r>
    <x v="1"/>
    <x v="5"/>
    <s v="De Bonte Raaf"/>
    <x v="25"/>
    <x v="7"/>
    <n v="147.27000000000001"/>
    <x v="3"/>
    <x v="0"/>
    <x v="1"/>
    <x v="0"/>
    <x v="1"/>
  </r>
  <r>
    <x v="1"/>
    <x v="5"/>
    <s v="De Bonte Raaf"/>
    <x v="26"/>
    <x v="0"/>
    <n v="290.08999999999997"/>
    <x v="1"/>
    <x v="3"/>
    <x v="3"/>
    <x v="2"/>
    <x v="0"/>
  </r>
  <r>
    <x v="1"/>
    <x v="5"/>
    <s v="De Bonte Raaf"/>
    <x v="26"/>
    <x v="19"/>
    <n v="63.73"/>
    <x v="1"/>
    <x v="3"/>
    <x v="3"/>
    <x v="2"/>
    <x v="0"/>
  </r>
  <r>
    <x v="1"/>
    <x v="5"/>
    <s v="De Bonte Raaf"/>
    <x v="26"/>
    <x v="20"/>
    <n v="-12.34"/>
    <x v="1"/>
    <x v="3"/>
    <x v="3"/>
    <x v="2"/>
    <x v="0"/>
  </r>
  <r>
    <x v="1"/>
    <x v="5"/>
    <s v="De Bonte Raaf"/>
    <x v="26"/>
    <x v="1"/>
    <n v="23.21"/>
    <x v="1"/>
    <x v="3"/>
    <x v="3"/>
    <x v="2"/>
    <x v="0"/>
  </r>
  <r>
    <x v="1"/>
    <x v="5"/>
    <s v="De Bonte Raaf"/>
    <x v="26"/>
    <x v="16"/>
    <n v="4.3499999999999996"/>
    <x v="1"/>
    <x v="3"/>
    <x v="3"/>
    <x v="2"/>
    <x v="0"/>
  </r>
  <r>
    <x v="1"/>
    <x v="5"/>
    <s v="De Bonte Raaf"/>
    <x v="26"/>
    <x v="3"/>
    <n v="20.83"/>
    <x v="1"/>
    <x v="3"/>
    <x v="3"/>
    <x v="2"/>
    <x v="0"/>
  </r>
  <r>
    <x v="1"/>
    <x v="5"/>
    <s v="De Bonte Raaf"/>
    <x v="26"/>
    <x v="4"/>
    <n v="1.49"/>
    <x v="1"/>
    <x v="3"/>
    <x v="3"/>
    <x v="2"/>
    <x v="0"/>
  </r>
  <r>
    <x v="1"/>
    <x v="5"/>
    <s v="De Bonte Raaf"/>
    <x v="26"/>
    <x v="8"/>
    <n v="21.3"/>
    <x v="1"/>
    <x v="3"/>
    <x v="3"/>
    <x v="2"/>
    <x v="0"/>
  </r>
  <r>
    <x v="1"/>
    <x v="5"/>
    <s v="De Bonte Raaf"/>
    <x v="26"/>
    <x v="6"/>
    <n v="1.02"/>
    <x v="1"/>
    <x v="3"/>
    <x v="3"/>
    <x v="2"/>
    <x v="0"/>
  </r>
  <r>
    <x v="1"/>
    <x v="5"/>
    <s v="De Bonte Raaf"/>
    <x v="26"/>
    <x v="7"/>
    <n v="19.36"/>
    <x v="1"/>
    <x v="3"/>
    <x v="3"/>
    <x v="2"/>
    <x v="0"/>
  </r>
  <r>
    <x v="1"/>
    <x v="5"/>
    <s v="De Bonte Raaf"/>
    <x v="27"/>
    <x v="0"/>
    <n v="822.14"/>
    <x v="4"/>
    <x v="1"/>
    <x v="4"/>
    <x v="1"/>
    <x v="1"/>
  </r>
  <r>
    <x v="1"/>
    <x v="5"/>
    <s v="De Bonte Raaf"/>
    <x v="27"/>
    <x v="19"/>
    <n v="180.6"/>
    <x v="4"/>
    <x v="1"/>
    <x v="4"/>
    <x v="1"/>
    <x v="1"/>
  </r>
  <r>
    <x v="1"/>
    <x v="5"/>
    <s v="De Bonte Raaf"/>
    <x v="27"/>
    <x v="20"/>
    <n v="-25.68"/>
    <x v="4"/>
    <x v="1"/>
    <x v="4"/>
    <x v="1"/>
    <x v="1"/>
  </r>
  <r>
    <x v="1"/>
    <x v="5"/>
    <s v="De Bonte Raaf"/>
    <x v="27"/>
    <x v="1"/>
    <n v="65.77"/>
    <x v="4"/>
    <x v="1"/>
    <x v="4"/>
    <x v="1"/>
    <x v="1"/>
  </r>
  <r>
    <x v="1"/>
    <x v="5"/>
    <s v="De Bonte Raaf"/>
    <x v="27"/>
    <x v="16"/>
    <n v="12.33"/>
    <x v="4"/>
    <x v="1"/>
    <x v="4"/>
    <x v="1"/>
    <x v="1"/>
  </r>
  <r>
    <x v="1"/>
    <x v="5"/>
    <s v="De Bonte Raaf"/>
    <x v="27"/>
    <x v="3"/>
    <n v="59.73"/>
    <x v="4"/>
    <x v="1"/>
    <x v="4"/>
    <x v="1"/>
    <x v="1"/>
  </r>
  <r>
    <x v="1"/>
    <x v="5"/>
    <s v="De Bonte Raaf"/>
    <x v="27"/>
    <x v="4"/>
    <n v="4.28"/>
    <x v="4"/>
    <x v="1"/>
    <x v="4"/>
    <x v="1"/>
    <x v="1"/>
  </r>
  <r>
    <x v="1"/>
    <x v="5"/>
    <s v="De Bonte Raaf"/>
    <x v="27"/>
    <x v="5"/>
    <n v="21.42"/>
    <x v="4"/>
    <x v="1"/>
    <x v="4"/>
    <x v="1"/>
    <x v="1"/>
  </r>
  <r>
    <x v="1"/>
    <x v="5"/>
    <s v="De Bonte Raaf"/>
    <x v="27"/>
    <x v="6"/>
    <n v="2.93"/>
    <x v="4"/>
    <x v="1"/>
    <x v="4"/>
    <x v="1"/>
    <x v="1"/>
  </r>
  <r>
    <x v="1"/>
    <x v="5"/>
    <s v="De Bonte Raaf"/>
    <x v="27"/>
    <x v="7"/>
    <n v="55.52"/>
    <x v="4"/>
    <x v="1"/>
    <x v="4"/>
    <x v="1"/>
    <x v="1"/>
  </r>
  <r>
    <x v="1"/>
    <x v="5"/>
    <s v="De Bonte Raaf"/>
    <x v="28"/>
    <x v="0"/>
    <n v="1335"/>
    <x v="4"/>
    <x v="1"/>
    <x v="3"/>
    <x v="3"/>
    <x v="1"/>
  </r>
  <r>
    <x v="1"/>
    <x v="5"/>
    <s v="De Bonte Raaf"/>
    <x v="28"/>
    <x v="10"/>
    <n v="5"/>
    <x v="4"/>
    <x v="1"/>
    <x v="3"/>
    <x v="3"/>
    <x v="1"/>
  </r>
  <r>
    <x v="1"/>
    <x v="5"/>
    <s v="De Bonte Raaf"/>
    <x v="28"/>
    <x v="19"/>
    <n v="293.27"/>
    <x v="4"/>
    <x v="1"/>
    <x v="3"/>
    <x v="3"/>
    <x v="1"/>
  </r>
  <r>
    <x v="1"/>
    <x v="5"/>
    <s v="De Bonte Raaf"/>
    <x v="28"/>
    <x v="20"/>
    <n v="-53.64"/>
    <x v="4"/>
    <x v="1"/>
    <x v="3"/>
    <x v="3"/>
    <x v="1"/>
  </r>
  <r>
    <x v="1"/>
    <x v="5"/>
    <s v="De Bonte Raaf"/>
    <x v="28"/>
    <x v="1"/>
    <n v="106.8"/>
    <x v="4"/>
    <x v="1"/>
    <x v="3"/>
    <x v="3"/>
    <x v="1"/>
  </r>
  <r>
    <x v="1"/>
    <x v="5"/>
    <s v="De Bonte Raaf"/>
    <x v="28"/>
    <x v="16"/>
    <n v="20.02"/>
    <x v="4"/>
    <x v="1"/>
    <x v="3"/>
    <x v="3"/>
    <x v="1"/>
  </r>
  <r>
    <x v="1"/>
    <x v="5"/>
    <s v="De Bonte Raaf"/>
    <x v="28"/>
    <x v="3"/>
    <n v="96.08"/>
    <x v="4"/>
    <x v="1"/>
    <x v="3"/>
    <x v="3"/>
    <x v="1"/>
  </r>
  <r>
    <x v="1"/>
    <x v="5"/>
    <s v="De Bonte Raaf"/>
    <x v="28"/>
    <x v="4"/>
    <n v="6.89"/>
    <x v="4"/>
    <x v="1"/>
    <x v="3"/>
    <x v="3"/>
    <x v="1"/>
  </r>
  <r>
    <x v="1"/>
    <x v="5"/>
    <s v="De Bonte Raaf"/>
    <x v="28"/>
    <x v="8"/>
    <n v="98.25"/>
    <x v="4"/>
    <x v="1"/>
    <x v="3"/>
    <x v="3"/>
    <x v="1"/>
  </r>
  <r>
    <x v="1"/>
    <x v="5"/>
    <s v="De Bonte Raaf"/>
    <x v="28"/>
    <x v="6"/>
    <n v="4.72"/>
    <x v="4"/>
    <x v="1"/>
    <x v="3"/>
    <x v="3"/>
    <x v="1"/>
  </r>
  <r>
    <x v="1"/>
    <x v="5"/>
    <s v="De Bonte Raaf"/>
    <x v="28"/>
    <x v="7"/>
    <n v="89.32"/>
    <x v="4"/>
    <x v="1"/>
    <x v="3"/>
    <x v="3"/>
    <x v="1"/>
  </r>
  <r>
    <x v="1"/>
    <x v="5"/>
    <s v="De Bonte Raaf"/>
    <x v="2"/>
    <x v="0"/>
    <n v="5826"/>
    <x v="1"/>
    <x v="2"/>
    <x v="0"/>
    <x v="1"/>
    <x v="1"/>
  </r>
  <r>
    <x v="1"/>
    <x v="5"/>
    <s v="De Bonte Raaf"/>
    <x v="2"/>
    <x v="14"/>
    <n v="75"/>
    <x v="1"/>
    <x v="2"/>
    <x v="0"/>
    <x v="1"/>
    <x v="1"/>
  </r>
  <r>
    <x v="1"/>
    <x v="5"/>
    <s v="De Bonte Raaf"/>
    <x v="2"/>
    <x v="13"/>
    <n v="560.25"/>
    <x v="1"/>
    <x v="2"/>
    <x v="0"/>
    <x v="1"/>
    <x v="1"/>
  </r>
  <r>
    <x v="1"/>
    <x v="5"/>
    <s v="De Bonte Raaf"/>
    <x v="2"/>
    <x v="19"/>
    <n v="1279.82"/>
    <x v="1"/>
    <x v="2"/>
    <x v="0"/>
    <x v="1"/>
    <x v="1"/>
  </r>
  <r>
    <x v="1"/>
    <x v="5"/>
    <s v="De Bonte Raaf"/>
    <x v="2"/>
    <x v="20"/>
    <n v="-392.97"/>
    <x v="1"/>
    <x v="2"/>
    <x v="0"/>
    <x v="1"/>
    <x v="1"/>
  </r>
  <r>
    <x v="1"/>
    <x v="5"/>
    <s v="De Bonte Raaf"/>
    <x v="2"/>
    <x v="1"/>
    <n v="510.9"/>
    <x v="1"/>
    <x v="2"/>
    <x v="0"/>
    <x v="1"/>
    <x v="1"/>
  </r>
  <r>
    <x v="1"/>
    <x v="5"/>
    <s v="De Bonte Raaf"/>
    <x v="2"/>
    <x v="16"/>
    <n v="87.39"/>
    <x v="1"/>
    <x v="2"/>
    <x v="0"/>
    <x v="1"/>
    <x v="1"/>
  </r>
  <r>
    <x v="1"/>
    <x v="5"/>
    <s v="De Bonte Raaf"/>
    <x v="2"/>
    <x v="3"/>
    <n v="365.9"/>
    <x v="1"/>
    <x v="2"/>
    <x v="0"/>
    <x v="1"/>
    <x v="1"/>
  </r>
  <r>
    <x v="1"/>
    <x v="5"/>
    <s v="De Bonte Raaf"/>
    <x v="2"/>
    <x v="4"/>
    <n v="26.24"/>
    <x v="1"/>
    <x v="2"/>
    <x v="0"/>
    <x v="1"/>
    <x v="1"/>
  </r>
  <r>
    <x v="1"/>
    <x v="5"/>
    <s v="De Bonte Raaf"/>
    <x v="2"/>
    <x v="5"/>
    <n v="131.19999999999999"/>
    <x v="1"/>
    <x v="2"/>
    <x v="0"/>
    <x v="1"/>
    <x v="1"/>
  </r>
  <r>
    <x v="1"/>
    <x v="5"/>
    <s v="De Bonte Raaf"/>
    <x v="2"/>
    <x v="6"/>
    <n v="17.98"/>
    <x v="1"/>
    <x v="2"/>
    <x v="0"/>
    <x v="1"/>
    <x v="1"/>
  </r>
  <r>
    <x v="1"/>
    <x v="5"/>
    <s v="De Bonte Raaf"/>
    <x v="2"/>
    <x v="7"/>
    <n v="340.15"/>
    <x v="1"/>
    <x v="2"/>
    <x v="0"/>
    <x v="1"/>
    <x v="1"/>
  </r>
  <r>
    <x v="1"/>
    <x v="5"/>
    <s v="De Bonte Raaf"/>
    <x v="29"/>
    <x v="0"/>
    <n v="2750"/>
    <x v="2"/>
    <x v="0"/>
    <x v="3"/>
    <x v="3"/>
    <x v="1"/>
  </r>
  <r>
    <x v="1"/>
    <x v="5"/>
    <s v="De Bonte Raaf"/>
    <x v="29"/>
    <x v="19"/>
    <n v="604.11"/>
    <x v="2"/>
    <x v="0"/>
    <x v="3"/>
    <x v="3"/>
    <x v="1"/>
  </r>
  <r>
    <x v="1"/>
    <x v="5"/>
    <s v="De Bonte Raaf"/>
    <x v="29"/>
    <x v="20"/>
    <n v="-133.66"/>
    <x v="2"/>
    <x v="0"/>
    <x v="3"/>
    <x v="3"/>
    <x v="1"/>
  </r>
  <r>
    <x v="1"/>
    <x v="5"/>
    <s v="De Bonte Raaf"/>
    <x v="29"/>
    <x v="1"/>
    <n v="220"/>
    <x v="2"/>
    <x v="0"/>
    <x v="3"/>
    <x v="3"/>
    <x v="1"/>
  </r>
  <r>
    <x v="1"/>
    <x v="5"/>
    <s v="De Bonte Raaf"/>
    <x v="29"/>
    <x v="16"/>
    <n v="41.25"/>
    <x v="2"/>
    <x v="0"/>
    <x v="3"/>
    <x v="3"/>
    <x v="1"/>
  </r>
  <r>
    <x v="1"/>
    <x v="5"/>
    <s v="De Bonte Raaf"/>
    <x v="29"/>
    <x v="3"/>
    <n v="196.18"/>
    <x v="2"/>
    <x v="0"/>
    <x v="3"/>
    <x v="3"/>
    <x v="1"/>
  </r>
  <r>
    <x v="1"/>
    <x v="5"/>
    <s v="De Bonte Raaf"/>
    <x v="29"/>
    <x v="4"/>
    <n v="14.07"/>
    <x v="2"/>
    <x v="0"/>
    <x v="3"/>
    <x v="3"/>
    <x v="1"/>
  </r>
  <r>
    <x v="1"/>
    <x v="5"/>
    <s v="De Bonte Raaf"/>
    <x v="29"/>
    <x v="5"/>
    <n v="70.34"/>
    <x v="2"/>
    <x v="0"/>
    <x v="3"/>
    <x v="3"/>
    <x v="1"/>
  </r>
  <r>
    <x v="1"/>
    <x v="5"/>
    <s v="De Bonte Raaf"/>
    <x v="29"/>
    <x v="6"/>
    <n v="9.64"/>
    <x v="2"/>
    <x v="0"/>
    <x v="3"/>
    <x v="3"/>
    <x v="1"/>
  </r>
  <r>
    <x v="1"/>
    <x v="5"/>
    <s v="De Bonte Raaf"/>
    <x v="29"/>
    <x v="7"/>
    <n v="182.37"/>
    <x v="2"/>
    <x v="0"/>
    <x v="3"/>
    <x v="3"/>
    <x v="1"/>
  </r>
  <r>
    <x v="1"/>
    <x v="5"/>
    <s v="De Bonte Raaf"/>
    <x v="30"/>
    <x v="0"/>
    <n v="777.7"/>
    <x v="2"/>
    <x v="4"/>
    <x v="2"/>
    <x v="3"/>
    <x v="1"/>
  </r>
  <r>
    <x v="1"/>
    <x v="5"/>
    <s v="De Bonte Raaf"/>
    <x v="30"/>
    <x v="19"/>
    <n v="170.84"/>
    <x v="2"/>
    <x v="4"/>
    <x v="2"/>
    <x v="3"/>
    <x v="1"/>
  </r>
  <r>
    <x v="1"/>
    <x v="5"/>
    <s v="De Bonte Raaf"/>
    <x v="30"/>
    <x v="20"/>
    <n v="-43.75"/>
    <x v="2"/>
    <x v="4"/>
    <x v="2"/>
    <x v="3"/>
    <x v="1"/>
  </r>
  <r>
    <x v="1"/>
    <x v="5"/>
    <s v="De Bonte Raaf"/>
    <x v="30"/>
    <x v="1"/>
    <n v="62.22"/>
    <x v="2"/>
    <x v="4"/>
    <x v="2"/>
    <x v="3"/>
    <x v="1"/>
  </r>
  <r>
    <x v="1"/>
    <x v="5"/>
    <s v="De Bonte Raaf"/>
    <x v="30"/>
    <x v="16"/>
    <n v="11.67"/>
    <x v="2"/>
    <x v="4"/>
    <x v="2"/>
    <x v="3"/>
    <x v="1"/>
  </r>
  <r>
    <x v="1"/>
    <x v="5"/>
    <s v="De Bonte Raaf"/>
    <x v="30"/>
    <x v="3"/>
    <n v="55.03"/>
    <x v="2"/>
    <x v="4"/>
    <x v="2"/>
    <x v="3"/>
    <x v="1"/>
  </r>
  <r>
    <x v="1"/>
    <x v="5"/>
    <s v="De Bonte Raaf"/>
    <x v="30"/>
    <x v="4"/>
    <n v="3.95"/>
    <x v="2"/>
    <x v="4"/>
    <x v="2"/>
    <x v="3"/>
    <x v="1"/>
  </r>
  <r>
    <x v="1"/>
    <x v="5"/>
    <s v="De Bonte Raaf"/>
    <x v="30"/>
    <x v="8"/>
    <n v="56.27"/>
    <x v="2"/>
    <x v="4"/>
    <x v="2"/>
    <x v="3"/>
    <x v="1"/>
  </r>
  <r>
    <x v="1"/>
    <x v="5"/>
    <s v="De Bonte Raaf"/>
    <x v="30"/>
    <x v="6"/>
    <n v="2.7"/>
    <x v="2"/>
    <x v="4"/>
    <x v="2"/>
    <x v="3"/>
    <x v="1"/>
  </r>
  <r>
    <x v="1"/>
    <x v="5"/>
    <s v="De Bonte Raaf"/>
    <x v="30"/>
    <x v="7"/>
    <n v="51.16"/>
    <x v="2"/>
    <x v="4"/>
    <x v="2"/>
    <x v="3"/>
    <x v="1"/>
  </r>
  <r>
    <x v="1"/>
    <x v="5"/>
    <s v="De Bonte Raaf"/>
    <x v="3"/>
    <x v="0"/>
    <n v="1295.6600000000001"/>
    <x v="2"/>
    <x v="4"/>
    <x v="0"/>
    <x v="0"/>
    <x v="1"/>
  </r>
  <r>
    <x v="1"/>
    <x v="5"/>
    <s v="De Bonte Raaf"/>
    <x v="3"/>
    <x v="22"/>
    <n v="74.75"/>
    <x v="2"/>
    <x v="4"/>
    <x v="0"/>
    <x v="0"/>
    <x v="1"/>
  </r>
  <r>
    <x v="1"/>
    <x v="5"/>
    <s v="De Bonte Raaf"/>
    <x v="3"/>
    <x v="19"/>
    <n v="300.76"/>
    <x v="2"/>
    <x v="4"/>
    <x v="0"/>
    <x v="0"/>
    <x v="1"/>
  </r>
  <r>
    <x v="1"/>
    <x v="5"/>
    <s v="De Bonte Raaf"/>
    <x v="3"/>
    <x v="20"/>
    <n v="-57.78"/>
    <x v="2"/>
    <x v="4"/>
    <x v="0"/>
    <x v="0"/>
    <x v="1"/>
  </r>
  <r>
    <x v="1"/>
    <x v="5"/>
    <s v="De Bonte Raaf"/>
    <x v="3"/>
    <x v="1"/>
    <n v="109.63"/>
    <x v="2"/>
    <x v="4"/>
    <x v="0"/>
    <x v="0"/>
    <x v="1"/>
  </r>
  <r>
    <x v="1"/>
    <x v="5"/>
    <s v="De Bonte Raaf"/>
    <x v="3"/>
    <x v="16"/>
    <n v="20.56"/>
    <x v="2"/>
    <x v="4"/>
    <x v="0"/>
    <x v="0"/>
    <x v="1"/>
  </r>
  <r>
    <x v="1"/>
    <x v="5"/>
    <s v="De Bonte Raaf"/>
    <x v="3"/>
    <x v="3"/>
    <n v="98.43"/>
    <x v="2"/>
    <x v="4"/>
    <x v="0"/>
    <x v="0"/>
    <x v="1"/>
  </r>
  <r>
    <x v="1"/>
    <x v="5"/>
    <s v="De Bonte Raaf"/>
    <x v="3"/>
    <x v="4"/>
    <n v="7.06"/>
    <x v="2"/>
    <x v="4"/>
    <x v="0"/>
    <x v="0"/>
    <x v="1"/>
  </r>
  <r>
    <x v="1"/>
    <x v="5"/>
    <s v="De Bonte Raaf"/>
    <x v="3"/>
    <x v="5"/>
    <n v="35.29"/>
    <x v="2"/>
    <x v="4"/>
    <x v="0"/>
    <x v="0"/>
    <x v="1"/>
  </r>
  <r>
    <x v="1"/>
    <x v="5"/>
    <s v="De Bonte Raaf"/>
    <x v="3"/>
    <x v="6"/>
    <n v="4.84"/>
    <x v="2"/>
    <x v="4"/>
    <x v="0"/>
    <x v="0"/>
    <x v="1"/>
  </r>
  <r>
    <x v="1"/>
    <x v="5"/>
    <s v="De Bonte Raaf"/>
    <x v="3"/>
    <x v="7"/>
    <n v="91.5"/>
    <x v="2"/>
    <x v="4"/>
    <x v="0"/>
    <x v="0"/>
    <x v="1"/>
  </r>
  <r>
    <x v="1"/>
    <x v="5"/>
    <s v="De Bonte Raaf"/>
    <x v="4"/>
    <x v="0"/>
    <n v="1986.05"/>
    <x v="3"/>
    <x v="4"/>
    <x v="0"/>
    <x v="1"/>
    <x v="1"/>
  </r>
  <r>
    <x v="1"/>
    <x v="5"/>
    <s v="De Bonte Raaf"/>
    <x v="4"/>
    <x v="17"/>
    <n v="10"/>
    <x v="3"/>
    <x v="4"/>
    <x v="0"/>
    <x v="1"/>
    <x v="1"/>
  </r>
  <r>
    <x v="1"/>
    <x v="5"/>
    <s v="De Bonte Raaf"/>
    <x v="4"/>
    <x v="19"/>
    <n v="436.28"/>
    <x v="3"/>
    <x v="4"/>
    <x v="0"/>
    <x v="1"/>
    <x v="1"/>
  </r>
  <r>
    <x v="1"/>
    <x v="5"/>
    <s v="De Bonte Raaf"/>
    <x v="4"/>
    <x v="20"/>
    <n v="-96.53"/>
    <x v="3"/>
    <x v="4"/>
    <x v="0"/>
    <x v="1"/>
    <x v="1"/>
  </r>
  <r>
    <x v="1"/>
    <x v="5"/>
    <s v="De Bonte Raaf"/>
    <x v="4"/>
    <x v="1"/>
    <n v="158.88"/>
    <x v="3"/>
    <x v="4"/>
    <x v="0"/>
    <x v="1"/>
    <x v="1"/>
  </r>
  <r>
    <x v="1"/>
    <x v="5"/>
    <s v="De Bonte Raaf"/>
    <x v="4"/>
    <x v="16"/>
    <n v="29.79"/>
    <x v="3"/>
    <x v="4"/>
    <x v="0"/>
    <x v="1"/>
    <x v="1"/>
  </r>
  <r>
    <x v="1"/>
    <x v="5"/>
    <s v="De Bonte Raaf"/>
    <x v="4"/>
    <x v="3"/>
    <n v="174.86"/>
    <x v="3"/>
    <x v="4"/>
    <x v="0"/>
    <x v="1"/>
    <x v="1"/>
  </r>
  <r>
    <x v="1"/>
    <x v="5"/>
    <s v="De Bonte Raaf"/>
    <x v="4"/>
    <x v="4"/>
    <n v="12.54"/>
    <x v="3"/>
    <x v="4"/>
    <x v="0"/>
    <x v="1"/>
    <x v="1"/>
  </r>
  <r>
    <x v="1"/>
    <x v="5"/>
    <s v="De Bonte Raaf"/>
    <x v="4"/>
    <x v="5"/>
    <n v="62.7"/>
    <x v="3"/>
    <x v="4"/>
    <x v="0"/>
    <x v="1"/>
    <x v="1"/>
  </r>
  <r>
    <x v="1"/>
    <x v="5"/>
    <s v="De Bonte Raaf"/>
    <x v="4"/>
    <x v="6"/>
    <n v="8.59"/>
    <x v="3"/>
    <x v="4"/>
    <x v="0"/>
    <x v="1"/>
    <x v="1"/>
  </r>
  <r>
    <x v="1"/>
    <x v="5"/>
    <s v="De Bonte Raaf"/>
    <x v="4"/>
    <x v="7"/>
    <n v="162.56"/>
    <x v="3"/>
    <x v="4"/>
    <x v="0"/>
    <x v="1"/>
    <x v="1"/>
  </r>
  <r>
    <x v="1"/>
    <x v="5"/>
    <s v="De Bonte Raaf"/>
    <x v="5"/>
    <x v="0"/>
    <n v="1637.4"/>
    <x v="2"/>
    <x v="0"/>
    <x v="0"/>
    <x v="2"/>
    <x v="1"/>
  </r>
  <r>
    <x v="1"/>
    <x v="5"/>
    <s v="De Bonte Raaf"/>
    <x v="5"/>
    <x v="14"/>
    <n v="25"/>
    <x v="2"/>
    <x v="0"/>
    <x v="0"/>
    <x v="2"/>
    <x v="1"/>
  </r>
  <r>
    <x v="1"/>
    <x v="5"/>
    <s v="De Bonte Raaf"/>
    <x v="5"/>
    <x v="22"/>
    <n v="122.43"/>
    <x v="2"/>
    <x v="0"/>
    <x v="0"/>
    <x v="2"/>
    <x v="1"/>
  </r>
  <r>
    <x v="1"/>
    <x v="5"/>
    <s v="De Bonte Raaf"/>
    <x v="5"/>
    <x v="19"/>
    <n v="408.01"/>
    <x v="2"/>
    <x v="0"/>
    <x v="0"/>
    <x v="2"/>
    <x v="1"/>
  </r>
  <r>
    <x v="1"/>
    <x v="5"/>
    <s v="De Bonte Raaf"/>
    <x v="5"/>
    <x v="20"/>
    <n v="-89.76"/>
    <x v="2"/>
    <x v="0"/>
    <x v="0"/>
    <x v="2"/>
    <x v="1"/>
  </r>
  <r>
    <x v="1"/>
    <x v="5"/>
    <s v="De Bonte Raaf"/>
    <x v="5"/>
    <x v="1"/>
    <n v="140.79"/>
    <x v="2"/>
    <x v="0"/>
    <x v="0"/>
    <x v="2"/>
    <x v="1"/>
  </r>
  <r>
    <x v="1"/>
    <x v="5"/>
    <s v="De Bonte Raaf"/>
    <x v="5"/>
    <x v="16"/>
    <n v="26.4"/>
    <x v="2"/>
    <x v="0"/>
    <x v="0"/>
    <x v="2"/>
    <x v="1"/>
  </r>
  <r>
    <x v="1"/>
    <x v="5"/>
    <s v="De Bonte Raaf"/>
    <x v="5"/>
    <x v="3"/>
    <n v="127.1"/>
    <x v="2"/>
    <x v="0"/>
    <x v="0"/>
    <x v="2"/>
    <x v="1"/>
  </r>
  <r>
    <x v="1"/>
    <x v="5"/>
    <s v="De Bonte Raaf"/>
    <x v="5"/>
    <x v="4"/>
    <n v="9.11"/>
    <x v="2"/>
    <x v="0"/>
    <x v="0"/>
    <x v="2"/>
    <x v="1"/>
  </r>
  <r>
    <x v="1"/>
    <x v="5"/>
    <s v="De Bonte Raaf"/>
    <x v="5"/>
    <x v="8"/>
    <n v="129.97"/>
    <x v="2"/>
    <x v="0"/>
    <x v="0"/>
    <x v="2"/>
    <x v="1"/>
  </r>
  <r>
    <x v="1"/>
    <x v="5"/>
    <s v="De Bonte Raaf"/>
    <x v="5"/>
    <x v="6"/>
    <n v="6.25"/>
    <x v="2"/>
    <x v="0"/>
    <x v="0"/>
    <x v="2"/>
    <x v="1"/>
  </r>
  <r>
    <x v="1"/>
    <x v="5"/>
    <s v="De Bonte Raaf"/>
    <x v="5"/>
    <x v="7"/>
    <n v="118.16"/>
    <x v="2"/>
    <x v="0"/>
    <x v="0"/>
    <x v="2"/>
    <x v="1"/>
  </r>
  <r>
    <x v="1"/>
    <x v="5"/>
    <s v="De Bonte Raaf"/>
    <x v="6"/>
    <x v="0"/>
    <n v="2951"/>
    <x v="2"/>
    <x v="0"/>
    <x v="0"/>
    <x v="0"/>
    <x v="0"/>
  </r>
  <r>
    <x v="1"/>
    <x v="5"/>
    <s v="De Bonte Raaf"/>
    <x v="6"/>
    <x v="19"/>
    <n v="648.26"/>
    <x v="2"/>
    <x v="0"/>
    <x v="0"/>
    <x v="0"/>
    <x v="0"/>
  </r>
  <r>
    <x v="1"/>
    <x v="5"/>
    <s v="De Bonte Raaf"/>
    <x v="6"/>
    <x v="20"/>
    <n v="-150.6"/>
    <x v="2"/>
    <x v="0"/>
    <x v="0"/>
    <x v="0"/>
    <x v="0"/>
  </r>
  <r>
    <x v="1"/>
    <x v="5"/>
    <s v="De Bonte Raaf"/>
    <x v="6"/>
    <x v="1"/>
    <n v="236.08"/>
    <x v="2"/>
    <x v="0"/>
    <x v="0"/>
    <x v="0"/>
    <x v="0"/>
  </r>
  <r>
    <x v="1"/>
    <x v="5"/>
    <s v="De Bonte Raaf"/>
    <x v="6"/>
    <x v="16"/>
    <n v="44.26"/>
    <x v="2"/>
    <x v="0"/>
    <x v="0"/>
    <x v="0"/>
    <x v="0"/>
  </r>
  <r>
    <x v="1"/>
    <x v="5"/>
    <s v="De Bonte Raaf"/>
    <x v="6"/>
    <x v="3"/>
    <n v="211.86"/>
    <x v="2"/>
    <x v="0"/>
    <x v="0"/>
    <x v="0"/>
    <x v="0"/>
  </r>
  <r>
    <x v="1"/>
    <x v="5"/>
    <s v="De Bonte Raaf"/>
    <x v="6"/>
    <x v="4"/>
    <n v="15.19"/>
    <x v="2"/>
    <x v="0"/>
    <x v="0"/>
    <x v="0"/>
    <x v="0"/>
  </r>
  <r>
    <x v="1"/>
    <x v="5"/>
    <s v="De Bonte Raaf"/>
    <x v="6"/>
    <x v="5"/>
    <n v="75.97"/>
    <x v="2"/>
    <x v="0"/>
    <x v="0"/>
    <x v="0"/>
    <x v="0"/>
  </r>
  <r>
    <x v="1"/>
    <x v="5"/>
    <s v="De Bonte Raaf"/>
    <x v="6"/>
    <x v="6"/>
    <n v="10.41"/>
    <x v="2"/>
    <x v="0"/>
    <x v="0"/>
    <x v="0"/>
    <x v="0"/>
  </r>
  <r>
    <x v="1"/>
    <x v="5"/>
    <s v="De Bonte Raaf"/>
    <x v="6"/>
    <x v="7"/>
    <n v="196.95"/>
    <x v="2"/>
    <x v="0"/>
    <x v="0"/>
    <x v="0"/>
    <x v="0"/>
  </r>
  <r>
    <x v="1"/>
    <x v="5"/>
    <s v="De Bonte Raaf"/>
    <x v="7"/>
    <x v="0"/>
    <n v="1560"/>
    <x v="2"/>
    <x v="4"/>
    <x v="0"/>
    <x v="2"/>
    <x v="0"/>
  </r>
  <r>
    <x v="1"/>
    <x v="5"/>
    <s v="De Bonte Raaf"/>
    <x v="7"/>
    <x v="19"/>
    <n v="342.69"/>
    <x v="2"/>
    <x v="4"/>
    <x v="0"/>
    <x v="2"/>
    <x v="0"/>
  </r>
  <r>
    <x v="1"/>
    <x v="5"/>
    <s v="De Bonte Raaf"/>
    <x v="7"/>
    <x v="20"/>
    <n v="-72.61"/>
    <x v="2"/>
    <x v="4"/>
    <x v="0"/>
    <x v="2"/>
    <x v="0"/>
  </r>
  <r>
    <x v="1"/>
    <x v="5"/>
    <s v="De Bonte Raaf"/>
    <x v="7"/>
    <x v="1"/>
    <n v="124.8"/>
    <x v="2"/>
    <x v="4"/>
    <x v="0"/>
    <x v="2"/>
    <x v="0"/>
  </r>
  <r>
    <x v="1"/>
    <x v="5"/>
    <s v="De Bonte Raaf"/>
    <x v="7"/>
    <x v="16"/>
    <n v="23.4"/>
    <x v="2"/>
    <x v="4"/>
    <x v="0"/>
    <x v="2"/>
    <x v="0"/>
  </r>
  <r>
    <x v="1"/>
    <x v="5"/>
    <s v="De Bonte Raaf"/>
    <x v="7"/>
    <x v="3"/>
    <n v="111.53"/>
    <x v="2"/>
    <x v="4"/>
    <x v="0"/>
    <x v="2"/>
    <x v="0"/>
  </r>
  <r>
    <x v="1"/>
    <x v="5"/>
    <s v="De Bonte Raaf"/>
    <x v="7"/>
    <x v="4"/>
    <n v="8"/>
    <x v="2"/>
    <x v="4"/>
    <x v="0"/>
    <x v="2"/>
    <x v="0"/>
  </r>
  <r>
    <x v="1"/>
    <x v="5"/>
    <s v="De Bonte Raaf"/>
    <x v="7"/>
    <x v="5"/>
    <n v="39.99"/>
    <x v="2"/>
    <x v="4"/>
    <x v="0"/>
    <x v="2"/>
    <x v="0"/>
  </r>
  <r>
    <x v="1"/>
    <x v="5"/>
    <s v="De Bonte Raaf"/>
    <x v="7"/>
    <x v="6"/>
    <n v="5.48"/>
    <x v="2"/>
    <x v="4"/>
    <x v="0"/>
    <x v="2"/>
    <x v="0"/>
  </r>
  <r>
    <x v="1"/>
    <x v="5"/>
    <s v="De Bonte Raaf"/>
    <x v="7"/>
    <x v="7"/>
    <n v="103.68"/>
    <x v="2"/>
    <x v="4"/>
    <x v="0"/>
    <x v="2"/>
    <x v="0"/>
  </r>
  <r>
    <x v="1"/>
    <x v="5"/>
    <s v="De Bonte Raaf"/>
    <x v="8"/>
    <x v="0"/>
    <n v="1132"/>
    <x v="3"/>
    <x v="4"/>
    <x v="0"/>
    <x v="2"/>
    <x v="0"/>
  </r>
  <r>
    <x v="1"/>
    <x v="5"/>
    <s v="De Bonte Raaf"/>
    <x v="8"/>
    <x v="13"/>
    <n v="290.2"/>
    <x v="3"/>
    <x v="4"/>
    <x v="0"/>
    <x v="2"/>
    <x v="0"/>
  </r>
  <r>
    <x v="1"/>
    <x v="5"/>
    <s v="De Bonte Raaf"/>
    <x v="8"/>
    <x v="22"/>
    <n v="43.53"/>
    <x v="3"/>
    <x v="4"/>
    <x v="0"/>
    <x v="2"/>
    <x v="0"/>
  </r>
  <r>
    <x v="1"/>
    <x v="5"/>
    <s v="De Bonte Raaf"/>
    <x v="8"/>
    <x v="19"/>
    <n v="258.07"/>
    <x v="3"/>
    <x v="4"/>
    <x v="0"/>
    <x v="2"/>
    <x v="0"/>
  </r>
  <r>
    <x v="1"/>
    <x v="5"/>
    <s v="De Bonte Raaf"/>
    <x v="8"/>
    <x v="20"/>
    <n v="-48.09"/>
    <x v="3"/>
    <x v="4"/>
    <x v="0"/>
    <x v="2"/>
    <x v="0"/>
  </r>
  <r>
    <x v="1"/>
    <x v="5"/>
    <s v="De Bonte Raaf"/>
    <x v="8"/>
    <x v="1"/>
    <n v="117.26"/>
    <x v="3"/>
    <x v="4"/>
    <x v="0"/>
    <x v="2"/>
    <x v="0"/>
  </r>
  <r>
    <x v="1"/>
    <x v="5"/>
    <s v="De Bonte Raaf"/>
    <x v="8"/>
    <x v="16"/>
    <n v="17.63"/>
    <x v="3"/>
    <x v="4"/>
    <x v="0"/>
    <x v="2"/>
    <x v="0"/>
  </r>
  <r>
    <x v="1"/>
    <x v="5"/>
    <s v="De Bonte Raaf"/>
    <x v="8"/>
    <x v="3"/>
    <n v="107.62"/>
    <x v="3"/>
    <x v="4"/>
    <x v="0"/>
    <x v="2"/>
    <x v="0"/>
  </r>
  <r>
    <x v="1"/>
    <x v="5"/>
    <s v="De Bonte Raaf"/>
    <x v="8"/>
    <x v="4"/>
    <n v="7.72"/>
    <x v="3"/>
    <x v="4"/>
    <x v="0"/>
    <x v="2"/>
    <x v="0"/>
  </r>
  <r>
    <x v="1"/>
    <x v="5"/>
    <s v="De Bonte Raaf"/>
    <x v="8"/>
    <x v="5"/>
    <n v="38.590000000000003"/>
    <x v="3"/>
    <x v="4"/>
    <x v="0"/>
    <x v="2"/>
    <x v="0"/>
  </r>
  <r>
    <x v="1"/>
    <x v="5"/>
    <s v="De Bonte Raaf"/>
    <x v="8"/>
    <x v="6"/>
    <n v="5.29"/>
    <x v="3"/>
    <x v="4"/>
    <x v="0"/>
    <x v="2"/>
    <x v="0"/>
  </r>
  <r>
    <x v="1"/>
    <x v="5"/>
    <s v="De Bonte Raaf"/>
    <x v="8"/>
    <x v="7"/>
    <n v="100.05"/>
    <x v="3"/>
    <x v="4"/>
    <x v="0"/>
    <x v="2"/>
    <x v="0"/>
  </r>
</pivotCacheRecords>
</file>

<file path=xl/pivotCache/pivotCacheRecords7.xml><?xml version="1.0" encoding="utf-8"?>
<pivotCacheRecords xmlns="http://schemas.openxmlformats.org/spreadsheetml/2006/main" xmlns:r="http://schemas.openxmlformats.org/officeDocument/2006/relationships" count="449">
  <r>
    <x v="0"/>
    <x v="0"/>
    <n v="105.42"/>
    <s v="De Bonte Raaf"/>
  </r>
  <r>
    <x v="0"/>
    <x v="1"/>
    <n v="3659.58"/>
    <s v="De Bonte Raaf"/>
  </r>
  <r>
    <x v="0"/>
    <x v="2"/>
    <n v="60"/>
    <s v="De Bonte Raaf"/>
  </r>
  <r>
    <x v="0"/>
    <x v="3"/>
    <n v="15"/>
    <s v="De Bonte Raaf"/>
  </r>
  <r>
    <x v="0"/>
    <x v="4"/>
    <n v="30"/>
    <s v="De Bonte Raaf"/>
  </r>
  <r>
    <x v="0"/>
    <x v="5"/>
    <n v="294.25"/>
    <s v="De Bonte Raaf"/>
  </r>
  <r>
    <x v="0"/>
    <x v="6"/>
    <n v="-56.96"/>
    <s v="De Bonte Raaf"/>
  </r>
  <r>
    <x v="0"/>
    <x v="7"/>
    <n v="8.43"/>
    <s v="De Bonte Raaf"/>
  </r>
  <r>
    <x v="0"/>
    <x v="8"/>
    <n v="292.77"/>
    <s v="De Bonte Raaf"/>
  </r>
  <r>
    <x v="0"/>
    <x v="9"/>
    <n v="46.99"/>
    <s v="De Bonte Raaf"/>
  </r>
  <r>
    <x v="0"/>
    <x v="10"/>
    <n v="1.58"/>
    <s v="De Bonte Raaf"/>
  </r>
  <r>
    <x v="0"/>
    <x v="11"/>
    <n v="7.91"/>
    <s v="De Bonte Raaf"/>
  </r>
  <r>
    <x v="0"/>
    <x v="12"/>
    <n v="7.77"/>
    <s v="De Bonte Raaf"/>
  </r>
  <r>
    <x v="0"/>
    <x v="13"/>
    <n v="295.73"/>
    <s v="De Bonte Raaf"/>
  </r>
  <r>
    <x v="0"/>
    <x v="14"/>
    <n v="0.56999999999999995"/>
    <s v="De Bonte Raaf"/>
  </r>
  <r>
    <x v="0"/>
    <x v="15"/>
    <n v="21.2"/>
    <s v="De Bonte Raaf"/>
  </r>
  <r>
    <x v="0"/>
    <x v="16"/>
    <n v="8.5"/>
    <s v="De Bonte Raaf"/>
  </r>
  <r>
    <x v="0"/>
    <x v="17"/>
    <n v="302.39999999999998"/>
    <s v="De Bonte Raaf"/>
  </r>
  <r>
    <x v="0"/>
    <x v="18"/>
    <n v="0.38"/>
    <s v="De Bonte Raaf"/>
  </r>
  <r>
    <x v="0"/>
    <x v="19"/>
    <n v="14.55"/>
    <s v="De Bonte Raaf"/>
  </r>
  <r>
    <x v="0"/>
    <x v="20"/>
    <n v="7.17"/>
    <s v="De Bonte Raaf"/>
  </r>
  <r>
    <x v="0"/>
    <x v="21"/>
    <n v="274.91000000000003"/>
    <s v="De Bonte Raaf"/>
  </r>
  <r>
    <x v="1"/>
    <x v="0"/>
    <n v="25634.7"/>
    <s v="De Bonte Raaf"/>
  </r>
  <r>
    <x v="1"/>
    <x v="1"/>
    <n v="13341"/>
    <s v="De Bonte Raaf"/>
  </r>
  <r>
    <x v="1"/>
    <x v="2"/>
    <n v="50"/>
    <s v="De Bonte Raaf"/>
  </r>
  <r>
    <x v="1"/>
    <x v="22"/>
    <n v="357.25"/>
    <s v="De Bonte Raaf"/>
  </r>
  <r>
    <x v="1"/>
    <x v="5"/>
    <n v="1469.61"/>
    <s v="De Bonte Raaf"/>
  </r>
  <r>
    <x v="1"/>
    <x v="6"/>
    <n v="-269.45999999999998"/>
    <s v="De Bonte Raaf"/>
  </r>
  <r>
    <x v="1"/>
    <x v="7"/>
    <n v="2050.77"/>
    <s v="De Bonte Raaf"/>
  </r>
  <r>
    <x v="1"/>
    <x v="8"/>
    <n v="1095.8599999999999"/>
    <s v="De Bonte Raaf"/>
  </r>
  <r>
    <x v="1"/>
    <x v="9"/>
    <n v="133.80000000000001"/>
    <s v="De Bonte Raaf"/>
  </r>
  <r>
    <x v="1"/>
    <x v="10"/>
    <n v="384.48"/>
    <s v="De Bonte Raaf"/>
  </r>
  <r>
    <x v="1"/>
    <x v="11"/>
    <n v="66.31"/>
    <s v="De Bonte Raaf"/>
  </r>
  <r>
    <x v="1"/>
    <x v="12"/>
    <n v="1951.53"/>
    <s v="De Bonte Raaf"/>
  </r>
  <r>
    <x v="1"/>
    <x v="13"/>
    <n v="1173.6600000000001"/>
    <s v="De Bonte Raaf"/>
  </r>
  <r>
    <x v="1"/>
    <x v="14"/>
    <n v="142.25"/>
    <s v="De Bonte Raaf"/>
  </r>
  <r>
    <x v="1"/>
    <x v="15"/>
    <n v="84.16"/>
    <s v="De Bonte Raaf"/>
  </r>
  <r>
    <x v="1"/>
    <x v="23"/>
    <n v="789.21"/>
    <s v="De Bonte Raaf"/>
  </r>
  <r>
    <x v="1"/>
    <x v="24"/>
    <n v="420.83"/>
    <s v="De Bonte Raaf"/>
  </r>
  <r>
    <x v="1"/>
    <x v="18"/>
    <n v="93.95"/>
    <s v="De Bonte Raaf"/>
  </r>
  <r>
    <x v="1"/>
    <x v="19"/>
    <n v="57.67"/>
    <s v="De Bonte Raaf"/>
  </r>
  <r>
    <x v="1"/>
    <x v="20"/>
    <n v="1798.51"/>
    <s v="De Bonte Raaf"/>
  </r>
  <r>
    <x v="1"/>
    <x v="21"/>
    <n v="1091.05"/>
    <s v="De Bonte Raaf"/>
  </r>
  <r>
    <x v="2"/>
    <x v="0"/>
    <n v="14836.96"/>
    <s v="De Bonte Raaf"/>
  </r>
  <r>
    <x v="2"/>
    <x v="25"/>
    <n v="3422.21"/>
    <s v="De Bonte Raaf"/>
  </r>
  <r>
    <x v="2"/>
    <x v="7"/>
    <n v="1460.73"/>
    <s v="De Bonte Raaf"/>
  </r>
  <r>
    <x v="2"/>
    <x v="10"/>
    <n v="222.55"/>
    <s v="De Bonte Raaf"/>
  </r>
  <r>
    <x v="2"/>
    <x v="12"/>
    <n v="1449.78"/>
    <s v="De Bonte Raaf"/>
  </r>
  <r>
    <x v="2"/>
    <x v="14"/>
    <n v="105.73"/>
    <s v="De Bonte Raaf"/>
  </r>
  <r>
    <x v="2"/>
    <x v="23"/>
    <n v="586.30999999999995"/>
    <s v="De Bonte Raaf"/>
  </r>
  <r>
    <x v="2"/>
    <x v="18"/>
    <n v="69.760000000000005"/>
    <s v="De Bonte Raaf"/>
  </r>
  <r>
    <x v="2"/>
    <x v="20"/>
    <n v="1336.14"/>
    <s v="De Bonte Raaf"/>
  </r>
  <r>
    <x v="3"/>
    <x v="0"/>
    <n v="8965.3799999999992"/>
    <s v="De Bonte Raaf"/>
  </r>
  <r>
    <x v="3"/>
    <x v="1"/>
    <n v="5783.56"/>
    <s v="De Bonte Raaf"/>
  </r>
  <r>
    <x v="3"/>
    <x v="26"/>
    <n v="70"/>
    <s v="De Bonte Raaf"/>
  </r>
  <r>
    <x v="3"/>
    <x v="27"/>
    <n v="157.5"/>
    <s v="De Bonte Raaf"/>
  </r>
  <r>
    <x v="3"/>
    <x v="28"/>
    <n v="17.5"/>
    <s v="De Bonte Raaf"/>
  </r>
  <r>
    <x v="3"/>
    <x v="29"/>
    <n v="45"/>
    <s v="De Bonte Raaf"/>
  </r>
  <r>
    <x v="3"/>
    <x v="30"/>
    <n v="25"/>
    <s v="De Bonte Raaf"/>
  </r>
  <r>
    <x v="3"/>
    <x v="5"/>
    <n v="779.88"/>
    <s v="De Bonte Raaf"/>
  </r>
  <r>
    <x v="3"/>
    <x v="6"/>
    <n v="-102.93"/>
    <s v="De Bonte Raaf"/>
  </r>
  <r>
    <x v="3"/>
    <x v="7"/>
    <n v="717.23"/>
    <s v="De Bonte Raaf"/>
  </r>
  <r>
    <x v="3"/>
    <x v="8"/>
    <n v="462.68"/>
    <s v="De Bonte Raaf"/>
  </r>
  <r>
    <x v="3"/>
    <x v="9"/>
    <n v="71"/>
    <s v="De Bonte Raaf"/>
  </r>
  <r>
    <x v="3"/>
    <x v="10"/>
    <n v="134.47999999999999"/>
    <s v="De Bonte Raaf"/>
  </r>
  <r>
    <x v="3"/>
    <x v="11"/>
    <n v="15.75"/>
    <s v="De Bonte Raaf"/>
  </r>
  <r>
    <x v="3"/>
    <x v="12"/>
    <n v="670.98"/>
    <s v="De Bonte Raaf"/>
  </r>
  <r>
    <x v="3"/>
    <x v="13"/>
    <n v="454.28"/>
    <s v="De Bonte Raaf"/>
  </r>
  <r>
    <x v="3"/>
    <x v="14"/>
    <n v="48.89"/>
    <s v="De Bonte Raaf"/>
  </r>
  <r>
    <x v="3"/>
    <x v="15"/>
    <n v="32.58"/>
    <s v="De Bonte Raaf"/>
  </r>
  <r>
    <x v="3"/>
    <x v="23"/>
    <n v="271.33"/>
    <s v="De Bonte Raaf"/>
  </r>
  <r>
    <x v="3"/>
    <x v="24"/>
    <n v="162.88999999999999"/>
    <s v="De Bonte Raaf"/>
  </r>
  <r>
    <x v="3"/>
    <x v="18"/>
    <n v="32.340000000000003"/>
    <s v="De Bonte Raaf"/>
  </r>
  <r>
    <x v="3"/>
    <x v="19"/>
    <n v="22.31"/>
    <s v="De Bonte Raaf"/>
  </r>
  <r>
    <x v="3"/>
    <x v="20"/>
    <n v="618.35"/>
    <s v="De Bonte Raaf"/>
  </r>
  <r>
    <x v="3"/>
    <x v="21"/>
    <n v="422.3"/>
    <s v="De Bonte Raaf"/>
  </r>
  <r>
    <x v="4"/>
    <x v="1"/>
    <n v="6739.2"/>
    <s v="De Bonte Raaf"/>
  </r>
  <r>
    <x v="4"/>
    <x v="5"/>
    <n v="740.22"/>
    <s v="De Bonte Raaf"/>
  </r>
  <r>
    <x v="4"/>
    <x v="6"/>
    <n v="-87.72"/>
    <s v="De Bonte Raaf"/>
  </r>
  <r>
    <x v="4"/>
    <x v="8"/>
    <n v="539.12"/>
    <s v="De Bonte Raaf"/>
  </r>
  <r>
    <x v="4"/>
    <x v="9"/>
    <n v="75.81"/>
    <s v="De Bonte Raaf"/>
  </r>
  <r>
    <x v="4"/>
    <x v="11"/>
    <n v="25.27"/>
    <s v="De Bonte Raaf"/>
  </r>
  <r>
    <x v="4"/>
    <x v="13"/>
    <n v="547.87"/>
    <s v="De Bonte Raaf"/>
  </r>
  <r>
    <x v="4"/>
    <x v="15"/>
    <n v="39.29"/>
    <s v="De Bonte Raaf"/>
  </r>
  <r>
    <x v="4"/>
    <x v="17"/>
    <n v="560.22"/>
    <s v="De Bonte Raaf"/>
  </r>
  <r>
    <x v="4"/>
    <x v="19"/>
    <n v="26.92"/>
    <s v="De Bonte Raaf"/>
  </r>
  <r>
    <x v="4"/>
    <x v="21"/>
    <n v="509.3"/>
    <s v="De Bonte Raaf"/>
  </r>
  <r>
    <x v="5"/>
    <x v="1"/>
    <n v="3159.27"/>
    <s v="De Bonte Raaf"/>
  </r>
  <r>
    <x v="5"/>
    <x v="2"/>
    <n v="55"/>
    <s v="De Bonte Raaf"/>
  </r>
  <r>
    <x v="5"/>
    <x v="5"/>
    <n v="462.66"/>
    <s v="De Bonte Raaf"/>
  </r>
  <r>
    <x v="5"/>
    <x v="6"/>
    <n v="-54.84"/>
    <s v="De Bonte Raaf"/>
  </r>
  <r>
    <x v="5"/>
    <x v="8"/>
    <n v="252.72"/>
    <s v="De Bonte Raaf"/>
  </r>
  <r>
    <x v="5"/>
    <x v="9"/>
    <n v="42.12"/>
    <s v="De Bonte Raaf"/>
  </r>
  <r>
    <x v="5"/>
    <x v="11"/>
    <n v="5.27"/>
    <s v="De Bonte Raaf"/>
  </r>
  <r>
    <x v="5"/>
    <x v="13"/>
    <n v="252.02"/>
    <s v="De Bonte Raaf"/>
  </r>
  <r>
    <x v="5"/>
    <x v="15"/>
    <n v="18.079999999999998"/>
    <s v="De Bonte Raaf"/>
  </r>
  <r>
    <x v="5"/>
    <x v="17"/>
    <n v="257.69"/>
    <s v="De Bonte Raaf"/>
  </r>
  <r>
    <x v="5"/>
    <x v="19"/>
    <n v="12.38"/>
    <s v="De Bonte Raaf"/>
  </r>
  <r>
    <x v="5"/>
    <x v="21"/>
    <n v="234.27"/>
    <s v="De Bonte Raaf"/>
  </r>
  <r>
    <x v="6"/>
    <x v="1"/>
    <n v="14600"/>
    <s v="De Bonte Raaf"/>
  </r>
  <r>
    <x v="6"/>
    <x v="22"/>
    <n v="187.2"/>
    <s v="De Bonte Raaf"/>
  </r>
  <r>
    <x v="6"/>
    <x v="31"/>
    <n v="93.6"/>
    <s v="De Bonte Raaf"/>
  </r>
  <r>
    <x v="6"/>
    <x v="26"/>
    <n v="60"/>
    <s v="De Bonte Raaf"/>
  </r>
  <r>
    <x v="6"/>
    <x v="5"/>
    <n v="2405.4299999999998"/>
    <s v="De Bonte Raaf"/>
  </r>
  <r>
    <x v="6"/>
    <x v="6"/>
    <n v="-628.59"/>
    <s v="De Bonte Raaf"/>
  </r>
  <r>
    <x v="6"/>
    <x v="8"/>
    <n v="1190.47"/>
    <s v="De Bonte Raaf"/>
  </r>
  <r>
    <x v="6"/>
    <x v="9"/>
    <n v="220.4"/>
    <s v="De Bonte Raaf"/>
  </r>
  <r>
    <x v="6"/>
    <x v="13"/>
    <n v="1413.84"/>
    <s v="De Bonte Raaf"/>
  </r>
  <r>
    <x v="6"/>
    <x v="15"/>
    <n v="101.39"/>
    <s v="De Bonte Raaf"/>
  </r>
  <r>
    <x v="6"/>
    <x v="24"/>
    <n v="506.96"/>
    <s v="De Bonte Raaf"/>
  </r>
  <r>
    <x v="6"/>
    <x v="19"/>
    <n v="69.47"/>
    <s v="De Bonte Raaf"/>
  </r>
  <r>
    <x v="6"/>
    <x v="21"/>
    <n v="1314.33"/>
    <s v="De Bonte Raaf"/>
  </r>
  <r>
    <x v="7"/>
    <x v="1"/>
    <n v="512.71"/>
    <s v="De Bonte Raaf"/>
  </r>
  <r>
    <x v="7"/>
    <x v="4"/>
    <n v="47"/>
    <s v="De Bonte Raaf"/>
  </r>
  <r>
    <x v="7"/>
    <x v="5"/>
    <n v="100.02"/>
    <s v="De Bonte Raaf"/>
  </r>
  <r>
    <x v="7"/>
    <x v="8"/>
    <n v="41.01"/>
    <s v="De Bonte Raaf"/>
  </r>
  <r>
    <x v="7"/>
    <x v="9"/>
    <n v="7.69"/>
    <s v="De Bonte Raaf"/>
  </r>
  <r>
    <x v="7"/>
    <x v="13"/>
    <n v="41.55"/>
    <s v="De Bonte Raaf"/>
  </r>
  <r>
    <x v="7"/>
    <x v="15"/>
    <n v="2.98"/>
    <s v="De Bonte Raaf"/>
  </r>
  <r>
    <x v="7"/>
    <x v="24"/>
    <n v="14.89"/>
    <s v="De Bonte Raaf"/>
  </r>
  <r>
    <x v="7"/>
    <x v="19"/>
    <n v="2.04"/>
    <s v="De Bonte Raaf"/>
  </r>
  <r>
    <x v="7"/>
    <x v="21"/>
    <n v="38.619999999999997"/>
    <s v="De Bonte Raaf"/>
  </r>
  <r>
    <x v="8"/>
    <x v="32"/>
    <n v="400"/>
    <s v="De Bonte Raaf"/>
  </r>
  <r>
    <x v="8"/>
    <x v="21"/>
    <n v="27.91"/>
    <s v="De Bonte Raaf"/>
  </r>
  <r>
    <x v="9"/>
    <x v="1"/>
    <n v="4950"/>
    <s v="De Bonte Raaf"/>
  </r>
  <r>
    <x v="9"/>
    <x v="33"/>
    <n v="150"/>
    <s v="De Bonte Raaf"/>
  </r>
  <r>
    <x v="9"/>
    <x v="31"/>
    <n v="423"/>
    <s v="De Bonte Raaf"/>
  </r>
  <r>
    <x v="9"/>
    <x v="4"/>
    <n v="30"/>
    <s v="De Bonte Raaf"/>
  </r>
  <r>
    <x v="9"/>
    <x v="5"/>
    <n v="1185.18"/>
    <s v="De Bonte Raaf"/>
  </r>
  <r>
    <x v="9"/>
    <x v="6"/>
    <n v="-294.32"/>
    <s v="De Bonte Raaf"/>
  </r>
  <r>
    <x v="9"/>
    <x v="8"/>
    <n v="429.84"/>
    <s v="De Bonte Raaf"/>
  </r>
  <r>
    <x v="9"/>
    <x v="9"/>
    <n v="80.599999999999994"/>
    <s v="De Bonte Raaf"/>
  </r>
  <r>
    <x v="9"/>
    <x v="13"/>
    <n v="571.34"/>
    <s v="De Bonte Raaf"/>
  </r>
  <r>
    <x v="9"/>
    <x v="15"/>
    <n v="40.97"/>
    <s v="De Bonte Raaf"/>
  </r>
  <r>
    <x v="9"/>
    <x v="24"/>
    <n v="204.86"/>
    <s v="De Bonte Raaf"/>
  </r>
  <r>
    <x v="9"/>
    <x v="19"/>
    <n v="28.07"/>
    <s v="De Bonte Raaf"/>
  </r>
  <r>
    <x v="9"/>
    <x v="21"/>
    <n v="531.13"/>
    <s v="De Bonte Raaf"/>
  </r>
  <r>
    <x v="10"/>
    <x v="0"/>
    <n v="12987"/>
    <s v="De Bonte Raaf"/>
  </r>
  <r>
    <x v="10"/>
    <x v="1"/>
    <n v="6660"/>
    <s v="De Bonte Raaf"/>
  </r>
  <r>
    <x v="10"/>
    <x v="2"/>
    <n v="2050"/>
    <s v="De Bonte Raaf"/>
  </r>
  <r>
    <x v="10"/>
    <x v="31"/>
    <n v="59.3"/>
    <s v="De Bonte Raaf"/>
  </r>
  <r>
    <x v="10"/>
    <x v="5"/>
    <n v="740.66"/>
    <s v="De Bonte Raaf"/>
  </r>
  <r>
    <x v="10"/>
    <x v="6"/>
    <n v="-105.31"/>
    <s v="De Bonte Raaf"/>
  </r>
  <r>
    <x v="10"/>
    <x v="7"/>
    <n v="1038.96"/>
    <s v="De Bonte Raaf"/>
  </r>
  <r>
    <x v="10"/>
    <x v="8"/>
    <n v="537.54"/>
    <s v="De Bonte Raaf"/>
  </r>
  <r>
    <x v="10"/>
    <x v="9"/>
    <n v="67.489999999999995"/>
    <s v="De Bonte Raaf"/>
  </r>
  <r>
    <x v="10"/>
    <x v="10"/>
    <n v="194.79"/>
    <s v="De Bonte Raaf"/>
  </r>
  <r>
    <x v="10"/>
    <x v="11"/>
    <n v="33.299999999999997"/>
    <s v="De Bonte Raaf"/>
  </r>
  <r>
    <x v="10"/>
    <x v="12"/>
    <n v="988.69"/>
    <s v="De Bonte Raaf"/>
  </r>
  <r>
    <x v="10"/>
    <x v="13"/>
    <n v="788.84"/>
    <s v="De Bonte Raaf"/>
  </r>
  <r>
    <x v="10"/>
    <x v="14"/>
    <n v="72.05"/>
    <s v="De Bonte Raaf"/>
  </r>
  <r>
    <x v="10"/>
    <x v="15"/>
    <n v="56.55"/>
    <s v="De Bonte Raaf"/>
  </r>
  <r>
    <x v="10"/>
    <x v="16"/>
    <n v="1079.74"/>
    <s v="De Bonte Raaf"/>
  </r>
  <r>
    <x v="10"/>
    <x v="17"/>
    <n v="806.66"/>
    <s v="De Bonte Raaf"/>
  </r>
  <r>
    <x v="10"/>
    <x v="18"/>
    <n v="47.58"/>
    <s v="De Bonte Raaf"/>
  </r>
  <r>
    <x v="10"/>
    <x v="19"/>
    <n v="38.770000000000003"/>
    <s v="De Bonte Raaf"/>
  </r>
  <r>
    <x v="10"/>
    <x v="20"/>
    <n v="911.13"/>
    <s v="De Bonte Raaf"/>
  </r>
  <r>
    <x v="10"/>
    <x v="21"/>
    <n v="733.33"/>
    <s v="De Bonte Raaf"/>
  </r>
  <r>
    <x v="11"/>
    <x v="1"/>
    <n v="7588.24"/>
    <s v="De Bonte Raaf"/>
  </r>
  <r>
    <x v="11"/>
    <x v="5"/>
    <n v="1666.94"/>
    <s v="De Bonte Raaf"/>
  </r>
  <r>
    <x v="11"/>
    <x v="6"/>
    <n v="-441.05"/>
    <s v="De Bonte Raaf"/>
  </r>
  <r>
    <x v="11"/>
    <x v="8"/>
    <n v="607.05999999999995"/>
    <s v="De Bonte Raaf"/>
  </r>
  <r>
    <x v="11"/>
    <x v="9"/>
    <n v="113.82"/>
    <s v="De Bonte Raaf"/>
  </r>
  <r>
    <x v="11"/>
    <x v="13"/>
    <n v="563.44000000000005"/>
    <s v="De Bonte Raaf"/>
  </r>
  <r>
    <x v="11"/>
    <x v="15"/>
    <n v="40.4"/>
    <s v="De Bonte Raaf"/>
  </r>
  <r>
    <x v="11"/>
    <x v="24"/>
    <n v="202.03"/>
    <s v="De Bonte Raaf"/>
  </r>
  <r>
    <x v="11"/>
    <x v="19"/>
    <n v="27.68"/>
    <s v="De Bonte Raaf"/>
  </r>
  <r>
    <x v="11"/>
    <x v="21"/>
    <n v="523.77"/>
    <s v="De Bonte Raaf"/>
  </r>
  <r>
    <x v="12"/>
    <x v="1"/>
    <n v="4354.92"/>
    <s v="De Bonte Raaf"/>
  </r>
  <r>
    <x v="12"/>
    <x v="5"/>
    <n v="956.67"/>
    <s v="De Bonte Raaf"/>
  </r>
  <r>
    <x v="12"/>
    <x v="6"/>
    <n v="-235.58"/>
    <s v="De Bonte Raaf"/>
  </r>
  <r>
    <x v="12"/>
    <x v="8"/>
    <n v="348.4"/>
    <s v="De Bonte Raaf"/>
  </r>
  <r>
    <x v="12"/>
    <x v="9"/>
    <n v="65.33"/>
    <s v="De Bonte Raaf"/>
  </r>
  <r>
    <x v="12"/>
    <x v="13"/>
    <n v="324.17"/>
    <s v="De Bonte Raaf"/>
  </r>
  <r>
    <x v="12"/>
    <x v="15"/>
    <n v="23.24"/>
    <s v="De Bonte Raaf"/>
  </r>
  <r>
    <x v="12"/>
    <x v="17"/>
    <n v="331.49"/>
    <s v="De Bonte Raaf"/>
  </r>
  <r>
    <x v="12"/>
    <x v="19"/>
    <n v="15.92"/>
    <s v="De Bonte Raaf"/>
  </r>
  <r>
    <x v="12"/>
    <x v="21"/>
    <n v="301.35000000000002"/>
    <s v="De Bonte Raaf"/>
  </r>
  <r>
    <x v="13"/>
    <x v="1"/>
    <n v="7500"/>
    <s v="De Bonte Raaf"/>
  </r>
  <r>
    <x v="13"/>
    <x v="5"/>
    <n v="1647.56"/>
    <s v="De Bonte Raaf"/>
  </r>
  <r>
    <x v="13"/>
    <x v="6"/>
    <n v="-435.92"/>
    <s v="De Bonte Raaf"/>
  </r>
  <r>
    <x v="13"/>
    <x v="8"/>
    <n v="600"/>
    <s v="De Bonte Raaf"/>
  </r>
  <r>
    <x v="13"/>
    <x v="9"/>
    <n v="112.5"/>
    <s v="De Bonte Raaf"/>
  </r>
  <r>
    <x v="13"/>
    <x v="13"/>
    <n v="552.16"/>
    <s v="De Bonte Raaf"/>
  </r>
  <r>
    <x v="13"/>
    <x v="15"/>
    <n v="39.6"/>
    <s v="De Bonte Raaf"/>
  </r>
  <r>
    <x v="13"/>
    <x v="17"/>
    <n v="564.63"/>
    <s v="De Bonte Raaf"/>
  </r>
  <r>
    <x v="13"/>
    <x v="19"/>
    <n v="27.13"/>
    <s v="De Bonte Raaf"/>
  </r>
  <r>
    <x v="13"/>
    <x v="21"/>
    <n v="513.29999999999995"/>
    <s v="De Bonte Raaf"/>
  </r>
  <r>
    <x v="14"/>
    <x v="1"/>
    <n v="1155.5999999999999"/>
    <s v="De Bonte Raaf"/>
  </r>
  <r>
    <x v="14"/>
    <x v="22"/>
    <n v="92.23"/>
    <s v="De Bonte Raaf"/>
  </r>
  <r>
    <x v="14"/>
    <x v="5"/>
    <n v="250.9"/>
    <s v="De Bonte Raaf"/>
  </r>
  <r>
    <x v="14"/>
    <x v="6"/>
    <n v="-29.73"/>
    <s v="De Bonte Raaf"/>
  </r>
  <r>
    <x v="14"/>
    <x v="8"/>
    <n v="99.82"/>
    <s v="De Bonte Raaf"/>
  </r>
  <r>
    <x v="14"/>
    <x v="9"/>
    <n v="17.34"/>
    <s v="De Bonte Raaf"/>
  </r>
  <r>
    <x v="14"/>
    <x v="13"/>
    <n v="100.13"/>
    <s v="De Bonte Raaf"/>
  </r>
  <r>
    <x v="14"/>
    <x v="15"/>
    <n v="7.18"/>
    <s v="De Bonte Raaf"/>
  </r>
  <r>
    <x v="14"/>
    <x v="24"/>
    <n v="2.4500000000000002"/>
    <s v="De Bonte Raaf"/>
  </r>
  <r>
    <x v="14"/>
    <x v="17"/>
    <n v="95.42"/>
    <s v="De Bonte Raaf"/>
  </r>
  <r>
    <x v="14"/>
    <x v="19"/>
    <n v="4.92"/>
    <s v="De Bonte Raaf"/>
  </r>
  <r>
    <x v="14"/>
    <x v="21"/>
    <n v="93.08"/>
    <s v="De Bonte Raaf"/>
  </r>
  <r>
    <x v="15"/>
    <x v="1"/>
    <n v="3819.2"/>
    <s v="De Bonte Raaf"/>
  </r>
  <r>
    <x v="15"/>
    <x v="5"/>
    <n v="838.98"/>
    <s v="De Bonte Raaf"/>
  </r>
  <r>
    <x v="15"/>
    <x v="6"/>
    <n v="-185.62"/>
    <s v="De Bonte Raaf"/>
  </r>
  <r>
    <x v="15"/>
    <x v="8"/>
    <n v="305.54000000000002"/>
    <s v="De Bonte Raaf"/>
  </r>
  <r>
    <x v="15"/>
    <x v="9"/>
    <n v="57.28"/>
    <s v="De Bonte Raaf"/>
  </r>
  <r>
    <x v="15"/>
    <x v="13"/>
    <n v="307.74"/>
    <s v="De Bonte Raaf"/>
  </r>
  <r>
    <x v="15"/>
    <x v="15"/>
    <n v="22.07"/>
    <s v="De Bonte Raaf"/>
  </r>
  <r>
    <x v="15"/>
    <x v="24"/>
    <n v="110.35"/>
    <s v="De Bonte Raaf"/>
  </r>
  <r>
    <x v="15"/>
    <x v="19"/>
    <n v="15.12"/>
    <s v="De Bonte Raaf"/>
  </r>
  <r>
    <x v="15"/>
    <x v="21"/>
    <n v="286.08999999999997"/>
    <s v="De Bonte Raaf"/>
  </r>
  <r>
    <x v="16"/>
    <x v="1"/>
    <n v="19500"/>
    <s v="De Bonte Raaf"/>
  </r>
  <r>
    <x v="16"/>
    <x v="26"/>
    <n v="225"/>
    <s v="De Bonte Raaf"/>
  </r>
  <r>
    <x v="16"/>
    <x v="34"/>
    <n v="45"/>
    <s v="De Bonte Raaf"/>
  </r>
  <r>
    <x v="16"/>
    <x v="8"/>
    <n v="1560"/>
    <s v="De Bonte Raaf"/>
  </r>
  <r>
    <x v="16"/>
    <x v="9"/>
    <n v="292.5"/>
    <s v="De Bonte Raaf"/>
  </r>
  <r>
    <x v="17"/>
    <x v="1"/>
    <n v="2200"/>
    <s v="De Bonte Raaf"/>
  </r>
  <r>
    <x v="17"/>
    <x v="26"/>
    <n v="10"/>
    <s v="De Bonte Raaf"/>
  </r>
  <r>
    <x v="17"/>
    <x v="5"/>
    <n v="483.28"/>
    <s v="De Bonte Raaf"/>
  </r>
  <r>
    <x v="17"/>
    <x v="6"/>
    <n v="-87.29"/>
    <s v="De Bonte Raaf"/>
  </r>
  <r>
    <x v="17"/>
    <x v="8"/>
    <n v="176"/>
    <s v="De Bonte Raaf"/>
  </r>
  <r>
    <x v="17"/>
    <x v="9"/>
    <n v="33"/>
    <s v="De Bonte Raaf"/>
  </r>
  <r>
    <x v="17"/>
    <x v="13"/>
    <n v="158.41999999999999"/>
    <s v="De Bonte Raaf"/>
  </r>
  <r>
    <x v="17"/>
    <x v="15"/>
    <n v="11.36"/>
    <s v="De Bonte Raaf"/>
  </r>
  <r>
    <x v="17"/>
    <x v="17"/>
    <n v="162"/>
    <s v="De Bonte Raaf"/>
  </r>
  <r>
    <x v="17"/>
    <x v="19"/>
    <n v="7.78"/>
    <s v="De Bonte Raaf"/>
  </r>
  <r>
    <x v="17"/>
    <x v="21"/>
    <n v="147.27000000000001"/>
    <s v="De Bonte Raaf"/>
  </r>
  <r>
    <x v="18"/>
    <x v="1"/>
    <n v="290.08999999999997"/>
    <s v="De Bonte Raaf"/>
  </r>
  <r>
    <x v="18"/>
    <x v="5"/>
    <n v="63.73"/>
    <s v="De Bonte Raaf"/>
  </r>
  <r>
    <x v="18"/>
    <x v="6"/>
    <n v="-12.34"/>
    <s v="De Bonte Raaf"/>
  </r>
  <r>
    <x v="18"/>
    <x v="8"/>
    <n v="23.21"/>
    <s v="De Bonte Raaf"/>
  </r>
  <r>
    <x v="18"/>
    <x v="9"/>
    <n v="4.3499999999999996"/>
    <s v="De Bonte Raaf"/>
  </r>
  <r>
    <x v="18"/>
    <x v="13"/>
    <n v="20.83"/>
    <s v="De Bonte Raaf"/>
  </r>
  <r>
    <x v="18"/>
    <x v="15"/>
    <n v="1.49"/>
    <s v="De Bonte Raaf"/>
  </r>
  <r>
    <x v="18"/>
    <x v="17"/>
    <n v="21.3"/>
    <s v="De Bonte Raaf"/>
  </r>
  <r>
    <x v="18"/>
    <x v="19"/>
    <n v="1.02"/>
    <s v="De Bonte Raaf"/>
  </r>
  <r>
    <x v="18"/>
    <x v="21"/>
    <n v="19.36"/>
    <s v="De Bonte Raaf"/>
  </r>
  <r>
    <x v="19"/>
    <x v="1"/>
    <n v="822.14"/>
    <s v="De Bonte Raaf"/>
  </r>
  <r>
    <x v="19"/>
    <x v="5"/>
    <n v="180.6"/>
    <s v="De Bonte Raaf"/>
  </r>
  <r>
    <x v="19"/>
    <x v="6"/>
    <n v="-25.68"/>
    <s v="De Bonte Raaf"/>
  </r>
  <r>
    <x v="19"/>
    <x v="8"/>
    <n v="65.77"/>
    <s v="De Bonte Raaf"/>
  </r>
  <r>
    <x v="19"/>
    <x v="9"/>
    <n v="12.33"/>
    <s v="De Bonte Raaf"/>
  </r>
  <r>
    <x v="19"/>
    <x v="13"/>
    <n v="59.73"/>
    <s v="De Bonte Raaf"/>
  </r>
  <r>
    <x v="19"/>
    <x v="15"/>
    <n v="4.28"/>
    <s v="De Bonte Raaf"/>
  </r>
  <r>
    <x v="19"/>
    <x v="24"/>
    <n v="21.42"/>
    <s v="De Bonte Raaf"/>
  </r>
  <r>
    <x v="19"/>
    <x v="19"/>
    <n v="2.93"/>
    <s v="De Bonte Raaf"/>
  </r>
  <r>
    <x v="19"/>
    <x v="21"/>
    <n v="55.52"/>
    <s v="De Bonte Raaf"/>
  </r>
  <r>
    <x v="20"/>
    <x v="1"/>
    <n v="1335"/>
    <s v="De Bonte Raaf"/>
  </r>
  <r>
    <x v="20"/>
    <x v="30"/>
    <n v="5"/>
    <s v="De Bonte Raaf"/>
  </r>
  <r>
    <x v="20"/>
    <x v="5"/>
    <n v="293.27"/>
    <s v="De Bonte Raaf"/>
  </r>
  <r>
    <x v="20"/>
    <x v="6"/>
    <n v="-53.64"/>
    <s v="De Bonte Raaf"/>
  </r>
  <r>
    <x v="20"/>
    <x v="8"/>
    <n v="106.8"/>
    <s v="De Bonte Raaf"/>
  </r>
  <r>
    <x v="20"/>
    <x v="9"/>
    <n v="20.02"/>
    <s v="De Bonte Raaf"/>
  </r>
  <r>
    <x v="20"/>
    <x v="13"/>
    <n v="96.08"/>
    <s v="De Bonte Raaf"/>
  </r>
  <r>
    <x v="20"/>
    <x v="15"/>
    <n v="6.89"/>
    <s v="De Bonte Raaf"/>
  </r>
  <r>
    <x v="20"/>
    <x v="17"/>
    <n v="98.25"/>
    <s v="De Bonte Raaf"/>
  </r>
  <r>
    <x v="20"/>
    <x v="19"/>
    <n v="4.72"/>
    <s v="De Bonte Raaf"/>
  </r>
  <r>
    <x v="20"/>
    <x v="21"/>
    <n v="89.32"/>
    <s v="De Bonte Raaf"/>
  </r>
  <r>
    <x v="21"/>
    <x v="0"/>
    <n v="68164.2"/>
    <s v="De Bonte Raaf"/>
  </r>
  <r>
    <x v="21"/>
    <x v="1"/>
    <n v="34956"/>
    <s v="De Bonte Raaf"/>
  </r>
  <r>
    <x v="21"/>
    <x v="2"/>
    <n v="360"/>
    <s v="De Bonte Raaf"/>
  </r>
  <r>
    <x v="21"/>
    <x v="22"/>
    <n v="560.25"/>
    <s v="De Bonte Raaf"/>
  </r>
  <r>
    <x v="21"/>
    <x v="5"/>
    <n v="3839.46"/>
    <s v="De Bonte Raaf"/>
  </r>
  <r>
    <x v="21"/>
    <x v="6"/>
    <n v="-1178.9100000000001"/>
    <s v="De Bonte Raaf"/>
  </r>
  <r>
    <x v="21"/>
    <x v="7"/>
    <n v="5453.13"/>
    <s v="De Bonte Raaf"/>
  </r>
  <r>
    <x v="21"/>
    <x v="8"/>
    <n v="2841.3"/>
    <s v="De Bonte Raaf"/>
  </r>
  <r>
    <x v="21"/>
    <x v="9"/>
    <n v="349.56"/>
    <s v="De Bonte Raaf"/>
  </r>
  <r>
    <x v="21"/>
    <x v="10"/>
    <n v="1022.46"/>
    <s v="De Bonte Raaf"/>
  </r>
  <r>
    <x v="21"/>
    <x v="11"/>
    <n v="174.78"/>
    <s v="De Bonte Raaf"/>
  </r>
  <r>
    <x v="21"/>
    <x v="12"/>
    <n v="4160.76"/>
    <s v="De Bonte Raaf"/>
  </r>
  <r>
    <x v="21"/>
    <x v="13"/>
    <n v="2195.4"/>
    <s v="De Bonte Raaf"/>
  </r>
  <r>
    <x v="21"/>
    <x v="14"/>
    <n v="303.36"/>
    <s v="De Bonte Raaf"/>
  </r>
  <r>
    <x v="21"/>
    <x v="15"/>
    <n v="157.44"/>
    <s v="De Bonte Raaf"/>
  </r>
  <r>
    <x v="21"/>
    <x v="23"/>
    <n v="1682.64"/>
    <s v="De Bonte Raaf"/>
  </r>
  <r>
    <x v="21"/>
    <x v="24"/>
    <n v="787.2"/>
    <s v="De Bonte Raaf"/>
  </r>
  <r>
    <x v="21"/>
    <x v="18"/>
    <n v="200.28"/>
    <s v="De Bonte Raaf"/>
  </r>
  <r>
    <x v="21"/>
    <x v="19"/>
    <n v="107.88"/>
    <s v="De Bonte Raaf"/>
  </r>
  <r>
    <x v="21"/>
    <x v="20"/>
    <n v="3834.6"/>
    <s v="De Bonte Raaf"/>
  </r>
  <r>
    <x v="21"/>
    <x v="21"/>
    <n v="2040.9"/>
    <s v="De Bonte Raaf"/>
  </r>
  <r>
    <x v="22"/>
    <x v="1"/>
    <n v="2750"/>
    <s v="De Bonte Raaf"/>
  </r>
  <r>
    <x v="22"/>
    <x v="5"/>
    <n v="604.11"/>
    <s v="De Bonte Raaf"/>
  </r>
  <r>
    <x v="22"/>
    <x v="6"/>
    <n v="-133.66"/>
    <s v="De Bonte Raaf"/>
  </r>
  <r>
    <x v="22"/>
    <x v="8"/>
    <n v="220"/>
    <s v="De Bonte Raaf"/>
  </r>
  <r>
    <x v="22"/>
    <x v="9"/>
    <n v="41.25"/>
    <s v="De Bonte Raaf"/>
  </r>
  <r>
    <x v="22"/>
    <x v="13"/>
    <n v="196.18"/>
    <s v="De Bonte Raaf"/>
  </r>
  <r>
    <x v="22"/>
    <x v="15"/>
    <n v="14.07"/>
    <s v="De Bonte Raaf"/>
  </r>
  <r>
    <x v="22"/>
    <x v="24"/>
    <n v="70.34"/>
    <s v="De Bonte Raaf"/>
  </r>
  <r>
    <x v="22"/>
    <x v="19"/>
    <n v="9.64"/>
    <s v="De Bonte Raaf"/>
  </r>
  <r>
    <x v="22"/>
    <x v="21"/>
    <n v="182.37"/>
    <s v="De Bonte Raaf"/>
  </r>
  <r>
    <x v="23"/>
    <x v="1"/>
    <n v="777.7"/>
    <s v="De Bonte Raaf"/>
  </r>
  <r>
    <x v="23"/>
    <x v="5"/>
    <n v="170.84"/>
    <s v="De Bonte Raaf"/>
  </r>
  <r>
    <x v="23"/>
    <x v="6"/>
    <n v="-43.75"/>
    <s v="De Bonte Raaf"/>
  </r>
  <r>
    <x v="23"/>
    <x v="8"/>
    <n v="62.22"/>
    <s v="De Bonte Raaf"/>
  </r>
  <r>
    <x v="23"/>
    <x v="9"/>
    <n v="11.67"/>
    <s v="De Bonte Raaf"/>
  </r>
  <r>
    <x v="23"/>
    <x v="13"/>
    <n v="55.03"/>
    <s v="De Bonte Raaf"/>
  </r>
  <r>
    <x v="23"/>
    <x v="15"/>
    <n v="3.95"/>
    <s v="De Bonte Raaf"/>
  </r>
  <r>
    <x v="23"/>
    <x v="17"/>
    <n v="56.27"/>
    <s v="De Bonte Raaf"/>
  </r>
  <r>
    <x v="23"/>
    <x v="19"/>
    <n v="2.7"/>
    <s v="De Bonte Raaf"/>
  </r>
  <r>
    <x v="23"/>
    <x v="21"/>
    <n v="51.16"/>
    <s v="De Bonte Raaf"/>
  </r>
  <r>
    <x v="24"/>
    <x v="0"/>
    <n v="14819.72"/>
    <s v="De Bonte Raaf"/>
  </r>
  <r>
    <x v="24"/>
    <x v="1"/>
    <n v="7722.3"/>
    <s v="De Bonte Raaf"/>
  </r>
  <r>
    <x v="24"/>
    <x v="2"/>
    <n v="50"/>
    <s v="De Bonte Raaf"/>
  </r>
  <r>
    <x v="24"/>
    <x v="22"/>
    <n v="44.85"/>
    <s v="De Bonte Raaf"/>
  </r>
  <r>
    <x v="24"/>
    <x v="31"/>
    <n v="74.75"/>
    <s v="De Bonte Raaf"/>
  </r>
  <r>
    <x v="24"/>
    <x v="5"/>
    <n v="870"/>
    <s v="De Bonte Raaf"/>
  </r>
  <r>
    <x v="24"/>
    <x v="6"/>
    <n v="-167.14"/>
    <s v="De Bonte Raaf"/>
  </r>
  <r>
    <x v="24"/>
    <x v="7"/>
    <n v="1185.5999999999999"/>
    <s v="De Bonte Raaf"/>
  </r>
  <r>
    <x v="24"/>
    <x v="8"/>
    <n v="627.36"/>
    <s v="De Bonte Raaf"/>
  </r>
  <r>
    <x v="24"/>
    <x v="9"/>
    <n v="78.599999999999994"/>
    <s v="De Bonte Raaf"/>
  </r>
  <r>
    <x v="24"/>
    <x v="10"/>
    <n v="222.32"/>
    <s v="De Bonte Raaf"/>
  </r>
  <r>
    <x v="24"/>
    <x v="11"/>
    <n v="38.36"/>
    <s v="De Bonte Raaf"/>
  </r>
  <r>
    <x v="24"/>
    <x v="12"/>
    <n v="1127.95"/>
    <s v="De Bonte Raaf"/>
  </r>
  <r>
    <x v="24"/>
    <x v="13"/>
    <n v="672.75"/>
    <s v="De Bonte Raaf"/>
  </r>
  <r>
    <x v="24"/>
    <x v="14"/>
    <n v="82.25"/>
    <s v="De Bonte Raaf"/>
  </r>
  <r>
    <x v="24"/>
    <x v="15"/>
    <n v="48.23"/>
    <s v="De Bonte Raaf"/>
  </r>
  <r>
    <x v="24"/>
    <x v="23"/>
    <n v="456.15"/>
    <s v="De Bonte Raaf"/>
  </r>
  <r>
    <x v="24"/>
    <x v="24"/>
    <n v="241.22"/>
    <s v="De Bonte Raaf"/>
  </r>
  <r>
    <x v="24"/>
    <x v="18"/>
    <n v="54.27"/>
    <s v="De Bonte Raaf"/>
  </r>
  <r>
    <x v="24"/>
    <x v="19"/>
    <n v="33.07"/>
    <s v="De Bonte Raaf"/>
  </r>
  <r>
    <x v="24"/>
    <x v="20"/>
    <n v="1039.51"/>
    <s v="De Bonte Raaf"/>
  </r>
  <r>
    <x v="24"/>
    <x v="21"/>
    <n v="625.39"/>
    <s v="De Bonte Raaf"/>
  </r>
  <r>
    <x v="25"/>
    <x v="0"/>
    <n v="20597.04"/>
    <s v="De Bonte Raaf"/>
  </r>
  <r>
    <x v="25"/>
    <x v="1"/>
    <n v="11624.79"/>
    <s v="De Bonte Raaf"/>
  </r>
  <r>
    <x v="25"/>
    <x v="35"/>
    <n v="50"/>
    <s v="De Bonte Raaf"/>
  </r>
  <r>
    <x v="25"/>
    <x v="2"/>
    <n v="60"/>
    <s v="De Bonte Raaf"/>
  </r>
  <r>
    <x v="25"/>
    <x v="26"/>
    <n v="40"/>
    <s v="De Bonte Raaf"/>
  </r>
  <r>
    <x v="25"/>
    <x v="28"/>
    <n v="10"/>
    <s v="De Bonte Raaf"/>
  </r>
  <r>
    <x v="25"/>
    <x v="5"/>
    <n v="1308.8399999999999"/>
    <s v="De Bonte Raaf"/>
  </r>
  <r>
    <x v="25"/>
    <x v="6"/>
    <n v="-289.58999999999997"/>
    <s v="De Bonte Raaf"/>
  </r>
  <r>
    <x v="25"/>
    <x v="7"/>
    <n v="1651.75"/>
    <s v="De Bonte Raaf"/>
  </r>
  <r>
    <x v="25"/>
    <x v="8"/>
    <n v="929.98"/>
    <s v="De Bonte Raaf"/>
  </r>
  <r>
    <x v="25"/>
    <x v="9"/>
    <n v="118.62"/>
    <s v="De Bonte Raaf"/>
  </r>
  <r>
    <x v="25"/>
    <x v="10"/>
    <n v="309.69"/>
    <s v="De Bonte Raaf"/>
  </r>
  <r>
    <x v="25"/>
    <x v="11"/>
    <n v="55.75"/>
    <s v="De Bonte Raaf"/>
  </r>
  <r>
    <x v="25"/>
    <x v="12"/>
    <n v="1571.68"/>
    <s v="De Bonte Raaf"/>
  </r>
  <r>
    <x v="25"/>
    <x v="13"/>
    <n v="1054.6600000000001"/>
    <s v="De Bonte Raaf"/>
  </r>
  <r>
    <x v="25"/>
    <x v="14"/>
    <n v="114.57"/>
    <s v="De Bonte Raaf"/>
  </r>
  <r>
    <x v="25"/>
    <x v="15"/>
    <n v="75.63"/>
    <s v="De Bonte Raaf"/>
  </r>
  <r>
    <x v="25"/>
    <x v="23"/>
    <n v="635.58000000000004"/>
    <s v="De Bonte Raaf"/>
  </r>
  <r>
    <x v="25"/>
    <x v="24"/>
    <n v="378.16"/>
    <s v="De Bonte Raaf"/>
  </r>
  <r>
    <x v="25"/>
    <x v="18"/>
    <n v="75.650000000000006"/>
    <s v="De Bonte Raaf"/>
  </r>
  <r>
    <x v="25"/>
    <x v="19"/>
    <n v="51.81"/>
    <s v="De Bonte Raaf"/>
  </r>
  <r>
    <x v="25"/>
    <x v="20"/>
    <n v="1448.45"/>
    <s v="De Bonte Raaf"/>
  </r>
  <r>
    <x v="25"/>
    <x v="21"/>
    <n v="980.44"/>
    <s v="De Bonte Raaf"/>
  </r>
  <r>
    <x v="26"/>
    <x v="0"/>
    <n v="19157.580000000002"/>
    <s v="De Bonte Raaf"/>
  </r>
  <r>
    <x v="26"/>
    <x v="1"/>
    <n v="9824.4"/>
    <s v="De Bonte Raaf"/>
  </r>
  <r>
    <x v="26"/>
    <x v="2"/>
    <n v="150"/>
    <s v="De Bonte Raaf"/>
  </r>
  <r>
    <x v="26"/>
    <x v="31"/>
    <n v="122.43"/>
    <s v="De Bonte Raaf"/>
  </r>
  <r>
    <x v="26"/>
    <x v="5"/>
    <n v="1127.4100000000001"/>
    <s v="De Bonte Raaf"/>
  </r>
  <r>
    <x v="26"/>
    <x v="6"/>
    <n v="-248.02"/>
    <s v="De Bonte Raaf"/>
  </r>
  <r>
    <x v="26"/>
    <x v="7"/>
    <n v="1532.58"/>
    <s v="De Bonte Raaf"/>
  </r>
  <r>
    <x v="26"/>
    <x v="8"/>
    <n v="795.74"/>
    <s v="De Bonte Raaf"/>
  </r>
  <r>
    <x v="26"/>
    <x v="9"/>
    <n v="100.08"/>
    <s v="De Bonte Raaf"/>
  </r>
  <r>
    <x v="26"/>
    <x v="10"/>
    <n v="287.33999999999997"/>
    <s v="De Bonte Raaf"/>
  </r>
  <r>
    <x v="26"/>
    <x v="11"/>
    <n v="49.12"/>
    <s v="De Bonte Raaf"/>
  </r>
  <r>
    <x v="26"/>
    <x v="12"/>
    <n v="1458.43"/>
    <s v="De Bonte Raaf"/>
  </r>
  <r>
    <x v="26"/>
    <x v="13"/>
    <n v="857.97"/>
    <s v="De Bonte Raaf"/>
  </r>
  <r>
    <x v="26"/>
    <x v="14"/>
    <n v="106.33"/>
    <s v="De Bonte Raaf"/>
  </r>
  <r>
    <x v="26"/>
    <x v="15"/>
    <n v="61.52"/>
    <s v="De Bonte Raaf"/>
  </r>
  <r>
    <x v="26"/>
    <x v="16"/>
    <n v="1592.81"/>
    <s v="De Bonte Raaf"/>
  </r>
  <r>
    <x v="26"/>
    <x v="17"/>
    <n v="877.33"/>
    <s v="De Bonte Raaf"/>
  </r>
  <r>
    <x v="26"/>
    <x v="18"/>
    <n v="70.22"/>
    <s v="De Bonte Raaf"/>
  </r>
  <r>
    <x v="26"/>
    <x v="19"/>
    <n v="42.16"/>
    <s v="De Bonte Raaf"/>
  </r>
  <r>
    <x v="26"/>
    <x v="20"/>
    <n v="1344.1"/>
    <s v="De Bonte Raaf"/>
  </r>
  <r>
    <x v="26"/>
    <x v="21"/>
    <n v="797.58"/>
    <s v="De Bonte Raaf"/>
  </r>
  <r>
    <x v="27"/>
    <x v="0"/>
    <n v="34526.699999999997"/>
    <s v="De Bonte Raaf"/>
  </r>
  <r>
    <x v="27"/>
    <x v="1"/>
    <n v="17706"/>
    <s v="De Bonte Raaf"/>
  </r>
  <r>
    <x v="27"/>
    <x v="2"/>
    <n v="210"/>
    <s v="De Bonte Raaf"/>
  </r>
  <r>
    <x v="27"/>
    <x v="5"/>
    <n v="1944.78"/>
    <s v="De Bonte Raaf"/>
  </r>
  <r>
    <x v="27"/>
    <x v="6"/>
    <n v="-451.8"/>
    <s v="De Bonte Raaf"/>
  </r>
  <r>
    <x v="27"/>
    <x v="7"/>
    <n v="2762.13"/>
    <s v="De Bonte Raaf"/>
  </r>
  <r>
    <x v="27"/>
    <x v="8"/>
    <n v="1416.48"/>
    <s v="De Bonte Raaf"/>
  </r>
  <r>
    <x v="27"/>
    <x v="9"/>
    <n v="177.04"/>
    <s v="De Bonte Raaf"/>
  </r>
  <r>
    <x v="27"/>
    <x v="10"/>
    <n v="517.86"/>
    <s v="De Bonte Raaf"/>
  </r>
  <r>
    <x v="27"/>
    <x v="11"/>
    <n v="88.52"/>
    <s v="De Bonte Raaf"/>
  </r>
  <r>
    <x v="27"/>
    <x v="12"/>
    <n v="2628.41"/>
    <s v="De Bonte Raaf"/>
  </r>
  <r>
    <x v="27"/>
    <x v="13"/>
    <n v="1534.23"/>
    <s v="De Bonte Raaf"/>
  </r>
  <r>
    <x v="27"/>
    <x v="14"/>
    <n v="191.62"/>
    <s v="De Bonte Raaf"/>
  </r>
  <r>
    <x v="27"/>
    <x v="15"/>
    <n v="110.02"/>
    <s v="De Bonte Raaf"/>
  </r>
  <r>
    <x v="27"/>
    <x v="23"/>
    <n v="1062.92"/>
    <s v="De Bonte Raaf"/>
  </r>
  <r>
    <x v="27"/>
    <x v="24"/>
    <n v="550.13"/>
    <s v="De Bonte Raaf"/>
  </r>
  <r>
    <x v="27"/>
    <x v="18"/>
    <n v="126.56"/>
    <s v="De Bonte Raaf"/>
  </r>
  <r>
    <x v="27"/>
    <x v="19"/>
    <n v="75.39"/>
    <s v="De Bonte Raaf"/>
  </r>
  <r>
    <x v="27"/>
    <x v="20"/>
    <n v="2422.36"/>
    <s v="De Bonte Raaf"/>
  </r>
  <r>
    <x v="27"/>
    <x v="21"/>
    <n v="1426.25"/>
    <s v="De Bonte Raaf"/>
  </r>
  <r>
    <x v="28"/>
    <x v="0"/>
    <n v="24125.439999999999"/>
    <s v="De Bonte Raaf"/>
  </r>
  <r>
    <x v="28"/>
    <x v="1"/>
    <n v="10400"/>
    <s v="De Bonte Raaf"/>
  </r>
  <r>
    <x v="28"/>
    <x v="2"/>
    <n v="50"/>
    <s v="De Bonte Raaf"/>
  </r>
  <r>
    <x v="28"/>
    <x v="5"/>
    <n v="1028.07"/>
    <s v="De Bonte Raaf"/>
  </r>
  <r>
    <x v="28"/>
    <x v="6"/>
    <n v="-217.83"/>
    <s v="De Bonte Raaf"/>
  </r>
  <r>
    <x v="28"/>
    <x v="7"/>
    <n v="1930.03"/>
    <s v="De Bonte Raaf"/>
  </r>
  <r>
    <x v="28"/>
    <x v="8"/>
    <n v="832"/>
    <s v="De Bonte Raaf"/>
  </r>
  <r>
    <x v="28"/>
    <x v="9"/>
    <n v="93.6"/>
    <s v="De Bonte Raaf"/>
  </r>
  <r>
    <x v="28"/>
    <x v="10"/>
    <n v="361.9"/>
    <s v="De Bonte Raaf"/>
  </r>
  <r>
    <x v="28"/>
    <x v="11"/>
    <n v="62.4"/>
    <s v="De Bonte Raaf"/>
  </r>
  <r>
    <x v="28"/>
    <x v="12"/>
    <n v="1835.88"/>
    <s v="De Bonte Raaf"/>
  </r>
  <r>
    <x v="28"/>
    <x v="13"/>
    <n v="909.47"/>
    <s v="De Bonte Raaf"/>
  </r>
  <r>
    <x v="28"/>
    <x v="14"/>
    <n v="133.82"/>
    <s v="De Bonte Raaf"/>
  </r>
  <r>
    <x v="28"/>
    <x v="15"/>
    <n v="65.22"/>
    <s v="De Bonte Raaf"/>
  </r>
  <r>
    <x v="28"/>
    <x v="23"/>
    <n v="742.4"/>
    <s v="De Bonte Raaf"/>
  </r>
  <r>
    <x v="28"/>
    <x v="24"/>
    <n v="326.10000000000002"/>
    <s v="De Bonte Raaf"/>
  </r>
  <r>
    <x v="28"/>
    <x v="18"/>
    <n v="88.38"/>
    <s v="De Bonte Raaf"/>
  </r>
  <r>
    <x v="28"/>
    <x v="19"/>
    <n v="44.69"/>
    <s v="De Bonte Raaf"/>
  </r>
  <r>
    <x v="28"/>
    <x v="20"/>
    <n v="1691.92"/>
    <s v="De Bonte Raaf"/>
  </r>
  <r>
    <x v="28"/>
    <x v="21"/>
    <n v="845.46"/>
    <s v="De Bonte Raaf"/>
  </r>
  <r>
    <x v="29"/>
    <x v="0"/>
    <n v="13244.4"/>
    <s v="De Bonte Raaf"/>
  </r>
  <r>
    <x v="29"/>
    <x v="1"/>
    <n v="6792"/>
    <s v="De Bonte Raaf"/>
  </r>
  <r>
    <x v="29"/>
    <x v="2"/>
    <n v="60"/>
    <s v="De Bonte Raaf"/>
  </r>
  <r>
    <x v="29"/>
    <x v="22"/>
    <n v="290.2"/>
    <s v="De Bonte Raaf"/>
  </r>
  <r>
    <x v="29"/>
    <x v="31"/>
    <n v="188.63"/>
    <s v="De Bonte Raaf"/>
  </r>
  <r>
    <x v="29"/>
    <x v="36"/>
    <n v="203.14"/>
    <s v="De Bonte Raaf"/>
  </r>
  <r>
    <x v="29"/>
    <x v="27"/>
    <n v="25"/>
    <s v="De Bonte Raaf"/>
  </r>
  <r>
    <x v="29"/>
    <x v="5"/>
    <n v="786.79"/>
    <s v="De Bonte Raaf"/>
  </r>
  <r>
    <x v="29"/>
    <x v="6"/>
    <n v="-146.62"/>
    <s v="De Bonte Raaf"/>
  </r>
  <r>
    <x v="29"/>
    <x v="7"/>
    <n v="1059.54"/>
    <s v="De Bonte Raaf"/>
  </r>
  <r>
    <x v="29"/>
    <x v="8"/>
    <n v="581.66999999999996"/>
    <s v="De Bonte Raaf"/>
  </r>
  <r>
    <x v="29"/>
    <x v="9"/>
    <n v="70.75"/>
    <s v="De Bonte Raaf"/>
  </r>
  <r>
    <x v="29"/>
    <x v="10"/>
    <n v="198.66"/>
    <s v="De Bonte Raaf"/>
  </r>
  <r>
    <x v="29"/>
    <x v="11"/>
    <n v="33.96"/>
    <s v="De Bonte Raaf"/>
  </r>
  <r>
    <x v="29"/>
    <x v="12"/>
    <n v="1008.29"/>
    <s v="De Bonte Raaf"/>
  </r>
  <r>
    <x v="29"/>
    <x v="13"/>
    <n v="640.04999999999995"/>
    <s v="De Bonte Raaf"/>
  </r>
  <r>
    <x v="29"/>
    <x v="14"/>
    <n v="73.510000000000005"/>
    <s v="De Bonte Raaf"/>
  </r>
  <r>
    <x v="29"/>
    <x v="15"/>
    <n v="45.9"/>
    <s v="De Bonte Raaf"/>
  </r>
  <r>
    <x v="29"/>
    <x v="23"/>
    <n v="407.72"/>
    <s v="De Bonte Raaf"/>
  </r>
  <r>
    <x v="29"/>
    <x v="24"/>
    <n v="229.49"/>
    <s v="De Bonte Raaf"/>
  </r>
  <r>
    <x v="29"/>
    <x v="18"/>
    <n v="48.54"/>
    <s v="De Bonte Raaf"/>
  </r>
  <r>
    <x v="29"/>
    <x v="19"/>
    <n v="31.45"/>
    <s v="De Bonte Raaf"/>
  </r>
  <r>
    <x v="29"/>
    <x v="20"/>
    <n v="929.17"/>
    <s v="De Bonte Raaf"/>
  </r>
  <r>
    <x v="29"/>
    <x v="21"/>
    <n v="595"/>
    <s v="De Bonte Raaf"/>
  </r>
  <r>
    <x v="30"/>
    <x v="0"/>
    <n v="217.65"/>
    <s v="De Bonte Raaf"/>
  </r>
  <r>
    <x v="30"/>
    <x v="1"/>
    <n v="1828.26"/>
    <s v="De Bonte Raaf"/>
  </r>
  <r>
    <x v="30"/>
    <x v="2"/>
    <n v="75"/>
    <s v="De Bonte Raaf"/>
  </r>
  <r>
    <x v="30"/>
    <x v="22"/>
    <n v="73.28"/>
    <s v="De Bonte Raaf"/>
  </r>
  <r>
    <x v="30"/>
    <x v="4"/>
    <n v="30"/>
    <s v="De Bonte Raaf"/>
  </r>
  <r>
    <x v="30"/>
    <x v="5"/>
    <n v="341.78"/>
    <s v="De Bonte Raaf"/>
  </r>
  <r>
    <x v="30"/>
    <x v="6"/>
    <n v="-63.7"/>
    <s v="De Bonte Raaf"/>
  </r>
  <r>
    <x v="30"/>
    <x v="7"/>
    <n v="17.41"/>
    <s v="De Bonte Raaf"/>
  </r>
  <r>
    <x v="30"/>
    <x v="8"/>
    <n v="152.13"/>
    <s v="De Bonte Raaf"/>
  </r>
  <r>
    <x v="30"/>
    <x v="9"/>
    <n v="27.42"/>
    <s v="De Bonte Raaf"/>
  </r>
  <r>
    <x v="30"/>
    <x v="10"/>
    <n v="3.26"/>
    <s v="De Bonte Raaf"/>
  </r>
  <r>
    <x v="30"/>
    <x v="12"/>
    <n v="16.059999999999999"/>
    <s v="De Bonte Raaf"/>
  </r>
  <r>
    <x v="30"/>
    <x v="13"/>
    <n v="158.32"/>
    <s v="De Bonte Raaf"/>
  </r>
  <r>
    <x v="30"/>
    <x v="14"/>
    <n v="1.17"/>
    <s v="De Bonte Raaf"/>
  </r>
  <r>
    <x v="30"/>
    <x v="15"/>
    <n v="11.35"/>
    <s v="De Bonte Raaf"/>
  </r>
  <r>
    <x v="30"/>
    <x v="16"/>
    <n v="17.54"/>
    <s v="De Bonte Raaf"/>
  </r>
  <r>
    <x v="30"/>
    <x v="17"/>
    <n v="161.9"/>
    <s v="De Bonte Raaf"/>
  </r>
  <r>
    <x v="30"/>
    <x v="18"/>
    <n v="0.77"/>
    <s v="De Bonte Raaf"/>
  </r>
  <r>
    <x v="30"/>
    <x v="19"/>
    <n v="7.78"/>
    <s v="De Bonte Raaf"/>
  </r>
  <r>
    <x v="30"/>
    <x v="20"/>
    <n v="14.8"/>
    <s v="De Bonte Raaf"/>
  </r>
  <r>
    <x v="30"/>
    <x v="21"/>
    <n v="147.16999999999999"/>
    <s v="De Bonte Raaf"/>
  </r>
</pivotCacheRecords>
</file>

<file path=xl/pivotCache/pivotCacheRecords8.xml><?xml version="1.0" encoding="utf-8"?>
<pivotCacheRecords xmlns="http://schemas.openxmlformats.org/spreadsheetml/2006/main" xmlns:r="http://schemas.openxmlformats.org/officeDocument/2006/relationships" count="518">
  <r>
    <x v="0"/>
    <x v="0"/>
    <s v="De Bonte Raaf"/>
    <x v="0"/>
    <x v="0"/>
    <n v="165.6"/>
    <x v="0"/>
    <x v="0"/>
    <x v="0"/>
    <x v="0"/>
    <s v="Man"/>
  </r>
  <r>
    <x v="0"/>
    <x v="0"/>
    <s v="De Bonte Raaf"/>
    <x v="0"/>
    <x v="1"/>
    <n v="156"/>
    <x v="0"/>
    <x v="0"/>
    <x v="0"/>
    <x v="0"/>
    <s v="Man"/>
  </r>
  <r>
    <x v="0"/>
    <x v="0"/>
    <s v="De Bonte Raaf"/>
    <x v="1"/>
    <x v="0"/>
    <n v="93.6"/>
    <x v="1"/>
    <x v="1"/>
    <x v="0"/>
    <x v="0"/>
    <s v="Vrouw"/>
  </r>
  <r>
    <x v="0"/>
    <x v="0"/>
    <s v="De Bonte Raaf"/>
    <x v="1"/>
    <x v="1"/>
    <n v="93.6"/>
    <x v="1"/>
    <x v="1"/>
    <x v="0"/>
    <x v="0"/>
    <s v="Vrouw"/>
  </r>
  <r>
    <x v="0"/>
    <x v="0"/>
    <s v="De Bonte Raaf"/>
    <x v="2"/>
    <x v="0"/>
    <n v="165.6"/>
    <x v="1"/>
    <x v="2"/>
    <x v="0"/>
    <x v="0"/>
    <s v="Vrouw"/>
  </r>
  <r>
    <x v="0"/>
    <x v="0"/>
    <s v="De Bonte Raaf"/>
    <x v="2"/>
    <x v="1"/>
    <n v="156"/>
    <x v="1"/>
    <x v="2"/>
    <x v="0"/>
    <x v="0"/>
    <s v="Vrouw"/>
  </r>
  <r>
    <x v="0"/>
    <x v="0"/>
    <s v="De Bonte Raaf"/>
    <x v="3"/>
    <x v="0"/>
    <n v="92"/>
    <x v="0"/>
    <x v="3"/>
    <x v="0"/>
    <x v="0"/>
    <s v="Vrouw"/>
  </r>
  <r>
    <x v="0"/>
    <x v="0"/>
    <s v="De Bonte Raaf"/>
    <x v="3"/>
    <x v="1"/>
    <n v="86.67"/>
    <x v="0"/>
    <x v="3"/>
    <x v="0"/>
    <x v="0"/>
    <s v="Vrouw"/>
  </r>
  <r>
    <x v="0"/>
    <x v="0"/>
    <s v="De Bonte Raaf"/>
    <x v="4"/>
    <x v="0"/>
    <n v="108"/>
    <x v="0"/>
    <x v="0"/>
    <x v="0"/>
    <x v="0"/>
    <s v="Vrouw"/>
  </r>
  <r>
    <x v="0"/>
    <x v="0"/>
    <s v="De Bonte Raaf"/>
    <x v="4"/>
    <x v="1"/>
    <n v="104.01"/>
    <x v="0"/>
    <x v="0"/>
    <x v="0"/>
    <x v="0"/>
    <s v="Vrouw"/>
  </r>
  <r>
    <x v="0"/>
    <x v="0"/>
    <s v="De Bonte Raaf"/>
    <x v="4"/>
    <x v="1"/>
    <n v="-0.01"/>
    <x v="0"/>
    <x v="0"/>
    <x v="0"/>
    <x v="0"/>
    <s v="Vrouw"/>
  </r>
  <r>
    <x v="0"/>
    <x v="0"/>
    <s v="De Bonte Raaf"/>
    <x v="5"/>
    <x v="0"/>
    <n v="100.8"/>
    <x v="2"/>
    <x v="0"/>
    <x v="0"/>
    <x v="0"/>
    <s v="Vrouw"/>
  </r>
  <r>
    <x v="0"/>
    <x v="0"/>
    <s v="De Bonte Raaf"/>
    <x v="5"/>
    <x v="1"/>
    <n v="93.6"/>
    <x v="2"/>
    <x v="0"/>
    <x v="0"/>
    <x v="0"/>
    <s v="Vrouw"/>
  </r>
  <r>
    <x v="0"/>
    <x v="0"/>
    <s v="De Bonte Raaf"/>
    <x v="6"/>
    <x v="0"/>
    <n v="165.6"/>
    <x v="2"/>
    <x v="0"/>
    <x v="0"/>
    <x v="0"/>
    <s v="Man"/>
  </r>
  <r>
    <x v="0"/>
    <x v="0"/>
    <s v="De Bonte Raaf"/>
    <x v="6"/>
    <x v="1"/>
    <n v="156"/>
    <x v="2"/>
    <x v="0"/>
    <x v="0"/>
    <x v="0"/>
    <s v="Man"/>
  </r>
  <r>
    <x v="0"/>
    <x v="0"/>
    <s v="De Bonte Raaf"/>
    <x v="7"/>
    <x v="0"/>
    <n v="129.6"/>
    <x v="2"/>
    <x v="0"/>
    <x v="0"/>
    <x v="0"/>
    <s v="Man"/>
  </r>
  <r>
    <x v="0"/>
    <x v="0"/>
    <s v="De Bonte Raaf"/>
    <x v="7"/>
    <x v="1"/>
    <n v="124.8"/>
    <x v="2"/>
    <x v="0"/>
    <x v="0"/>
    <x v="0"/>
    <s v="Man"/>
  </r>
  <r>
    <x v="0"/>
    <x v="0"/>
    <s v="De Bonte Raaf"/>
    <x v="8"/>
    <x v="0"/>
    <n v="82.8"/>
    <x v="3"/>
    <x v="0"/>
    <x v="0"/>
    <x v="0"/>
    <s v="Man"/>
  </r>
  <r>
    <x v="0"/>
    <x v="0"/>
    <s v="De Bonte Raaf"/>
    <x v="8"/>
    <x v="1"/>
    <n v="78"/>
    <x v="3"/>
    <x v="0"/>
    <x v="0"/>
    <x v="0"/>
    <s v="Man"/>
  </r>
  <r>
    <x v="0"/>
    <x v="1"/>
    <s v="De Bonte Raaf"/>
    <x v="0"/>
    <x v="0"/>
    <n v="144"/>
    <x v="0"/>
    <x v="0"/>
    <x v="0"/>
    <x v="0"/>
    <s v="Man"/>
  </r>
  <r>
    <x v="0"/>
    <x v="1"/>
    <s v="De Bonte Raaf"/>
    <x v="0"/>
    <x v="1"/>
    <n v="156"/>
    <x v="0"/>
    <x v="0"/>
    <x v="0"/>
    <x v="0"/>
    <s v="Man"/>
  </r>
  <r>
    <x v="0"/>
    <x v="1"/>
    <s v="De Bonte Raaf"/>
    <x v="1"/>
    <x v="0"/>
    <n v="86.4"/>
    <x v="1"/>
    <x v="1"/>
    <x v="0"/>
    <x v="0"/>
    <s v="Vrouw"/>
  </r>
  <r>
    <x v="0"/>
    <x v="1"/>
    <s v="De Bonte Raaf"/>
    <x v="1"/>
    <x v="1"/>
    <n v="93.6"/>
    <x v="1"/>
    <x v="1"/>
    <x v="0"/>
    <x v="0"/>
    <s v="Vrouw"/>
  </r>
  <r>
    <x v="0"/>
    <x v="1"/>
    <s v="De Bonte Raaf"/>
    <x v="2"/>
    <x v="0"/>
    <n v="144"/>
    <x v="1"/>
    <x v="2"/>
    <x v="0"/>
    <x v="0"/>
    <s v="Vrouw"/>
  </r>
  <r>
    <x v="0"/>
    <x v="1"/>
    <s v="De Bonte Raaf"/>
    <x v="2"/>
    <x v="1"/>
    <n v="156"/>
    <x v="1"/>
    <x v="2"/>
    <x v="0"/>
    <x v="0"/>
    <s v="Vrouw"/>
  </r>
  <r>
    <x v="0"/>
    <x v="1"/>
    <s v="De Bonte Raaf"/>
    <x v="3"/>
    <x v="0"/>
    <n v="80"/>
    <x v="0"/>
    <x v="3"/>
    <x v="0"/>
    <x v="0"/>
    <s v="Vrouw"/>
  </r>
  <r>
    <x v="0"/>
    <x v="1"/>
    <s v="De Bonte Raaf"/>
    <x v="3"/>
    <x v="1"/>
    <n v="86.67"/>
    <x v="0"/>
    <x v="3"/>
    <x v="0"/>
    <x v="0"/>
    <s v="Vrouw"/>
  </r>
  <r>
    <x v="0"/>
    <x v="1"/>
    <s v="De Bonte Raaf"/>
    <x v="4"/>
    <x v="0"/>
    <n v="96"/>
    <x v="0"/>
    <x v="0"/>
    <x v="0"/>
    <x v="0"/>
    <s v="Vrouw"/>
  </r>
  <r>
    <x v="0"/>
    <x v="1"/>
    <s v="De Bonte Raaf"/>
    <x v="4"/>
    <x v="1"/>
    <n v="104.01"/>
    <x v="0"/>
    <x v="0"/>
    <x v="0"/>
    <x v="0"/>
    <s v="Vrouw"/>
  </r>
  <r>
    <x v="0"/>
    <x v="1"/>
    <s v="De Bonte Raaf"/>
    <x v="4"/>
    <x v="1"/>
    <n v="-0.01"/>
    <x v="0"/>
    <x v="0"/>
    <x v="0"/>
    <x v="0"/>
    <s v="Vrouw"/>
  </r>
  <r>
    <x v="0"/>
    <x v="1"/>
    <s v="De Bonte Raaf"/>
    <x v="5"/>
    <x v="0"/>
    <n v="86.4"/>
    <x v="2"/>
    <x v="0"/>
    <x v="0"/>
    <x v="0"/>
    <s v="Vrouw"/>
  </r>
  <r>
    <x v="0"/>
    <x v="1"/>
    <s v="De Bonte Raaf"/>
    <x v="5"/>
    <x v="1"/>
    <n v="93.6"/>
    <x v="2"/>
    <x v="0"/>
    <x v="0"/>
    <x v="0"/>
    <s v="Vrouw"/>
  </r>
  <r>
    <x v="0"/>
    <x v="1"/>
    <s v="De Bonte Raaf"/>
    <x v="6"/>
    <x v="0"/>
    <n v="144"/>
    <x v="2"/>
    <x v="0"/>
    <x v="0"/>
    <x v="0"/>
    <s v="Man"/>
  </r>
  <r>
    <x v="0"/>
    <x v="1"/>
    <s v="De Bonte Raaf"/>
    <x v="6"/>
    <x v="1"/>
    <n v="156"/>
    <x v="2"/>
    <x v="0"/>
    <x v="0"/>
    <x v="0"/>
    <s v="Man"/>
  </r>
  <r>
    <x v="0"/>
    <x v="1"/>
    <s v="De Bonte Raaf"/>
    <x v="7"/>
    <x v="0"/>
    <n v="115.2"/>
    <x v="2"/>
    <x v="0"/>
    <x v="0"/>
    <x v="0"/>
    <s v="Man"/>
  </r>
  <r>
    <x v="0"/>
    <x v="1"/>
    <s v="De Bonte Raaf"/>
    <x v="7"/>
    <x v="1"/>
    <n v="124.8"/>
    <x v="2"/>
    <x v="0"/>
    <x v="0"/>
    <x v="0"/>
    <s v="Man"/>
  </r>
  <r>
    <x v="0"/>
    <x v="1"/>
    <s v="De Bonte Raaf"/>
    <x v="8"/>
    <x v="0"/>
    <n v="72"/>
    <x v="3"/>
    <x v="0"/>
    <x v="0"/>
    <x v="0"/>
    <s v="Man"/>
  </r>
  <r>
    <x v="0"/>
    <x v="1"/>
    <s v="De Bonte Raaf"/>
    <x v="8"/>
    <x v="1"/>
    <n v="78"/>
    <x v="3"/>
    <x v="0"/>
    <x v="0"/>
    <x v="0"/>
    <s v="Man"/>
  </r>
  <r>
    <x v="0"/>
    <x v="2"/>
    <s v="De Bonte Raaf"/>
    <x v="0"/>
    <x v="0"/>
    <n v="158.4"/>
    <x v="0"/>
    <x v="0"/>
    <x v="0"/>
    <x v="0"/>
    <s v="Man"/>
  </r>
  <r>
    <x v="0"/>
    <x v="2"/>
    <s v="De Bonte Raaf"/>
    <x v="0"/>
    <x v="1"/>
    <n v="156"/>
    <x v="0"/>
    <x v="0"/>
    <x v="0"/>
    <x v="0"/>
    <s v="Man"/>
  </r>
  <r>
    <x v="0"/>
    <x v="2"/>
    <s v="De Bonte Raaf"/>
    <x v="1"/>
    <x v="0"/>
    <n v="100.8"/>
    <x v="1"/>
    <x v="1"/>
    <x v="0"/>
    <x v="0"/>
    <s v="Vrouw"/>
  </r>
  <r>
    <x v="0"/>
    <x v="2"/>
    <s v="De Bonte Raaf"/>
    <x v="1"/>
    <x v="1"/>
    <n v="93.6"/>
    <x v="1"/>
    <x v="1"/>
    <x v="0"/>
    <x v="0"/>
    <s v="Vrouw"/>
  </r>
  <r>
    <x v="0"/>
    <x v="2"/>
    <s v="De Bonte Raaf"/>
    <x v="2"/>
    <x v="0"/>
    <n v="158.4"/>
    <x v="1"/>
    <x v="2"/>
    <x v="0"/>
    <x v="0"/>
    <s v="Vrouw"/>
  </r>
  <r>
    <x v="0"/>
    <x v="2"/>
    <s v="De Bonte Raaf"/>
    <x v="2"/>
    <x v="1"/>
    <n v="156"/>
    <x v="1"/>
    <x v="2"/>
    <x v="0"/>
    <x v="0"/>
    <s v="Vrouw"/>
  </r>
  <r>
    <x v="0"/>
    <x v="2"/>
    <s v="De Bonte Raaf"/>
    <x v="3"/>
    <x v="0"/>
    <n v="88"/>
    <x v="0"/>
    <x v="3"/>
    <x v="0"/>
    <x v="0"/>
    <s v="Vrouw"/>
  </r>
  <r>
    <x v="0"/>
    <x v="2"/>
    <s v="De Bonte Raaf"/>
    <x v="3"/>
    <x v="1"/>
    <n v="86.67"/>
    <x v="0"/>
    <x v="3"/>
    <x v="0"/>
    <x v="0"/>
    <s v="Vrouw"/>
  </r>
  <r>
    <x v="0"/>
    <x v="2"/>
    <s v="De Bonte Raaf"/>
    <x v="4"/>
    <x v="0"/>
    <n v="108"/>
    <x v="0"/>
    <x v="0"/>
    <x v="0"/>
    <x v="0"/>
    <s v="Vrouw"/>
  </r>
  <r>
    <x v="0"/>
    <x v="2"/>
    <s v="De Bonte Raaf"/>
    <x v="4"/>
    <x v="1"/>
    <n v="104.01"/>
    <x v="0"/>
    <x v="0"/>
    <x v="0"/>
    <x v="0"/>
    <s v="Vrouw"/>
  </r>
  <r>
    <x v="0"/>
    <x v="2"/>
    <s v="De Bonte Raaf"/>
    <x v="4"/>
    <x v="1"/>
    <n v="-0.01"/>
    <x v="0"/>
    <x v="0"/>
    <x v="0"/>
    <x v="0"/>
    <s v="Vrouw"/>
  </r>
  <r>
    <x v="0"/>
    <x v="2"/>
    <s v="De Bonte Raaf"/>
    <x v="5"/>
    <x v="0"/>
    <n v="93.6"/>
    <x v="2"/>
    <x v="0"/>
    <x v="0"/>
    <x v="0"/>
    <s v="Vrouw"/>
  </r>
  <r>
    <x v="0"/>
    <x v="2"/>
    <s v="De Bonte Raaf"/>
    <x v="5"/>
    <x v="1"/>
    <n v="93.6"/>
    <x v="2"/>
    <x v="0"/>
    <x v="0"/>
    <x v="0"/>
    <s v="Vrouw"/>
  </r>
  <r>
    <x v="0"/>
    <x v="2"/>
    <s v="De Bonte Raaf"/>
    <x v="6"/>
    <x v="0"/>
    <n v="158.4"/>
    <x v="2"/>
    <x v="0"/>
    <x v="0"/>
    <x v="0"/>
    <s v="Man"/>
  </r>
  <r>
    <x v="0"/>
    <x v="2"/>
    <s v="De Bonte Raaf"/>
    <x v="6"/>
    <x v="1"/>
    <n v="156"/>
    <x v="2"/>
    <x v="0"/>
    <x v="0"/>
    <x v="0"/>
    <s v="Man"/>
  </r>
  <r>
    <x v="0"/>
    <x v="2"/>
    <s v="De Bonte Raaf"/>
    <x v="7"/>
    <x v="0"/>
    <n v="129.6"/>
    <x v="2"/>
    <x v="0"/>
    <x v="0"/>
    <x v="0"/>
    <s v="Man"/>
  </r>
  <r>
    <x v="0"/>
    <x v="2"/>
    <s v="De Bonte Raaf"/>
    <x v="7"/>
    <x v="1"/>
    <n v="124.8"/>
    <x v="2"/>
    <x v="0"/>
    <x v="0"/>
    <x v="0"/>
    <s v="Man"/>
  </r>
  <r>
    <x v="0"/>
    <x v="2"/>
    <s v="De Bonte Raaf"/>
    <x v="8"/>
    <x v="0"/>
    <n v="79.2"/>
    <x v="3"/>
    <x v="0"/>
    <x v="0"/>
    <x v="0"/>
    <s v="Man"/>
  </r>
  <r>
    <x v="0"/>
    <x v="2"/>
    <s v="De Bonte Raaf"/>
    <x v="8"/>
    <x v="1"/>
    <n v="78"/>
    <x v="3"/>
    <x v="0"/>
    <x v="0"/>
    <x v="0"/>
    <s v="Man"/>
  </r>
  <r>
    <x v="0"/>
    <x v="3"/>
    <s v="De Bonte Raaf"/>
    <x v="0"/>
    <x v="0"/>
    <n v="158.4"/>
    <x v="0"/>
    <x v="0"/>
    <x v="0"/>
    <x v="0"/>
    <s v="Man"/>
  </r>
  <r>
    <x v="0"/>
    <x v="3"/>
    <s v="De Bonte Raaf"/>
    <x v="0"/>
    <x v="1"/>
    <n v="156"/>
    <x v="0"/>
    <x v="0"/>
    <x v="0"/>
    <x v="0"/>
    <s v="Man"/>
  </r>
  <r>
    <x v="0"/>
    <x v="3"/>
    <s v="De Bonte Raaf"/>
    <x v="9"/>
    <x v="0"/>
    <n v="158.4"/>
    <x v="1"/>
    <x v="0"/>
    <x v="0"/>
    <x v="1"/>
    <s v="Man"/>
  </r>
  <r>
    <x v="0"/>
    <x v="3"/>
    <s v="De Bonte Raaf"/>
    <x v="9"/>
    <x v="1"/>
    <n v="156"/>
    <x v="1"/>
    <x v="0"/>
    <x v="0"/>
    <x v="1"/>
    <s v="Man"/>
  </r>
  <r>
    <x v="0"/>
    <x v="3"/>
    <s v="De Bonte Raaf"/>
    <x v="10"/>
    <x v="0"/>
    <n v="50.4"/>
    <x v="2"/>
    <x v="1"/>
    <x v="0"/>
    <x v="1"/>
    <s v="Vrouw"/>
  </r>
  <r>
    <x v="0"/>
    <x v="3"/>
    <s v="De Bonte Raaf"/>
    <x v="10"/>
    <x v="1"/>
    <n v="50.4"/>
    <x v="2"/>
    <x v="1"/>
    <x v="0"/>
    <x v="1"/>
    <s v="Vrouw"/>
  </r>
  <r>
    <x v="0"/>
    <x v="3"/>
    <s v="De Bonte Raaf"/>
    <x v="1"/>
    <x v="0"/>
    <n v="93.6"/>
    <x v="1"/>
    <x v="1"/>
    <x v="0"/>
    <x v="0"/>
    <s v="Vrouw"/>
  </r>
  <r>
    <x v="0"/>
    <x v="3"/>
    <s v="De Bonte Raaf"/>
    <x v="1"/>
    <x v="1"/>
    <n v="93.6"/>
    <x v="1"/>
    <x v="1"/>
    <x v="0"/>
    <x v="0"/>
    <s v="Vrouw"/>
  </r>
  <r>
    <x v="0"/>
    <x v="3"/>
    <s v="De Bonte Raaf"/>
    <x v="2"/>
    <x v="0"/>
    <n v="158.4"/>
    <x v="1"/>
    <x v="2"/>
    <x v="0"/>
    <x v="0"/>
    <s v="Vrouw"/>
  </r>
  <r>
    <x v="0"/>
    <x v="3"/>
    <s v="De Bonte Raaf"/>
    <x v="2"/>
    <x v="1"/>
    <n v="156"/>
    <x v="1"/>
    <x v="2"/>
    <x v="0"/>
    <x v="0"/>
    <s v="Vrouw"/>
  </r>
  <r>
    <x v="0"/>
    <x v="3"/>
    <s v="De Bonte Raaf"/>
    <x v="3"/>
    <x v="0"/>
    <n v="88"/>
    <x v="0"/>
    <x v="3"/>
    <x v="0"/>
    <x v="0"/>
    <s v="Vrouw"/>
  </r>
  <r>
    <x v="0"/>
    <x v="3"/>
    <s v="De Bonte Raaf"/>
    <x v="3"/>
    <x v="1"/>
    <n v="86.67"/>
    <x v="0"/>
    <x v="3"/>
    <x v="0"/>
    <x v="0"/>
    <s v="Vrouw"/>
  </r>
  <r>
    <x v="0"/>
    <x v="3"/>
    <s v="De Bonte Raaf"/>
    <x v="4"/>
    <x v="0"/>
    <n v="102"/>
    <x v="0"/>
    <x v="0"/>
    <x v="0"/>
    <x v="0"/>
    <s v="Vrouw"/>
  </r>
  <r>
    <x v="0"/>
    <x v="3"/>
    <s v="De Bonte Raaf"/>
    <x v="4"/>
    <x v="1"/>
    <n v="104.01"/>
    <x v="0"/>
    <x v="0"/>
    <x v="0"/>
    <x v="0"/>
    <s v="Vrouw"/>
  </r>
  <r>
    <x v="0"/>
    <x v="3"/>
    <s v="De Bonte Raaf"/>
    <x v="5"/>
    <x v="0"/>
    <n v="93.6"/>
    <x v="2"/>
    <x v="0"/>
    <x v="0"/>
    <x v="0"/>
    <s v="Vrouw"/>
  </r>
  <r>
    <x v="0"/>
    <x v="3"/>
    <s v="De Bonte Raaf"/>
    <x v="5"/>
    <x v="1"/>
    <n v="93.6"/>
    <x v="2"/>
    <x v="0"/>
    <x v="0"/>
    <x v="0"/>
    <s v="Vrouw"/>
  </r>
  <r>
    <x v="0"/>
    <x v="3"/>
    <s v="De Bonte Raaf"/>
    <x v="6"/>
    <x v="0"/>
    <n v="158.4"/>
    <x v="2"/>
    <x v="0"/>
    <x v="0"/>
    <x v="0"/>
    <s v="Man"/>
  </r>
  <r>
    <x v="0"/>
    <x v="3"/>
    <s v="De Bonte Raaf"/>
    <x v="6"/>
    <x v="1"/>
    <n v="156"/>
    <x v="2"/>
    <x v="0"/>
    <x v="0"/>
    <x v="0"/>
    <s v="Man"/>
  </r>
  <r>
    <x v="0"/>
    <x v="3"/>
    <s v="De Bonte Raaf"/>
    <x v="7"/>
    <x v="0"/>
    <n v="129.6"/>
    <x v="2"/>
    <x v="0"/>
    <x v="0"/>
    <x v="0"/>
    <s v="Man"/>
  </r>
  <r>
    <x v="0"/>
    <x v="3"/>
    <s v="De Bonte Raaf"/>
    <x v="7"/>
    <x v="1"/>
    <n v="124.8"/>
    <x v="2"/>
    <x v="0"/>
    <x v="0"/>
    <x v="0"/>
    <s v="Man"/>
  </r>
  <r>
    <x v="0"/>
    <x v="3"/>
    <s v="De Bonte Raaf"/>
    <x v="8"/>
    <x v="0"/>
    <n v="79.2"/>
    <x v="3"/>
    <x v="0"/>
    <x v="0"/>
    <x v="0"/>
    <s v="Man"/>
  </r>
  <r>
    <x v="0"/>
    <x v="3"/>
    <s v="De Bonte Raaf"/>
    <x v="8"/>
    <x v="1"/>
    <n v="78"/>
    <x v="3"/>
    <x v="0"/>
    <x v="0"/>
    <x v="0"/>
    <s v="Man"/>
  </r>
  <r>
    <x v="0"/>
    <x v="4"/>
    <s v="De Bonte Raaf"/>
    <x v="0"/>
    <x v="0"/>
    <n v="151.19999999999999"/>
    <x v="0"/>
    <x v="0"/>
    <x v="0"/>
    <x v="0"/>
    <s v="Man"/>
  </r>
  <r>
    <x v="0"/>
    <x v="4"/>
    <s v="De Bonte Raaf"/>
    <x v="0"/>
    <x v="1"/>
    <n v="156"/>
    <x v="0"/>
    <x v="0"/>
    <x v="0"/>
    <x v="0"/>
    <s v="Man"/>
  </r>
  <r>
    <x v="0"/>
    <x v="4"/>
    <s v="De Bonte Raaf"/>
    <x v="9"/>
    <x v="0"/>
    <n v="151.19999999999999"/>
    <x v="1"/>
    <x v="0"/>
    <x v="0"/>
    <x v="1"/>
    <s v="Man"/>
  </r>
  <r>
    <x v="0"/>
    <x v="4"/>
    <s v="De Bonte Raaf"/>
    <x v="9"/>
    <x v="1"/>
    <n v="156"/>
    <x v="1"/>
    <x v="0"/>
    <x v="0"/>
    <x v="1"/>
    <s v="Man"/>
  </r>
  <r>
    <x v="0"/>
    <x v="4"/>
    <s v="De Bonte Raaf"/>
    <x v="10"/>
    <x v="0"/>
    <n v="86.4"/>
    <x v="2"/>
    <x v="1"/>
    <x v="0"/>
    <x v="1"/>
    <s v="Vrouw"/>
  </r>
  <r>
    <x v="0"/>
    <x v="4"/>
    <s v="De Bonte Raaf"/>
    <x v="10"/>
    <x v="1"/>
    <n v="93.6"/>
    <x v="2"/>
    <x v="1"/>
    <x v="0"/>
    <x v="1"/>
    <s v="Vrouw"/>
  </r>
  <r>
    <x v="0"/>
    <x v="4"/>
    <s v="De Bonte Raaf"/>
    <x v="1"/>
    <x v="0"/>
    <n v="86.4"/>
    <x v="1"/>
    <x v="1"/>
    <x v="0"/>
    <x v="0"/>
    <s v="Vrouw"/>
  </r>
  <r>
    <x v="0"/>
    <x v="4"/>
    <s v="De Bonte Raaf"/>
    <x v="1"/>
    <x v="1"/>
    <n v="93.6"/>
    <x v="1"/>
    <x v="1"/>
    <x v="0"/>
    <x v="0"/>
    <s v="Vrouw"/>
  </r>
  <r>
    <x v="0"/>
    <x v="4"/>
    <s v="De Bonte Raaf"/>
    <x v="2"/>
    <x v="0"/>
    <n v="151.19999999999999"/>
    <x v="1"/>
    <x v="2"/>
    <x v="0"/>
    <x v="0"/>
    <s v="Vrouw"/>
  </r>
  <r>
    <x v="0"/>
    <x v="4"/>
    <s v="De Bonte Raaf"/>
    <x v="2"/>
    <x v="1"/>
    <n v="156"/>
    <x v="1"/>
    <x v="2"/>
    <x v="0"/>
    <x v="0"/>
    <s v="Vrouw"/>
  </r>
  <r>
    <x v="0"/>
    <x v="4"/>
    <s v="De Bonte Raaf"/>
    <x v="3"/>
    <x v="0"/>
    <n v="84"/>
    <x v="0"/>
    <x v="3"/>
    <x v="0"/>
    <x v="0"/>
    <s v="Vrouw"/>
  </r>
  <r>
    <x v="0"/>
    <x v="4"/>
    <s v="De Bonte Raaf"/>
    <x v="3"/>
    <x v="1"/>
    <n v="86.67"/>
    <x v="0"/>
    <x v="3"/>
    <x v="0"/>
    <x v="0"/>
    <s v="Vrouw"/>
  </r>
  <r>
    <x v="0"/>
    <x v="4"/>
    <s v="De Bonte Raaf"/>
    <x v="4"/>
    <x v="0"/>
    <n v="102"/>
    <x v="0"/>
    <x v="0"/>
    <x v="0"/>
    <x v="0"/>
    <s v="Vrouw"/>
  </r>
  <r>
    <x v="0"/>
    <x v="4"/>
    <s v="De Bonte Raaf"/>
    <x v="4"/>
    <x v="1"/>
    <n v="104.01"/>
    <x v="0"/>
    <x v="0"/>
    <x v="0"/>
    <x v="0"/>
    <s v="Vrouw"/>
  </r>
  <r>
    <x v="0"/>
    <x v="4"/>
    <s v="De Bonte Raaf"/>
    <x v="5"/>
    <x v="0"/>
    <n v="93.6"/>
    <x v="2"/>
    <x v="0"/>
    <x v="0"/>
    <x v="0"/>
    <s v="Vrouw"/>
  </r>
  <r>
    <x v="0"/>
    <x v="4"/>
    <s v="De Bonte Raaf"/>
    <x v="5"/>
    <x v="1"/>
    <n v="93.6"/>
    <x v="2"/>
    <x v="0"/>
    <x v="0"/>
    <x v="0"/>
    <s v="Vrouw"/>
  </r>
  <r>
    <x v="0"/>
    <x v="4"/>
    <s v="De Bonte Raaf"/>
    <x v="6"/>
    <x v="0"/>
    <n v="151.19999999999999"/>
    <x v="2"/>
    <x v="0"/>
    <x v="0"/>
    <x v="0"/>
    <s v="Man"/>
  </r>
  <r>
    <x v="0"/>
    <x v="4"/>
    <s v="De Bonte Raaf"/>
    <x v="6"/>
    <x v="1"/>
    <n v="156"/>
    <x v="2"/>
    <x v="0"/>
    <x v="0"/>
    <x v="0"/>
    <s v="Man"/>
  </r>
  <r>
    <x v="0"/>
    <x v="4"/>
    <s v="De Bonte Raaf"/>
    <x v="7"/>
    <x v="0"/>
    <n v="115.2"/>
    <x v="2"/>
    <x v="0"/>
    <x v="0"/>
    <x v="0"/>
    <s v="Man"/>
  </r>
  <r>
    <x v="0"/>
    <x v="4"/>
    <s v="De Bonte Raaf"/>
    <x v="7"/>
    <x v="1"/>
    <n v="124.8"/>
    <x v="2"/>
    <x v="0"/>
    <x v="0"/>
    <x v="0"/>
    <s v="Man"/>
  </r>
  <r>
    <x v="0"/>
    <x v="4"/>
    <s v="De Bonte Raaf"/>
    <x v="8"/>
    <x v="0"/>
    <n v="75.599999999999994"/>
    <x v="3"/>
    <x v="0"/>
    <x v="0"/>
    <x v="0"/>
    <s v="Man"/>
  </r>
  <r>
    <x v="0"/>
    <x v="4"/>
    <s v="De Bonte Raaf"/>
    <x v="8"/>
    <x v="1"/>
    <n v="78"/>
    <x v="3"/>
    <x v="0"/>
    <x v="0"/>
    <x v="0"/>
    <s v="Man"/>
  </r>
  <r>
    <x v="0"/>
    <x v="5"/>
    <s v="De Bonte Raaf"/>
    <x v="0"/>
    <x v="0"/>
    <n v="158.4"/>
    <x v="0"/>
    <x v="0"/>
    <x v="0"/>
    <x v="0"/>
    <s v="Man"/>
  </r>
  <r>
    <x v="0"/>
    <x v="5"/>
    <s v="De Bonte Raaf"/>
    <x v="0"/>
    <x v="1"/>
    <n v="156"/>
    <x v="0"/>
    <x v="0"/>
    <x v="0"/>
    <x v="0"/>
    <s v="Man"/>
  </r>
  <r>
    <x v="0"/>
    <x v="5"/>
    <s v="De Bonte Raaf"/>
    <x v="9"/>
    <x v="0"/>
    <n v="158.4"/>
    <x v="1"/>
    <x v="0"/>
    <x v="0"/>
    <x v="1"/>
    <s v="Man"/>
  </r>
  <r>
    <x v="0"/>
    <x v="5"/>
    <s v="De Bonte Raaf"/>
    <x v="9"/>
    <x v="1"/>
    <n v="156"/>
    <x v="1"/>
    <x v="0"/>
    <x v="0"/>
    <x v="1"/>
    <s v="Man"/>
  </r>
  <r>
    <x v="0"/>
    <x v="5"/>
    <s v="De Bonte Raaf"/>
    <x v="10"/>
    <x v="0"/>
    <n v="100.8"/>
    <x v="2"/>
    <x v="1"/>
    <x v="0"/>
    <x v="1"/>
    <s v="Vrouw"/>
  </r>
  <r>
    <x v="0"/>
    <x v="5"/>
    <s v="De Bonte Raaf"/>
    <x v="10"/>
    <x v="1"/>
    <n v="93.6"/>
    <x v="2"/>
    <x v="1"/>
    <x v="0"/>
    <x v="1"/>
    <s v="Vrouw"/>
  </r>
  <r>
    <x v="0"/>
    <x v="5"/>
    <s v="De Bonte Raaf"/>
    <x v="1"/>
    <x v="0"/>
    <n v="100.8"/>
    <x v="1"/>
    <x v="1"/>
    <x v="0"/>
    <x v="0"/>
    <s v="Vrouw"/>
  </r>
  <r>
    <x v="0"/>
    <x v="5"/>
    <s v="De Bonte Raaf"/>
    <x v="1"/>
    <x v="1"/>
    <n v="93.6"/>
    <x v="1"/>
    <x v="1"/>
    <x v="0"/>
    <x v="0"/>
    <s v="Vrouw"/>
  </r>
  <r>
    <x v="0"/>
    <x v="5"/>
    <s v="De Bonte Raaf"/>
    <x v="2"/>
    <x v="0"/>
    <n v="158.4"/>
    <x v="1"/>
    <x v="2"/>
    <x v="0"/>
    <x v="0"/>
    <s v="Vrouw"/>
  </r>
  <r>
    <x v="0"/>
    <x v="5"/>
    <s v="De Bonte Raaf"/>
    <x v="2"/>
    <x v="1"/>
    <n v="156"/>
    <x v="1"/>
    <x v="2"/>
    <x v="0"/>
    <x v="0"/>
    <s v="Vrouw"/>
  </r>
  <r>
    <x v="0"/>
    <x v="5"/>
    <s v="De Bonte Raaf"/>
    <x v="3"/>
    <x v="0"/>
    <n v="88"/>
    <x v="2"/>
    <x v="0"/>
    <x v="0"/>
    <x v="0"/>
    <s v="Vrouw"/>
  </r>
  <r>
    <x v="0"/>
    <x v="5"/>
    <s v="De Bonte Raaf"/>
    <x v="3"/>
    <x v="1"/>
    <n v="86.67"/>
    <x v="2"/>
    <x v="0"/>
    <x v="0"/>
    <x v="0"/>
    <s v="Vrouw"/>
  </r>
  <r>
    <x v="0"/>
    <x v="5"/>
    <s v="De Bonte Raaf"/>
    <x v="4"/>
    <x v="0"/>
    <n v="108"/>
    <x v="0"/>
    <x v="0"/>
    <x v="0"/>
    <x v="0"/>
    <s v="Vrouw"/>
  </r>
  <r>
    <x v="0"/>
    <x v="5"/>
    <s v="De Bonte Raaf"/>
    <x v="4"/>
    <x v="1"/>
    <n v="104.01"/>
    <x v="0"/>
    <x v="0"/>
    <x v="0"/>
    <x v="0"/>
    <s v="Vrouw"/>
  </r>
  <r>
    <x v="0"/>
    <x v="5"/>
    <s v="De Bonte Raaf"/>
    <x v="5"/>
    <x v="0"/>
    <n v="93.6"/>
    <x v="2"/>
    <x v="0"/>
    <x v="0"/>
    <x v="0"/>
    <s v="Vrouw"/>
  </r>
  <r>
    <x v="0"/>
    <x v="5"/>
    <s v="De Bonte Raaf"/>
    <x v="5"/>
    <x v="1"/>
    <n v="93.6"/>
    <x v="2"/>
    <x v="0"/>
    <x v="0"/>
    <x v="0"/>
    <s v="Vrouw"/>
  </r>
  <r>
    <x v="0"/>
    <x v="5"/>
    <s v="De Bonte Raaf"/>
    <x v="6"/>
    <x v="0"/>
    <n v="158.4"/>
    <x v="2"/>
    <x v="0"/>
    <x v="0"/>
    <x v="0"/>
    <s v="Man"/>
  </r>
  <r>
    <x v="0"/>
    <x v="5"/>
    <s v="De Bonte Raaf"/>
    <x v="6"/>
    <x v="1"/>
    <n v="156"/>
    <x v="2"/>
    <x v="0"/>
    <x v="0"/>
    <x v="0"/>
    <s v="Man"/>
  </r>
  <r>
    <x v="0"/>
    <x v="5"/>
    <s v="De Bonte Raaf"/>
    <x v="7"/>
    <x v="0"/>
    <n v="129.6"/>
    <x v="2"/>
    <x v="4"/>
    <x v="0"/>
    <x v="0"/>
    <s v="Man"/>
  </r>
  <r>
    <x v="0"/>
    <x v="5"/>
    <s v="De Bonte Raaf"/>
    <x v="7"/>
    <x v="1"/>
    <n v="124.8"/>
    <x v="2"/>
    <x v="4"/>
    <x v="0"/>
    <x v="0"/>
    <s v="Man"/>
  </r>
  <r>
    <x v="0"/>
    <x v="5"/>
    <s v="De Bonte Raaf"/>
    <x v="8"/>
    <x v="0"/>
    <n v="79.2"/>
    <x v="3"/>
    <x v="0"/>
    <x v="0"/>
    <x v="0"/>
    <s v="Man"/>
  </r>
  <r>
    <x v="0"/>
    <x v="5"/>
    <s v="De Bonte Raaf"/>
    <x v="8"/>
    <x v="1"/>
    <n v="78"/>
    <x v="3"/>
    <x v="0"/>
    <x v="0"/>
    <x v="0"/>
    <s v="Man"/>
  </r>
  <r>
    <x v="0"/>
    <x v="5"/>
    <s v="De Bonte Raaf"/>
    <x v="11"/>
    <x v="0"/>
    <n v="15"/>
    <x v="3"/>
    <x v="0"/>
    <x v="0"/>
    <x v="0"/>
    <s v="Man"/>
  </r>
  <r>
    <x v="0"/>
    <x v="5"/>
    <s v="De Bonte Raaf"/>
    <x v="11"/>
    <x v="1"/>
    <n v="15"/>
    <x v="3"/>
    <x v="0"/>
    <x v="0"/>
    <x v="0"/>
    <s v="Man"/>
  </r>
  <r>
    <x v="0"/>
    <x v="5"/>
    <s v="De Bonte Raaf"/>
    <x v="11"/>
    <x v="2"/>
    <n v="15"/>
    <x v="3"/>
    <x v="0"/>
    <x v="0"/>
    <x v="0"/>
    <s v="Man"/>
  </r>
  <r>
    <x v="0"/>
    <x v="6"/>
    <s v="De Bonte Raaf"/>
    <x v="12"/>
    <x v="2"/>
    <n v="7"/>
    <x v="1"/>
    <x v="3"/>
    <x v="0"/>
    <x v="0"/>
    <s v="Man"/>
  </r>
  <r>
    <x v="0"/>
    <x v="6"/>
    <s v="De Bonte Raaf"/>
    <x v="12"/>
    <x v="0"/>
    <n v="7"/>
    <x v="1"/>
    <x v="3"/>
    <x v="0"/>
    <x v="0"/>
    <s v="Man"/>
  </r>
  <r>
    <x v="0"/>
    <x v="6"/>
    <s v="De Bonte Raaf"/>
    <x v="12"/>
    <x v="1"/>
    <n v="7"/>
    <x v="1"/>
    <x v="3"/>
    <x v="0"/>
    <x v="0"/>
    <s v="Man"/>
  </r>
  <r>
    <x v="0"/>
    <x v="6"/>
    <s v="De Bonte Raaf"/>
    <x v="0"/>
    <x v="0"/>
    <n v="165.6"/>
    <x v="0"/>
    <x v="0"/>
    <x v="0"/>
    <x v="0"/>
    <s v="Man"/>
  </r>
  <r>
    <x v="0"/>
    <x v="6"/>
    <s v="De Bonte Raaf"/>
    <x v="0"/>
    <x v="1"/>
    <n v="156"/>
    <x v="0"/>
    <x v="0"/>
    <x v="0"/>
    <x v="0"/>
    <s v="Man"/>
  </r>
  <r>
    <x v="0"/>
    <x v="6"/>
    <s v="De Bonte Raaf"/>
    <x v="9"/>
    <x v="0"/>
    <n v="165.6"/>
    <x v="1"/>
    <x v="0"/>
    <x v="0"/>
    <x v="1"/>
    <s v="Man"/>
  </r>
  <r>
    <x v="0"/>
    <x v="6"/>
    <s v="De Bonte Raaf"/>
    <x v="9"/>
    <x v="1"/>
    <n v="156"/>
    <x v="1"/>
    <x v="0"/>
    <x v="0"/>
    <x v="1"/>
    <s v="Man"/>
  </r>
  <r>
    <x v="0"/>
    <x v="6"/>
    <s v="De Bonte Raaf"/>
    <x v="10"/>
    <x v="0"/>
    <n v="93.6"/>
    <x v="2"/>
    <x v="1"/>
    <x v="0"/>
    <x v="1"/>
    <s v="Vrouw"/>
  </r>
  <r>
    <x v="0"/>
    <x v="6"/>
    <s v="De Bonte Raaf"/>
    <x v="10"/>
    <x v="1"/>
    <n v="93.6"/>
    <x v="2"/>
    <x v="1"/>
    <x v="0"/>
    <x v="1"/>
    <s v="Vrouw"/>
  </r>
  <r>
    <x v="0"/>
    <x v="6"/>
    <s v="De Bonte Raaf"/>
    <x v="1"/>
    <x v="0"/>
    <n v="93.6"/>
    <x v="1"/>
    <x v="1"/>
    <x v="0"/>
    <x v="0"/>
    <s v="Vrouw"/>
  </r>
  <r>
    <x v="0"/>
    <x v="6"/>
    <s v="De Bonte Raaf"/>
    <x v="1"/>
    <x v="1"/>
    <n v="93.6"/>
    <x v="1"/>
    <x v="1"/>
    <x v="0"/>
    <x v="0"/>
    <s v="Vrouw"/>
  </r>
  <r>
    <x v="0"/>
    <x v="6"/>
    <s v="De Bonte Raaf"/>
    <x v="2"/>
    <x v="0"/>
    <n v="165.6"/>
    <x v="1"/>
    <x v="2"/>
    <x v="0"/>
    <x v="0"/>
    <s v="Vrouw"/>
  </r>
  <r>
    <x v="0"/>
    <x v="6"/>
    <s v="De Bonte Raaf"/>
    <x v="2"/>
    <x v="1"/>
    <n v="156"/>
    <x v="1"/>
    <x v="2"/>
    <x v="0"/>
    <x v="0"/>
    <s v="Vrouw"/>
  </r>
  <r>
    <x v="0"/>
    <x v="6"/>
    <s v="De Bonte Raaf"/>
    <x v="3"/>
    <x v="0"/>
    <n v="92"/>
    <x v="2"/>
    <x v="0"/>
    <x v="0"/>
    <x v="0"/>
    <s v="Vrouw"/>
  </r>
  <r>
    <x v="0"/>
    <x v="6"/>
    <s v="De Bonte Raaf"/>
    <x v="3"/>
    <x v="1"/>
    <n v="86.67"/>
    <x v="2"/>
    <x v="0"/>
    <x v="0"/>
    <x v="0"/>
    <s v="Vrouw"/>
  </r>
  <r>
    <x v="0"/>
    <x v="6"/>
    <s v="De Bonte Raaf"/>
    <x v="4"/>
    <x v="0"/>
    <n v="108"/>
    <x v="0"/>
    <x v="0"/>
    <x v="0"/>
    <x v="0"/>
    <s v="Vrouw"/>
  </r>
  <r>
    <x v="0"/>
    <x v="6"/>
    <s v="De Bonte Raaf"/>
    <x v="4"/>
    <x v="1"/>
    <n v="104.01"/>
    <x v="0"/>
    <x v="0"/>
    <x v="0"/>
    <x v="0"/>
    <s v="Vrouw"/>
  </r>
  <r>
    <x v="0"/>
    <x v="6"/>
    <s v="De Bonte Raaf"/>
    <x v="5"/>
    <x v="0"/>
    <n v="100.8"/>
    <x v="2"/>
    <x v="0"/>
    <x v="0"/>
    <x v="0"/>
    <s v="Vrouw"/>
  </r>
  <r>
    <x v="0"/>
    <x v="6"/>
    <s v="De Bonte Raaf"/>
    <x v="5"/>
    <x v="1"/>
    <n v="93.6"/>
    <x v="2"/>
    <x v="0"/>
    <x v="0"/>
    <x v="0"/>
    <s v="Vrouw"/>
  </r>
  <r>
    <x v="0"/>
    <x v="6"/>
    <s v="De Bonte Raaf"/>
    <x v="6"/>
    <x v="0"/>
    <n v="165.6"/>
    <x v="2"/>
    <x v="0"/>
    <x v="0"/>
    <x v="0"/>
    <s v="Man"/>
  </r>
  <r>
    <x v="0"/>
    <x v="6"/>
    <s v="De Bonte Raaf"/>
    <x v="6"/>
    <x v="1"/>
    <n v="156"/>
    <x v="2"/>
    <x v="0"/>
    <x v="0"/>
    <x v="0"/>
    <s v="Man"/>
  </r>
  <r>
    <x v="0"/>
    <x v="6"/>
    <s v="De Bonte Raaf"/>
    <x v="7"/>
    <x v="0"/>
    <n v="129.6"/>
    <x v="2"/>
    <x v="4"/>
    <x v="0"/>
    <x v="0"/>
    <s v="Man"/>
  </r>
  <r>
    <x v="0"/>
    <x v="6"/>
    <s v="De Bonte Raaf"/>
    <x v="7"/>
    <x v="1"/>
    <n v="124.8"/>
    <x v="2"/>
    <x v="4"/>
    <x v="0"/>
    <x v="0"/>
    <s v="Man"/>
  </r>
  <r>
    <x v="0"/>
    <x v="6"/>
    <s v="De Bonte Raaf"/>
    <x v="8"/>
    <x v="0"/>
    <n v="82.8"/>
    <x v="3"/>
    <x v="0"/>
    <x v="0"/>
    <x v="0"/>
    <s v="Man"/>
  </r>
  <r>
    <x v="0"/>
    <x v="6"/>
    <s v="De Bonte Raaf"/>
    <x v="8"/>
    <x v="1"/>
    <n v="78"/>
    <x v="3"/>
    <x v="0"/>
    <x v="0"/>
    <x v="0"/>
    <s v="Man"/>
  </r>
  <r>
    <x v="0"/>
    <x v="7"/>
    <s v="De Bonte Raaf"/>
    <x v="0"/>
    <x v="0"/>
    <n v="151.19999999999999"/>
    <x v="0"/>
    <x v="0"/>
    <x v="0"/>
    <x v="0"/>
    <s v="Man"/>
  </r>
  <r>
    <x v="0"/>
    <x v="7"/>
    <s v="De Bonte Raaf"/>
    <x v="0"/>
    <x v="1"/>
    <n v="156"/>
    <x v="0"/>
    <x v="0"/>
    <x v="0"/>
    <x v="0"/>
    <s v="Man"/>
  </r>
  <r>
    <x v="0"/>
    <x v="7"/>
    <s v="De Bonte Raaf"/>
    <x v="9"/>
    <x v="0"/>
    <n v="151.19999999999999"/>
    <x v="1"/>
    <x v="0"/>
    <x v="0"/>
    <x v="1"/>
    <s v="Man"/>
  </r>
  <r>
    <x v="0"/>
    <x v="7"/>
    <s v="De Bonte Raaf"/>
    <x v="9"/>
    <x v="1"/>
    <n v="156"/>
    <x v="1"/>
    <x v="0"/>
    <x v="0"/>
    <x v="1"/>
    <s v="Man"/>
  </r>
  <r>
    <x v="0"/>
    <x v="7"/>
    <s v="De Bonte Raaf"/>
    <x v="10"/>
    <x v="0"/>
    <n v="93.6"/>
    <x v="2"/>
    <x v="1"/>
    <x v="0"/>
    <x v="1"/>
    <s v="Vrouw"/>
  </r>
  <r>
    <x v="0"/>
    <x v="7"/>
    <s v="De Bonte Raaf"/>
    <x v="10"/>
    <x v="1"/>
    <n v="93.6"/>
    <x v="2"/>
    <x v="1"/>
    <x v="0"/>
    <x v="1"/>
    <s v="Vrouw"/>
  </r>
  <r>
    <x v="0"/>
    <x v="7"/>
    <s v="De Bonte Raaf"/>
    <x v="1"/>
    <x v="0"/>
    <n v="93.6"/>
    <x v="1"/>
    <x v="1"/>
    <x v="0"/>
    <x v="0"/>
    <s v="Vrouw"/>
  </r>
  <r>
    <x v="0"/>
    <x v="7"/>
    <s v="De Bonte Raaf"/>
    <x v="1"/>
    <x v="1"/>
    <n v="93.6"/>
    <x v="1"/>
    <x v="1"/>
    <x v="0"/>
    <x v="0"/>
    <s v="Vrouw"/>
  </r>
  <r>
    <x v="0"/>
    <x v="7"/>
    <s v="De Bonte Raaf"/>
    <x v="2"/>
    <x v="0"/>
    <n v="151.19999999999999"/>
    <x v="1"/>
    <x v="2"/>
    <x v="0"/>
    <x v="0"/>
    <s v="Vrouw"/>
  </r>
  <r>
    <x v="0"/>
    <x v="7"/>
    <s v="De Bonte Raaf"/>
    <x v="2"/>
    <x v="1"/>
    <n v="156"/>
    <x v="1"/>
    <x v="2"/>
    <x v="0"/>
    <x v="0"/>
    <s v="Vrouw"/>
  </r>
  <r>
    <x v="0"/>
    <x v="7"/>
    <s v="De Bonte Raaf"/>
    <x v="3"/>
    <x v="0"/>
    <n v="84"/>
    <x v="2"/>
    <x v="0"/>
    <x v="0"/>
    <x v="0"/>
    <s v="Vrouw"/>
  </r>
  <r>
    <x v="0"/>
    <x v="7"/>
    <s v="De Bonte Raaf"/>
    <x v="3"/>
    <x v="1"/>
    <n v="86.67"/>
    <x v="2"/>
    <x v="0"/>
    <x v="0"/>
    <x v="0"/>
    <s v="Vrouw"/>
  </r>
  <r>
    <x v="0"/>
    <x v="7"/>
    <s v="De Bonte Raaf"/>
    <x v="4"/>
    <x v="0"/>
    <n v="102"/>
    <x v="0"/>
    <x v="0"/>
    <x v="0"/>
    <x v="0"/>
    <s v="Vrouw"/>
  </r>
  <r>
    <x v="0"/>
    <x v="7"/>
    <s v="De Bonte Raaf"/>
    <x v="4"/>
    <x v="1"/>
    <n v="104.01"/>
    <x v="0"/>
    <x v="0"/>
    <x v="0"/>
    <x v="0"/>
    <s v="Vrouw"/>
  </r>
  <r>
    <x v="0"/>
    <x v="7"/>
    <s v="De Bonte Raaf"/>
    <x v="5"/>
    <x v="0"/>
    <n v="86.4"/>
    <x v="2"/>
    <x v="0"/>
    <x v="0"/>
    <x v="0"/>
    <s v="Vrouw"/>
  </r>
  <r>
    <x v="0"/>
    <x v="7"/>
    <s v="De Bonte Raaf"/>
    <x v="5"/>
    <x v="1"/>
    <n v="93.6"/>
    <x v="2"/>
    <x v="0"/>
    <x v="0"/>
    <x v="0"/>
    <s v="Vrouw"/>
  </r>
  <r>
    <x v="0"/>
    <x v="7"/>
    <s v="De Bonte Raaf"/>
    <x v="6"/>
    <x v="0"/>
    <n v="151.19999999999999"/>
    <x v="2"/>
    <x v="0"/>
    <x v="0"/>
    <x v="0"/>
    <s v="Man"/>
  </r>
  <r>
    <x v="0"/>
    <x v="7"/>
    <s v="De Bonte Raaf"/>
    <x v="6"/>
    <x v="1"/>
    <n v="156"/>
    <x v="2"/>
    <x v="0"/>
    <x v="0"/>
    <x v="0"/>
    <s v="Man"/>
  </r>
  <r>
    <x v="0"/>
    <x v="7"/>
    <s v="De Bonte Raaf"/>
    <x v="7"/>
    <x v="0"/>
    <n v="122.4"/>
    <x v="2"/>
    <x v="4"/>
    <x v="0"/>
    <x v="0"/>
    <s v="Man"/>
  </r>
  <r>
    <x v="0"/>
    <x v="7"/>
    <s v="De Bonte Raaf"/>
    <x v="7"/>
    <x v="1"/>
    <n v="124.8"/>
    <x v="2"/>
    <x v="4"/>
    <x v="0"/>
    <x v="0"/>
    <s v="Man"/>
  </r>
  <r>
    <x v="0"/>
    <x v="7"/>
    <s v="De Bonte Raaf"/>
    <x v="8"/>
    <x v="0"/>
    <n v="75.599999999999994"/>
    <x v="3"/>
    <x v="0"/>
    <x v="0"/>
    <x v="0"/>
    <s v="Man"/>
  </r>
  <r>
    <x v="0"/>
    <x v="7"/>
    <s v="De Bonte Raaf"/>
    <x v="8"/>
    <x v="1"/>
    <n v="78"/>
    <x v="3"/>
    <x v="0"/>
    <x v="0"/>
    <x v="0"/>
    <s v="Man"/>
  </r>
  <r>
    <x v="0"/>
    <x v="8"/>
    <s v="De Bonte Raaf"/>
    <x v="0"/>
    <x v="0"/>
    <n v="158.4"/>
    <x v="0"/>
    <x v="0"/>
    <x v="0"/>
    <x v="0"/>
    <s v="Man"/>
  </r>
  <r>
    <x v="0"/>
    <x v="8"/>
    <s v="De Bonte Raaf"/>
    <x v="0"/>
    <x v="1"/>
    <n v="156"/>
    <x v="0"/>
    <x v="0"/>
    <x v="0"/>
    <x v="0"/>
    <s v="Man"/>
  </r>
  <r>
    <x v="0"/>
    <x v="8"/>
    <s v="De Bonte Raaf"/>
    <x v="9"/>
    <x v="0"/>
    <n v="158.4"/>
    <x v="1"/>
    <x v="0"/>
    <x v="0"/>
    <x v="1"/>
    <s v="Man"/>
  </r>
  <r>
    <x v="0"/>
    <x v="8"/>
    <s v="De Bonte Raaf"/>
    <x v="9"/>
    <x v="1"/>
    <n v="156"/>
    <x v="1"/>
    <x v="0"/>
    <x v="0"/>
    <x v="1"/>
    <s v="Man"/>
  </r>
  <r>
    <x v="0"/>
    <x v="8"/>
    <s v="De Bonte Raaf"/>
    <x v="10"/>
    <x v="0"/>
    <n v="93.6"/>
    <x v="2"/>
    <x v="1"/>
    <x v="0"/>
    <x v="1"/>
    <s v="Vrouw"/>
  </r>
  <r>
    <x v="0"/>
    <x v="8"/>
    <s v="De Bonte Raaf"/>
    <x v="10"/>
    <x v="1"/>
    <n v="93.6"/>
    <x v="2"/>
    <x v="1"/>
    <x v="0"/>
    <x v="1"/>
    <s v="Vrouw"/>
  </r>
  <r>
    <x v="0"/>
    <x v="8"/>
    <s v="De Bonte Raaf"/>
    <x v="1"/>
    <x v="0"/>
    <n v="93.6"/>
    <x v="1"/>
    <x v="1"/>
    <x v="0"/>
    <x v="0"/>
    <s v="Vrouw"/>
  </r>
  <r>
    <x v="0"/>
    <x v="8"/>
    <s v="De Bonte Raaf"/>
    <x v="1"/>
    <x v="1"/>
    <n v="93.6"/>
    <x v="1"/>
    <x v="1"/>
    <x v="0"/>
    <x v="0"/>
    <s v="Vrouw"/>
  </r>
  <r>
    <x v="0"/>
    <x v="8"/>
    <s v="De Bonte Raaf"/>
    <x v="2"/>
    <x v="0"/>
    <n v="158.4"/>
    <x v="1"/>
    <x v="2"/>
    <x v="0"/>
    <x v="0"/>
    <s v="Vrouw"/>
  </r>
  <r>
    <x v="0"/>
    <x v="8"/>
    <s v="De Bonte Raaf"/>
    <x v="2"/>
    <x v="1"/>
    <n v="156"/>
    <x v="1"/>
    <x v="2"/>
    <x v="0"/>
    <x v="0"/>
    <s v="Vrouw"/>
  </r>
  <r>
    <x v="0"/>
    <x v="8"/>
    <s v="De Bonte Raaf"/>
    <x v="3"/>
    <x v="0"/>
    <n v="88"/>
    <x v="2"/>
    <x v="0"/>
    <x v="0"/>
    <x v="0"/>
    <s v="Vrouw"/>
  </r>
  <r>
    <x v="0"/>
    <x v="8"/>
    <s v="De Bonte Raaf"/>
    <x v="3"/>
    <x v="1"/>
    <n v="86.67"/>
    <x v="2"/>
    <x v="0"/>
    <x v="0"/>
    <x v="0"/>
    <s v="Vrouw"/>
  </r>
  <r>
    <x v="0"/>
    <x v="8"/>
    <s v="De Bonte Raaf"/>
    <x v="4"/>
    <x v="0"/>
    <n v="102"/>
    <x v="0"/>
    <x v="0"/>
    <x v="0"/>
    <x v="0"/>
    <s v="Vrouw"/>
  </r>
  <r>
    <x v="0"/>
    <x v="8"/>
    <s v="De Bonte Raaf"/>
    <x v="4"/>
    <x v="1"/>
    <n v="104.01"/>
    <x v="0"/>
    <x v="0"/>
    <x v="0"/>
    <x v="0"/>
    <s v="Vrouw"/>
  </r>
  <r>
    <x v="0"/>
    <x v="8"/>
    <s v="De Bonte Raaf"/>
    <x v="5"/>
    <x v="0"/>
    <n v="100.8"/>
    <x v="2"/>
    <x v="0"/>
    <x v="0"/>
    <x v="0"/>
    <s v="Vrouw"/>
  </r>
  <r>
    <x v="0"/>
    <x v="8"/>
    <s v="De Bonte Raaf"/>
    <x v="5"/>
    <x v="1"/>
    <n v="93.6"/>
    <x v="2"/>
    <x v="0"/>
    <x v="0"/>
    <x v="0"/>
    <s v="Vrouw"/>
  </r>
  <r>
    <x v="0"/>
    <x v="8"/>
    <s v="De Bonte Raaf"/>
    <x v="6"/>
    <x v="0"/>
    <n v="158.4"/>
    <x v="2"/>
    <x v="0"/>
    <x v="0"/>
    <x v="0"/>
    <s v="Man"/>
  </r>
  <r>
    <x v="0"/>
    <x v="8"/>
    <s v="De Bonte Raaf"/>
    <x v="6"/>
    <x v="1"/>
    <n v="156"/>
    <x v="2"/>
    <x v="0"/>
    <x v="0"/>
    <x v="0"/>
    <s v="Man"/>
  </r>
  <r>
    <x v="0"/>
    <x v="8"/>
    <s v="De Bonte Raaf"/>
    <x v="7"/>
    <x v="0"/>
    <n v="129.6"/>
    <x v="2"/>
    <x v="4"/>
    <x v="0"/>
    <x v="0"/>
    <s v="Man"/>
  </r>
  <r>
    <x v="0"/>
    <x v="8"/>
    <s v="De Bonte Raaf"/>
    <x v="7"/>
    <x v="1"/>
    <n v="124.8"/>
    <x v="2"/>
    <x v="4"/>
    <x v="0"/>
    <x v="0"/>
    <s v="Man"/>
  </r>
  <r>
    <x v="0"/>
    <x v="8"/>
    <s v="De Bonte Raaf"/>
    <x v="8"/>
    <x v="0"/>
    <n v="79.2"/>
    <x v="3"/>
    <x v="0"/>
    <x v="0"/>
    <x v="0"/>
    <s v="Man"/>
  </r>
  <r>
    <x v="0"/>
    <x v="8"/>
    <s v="De Bonte Raaf"/>
    <x v="8"/>
    <x v="1"/>
    <n v="78"/>
    <x v="3"/>
    <x v="0"/>
    <x v="0"/>
    <x v="0"/>
    <s v="Man"/>
  </r>
  <r>
    <x v="0"/>
    <x v="9"/>
    <s v="De Bonte Raaf"/>
    <x v="0"/>
    <x v="0"/>
    <n v="158.4"/>
    <x v="0"/>
    <x v="0"/>
    <x v="0"/>
    <x v="0"/>
    <s v="Man"/>
  </r>
  <r>
    <x v="0"/>
    <x v="9"/>
    <s v="De Bonte Raaf"/>
    <x v="0"/>
    <x v="1"/>
    <n v="156"/>
    <x v="0"/>
    <x v="0"/>
    <x v="0"/>
    <x v="0"/>
    <s v="Man"/>
  </r>
  <r>
    <x v="0"/>
    <x v="9"/>
    <s v="De Bonte Raaf"/>
    <x v="9"/>
    <x v="0"/>
    <n v="158.4"/>
    <x v="1"/>
    <x v="0"/>
    <x v="0"/>
    <x v="1"/>
    <s v="Man"/>
  </r>
  <r>
    <x v="0"/>
    <x v="9"/>
    <s v="De Bonte Raaf"/>
    <x v="9"/>
    <x v="1"/>
    <n v="156"/>
    <x v="1"/>
    <x v="0"/>
    <x v="0"/>
    <x v="1"/>
    <s v="Man"/>
  </r>
  <r>
    <x v="0"/>
    <x v="9"/>
    <s v="De Bonte Raaf"/>
    <x v="10"/>
    <x v="0"/>
    <n v="93.6"/>
    <x v="2"/>
    <x v="1"/>
    <x v="0"/>
    <x v="1"/>
    <s v="Vrouw"/>
  </r>
  <r>
    <x v="0"/>
    <x v="9"/>
    <s v="De Bonte Raaf"/>
    <x v="10"/>
    <x v="1"/>
    <n v="93.6"/>
    <x v="2"/>
    <x v="1"/>
    <x v="0"/>
    <x v="1"/>
    <s v="Vrouw"/>
  </r>
  <r>
    <x v="0"/>
    <x v="9"/>
    <s v="De Bonte Raaf"/>
    <x v="1"/>
    <x v="0"/>
    <n v="93.6"/>
    <x v="1"/>
    <x v="1"/>
    <x v="0"/>
    <x v="0"/>
    <s v="Vrouw"/>
  </r>
  <r>
    <x v="0"/>
    <x v="9"/>
    <s v="De Bonte Raaf"/>
    <x v="1"/>
    <x v="1"/>
    <n v="93.6"/>
    <x v="1"/>
    <x v="1"/>
    <x v="0"/>
    <x v="0"/>
    <s v="Vrouw"/>
  </r>
  <r>
    <x v="0"/>
    <x v="9"/>
    <s v="De Bonte Raaf"/>
    <x v="2"/>
    <x v="0"/>
    <n v="158.4"/>
    <x v="1"/>
    <x v="2"/>
    <x v="0"/>
    <x v="0"/>
    <s v="Vrouw"/>
  </r>
  <r>
    <x v="0"/>
    <x v="9"/>
    <s v="De Bonte Raaf"/>
    <x v="2"/>
    <x v="1"/>
    <n v="156"/>
    <x v="1"/>
    <x v="2"/>
    <x v="0"/>
    <x v="0"/>
    <s v="Vrouw"/>
  </r>
  <r>
    <x v="0"/>
    <x v="9"/>
    <s v="De Bonte Raaf"/>
    <x v="3"/>
    <x v="0"/>
    <n v="88"/>
    <x v="2"/>
    <x v="0"/>
    <x v="0"/>
    <x v="0"/>
    <s v="Vrouw"/>
  </r>
  <r>
    <x v="0"/>
    <x v="9"/>
    <s v="De Bonte Raaf"/>
    <x v="3"/>
    <x v="1"/>
    <n v="86.67"/>
    <x v="2"/>
    <x v="0"/>
    <x v="0"/>
    <x v="0"/>
    <s v="Vrouw"/>
  </r>
  <r>
    <x v="0"/>
    <x v="9"/>
    <s v="De Bonte Raaf"/>
    <x v="4"/>
    <x v="0"/>
    <n v="108"/>
    <x v="0"/>
    <x v="0"/>
    <x v="0"/>
    <x v="0"/>
    <s v="Vrouw"/>
  </r>
  <r>
    <x v="0"/>
    <x v="9"/>
    <s v="De Bonte Raaf"/>
    <x v="4"/>
    <x v="1"/>
    <n v="104.01"/>
    <x v="0"/>
    <x v="0"/>
    <x v="0"/>
    <x v="0"/>
    <s v="Vrouw"/>
  </r>
  <r>
    <x v="0"/>
    <x v="9"/>
    <s v="De Bonte Raaf"/>
    <x v="5"/>
    <x v="0"/>
    <n v="93.6"/>
    <x v="2"/>
    <x v="0"/>
    <x v="0"/>
    <x v="0"/>
    <s v="Vrouw"/>
  </r>
  <r>
    <x v="0"/>
    <x v="9"/>
    <s v="De Bonte Raaf"/>
    <x v="5"/>
    <x v="1"/>
    <n v="93.6"/>
    <x v="2"/>
    <x v="0"/>
    <x v="0"/>
    <x v="0"/>
    <s v="Vrouw"/>
  </r>
  <r>
    <x v="0"/>
    <x v="9"/>
    <s v="De Bonte Raaf"/>
    <x v="6"/>
    <x v="0"/>
    <n v="158.4"/>
    <x v="2"/>
    <x v="0"/>
    <x v="0"/>
    <x v="0"/>
    <s v="Man"/>
  </r>
  <r>
    <x v="0"/>
    <x v="9"/>
    <s v="De Bonte Raaf"/>
    <x v="6"/>
    <x v="1"/>
    <n v="156"/>
    <x v="2"/>
    <x v="0"/>
    <x v="0"/>
    <x v="0"/>
    <s v="Man"/>
  </r>
  <r>
    <x v="0"/>
    <x v="9"/>
    <s v="De Bonte Raaf"/>
    <x v="7"/>
    <x v="0"/>
    <n v="122.4"/>
    <x v="2"/>
    <x v="4"/>
    <x v="0"/>
    <x v="0"/>
    <s v="Man"/>
  </r>
  <r>
    <x v="0"/>
    <x v="9"/>
    <s v="De Bonte Raaf"/>
    <x v="7"/>
    <x v="1"/>
    <n v="124.8"/>
    <x v="2"/>
    <x v="4"/>
    <x v="0"/>
    <x v="0"/>
    <s v="Man"/>
  </r>
  <r>
    <x v="0"/>
    <x v="9"/>
    <s v="De Bonte Raaf"/>
    <x v="8"/>
    <x v="0"/>
    <n v="79.2"/>
    <x v="3"/>
    <x v="0"/>
    <x v="0"/>
    <x v="0"/>
    <s v="Man"/>
  </r>
  <r>
    <x v="0"/>
    <x v="9"/>
    <s v="De Bonte Raaf"/>
    <x v="8"/>
    <x v="1"/>
    <n v="78"/>
    <x v="3"/>
    <x v="0"/>
    <x v="0"/>
    <x v="0"/>
    <s v="Man"/>
  </r>
  <r>
    <x v="0"/>
    <x v="10"/>
    <s v="De Bonte Raaf"/>
    <x v="0"/>
    <x v="0"/>
    <n v="151.19999999999999"/>
    <x v="0"/>
    <x v="0"/>
    <x v="0"/>
    <x v="0"/>
    <s v="Man"/>
  </r>
  <r>
    <x v="0"/>
    <x v="10"/>
    <s v="De Bonte Raaf"/>
    <x v="0"/>
    <x v="1"/>
    <n v="156"/>
    <x v="0"/>
    <x v="0"/>
    <x v="0"/>
    <x v="0"/>
    <s v="Man"/>
  </r>
  <r>
    <x v="0"/>
    <x v="10"/>
    <s v="De Bonte Raaf"/>
    <x v="9"/>
    <x v="0"/>
    <n v="151.19999999999999"/>
    <x v="1"/>
    <x v="0"/>
    <x v="0"/>
    <x v="1"/>
    <s v="Man"/>
  </r>
  <r>
    <x v="0"/>
    <x v="10"/>
    <s v="De Bonte Raaf"/>
    <x v="9"/>
    <x v="1"/>
    <n v="156"/>
    <x v="1"/>
    <x v="0"/>
    <x v="0"/>
    <x v="1"/>
    <s v="Man"/>
  </r>
  <r>
    <x v="0"/>
    <x v="10"/>
    <s v="De Bonte Raaf"/>
    <x v="10"/>
    <x v="0"/>
    <n v="93.6"/>
    <x v="2"/>
    <x v="1"/>
    <x v="0"/>
    <x v="1"/>
    <s v="Vrouw"/>
  </r>
  <r>
    <x v="0"/>
    <x v="10"/>
    <s v="De Bonte Raaf"/>
    <x v="10"/>
    <x v="1"/>
    <n v="93.6"/>
    <x v="2"/>
    <x v="1"/>
    <x v="0"/>
    <x v="1"/>
    <s v="Vrouw"/>
  </r>
  <r>
    <x v="0"/>
    <x v="10"/>
    <s v="De Bonte Raaf"/>
    <x v="1"/>
    <x v="0"/>
    <n v="93.6"/>
    <x v="1"/>
    <x v="1"/>
    <x v="0"/>
    <x v="0"/>
    <s v="Vrouw"/>
  </r>
  <r>
    <x v="0"/>
    <x v="10"/>
    <s v="De Bonte Raaf"/>
    <x v="1"/>
    <x v="1"/>
    <n v="93.6"/>
    <x v="1"/>
    <x v="1"/>
    <x v="0"/>
    <x v="0"/>
    <s v="Vrouw"/>
  </r>
  <r>
    <x v="0"/>
    <x v="10"/>
    <s v="De Bonte Raaf"/>
    <x v="2"/>
    <x v="0"/>
    <n v="151.19999999999999"/>
    <x v="1"/>
    <x v="2"/>
    <x v="0"/>
    <x v="0"/>
    <s v="Vrouw"/>
  </r>
  <r>
    <x v="0"/>
    <x v="10"/>
    <s v="De Bonte Raaf"/>
    <x v="2"/>
    <x v="1"/>
    <n v="156"/>
    <x v="1"/>
    <x v="2"/>
    <x v="0"/>
    <x v="0"/>
    <s v="Vrouw"/>
  </r>
  <r>
    <x v="0"/>
    <x v="10"/>
    <s v="De Bonte Raaf"/>
    <x v="3"/>
    <x v="0"/>
    <n v="84"/>
    <x v="2"/>
    <x v="0"/>
    <x v="0"/>
    <x v="0"/>
    <s v="Vrouw"/>
  </r>
  <r>
    <x v="0"/>
    <x v="10"/>
    <s v="De Bonte Raaf"/>
    <x v="3"/>
    <x v="1"/>
    <n v="86.67"/>
    <x v="2"/>
    <x v="0"/>
    <x v="0"/>
    <x v="0"/>
    <s v="Vrouw"/>
  </r>
  <r>
    <x v="0"/>
    <x v="10"/>
    <s v="De Bonte Raaf"/>
    <x v="4"/>
    <x v="0"/>
    <n v="102"/>
    <x v="0"/>
    <x v="0"/>
    <x v="0"/>
    <x v="0"/>
    <s v="Vrouw"/>
  </r>
  <r>
    <x v="0"/>
    <x v="10"/>
    <s v="De Bonte Raaf"/>
    <x v="4"/>
    <x v="1"/>
    <n v="104.01"/>
    <x v="0"/>
    <x v="0"/>
    <x v="0"/>
    <x v="0"/>
    <s v="Vrouw"/>
  </r>
  <r>
    <x v="0"/>
    <x v="10"/>
    <s v="De Bonte Raaf"/>
    <x v="5"/>
    <x v="0"/>
    <n v="86.4"/>
    <x v="2"/>
    <x v="0"/>
    <x v="0"/>
    <x v="0"/>
    <s v="Vrouw"/>
  </r>
  <r>
    <x v="0"/>
    <x v="10"/>
    <s v="De Bonte Raaf"/>
    <x v="5"/>
    <x v="1"/>
    <n v="93.6"/>
    <x v="2"/>
    <x v="0"/>
    <x v="0"/>
    <x v="0"/>
    <s v="Vrouw"/>
  </r>
  <r>
    <x v="0"/>
    <x v="10"/>
    <s v="De Bonte Raaf"/>
    <x v="6"/>
    <x v="0"/>
    <n v="151.19999999999999"/>
    <x v="2"/>
    <x v="0"/>
    <x v="0"/>
    <x v="0"/>
    <s v="Man"/>
  </r>
  <r>
    <x v="0"/>
    <x v="10"/>
    <s v="De Bonte Raaf"/>
    <x v="6"/>
    <x v="1"/>
    <n v="156"/>
    <x v="2"/>
    <x v="0"/>
    <x v="0"/>
    <x v="0"/>
    <s v="Man"/>
  </r>
  <r>
    <x v="0"/>
    <x v="10"/>
    <s v="De Bonte Raaf"/>
    <x v="7"/>
    <x v="0"/>
    <n v="122.4"/>
    <x v="2"/>
    <x v="4"/>
    <x v="0"/>
    <x v="0"/>
    <s v="Man"/>
  </r>
  <r>
    <x v="0"/>
    <x v="10"/>
    <s v="De Bonte Raaf"/>
    <x v="7"/>
    <x v="1"/>
    <n v="124.8"/>
    <x v="2"/>
    <x v="4"/>
    <x v="0"/>
    <x v="0"/>
    <s v="Man"/>
  </r>
  <r>
    <x v="0"/>
    <x v="10"/>
    <s v="De Bonte Raaf"/>
    <x v="8"/>
    <x v="0"/>
    <n v="75.599999999999994"/>
    <x v="3"/>
    <x v="0"/>
    <x v="0"/>
    <x v="0"/>
    <s v="Man"/>
  </r>
  <r>
    <x v="0"/>
    <x v="10"/>
    <s v="De Bonte Raaf"/>
    <x v="8"/>
    <x v="1"/>
    <n v="78"/>
    <x v="3"/>
    <x v="0"/>
    <x v="0"/>
    <x v="0"/>
    <s v="Man"/>
  </r>
  <r>
    <x v="0"/>
    <x v="11"/>
    <s v="De Bonte Raaf"/>
    <x v="0"/>
    <x v="0"/>
    <n v="165.6"/>
    <x v="0"/>
    <x v="0"/>
    <x v="0"/>
    <x v="0"/>
    <s v="Man"/>
  </r>
  <r>
    <x v="0"/>
    <x v="11"/>
    <s v="De Bonte Raaf"/>
    <x v="0"/>
    <x v="1"/>
    <n v="156"/>
    <x v="0"/>
    <x v="0"/>
    <x v="0"/>
    <x v="0"/>
    <s v="Man"/>
  </r>
  <r>
    <x v="0"/>
    <x v="11"/>
    <s v="De Bonte Raaf"/>
    <x v="9"/>
    <x v="0"/>
    <n v="165.6"/>
    <x v="1"/>
    <x v="0"/>
    <x v="0"/>
    <x v="1"/>
    <s v="Man"/>
  </r>
  <r>
    <x v="0"/>
    <x v="11"/>
    <s v="De Bonte Raaf"/>
    <x v="9"/>
    <x v="1"/>
    <n v="156"/>
    <x v="1"/>
    <x v="0"/>
    <x v="0"/>
    <x v="1"/>
    <s v="Man"/>
  </r>
  <r>
    <x v="0"/>
    <x v="11"/>
    <s v="De Bonte Raaf"/>
    <x v="9"/>
    <x v="0"/>
    <n v="218.61"/>
    <x v="1"/>
    <x v="0"/>
    <x v="0"/>
    <x v="1"/>
    <s v="Man"/>
  </r>
  <r>
    <x v="0"/>
    <x v="11"/>
    <s v="De Bonte Raaf"/>
    <x v="9"/>
    <x v="1"/>
    <n v="223.62"/>
    <x v="1"/>
    <x v="0"/>
    <x v="0"/>
    <x v="1"/>
    <s v="Man"/>
  </r>
  <r>
    <x v="0"/>
    <x v="11"/>
    <s v="De Bonte Raaf"/>
    <x v="9"/>
    <x v="3"/>
    <n v="305.01"/>
    <x v="1"/>
    <x v="0"/>
    <x v="0"/>
    <x v="1"/>
    <s v="Man"/>
  </r>
  <r>
    <x v="0"/>
    <x v="11"/>
    <s v="De Bonte Raaf"/>
    <x v="10"/>
    <x v="0"/>
    <n v="100.8"/>
    <x v="2"/>
    <x v="1"/>
    <x v="0"/>
    <x v="1"/>
    <s v="Vrouw"/>
  </r>
  <r>
    <x v="0"/>
    <x v="11"/>
    <s v="De Bonte Raaf"/>
    <x v="10"/>
    <x v="1"/>
    <n v="93.6"/>
    <x v="2"/>
    <x v="1"/>
    <x v="0"/>
    <x v="1"/>
    <s v="Vrouw"/>
  </r>
  <r>
    <x v="0"/>
    <x v="11"/>
    <s v="De Bonte Raaf"/>
    <x v="1"/>
    <x v="0"/>
    <n v="100.8"/>
    <x v="1"/>
    <x v="1"/>
    <x v="0"/>
    <x v="0"/>
    <s v="Vrouw"/>
  </r>
  <r>
    <x v="0"/>
    <x v="11"/>
    <s v="De Bonte Raaf"/>
    <x v="1"/>
    <x v="1"/>
    <n v="93.6"/>
    <x v="1"/>
    <x v="1"/>
    <x v="0"/>
    <x v="0"/>
    <s v="Vrouw"/>
  </r>
  <r>
    <x v="0"/>
    <x v="11"/>
    <s v="De Bonte Raaf"/>
    <x v="2"/>
    <x v="0"/>
    <n v="165.6"/>
    <x v="1"/>
    <x v="2"/>
    <x v="0"/>
    <x v="0"/>
    <s v="Vrouw"/>
  </r>
  <r>
    <x v="0"/>
    <x v="11"/>
    <s v="De Bonte Raaf"/>
    <x v="2"/>
    <x v="1"/>
    <n v="156"/>
    <x v="1"/>
    <x v="2"/>
    <x v="0"/>
    <x v="0"/>
    <s v="Vrouw"/>
  </r>
  <r>
    <x v="0"/>
    <x v="11"/>
    <s v="De Bonte Raaf"/>
    <x v="3"/>
    <x v="0"/>
    <n v="92"/>
    <x v="2"/>
    <x v="0"/>
    <x v="0"/>
    <x v="0"/>
    <s v="Vrouw"/>
  </r>
  <r>
    <x v="0"/>
    <x v="11"/>
    <s v="De Bonte Raaf"/>
    <x v="3"/>
    <x v="1"/>
    <n v="86.67"/>
    <x v="2"/>
    <x v="0"/>
    <x v="0"/>
    <x v="0"/>
    <s v="Vrouw"/>
  </r>
  <r>
    <x v="0"/>
    <x v="11"/>
    <s v="De Bonte Raaf"/>
    <x v="4"/>
    <x v="0"/>
    <n v="108"/>
    <x v="0"/>
    <x v="0"/>
    <x v="0"/>
    <x v="0"/>
    <s v="Vrouw"/>
  </r>
  <r>
    <x v="0"/>
    <x v="11"/>
    <s v="De Bonte Raaf"/>
    <x v="4"/>
    <x v="1"/>
    <n v="104.01"/>
    <x v="0"/>
    <x v="0"/>
    <x v="0"/>
    <x v="0"/>
    <s v="Vrouw"/>
  </r>
  <r>
    <x v="0"/>
    <x v="11"/>
    <s v="De Bonte Raaf"/>
    <x v="5"/>
    <x v="0"/>
    <n v="100.8"/>
    <x v="2"/>
    <x v="0"/>
    <x v="0"/>
    <x v="0"/>
    <s v="Vrouw"/>
  </r>
  <r>
    <x v="0"/>
    <x v="11"/>
    <s v="De Bonte Raaf"/>
    <x v="5"/>
    <x v="1"/>
    <n v="93.6"/>
    <x v="2"/>
    <x v="0"/>
    <x v="0"/>
    <x v="0"/>
    <s v="Vrouw"/>
  </r>
  <r>
    <x v="0"/>
    <x v="11"/>
    <s v="De Bonte Raaf"/>
    <x v="6"/>
    <x v="0"/>
    <n v="165.6"/>
    <x v="2"/>
    <x v="0"/>
    <x v="0"/>
    <x v="0"/>
    <s v="Man"/>
  </r>
  <r>
    <x v="0"/>
    <x v="11"/>
    <s v="De Bonte Raaf"/>
    <x v="6"/>
    <x v="1"/>
    <n v="156"/>
    <x v="2"/>
    <x v="0"/>
    <x v="0"/>
    <x v="0"/>
    <s v="Man"/>
  </r>
  <r>
    <x v="0"/>
    <x v="11"/>
    <s v="De Bonte Raaf"/>
    <x v="7"/>
    <x v="0"/>
    <n v="136.80000000000001"/>
    <x v="2"/>
    <x v="4"/>
    <x v="0"/>
    <x v="0"/>
    <s v="Man"/>
  </r>
  <r>
    <x v="0"/>
    <x v="11"/>
    <s v="De Bonte Raaf"/>
    <x v="7"/>
    <x v="1"/>
    <n v="124.8"/>
    <x v="2"/>
    <x v="4"/>
    <x v="0"/>
    <x v="0"/>
    <s v="Man"/>
  </r>
  <r>
    <x v="0"/>
    <x v="11"/>
    <s v="De Bonte Raaf"/>
    <x v="8"/>
    <x v="0"/>
    <n v="82.8"/>
    <x v="3"/>
    <x v="0"/>
    <x v="0"/>
    <x v="0"/>
    <s v="Man"/>
  </r>
  <r>
    <x v="0"/>
    <x v="11"/>
    <s v="De Bonte Raaf"/>
    <x v="8"/>
    <x v="1"/>
    <n v="78"/>
    <x v="3"/>
    <x v="0"/>
    <x v="0"/>
    <x v="0"/>
    <s v="Man"/>
  </r>
  <r>
    <x v="1"/>
    <x v="0"/>
    <s v="De Bonte Raaf"/>
    <x v="12"/>
    <x v="0"/>
    <n v="20"/>
    <x v="1"/>
    <x v="3"/>
    <x v="0"/>
    <x v="0"/>
    <s v="Man"/>
  </r>
  <r>
    <x v="1"/>
    <x v="0"/>
    <s v="De Bonte Raaf"/>
    <x v="12"/>
    <x v="1"/>
    <n v="20"/>
    <x v="1"/>
    <x v="3"/>
    <x v="0"/>
    <x v="0"/>
    <s v="Man"/>
  </r>
  <r>
    <x v="1"/>
    <x v="0"/>
    <s v="De Bonte Raaf"/>
    <x v="12"/>
    <x v="2"/>
    <n v="20"/>
    <x v="1"/>
    <x v="3"/>
    <x v="0"/>
    <x v="0"/>
    <s v="Man"/>
  </r>
  <r>
    <x v="1"/>
    <x v="0"/>
    <s v="De Bonte Raaf"/>
    <x v="0"/>
    <x v="0"/>
    <n v="151.19999999999999"/>
    <x v="0"/>
    <x v="0"/>
    <x v="0"/>
    <x v="0"/>
    <s v="Man"/>
  </r>
  <r>
    <x v="1"/>
    <x v="0"/>
    <s v="De Bonte Raaf"/>
    <x v="0"/>
    <x v="1"/>
    <n v="156"/>
    <x v="0"/>
    <x v="0"/>
    <x v="0"/>
    <x v="0"/>
    <s v="Man"/>
  </r>
  <r>
    <x v="1"/>
    <x v="0"/>
    <s v="De Bonte Raaf"/>
    <x v="1"/>
    <x v="0"/>
    <n v="86.4"/>
    <x v="1"/>
    <x v="1"/>
    <x v="0"/>
    <x v="0"/>
    <s v="Vrouw"/>
  </r>
  <r>
    <x v="1"/>
    <x v="0"/>
    <s v="De Bonte Raaf"/>
    <x v="1"/>
    <x v="1"/>
    <n v="93.6"/>
    <x v="1"/>
    <x v="1"/>
    <x v="0"/>
    <x v="0"/>
    <s v="Vrouw"/>
  </r>
  <r>
    <x v="1"/>
    <x v="0"/>
    <s v="De Bonte Raaf"/>
    <x v="2"/>
    <x v="0"/>
    <n v="151.19999999999999"/>
    <x v="1"/>
    <x v="2"/>
    <x v="0"/>
    <x v="0"/>
    <s v="Vrouw"/>
  </r>
  <r>
    <x v="1"/>
    <x v="0"/>
    <s v="De Bonte Raaf"/>
    <x v="2"/>
    <x v="1"/>
    <n v="156"/>
    <x v="1"/>
    <x v="2"/>
    <x v="0"/>
    <x v="0"/>
    <s v="Vrouw"/>
  </r>
  <r>
    <x v="1"/>
    <x v="0"/>
    <s v="De Bonte Raaf"/>
    <x v="3"/>
    <x v="0"/>
    <n v="84"/>
    <x v="2"/>
    <x v="0"/>
    <x v="0"/>
    <x v="0"/>
    <s v="Vrouw"/>
  </r>
  <r>
    <x v="1"/>
    <x v="0"/>
    <s v="De Bonte Raaf"/>
    <x v="3"/>
    <x v="1"/>
    <n v="86.67"/>
    <x v="2"/>
    <x v="0"/>
    <x v="0"/>
    <x v="0"/>
    <s v="Vrouw"/>
  </r>
  <r>
    <x v="1"/>
    <x v="0"/>
    <s v="De Bonte Raaf"/>
    <x v="4"/>
    <x v="0"/>
    <n v="102"/>
    <x v="0"/>
    <x v="0"/>
    <x v="0"/>
    <x v="0"/>
    <s v="Vrouw"/>
  </r>
  <r>
    <x v="1"/>
    <x v="0"/>
    <s v="De Bonte Raaf"/>
    <x v="4"/>
    <x v="1"/>
    <n v="104.01"/>
    <x v="0"/>
    <x v="0"/>
    <x v="0"/>
    <x v="0"/>
    <s v="Vrouw"/>
  </r>
  <r>
    <x v="1"/>
    <x v="0"/>
    <s v="De Bonte Raaf"/>
    <x v="5"/>
    <x v="0"/>
    <n v="93.6"/>
    <x v="2"/>
    <x v="0"/>
    <x v="0"/>
    <x v="0"/>
    <s v="Vrouw"/>
  </r>
  <r>
    <x v="1"/>
    <x v="0"/>
    <s v="De Bonte Raaf"/>
    <x v="5"/>
    <x v="1"/>
    <n v="93.6"/>
    <x v="2"/>
    <x v="0"/>
    <x v="0"/>
    <x v="0"/>
    <s v="Vrouw"/>
  </r>
  <r>
    <x v="1"/>
    <x v="0"/>
    <s v="De Bonte Raaf"/>
    <x v="6"/>
    <x v="0"/>
    <n v="151.19999999999999"/>
    <x v="2"/>
    <x v="0"/>
    <x v="0"/>
    <x v="0"/>
    <s v="Man"/>
  </r>
  <r>
    <x v="1"/>
    <x v="0"/>
    <s v="De Bonte Raaf"/>
    <x v="6"/>
    <x v="1"/>
    <n v="156"/>
    <x v="2"/>
    <x v="0"/>
    <x v="0"/>
    <x v="0"/>
    <s v="Man"/>
  </r>
  <r>
    <x v="1"/>
    <x v="0"/>
    <s v="De Bonte Raaf"/>
    <x v="7"/>
    <x v="0"/>
    <n v="115.2"/>
    <x v="2"/>
    <x v="4"/>
    <x v="0"/>
    <x v="0"/>
    <s v="Man"/>
  </r>
  <r>
    <x v="1"/>
    <x v="0"/>
    <s v="De Bonte Raaf"/>
    <x v="7"/>
    <x v="1"/>
    <n v="124.8"/>
    <x v="2"/>
    <x v="4"/>
    <x v="0"/>
    <x v="0"/>
    <s v="Man"/>
  </r>
  <r>
    <x v="1"/>
    <x v="0"/>
    <s v="De Bonte Raaf"/>
    <x v="8"/>
    <x v="0"/>
    <n v="75.599999999999994"/>
    <x v="3"/>
    <x v="0"/>
    <x v="0"/>
    <x v="0"/>
    <s v="Man"/>
  </r>
  <r>
    <x v="1"/>
    <x v="0"/>
    <s v="De Bonte Raaf"/>
    <x v="8"/>
    <x v="1"/>
    <n v="78"/>
    <x v="3"/>
    <x v="0"/>
    <x v="0"/>
    <x v="0"/>
    <s v="Man"/>
  </r>
  <r>
    <x v="1"/>
    <x v="1"/>
    <s v="De Bonte Raaf"/>
    <x v="12"/>
    <x v="0"/>
    <n v="15"/>
    <x v="1"/>
    <x v="3"/>
    <x v="0"/>
    <x v="0"/>
    <s v="Man"/>
  </r>
  <r>
    <x v="1"/>
    <x v="1"/>
    <s v="De Bonte Raaf"/>
    <x v="12"/>
    <x v="1"/>
    <n v="15"/>
    <x v="1"/>
    <x v="3"/>
    <x v="0"/>
    <x v="0"/>
    <s v="Man"/>
  </r>
  <r>
    <x v="1"/>
    <x v="1"/>
    <s v="De Bonte Raaf"/>
    <x v="12"/>
    <x v="2"/>
    <n v="15"/>
    <x v="1"/>
    <x v="3"/>
    <x v="0"/>
    <x v="0"/>
    <s v="Man"/>
  </r>
  <r>
    <x v="1"/>
    <x v="1"/>
    <s v="De Bonte Raaf"/>
    <x v="0"/>
    <x v="0"/>
    <n v="144"/>
    <x v="0"/>
    <x v="0"/>
    <x v="0"/>
    <x v="0"/>
    <s v="Man"/>
  </r>
  <r>
    <x v="1"/>
    <x v="1"/>
    <s v="De Bonte Raaf"/>
    <x v="0"/>
    <x v="1"/>
    <n v="156"/>
    <x v="0"/>
    <x v="0"/>
    <x v="0"/>
    <x v="0"/>
    <s v="Man"/>
  </r>
  <r>
    <x v="1"/>
    <x v="1"/>
    <s v="De Bonte Raaf"/>
    <x v="10"/>
    <x v="0"/>
    <n v="86.4"/>
    <x v="2"/>
    <x v="1"/>
    <x v="0"/>
    <x v="1"/>
    <s v="Vrouw"/>
  </r>
  <r>
    <x v="1"/>
    <x v="1"/>
    <s v="De Bonte Raaf"/>
    <x v="10"/>
    <x v="1"/>
    <n v="93.6"/>
    <x v="2"/>
    <x v="1"/>
    <x v="0"/>
    <x v="1"/>
    <s v="Vrouw"/>
  </r>
  <r>
    <x v="1"/>
    <x v="1"/>
    <s v="De Bonte Raaf"/>
    <x v="13"/>
    <x v="0"/>
    <n v="144"/>
    <x v="3"/>
    <x v="1"/>
    <x v="1"/>
    <x v="1"/>
    <s v="Man"/>
  </r>
  <r>
    <x v="1"/>
    <x v="1"/>
    <s v="De Bonte Raaf"/>
    <x v="13"/>
    <x v="1"/>
    <n v="156"/>
    <x v="3"/>
    <x v="1"/>
    <x v="1"/>
    <x v="1"/>
    <s v="Man"/>
  </r>
  <r>
    <x v="1"/>
    <x v="1"/>
    <s v="De Bonte Raaf"/>
    <x v="14"/>
    <x v="0"/>
    <n v="30"/>
    <x v="1"/>
    <x v="1"/>
    <x v="2"/>
    <x v="1"/>
    <s v="Vrouw"/>
  </r>
  <r>
    <x v="1"/>
    <x v="1"/>
    <s v="De Bonte Raaf"/>
    <x v="14"/>
    <x v="1"/>
    <n v="32.5"/>
    <x v="1"/>
    <x v="1"/>
    <x v="2"/>
    <x v="1"/>
    <s v="Vrouw"/>
  </r>
  <r>
    <x v="1"/>
    <x v="1"/>
    <s v="De Bonte Raaf"/>
    <x v="1"/>
    <x v="0"/>
    <n v="86.4"/>
    <x v="1"/>
    <x v="1"/>
    <x v="0"/>
    <x v="0"/>
    <s v="Vrouw"/>
  </r>
  <r>
    <x v="1"/>
    <x v="1"/>
    <s v="De Bonte Raaf"/>
    <x v="1"/>
    <x v="1"/>
    <n v="93.6"/>
    <x v="1"/>
    <x v="1"/>
    <x v="0"/>
    <x v="0"/>
    <s v="Vrouw"/>
  </r>
  <r>
    <x v="1"/>
    <x v="1"/>
    <s v="De Bonte Raaf"/>
    <x v="2"/>
    <x v="0"/>
    <n v="144"/>
    <x v="1"/>
    <x v="2"/>
    <x v="0"/>
    <x v="0"/>
    <s v="Vrouw"/>
  </r>
  <r>
    <x v="1"/>
    <x v="1"/>
    <s v="De Bonte Raaf"/>
    <x v="2"/>
    <x v="1"/>
    <n v="156"/>
    <x v="1"/>
    <x v="2"/>
    <x v="0"/>
    <x v="0"/>
    <s v="Vrouw"/>
  </r>
  <r>
    <x v="1"/>
    <x v="1"/>
    <s v="De Bonte Raaf"/>
    <x v="3"/>
    <x v="0"/>
    <n v="80"/>
    <x v="2"/>
    <x v="0"/>
    <x v="0"/>
    <x v="0"/>
    <s v="Vrouw"/>
  </r>
  <r>
    <x v="1"/>
    <x v="1"/>
    <s v="De Bonte Raaf"/>
    <x v="3"/>
    <x v="1"/>
    <n v="86.67"/>
    <x v="2"/>
    <x v="0"/>
    <x v="0"/>
    <x v="0"/>
    <s v="Vrouw"/>
  </r>
  <r>
    <x v="1"/>
    <x v="1"/>
    <s v="De Bonte Raaf"/>
    <x v="4"/>
    <x v="0"/>
    <n v="104"/>
    <x v="3"/>
    <x v="4"/>
    <x v="0"/>
    <x v="0"/>
    <s v="Vrouw"/>
  </r>
  <r>
    <x v="1"/>
    <x v="1"/>
    <s v="De Bonte Raaf"/>
    <x v="4"/>
    <x v="1"/>
    <n v="112.66"/>
    <x v="3"/>
    <x v="4"/>
    <x v="0"/>
    <x v="0"/>
    <s v="Vrouw"/>
  </r>
  <r>
    <x v="1"/>
    <x v="1"/>
    <s v="De Bonte Raaf"/>
    <x v="5"/>
    <x v="0"/>
    <n v="86.4"/>
    <x v="2"/>
    <x v="0"/>
    <x v="0"/>
    <x v="0"/>
    <s v="Vrouw"/>
  </r>
  <r>
    <x v="1"/>
    <x v="1"/>
    <s v="De Bonte Raaf"/>
    <x v="5"/>
    <x v="1"/>
    <n v="93.6"/>
    <x v="2"/>
    <x v="0"/>
    <x v="0"/>
    <x v="0"/>
    <s v="Vrouw"/>
  </r>
  <r>
    <x v="1"/>
    <x v="1"/>
    <s v="De Bonte Raaf"/>
    <x v="6"/>
    <x v="0"/>
    <n v="144"/>
    <x v="2"/>
    <x v="0"/>
    <x v="0"/>
    <x v="0"/>
    <s v="Man"/>
  </r>
  <r>
    <x v="1"/>
    <x v="1"/>
    <s v="De Bonte Raaf"/>
    <x v="6"/>
    <x v="1"/>
    <n v="156"/>
    <x v="2"/>
    <x v="0"/>
    <x v="0"/>
    <x v="0"/>
    <s v="Man"/>
  </r>
  <r>
    <x v="1"/>
    <x v="1"/>
    <s v="De Bonte Raaf"/>
    <x v="7"/>
    <x v="0"/>
    <n v="115.2"/>
    <x v="2"/>
    <x v="4"/>
    <x v="0"/>
    <x v="0"/>
    <s v="Man"/>
  </r>
  <r>
    <x v="1"/>
    <x v="1"/>
    <s v="De Bonte Raaf"/>
    <x v="7"/>
    <x v="1"/>
    <n v="124.8"/>
    <x v="2"/>
    <x v="4"/>
    <x v="0"/>
    <x v="0"/>
    <s v="Man"/>
  </r>
  <r>
    <x v="1"/>
    <x v="1"/>
    <s v="De Bonte Raaf"/>
    <x v="8"/>
    <x v="0"/>
    <n v="72"/>
    <x v="3"/>
    <x v="0"/>
    <x v="0"/>
    <x v="0"/>
    <s v="Man"/>
  </r>
  <r>
    <x v="1"/>
    <x v="1"/>
    <s v="De Bonte Raaf"/>
    <x v="8"/>
    <x v="1"/>
    <n v="78"/>
    <x v="3"/>
    <x v="0"/>
    <x v="0"/>
    <x v="0"/>
    <s v="Man"/>
  </r>
  <r>
    <x v="1"/>
    <x v="2"/>
    <s v="De Bonte Raaf"/>
    <x v="12"/>
    <x v="0"/>
    <n v="120"/>
    <x v="1"/>
    <x v="3"/>
    <x v="0"/>
    <x v="1"/>
    <s v="Man"/>
  </r>
  <r>
    <x v="1"/>
    <x v="2"/>
    <s v="De Bonte Raaf"/>
    <x v="12"/>
    <x v="1"/>
    <n v="120"/>
    <x v="1"/>
    <x v="3"/>
    <x v="0"/>
    <x v="1"/>
    <s v="Man"/>
  </r>
  <r>
    <x v="1"/>
    <x v="2"/>
    <s v="De Bonte Raaf"/>
    <x v="12"/>
    <x v="2"/>
    <n v="120"/>
    <x v="1"/>
    <x v="3"/>
    <x v="0"/>
    <x v="1"/>
    <s v="Man"/>
  </r>
  <r>
    <x v="1"/>
    <x v="2"/>
    <s v="De Bonte Raaf"/>
    <x v="0"/>
    <x v="0"/>
    <n v="165.6"/>
    <x v="0"/>
    <x v="0"/>
    <x v="0"/>
    <x v="1"/>
    <s v="Man"/>
  </r>
  <r>
    <x v="1"/>
    <x v="2"/>
    <s v="De Bonte Raaf"/>
    <x v="0"/>
    <x v="1"/>
    <n v="156"/>
    <x v="0"/>
    <x v="0"/>
    <x v="0"/>
    <x v="1"/>
    <s v="Man"/>
  </r>
  <r>
    <x v="1"/>
    <x v="2"/>
    <s v="De Bonte Raaf"/>
    <x v="10"/>
    <x v="0"/>
    <n v="112"/>
    <x v="3"/>
    <x v="3"/>
    <x v="0"/>
    <x v="1"/>
    <s v="Vrouw"/>
  </r>
  <r>
    <x v="1"/>
    <x v="2"/>
    <s v="De Bonte Raaf"/>
    <x v="10"/>
    <x v="1"/>
    <n v="104.01"/>
    <x v="3"/>
    <x v="3"/>
    <x v="0"/>
    <x v="1"/>
    <s v="Vrouw"/>
  </r>
  <r>
    <x v="1"/>
    <x v="2"/>
    <s v="De Bonte Raaf"/>
    <x v="13"/>
    <x v="0"/>
    <n v="165.6"/>
    <x v="3"/>
    <x v="1"/>
    <x v="1"/>
    <x v="1"/>
    <s v="Man"/>
  </r>
  <r>
    <x v="1"/>
    <x v="2"/>
    <s v="De Bonte Raaf"/>
    <x v="13"/>
    <x v="1"/>
    <n v="156"/>
    <x v="3"/>
    <x v="1"/>
    <x v="1"/>
    <x v="1"/>
    <s v="Man"/>
  </r>
  <r>
    <x v="1"/>
    <x v="2"/>
    <s v="De Bonte Raaf"/>
    <x v="14"/>
    <x v="0"/>
    <n v="69"/>
    <x v="1"/>
    <x v="1"/>
    <x v="2"/>
    <x v="1"/>
    <s v="Vrouw"/>
  </r>
  <r>
    <x v="1"/>
    <x v="2"/>
    <s v="De Bonte Raaf"/>
    <x v="14"/>
    <x v="1"/>
    <n v="65.010000000000005"/>
    <x v="1"/>
    <x v="1"/>
    <x v="2"/>
    <x v="1"/>
    <s v="Vrouw"/>
  </r>
  <r>
    <x v="1"/>
    <x v="2"/>
    <s v="De Bonte Raaf"/>
    <x v="15"/>
    <x v="0"/>
    <n v="165.6"/>
    <x v="3"/>
    <x v="5"/>
    <x v="1"/>
    <x v="1"/>
    <s v="Man"/>
  </r>
  <r>
    <x v="1"/>
    <x v="2"/>
    <s v="De Bonte Raaf"/>
    <x v="15"/>
    <x v="1"/>
    <n v="156"/>
    <x v="3"/>
    <x v="5"/>
    <x v="1"/>
    <x v="1"/>
    <s v="Man"/>
  </r>
  <r>
    <x v="1"/>
    <x v="2"/>
    <s v="De Bonte Raaf"/>
    <x v="16"/>
    <x v="0"/>
    <n v="10"/>
    <x v="4"/>
    <x v="6"/>
    <x v="0"/>
    <x v="1"/>
    <s v="Man"/>
  </r>
  <r>
    <x v="1"/>
    <x v="2"/>
    <s v="De Bonte Raaf"/>
    <x v="16"/>
    <x v="1"/>
    <n v="10"/>
    <x v="4"/>
    <x v="6"/>
    <x v="0"/>
    <x v="1"/>
    <s v="Man"/>
  </r>
  <r>
    <x v="1"/>
    <x v="2"/>
    <s v="De Bonte Raaf"/>
    <x v="16"/>
    <x v="2"/>
    <n v="10"/>
    <x v="4"/>
    <x v="6"/>
    <x v="0"/>
    <x v="1"/>
    <s v="Man"/>
  </r>
  <r>
    <x v="1"/>
    <x v="2"/>
    <s v="De Bonte Raaf"/>
    <x v="17"/>
    <x v="0"/>
    <n v="165.6"/>
    <x v="1"/>
    <x v="7"/>
    <x v="0"/>
    <x v="2"/>
    <s v="Vrouw"/>
  </r>
  <r>
    <x v="1"/>
    <x v="2"/>
    <s v="De Bonte Raaf"/>
    <x v="17"/>
    <x v="1"/>
    <n v="156"/>
    <x v="1"/>
    <x v="7"/>
    <x v="0"/>
    <x v="2"/>
    <s v="Vrouw"/>
  </r>
  <r>
    <x v="1"/>
    <x v="2"/>
    <s v="De Bonte Raaf"/>
    <x v="1"/>
    <x v="0"/>
    <n v="100.8"/>
    <x v="1"/>
    <x v="1"/>
    <x v="0"/>
    <x v="3"/>
    <s v="Vrouw"/>
  </r>
  <r>
    <x v="1"/>
    <x v="2"/>
    <s v="De Bonte Raaf"/>
    <x v="1"/>
    <x v="1"/>
    <n v="93.6"/>
    <x v="1"/>
    <x v="1"/>
    <x v="0"/>
    <x v="3"/>
    <s v="Vrouw"/>
  </r>
  <r>
    <x v="1"/>
    <x v="2"/>
    <s v="De Bonte Raaf"/>
    <x v="2"/>
    <x v="0"/>
    <n v="165.6"/>
    <x v="1"/>
    <x v="2"/>
    <x v="0"/>
    <x v="3"/>
    <s v="Vrouw"/>
  </r>
  <r>
    <x v="1"/>
    <x v="2"/>
    <s v="De Bonte Raaf"/>
    <x v="2"/>
    <x v="1"/>
    <n v="156"/>
    <x v="1"/>
    <x v="2"/>
    <x v="0"/>
    <x v="3"/>
    <s v="Vrouw"/>
  </r>
  <r>
    <x v="1"/>
    <x v="2"/>
    <s v="De Bonte Raaf"/>
    <x v="3"/>
    <x v="0"/>
    <n v="92"/>
    <x v="2"/>
    <x v="0"/>
    <x v="0"/>
    <x v="1"/>
    <s v="Vrouw"/>
  </r>
  <r>
    <x v="1"/>
    <x v="2"/>
    <s v="De Bonte Raaf"/>
    <x v="3"/>
    <x v="1"/>
    <n v="86.67"/>
    <x v="2"/>
    <x v="0"/>
    <x v="0"/>
    <x v="1"/>
    <s v="Vrouw"/>
  </r>
  <r>
    <x v="1"/>
    <x v="2"/>
    <s v="De Bonte Raaf"/>
    <x v="4"/>
    <x v="0"/>
    <n v="118"/>
    <x v="3"/>
    <x v="4"/>
    <x v="0"/>
    <x v="3"/>
    <s v="Vrouw"/>
  </r>
  <r>
    <x v="1"/>
    <x v="2"/>
    <s v="De Bonte Raaf"/>
    <x v="4"/>
    <x v="1"/>
    <n v="112.66"/>
    <x v="3"/>
    <x v="4"/>
    <x v="0"/>
    <x v="3"/>
    <s v="Vrouw"/>
  </r>
  <r>
    <x v="1"/>
    <x v="2"/>
    <s v="De Bonte Raaf"/>
    <x v="5"/>
    <x v="0"/>
    <n v="100.8"/>
    <x v="2"/>
    <x v="0"/>
    <x v="0"/>
    <x v="2"/>
    <s v="Vrouw"/>
  </r>
  <r>
    <x v="1"/>
    <x v="2"/>
    <s v="De Bonte Raaf"/>
    <x v="5"/>
    <x v="1"/>
    <n v="93.6"/>
    <x v="2"/>
    <x v="0"/>
    <x v="0"/>
    <x v="2"/>
    <s v="Vrouw"/>
  </r>
  <r>
    <x v="1"/>
    <x v="2"/>
    <s v="De Bonte Raaf"/>
    <x v="6"/>
    <x v="0"/>
    <n v="165.6"/>
    <x v="2"/>
    <x v="0"/>
    <x v="0"/>
    <x v="1"/>
    <s v="Man"/>
  </r>
  <r>
    <x v="1"/>
    <x v="2"/>
    <s v="De Bonte Raaf"/>
    <x v="6"/>
    <x v="1"/>
    <n v="156"/>
    <x v="2"/>
    <x v="0"/>
    <x v="0"/>
    <x v="1"/>
    <s v="Man"/>
  </r>
  <r>
    <x v="1"/>
    <x v="2"/>
    <s v="De Bonte Raaf"/>
    <x v="7"/>
    <x v="0"/>
    <n v="100.8"/>
    <x v="2"/>
    <x v="4"/>
    <x v="0"/>
    <x v="2"/>
    <s v="Man"/>
  </r>
  <r>
    <x v="1"/>
    <x v="2"/>
    <s v="De Bonte Raaf"/>
    <x v="7"/>
    <x v="1"/>
    <n v="93.6"/>
    <x v="2"/>
    <x v="4"/>
    <x v="0"/>
    <x v="2"/>
    <s v="Man"/>
  </r>
  <r>
    <x v="1"/>
    <x v="2"/>
    <s v="De Bonte Raaf"/>
    <x v="8"/>
    <x v="0"/>
    <n v="82.8"/>
    <x v="3"/>
    <x v="0"/>
    <x v="0"/>
    <x v="2"/>
    <s v="Man"/>
  </r>
  <r>
    <x v="1"/>
    <x v="2"/>
    <s v="De Bonte Raaf"/>
    <x v="8"/>
    <x v="1"/>
    <n v="78"/>
    <x v="3"/>
    <x v="0"/>
    <x v="0"/>
    <x v="2"/>
    <s v="Man"/>
  </r>
  <r>
    <x v="1"/>
    <x v="2"/>
    <s v="De Bonte Raaf"/>
    <x v="11"/>
    <x v="0"/>
    <n v="20"/>
    <x v="3"/>
    <x v="0"/>
    <x v="0"/>
    <x v="2"/>
    <s v="Man"/>
  </r>
  <r>
    <x v="1"/>
    <x v="2"/>
    <s v="De Bonte Raaf"/>
    <x v="11"/>
    <x v="1"/>
    <n v="20"/>
    <x v="3"/>
    <x v="0"/>
    <x v="0"/>
    <x v="2"/>
    <s v="Man"/>
  </r>
  <r>
    <x v="1"/>
    <x v="2"/>
    <s v="De Bonte Raaf"/>
    <x v="11"/>
    <x v="2"/>
    <n v="20"/>
    <x v="3"/>
    <x v="0"/>
    <x v="0"/>
    <x v="2"/>
    <s v="Man"/>
  </r>
  <r>
    <x v="1"/>
    <x v="3"/>
    <s v="De Bonte Raaf"/>
    <x v="18"/>
    <x v="2"/>
    <n v="15"/>
    <x v="1"/>
    <x v="3"/>
    <x v="0"/>
    <x v="1"/>
    <s v="Man"/>
  </r>
  <r>
    <x v="1"/>
    <x v="3"/>
    <s v="De Bonte Raaf"/>
    <x v="18"/>
    <x v="0"/>
    <n v="15"/>
    <x v="1"/>
    <x v="3"/>
    <x v="0"/>
    <x v="1"/>
    <s v="Man"/>
  </r>
  <r>
    <x v="1"/>
    <x v="3"/>
    <s v="De Bonte Raaf"/>
    <x v="18"/>
    <x v="1"/>
    <n v="15"/>
    <x v="1"/>
    <x v="3"/>
    <x v="0"/>
    <x v="1"/>
    <s v="Man"/>
  </r>
  <r>
    <x v="1"/>
    <x v="3"/>
    <s v="De Bonte Raaf"/>
    <x v="0"/>
    <x v="0"/>
    <n v="158.4"/>
    <x v="0"/>
    <x v="0"/>
    <x v="0"/>
    <x v="1"/>
    <s v="Man"/>
  </r>
  <r>
    <x v="1"/>
    <x v="3"/>
    <s v="De Bonte Raaf"/>
    <x v="0"/>
    <x v="1"/>
    <n v="156"/>
    <x v="0"/>
    <x v="0"/>
    <x v="0"/>
    <x v="1"/>
    <s v="Man"/>
  </r>
  <r>
    <x v="1"/>
    <x v="3"/>
    <s v="De Bonte Raaf"/>
    <x v="10"/>
    <x v="0"/>
    <n v="104"/>
    <x v="3"/>
    <x v="3"/>
    <x v="0"/>
    <x v="1"/>
    <s v="Vrouw"/>
  </r>
  <r>
    <x v="1"/>
    <x v="3"/>
    <s v="De Bonte Raaf"/>
    <x v="10"/>
    <x v="1"/>
    <n v="104.01"/>
    <x v="3"/>
    <x v="3"/>
    <x v="0"/>
    <x v="1"/>
    <s v="Vrouw"/>
  </r>
  <r>
    <x v="1"/>
    <x v="3"/>
    <s v="De Bonte Raaf"/>
    <x v="13"/>
    <x v="0"/>
    <n v="158.4"/>
    <x v="3"/>
    <x v="1"/>
    <x v="1"/>
    <x v="1"/>
    <s v="Man"/>
  </r>
  <r>
    <x v="1"/>
    <x v="3"/>
    <s v="De Bonte Raaf"/>
    <x v="13"/>
    <x v="1"/>
    <n v="156"/>
    <x v="3"/>
    <x v="1"/>
    <x v="1"/>
    <x v="1"/>
    <s v="Man"/>
  </r>
  <r>
    <x v="1"/>
    <x v="3"/>
    <s v="De Bonte Raaf"/>
    <x v="14"/>
    <x v="0"/>
    <n v="66"/>
    <x v="1"/>
    <x v="1"/>
    <x v="2"/>
    <x v="1"/>
    <s v="Vrouw"/>
  </r>
  <r>
    <x v="1"/>
    <x v="3"/>
    <s v="De Bonte Raaf"/>
    <x v="14"/>
    <x v="1"/>
    <n v="65.010000000000005"/>
    <x v="1"/>
    <x v="1"/>
    <x v="2"/>
    <x v="1"/>
    <s v="Vrouw"/>
  </r>
  <r>
    <x v="1"/>
    <x v="3"/>
    <s v="De Bonte Raaf"/>
    <x v="15"/>
    <x v="0"/>
    <n v="166.4"/>
    <x v="3"/>
    <x v="5"/>
    <x v="1"/>
    <x v="1"/>
    <s v="Man"/>
  </r>
  <r>
    <x v="1"/>
    <x v="3"/>
    <s v="De Bonte Raaf"/>
    <x v="15"/>
    <x v="1"/>
    <n v="164"/>
    <x v="3"/>
    <x v="5"/>
    <x v="1"/>
    <x v="1"/>
    <s v="Man"/>
  </r>
  <r>
    <x v="1"/>
    <x v="3"/>
    <s v="De Bonte Raaf"/>
    <x v="15"/>
    <x v="3"/>
    <n v="8"/>
    <x v="3"/>
    <x v="5"/>
    <x v="1"/>
    <x v="1"/>
    <s v="Man"/>
  </r>
  <r>
    <x v="1"/>
    <x v="3"/>
    <s v="De Bonte Raaf"/>
    <x v="16"/>
    <x v="2"/>
    <n v="20"/>
    <x v="4"/>
    <x v="6"/>
    <x v="0"/>
    <x v="1"/>
    <s v="Man"/>
  </r>
  <r>
    <x v="1"/>
    <x v="3"/>
    <s v="De Bonte Raaf"/>
    <x v="16"/>
    <x v="0"/>
    <n v="20"/>
    <x v="4"/>
    <x v="6"/>
    <x v="0"/>
    <x v="1"/>
    <s v="Man"/>
  </r>
  <r>
    <x v="1"/>
    <x v="3"/>
    <s v="De Bonte Raaf"/>
    <x v="16"/>
    <x v="1"/>
    <n v="20"/>
    <x v="4"/>
    <x v="6"/>
    <x v="0"/>
    <x v="1"/>
    <s v="Man"/>
  </r>
  <r>
    <x v="1"/>
    <x v="3"/>
    <s v="De Bonte Raaf"/>
    <x v="17"/>
    <x v="0"/>
    <n v="158.4"/>
    <x v="1"/>
    <x v="7"/>
    <x v="0"/>
    <x v="2"/>
    <s v="Vrouw"/>
  </r>
  <r>
    <x v="1"/>
    <x v="3"/>
    <s v="De Bonte Raaf"/>
    <x v="17"/>
    <x v="1"/>
    <n v="156"/>
    <x v="1"/>
    <x v="7"/>
    <x v="0"/>
    <x v="2"/>
    <s v="Vrouw"/>
  </r>
  <r>
    <x v="1"/>
    <x v="3"/>
    <s v="De Bonte Raaf"/>
    <x v="19"/>
    <x v="0"/>
    <n v="81"/>
    <x v="4"/>
    <x v="5"/>
    <x v="3"/>
    <x v="1"/>
    <s v="Vrouw"/>
  </r>
  <r>
    <x v="1"/>
    <x v="3"/>
    <s v="De Bonte Raaf"/>
    <x v="19"/>
    <x v="1"/>
    <n v="78"/>
    <x v="4"/>
    <x v="5"/>
    <x v="3"/>
    <x v="1"/>
    <s v="Vrouw"/>
  </r>
  <r>
    <x v="1"/>
    <x v="3"/>
    <s v="De Bonte Raaf"/>
    <x v="1"/>
    <x v="4"/>
    <n v="5"/>
    <x v="1"/>
    <x v="1"/>
    <x v="0"/>
    <x v="3"/>
    <s v="Vrouw"/>
  </r>
  <r>
    <x v="1"/>
    <x v="3"/>
    <s v="De Bonte Raaf"/>
    <x v="1"/>
    <x v="0"/>
    <n v="98.6"/>
    <x v="1"/>
    <x v="1"/>
    <x v="0"/>
    <x v="3"/>
    <s v="Vrouw"/>
  </r>
  <r>
    <x v="1"/>
    <x v="3"/>
    <s v="De Bonte Raaf"/>
    <x v="1"/>
    <x v="1"/>
    <n v="98.6"/>
    <x v="1"/>
    <x v="1"/>
    <x v="0"/>
    <x v="3"/>
    <s v="Vrouw"/>
  </r>
  <r>
    <x v="1"/>
    <x v="3"/>
    <s v="De Bonte Raaf"/>
    <x v="20"/>
    <x v="0"/>
    <n v="64.8"/>
    <x v="1"/>
    <x v="4"/>
    <x v="2"/>
    <x v="1"/>
    <s v="Man"/>
  </r>
  <r>
    <x v="1"/>
    <x v="3"/>
    <s v="De Bonte Raaf"/>
    <x v="20"/>
    <x v="1"/>
    <n v="66.069999999999993"/>
    <x v="1"/>
    <x v="4"/>
    <x v="2"/>
    <x v="1"/>
    <s v="Man"/>
  </r>
  <r>
    <x v="1"/>
    <x v="3"/>
    <s v="De Bonte Raaf"/>
    <x v="21"/>
    <x v="0"/>
    <n v="36"/>
    <x v="0"/>
    <x v="0"/>
    <x v="4"/>
    <x v="2"/>
    <s v="Man"/>
  </r>
  <r>
    <x v="1"/>
    <x v="3"/>
    <s v="De Bonte Raaf"/>
    <x v="21"/>
    <x v="1"/>
    <n v="35.69"/>
    <x v="0"/>
    <x v="0"/>
    <x v="4"/>
    <x v="2"/>
    <s v="Man"/>
  </r>
  <r>
    <x v="1"/>
    <x v="3"/>
    <s v="De Bonte Raaf"/>
    <x v="22"/>
    <x v="0"/>
    <n v="158.4"/>
    <x v="5"/>
    <x v="2"/>
    <x v="0"/>
    <x v="0"/>
    <s v="Man"/>
  </r>
  <r>
    <x v="1"/>
    <x v="3"/>
    <s v="De Bonte Raaf"/>
    <x v="22"/>
    <x v="1"/>
    <n v="156"/>
    <x v="5"/>
    <x v="2"/>
    <x v="0"/>
    <x v="0"/>
    <s v="Man"/>
  </r>
  <r>
    <x v="1"/>
    <x v="3"/>
    <s v="De Bonte Raaf"/>
    <x v="2"/>
    <x v="0"/>
    <n v="158.4"/>
    <x v="1"/>
    <x v="2"/>
    <x v="0"/>
    <x v="3"/>
    <s v="Vrouw"/>
  </r>
  <r>
    <x v="1"/>
    <x v="3"/>
    <s v="De Bonte Raaf"/>
    <x v="2"/>
    <x v="1"/>
    <n v="156"/>
    <x v="1"/>
    <x v="2"/>
    <x v="0"/>
    <x v="3"/>
    <s v="Vrouw"/>
  </r>
  <r>
    <x v="1"/>
    <x v="3"/>
    <s v="De Bonte Raaf"/>
    <x v="3"/>
    <x v="0"/>
    <n v="91"/>
    <x v="2"/>
    <x v="4"/>
    <x v="0"/>
    <x v="1"/>
    <s v="Vrouw"/>
  </r>
  <r>
    <x v="1"/>
    <x v="3"/>
    <s v="De Bonte Raaf"/>
    <x v="3"/>
    <x v="1"/>
    <n v="89.67"/>
    <x v="2"/>
    <x v="4"/>
    <x v="0"/>
    <x v="1"/>
    <s v="Vrouw"/>
  </r>
  <r>
    <x v="1"/>
    <x v="3"/>
    <s v="De Bonte Raaf"/>
    <x v="3"/>
    <x v="3"/>
    <n v="3"/>
    <x v="2"/>
    <x v="4"/>
    <x v="0"/>
    <x v="1"/>
    <s v="Vrouw"/>
  </r>
  <r>
    <x v="1"/>
    <x v="3"/>
    <s v="De Bonte Raaf"/>
    <x v="4"/>
    <x v="0"/>
    <n v="116"/>
    <x v="3"/>
    <x v="4"/>
    <x v="0"/>
    <x v="3"/>
    <s v="Vrouw"/>
  </r>
  <r>
    <x v="1"/>
    <x v="3"/>
    <s v="De Bonte Raaf"/>
    <x v="4"/>
    <x v="1"/>
    <n v="112.66"/>
    <x v="3"/>
    <x v="4"/>
    <x v="0"/>
    <x v="3"/>
    <s v="Vrouw"/>
  </r>
  <r>
    <x v="1"/>
    <x v="3"/>
    <s v="De Bonte Raaf"/>
    <x v="5"/>
    <x v="0"/>
    <n v="93.6"/>
    <x v="2"/>
    <x v="0"/>
    <x v="0"/>
    <x v="2"/>
    <s v="Vrouw"/>
  </r>
  <r>
    <x v="1"/>
    <x v="3"/>
    <s v="De Bonte Raaf"/>
    <x v="5"/>
    <x v="1"/>
    <n v="93.6"/>
    <x v="2"/>
    <x v="0"/>
    <x v="0"/>
    <x v="2"/>
    <s v="Vrouw"/>
  </r>
  <r>
    <x v="1"/>
    <x v="3"/>
    <s v="De Bonte Raaf"/>
    <x v="6"/>
    <x v="0"/>
    <n v="158.4"/>
    <x v="2"/>
    <x v="0"/>
    <x v="0"/>
    <x v="1"/>
    <s v="Man"/>
  </r>
  <r>
    <x v="1"/>
    <x v="3"/>
    <s v="De Bonte Raaf"/>
    <x v="6"/>
    <x v="1"/>
    <n v="156"/>
    <x v="2"/>
    <x v="0"/>
    <x v="0"/>
    <x v="1"/>
    <s v="Man"/>
  </r>
  <r>
    <x v="1"/>
    <x v="3"/>
    <s v="De Bonte Raaf"/>
    <x v="7"/>
    <x v="0"/>
    <n v="93.6"/>
    <x v="2"/>
    <x v="4"/>
    <x v="0"/>
    <x v="2"/>
    <s v="Man"/>
  </r>
  <r>
    <x v="1"/>
    <x v="3"/>
    <s v="De Bonte Raaf"/>
    <x v="7"/>
    <x v="1"/>
    <n v="93.6"/>
    <x v="2"/>
    <x v="4"/>
    <x v="0"/>
    <x v="2"/>
    <s v="Man"/>
  </r>
  <r>
    <x v="1"/>
    <x v="3"/>
    <s v="De Bonte Raaf"/>
    <x v="8"/>
    <x v="0"/>
    <n v="89.2"/>
    <x v="3"/>
    <x v="4"/>
    <x v="0"/>
    <x v="2"/>
    <s v="Man"/>
  </r>
  <r>
    <x v="1"/>
    <x v="3"/>
    <s v="De Bonte Raaf"/>
    <x v="8"/>
    <x v="1"/>
    <n v="88"/>
    <x v="3"/>
    <x v="4"/>
    <x v="0"/>
    <x v="2"/>
    <s v="Man"/>
  </r>
  <r>
    <x v="1"/>
    <x v="3"/>
    <s v="De Bonte Raaf"/>
    <x v="8"/>
    <x v="4"/>
    <n v="10"/>
    <x v="3"/>
    <x v="4"/>
    <x v="0"/>
    <x v="2"/>
    <s v="Man"/>
  </r>
  <r>
    <x v="1"/>
    <x v="3"/>
    <s v="De Bonte Raaf"/>
    <x v="8"/>
    <x v="5"/>
    <n v="15"/>
    <x v="3"/>
    <x v="4"/>
    <x v="0"/>
    <x v="2"/>
    <s v="Man"/>
  </r>
  <r>
    <x v="1"/>
    <x v="3"/>
    <s v="De Bonte Raaf"/>
    <x v="11"/>
    <x v="2"/>
    <n v="46"/>
    <x v="3"/>
    <x v="0"/>
    <x v="0"/>
    <x v="2"/>
    <s v="Man"/>
  </r>
  <r>
    <x v="1"/>
    <x v="3"/>
    <s v="De Bonte Raaf"/>
    <x v="11"/>
    <x v="0"/>
    <n v="46"/>
    <x v="3"/>
    <x v="0"/>
    <x v="0"/>
    <x v="2"/>
    <s v="Man"/>
  </r>
  <r>
    <x v="1"/>
    <x v="3"/>
    <s v="De Bonte Raaf"/>
    <x v="11"/>
    <x v="1"/>
    <n v="46"/>
    <x v="3"/>
    <x v="0"/>
    <x v="0"/>
    <x v="2"/>
    <s v="Man"/>
  </r>
  <r>
    <x v="1"/>
    <x v="4"/>
    <s v="De Bonte Raaf"/>
    <x v="18"/>
    <x v="0"/>
    <n v="48"/>
    <x v="1"/>
    <x v="3"/>
    <x v="0"/>
    <x v="1"/>
    <s v="Man"/>
  </r>
  <r>
    <x v="1"/>
    <x v="4"/>
    <s v="De Bonte Raaf"/>
    <x v="18"/>
    <x v="1"/>
    <n v="48"/>
    <x v="1"/>
    <x v="3"/>
    <x v="0"/>
    <x v="1"/>
    <s v="Man"/>
  </r>
  <r>
    <x v="1"/>
    <x v="4"/>
    <s v="De Bonte Raaf"/>
    <x v="18"/>
    <x v="2"/>
    <n v="48"/>
    <x v="1"/>
    <x v="3"/>
    <x v="0"/>
    <x v="1"/>
    <s v="Man"/>
  </r>
  <r>
    <x v="1"/>
    <x v="4"/>
    <s v="De Bonte Raaf"/>
    <x v="0"/>
    <x v="3"/>
    <n v="25"/>
    <x v="0"/>
    <x v="0"/>
    <x v="0"/>
    <x v="1"/>
    <s v="Man"/>
  </r>
  <r>
    <x v="1"/>
    <x v="4"/>
    <s v="De Bonte Raaf"/>
    <x v="0"/>
    <x v="0"/>
    <n v="176.2"/>
    <x v="0"/>
    <x v="0"/>
    <x v="0"/>
    <x v="1"/>
    <s v="Man"/>
  </r>
  <r>
    <x v="1"/>
    <x v="4"/>
    <s v="De Bonte Raaf"/>
    <x v="0"/>
    <x v="1"/>
    <n v="181"/>
    <x v="0"/>
    <x v="0"/>
    <x v="0"/>
    <x v="1"/>
    <s v="Man"/>
  </r>
  <r>
    <x v="1"/>
    <x v="4"/>
    <s v="De Bonte Raaf"/>
    <x v="10"/>
    <x v="0"/>
    <n v="104"/>
    <x v="3"/>
    <x v="0"/>
    <x v="0"/>
    <x v="1"/>
    <s v="Vrouw"/>
  </r>
  <r>
    <x v="1"/>
    <x v="4"/>
    <s v="De Bonte Raaf"/>
    <x v="10"/>
    <x v="1"/>
    <n v="104.01"/>
    <x v="3"/>
    <x v="0"/>
    <x v="0"/>
    <x v="1"/>
    <s v="Vrouw"/>
  </r>
  <r>
    <x v="1"/>
    <x v="4"/>
    <s v="De Bonte Raaf"/>
    <x v="13"/>
    <x v="0"/>
    <n v="151.19999999999999"/>
    <x v="3"/>
    <x v="1"/>
    <x v="1"/>
    <x v="1"/>
    <s v="Man"/>
  </r>
  <r>
    <x v="1"/>
    <x v="4"/>
    <s v="De Bonte Raaf"/>
    <x v="13"/>
    <x v="1"/>
    <n v="156"/>
    <x v="3"/>
    <x v="1"/>
    <x v="1"/>
    <x v="1"/>
    <s v="Man"/>
  </r>
  <r>
    <x v="1"/>
    <x v="4"/>
    <s v="De Bonte Raaf"/>
    <x v="14"/>
    <x v="0"/>
    <n v="63"/>
    <x v="1"/>
    <x v="1"/>
    <x v="2"/>
    <x v="1"/>
    <s v="Vrouw"/>
  </r>
  <r>
    <x v="1"/>
    <x v="4"/>
    <s v="De Bonte Raaf"/>
    <x v="14"/>
    <x v="1"/>
    <n v="65.010000000000005"/>
    <x v="1"/>
    <x v="1"/>
    <x v="2"/>
    <x v="1"/>
    <s v="Vrouw"/>
  </r>
  <r>
    <x v="1"/>
    <x v="4"/>
    <s v="De Bonte Raaf"/>
    <x v="15"/>
    <x v="0"/>
    <n v="151.19999999999999"/>
    <x v="3"/>
    <x v="5"/>
    <x v="1"/>
    <x v="1"/>
    <s v="Man"/>
  </r>
  <r>
    <x v="1"/>
    <x v="4"/>
    <s v="De Bonte Raaf"/>
    <x v="15"/>
    <x v="1"/>
    <n v="156"/>
    <x v="3"/>
    <x v="5"/>
    <x v="1"/>
    <x v="1"/>
    <s v="Man"/>
  </r>
  <r>
    <x v="1"/>
    <x v="4"/>
    <s v="De Bonte Raaf"/>
    <x v="16"/>
    <x v="0"/>
    <n v="49"/>
    <x v="4"/>
    <x v="6"/>
    <x v="0"/>
    <x v="1"/>
    <s v="Man"/>
  </r>
  <r>
    <x v="1"/>
    <x v="4"/>
    <s v="De Bonte Raaf"/>
    <x v="16"/>
    <x v="1"/>
    <n v="49"/>
    <x v="4"/>
    <x v="6"/>
    <x v="0"/>
    <x v="1"/>
    <s v="Man"/>
  </r>
  <r>
    <x v="1"/>
    <x v="4"/>
    <s v="De Bonte Raaf"/>
    <x v="16"/>
    <x v="2"/>
    <n v="49"/>
    <x v="4"/>
    <x v="6"/>
    <x v="0"/>
    <x v="1"/>
    <s v="Man"/>
  </r>
  <r>
    <x v="1"/>
    <x v="4"/>
    <s v="De Bonte Raaf"/>
    <x v="17"/>
    <x v="0"/>
    <n v="166.2"/>
    <x v="1"/>
    <x v="7"/>
    <x v="0"/>
    <x v="2"/>
    <s v="Vrouw"/>
  </r>
  <r>
    <x v="1"/>
    <x v="4"/>
    <s v="De Bonte Raaf"/>
    <x v="17"/>
    <x v="1"/>
    <n v="171"/>
    <x v="1"/>
    <x v="7"/>
    <x v="0"/>
    <x v="2"/>
    <s v="Vrouw"/>
  </r>
  <r>
    <x v="1"/>
    <x v="4"/>
    <s v="De Bonte Raaf"/>
    <x v="19"/>
    <x v="0"/>
    <n v="96"/>
    <x v="4"/>
    <x v="5"/>
    <x v="3"/>
    <x v="1"/>
    <s v="Vrouw"/>
  </r>
  <r>
    <x v="1"/>
    <x v="4"/>
    <s v="De Bonte Raaf"/>
    <x v="19"/>
    <x v="1"/>
    <n v="98"/>
    <x v="4"/>
    <x v="5"/>
    <x v="3"/>
    <x v="1"/>
    <s v="Vrouw"/>
  </r>
  <r>
    <x v="1"/>
    <x v="4"/>
    <s v="De Bonte Raaf"/>
    <x v="19"/>
    <x v="4"/>
    <n v="20"/>
    <x v="4"/>
    <x v="5"/>
    <x v="3"/>
    <x v="1"/>
    <s v="Vrouw"/>
  </r>
  <r>
    <x v="1"/>
    <x v="4"/>
    <s v="De Bonte Raaf"/>
    <x v="1"/>
    <x v="0"/>
    <n v="93.6"/>
    <x v="1"/>
    <x v="1"/>
    <x v="0"/>
    <x v="3"/>
    <s v="Vrouw"/>
  </r>
  <r>
    <x v="1"/>
    <x v="4"/>
    <s v="De Bonte Raaf"/>
    <x v="1"/>
    <x v="1"/>
    <n v="93.6"/>
    <x v="1"/>
    <x v="1"/>
    <x v="0"/>
    <x v="3"/>
    <s v="Vrouw"/>
  </r>
  <r>
    <x v="1"/>
    <x v="4"/>
    <s v="De Bonte Raaf"/>
    <x v="20"/>
    <x v="0"/>
    <n v="122.4"/>
    <x v="1"/>
    <x v="4"/>
    <x v="2"/>
    <x v="1"/>
    <s v="Man"/>
  </r>
  <r>
    <x v="1"/>
    <x v="4"/>
    <s v="De Bonte Raaf"/>
    <x v="20"/>
    <x v="1"/>
    <n v="124.8"/>
    <x v="1"/>
    <x v="4"/>
    <x v="2"/>
    <x v="1"/>
    <s v="Man"/>
  </r>
  <r>
    <x v="1"/>
    <x v="4"/>
    <s v="De Bonte Raaf"/>
    <x v="21"/>
    <x v="0"/>
    <n v="84"/>
    <x v="0"/>
    <x v="0"/>
    <x v="4"/>
    <x v="2"/>
    <s v="Man"/>
  </r>
  <r>
    <x v="1"/>
    <x v="4"/>
    <s v="De Bonte Raaf"/>
    <x v="21"/>
    <x v="1"/>
    <n v="86.67"/>
    <x v="0"/>
    <x v="0"/>
    <x v="4"/>
    <x v="2"/>
    <s v="Man"/>
  </r>
  <r>
    <x v="1"/>
    <x v="4"/>
    <s v="De Bonte Raaf"/>
    <x v="23"/>
    <x v="0"/>
    <n v="151.19999999999999"/>
    <x v="4"/>
    <x v="5"/>
    <x v="3"/>
    <x v="1"/>
    <s v="Man"/>
  </r>
  <r>
    <x v="1"/>
    <x v="4"/>
    <s v="De Bonte Raaf"/>
    <x v="23"/>
    <x v="1"/>
    <n v="156"/>
    <x v="4"/>
    <x v="5"/>
    <x v="3"/>
    <x v="1"/>
    <s v="Man"/>
  </r>
  <r>
    <x v="1"/>
    <x v="4"/>
    <s v="De Bonte Raaf"/>
    <x v="24"/>
    <x v="0"/>
    <n v="8"/>
    <x v="1"/>
    <x v="6"/>
    <x v="4"/>
    <x v="1"/>
    <s v="Vrouw"/>
  </r>
  <r>
    <x v="1"/>
    <x v="4"/>
    <s v="De Bonte Raaf"/>
    <x v="24"/>
    <x v="1"/>
    <n v="8"/>
    <x v="1"/>
    <x v="6"/>
    <x v="4"/>
    <x v="1"/>
    <s v="Vrouw"/>
  </r>
  <r>
    <x v="1"/>
    <x v="4"/>
    <s v="De Bonte Raaf"/>
    <x v="24"/>
    <x v="2"/>
    <n v="8"/>
    <x v="1"/>
    <x v="6"/>
    <x v="4"/>
    <x v="1"/>
    <s v="Vrouw"/>
  </r>
  <r>
    <x v="1"/>
    <x v="4"/>
    <s v="De Bonte Raaf"/>
    <x v="25"/>
    <x v="0"/>
    <n v="105"/>
    <x v="2"/>
    <x v="0"/>
    <x v="2"/>
    <x v="1"/>
    <s v="Man"/>
  </r>
  <r>
    <x v="1"/>
    <x v="4"/>
    <s v="De Bonte Raaf"/>
    <x v="25"/>
    <x v="1"/>
    <n v="108.33"/>
    <x v="2"/>
    <x v="0"/>
    <x v="2"/>
    <x v="1"/>
    <s v="Man"/>
  </r>
  <r>
    <x v="1"/>
    <x v="4"/>
    <s v="De Bonte Raaf"/>
    <x v="22"/>
    <x v="0"/>
    <n v="151.19999999999999"/>
    <x v="5"/>
    <x v="2"/>
    <x v="0"/>
    <x v="0"/>
    <s v="Man"/>
  </r>
  <r>
    <x v="1"/>
    <x v="4"/>
    <s v="De Bonte Raaf"/>
    <x v="22"/>
    <x v="1"/>
    <n v="156"/>
    <x v="5"/>
    <x v="2"/>
    <x v="0"/>
    <x v="0"/>
    <s v="Man"/>
  </r>
  <r>
    <x v="1"/>
    <x v="4"/>
    <s v="De Bonte Raaf"/>
    <x v="2"/>
    <x v="0"/>
    <n v="151.19999999999999"/>
    <x v="1"/>
    <x v="2"/>
    <x v="0"/>
    <x v="3"/>
    <s v="Vrouw"/>
  </r>
  <r>
    <x v="1"/>
    <x v="4"/>
    <s v="De Bonte Raaf"/>
    <x v="2"/>
    <x v="1"/>
    <n v="156"/>
    <x v="1"/>
    <x v="2"/>
    <x v="0"/>
    <x v="3"/>
    <s v="Vrouw"/>
  </r>
  <r>
    <x v="1"/>
    <x v="4"/>
    <s v="De Bonte Raaf"/>
    <x v="3"/>
    <x v="0"/>
    <n v="84"/>
    <x v="2"/>
    <x v="4"/>
    <x v="0"/>
    <x v="1"/>
    <s v="Vrouw"/>
  </r>
  <r>
    <x v="1"/>
    <x v="4"/>
    <s v="De Bonte Raaf"/>
    <x v="3"/>
    <x v="1"/>
    <n v="86.67"/>
    <x v="2"/>
    <x v="4"/>
    <x v="0"/>
    <x v="1"/>
    <s v="Vrouw"/>
  </r>
  <r>
    <x v="1"/>
    <x v="4"/>
    <s v="De Bonte Raaf"/>
    <x v="4"/>
    <x v="0"/>
    <n v="112"/>
    <x v="3"/>
    <x v="4"/>
    <x v="0"/>
    <x v="3"/>
    <s v="Vrouw"/>
  </r>
  <r>
    <x v="1"/>
    <x v="4"/>
    <s v="De Bonte Raaf"/>
    <x v="4"/>
    <x v="1"/>
    <n v="112.66"/>
    <x v="3"/>
    <x v="4"/>
    <x v="0"/>
    <x v="3"/>
    <s v="Vrouw"/>
  </r>
  <r>
    <x v="1"/>
    <x v="4"/>
    <s v="De Bonte Raaf"/>
    <x v="5"/>
    <x v="0"/>
    <n v="86.4"/>
    <x v="2"/>
    <x v="0"/>
    <x v="0"/>
    <x v="2"/>
    <s v="Vrouw"/>
  </r>
  <r>
    <x v="1"/>
    <x v="4"/>
    <s v="De Bonte Raaf"/>
    <x v="5"/>
    <x v="1"/>
    <n v="93.6"/>
    <x v="2"/>
    <x v="0"/>
    <x v="0"/>
    <x v="2"/>
    <s v="Vrouw"/>
  </r>
  <r>
    <x v="1"/>
    <x v="4"/>
    <s v="De Bonte Raaf"/>
    <x v="6"/>
    <x v="0"/>
    <n v="151.19999999999999"/>
    <x v="2"/>
    <x v="0"/>
    <x v="0"/>
    <x v="1"/>
    <s v="Man"/>
  </r>
  <r>
    <x v="1"/>
    <x v="4"/>
    <s v="De Bonte Raaf"/>
    <x v="6"/>
    <x v="1"/>
    <n v="156"/>
    <x v="2"/>
    <x v="0"/>
    <x v="0"/>
    <x v="1"/>
    <s v="Man"/>
  </r>
  <r>
    <x v="1"/>
    <x v="4"/>
    <s v="De Bonte Raaf"/>
    <x v="7"/>
    <x v="0"/>
    <n v="93.6"/>
    <x v="2"/>
    <x v="4"/>
    <x v="0"/>
    <x v="2"/>
    <s v="Man"/>
  </r>
  <r>
    <x v="1"/>
    <x v="4"/>
    <s v="De Bonte Raaf"/>
    <x v="7"/>
    <x v="1"/>
    <n v="93.6"/>
    <x v="2"/>
    <x v="4"/>
    <x v="0"/>
    <x v="2"/>
    <s v="Man"/>
  </r>
  <r>
    <x v="1"/>
    <x v="4"/>
    <s v="De Bonte Raaf"/>
    <x v="8"/>
    <x v="0"/>
    <n v="75.599999999999994"/>
    <x v="3"/>
    <x v="4"/>
    <x v="0"/>
    <x v="2"/>
    <s v="Man"/>
  </r>
  <r>
    <x v="1"/>
    <x v="4"/>
    <s v="De Bonte Raaf"/>
    <x v="8"/>
    <x v="1"/>
    <n v="78"/>
    <x v="3"/>
    <x v="4"/>
    <x v="0"/>
    <x v="2"/>
    <s v="Man"/>
  </r>
  <r>
    <x v="1"/>
    <x v="4"/>
    <s v="De Bonte Raaf"/>
    <x v="8"/>
    <x v="5"/>
    <n v="20"/>
    <x v="3"/>
    <x v="4"/>
    <x v="0"/>
    <x v="2"/>
    <s v="Man"/>
  </r>
  <r>
    <x v="1"/>
    <x v="4"/>
    <s v="De Bonte Raaf"/>
    <x v="11"/>
    <x v="2"/>
    <n v="60"/>
    <x v="3"/>
    <x v="0"/>
    <x v="0"/>
    <x v="2"/>
    <s v="Man"/>
  </r>
  <r>
    <x v="1"/>
    <x v="4"/>
    <s v="De Bonte Raaf"/>
    <x v="11"/>
    <x v="3"/>
    <n v="5.05"/>
    <x v="3"/>
    <x v="0"/>
    <x v="0"/>
    <x v="2"/>
    <s v="Man"/>
  </r>
  <r>
    <x v="1"/>
    <x v="4"/>
    <s v="De Bonte Raaf"/>
    <x v="11"/>
    <x v="0"/>
    <n v="65.05"/>
    <x v="3"/>
    <x v="0"/>
    <x v="0"/>
    <x v="2"/>
    <s v="Man"/>
  </r>
  <r>
    <x v="1"/>
    <x v="4"/>
    <s v="De Bonte Raaf"/>
    <x v="11"/>
    <x v="1"/>
    <n v="65.05"/>
    <x v="3"/>
    <x v="0"/>
    <x v="0"/>
    <x v="2"/>
    <s v="Man"/>
  </r>
  <r>
    <x v="1"/>
    <x v="5"/>
    <s v="De Bonte Raaf"/>
    <x v="18"/>
    <x v="0"/>
    <n v="25"/>
    <x v="1"/>
    <x v="3"/>
    <x v="0"/>
    <x v="1"/>
    <s v="Man"/>
  </r>
  <r>
    <x v="1"/>
    <x v="5"/>
    <s v="De Bonte Raaf"/>
    <x v="18"/>
    <x v="1"/>
    <n v="25"/>
    <x v="1"/>
    <x v="3"/>
    <x v="0"/>
    <x v="1"/>
    <s v="Man"/>
  </r>
  <r>
    <x v="1"/>
    <x v="5"/>
    <s v="De Bonte Raaf"/>
    <x v="18"/>
    <x v="2"/>
    <n v="25"/>
    <x v="1"/>
    <x v="3"/>
    <x v="0"/>
    <x v="1"/>
    <s v="Man"/>
  </r>
  <r>
    <x v="1"/>
    <x v="5"/>
    <s v="De Bonte Raaf"/>
    <x v="0"/>
    <x v="0"/>
    <n v="158.4"/>
    <x v="0"/>
    <x v="0"/>
    <x v="0"/>
    <x v="1"/>
    <s v="Man"/>
  </r>
  <r>
    <x v="1"/>
    <x v="5"/>
    <s v="De Bonte Raaf"/>
    <x v="0"/>
    <x v="1"/>
    <n v="156"/>
    <x v="0"/>
    <x v="0"/>
    <x v="0"/>
    <x v="1"/>
    <s v="Man"/>
  </r>
  <r>
    <x v="1"/>
    <x v="5"/>
    <s v="De Bonte Raaf"/>
    <x v="10"/>
    <x v="0"/>
    <n v="104"/>
    <x v="3"/>
    <x v="0"/>
    <x v="0"/>
    <x v="1"/>
    <s v="Vrouw"/>
  </r>
  <r>
    <x v="1"/>
    <x v="5"/>
    <s v="De Bonte Raaf"/>
    <x v="10"/>
    <x v="1"/>
    <n v="104.01"/>
    <x v="3"/>
    <x v="0"/>
    <x v="0"/>
    <x v="1"/>
    <s v="Vrouw"/>
  </r>
  <r>
    <x v="1"/>
    <x v="5"/>
    <s v="De Bonte Raaf"/>
    <x v="14"/>
    <x v="0"/>
    <n v="66"/>
    <x v="1"/>
    <x v="1"/>
    <x v="2"/>
    <x v="1"/>
    <s v="Vrouw"/>
  </r>
  <r>
    <x v="1"/>
    <x v="5"/>
    <s v="De Bonte Raaf"/>
    <x v="14"/>
    <x v="1"/>
    <n v="65.010000000000005"/>
    <x v="1"/>
    <x v="1"/>
    <x v="2"/>
    <x v="1"/>
    <s v="Vrouw"/>
  </r>
  <r>
    <x v="1"/>
    <x v="5"/>
    <s v="De Bonte Raaf"/>
    <x v="15"/>
    <x v="0"/>
    <n v="162.4"/>
    <x v="3"/>
    <x v="5"/>
    <x v="1"/>
    <x v="1"/>
    <s v="Man"/>
  </r>
  <r>
    <x v="1"/>
    <x v="5"/>
    <s v="De Bonte Raaf"/>
    <x v="15"/>
    <x v="1"/>
    <n v="160"/>
    <x v="3"/>
    <x v="5"/>
    <x v="1"/>
    <x v="1"/>
    <s v="Man"/>
  </r>
  <r>
    <x v="1"/>
    <x v="5"/>
    <s v="De Bonte Raaf"/>
    <x v="15"/>
    <x v="4"/>
    <n v="4"/>
    <x v="3"/>
    <x v="5"/>
    <x v="1"/>
    <x v="1"/>
    <s v="Man"/>
  </r>
  <r>
    <x v="1"/>
    <x v="5"/>
    <s v="De Bonte Raaf"/>
    <x v="17"/>
    <x v="0"/>
    <n v="158.4"/>
    <x v="1"/>
    <x v="7"/>
    <x v="0"/>
    <x v="2"/>
    <s v="Vrouw"/>
  </r>
  <r>
    <x v="1"/>
    <x v="5"/>
    <s v="De Bonte Raaf"/>
    <x v="17"/>
    <x v="1"/>
    <n v="156"/>
    <x v="1"/>
    <x v="7"/>
    <x v="0"/>
    <x v="2"/>
    <s v="Vrouw"/>
  </r>
  <r>
    <x v="1"/>
    <x v="5"/>
    <s v="De Bonte Raaf"/>
    <x v="19"/>
    <x v="0"/>
    <n v="77"/>
    <x v="4"/>
    <x v="5"/>
    <x v="3"/>
    <x v="1"/>
    <s v="Vrouw"/>
  </r>
  <r>
    <x v="1"/>
    <x v="5"/>
    <s v="De Bonte Raaf"/>
    <x v="19"/>
    <x v="1"/>
    <n v="78"/>
    <x v="4"/>
    <x v="5"/>
    <x v="3"/>
    <x v="1"/>
    <s v="Vrouw"/>
  </r>
  <r>
    <x v="1"/>
    <x v="5"/>
    <s v="De Bonte Raaf"/>
    <x v="1"/>
    <x v="0"/>
    <n v="93.6"/>
    <x v="1"/>
    <x v="1"/>
    <x v="0"/>
    <x v="3"/>
    <s v="Vrouw"/>
  </r>
  <r>
    <x v="1"/>
    <x v="5"/>
    <s v="De Bonte Raaf"/>
    <x v="1"/>
    <x v="1"/>
    <n v="93.6"/>
    <x v="1"/>
    <x v="1"/>
    <x v="0"/>
    <x v="3"/>
    <s v="Vrouw"/>
  </r>
  <r>
    <x v="1"/>
    <x v="5"/>
    <s v="De Bonte Raaf"/>
    <x v="20"/>
    <x v="0"/>
    <n v="129.6"/>
    <x v="1"/>
    <x v="4"/>
    <x v="2"/>
    <x v="1"/>
    <s v="Man"/>
  </r>
  <r>
    <x v="1"/>
    <x v="5"/>
    <s v="De Bonte Raaf"/>
    <x v="20"/>
    <x v="1"/>
    <n v="124.8"/>
    <x v="1"/>
    <x v="4"/>
    <x v="2"/>
    <x v="1"/>
    <s v="Man"/>
  </r>
  <r>
    <x v="1"/>
    <x v="5"/>
    <s v="De Bonte Raaf"/>
    <x v="21"/>
    <x v="0"/>
    <n v="90"/>
    <x v="0"/>
    <x v="0"/>
    <x v="4"/>
    <x v="2"/>
    <s v="Man"/>
  </r>
  <r>
    <x v="1"/>
    <x v="5"/>
    <s v="De Bonte Raaf"/>
    <x v="21"/>
    <x v="1"/>
    <n v="86.67"/>
    <x v="0"/>
    <x v="0"/>
    <x v="4"/>
    <x v="2"/>
    <s v="Man"/>
  </r>
  <r>
    <x v="1"/>
    <x v="5"/>
    <s v="De Bonte Raaf"/>
    <x v="23"/>
    <x v="0"/>
    <n v="158.4"/>
    <x v="4"/>
    <x v="5"/>
    <x v="3"/>
    <x v="1"/>
    <s v="Man"/>
  </r>
  <r>
    <x v="1"/>
    <x v="5"/>
    <s v="De Bonte Raaf"/>
    <x v="23"/>
    <x v="1"/>
    <n v="156"/>
    <x v="4"/>
    <x v="5"/>
    <x v="3"/>
    <x v="1"/>
    <s v="Man"/>
  </r>
  <r>
    <x v="1"/>
    <x v="5"/>
    <s v="De Bonte Raaf"/>
    <x v="24"/>
    <x v="0"/>
    <n v="107.54"/>
    <x v="1"/>
    <x v="6"/>
    <x v="4"/>
    <x v="1"/>
    <s v="Vrouw"/>
  </r>
  <r>
    <x v="1"/>
    <x v="5"/>
    <s v="De Bonte Raaf"/>
    <x v="24"/>
    <x v="1"/>
    <n v="107.54"/>
    <x v="1"/>
    <x v="6"/>
    <x v="4"/>
    <x v="1"/>
    <s v="Vrouw"/>
  </r>
  <r>
    <x v="1"/>
    <x v="5"/>
    <s v="De Bonte Raaf"/>
    <x v="24"/>
    <x v="2"/>
    <n v="99"/>
    <x v="1"/>
    <x v="6"/>
    <x v="4"/>
    <x v="1"/>
    <s v="Vrouw"/>
  </r>
  <r>
    <x v="1"/>
    <x v="5"/>
    <s v="De Bonte Raaf"/>
    <x v="24"/>
    <x v="3"/>
    <n v="8.5399999999999991"/>
    <x v="1"/>
    <x v="6"/>
    <x v="4"/>
    <x v="1"/>
    <s v="Vrouw"/>
  </r>
  <r>
    <x v="1"/>
    <x v="5"/>
    <s v="De Bonte Raaf"/>
    <x v="25"/>
    <x v="0"/>
    <n v="110"/>
    <x v="2"/>
    <x v="0"/>
    <x v="2"/>
    <x v="1"/>
    <s v="Man"/>
  </r>
  <r>
    <x v="1"/>
    <x v="5"/>
    <s v="De Bonte Raaf"/>
    <x v="25"/>
    <x v="1"/>
    <n v="108.33"/>
    <x v="2"/>
    <x v="0"/>
    <x v="2"/>
    <x v="1"/>
    <s v="Man"/>
  </r>
  <r>
    <x v="1"/>
    <x v="5"/>
    <s v="De Bonte Raaf"/>
    <x v="22"/>
    <x v="0"/>
    <n v="158.4"/>
    <x v="5"/>
    <x v="2"/>
    <x v="0"/>
    <x v="0"/>
    <s v="Man"/>
  </r>
  <r>
    <x v="1"/>
    <x v="5"/>
    <s v="De Bonte Raaf"/>
    <x v="22"/>
    <x v="1"/>
    <n v="156"/>
    <x v="5"/>
    <x v="2"/>
    <x v="0"/>
    <x v="0"/>
    <s v="Man"/>
  </r>
  <r>
    <x v="1"/>
    <x v="5"/>
    <s v="De Bonte Raaf"/>
    <x v="26"/>
    <x v="0"/>
    <n v="158.4"/>
    <x v="3"/>
    <x v="0"/>
    <x v="1"/>
    <x v="1"/>
    <s v="Vrouw"/>
  </r>
  <r>
    <x v="1"/>
    <x v="5"/>
    <s v="De Bonte Raaf"/>
    <x v="26"/>
    <x v="1"/>
    <n v="156"/>
    <x v="3"/>
    <x v="0"/>
    <x v="1"/>
    <x v="1"/>
    <s v="Vrouw"/>
  </r>
  <r>
    <x v="1"/>
    <x v="5"/>
    <s v="De Bonte Raaf"/>
    <x v="27"/>
    <x v="0"/>
    <n v="20"/>
    <x v="1"/>
    <x v="3"/>
    <x v="3"/>
    <x v="2"/>
    <s v="Man"/>
  </r>
  <r>
    <x v="1"/>
    <x v="5"/>
    <s v="De Bonte Raaf"/>
    <x v="27"/>
    <x v="1"/>
    <n v="19.260000000000002"/>
    <x v="1"/>
    <x v="3"/>
    <x v="3"/>
    <x v="2"/>
    <s v="Man"/>
  </r>
  <r>
    <x v="1"/>
    <x v="5"/>
    <s v="De Bonte Raaf"/>
    <x v="28"/>
    <x v="0"/>
    <n v="68"/>
    <x v="4"/>
    <x v="1"/>
    <x v="4"/>
    <x v="3"/>
    <s v="Vrouw"/>
  </r>
  <r>
    <x v="1"/>
    <x v="5"/>
    <s v="De Bonte Raaf"/>
    <x v="28"/>
    <x v="1"/>
    <n v="69.33"/>
    <x v="4"/>
    <x v="1"/>
    <x v="4"/>
    <x v="3"/>
    <s v="Vrouw"/>
  </r>
  <r>
    <x v="1"/>
    <x v="5"/>
    <s v="De Bonte Raaf"/>
    <x v="29"/>
    <x v="0"/>
    <n v="100.8"/>
    <x v="4"/>
    <x v="1"/>
    <x v="3"/>
    <x v="0"/>
    <s v="Vrouw"/>
  </r>
  <r>
    <x v="1"/>
    <x v="5"/>
    <s v="De Bonte Raaf"/>
    <x v="29"/>
    <x v="1"/>
    <n v="93.6"/>
    <x v="4"/>
    <x v="1"/>
    <x v="3"/>
    <x v="0"/>
    <s v="Vrouw"/>
  </r>
  <r>
    <x v="1"/>
    <x v="5"/>
    <s v="De Bonte Raaf"/>
    <x v="2"/>
    <x v="3"/>
    <n v="15"/>
    <x v="1"/>
    <x v="2"/>
    <x v="0"/>
    <x v="3"/>
    <s v="Vrouw"/>
  </r>
  <r>
    <x v="1"/>
    <x v="5"/>
    <s v="De Bonte Raaf"/>
    <x v="2"/>
    <x v="0"/>
    <n v="173.4"/>
    <x v="1"/>
    <x v="2"/>
    <x v="0"/>
    <x v="3"/>
    <s v="Vrouw"/>
  </r>
  <r>
    <x v="1"/>
    <x v="5"/>
    <s v="De Bonte Raaf"/>
    <x v="2"/>
    <x v="1"/>
    <n v="171"/>
    <x v="1"/>
    <x v="2"/>
    <x v="0"/>
    <x v="3"/>
    <s v="Vrouw"/>
  </r>
  <r>
    <x v="1"/>
    <x v="5"/>
    <s v="De Bonte Raaf"/>
    <x v="30"/>
    <x v="0"/>
    <n v="158.4"/>
    <x v="2"/>
    <x v="0"/>
    <x v="3"/>
    <x v="0"/>
    <s v="Vrouw"/>
  </r>
  <r>
    <x v="1"/>
    <x v="5"/>
    <s v="De Bonte Raaf"/>
    <x v="30"/>
    <x v="1"/>
    <n v="156"/>
    <x v="2"/>
    <x v="0"/>
    <x v="3"/>
    <x v="0"/>
    <s v="Vrouw"/>
  </r>
  <r>
    <x v="1"/>
    <x v="5"/>
    <s v="De Bonte Raaf"/>
    <x v="31"/>
    <x v="0"/>
    <n v="32"/>
    <x v="2"/>
    <x v="4"/>
    <x v="2"/>
    <x v="0"/>
    <s v="Vrouw"/>
  </r>
  <r>
    <x v="1"/>
    <x v="5"/>
    <s v="De Bonte Raaf"/>
    <x v="31"/>
    <x v="1"/>
    <n v="34.659999999999997"/>
    <x v="2"/>
    <x v="4"/>
    <x v="2"/>
    <x v="0"/>
    <s v="Vrouw"/>
  </r>
  <r>
    <x v="1"/>
    <x v="5"/>
    <s v="De Bonte Raaf"/>
    <x v="3"/>
    <x v="4"/>
    <n v="5"/>
    <x v="2"/>
    <x v="4"/>
    <x v="0"/>
    <x v="1"/>
    <s v="Vrouw"/>
  </r>
  <r>
    <x v="1"/>
    <x v="5"/>
    <s v="De Bonte Raaf"/>
    <x v="3"/>
    <x v="0"/>
    <n v="93"/>
    <x v="2"/>
    <x v="4"/>
    <x v="0"/>
    <x v="1"/>
    <s v="Vrouw"/>
  </r>
  <r>
    <x v="1"/>
    <x v="5"/>
    <s v="De Bonte Raaf"/>
    <x v="3"/>
    <x v="1"/>
    <n v="91.67"/>
    <x v="2"/>
    <x v="4"/>
    <x v="0"/>
    <x v="1"/>
    <s v="Vrouw"/>
  </r>
  <r>
    <x v="1"/>
    <x v="5"/>
    <s v="De Bonte Raaf"/>
    <x v="4"/>
    <x v="0"/>
    <n v="110"/>
    <x v="3"/>
    <x v="4"/>
    <x v="0"/>
    <x v="3"/>
    <s v="Vrouw"/>
  </r>
  <r>
    <x v="1"/>
    <x v="5"/>
    <s v="De Bonte Raaf"/>
    <x v="4"/>
    <x v="1"/>
    <n v="112.66"/>
    <x v="3"/>
    <x v="4"/>
    <x v="0"/>
    <x v="3"/>
    <s v="Vrouw"/>
  </r>
  <r>
    <x v="1"/>
    <x v="5"/>
    <s v="De Bonte Raaf"/>
    <x v="5"/>
    <x v="0"/>
    <n v="107.8"/>
    <x v="2"/>
    <x v="0"/>
    <x v="0"/>
    <x v="2"/>
    <s v="Vrouw"/>
  </r>
  <r>
    <x v="1"/>
    <x v="5"/>
    <s v="De Bonte Raaf"/>
    <x v="5"/>
    <x v="1"/>
    <n v="100.6"/>
    <x v="2"/>
    <x v="0"/>
    <x v="0"/>
    <x v="2"/>
    <s v="Vrouw"/>
  </r>
  <r>
    <x v="1"/>
    <x v="5"/>
    <s v="De Bonte Raaf"/>
    <x v="5"/>
    <x v="4"/>
    <n v="7"/>
    <x v="2"/>
    <x v="0"/>
    <x v="0"/>
    <x v="2"/>
    <s v="Vrouw"/>
  </r>
  <r>
    <x v="1"/>
    <x v="5"/>
    <s v="De Bonte Raaf"/>
    <x v="6"/>
    <x v="0"/>
    <n v="158.4"/>
    <x v="2"/>
    <x v="0"/>
    <x v="0"/>
    <x v="1"/>
    <s v="Man"/>
  </r>
  <r>
    <x v="1"/>
    <x v="5"/>
    <s v="De Bonte Raaf"/>
    <x v="6"/>
    <x v="1"/>
    <n v="156"/>
    <x v="2"/>
    <x v="0"/>
    <x v="0"/>
    <x v="1"/>
    <s v="Man"/>
  </r>
  <r>
    <x v="1"/>
    <x v="5"/>
    <s v="De Bonte Raaf"/>
    <x v="7"/>
    <x v="0"/>
    <n v="93.6"/>
    <x v="2"/>
    <x v="4"/>
    <x v="0"/>
    <x v="2"/>
    <s v="Man"/>
  </r>
  <r>
    <x v="1"/>
    <x v="5"/>
    <s v="De Bonte Raaf"/>
    <x v="7"/>
    <x v="1"/>
    <n v="93.6"/>
    <x v="2"/>
    <x v="4"/>
    <x v="0"/>
    <x v="2"/>
    <s v="Man"/>
  </r>
  <r>
    <x v="1"/>
    <x v="5"/>
    <s v="De Bonte Raaf"/>
    <x v="8"/>
    <x v="0"/>
    <n v="102.2"/>
    <x v="3"/>
    <x v="4"/>
    <x v="0"/>
    <x v="2"/>
    <s v="Man"/>
  </r>
  <r>
    <x v="1"/>
    <x v="5"/>
    <s v="De Bonte Raaf"/>
    <x v="8"/>
    <x v="1"/>
    <n v="101"/>
    <x v="3"/>
    <x v="4"/>
    <x v="0"/>
    <x v="2"/>
    <s v="Man"/>
  </r>
  <r>
    <x v="1"/>
    <x v="5"/>
    <s v="De Bonte Raaf"/>
    <x v="8"/>
    <x v="3"/>
    <n v="20"/>
    <x v="3"/>
    <x v="4"/>
    <x v="0"/>
    <x v="2"/>
    <s v="Man"/>
  </r>
  <r>
    <x v="1"/>
    <x v="5"/>
    <s v="De Bonte Raaf"/>
    <x v="8"/>
    <x v="4"/>
    <n v="3"/>
    <x v="3"/>
    <x v="4"/>
    <x v="0"/>
    <x v="2"/>
    <s v="Man"/>
  </r>
</pivotCacheRecords>
</file>

<file path=xl/pivotCache/pivotCacheRecords9.xml><?xml version="1.0" encoding="utf-8"?>
<pivotCacheRecords xmlns="http://schemas.openxmlformats.org/spreadsheetml/2006/main" xmlns:r="http://schemas.openxmlformats.org/officeDocument/2006/relationships" count="269">
  <r>
    <x v="0"/>
    <x v="0"/>
    <s v="De Bonte Raaf"/>
    <x v="0"/>
    <x v="0"/>
    <x v="0"/>
    <x v="0"/>
    <x v="0"/>
    <s v="2010-10-01 00:00:00.0000000"/>
    <m/>
    <m/>
    <x v="0"/>
    <m/>
    <m/>
    <m/>
    <m/>
    <x v="0"/>
    <n v="0"/>
    <n v="0"/>
    <n v="0"/>
    <m/>
    <n v="0"/>
    <n v="0"/>
    <n v="0"/>
    <n v="0"/>
    <n v="0"/>
    <m/>
    <s v=""/>
  </r>
  <r>
    <x v="0"/>
    <x v="1"/>
    <s v="De Bonte Raaf"/>
    <x v="0"/>
    <x v="0"/>
    <x v="0"/>
    <x v="0"/>
    <x v="0"/>
    <s v="2010-10-01 00:00:00.0000000"/>
    <m/>
    <m/>
    <x v="0"/>
    <m/>
    <m/>
    <m/>
    <m/>
    <x v="0"/>
    <n v="0"/>
    <n v="0"/>
    <n v="0"/>
    <m/>
    <n v="0"/>
    <n v="0"/>
    <n v="0"/>
    <n v="0"/>
    <n v="0"/>
    <m/>
    <s v=""/>
  </r>
  <r>
    <x v="0"/>
    <x v="2"/>
    <s v="De Bonte Raaf"/>
    <x v="0"/>
    <x v="0"/>
    <x v="0"/>
    <x v="0"/>
    <x v="0"/>
    <s v="2010-10-01 00:00:00.0000000"/>
    <m/>
    <m/>
    <x v="0"/>
    <m/>
    <m/>
    <m/>
    <m/>
    <x v="0"/>
    <n v="0"/>
    <n v="0"/>
    <n v="0"/>
    <m/>
    <n v="0"/>
    <n v="0"/>
    <n v="0"/>
    <n v="0"/>
    <n v="0"/>
    <m/>
    <s v=""/>
  </r>
  <r>
    <x v="0"/>
    <x v="3"/>
    <s v="De Bonte Raaf"/>
    <x v="0"/>
    <x v="0"/>
    <x v="1"/>
    <x v="0"/>
    <x v="0"/>
    <s v="2010-10-01 00:00:00.0000000"/>
    <m/>
    <m/>
    <x v="0"/>
    <m/>
    <m/>
    <m/>
    <m/>
    <x v="0"/>
    <n v="0"/>
    <n v="0"/>
    <n v="0"/>
    <m/>
    <n v="0"/>
    <n v="0"/>
    <n v="0"/>
    <n v="0"/>
    <n v="0"/>
    <m/>
    <s v=""/>
  </r>
  <r>
    <x v="0"/>
    <x v="4"/>
    <s v="De Bonte Raaf"/>
    <x v="0"/>
    <x v="0"/>
    <x v="1"/>
    <x v="0"/>
    <x v="0"/>
    <s v="2010-10-01 00:00:00.0000000"/>
    <m/>
    <m/>
    <x v="0"/>
    <m/>
    <m/>
    <m/>
    <m/>
    <x v="0"/>
    <n v="0"/>
    <n v="0"/>
    <n v="0"/>
    <m/>
    <n v="0"/>
    <n v="0"/>
    <n v="0"/>
    <n v="0"/>
    <n v="0"/>
    <m/>
    <s v=""/>
  </r>
  <r>
    <x v="0"/>
    <x v="5"/>
    <s v="De Bonte Raaf"/>
    <x v="0"/>
    <x v="0"/>
    <x v="1"/>
    <x v="0"/>
    <x v="0"/>
    <s v="2010-10-01 00:00:00.0000000"/>
    <m/>
    <m/>
    <x v="0"/>
    <m/>
    <m/>
    <m/>
    <m/>
    <x v="0"/>
    <n v="0"/>
    <n v="0"/>
    <n v="0"/>
    <m/>
    <n v="0"/>
    <n v="0"/>
    <n v="0"/>
    <n v="0"/>
    <n v="0"/>
    <m/>
    <s v=""/>
  </r>
  <r>
    <x v="0"/>
    <x v="6"/>
    <s v="De Bonte Raaf"/>
    <x v="0"/>
    <x v="0"/>
    <x v="1"/>
    <x v="0"/>
    <x v="0"/>
    <s v="2010-10-01 00:00:00.0000000"/>
    <m/>
    <m/>
    <x v="0"/>
    <m/>
    <m/>
    <m/>
    <m/>
    <x v="0"/>
    <n v="0"/>
    <n v="7"/>
    <n v="0"/>
    <n v="154.44999999999999"/>
    <n v="0"/>
    <n v="0"/>
    <n v="0"/>
    <n v="0"/>
    <n v="0"/>
    <m/>
    <s v=""/>
  </r>
  <r>
    <x v="0"/>
    <x v="7"/>
    <s v="De Bonte Raaf"/>
    <x v="0"/>
    <x v="0"/>
    <x v="1"/>
    <x v="0"/>
    <x v="0"/>
    <s v="2010-10-01 00:00:00.0000000"/>
    <m/>
    <m/>
    <x v="0"/>
    <m/>
    <m/>
    <m/>
    <m/>
    <x v="0"/>
    <n v="0"/>
    <n v="0"/>
    <n v="0"/>
    <m/>
    <n v="0"/>
    <n v="0"/>
    <n v="0"/>
    <n v="0"/>
    <n v="0"/>
    <m/>
    <s v=""/>
  </r>
  <r>
    <x v="0"/>
    <x v="8"/>
    <s v="De Bonte Raaf"/>
    <x v="0"/>
    <x v="0"/>
    <x v="1"/>
    <x v="0"/>
    <x v="0"/>
    <s v="2010-10-01 00:00:00.0000000"/>
    <m/>
    <m/>
    <x v="0"/>
    <m/>
    <m/>
    <m/>
    <m/>
    <x v="0"/>
    <n v="0"/>
    <n v="0"/>
    <n v="0"/>
    <m/>
    <n v="0"/>
    <n v="0"/>
    <n v="0"/>
    <n v="0"/>
    <n v="0"/>
    <m/>
    <s v=""/>
  </r>
  <r>
    <x v="0"/>
    <x v="9"/>
    <s v="De Bonte Raaf"/>
    <x v="0"/>
    <x v="0"/>
    <x v="1"/>
    <x v="0"/>
    <x v="0"/>
    <s v="2010-10-01 00:00:00.0000000"/>
    <m/>
    <m/>
    <x v="0"/>
    <m/>
    <m/>
    <m/>
    <m/>
    <x v="0"/>
    <n v="0"/>
    <n v="0"/>
    <n v="0"/>
    <m/>
    <n v="0"/>
    <n v="0"/>
    <n v="0"/>
    <n v="0"/>
    <n v="0"/>
    <m/>
    <s v=""/>
  </r>
  <r>
    <x v="0"/>
    <x v="10"/>
    <s v="De Bonte Raaf"/>
    <x v="0"/>
    <x v="0"/>
    <x v="1"/>
    <x v="0"/>
    <x v="0"/>
    <s v="2010-10-01 00:00:00.0000000"/>
    <m/>
    <m/>
    <x v="0"/>
    <m/>
    <m/>
    <m/>
    <m/>
    <x v="0"/>
    <n v="0"/>
    <n v="0"/>
    <n v="0"/>
    <m/>
    <n v="0"/>
    <n v="0"/>
    <n v="0"/>
    <n v="0"/>
    <n v="0"/>
    <m/>
    <s v=""/>
  </r>
  <r>
    <x v="0"/>
    <x v="11"/>
    <s v="De Bonte Raaf"/>
    <x v="0"/>
    <x v="0"/>
    <x v="1"/>
    <x v="0"/>
    <x v="0"/>
    <s v="2010-10-01 00:00:00.0000000"/>
    <m/>
    <m/>
    <x v="0"/>
    <m/>
    <m/>
    <m/>
    <m/>
    <x v="0"/>
    <n v="0"/>
    <n v="0"/>
    <n v="0"/>
    <n v="0.37"/>
    <n v="0"/>
    <n v="0"/>
    <n v="0"/>
    <n v="0"/>
    <n v="0"/>
    <m/>
    <s v=""/>
  </r>
  <r>
    <x v="1"/>
    <x v="0"/>
    <s v="De Bonte Raaf"/>
    <x v="0"/>
    <x v="0"/>
    <x v="1"/>
    <x v="0"/>
    <x v="0"/>
    <s v="2010-10-01 00:00:00.0000000"/>
    <m/>
    <m/>
    <x v="0"/>
    <m/>
    <m/>
    <m/>
    <m/>
    <x v="0"/>
    <n v="0"/>
    <n v="20"/>
    <n v="0"/>
    <n v="413.4"/>
    <n v="0"/>
    <n v="0"/>
    <n v="0"/>
    <n v="0"/>
    <n v="0"/>
    <m/>
    <s v=""/>
  </r>
  <r>
    <x v="1"/>
    <x v="1"/>
    <s v="De Bonte Raaf"/>
    <x v="0"/>
    <x v="0"/>
    <x v="1"/>
    <x v="0"/>
    <x v="0"/>
    <s v="2010-10-01 00:00:00.0000000"/>
    <m/>
    <m/>
    <x v="0"/>
    <m/>
    <m/>
    <m/>
    <m/>
    <x v="0"/>
    <n v="0"/>
    <n v="15"/>
    <n v="0"/>
    <n v="299.63"/>
    <n v="0"/>
    <n v="0"/>
    <n v="0"/>
    <n v="0"/>
    <n v="0"/>
    <m/>
    <s v=""/>
  </r>
  <r>
    <x v="1"/>
    <x v="2"/>
    <s v="De Bonte Raaf"/>
    <x v="0"/>
    <x v="0"/>
    <x v="1"/>
    <x v="1"/>
    <x v="0"/>
    <s v="2010-10-01 00:00:00.0000000"/>
    <m/>
    <m/>
    <x v="0"/>
    <m/>
    <m/>
    <m/>
    <m/>
    <x v="0"/>
    <n v="0"/>
    <n v="120"/>
    <n v="0"/>
    <n v="2422.0700000000002"/>
    <n v="0"/>
    <n v="0"/>
    <n v="0"/>
    <n v="0"/>
    <n v="0"/>
    <m/>
    <s v=""/>
  </r>
  <r>
    <x v="1"/>
    <x v="3"/>
    <s v="De Bonte Raaf"/>
    <x v="0"/>
    <x v="0"/>
    <x v="1"/>
    <x v="1"/>
    <x v="0"/>
    <s v="2010-10-01 00:00:00.0000000"/>
    <m/>
    <m/>
    <x v="0"/>
    <m/>
    <m/>
    <m/>
    <m/>
    <x v="0"/>
    <n v="0"/>
    <n v="15"/>
    <n v="0"/>
    <n v="336.67"/>
    <n v="0"/>
    <n v="0"/>
    <n v="0"/>
    <n v="0"/>
    <n v="0"/>
    <m/>
    <s v=""/>
  </r>
  <r>
    <x v="1"/>
    <x v="4"/>
    <s v="De Bonte Raaf"/>
    <x v="0"/>
    <x v="0"/>
    <x v="1"/>
    <x v="1"/>
    <x v="0"/>
    <s v="2010-10-01 00:00:00.0000000"/>
    <m/>
    <m/>
    <x v="0"/>
    <m/>
    <m/>
    <m/>
    <m/>
    <x v="0"/>
    <n v="0"/>
    <n v="48"/>
    <n v="0"/>
    <n v="1145.47"/>
    <n v="0"/>
    <n v="0"/>
    <n v="0"/>
    <n v="0"/>
    <n v="0"/>
    <m/>
    <s v=""/>
  </r>
  <r>
    <x v="1"/>
    <x v="5"/>
    <s v="De Bonte Raaf"/>
    <x v="0"/>
    <x v="0"/>
    <x v="1"/>
    <x v="1"/>
    <x v="0"/>
    <s v="2010-10-01 00:00:00.0000000"/>
    <m/>
    <m/>
    <x v="0"/>
    <m/>
    <m/>
    <m/>
    <m/>
    <x v="0"/>
    <n v="0"/>
    <n v="25"/>
    <n v="0"/>
    <n v="566.09"/>
    <n v="0"/>
    <n v="0"/>
    <n v="0"/>
    <n v="0"/>
    <n v="0"/>
    <m/>
    <s v=""/>
  </r>
  <r>
    <x v="0"/>
    <x v="0"/>
    <s v="De Bonte Raaf"/>
    <x v="1"/>
    <x v="1"/>
    <x v="0"/>
    <x v="0"/>
    <x v="0"/>
    <s v="2010-10-01 00:00:00.0000000"/>
    <m/>
    <n v="100"/>
    <x v="0"/>
    <m/>
    <m/>
    <m/>
    <m/>
    <x v="0"/>
    <n v="0"/>
    <n v="165.6"/>
    <n v="0"/>
    <n v="2510.0300000000002"/>
    <n v="0"/>
    <n v="0"/>
    <n v="0"/>
    <n v="0"/>
    <n v="0"/>
    <m/>
    <s v=""/>
  </r>
  <r>
    <x v="0"/>
    <x v="1"/>
    <s v="De Bonte Raaf"/>
    <x v="1"/>
    <x v="1"/>
    <x v="0"/>
    <x v="0"/>
    <x v="0"/>
    <s v="2010-10-01 00:00:00.0000000"/>
    <m/>
    <n v="100"/>
    <x v="0"/>
    <m/>
    <m/>
    <m/>
    <m/>
    <x v="0"/>
    <n v="0"/>
    <n v="144"/>
    <n v="0"/>
    <n v="2510.0300000000002"/>
    <n v="0"/>
    <n v="0"/>
    <n v="0"/>
    <n v="0"/>
    <n v="0"/>
    <m/>
    <s v=""/>
  </r>
  <r>
    <x v="0"/>
    <x v="2"/>
    <s v="De Bonte Raaf"/>
    <x v="1"/>
    <x v="1"/>
    <x v="0"/>
    <x v="0"/>
    <x v="0"/>
    <s v="2010-10-01 00:00:00.0000000"/>
    <m/>
    <n v="100"/>
    <x v="0"/>
    <m/>
    <m/>
    <m/>
    <m/>
    <x v="0"/>
    <n v="0"/>
    <n v="158.4"/>
    <n v="0"/>
    <n v="2510.0300000000002"/>
    <n v="0"/>
    <n v="0"/>
    <n v="0"/>
    <n v="0"/>
    <n v="0"/>
    <m/>
    <s v=""/>
  </r>
  <r>
    <x v="0"/>
    <x v="3"/>
    <s v="De Bonte Raaf"/>
    <x v="1"/>
    <x v="1"/>
    <x v="0"/>
    <x v="0"/>
    <x v="0"/>
    <s v="2010-10-01 00:00:00.0000000"/>
    <m/>
    <n v="100"/>
    <x v="0"/>
    <m/>
    <m/>
    <m/>
    <m/>
    <x v="0"/>
    <n v="0"/>
    <n v="158.4"/>
    <n v="0"/>
    <n v="2788.93"/>
    <n v="0"/>
    <n v="0"/>
    <n v="0"/>
    <n v="0"/>
    <n v="0"/>
    <m/>
    <s v=""/>
  </r>
  <r>
    <x v="0"/>
    <x v="4"/>
    <s v="De Bonte Raaf"/>
    <x v="1"/>
    <x v="1"/>
    <x v="0"/>
    <x v="0"/>
    <x v="0"/>
    <s v="2010-10-01 00:00:00.0000000"/>
    <m/>
    <n v="100"/>
    <x v="0"/>
    <m/>
    <m/>
    <m/>
    <m/>
    <x v="0"/>
    <n v="0"/>
    <n v="151.19999999999999"/>
    <n v="0"/>
    <n v="2935.48"/>
    <n v="0"/>
    <n v="0"/>
    <n v="0"/>
    <n v="0"/>
    <n v="0"/>
    <m/>
    <s v=""/>
  </r>
  <r>
    <x v="0"/>
    <x v="5"/>
    <s v="De Bonte Raaf"/>
    <x v="1"/>
    <x v="1"/>
    <x v="0"/>
    <x v="0"/>
    <x v="0"/>
    <s v="2010-10-01 00:00:00.0000000"/>
    <m/>
    <n v="100"/>
    <x v="0"/>
    <m/>
    <m/>
    <m/>
    <m/>
    <x v="0"/>
    <n v="0"/>
    <n v="158.4"/>
    <n v="0"/>
    <n v="2788.93"/>
    <n v="0"/>
    <n v="0"/>
    <n v="0"/>
    <n v="0"/>
    <n v="0"/>
    <m/>
    <s v=""/>
  </r>
  <r>
    <x v="0"/>
    <x v="6"/>
    <s v="De Bonte Raaf"/>
    <x v="1"/>
    <x v="1"/>
    <x v="0"/>
    <x v="0"/>
    <x v="0"/>
    <s v="2010-10-01 00:00:00.0000000"/>
    <m/>
    <n v="100"/>
    <x v="0"/>
    <m/>
    <m/>
    <m/>
    <m/>
    <x v="0"/>
    <n v="0"/>
    <n v="165.6"/>
    <n v="0"/>
    <n v="2788.93"/>
    <n v="0"/>
    <n v="0"/>
    <n v="0"/>
    <n v="0"/>
    <n v="0"/>
    <m/>
    <s v=""/>
  </r>
  <r>
    <x v="0"/>
    <x v="7"/>
    <s v="De Bonte Raaf"/>
    <x v="1"/>
    <x v="1"/>
    <x v="0"/>
    <x v="0"/>
    <x v="0"/>
    <s v="2010-10-01 00:00:00.0000000"/>
    <m/>
    <n v="100"/>
    <x v="0"/>
    <m/>
    <m/>
    <m/>
    <m/>
    <x v="0"/>
    <n v="0"/>
    <n v="151.19999999999999"/>
    <n v="0"/>
    <n v="2788.93"/>
    <n v="0"/>
    <n v="0"/>
    <n v="0"/>
    <n v="0"/>
    <n v="0"/>
    <m/>
    <s v=""/>
  </r>
  <r>
    <x v="0"/>
    <x v="8"/>
    <s v="De Bonte Raaf"/>
    <x v="1"/>
    <x v="1"/>
    <x v="0"/>
    <x v="0"/>
    <x v="0"/>
    <s v="2010-10-01 00:00:00.0000000"/>
    <m/>
    <n v="100"/>
    <x v="0"/>
    <m/>
    <m/>
    <m/>
    <m/>
    <x v="0"/>
    <n v="0"/>
    <n v="158.4"/>
    <n v="0"/>
    <n v="2788.93"/>
    <n v="0"/>
    <n v="0"/>
    <n v="0"/>
    <n v="0"/>
    <n v="0"/>
    <m/>
    <s v=""/>
  </r>
  <r>
    <x v="0"/>
    <x v="9"/>
    <s v="De Bonte Raaf"/>
    <x v="1"/>
    <x v="1"/>
    <x v="0"/>
    <x v="0"/>
    <x v="0"/>
    <s v="2010-10-01 00:00:00.0000000"/>
    <m/>
    <n v="100"/>
    <x v="0"/>
    <m/>
    <m/>
    <m/>
    <m/>
    <x v="0"/>
    <n v="0"/>
    <n v="158.4"/>
    <n v="0"/>
    <n v="2788.93"/>
    <n v="0"/>
    <n v="0"/>
    <n v="0"/>
    <n v="0"/>
    <n v="0"/>
    <m/>
    <s v=""/>
  </r>
  <r>
    <x v="0"/>
    <x v="10"/>
    <s v="De Bonte Raaf"/>
    <x v="1"/>
    <x v="1"/>
    <x v="0"/>
    <x v="0"/>
    <x v="0"/>
    <s v="2010-10-01 00:00:00.0000000"/>
    <m/>
    <n v="100"/>
    <x v="0"/>
    <m/>
    <m/>
    <m/>
    <m/>
    <x v="0"/>
    <n v="0"/>
    <n v="151.19999999999999"/>
    <n v="0"/>
    <n v="2788.93"/>
    <n v="0"/>
    <n v="0"/>
    <n v="0"/>
    <n v="0"/>
    <n v="0"/>
    <m/>
    <s v=""/>
  </r>
  <r>
    <x v="0"/>
    <x v="11"/>
    <s v="De Bonte Raaf"/>
    <x v="1"/>
    <x v="1"/>
    <x v="0"/>
    <x v="0"/>
    <x v="0"/>
    <s v="2010-10-01 00:00:00.0000000"/>
    <m/>
    <n v="100"/>
    <x v="0"/>
    <m/>
    <m/>
    <m/>
    <m/>
    <x v="0"/>
    <n v="0"/>
    <n v="165.6"/>
    <n v="0"/>
    <n v="2857.32"/>
    <n v="0"/>
    <n v="0"/>
    <n v="0"/>
    <n v="0"/>
    <n v="0"/>
    <m/>
    <s v=""/>
  </r>
  <r>
    <x v="1"/>
    <x v="0"/>
    <s v="De Bonte Raaf"/>
    <x v="1"/>
    <x v="1"/>
    <x v="0"/>
    <x v="0"/>
    <x v="0"/>
    <s v="2010-10-01 00:00:00.0000000"/>
    <m/>
    <n v="100"/>
    <x v="0"/>
    <m/>
    <m/>
    <m/>
    <m/>
    <x v="0"/>
    <n v="0"/>
    <n v="151.19999999999999"/>
    <n v="0"/>
    <n v="2805.66"/>
    <n v="0"/>
    <n v="0"/>
    <n v="0"/>
    <n v="0"/>
    <n v="0"/>
    <m/>
    <s v=""/>
  </r>
  <r>
    <x v="1"/>
    <x v="1"/>
    <s v="De Bonte Raaf"/>
    <x v="1"/>
    <x v="1"/>
    <x v="0"/>
    <x v="0"/>
    <x v="0"/>
    <s v="2010-10-01 00:00:00.0000000"/>
    <m/>
    <n v="100"/>
    <x v="1"/>
    <n v="87174"/>
    <s v="17-02-2021"/>
    <s v="29-03-2021"/>
    <n v="12"/>
    <x v="1"/>
    <n v="57.6"/>
    <n v="144"/>
    <n v="40"/>
    <n v="2846.37"/>
    <n v="1138.55"/>
    <n v="1"/>
    <n v="1"/>
    <n v="0"/>
    <n v="0"/>
    <n v="100"/>
    <n v="1"/>
  </r>
  <r>
    <x v="1"/>
    <x v="2"/>
    <s v="De Bonte Raaf"/>
    <x v="1"/>
    <x v="1"/>
    <x v="0"/>
    <x v="1"/>
    <x v="0"/>
    <s v="2010-10-01 00:00:00.0000000"/>
    <m/>
    <n v="100"/>
    <x v="1"/>
    <n v="87174"/>
    <s v="17-02-2021"/>
    <s v="29-03-2021"/>
    <n v="41"/>
    <x v="1"/>
    <n v="151.19999999999999"/>
    <n v="165.6"/>
    <n v="91.3"/>
    <n v="2846.37"/>
    <n v="2598.86"/>
    <n v="1"/>
    <n v="0"/>
    <n v="0"/>
    <n v="0"/>
    <n v="100"/>
    <s v=""/>
  </r>
  <r>
    <x v="1"/>
    <x v="2"/>
    <s v="De Bonte Raaf"/>
    <x v="1"/>
    <x v="1"/>
    <x v="0"/>
    <x v="1"/>
    <x v="0"/>
    <s v="2010-10-01 00:00:00.0000000"/>
    <m/>
    <n v="100"/>
    <x v="1"/>
    <n v="87174"/>
    <s v="30-03-2021"/>
    <m/>
    <n v="43"/>
    <x v="2"/>
    <n v="0"/>
    <n v="165.6"/>
    <n v="4.3499999999999996"/>
    <n v="2846.37"/>
    <n v="123.75"/>
    <n v="0"/>
    <n v="0"/>
    <n v="0"/>
    <n v="1"/>
    <n v="50"/>
    <n v="1"/>
  </r>
  <r>
    <x v="1"/>
    <x v="3"/>
    <s v="De Bonte Raaf"/>
    <x v="1"/>
    <x v="1"/>
    <x v="0"/>
    <x v="1"/>
    <x v="0"/>
    <s v="2010-10-01 00:00:00.0000000"/>
    <m/>
    <n v="100"/>
    <x v="1"/>
    <n v="87174"/>
    <s v="30-03-2021"/>
    <m/>
    <n v="73"/>
    <x v="2"/>
    <n v="79.2"/>
    <n v="158.4"/>
    <n v="50"/>
    <n v="3228.51"/>
    <n v="1614.26"/>
    <n v="1"/>
    <n v="0"/>
    <n v="0"/>
    <n v="0"/>
    <n v="50"/>
    <s v=""/>
  </r>
  <r>
    <x v="1"/>
    <x v="4"/>
    <s v="De Bonte Raaf"/>
    <x v="1"/>
    <x v="1"/>
    <x v="0"/>
    <x v="1"/>
    <x v="0"/>
    <s v="2010-10-01 00:00:00.0000000"/>
    <m/>
    <n v="100"/>
    <x v="1"/>
    <n v="87174"/>
    <s v="30-03-2021"/>
    <m/>
    <n v="104"/>
    <x v="2"/>
    <n v="75.599999999999994"/>
    <n v="176.2"/>
    <n v="42.91"/>
    <n v="3709.07"/>
    <n v="1591.4"/>
    <n v="1"/>
    <n v="0"/>
    <n v="0"/>
    <n v="0"/>
    <n v="50"/>
    <s v=""/>
  </r>
  <r>
    <x v="1"/>
    <x v="5"/>
    <s v="De Bonte Raaf"/>
    <x v="1"/>
    <x v="1"/>
    <x v="0"/>
    <x v="1"/>
    <x v="0"/>
    <s v="2010-10-01 00:00:00.0000000"/>
    <m/>
    <n v="100"/>
    <x v="1"/>
    <n v="87174"/>
    <s v="30-03-2021"/>
    <m/>
    <n v="134"/>
    <x v="2"/>
    <n v="79.2"/>
    <n v="158.4"/>
    <n v="50"/>
    <n v="3228.51"/>
    <n v="1614.26"/>
    <n v="1"/>
    <n v="0"/>
    <n v="0"/>
    <n v="0"/>
    <n v="50"/>
    <s v=""/>
  </r>
  <r>
    <x v="0"/>
    <x v="3"/>
    <s v="De Bonte Raaf"/>
    <x v="2"/>
    <x v="0"/>
    <x v="0"/>
    <x v="1"/>
    <x v="0"/>
    <s v="2020-04-01 00:00:00.0000000"/>
    <s v="2020-12-15 00:00:00.0000000"/>
    <n v="100"/>
    <x v="0"/>
    <m/>
    <m/>
    <m/>
    <m/>
    <x v="0"/>
    <n v="0"/>
    <n v="158.4"/>
    <n v="0"/>
    <n v="2227.5700000000002"/>
    <n v="0"/>
    <n v="0"/>
    <n v="0"/>
    <n v="0"/>
    <n v="0"/>
    <m/>
    <s v=""/>
  </r>
  <r>
    <x v="0"/>
    <x v="4"/>
    <s v="De Bonte Raaf"/>
    <x v="2"/>
    <x v="0"/>
    <x v="0"/>
    <x v="1"/>
    <x v="0"/>
    <s v="2020-04-01 00:00:00.0000000"/>
    <s v="2020-12-15 00:00:00.0000000"/>
    <n v="100"/>
    <x v="0"/>
    <m/>
    <m/>
    <m/>
    <m/>
    <x v="0"/>
    <n v="0"/>
    <n v="151.19999999999999"/>
    <n v="0"/>
    <n v="2277.38"/>
    <n v="0"/>
    <n v="0"/>
    <n v="0"/>
    <n v="0"/>
    <n v="0"/>
    <m/>
    <s v=""/>
  </r>
  <r>
    <x v="0"/>
    <x v="5"/>
    <s v="De Bonte Raaf"/>
    <x v="2"/>
    <x v="0"/>
    <x v="0"/>
    <x v="1"/>
    <x v="0"/>
    <s v="2020-04-01 00:00:00.0000000"/>
    <s v="2020-12-15 00:00:00.0000000"/>
    <n v="100"/>
    <x v="0"/>
    <m/>
    <m/>
    <m/>
    <m/>
    <x v="0"/>
    <n v="0"/>
    <n v="158.4"/>
    <n v="0"/>
    <n v="2227.5700000000002"/>
    <n v="0"/>
    <n v="0"/>
    <n v="0"/>
    <n v="0"/>
    <n v="0"/>
    <m/>
    <s v=""/>
  </r>
  <r>
    <x v="0"/>
    <x v="6"/>
    <s v="De Bonte Raaf"/>
    <x v="2"/>
    <x v="0"/>
    <x v="0"/>
    <x v="1"/>
    <x v="0"/>
    <s v="2020-04-01 00:00:00.0000000"/>
    <s v="2020-12-15 00:00:00.0000000"/>
    <n v="100"/>
    <x v="0"/>
    <m/>
    <m/>
    <m/>
    <m/>
    <x v="0"/>
    <n v="0"/>
    <n v="165.6"/>
    <n v="0"/>
    <n v="2227.5700000000002"/>
    <n v="0"/>
    <n v="0"/>
    <n v="0"/>
    <n v="0"/>
    <n v="0"/>
    <m/>
    <s v=""/>
  </r>
  <r>
    <x v="0"/>
    <x v="7"/>
    <s v="De Bonte Raaf"/>
    <x v="2"/>
    <x v="0"/>
    <x v="0"/>
    <x v="1"/>
    <x v="0"/>
    <s v="2020-04-01 00:00:00.0000000"/>
    <s v="2020-12-15 00:00:00.0000000"/>
    <n v="100"/>
    <x v="0"/>
    <m/>
    <m/>
    <m/>
    <m/>
    <x v="0"/>
    <n v="0"/>
    <n v="151.19999999999999"/>
    <n v="0"/>
    <n v="2227.5700000000002"/>
    <n v="0"/>
    <n v="0"/>
    <n v="0"/>
    <n v="0"/>
    <n v="0"/>
    <m/>
    <s v=""/>
  </r>
  <r>
    <x v="0"/>
    <x v="8"/>
    <s v="De Bonte Raaf"/>
    <x v="2"/>
    <x v="0"/>
    <x v="0"/>
    <x v="1"/>
    <x v="0"/>
    <s v="2020-04-01 00:00:00.0000000"/>
    <s v="2020-12-15 00:00:00.0000000"/>
    <n v="100"/>
    <x v="0"/>
    <m/>
    <m/>
    <m/>
    <m/>
    <x v="0"/>
    <n v="0"/>
    <n v="158.4"/>
    <n v="0"/>
    <n v="2227.5700000000002"/>
    <n v="0"/>
    <n v="0"/>
    <n v="0"/>
    <n v="0"/>
    <n v="0"/>
    <m/>
    <s v=""/>
  </r>
  <r>
    <x v="0"/>
    <x v="9"/>
    <s v="De Bonte Raaf"/>
    <x v="2"/>
    <x v="0"/>
    <x v="0"/>
    <x v="1"/>
    <x v="0"/>
    <s v="2020-04-01 00:00:00.0000000"/>
    <s v="2020-12-15 00:00:00.0000000"/>
    <n v="100"/>
    <x v="0"/>
    <m/>
    <m/>
    <m/>
    <m/>
    <x v="0"/>
    <n v="0"/>
    <n v="158.4"/>
    <n v="0"/>
    <n v="2227.5700000000002"/>
    <n v="0"/>
    <n v="0"/>
    <n v="0"/>
    <n v="0"/>
    <n v="0"/>
    <m/>
    <s v=""/>
  </r>
  <r>
    <x v="0"/>
    <x v="10"/>
    <s v="De Bonte Raaf"/>
    <x v="2"/>
    <x v="0"/>
    <x v="0"/>
    <x v="1"/>
    <x v="0"/>
    <s v="2020-04-01 00:00:00.0000000"/>
    <s v="2020-12-15 00:00:00.0000000"/>
    <n v="100"/>
    <x v="0"/>
    <m/>
    <m/>
    <m/>
    <m/>
    <x v="0"/>
    <n v="0"/>
    <n v="151.19999999999999"/>
    <n v="0"/>
    <n v="2227.5700000000002"/>
    <n v="0"/>
    <n v="0"/>
    <n v="0"/>
    <n v="0"/>
    <n v="0"/>
    <m/>
    <s v=""/>
  </r>
  <r>
    <x v="0"/>
    <x v="11"/>
    <s v="De Bonte Raaf"/>
    <x v="2"/>
    <x v="0"/>
    <x v="0"/>
    <x v="1"/>
    <x v="0"/>
    <s v="2020-04-01 00:00:00.0000000"/>
    <s v="2020-12-15 00:00:00.0000000"/>
    <n v="100"/>
    <x v="0"/>
    <m/>
    <m/>
    <m/>
    <m/>
    <x v="0"/>
    <n v="0"/>
    <n v="384.21"/>
    <n v="0"/>
    <n v="2197.59"/>
    <n v="0"/>
    <n v="0"/>
    <n v="0"/>
    <n v="0"/>
    <n v="0"/>
    <m/>
    <s v=""/>
  </r>
  <r>
    <x v="0"/>
    <x v="3"/>
    <s v="De Bonte Raaf"/>
    <x v="3"/>
    <x v="2"/>
    <x v="2"/>
    <x v="1"/>
    <x v="1"/>
    <s v="2020-04-15 00:00:00.0000000"/>
    <m/>
    <n v="66.67"/>
    <x v="0"/>
    <m/>
    <m/>
    <m/>
    <m/>
    <x v="0"/>
    <n v="0"/>
    <n v="50.4"/>
    <n v="0"/>
    <n v="742.17"/>
    <n v="0"/>
    <n v="0"/>
    <n v="0"/>
    <n v="0"/>
    <n v="0"/>
    <m/>
    <s v=""/>
  </r>
  <r>
    <x v="0"/>
    <x v="4"/>
    <s v="De Bonte Raaf"/>
    <x v="3"/>
    <x v="2"/>
    <x v="2"/>
    <x v="1"/>
    <x v="1"/>
    <s v="2020-04-15 00:00:00.0000000"/>
    <m/>
    <n v="66.67"/>
    <x v="0"/>
    <m/>
    <m/>
    <m/>
    <m/>
    <x v="0"/>
    <n v="0"/>
    <n v="86.4"/>
    <n v="0"/>
    <n v="1382.04"/>
    <n v="0"/>
    <n v="0"/>
    <n v="0"/>
    <n v="0"/>
    <n v="0"/>
    <m/>
    <s v=""/>
  </r>
  <r>
    <x v="0"/>
    <x v="5"/>
    <s v="De Bonte Raaf"/>
    <x v="3"/>
    <x v="2"/>
    <x v="2"/>
    <x v="1"/>
    <x v="1"/>
    <s v="2020-04-15 00:00:00.0000000"/>
    <m/>
    <n v="66.67"/>
    <x v="0"/>
    <m/>
    <m/>
    <m/>
    <m/>
    <x v="0"/>
    <n v="0"/>
    <n v="100.8"/>
    <n v="0"/>
    <n v="1359.05"/>
    <n v="0"/>
    <n v="0"/>
    <n v="0"/>
    <n v="0"/>
    <n v="0"/>
    <m/>
    <s v=""/>
  </r>
  <r>
    <x v="0"/>
    <x v="6"/>
    <s v="De Bonte Raaf"/>
    <x v="3"/>
    <x v="2"/>
    <x v="2"/>
    <x v="1"/>
    <x v="1"/>
    <s v="2020-04-15 00:00:00.0000000"/>
    <m/>
    <n v="66.67"/>
    <x v="0"/>
    <m/>
    <m/>
    <m/>
    <m/>
    <x v="0"/>
    <n v="0"/>
    <n v="93.6"/>
    <n v="0"/>
    <n v="1359.05"/>
    <n v="0"/>
    <n v="0"/>
    <n v="0"/>
    <n v="0"/>
    <n v="0"/>
    <m/>
    <s v=""/>
  </r>
  <r>
    <x v="0"/>
    <x v="7"/>
    <s v="De Bonte Raaf"/>
    <x v="3"/>
    <x v="2"/>
    <x v="2"/>
    <x v="1"/>
    <x v="1"/>
    <s v="2020-04-15 00:00:00.0000000"/>
    <m/>
    <n v="66.67"/>
    <x v="0"/>
    <m/>
    <m/>
    <m/>
    <m/>
    <x v="0"/>
    <n v="0"/>
    <n v="93.6"/>
    <n v="0"/>
    <n v="1359.05"/>
    <n v="0"/>
    <n v="0"/>
    <n v="0"/>
    <n v="0"/>
    <n v="0"/>
    <m/>
    <s v=""/>
  </r>
  <r>
    <x v="0"/>
    <x v="8"/>
    <s v="De Bonte Raaf"/>
    <x v="3"/>
    <x v="2"/>
    <x v="2"/>
    <x v="1"/>
    <x v="1"/>
    <s v="2020-04-15 00:00:00.0000000"/>
    <m/>
    <n v="66.67"/>
    <x v="0"/>
    <m/>
    <m/>
    <m/>
    <m/>
    <x v="0"/>
    <n v="0"/>
    <n v="93.6"/>
    <n v="0"/>
    <n v="1359.05"/>
    <n v="0"/>
    <n v="0"/>
    <n v="0"/>
    <n v="0"/>
    <n v="0"/>
    <m/>
    <s v=""/>
  </r>
  <r>
    <x v="0"/>
    <x v="9"/>
    <s v="De Bonte Raaf"/>
    <x v="3"/>
    <x v="2"/>
    <x v="2"/>
    <x v="1"/>
    <x v="1"/>
    <s v="2020-04-15 00:00:00.0000000"/>
    <m/>
    <n v="66.67"/>
    <x v="0"/>
    <m/>
    <m/>
    <m/>
    <m/>
    <x v="0"/>
    <n v="0"/>
    <n v="93.6"/>
    <n v="0"/>
    <n v="1359.05"/>
    <n v="0"/>
    <n v="0"/>
    <n v="0"/>
    <n v="0"/>
    <n v="0"/>
    <m/>
    <s v=""/>
  </r>
  <r>
    <x v="0"/>
    <x v="10"/>
    <s v="De Bonte Raaf"/>
    <x v="3"/>
    <x v="2"/>
    <x v="2"/>
    <x v="1"/>
    <x v="1"/>
    <s v="2020-04-15 00:00:00.0000000"/>
    <m/>
    <n v="66.67"/>
    <x v="0"/>
    <m/>
    <m/>
    <m/>
    <m/>
    <x v="0"/>
    <n v="0"/>
    <n v="93.6"/>
    <n v="0"/>
    <n v="1359.05"/>
    <n v="0"/>
    <n v="0"/>
    <n v="0"/>
    <n v="0"/>
    <n v="0"/>
    <m/>
    <s v=""/>
  </r>
  <r>
    <x v="0"/>
    <x v="11"/>
    <s v="De Bonte Raaf"/>
    <x v="3"/>
    <x v="2"/>
    <x v="2"/>
    <x v="1"/>
    <x v="1"/>
    <s v="2020-04-15 00:00:00.0000000"/>
    <m/>
    <n v="66.67"/>
    <x v="0"/>
    <m/>
    <m/>
    <m/>
    <m/>
    <x v="0"/>
    <n v="0"/>
    <n v="100.8"/>
    <n v="0"/>
    <n v="1382.97"/>
    <n v="0"/>
    <n v="0"/>
    <n v="0"/>
    <n v="0"/>
    <n v="0"/>
    <m/>
    <s v=""/>
  </r>
  <r>
    <x v="1"/>
    <x v="0"/>
    <s v="De Bonte Raaf"/>
    <x v="3"/>
    <x v="3"/>
    <x v="3"/>
    <x v="1"/>
    <x v="1"/>
    <s v="2020-04-15 00:00:00.0000000"/>
    <m/>
    <n v="66.67"/>
    <x v="0"/>
    <m/>
    <m/>
    <m/>
    <m/>
    <x v="0"/>
    <n v="0"/>
    <m/>
    <n v="0"/>
    <m/>
    <n v="0"/>
    <n v="0"/>
    <n v="0"/>
    <n v="0"/>
    <n v="0"/>
    <m/>
    <s v=""/>
  </r>
  <r>
    <x v="1"/>
    <x v="3"/>
    <s v="De Bonte Raaf"/>
    <x v="3"/>
    <x v="4"/>
    <x v="1"/>
    <x v="1"/>
    <x v="1"/>
    <s v="2020-04-15 00:00:00.0000000"/>
    <m/>
    <n v="66.67"/>
    <x v="0"/>
    <m/>
    <m/>
    <m/>
    <m/>
    <x v="0"/>
    <n v="0"/>
    <n v="104"/>
    <n v="0"/>
    <n v="1751.54"/>
    <n v="0"/>
    <n v="0"/>
    <n v="0"/>
    <n v="0"/>
    <n v="0"/>
    <m/>
    <s v=""/>
  </r>
  <r>
    <x v="1"/>
    <x v="4"/>
    <s v="De Bonte Raaf"/>
    <x v="3"/>
    <x v="4"/>
    <x v="0"/>
    <x v="1"/>
    <x v="1"/>
    <s v="2020-04-15 00:00:00.0000000"/>
    <m/>
    <n v="66.67"/>
    <x v="0"/>
    <m/>
    <m/>
    <m/>
    <m/>
    <x v="0"/>
    <n v="0"/>
    <n v="104"/>
    <n v="0"/>
    <n v="1818.03"/>
    <n v="0"/>
    <n v="0"/>
    <n v="0"/>
    <n v="0"/>
    <n v="0"/>
    <m/>
    <s v=""/>
  </r>
  <r>
    <x v="1"/>
    <x v="5"/>
    <s v="De Bonte Raaf"/>
    <x v="3"/>
    <x v="4"/>
    <x v="0"/>
    <x v="1"/>
    <x v="1"/>
    <s v="2020-04-15 00:00:00.0000000"/>
    <m/>
    <n v="66.67"/>
    <x v="0"/>
    <m/>
    <m/>
    <m/>
    <m/>
    <x v="0"/>
    <n v="0"/>
    <n v="104"/>
    <n v="0"/>
    <n v="1751.54"/>
    <n v="0"/>
    <n v="0"/>
    <n v="0"/>
    <n v="0"/>
    <n v="0"/>
    <m/>
    <s v=""/>
  </r>
  <r>
    <x v="1"/>
    <x v="1"/>
    <s v="De Bonte Raaf"/>
    <x v="3"/>
    <x v="2"/>
    <x v="2"/>
    <x v="1"/>
    <x v="1"/>
    <s v="2020-04-15 00:00:00.0000000"/>
    <m/>
    <n v="66.67"/>
    <x v="1"/>
    <n v="87172"/>
    <s v="12-02-2021"/>
    <s v="29-03-2021"/>
    <n v="17"/>
    <x v="1"/>
    <n v="48"/>
    <n v="86.4"/>
    <n v="55.56"/>
    <n v="1362.71"/>
    <n v="757.06"/>
    <n v="1"/>
    <n v="1"/>
    <n v="0"/>
    <n v="0"/>
    <n v="100"/>
    <n v="1"/>
  </r>
  <r>
    <x v="1"/>
    <x v="2"/>
    <s v="De Bonte Raaf"/>
    <x v="3"/>
    <x v="4"/>
    <x v="1"/>
    <x v="1"/>
    <x v="1"/>
    <s v="2020-04-15 00:00:00.0000000"/>
    <m/>
    <n v="66.67"/>
    <x v="1"/>
    <n v="87172"/>
    <s v="12-02-2021"/>
    <s v="29-03-2021"/>
    <n v="46"/>
    <x v="2"/>
    <n v="104"/>
    <n v="112"/>
    <n v="92.86"/>
    <n v="1532.98"/>
    <n v="1423.48"/>
    <n v="1"/>
    <n v="0"/>
    <n v="1"/>
    <n v="0"/>
    <n v="100"/>
    <n v="1"/>
  </r>
  <r>
    <x v="1"/>
    <x v="1"/>
    <s v="De Bonte Raaf"/>
    <x v="4"/>
    <x v="4"/>
    <x v="2"/>
    <x v="1"/>
    <x v="0"/>
    <s v="2021-02-01 00:00:00.0000000"/>
    <s v="2021-05-31 00:00:00.0000000"/>
    <n v="100"/>
    <x v="0"/>
    <m/>
    <m/>
    <m/>
    <m/>
    <x v="0"/>
    <n v="0"/>
    <n v="144"/>
    <n v="0"/>
    <n v="2234.7199999999998"/>
    <n v="0"/>
    <n v="0"/>
    <n v="0"/>
    <n v="0"/>
    <n v="0"/>
    <m/>
    <s v=""/>
  </r>
  <r>
    <x v="1"/>
    <x v="2"/>
    <s v="De Bonte Raaf"/>
    <x v="4"/>
    <x v="4"/>
    <x v="2"/>
    <x v="1"/>
    <x v="0"/>
    <s v="2021-02-01 00:00:00.0000000"/>
    <s v="2021-05-31 00:00:00.0000000"/>
    <n v="100"/>
    <x v="0"/>
    <m/>
    <m/>
    <m/>
    <m/>
    <x v="0"/>
    <n v="0"/>
    <n v="165.6"/>
    <n v="0"/>
    <n v="2234.7199999999998"/>
    <n v="0"/>
    <n v="0"/>
    <n v="0"/>
    <n v="0"/>
    <n v="0"/>
    <m/>
    <s v=""/>
  </r>
  <r>
    <x v="1"/>
    <x v="3"/>
    <s v="De Bonte Raaf"/>
    <x v="4"/>
    <x v="4"/>
    <x v="2"/>
    <x v="1"/>
    <x v="0"/>
    <s v="2021-02-01 00:00:00.0000000"/>
    <s v="2021-05-31 00:00:00.0000000"/>
    <n v="100"/>
    <x v="0"/>
    <m/>
    <m/>
    <m/>
    <m/>
    <x v="0"/>
    <n v="0"/>
    <n v="158.4"/>
    <n v="0"/>
    <n v="2549.25"/>
    <n v="0"/>
    <n v="0"/>
    <n v="0"/>
    <n v="0"/>
    <n v="0"/>
    <m/>
    <s v=""/>
  </r>
  <r>
    <x v="1"/>
    <x v="4"/>
    <s v="De Bonte Raaf"/>
    <x v="4"/>
    <x v="4"/>
    <x v="2"/>
    <x v="1"/>
    <x v="0"/>
    <s v="2021-02-01 00:00:00.0000000"/>
    <s v="2021-05-31 00:00:00.0000000"/>
    <n v="100"/>
    <x v="0"/>
    <m/>
    <m/>
    <m/>
    <m/>
    <x v="0"/>
    <n v="0"/>
    <n v="151.19999999999999"/>
    <n v="0"/>
    <n v="2696.81"/>
    <n v="0"/>
    <n v="0"/>
    <n v="0"/>
    <n v="0"/>
    <n v="0"/>
    <m/>
    <s v=""/>
  </r>
  <r>
    <x v="1"/>
    <x v="1"/>
    <s v="De Bonte Raaf"/>
    <x v="5"/>
    <x v="0"/>
    <x v="2"/>
    <x v="1"/>
    <x v="1"/>
    <s v="2021-02-15 00:00:00.0000000"/>
    <m/>
    <n v="41.67"/>
    <x v="0"/>
    <m/>
    <m/>
    <m/>
    <m/>
    <x v="0"/>
    <n v="0"/>
    <n v="30"/>
    <n v="0"/>
    <n v="465.61"/>
    <n v="0"/>
    <n v="0"/>
    <n v="0"/>
    <n v="0"/>
    <n v="0"/>
    <m/>
    <s v=""/>
  </r>
  <r>
    <x v="1"/>
    <x v="2"/>
    <s v="De Bonte Raaf"/>
    <x v="5"/>
    <x v="0"/>
    <x v="2"/>
    <x v="1"/>
    <x v="1"/>
    <s v="2021-02-15 00:00:00.0000000"/>
    <m/>
    <n v="41.67"/>
    <x v="0"/>
    <m/>
    <m/>
    <m/>
    <m/>
    <x v="0"/>
    <n v="0"/>
    <n v="69"/>
    <n v="0"/>
    <n v="943.93"/>
    <n v="0"/>
    <n v="0"/>
    <n v="0"/>
    <n v="0"/>
    <n v="0"/>
    <m/>
    <s v=""/>
  </r>
  <r>
    <x v="1"/>
    <x v="4"/>
    <s v="De Bonte Raaf"/>
    <x v="5"/>
    <x v="0"/>
    <x v="2"/>
    <x v="1"/>
    <x v="1"/>
    <s v="2021-02-15 00:00:00.0000000"/>
    <m/>
    <n v="41.67"/>
    <x v="0"/>
    <m/>
    <m/>
    <m/>
    <m/>
    <x v="0"/>
    <n v="0"/>
    <n v="63"/>
    <n v="0"/>
    <n v="1107.56"/>
    <n v="0"/>
    <n v="0"/>
    <n v="0"/>
    <n v="0"/>
    <n v="0"/>
    <m/>
    <s v=""/>
  </r>
  <r>
    <x v="1"/>
    <x v="5"/>
    <s v="De Bonte Raaf"/>
    <x v="5"/>
    <x v="0"/>
    <x v="2"/>
    <x v="1"/>
    <x v="1"/>
    <s v="2021-02-15 00:00:00.0000000"/>
    <m/>
    <n v="41.67"/>
    <x v="0"/>
    <m/>
    <m/>
    <m/>
    <m/>
    <x v="0"/>
    <n v="0"/>
    <n v="66"/>
    <n v="0"/>
    <n v="1062.27"/>
    <n v="0"/>
    <n v="0"/>
    <n v="0"/>
    <n v="0"/>
    <n v="0"/>
    <m/>
    <s v=""/>
  </r>
  <r>
    <x v="1"/>
    <x v="3"/>
    <s v="De Bonte Raaf"/>
    <x v="5"/>
    <x v="0"/>
    <x v="2"/>
    <x v="1"/>
    <x v="1"/>
    <s v="2021-02-15 00:00:00.0000000"/>
    <m/>
    <n v="41.67"/>
    <x v="1"/>
    <n v="87432"/>
    <s v="12-04-2021"/>
    <s v="14-04-2021"/>
    <n v="3"/>
    <x v="3"/>
    <n v="9"/>
    <n v="66"/>
    <n v="13.64"/>
    <n v="1062.27"/>
    <n v="144.85"/>
    <n v="1"/>
    <n v="1"/>
    <n v="0"/>
    <n v="0"/>
    <n v="100"/>
    <n v="1"/>
  </r>
  <r>
    <x v="1"/>
    <x v="3"/>
    <s v="De Bonte Raaf"/>
    <x v="5"/>
    <x v="0"/>
    <x v="2"/>
    <x v="1"/>
    <x v="1"/>
    <s v="2021-02-15 00:00:00.0000000"/>
    <m/>
    <n v="41.67"/>
    <x v="1"/>
    <n v="87432"/>
    <s v="15-04-2021"/>
    <s v="19-04-2021"/>
    <n v="8"/>
    <x v="1"/>
    <n v="0"/>
    <n v="66"/>
    <n v="5.45"/>
    <n v="1062.27"/>
    <n v="57.94"/>
    <n v="0"/>
    <n v="0"/>
    <n v="1"/>
    <n v="0"/>
    <n v="40"/>
    <n v="1"/>
  </r>
  <r>
    <x v="1"/>
    <x v="2"/>
    <s v="De Bonte Raaf"/>
    <x v="6"/>
    <x v="4"/>
    <x v="4"/>
    <x v="1"/>
    <x v="0"/>
    <s v="2021-03-01 00:00:00.0000000"/>
    <m/>
    <n v="100"/>
    <x v="0"/>
    <m/>
    <m/>
    <m/>
    <m/>
    <x v="0"/>
    <n v="0"/>
    <n v="165.6"/>
    <n v="0"/>
    <n v="4838.78"/>
    <n v="0"/>
    <n v="0"/>
    <n v="0"/>
    <n v="0"/>
    <n v="0"/>
    <m/>
    <s v=""/>
  </r>
  <r>
    <x v="1"/>
    <x v="3"/>
    <s v="De Bonte Raaf"/>
    <x v="6"/>
    <x v="4"/>
    <x v="4"/>
    <x v="1"/>
    <x v="0"/>
    <s v="2021-03-01 00:00:00.0000000"/>
    <m/>
    <n v="100"/>
    <x v="0"/>
    <m/>
    <m/>
    <m/>
    <m/>
    <x v="0"/>
    <n v="0"/>
    <n v="166.4"/>
    <n v="0"/>
    <n v="5441.91"/>
    <n v="0"/>
    <n v="0"/>
    <n v="0"/>
    <n v="0"/>
    <n v="0"/>
    <m/>
    <s v=""/>
  </r>
  <r>
    <x v="1"/>
    <x v="4"/>
    <s v="De Bonte Raaf"/>
    <x v="6"/>
    <x v="4"/>
    <x v="4"/>
    <x v="1"/>
    <x v="0"/>
    <s v="2021-03-01 00:00:00.0000000"/>
    <m/>
    <n v="100"/>
    <x v="0"/>
    <m/>
    <m/>
    <m/>
    <m/>
    <x v="0"/>
    <n v="0"/>
    <n v="151.19999999999999"/>
    <n v="0"/>
    <n v="5554.1"/>
    <n v="0"/>
    <n v="0"/>
    <n v="0"/>
    <n v="0"/>
    <n v="0"/>
    <m/>
    <s v=""/>
  </r>
  <r>
    <x v="1"/>
    <x v="5"/>
    <s v="De Bonte Raaf"/>
    <x v="6"/>
    <x v="4"/>
    <x v="4"/>
    <x v="1"/>
    <x v="0"/>
    <s v="2021-03-01 00:00:00.0000000"/>
    <m/>
    <n v="100"/>
    <x v="0"/>
    <m/>
    <m/>
    <m/>
    <m/>
    <x v="0"/>
    <n v="0"/>
    <n v="162.4"/>
    <n v="0"/>
    <n v="5512.51"/>
    <n v="0"/>
    <n v="0"/>
    <n v="0"/>
    <n v="0"/>
    <n v="0"/>
    <m/>
    <s v=""/>
  </r>
  <r>
    <x v="1"/>
    <x v="2"/>
    <s v="De Bonte Raaf"/>
    <x v="7"/>
    <x v="5"/>
    <x v="5"/>
    <x v="1"/>
    <x v="0"/>
    <s v="2021-03-01 00:00:00.0000000"/>
    <m/>
    <m/>
    <x v="0"/>
    <m/>
    <m/>
    <m/>
    <m/>
    <x v="0"/>
    <n v="0"/>
    <n v="10"/>
    <n v="0"/>
    <n v="82.83"/>
    <n v="0"/>
    <n v="0"/>
    <n v="0"/>
    <n v="0"/>
    <n v="0"/>
    <m/>
    <s v=""/>
  </r>
  <r>
    <x v="1"/>
    <x v="3"/>
    <s v="De Bonte Raaf"/>
    <x v="7"/>
    <x v="5"/>
    <x v="5"/>
    <x v="1"/>
    <x v="0"/>
    <s v="2021-03-01 00:00:00.0000000"/>
    <m/>
    <m/>
    <x v="0"/>
    <m/>
    <m/>
    <m/>
    <m/>
    <x v="0"/>
    <n v="0"/>
    <n v="20"/>
    <n v="0"/>
    <n v="208.63"/>
    <n v="0"/>
    <n v="0"/>
    <n v="0"/>
    <n v="0"/>
    <n v="0"/>
    <m/>
    <s v=""/>
  </r>
  <r>
    <x v="1"/>
    <x v="4"/>
    <s v="De Bonte Raaf"/>
    <x v="7"/>
    <x v="5"/>
    <x v="5"/>
    <x v="1"/>
    <x v="0"/>
    <s v="2021-03-01 00:00:00.0000000"/>
    <m/>
    <m/>
    <x v="0"/>
    <m/>
    <m/>
    <m/>
    <m/>
    <x v="0"/>
    <n v="0"/>
    <n v="49"/>
    <n v="0"/>
    <n v="517.04999999999995"/>
    <n v="0"/>
    <n v="0"/>
    <n v="0"/>
    <n v="0"/>
    <n v="0"/>
    <m/>
    <s v=""/>
  </r>
  <r>
    <x v="1"/>
    <x v="5"/>
    <s v="De Bonte Raaf"/>
    <x v="7"/>
    <x v="5"/>
    <x v="5"/>
    <x v="1"/>
    <x v="0"/>
    <s v="2021-03-01 00:00:00.0000000"/>
    <m/>
    <m/>
    <x v="0"/>
    <m/>
    <m/>
    <m/>
    <m/>
    <x v="0"/>
    <n v="0"/>
    <n v="0"/>
    <n v="0"/>
    <m/>
    <n v="0"/>
    <n v="0"/>
    <n v="0"/>
    <n v="0"/>
    <n v="0"/>
    <m/>
    <s v=""/>
  </r>
  <r>
    <x v="1"/>
    <x v="2"/>
    <s v="De Bonte Raaf"/>
    <x v="8"/>
    <x v="0"/>
    <x v="6"/>
    <x v="2"/>
    <x v="1"/>
    <s v="2021-03-01 00:00:00.0000000"/>
    <m/>
    <n v="100"/>
    <x v="0"/>
    <m/>
    <m/>
    <m/>
    <m/>
    <x v="0"/>
    <n v="0"/>
    <n v="165.6"/>
    <n v="0"/>
    <n v="107"/>
    <n v="0"/>
    <n v="0"/>
    <n v="0"/>
    <n v="0"/>
    <n v="0"/>
    <m/>
    <s v=""/>
  </r>
  <r>
    <x v="1"/>
    <x v="3"/>
    <s v="De Bonte Raaf"/>
    <x v="8"/>
    <x v="0"/>
    <x v="6"/>
    <x v="2"/>
    <x v="1"/>
    <s v="2021-03-01 00:00:00.0000000"/>
    <m/>
    <n v="100"/>
    <x v="0"/>
    <m/>
    <m/>
    <m/>
    <m/>
    <x v="0"/>
    <n v="0"/>
    <n v="158.4"/>
    <n v="0"/>
    <n v="106.97"/>
    <n v="0"/>
    <n v="0"/>
    <n v="0"/>
    <n v="0"/>
    <n v="0"/>
    <m/>
    <s v=""/>
  </r>
  <r>
    <x v="1"/>
    <x v="4"/>
    <s v="De Bonte Raaf"/>
    <x v="8"/>
    <x v="0"/>
    <x v="6"/>
    <x v="2"/>
    <x v="1"/>
    <s v="2021-03-01 00:00:00.0000000"/>
    <m/>
    <n v="100"/>
    <x v="1"/>
    <n v="87990"/>
    <s v="01-05-2021"/>
    <m/>
    <n v="31"/>
    <x v="1"/>
    <n v="151.19999999999999"/>
    <n v="166.2"/>
    <n v="90.97"/>
    <n v="106.97"/>
    <n v="97.32"/>
    <n v="1"/>
    <n v="1"/>
    <n v="0"/>
    <n v="0"/>
    <n v="100"/>
    <n v="1"/>
  </r>
  <r>
    <x v="1"/>
    <x v="5"/>
    <s v="De Bonte Raaf"/>
    <x v="8"/>
    <x v="0"/>
    <x v="6"/>
    <x v="2"/>
    <x v="1"/>
    <s v="2021-03-01 00:00:00.0000000"/>
    <m/>
    <n v="100"/>
    <x v="1"/>
    <n v="87990"/>
    <s v="01-05-2021"/>
    <m/>
    <n v="61"/>
    <x v="2"/>
    <n v="158.4"/>
    <n v="158.4"/>
    <n v="100"/>
    <n v="106.97"/>
    <n v="106.97"/>
    <n v="1"/>
    <n v="0"/>
    <n v="0"/>
    <n v="0"/>
    <n v="100"/>
    <n v="1"/>
  </r>
  <r>
    <x v="1"/>
    <x v="3"/>
    <s v="De Bonte Raaf"/>
    <x v="9"/>
    <x v="5"/>
    <x v="4"/>
    <x v="1"/>
    <x v="1"/>
    <s v="2021-04-01 00:00:00.0000000"/>
    <m/>
    <n v="50"/>
    <x v="0"/>
    <m/>
    <m/>
    <m/>
    <m/>
    <x v="0"/>
    <n v="0"/>
    <n v="81"/>
    <n v="0"/>
    <n v="2499.09"/>
    <n v="0"/>
    <n v="0"/>
    <n v="0"/>
    <n v="0"/>
    <n v="0"/>
    <m/>
    <s v=""/>
  </r>
  <r>
    <x v="1"/>
    <x v="4"/>
    <s v="De Bonte Raaf"/>
    <x v="9"/>
    <x v="5"/>
    <x v="4"/>
    <x v="1"/>
    <x v="1"/>
    <s v="2021-04-01 00:00:00.0000000"/>
    <m/>
    <n v="50"/>
    <x v="0"/>
    <m/>
    <m/>
    <m/>
    <m/>
    <x v="0"/>
    <n v="0"/>
    <n v="96"/>
    <n v="0"/>
    <n v="3247.05"/>
    <n v="0"/>
    <n v="0"/>
    <n v="0"/>
    <n v="0"/>
    <n v="0"/>
    <m/>
    <s v=""/>
  </r>
  <r>
    <x v="1"/>
    <x v="5"/>
    <s v="De Bonte Raaf"/>
    <x v="9"/>
    <x v="5"/>
    <x v="4"/>
    <x v="1"/>
    <x v="1"/>
    <s v="2021-04-01 00:00:00.0000000"/>
    <m/>
    <n v="50"/>
    <x v="0"/>
    <m/>
    <m/>
    <m/>
    <m/>
    <x v="0"/>
    <n v="0"/>
    <n v="77"/>
    <n v="0"/>
    <n v="2584.5300000000002"/>
    <n v="0"/>
    <n v="0"/>
    <n v="0"/>
    <n v="0"/>
    <n v="0"/>
    <m/>
    <s v=""/>
  </r>
  <r>
    <x v="0"/>
    <x v="0"/>
    <s v="De Bonte Raaf"/>
    <x v="10"/>
    <x v="0"/>
    <x v="2"/>
    <x v="0"/>
    <x v="1"/>
    <s v="2020-01-01 00:00:00.0000000"/>
    <m/>
    <n v="60"/>
    <x v="0"/>
    <m/>
    <m/>
    <m/>
    <m/>
    <x v="0"/>
    <n v="0"/>
    <n v="93.6"/>
    <n v="0"/>
    <n v="1321.57"/>
    <n v="0"/>
    <n v="0"/>
    <n v="0"/>
    <n v="0"/>
    <n v="0"/>
    <m/>
    <s v=""/>
  </r>
  <r>
    <x v="0"/>
    <x v="1"/>
    <s v="De Bonte Raaf"/>
    <x v="10"/>
    <x v="0"/>
    <x v="2"/>
    <x v="0"/>
    <x v="1"/>
    <s v="2020-01-01 00:00:00.0000000"/>
    <m/>
    <n v="60"/>
    <x v="0"/>
    <m/>
    <m/>
    <m/>
    <m/>
    <x v="0"/>
    <n v="0"/>
    <n v="86.4"/>
    <n v="0"/>
    <n v="1321.57"/>
    <n v="0"/>
    <n v="0"/>
    <n v="0"/>
    <n v="0"/>
    <n v="0"/>
    <m/>
    <s v=""/>
  </r>
  <r>
    <x v="0"/>
    <x v="2"/>
    <s v="De Bonte Raaf"/>
    <x v="10"/>
    <x v="0"/>
    <x v="2"/>
    <x v="0"/>
    <x v="1"/>
    <s v="2020-01-01 00:00:00.0000000"/>
    <m/>
    <n v="60"/>
    <x v="0"/>
    <m/>
    <m/>
    <m/>
    <m/>
    <x v="0"/>
    <n v="0"/>
    <n v="100.8"/>
    <n v="0"/>
    <n v="1321.57"/>
    <n v="0"/>
    <n v="0"/>
    <n v="0"/>
    <n v="0"/>
    <n v="0"/>
    <m/>
    <s v=""/>
  </r>
  <r>
    <x v="0"/>
    <x v="3"/>
    <s v="De Bonte Raaf"/>
    <x v="10"/>
    <x v="0"/>
    <x v="2"/>
    <x v="0"/>
    <x v="1"/>
    <s v="2020-01-01 00:00:00.0000000"/>
    <m/>
    <n v="60"/>
    <x v="0"/>
    <m/>
    <m/>
    <m/>
    <m/>
    <x v="0"/>
    <n v="0"/>
    <n v="93.6"/>
    <n v="0"/>
    <n v="1468.41"/>
    <n v="0"/>
    <n v="0"/>
    <n v="0"/>
    <n v="0"/>
    <n v="0"/>
    <m/>
    <s v=""/>
  </r>
  <r>
    <x v="0"/>
    <x v="4"/>
    <s v="De Bonte Raaf"/>
    <x v="10"/>
    <x v="0"/>
    <x v="2"/>
    <x v="0"/>
    <x v="1"/>
    <s v="2020-01-01 00:00:00.0000000"/>
    <m/>
    <n v="60"/>
    <x v="0"/>
    <m/>
    <m/>
    <m/>
    <m/>
    <x v="0"/>
    <n v="0"/>
    <n v="86.4"/>
    <n v="0"/>
    <n v="1563.54"/>
    <n v="0"/>
    <n v="0"/>
    <n v="0"/>
    <n v="0"/>
    <n v="0"/>
    <m/>
    <s v=""/>
  </r>
  <r>
    <x v="0"/>
    <x v="5"/>
    <s v="De Bonte Raaf"/>
    <x v="10"/>
    <x v="0"/>
    <x v="2"/>
    <x v="0"/>
    <x v="1"/>
    <s v="2020-01-01 00:00:00.0000000"/>
    <m/>
    <n v="60"/>
    <x v="0"/>
    <m/>
    <m/>
    <m/>
    <m/>
    <x v="0"/>
    <n v="0"/>
    <n v="100.8"/>
    <n v="0"/>
    <n v="1468.41"/>
    <n v="0"/>
    <n v="0"/>
    <n v="0"/>
    <n v="0"/>
    <n v="0"/>
    <m/>
    <s v=""/>
  </r>
  <r>
    <x v="0"/>
    <x v="6"/>
    <s v="De Bonte Raaf"/>
    <x v="10"/>
    <x v="0"/>
    <x v="2"/>
    <x v="0"/>
    <x v="1"/>
    <s v="2020-01-01 00:00:00.0000000"/>
    <m/>
    <n v="60"/>
    <x v="0"/>
    <m/>
    <m/>
    <m/>
    <m/>
    <x v="0"/>
    <n v="0"/>
    <n v="93.6"/>
    <n v="0"/>
    <n v="1468.41"/>
    <n v="0"/>
    <n v="0"/>
    <n v="0"/>
    <n v="0"/>
    <n v="0"/>
    <m/>
    <s v=""/>
  </r>
  <r>
    <x v="0"/>
    <x v="7"/>
    <s v="De Bonte Raaf"/>
    <x v="10"/>
    <x v="0"/>
    <x v="2"/>
    <x v="0"/>
    <x v="1"/>
    <s v="2020-01-01 00:00:00.0000000"/>
    <m/>
    <n v="60"/>
    <x v="0"/>
    <m/>
    <m/>
    <m/>
    <m/>
    <x v="0"/>
    <n v="0"/>
    <n v="93.6"/>
    <n v="0"/>
    <n v="1468.41"/>
    <n v="0"/>
    <n v="0"/>
    <n v="0"/>
    <n v="0"/>
    <n v="0"/>
    <m/>
    <s v=""/>
  </r>
  <r>
    <x v="0"/>
    <x v="8"/>
    <s v="De Bonte Raaf"/>
    <x v="10"/>
    <x v="0"/>
    <x v="2"/>
    <x v="0"/>
    <x v="1"/>
    <s v="2020-01-01 00:00:00.0000000"/>
    <m/>
    <n v="60"/>
    <x v="0"/>
    <m/>
    <m/>
    <m/>
    <m/>
    <x v="0"/>
    <n v="0"/>
    <n v="93.6"/>
    <n v="0"/>
    <n v="1468.41"/>
    <n v="0"/>
    <n v="0"/>
    <n v="0"/>
    <n v="0"/>
    <n v="0"/>
    <m/>
    <s v=""/>
  </r>
  <r>
    <x v="0"/>
    <x v="9"/>
    <s v="De Bonte Raaf"/>
    <x v="10"/>
    <x v="0"/>
    <x v="2"/>
    <x v="0"/>
    <x v="1"/>
    <s v="2020-01-01 00:00:00.0000000"/>
    <m/>
    <n v="60"/>
    <x v="0"/>
    <m/>
    <m/>
    <m/>
    <m/>
    <x v="0"/>
    <n v="0"/>
    <n v="93.6"/>
    <n v="0"/>
    <n v="1468.41"/>
    <n v="0"/>
    <n v="0"/>
    <n v="0"/>
    <n v="0"/>
    <n v="0"/>
    <m/>
    <s v=""/>
  </r>
  <r>
    <x v="0"/>
    <x v="10"/>
    <s v="De Bonte Raaf"/>
    <x v="10"/>
    <x v="0"/>
    <x v="2"/>
    <x v="0"/>
    <x v="1"/>
    <s v="2020-01-01 00:00:00.0000000"/>
    <m/>
    <n v="60"/>
    <x v="0"/>
    <m/>
    <m/>
    <m/>
    <m/>
    <x v="0"/>
    <n v="0"/>
    <n v="93.6"/>
    <n v="0"/>
    <n v="1468.41"/>
    <n v="0"/>
    <n v="0"/>
    <n v="0"/>
    <n v="0"/>
    <n v="0"/>
    <m/>
    <s v=""/>
  </r>
  <r>
    <x v="0"/>
    <x v="11"/>
    <s v="De Bonte Raaf"/>
    <x v="10"/>
    <x v="0"/>
    <x v="2"/>
    <x v="0"/>
    <x v="1"/>
    <s v="2020-01-01 00:00:00.0000000"/>
    <m/>
    <n v="60"/>
    <x v="0"/>
    <m/>
    <m/>
    <m/>
    <m/>
    <x v="0"/>
    <n v="0"/>
    <n v="100.8"/>
    <n v="0"/>
    <n v="1512.82"/>
    <n v="0"/>
    <n v="0"/>
    <n v="0"/>
    <n v="0"/>
    <n v="0"/>
    <m/>
    <s v=""/>
  </r>
  <r>
    <x v="1"/>
    <x v="0"/>
    <s v="De Bonte Raaf"/>
    <x v="10"/>
    <x v="0"/>
    <x v="2"/>
    <x v="0"/>
    <x v="1"/>
    <s v="2020-01-01 00:00:00.0000000"/>
    <m/>
    <n v="60"/>
    <x v="0"/>
    <m/>
    <m/>
    <m/>
    <m/>
    <x v="0"/>
    <n v="0"/>
    <n v="86.4"/>
    <n v="0"/>
    <n v="1483.87"/>
    <n v="0"/>
    <n v="0"/>
    <n v="0"/>
    <n v="0"/>
    <n v="0"/>
    <m/>
    <s v=""/>
  </r>
  <r>
    <x v="1"/>
    <x v="1"/>
    <s v="De Bonte Raaf"/>
    <x v="10"/>
    <x v="0"/>
    <x v="2"/>
    <x v="0"/>
    <x v="1"/>
    <s v="2020-01-01 00:00:00.0000000"/>
    <m/>
    <n v="60"/>
    <x v="0"/>
    <m/>
    <m/>
    <m/>
    <m/>
    <x v="0"/>
    <n v="0"/>
    <n v="86.4"/>
    <n v="0"/>
    <n v="1472.3"/>
    <n v="0"/>
    <n v="0"/>
    <n v="0"/>
    <n v="0"/>
    <n v="0"/>
    <m/>
    <s v=""/>
  </r>
  <r>
    <x v="1"/>
    <x v="2"/>
    <s v="De Bonte Raaf"/>
    <x v="10"/>
    <x v="0"/>
    <x v="2"/>
    <x v="3"/>
    <x v="1"/>
    <s v="2020-01-01 00:00:00.0000000"/>
    <m/>
    <n v="60"/>
    <x v="0"/>
    <m/>
    <m/>
    <m/>
    <m/>
    <x v="0"/>
    <n v="0"/>
    <n v="100.8"/>
    <n v="0"/>
    <n v="1819.4"/>
    <n v="0"/>
    <n v="0"/>
    <n v="0"/>
    <n v="0"/>
    <n v="0"/>
    <m/>
    <s v=""/>
  </r>
  <r>
    <x v="1"/>
    <x v="3"/>
    <s v="De Bonte Raaf"/>
    <x v="10"/>
    <x v="0"/>
    <x v="2"/>
    <x v="3"/>
    <x v="1"/>
    <s v="2020-01-01 00:00:00.0000000"/>
    <m/>
    <n v="60"/>
    <x v="0"/>
    <m/>
    <m/>
    <m/>
    <m/>
    <x v="0"/>
    <n v="0"/>
    <n v="98.6"/>
    <n v="0"/>
    <n v="1758.57"/>
    <n v="0"/>
    <n v="0"/>
    <n v="0"/>
    <n v="0"/>
    <n v="0"/>
    <m/>
    <s v=""/>
  </r>
  <r>
    <x v="1"/>
    <x v="4"/>
    <s v="De Bonte Raaf"/>
    <x v="10"/>
    <x v="0"/>
    <x v="2"/>
    <x v="3"/>
    <x v="1"/>
    <s v="2020-01-01 00:00:00.0000000"/>
    <m/>
    <n v="60"/>
    <x v="0"/>
    <m/>
    <m/>
    <m/>
    <m/>
    <x v="0"/>
    <n v="0"/>
    <n v="93.6"/>
    <n v="0"/>
    <n v="2122.4499999999998"/>
    <n v="0"/>
    <n v="0"/>
    <n v="0"/>
    <n v="0"/>
    <n v="0"/>
    <m/>
    <s v=""/>
  </r>
  <r>
    <x v="1"/>
    <x v="5"/>
    <s v="De Bonte Raaf"/>
    <x v="10"/>
    <x v="0"/>
    <x v="2"/>
    <x v="3"/>
    <x v="1"/>
    <s v="2020-01-01 00:00:00.0000000"/>
    <m/>
    <n v="60"/>
    <x v="0"/>
    <m/>
    <m/>
    <m/>
    <m/>
    <x v="0"/>
    <n v="0"/>
    <n v="93.6"/>
    <n v="0"/>
    <n v="1760.54"/>
    <n v="0"/>
    <n v="0"/>
    <n v="0"/>
    <n v="0"/>
    <n v="0"/>
    <m/>
    <s v=""/>
  </r>
  <r>
    <x v="1"/>
    <x v="3"/>
    <s v="De Bonte Raaf"/>
    <x v="11"/>
    <x v="0"/>
    <x v="7"/>
    <x v="1"/>
    <x v="0"/>
    <s v="2021-04-15 00:00:00.0000000"/>
    <m/>
    <n v="80"/>
    <x v="0"/>
    <m/>
    <m/>
    <m/>
    <m/>
    <x v="0"/>
    <n v="0"/>
    <n v="64.8"/>
    <n v="0"/>
    <n v="2265.92"/>
    <n v="0"/>
    <n v="0"/>
    <n v="0"/>
    <n v="0"/>
    <n v="0"/>
    <m/>
    <s v=""/>
  </r>
  <r>
    <x v="1"/>
    <x v="4"/>
    <s v="De Bonte Raaf"/>
    <x v="11"/>
    <x v="0"/>
    <x v="7"/>
    <x v="1"/>
    <x v="0"/>
    <s v="2021-04-15 00:00:00.0000000"/>
    <m/>
    <n v="80"/>
    <x v="0"/>
    <m/>
    <m/>
    <m/>
    <m/>
    <x v="0"/>
    <n v="0"/>
    <n v="122.4"/>
    <n v="0"/>
    <n v="4346.37"/>
    <n v="0"/>
    <n v="0"/>
    <n v="0"/>
    <n v="0"/>
    <n v="0"/>
    <m/>
    <s v=""/>
  </r>
  <r>
    <x v="1"/>
    <x v="5"/>
    <s v="De Bonte Raaf"/>
    <x v="11"/>
    <x v="0"/>
    <x v="7"/>
    <x v="1"/>
    <x v="0"/>
    <s v="2021-04-15 00:00:00.0000000"/>
    <m/>
    <n v="80"/>
    <x v="0"/>
    <m/>
    <m/>
    <m/>
    <m/>
    <x v="0"/>
    <n v="0"/>
    <n v="129.6"/>
    <n v="0"/>
    <n v="4280.04"/>
    <n v="0"/>
    <n v="0"/>
    <n v="0"/>
    <n v="0"/>
    <n v="0"/>
    <m/>
    <s v=""/>
  </r>
  <r>
    <x v="1"/>
    <x v="3"/>
    <s v="De Bonte Raaf"/>
    <x v="12"/>
    <x v="1"/>
    <x v="0"/>
    <x v="2"/>
    <x v="0"/>
    <s v="2021-04-20 00:00:00.0000000"/>
    <m/>
    <n v="55.56"/>
    <x v="0"/>
    <m/>
    <m/>
    <m/>
    <m/>
    <x v="0"/>
    <n v="0"/>
    <n v="36"/>
    <n v="0"/>
    <n v="1099.31"/>
    <n v="0"/>
    <n v="0"/>
    <n v="0"/>
    <n v="0"/>
    <n v="0"/>
    <m/>
    <s v=""/>
  </r>
  <r>
    <x v="1"/>
    <x v="4"/>
    <s v="De Bonte Raaf"/>
    <x v="12"/>
    <x v="1"/>
    <x v="0"/>
    <x v="2"/>
    <x v="0"/>
    <s v="2021-04-20 00:00:00.0000000"/>
    <m/>
    <n v="55.56"/>
    <x v="0"/>
    <m/>
    <m/>
    <m/>
    <m/>
    <x v="0"/>
    <n v="0"/>
    <n v="84"/>
    <n v="0"/>
    <n v="2716.8"/>
    <n v="0"/>
    <n v="0"/>
    <n v="0"/>
    <n v="0"/>
    <n v="0"/>
    <m/>
    <s v=""/>
  </r>
  <r>
    <x v="1"/>
    <x v="5"/>
    <s v="De Bonte Raaf"/>
    <x v="12"/>
    <x v="1"/>
    <x v="0"/>
    <x v="2"/>
    <x v="0"/>
    <s v="2021-04-20 00:00:00.0000000"/>
    <m/>
    <n v="55.56"/>
    <x v="0"/>
    <m/>
    <m/>
    <m/>
    <m/>
    <x v="0"/>
    <n v="0"/>
    <n v="90"/>
    <n v="0"/>
    <n v="2669.8"/>
    <n v="0"/>
    <n v="0"/>
    <n v="0"/>
    <n v="0"/>
    <n v="0"/>
    <m/>
    <s v=""/>
  </r>
  <r>
    <x v="1"/>
    <x v="4"/>
    <s v="De Bonte Raaf"/>
    <x v="13"/>
    <x v="5"/>
    <x v="4"/>
    <x v="1"/>
    <x v="0"/>
    <s v="2021-05-01 00:00:00.0000000"/>
    <m/>
    <n v="100"/>
    <x v="0"/>
    <m/>
    <m/>
    <m/>
    <m/>
    <x v="0"/>
    <n v="0"/>
    <n v="151.19999999999999"/>
    <n v="0"/>
    <n v="5595.06"/>
    <n v="0"/>
    <n v="0"/>
    <n v="0"/>
    <n v="0"/>
    <n v="0"/>
    <m/>
    <s v=""/>
  </r>
  <r>
    <x v="1"/>
    <x v="5"/>
    <s v="De Bonte Raaf"/>
    <x v="13"/>
    <x v="5"/>
    <x v="4"/>
    <x v="1"/>
    <x v="0"/>
    <s v="2021-05-01 00:00:00.0000000"/>
    <m/>
    <n v="100"/>
    <x v="0"/>
    <m/>
    <m/>
    <m/>
    <m/>
    <x v="0"/>
    <n v="0"/>
    <n v="158.4"/>
    <n v="0"/>
    <n v="5525.9"/>
    <n v="0"/>
    <n v="0"/>
    <n v="0"/>
    <n v="0"/>
    <n v="0"/>
    <m/>
    <s v=""/>
  </r>
  <r>
    <x v="1"/>
    <x v="4"/>
    <s v="De Bonte Raaf"/>
    <x v="14"/>
    <x v="0"/>
    <x v="5"/>
    <x v="1"/>
    <x v="1"/>
    <s v="2021-05-01 00:00:00.0000000"/>
    <s v="2021-06-30 00:00:00.0000000"/>
    <m/>
    <x v="0"/>
    <m/>
    <m/>
    <m/>
    <m/>
    <x v="0"/>
    <n v="0"/>
    <n v="8"/>
    <n v="0"/>
    <n v="128.31"/>
    <n v="0"/>
    <n v="0"/>
    <n v="0"/>
    <n v="0"/>
    <n v="0"/>
    <m/>
    <s v=""/>
  </r>
  <r>
    <x v="1"/>
    <x v="5"/>
    <s v="De Bonte Raaf"/>
    <x v="14"/>
    <x v="0"/>
    <x v="5"/>
    <x v="1"/>
    <x v="1"/>
    <s v="2021-05-01 00:00:00.0000000"/>
    <s v="2021-06-30 00:00:00.0000000"/>
    <m/>
    <x v="0"/>
    <m/>
    <m/>
    <m/>
    <m/>
    <x v="0"/>
    <n v="0"/>
    <n v="107.54"/>
    <n v="0"/>
    <n v="1668.8"/>
    <n v="0"/>
    <n v="0"/>
    <n v="0"/>
    <n v="0"/>
    <n v="0"/>
    <m/>
    <s v=""/>
  </r>
  <r>
    <x v="1"/>
    <x v="4"/>
    <s v="De Bonte Raaf"/>
    <x v="15"/>
    <x v="2"/>
    <x v="0"/>
    <x v="1"/>
    <x v="0"/>
    <s v="2021-05-01 00:00:00.0000000"/>
    <m/>
    <n v="69.44"/>
    <x v="0"/>
    <m/>
    <m/>
    <m/>
    <m/>
    <x v="0"/>
    <n v="0"/>
    <n v="105"/>
    <n v="0"/>
    <n v="2802.18"/>
    <n v="0"/>
    <n v="0"/>
    <n v="0"/>
    <n v="0"/>
    <n v="0"/>
    <m/>
    <s v=""/>
  </r>
  <r>
    <x v="1"/>
    <x v="5"/>
    <s v="De Bonte Raaf"/>
    <x v="15"/>
    <x v="2"/>
    <x v="0"/>
    <x v="1"/>
    <x v="0"/>
    <s v="2021-05-01 00:00:00.0000000"/>
    <m/>
    <n v="69.44"/>
    <x v="0"/>
    <m/>
    <m/>
    <m/>
    <m/>
    <x v="0"/>
    <n v="0"/>
    <n v="110"/>
    <n v="0"/>
    <n v="2774.57"/>
    <n v="0"/>
    <n v="0"/>
    <n v="0"/>
    <n v="0"/>
    <n v="0"/>
    <m/>
    <s v=""/>
  </r>
  <r>
    <x v="1"/>
    <x v="3"/>
    <s v="De Bonte Raaf"/>
    <x v="16"/>
    <x v="6"/>
    <x v="8"/>
    <x v="0"/>
    <x v="0"/>
    <s v="2021-04-01 00:00:00.0000000"/>
    <m/>
    <n v="100"/>
    <x v="0"/>
    <m/>
    <m/>
    <m/>
    <m/>
    <x v="0"/>
    <n v="0"/>
    <n v="158.4"/>
    <n v="0"/>
    <n v="7207.5"/>
    <n v="0"/>
    <n v="0"/>
    <n v="0"/>
    <n v="0"/>
    <n v="0"/>
    <m/>
    <s v=""/>
  </r>
  <r>
    <x v="1"/>
    <x v="4"/>
    <s v="De Bonte Raaf"/>
    <x v="16"/>
    <x v="6"/>
    <x v="8"/>
    <x v="0"/>
    <x v="0"/>
    <s v="2021-04-01 00:00:00.0000000"/>
    <m/>
    <n v="100"/>
    <x v="0"/>
    <m/>
    <m/>
    <m/>
    <m/>
    <x v="0"/>
    <n v="0"/>
    <n v="151.19999999999999"/>
    <n v="0"/>
    <n v="7207.5"/>
    <n v="0"/>
    <n v="0"/>
    <n v="0"/>
    <n v="0"/>
    <n v="0"/>
    <m/>
    <s v=""/>
  </r>
  <r>
    <x v="1"/>
    <x v="5"/>
    <s v="De Bonte Raaf"/>
    <x v="16"/>
    <x v="6"/>
    <x v="8"/>
    <x v="0"/>
    <x v="0"/>
    <s v="2021-04-01 00:00:00.0000000"/>
    <m/>
    <n v="100"/>
    <x v="0"/>
    <m/>
    <m/>
    <m/>
    <m/>
    <x v="0"/>
    <n v="0"/>
    <n v="158.4"/>
    <n v="0"/>
    <n v="7207.5"/>
    <n v="0"/>
    <n v="0"/>
    <n v="0"/>
    <n v="0"/>
    <n v="0"/>
    <m/>
    <s v=""/>
  </r>
  <r>
    <x v="1"/>
    <x v="5"/>
    <s v="De Bonte Raaf"/>
    <x v="17"/>
    <x v="4"/>
    <x v="0"/>
    <x v="1"/>
    <x v="1"/>
    <s v="2021-06-01 00:00:00.0000000"/>
    <m/>
    <n v="100"/>
    <x v="0"/>
    <m/>
    <m/>
    <m/>
    <m/>
    <x v="0"/>
    <n v="0"/>
    <n v="158.4"/>
    <n v="0"/>
    <n v="3301.82"/>
    <n v="0"/>
    <n v="0"/>
    <n v="0"/>
    <n v="0"/>
    <n v="0"/>
    <m/>
    <s v=""/>
  </r>
  <r>
    <x v="1"/>
    <x v="5"/>
    <s v="De Bonte Raaf"/>
    <x v="18"/>
    <x v="0"/>
    <x v="1"/>
    <x v="2"/>
    <x v="0"/>
    <s v="2021-06-15 00:00:00.0000000"/>
    <m/>
    <n v="22.22"/>
    <x v="0"/>
    <m/>
    <m/>
    <m/>
    <m/>
    <x v="0"/>
    <n v="0"/>
    <n v="20"/>
    <n v="0"/>
    <n v="433.04"/>
    <n v="0"/>
    <n v="0"/>
    <n v="0"/>
    <n v="0"/>
    <n v="0"/>
    <m/>
    <s v=""/>
  </r>
  <r>
    <x v="1"/>
    <x v="5"/>
    <s v="De Bonte Raaf"/>
    <x v="19"/>
    <x v="5"/>
    <x v="2"/>
    <x v="3"/>
    <x v="1"/>
    <s v="2021-06-01 00:00:00.0000000"/>
    <m/>
    <n v="44.44"/>
    <x v="0"/>
    <m/>
    <m/>
    <m/>
    <m/>
    <x v="0"/>
    <n v="0"/>
    <n v="68"/>
    <n v="0"/>
    <n v="1199.04"/>
    <n v="0"/>
    <n v="0"/>
    <n v="0"/>
    <n v="0"/>
    <n v="0"/>
    <m/>
    <s v=""/>
  </r>
  <r>
    <x v="1"/>
    <x v="5"/>
    <s v="De Bonte Raaf"/>
    <x v="20"/>
    <x v="5"/>
    <x v="2"/>
    <x v="0"/>
    <x v="1"/>
    <s v="2021-06-01 00:00:00.0000000"/>
    <m/>
    <n v="60"/>
    <x v="0"/>
    <m/>
    <m/>
    <m/>
    <m/>
    <x v="0"/>
    <n v="0"/>
    <n v="100.8"/>
    <n v="0"/>
    <n v="2001.71"/>
    <n v="0"/>
    <n v="0"/>
    <n v="0"/>
    <n v="0"/>
    <n v="0"/>
    <m/>
    <s v=""/>
  </r>
  <r>
    <x v="0"/>
    <x v="0"/>
    <s v="De Bonte Raaf"/>
    <x v="21"/>
    <x v="0"/>
    <x v="8"/>
    <x v="0"/>
    <x v="1"/>
    <s v="2000-01-01 00:00:00.0000000"/>
    <m/>
    <n v="100"/>
    <x v="0"/>
    <m/>
    <m/>
    <m/>
    <m/>
    <x v="0"/>
    <n v="0"/>
    <n v="165.6"/>
    <n v="0"/>
    <n v="6589.99"/>
    <n v="0"/>
    <n v="0"/>
    <n v="0"/>
    <n v="0"/>
    <n v="0"/>
    <m/>
    <s v=""/>
  </r>
  <r>
    <x v="0"/>
    <x v="1"/>
    <s v="De Bonte Raaf"/>
    <x v="21"/>
    <x v="0"/>
    <x v="8"/>
    <x v="0"/>
    <x v="1"/>
    <s v="2000-01-01 00:00:00.0000000"/>
    <m/>
    <n v="100"/>
    <x v="0"/>
    <m/>
    <m/>
    <m/>
    <m/>
    <x v="0"/>
    <n v="0"/>
    <n v="144"/>
    <n v="0"/>
    <n v="6589.99"/>
    <n v="0"/>
    <n v="0"/>
    <n v="0"/>
    <n v="0"/>
    <n v="0"/>
    <m/>
    <s v=""/>
  </r>
  <r>
    <x v="0"/>
    <x v="2"/>
    <s v="De Bonte Raaf"/>
    <x v="21"/>
    <x v="0"/>
    <x v="8"/>
    <x v="0"/>
    <x v="1"/>
    <s v="2000-01-01 00:00:00.0000000"/>
    <m/>
    <n v="100"/>
    <x v="0"/>
    <m/>
    <m/>
    <m/>
    <m/>
    <x v="0"/>
    <n v="0"/>
    <n v="158.4"/>
    <n v="0"/>
    <n v="6589.99"/>
    <n v="0"/>
    <n v="0"/>
    <n v="0"/>
    <n v="0"/>
    <n v="0"/>
    <m/>
    <s v=""/>
  </r>
  <r>
    <x v="0"/>
    <x v="3"/>
    <s v="De Bonte Raaf"/>
    <x v="21"/>
    <x v="0"/>
    <x v="8"/>
    <x v="0"/>
    <x v="1"/>
    <s v="2000-01-01 00:00:00.0000000"/>
    <m/>
    <n v="100"/>
    <x v="0"/>
    <m/>
    <m/>
    <m/>
    <m/>
    <x v="0"/>
    <n v="0"/>
    <n v="158.4"/>
    <n v="0"/>
    <n v="7227.94"/>
    <n v="0"/>
    <n v="0"/>
    <n v="0"/>
    <n v="0"/>
    <n v="0"/>
    <m/>
    <s v=""/>
  </r>
  <r>
    <x v="0"/>
    <x v="4"/>
    <s v="De Bonte Raaf"/>
    <x v="21"/>
    <x v="0"/>
    <x v="8"/>
    <x v="0"/>
    <x v="1"/>
    <s v="2000-01-01 00:00:00.0000000"/>
    <m/>
    <n v="100"/>
    <x v="0"/>
    <m/>
    <m/>
    <m/>
    <m/>
    <x v="0"/>
    <n v="0"/>
    <n v="151.19999999999999"/>
    <n v="0"/>
    <n v="7227.94"/>
    <n v="0"/>
    <n v="0"/>
    <n v="0"/>
    <n v="0"/>
    <n v="0"/>
    <m/>
    <s v=""/>
  </r>
  <r>
    <x v="0"/>
    <x v="5"/>
    <s v="De Bonte Raaf"/>
    <x v="21"/>
    <x v="0"/>
    <x v="8"/>
    <x v="0"/>
    <x v="1"/>
    <s v="2000-01-01 00:00:00.0000000"/>
    <m/>
    <n v="100"/>
    <x v="0"/>
    <m/>
    <m/>
    <m/>
    <m/>
    <x v="0"/>
    <n v="0"/>
    <n v="158.4"/>
    <n v="0"/>
    <n v="7227.94"/>
    <n v="0"/>
    <n v="0"/>
    <n v="0"/>
    <n v="0"/>
    <n v="0"/>
    <m/>
    <s v=""/>
  </r>
  <r>
    <x v="0"/>
    <x v="6"/>
    <s v="De Bonte Raaf"/>
    <x v="21"/>
    <x v="0"/>
    <x v="8"/>
    <x v="0"/>
    <x v="1"/>
    <s v="2000-01-01 00:00:00.0000000"/>
    <m/>
    <n v="100"/>
    <x v="0"/>
    <m/>
    <m/>
    <m/>
    <m/>
    <x v="0"/>
    <n v="0"/>
    <n v="165.6"/>
    <n v="0"/>
    <n v="7227.94"/>
    <n v="0"/>
    <n v="0"/>
    <n v="0"/>
    <n v="0"/>
    <n v="0"/>
    <m/>
    <s v=""/>
  </r>
  <r>
    <x v="0"/>
    <x v="7"/>
    <s v="De Bonte Raaf"/>
    <x v="21"/>
    <x v="0"/>
    <x v="8"/>
    <x v="0"/>
    <x v="1"/>
    <s v="2000-01-01 00:00:00.0000000"/>
    <m/>
    <n v="100"/>
    <x v="0"/>
    <m/>
    <m/>
    <m/>
    <m/>
    <x v="0"/>
    <n v="0"/>
    <n v="151.19999999999999"/>
    <n v="0"/>
    <n v="7227.94"/>
    <n v="0"/>
    <n v="0"/>
    <n v="0"/>
    <n v="0"/>
    <n v="0"/>
    <m/>
    <s v=""/>
  </r>
  <r>
    <x v="0"/>
    <x v="8"/>
    <s v="De Bonte Raaf"/>
    <x v="21"/>
    <x v="0"/>
    <x v="8"/>
    <x v="0"/>
    <x v="1"/>
    <s v="2000-01-01 00:00:00.0000000"/>
    <m/>
    <n v="100"/>
    <x v="0"/>
    <m/>
    <m/>
    <m/>
    <m/>
    <x v="0"/>
    <n v="0"/>
    <n v="158.4"/>
    <n v="0"/>
    <n v="7227.94"/>
    <n v="0"/>
    <n v="0"/>
    <n v="0"/>
    <n v="0"/>
    <n v="0"/>
    <m/>
    <s v=""/>
  </r>
  <r>
    <x v="0"/>
    <x v="9"/>
    <s v="De Bonte Raaf"/>
    <x v="21"/>
    <x v="0"/>
    <x v="8"/>
    <x v="0"/>
    <x v="1"/>
    <s v="2000-01-01 00:00:00.0000000"/>
    <m/>
    <n v="100"/>
    <x v="0"/>
    <m/>
    <m/>
    <m/>
    <m/>
    <x v="0"/>
    <n v="0"/>
    <n v="158.4"/>
    <n v="0"/>
    <n v="7227.94"/>
    <n v="0"/>
    <n v="0"/>
    <n v="0"/>
    <n v="0"/>
    <n v="0"/>
    <m/>
    <s v=""/>
  </r>
  <r>
    <x v="0"/>
    <x v="10"/>
    <s v="De Bonte Raaf"/>
    <x v="21"/>
    <x v="0"/>
    <x v="8"/>
    <x v="0"/>
    <x v="1"/>
    <s v="2000-01-01 00:00:00.0000000"/>
    <m/>
    <n v="100"/>
    <x v="0"/>
    <m/>
    <m/>
    <m/>
    <m/>
    <x v="0"/>
    <n v="0"/>
    <n v="151.19999999999999"/>
    <n v="0"/>
    <n v="7227.94"/>
    <n v="0"/>
    <n v="0"/>
    <n v="0"/>
    <n v="0"/>
    <n v="0"/>
    <m/>
    <s v=""/>
  </r>
  <r>
    <x v="0"/>
    <x v="11"/>
    <s v="De Bonte Raaf"/>
    <x v="21"/>
    <x v="0"/>
    <x v="8"/>
    <x v="0"/>
    <x v="1"/>
    <s v="2000-01-01 00:00:00.0000000"/>
    <m/>
    <n v="100"/>
    <x v="0"/>
    <m/>
    <m/>
    <m/>
    <m/>
    <x v="0"/>
    <n v="0"/>
    <n v="165.6"/>
    <n v="0"/>
    <n v="7227.94"/>
    <n v="0"/>
    <n v="0"/>
    <n v="0"/>
    <n v="0"/>
    <n v="0"/>
    <m/>
    <s v=""/>
  </r>
  <r>
    <x v="1"/>
    <x v="0"/>
    <s v="De Bonte Raaf"/>
    <x v="21"/>
    <x v="0"/>
    <x v="8"/>
    <x v="0"/>
    <x v="1"/>
    <s v="2000-01-01 00:00:00.0000000"/>
    <m/>
    <n v="100"/>
    <x v="0"/>
    <m/>
    <m/>
    <m/>
    <m/>
    <x v="0"/>
    <n v="0"/>
    <n v="151.19999999999999"/>
    <n v="0"/>
    <n v="7260.94"/>
    <n v="0"/>
    <n v="0"/>
    <n v="0"/>
    <n v="0"/>
    <n v="0"/>
    <m/>
    <s v=""/>
  </r>
  <r>
    <x v="1"/>
    <x v="1"/>
    <s v="De Bonte Raaf"/>
    <x v="21"/>
    <x v="0"/>
    <x v="8"/>
    <x v="0"/>
    <x v="1"/>
    <s v="2000-01-01 00:00:00.0000000"/>
    <m/>
    <n v="100"/>
    <x v="0"/>
    <m/>
    <m/>
    <m/>
    <m/>
    <x v="0"/>
    <n v="0"/>
    <n v="144"/>
    <n v="0"/>
    <n v="7260.94"/>
    <n v="0"/>
    <n v="0"/>
    <n v="0"/>
    <n v="0"/>
    <n v="0"/>
    <m/>
    <s v=""/>
  </r>
  <r>
    <x v="1"/>
    <x v="2"/>
    <s v="De Bonte Raaf"/>
    <x v="21"/>
    <x v="0"/>
    <x v="8"/>
    <x v="3"/>
    <x v="1"/>
    <s v="2000-01-01 00:00:00.0000000"/>
    <m/>
    <n v="100"/>
    <x v="0"/>
    <m/>
    <m/>
    <m/>
    <m/>
    <x v="0"/>
    <n v="0"/>
    <n v="165.6"/>
    <n v="0"/>
    <n v="7260.94"/>
    <n v="0"/>
    <n v="0"/>
    <n v="0"/>
    <n v="0"/>
    <n v="0"/>
    <m/>
    <s v=""/>
  </r>
  <r>
    <x v="1"/>
    <x v="3"/>
    <s v="De Bonte Raaf"/>
    <x v="21"/>
    <x v="0"/>
    <x v="8"/>
    <x v="3"/>
    <x v="1"/>
    <s v="2000-01-01 00:00:00.0000000"/>
    <m/>
    <n v="100"/>
    <x v="0"/>
    <m/>
    <m/>
    <m/>
    <m/>
    <x v="0"/>
    <n v="0"/>
    <n v="158.4"/>
    <n v="0"/>
    <n v="8147.79"/>
    <n v="0"/>
    <n v="0"/>
    <n v="0"/>
    <n v="0"/>
    <n v="0"/>
    <m/>
    <s v=""/>
  </r>
  <r>
    <x v="1"/>
    <x v="4"/>
    <s v="De Bonte Raaf"/>
    <x v="21"/>
    <x v="0"/>
    <x v="8"/>
    <x v="3"/>
    <x v="1"/>
    <s v="2000-01-01 00:00:00.0000000"/>
    <m/>
    <n v="100"/>
    <x v="1"/>
    <n v="87991"/>
    <s v="17-05-2021"/>
    <m/>
    <n v="15"/>
    <x v="1"/>
    <n v="39.6"/>
    <n v="151.19999999999999"/>
    <n v="26.19"/>
    <n v="8147.79"/>
    <n v="2133.94"/>
    <n v="1"/>
    <n v="1"/>
    <n v="0"/>
    <n v="0"/>
    <n v="50"/>
    <n v="1"/>
  </r>
  <r>
    <x v="1"/>
    <x v="5"/>
    <s v="De Bonte Raaf"/>
    <x v="21"/>
    <x v="0"/>
    <x v="8"/>
    <x v="3"/>
    <x v="1"/>
    <s v="2000-01-01 00:00:00.0000000"/>
    <m/>
    <n v="100"/>
    <x v="1"/>
    <n v="87991"/>
    <s v="17-05-2021"/>
    <m/>
    <n v="45"/>
    <x v="2"/>
    <n v="79.2"/>
    <n v="173.4"/>
    <n v="45.67"/>
    <n v="8192.61"/>
    <n v="3741.95"/>
    <n v="1"/>
    <n v="0"/>
    <n v="0"/>
    <n v="0"/>
    <n v="50"/>
    <n v="1"/>
  </r>
  <r>
    <x v="1"/>
    <x v="5"/>
    <s v="De Bonte Raaf"/>
    <x v="22"/>
    <x v="2"/>
    <x v="0"/>
    <x v="0"/>
    <x v="1"/>
    <s v="2021-06-01 00:00:00.0000000"/>
    <m/>
    <n v="100"/>
    <x v="0"/>
    <m/>
    <m/>
    <m/>
    <m/>
    <x v="0"/>
    <n v="0"/>
    <n v="158.4"/>
    <n v="0"/>
    <n v="3954.3"/>
    <n v="0"/>
    <n v="0"/>
    <n v="0"/>
    <n v="0"/>
    <n v="0"/>
    <m/>
    <s v=""/>
  </r>
  <r>
    <x v="1"/>
    <x v="5"/>
    <s v="De Bonte Raaf"/>
    <x v="23"/>
    <x v="2"/>
    <x v="7"/>
    <x v="0"/>
    <x v="1"/>
    <s v="2021-06-01 00:00:00.0000000"/>
    <m/>
    <n v="22.22"/>
    <x v="0"/>
    <m/>
    <m/>
    <m/>
    <m/>
    <x v="0"/>
    <n v="0"/>
    <n v="32"/>
    <n v="0"/>
    <n v="1147.79"/>
    <n v="0"/>
    <n v="0"/>
    <n v="0"/>
    <n v="0"/>
    <n v="0"/>
    <m/>
    <s v=""/>
  </r>
  <r>
    <x v="0"/>
    <x v="0"/>
    <s v="De Bonte Raaf"/>
    <x v="24"/>
    <x v="1"/>
    <x v="1"/>
    <x v="0"/>
    <x v="1"/>
    <s v="2015-05-01 00:00:00.0000000"/>
    <m/>
    <n v="55.56"/>
    <x v="0"/>
    <m/>
    <m/>
    <m/>
    <m/>
    <x v="0"/>
    <n v="0"/>
    <n v="92"/>
    <n v="0"/>
    <n v="1440.92"/>
    <n v="0"/>
    <n v="0"/>
    <n v="0"/>
    <n v="0"/>
    <n v="0"/>
    <m/>
    <s v=""/>
  </r>
  <r>
    <x v="0"/>
    <x v="1"/>
    <s v="De Bonte Raaf"/>
    <x v="24"/>
    <x v="1"/>
    <x v="1"/>
    <x v="0"/>
    <x v="1"/>
    <s v="2015-05-01 00:00:00.0000000"/>
    <m/>
    <n v="55.56"/>
    <x v="0"/>
    <m/>
    <m/>
    <m/>
    <m/>
    <x v="0"/>
    <n v="0"/>
    <n v="80"/>
    <n v="0"/>
    <n v="1440.92"/>
    <n v="0"/>
    <n v="0"/>
    <n v="0"/>
    <n v="0"/>
    <n v="0"/>
    <m/>
    <s v=""/>
  </r>
  <r>
    <x v="0"/>
    <x v="2"/>
    <s v="De Bonte Raaf"/>
    <x v="24"/>
    <x v="1"/>
    <x v="1"/>
    <x v="0"/>
    <x v="1"/>
    <s v="2015-05-01 00:00:00.0000000"/>
    <m/>
    <n v="55.56"/>
    <x v="0"/>
    <m/>
    <m/>
    <m/>
    <m/>
    <x v="0"/>
    <n v="0"/>
    <n v="88"/>
    <n v="0"/>
    <n v="1440.92"/>
    <n v="0"/>
    <n v="0"/>
    <n v="0"/>
    <n v="0"/>
    <n v="0"/>
    <m/>
    <s v=""/>
  </r>
  <r>
    <x v="0"/>
    <x v="3"/>
    <s v="De Bonte Raaf"/>
    <x v="24"/>
    <x v="1"/>
    <x v="1"/>
    <x v="0"/>
    <x v="1"/>
    <s v="2015-05-01 00:00:00.0000000"/>
    <m/>
    <n v="55.56"/>
    <x v="0"/>
    <m/>
    <m/>
    <m/>
    <m/>
    <x v="0"/>
    <n v="0"/>
    <n v="88"/>
    <n v="0"/>
    <n v="1601.16"/>
    <n v="0"/>
    <n v="0"/>
    <n v="0"/>
    <n v="0"/>
    <n v="0"/>
    <m/>
    <s v=""/>
  </r>
  <r>
    <x v="0"/>
    <x v="4"/>
    <s v="De Bonte Raaf"/>
    <x v="24"/>
    <x v="1"/>
    <x v="1"/>
    <x v="0"/>
    <x v="1"/>
    <s v="2015-05-01 00:00:00.0000000"/>
    <m/>
    <n v="55.56"/>
    <x v="0"/>
    <m/>
    <m/>
    <m/>
    <m/>
    <x v="0"/>
    <n v="0"/>
    <n v="84"/>
    <n v="0"/>
    <n v="1685.29"/>
    <n v="0"/>
    <n v="0"/>
    <n v="0"/>
    <n v="0"/>
    <n v="0"/>
    <m/>
    <s v=""/>
  </r>
  <r>
    <x v="0"/>
    <x v="5"/>
    <s v="De Bonte Raaf"/>
    <x v="24"/>
    <x v="2"/>
    <x v="0"/>
    <x v="0"/>
    <x v="1"/>
    <s v="2015-05-01 00:00:00.0000000"/>
    <m/>
    <n v="55.56"/>
    <x v="0"/>
    <m/>
    <m/>
    <m/>
    <m/>
    <x v="0"/>
    <n v="0"/>
    <n v="88"/>
    <n v="0"/>
    <n v="1601.16"/>
    <n v="0"/>
    <n v="0"/>
    <n v="0"/>
    <n v="0"/>
    <n v="0"/>
    <m/>
    <s v=""/>
  </r>
  <r>
    <x v="0"/>
    <x v="6"/>
    <s v="De Bonte Raaf"/>
    <x v="24"/>
    <x v="2"/>
    <x v="0"/>
    <x v="0"/>
    <x v="1"/>
    <s v="2015-05-01 00:00:00.0000000"/>
    <m/>
    <n v="55.56"/>
    <x v="0"/>
    <m/>
    <m/>
    <m/>
    <m/>
    <x v="0"/>
    <n v="0"/>
    <n v="92"/>
    <n v="0"/>
    <n v="1601.16"/>
    <n v="0"/>
    <n v="0"/>
    <n v="0"/>
    <n v="0"/>
    <n v="0"/>
    <m/>
    <s v=""/>
  </r>
  <r>
    <x v="0"/>
    <x v="7"/>
    <s v="De Bonte Raaf"/>
    <x v="24"/>
    <x v="2"/>
    <x v="0"/>
    <x v="0"/>
    <x v="1"/>
    <s v="2015-05-01 00:00:00.0000000"/>
    <m/>
    <n v="55.56"/>
    <x v="0"/>
    <m/>
    <m/>
    <m/>
    <m/>
    <x v="0"/>
    <n v="0"/>
    <n v="84"/>
    <n v="0"/>
    <n v="1627.34"/>
    <n v="0"/>
    <n v="0"/>
    <n v="0"/>
    <n v="0"/>
    <n v="0"/>
    <m/>
    <s v=""/>
  </r>
  <r>
    <x v="0"/>
    <x v="8"/>
    <s v="De Bonte Raaf"/>
    <x v="24"/>
    <x v="2"/>
    <x v="0"/>
    <x v="0"/>
    <x v="1"/>
    <s v="2015-05-01 00:00:00.0000000"/>
    <m/>
    <n v="55.56"/>
    <x v="0"/>
    <m/>
    <m/>
    <m/>
    <m/>
    <x v="0"/>
    <n v="0"/>
    <n v="88"/>
    <n v="0"/>
    <n v="1627.34"/>
    <n v="0"/>
    <n v="0"/>
    <n v="0"/>
    <n v="0"/>
    <n v="0"/>
    <m/>
    <s v=""/>
  </r>
  <r>
    <x v="0"/>
    <x v="9"/>
    <s v="De Bonte Raaf"/>
    <x v="24"/>
    <x v="2"/>
    <x v="0"/>
    <x v="0"/>
    <x v="1"/>
    <s v="2015-05-01 00:00:00.0000000"/>
    <m/>
    <n v="55.56"/>
    <x v="0"/>
    <m/>
    <m/>
    <m/>
    <m/>
    <x v="0"/>
    <n v="0"/>
    <n v="88"/>
    <n v="0"/>
    <n v="1627.34"/>
    <n v="0"/>
    <n v="0"/>
    <n v="0"/>
    <n v="0"/>
    <n v="0"/>
    <m/>
    <s v=""/>
  </r>
  <r>
    <x v="0"/>
    <x v="10"/>
    <s v="De Bonte Raaf"/>
    <x v="24"/>
    <x v="2"/>
    <x v="0"/>
    <x v="0"/>
    <x v="1"/>
    <s v="2015-05-01 00:00:00.0000000"/>
    <m/>
    <n v="55.56"/>
    <x v="0"/>
    <m/>
    <m/>
    <m/>
    <m/>
    <x v="0"/>
    <n v="0"/>
    <n v="84"/>
    <n v="0"/>
    <n v="1627.34"/>
    <n v="0"/>
    <n v="0"/>
    <n v="0"/>
    <n v="0"/>
    <n v="0"/>
    <m/>
    <s v=""/>
  </r>
  <r>
    <x v="0"/>
    <x v="11"/>
    <s v="De Bonte Raaf"/>
    <x v="24"/>
    <x v="2"/>
    <x v="0"/>
    <x v="0"/>
    <x v="1"/>
    <s v="2015-05-01 00:00:00.0000000"/>
    <m/>
    <n v="55.56"/>
    <x v="0"/>
    <m/>
    <m/>
    <m/>
    <m/>
    <x v="0"/>
    <n v="0"/>
    <n v="92"/>
    <n v="0"/>
    <n v="1666.88"/>
    <n v="0"/>
    <n v="0"/>
    <n v="0"/>
    <n v="0"/>
    <n v="0"/>
    <m/>
    <s v=""/>
  </r>
  <r>
    <x v="1"/>
    <x v="0"/>
    <s v="De Bonte Raaf"/>
    <x v="24"/>
    <x v="2"/>
    <x v="0"/>
    <x v="0"/>
    <x v="1"/>
    <s v="2015-05-01 00:00:00.0000000"/>
    <m/>
    <n v="55.56"/>
    <x v="0"/>
    <m/>
    <m/>
    <m/>
    <m/>
    <x v="0"/>
    <n v="0"/>
    <n v="84"/>
    <n v="0"/>
    <n v="1640.88"/>
    <n v="0"/>
    <n v="0"/>
    <n v="0"/>
    <n v="0"/>
    <n v="0"/>
    <m/>
    <s v=""/>
  </r>
  <r>
    <x v="1"/>
    <x v="5"/>
    <s v="De Bonte Raaf"/>
    <x v="24"/>
    <x v="2"/>
    <x v="7"/>
    <x v="1"/>
    <x v="1"/>
    <s v="2015-05-01 00:00:00.0000000"/>
    <m/>
    <n v="55.56"/>
    <x v="0"/>
    <m/>
    <m/>
    <m/>
    <m/>
    <x v="0"/>
    <n v="0"/>
    <n v="93"/>
    <n v="0"/>
    <n v="1980.7"/>
    <n v="0"/>
    <n v="0"/>
    <n v="0"/>
    <n v="0"/>
    <n v="0"/>
    <m/>
    <s v=""/>
  </r>
  <r>
    <x v="1"/>
    <x v="1"/>
    <s v="De Bonte Raaf"/>
    <x v="24"/>
    <x v="2"/>
    <x v="0"/>
    <x v="0"/>
    <x v="1"/>
    <s v="2015-05-01 00:00:00.0000000"/>
    <m/>
    <n v="55.56"/>
    <x v="1"/>
    <n v="86636"/>
    <s v="01-02-2021"/>
    <s v="16-05-2021"/>
    <n v="28"/>
    <x v="1"/>
    <n v="80"/>
    <n v="80"/>
    <n v="100"/>
    <n v="1631.81"/>
    <n v="1631.81"/>
    <n v="1"/>
    <n v="1"/>
    <n v="0"/>
    <n v="0"/>
    <n v="100"/>
    <n v="1"/>
  </r>
  <r>
    <x v="1"/>
    <x v="2"/>
    <s v="De Bonte Raaf"/>
    <x v="24"/>
    <x v="2"/>
    <x v="0"/>
    <x v="1"/>
    <x v="1"/>
    <s v="2015-05-01 00:00:00.0000000"/>
    <m/>
    <n v="55.56"/>
    <x v="1"/>
    <n v="86636"/>
    <s v="01-02-2021"/>
    <s v="16-05-2021"/>
    <n v="59"/>
    <x v="2"/>
    <n v="92"/>
    <n v="92"/>
    <n v="100"/>
    <n v="1631.81"/>
    <n v="1631.81"/>
    <n v="1"/>
    <n v="0"/>
    <n v="0"/>
    <n v="0"/>
    <n v="100"/>
    <n v="1"/>
  </r>
  <r>
    <x v="1"/>
    <x v="3"/>
    <s v="De Bonte Raaf"/>
    <x v="24"/>
    <x v="2"/>
    <x v="7"/>
    <x v="1"/>
    <x v="1"/>
    <s v="2015-05-01 00:00:00.0000000"/>
    <m/>
    <n v="55.56"/>
    <x v="1"/>
    <n v="86636"/>
    <s v="01-02-2021"/>
    <s v="16-05-2021"/>
    <n v="89"/>
    <x v="2"/>
    <n v="88"/>
    <n v="91"/>
    <n v="96.7"/>
    <n v="1884.54"/>
    <n v="1822.41"/>
    <n v="1"/>
    <n v="0"/>
    <n v="0"/>
    <n v="0"/>
    <n v="100"/>
    <s v=""/>
  </r>
  <r>
    <x v="1"/>
    <x v="4"/>
    <s v="De Bonte Raaf"/>
    <x v="24"/>
    <x v="2"/>
    <x v="7"/>
    <x v="1"/>
    <x v="1"/>
    <s v="2015-05-01 00:00:00.0000000"/>
    <m/>
    <n v="55.56"/>
    <x v="1"/>
    <n v="86636"/>
    <s v="01-02-2021"/>
    <s v="16-05-2021"/>
    <n v="105"/>
    <x v="2"/>
    <n v="40"/>
    <n v="84"/>
    <n v="47.62"/>
    <n v="2095.15"/>
    <n v="997.69"/>
    <n v="1"/>
    <n v="0"/>
    <n v="1"/>
    <n v="0"/>
    <n v="100"/>
    <s v=""/>
  </r>
  <r>
    <x v="0"/>
    <x v="0"/>
    <s v="De Bonte Raaf"/>
    <x v="25"/>
    <x v="1"/>
    <x v="0"/>
    <x v="0"/>
    <x v="1"/>
    <s v="2018-06-01 00:00:00.0000000"/>
    <m/>
    <n v="66.67"/>
    <x v="0"/>
    <m/>
    <m/>
    <m/>
    <m/>
    <x v="0"/>
    <n v="0"/>
    <n v="108"/>
    <n v="0"/>
    <n v="1992.59"/>
    <n v="0"/>
    <n v="0"/>
    <n v="0"/>
    <n v="0"/>
    <n v="0"/>
    <m/>
    <s v=""/>
  </r>
  <r>
    <x v="0"/>
    <x v="1"/>
    <s v="De Bonte Raaf"/>
    <x v="25"/>
    <x v="1"/>
    <x v="0"/>
    <x v="0"/>
    <x v="1"/>
    <s v="2018-06-01 00:00:00.0000000"/>
    <m/>
    <n v="66.67"/>
    <x v="0"/>
    <m/>
    <m/>
    <m/>
    <m/>
    <x v="0"/>
    <n v="0"/>
    <n v="96"/>
    <n v="0"/>
    <n v="1992.59"/>
    <n v="0"/>
    <n v="0"/>
    <n v="0"/>
    <n v="0"/>
    <n v="0"/>
    <m/>
    <s v=""/>
  </r>
  <r>
    <x v="0"/>
    <x v="9"/>
    <s v="De Bonte Raaf"/>
    <x v="25"/>
    <x v="1"/>
    <x v="0"/>
    <x v="0"/>
    <x v="1"/>
    <s v="2018-06-01 00:00:00.0000000"/>
    <m/>
    <n v="66.67"/>
    <x v="0"/>
    <m/>
    <m/>
    <m/>
    <m/>
    <x v="0"/>
    <n v="0"/>
    <n v="108"/>
    <n v="0"/>
    <n v="2248.89"/>
    <n v="0"/>
    <n v="0"/>
    <n v="0"/>
    <n v="0"/>
    <n v="0"/>
    <m/>
    <s v=""/>
  </r>
  <r>
    <x v="1"/>
    <x v="0"/>
    <s v="De Bonte Raaf"/>
    <x v="25"/>
    <x v="1"/>
    <x v="0"/>
    <x v="0"/>
    <x v="1"/>
    <s v="2018-06-01 00:00:00.0000000"/>
    <m/>
    <n v="66.67"/>
    <x v="0"/>
    <m/>
    <m/>
    <m/>
    <m/>
    <x v="0"/>
    <n v="0"/>
    <n v="102"/>
    <n v="0"/>
    <n v="2265.9699999999998"/>
    <n v="0"/>
    <n v="0"/>
    <n v="0"/>
    <n v="0"/>
    <n v="0"/>
    <m/>
    <s v=""/>
  </r>
  <r>
    <x v="1"/>
    <x v="4"/>
    <s v="De Bonte Raaf"/>
    <x v="25"/>
    <x v="4"/>
    <x v="7"/>
    <x v="3"/>
    <x v="1"/>
    <s v="2018-06-01 00:00:00.0000000"/>
    <m/>
    <n v="72.22"/>
    <x v="0"/>
    <m/>
    <m/>
    <m/>
    <m/>
    <x v="0"/>
    <n v="0"/>
    <n v="112"/>
    <n v="0"/>
    <n v="3263.8"/>
    <n v="0"/>
    <n v="0"/>
    <n v="0"/>
    <n v="0"/>
    <n v="0"/>
    <m/>
    <s v=""/>
  </r>
  <r>
    <x v="1"/>
    <x v="5"/>
    <s v="De Bonte Raaf"/>
    <x v="25"/>
    <x v="4"/>
    <x v="7"/>
    <x v="3"/>
    <x v="1"/>
    <s v="2018-06-01 00:00:00.0000000"/>
    <m/>
    <n v="72.22"/>
    <x v="0"/>
    <m/>
    <m/>
    <m/>
    <m/>
    <x v="0"/>
    <n v="0"/>
    <n v="110"/>
    <n v="0"/>
    <n v="2945.72"/>
    <n v="0"/>
    <n v="0"/>
    <n v="0"/>
    <n v="0"/>
    <n v="0"/>
    <m/>
    <s v=""/>
  </r>
  <r>
    <x v="0"/>
    <x v="2"/>
    <s v="De Bonte Raaf"/>
    <x v="25"/>
    <x v="1"/>
    <x v="0"/>
    <x v="0"/>
    <x v="1"/>
    <s v="2018-06-01 00:00:00.0000000"/>
    <m/>
    <n v="66.67"/>
    <x v="1"/>
    <n v="88399"/>
    <s v="08-03-2020"/>
    <s v="15-09-2020"/>
    <n v="24"/>
    <x v="1"/>
    <n v="84"/>
    <n v="108"/>
    <n v="77.78"/>
    <n v="1992.59"/>
    <n v="1549.79"/>
    <n v="1"/>
    <n v="1"/>
    <n v="0"/>
    <n v="0"/>
    <n v="100"/>
    <n v="1"/>
  </r>
  <r>
    <x v="0"/>
    <x v="3"/>
    <s v="De Bonte Raaf"/>
    <x v="25"/>
    <x v="1"/>
    <x v="0"/>
    <x v="0"/>
    <x v="1"/>
    <s v="2018-06-01 00:00:00.0000000"/>
    <m/>
    <n v="66.67"/>
    <x v="1"/>
    <n v="88399"/>
    <s v="08-03-2020"/>
    <s v="15-09-2020"/>
    <n v="54"/>
    <x v="2"/>
    <n v="102"/>
    <n v="102"/>
    <n v="100"/>
    <n v="2312.5500000000002"/>
    <n v="2312.5500000000002"/>
    <n v="1"/>
    <n v="0"/>
    <n v="0"/>
    <n v="0"/>
    <n v="100"/>
    <n v="1"/>
  </r>
  <r>
    <x v="0"/>
    <x v="4"/>
    <s v="De Bonte Raaf"/>
    <x v="25"/>
    <x v="1"/>
    <x v="0"/>
    <x v="0"/>
    <x v="1"/>
    <s v="2018-06-01 00:00:00.0000000"/>
    <m/>
    <n v="66.67"/>
    <x v="1"/>
    <n v="88399"/>
    <s v="08-03-2020"/>
    <s v="15-09-2020"/>
    <n v="85"/>
    <x v="2"/>
    <n v="102"/>
    <n v="102"/>
    <n v="100"/>
    <n v="2366.7399999999998"/>
    <n v="2366.7399999999998"/>
    <n v="1"/>
    <n v="0"/>
    <n v="0"/>
    <n v="0"/>
    <n v="100"/>
    <s v=""/>
  </r>
  <r>
    <x v="0"/>
    <x v="5"/>
    <s v="De Bonte Raaf"/>
    <x v="25"/>
    <x v="1"/>
    <x v="0"/>
    <x v="0"/>
    <x v="1"/>
    <s v="2018-06-01 00:00:00.0000000"/>
    <m/>
    <n v="66.67"/>
    <x v="1"/>
    <n v="88399"/>
    <s v="08-03-2020"/>
    <s v="15-09-2020"/>
    <n v="115"/>
    <x v="2"/>
    <n v="108"/>
    <n v="108"/>
    <n v="100"/>
    <n v="2248.89"/>
    <n v="2248.89"/>
    <n v="1"/>
    <n v="0"/>
    <n v="0"/>
    <n v="0"/>
    <n v="100"/>
    <s v=""/>
  </r>
  <r>
    <x v="0"/>
    <x v="6"/>
    <s v="De Bonte Raaf"/>
    <x v="25"/>
    <x v="1"/>
    <x v="0"/>
    <x v="0"/>
    <x v="1"/>
    <s v="2018-06-01 00:00:00.0000000"/>
    <m/>
    <n v="66.67"/>
    <x v="1"/>
    <n v="88399"/>
    <s v="08-03-2020"/>
    <s v="15-09-2020"/>
    <n v="146"/>
    <x v="2"/>
    <n v="108"/>
    <n v="108"/>
    <n v="100"/>
    <n v="2248.89"/>
    <n v="2248.89"/>
    <n v="1"/>
    <n v="0"/>
    <n v="0"/>
    <n v="0"/>
    <n v="100"/>
    <s v=""/>
  </r>
  <r>
    <x v="0"/>
    <x v="7"/>
    <s v="De Bonte Raaf"/>
    <x v="25"/>
    <x v="1"/>
    <x v="0"/>
    <x v="0"/>
    <x v="1"/>
    <s v="2018-06-01 00:00:00.0000000"/>
    <m/>
    <n v="66.67"/>
    <x v="1"/>
    <n v="88399"/>
    <s v="08-03-2020"/>
    <s v="15-09-2020"/>
    <n v="177"/>
    <x v="2"/>
    <n v="102"/>
    <n v="102"/>
    <n v="100"/>
    <n v="2248.89"/>
    <n v="2248.89"/>
    <n v="1"/>
    <n v="0"/>
    <n v="0"/>
    <n v="0"/>
    <n v="100"/>
    <s v=""/>
  </r>
  <r>
    <x v="0"/>
    <x v="8"/>
    <s v="De Bonte Raaf"/>
    <x v="25"/>
    <x v="1"/>
    <x v="0"/>
    <x v="0"/>
    <x v="1"/>
    <s v="2018-06-01 00:00:00.0000000"/>
    <m/>
    <n v="66.67"/>
    <x v="1"/>
    <n v="88399"/>
    <s v="08-03-2020"/>
    <s v="15-09-2020"/>
    <n v="192"/>
    <x v="2"/>
    <n v="54"/>
    <n v="102"/>
    <n v="52.94"/>
    <n v="2248.89"/>
    <n v="1190.5899999999999"/>
    <n v="1"/>
    <n v="0"/>
    <n v="1"/>
    <n v="0"/>
    <n v="100"/>
    <s v=""/>
  </r>
  <r>
    <x v="0"/>
    <x v="10"/>
    <s v="De Bonte Raaf"/>
    <x v="25"/>
    <x v="1"/>
    <x v="0"/>
    <x v="0"/>
    <x v="1"/>
    <s v="2018-06-01 00:00:00.0000000"/>
    <m/>
    <n v="66.67"/>
    <x v="1"/>
    <n v="88401"/>
    <s v="15-11-2020"/>
    <s v="20-12-2020"/>
    <n v="16"/>
    <x v="1"/>
    <n v="54"/>
    <n v="102"/>
    <n v="52.94"/>
    <n v="2248.89"/>
    <n v="1190.5899999999999"/>
    <n v="1"/>
    <n v="1"/>
    <n v="0"/>
    <n v="0"/>
    <n v="100"/>
    <n v="1"/>
  </r>
  <r>
    <x v="0"/>
    <x v="11"/>
    <s v="De Bonte Raaf"/>
    <x v="25"/>
    <x v="1"/>
    <x v="0"/>
    <x v="0"/>
    <x v="1"/>
    <s v="2018-06-01 00:00:00.0000000"/>
    <m/>
    <n v="66.67"/>
    <x v="1"/>
    <n v="88401"/>
    <s v="15-11-2020"/>
    <s v="20-12-2020"/>
    <n v="36"/>
    <x v="1"/>
    <n v="66"/>
    <n v="108"/>
    <n v="61.11"/>
    <n v="2304.0100000000002"/>
    <n v="1408.01"/>
    <n v="1"/>
    <n v="0"/>
    <n v="1"/>
    <n v="0"/>
    <n v="100"/>
    <s v=""/>
  </r>
  <r>
    <x v="1"/>
    <x v="1"/>
    <s v="De Bonte Raaf"/>
    <x v="25"/>
    <x v="4"/>
    <x v="7"/>
    <x v="0"/>
    <x v="1"/>
    <s v="2018-06-01 00:00:00.0000000"/>
    <m/>
    <n v="66.67"/>
    <x v="1"/>
    <n v="86640"/>
    <s v="22-02-2021"/>
    <s v="11-04-2021"/>
    <n v="7"/>
    <x v="3"/>
    <n v="24"/>
    <n v="104"/>
    <n v="23.08"/>
    <n v="2498.91"/>
    <n v="576.66999999999996"/>
    <n v="1"/>
    <n v="1"/>
    <n v="0"/>
    <n v="0"/>
    <n v="100"/>
    <n v="1"/>
  </r>
  <r>
    <x v="1"/>
    <x v="2"/>
    <s v="De Bonte Raaf"/>
    <x v="25"/>
    <x v="4"/>
    <x v="7"/>
    <x v="3"/>
    <x v="1"/>
    <s v="2018-06-01 00:00:00.0000000"/>
    <m/>
    <n v="72.22"/>
    <x v="1"/>
    <n v="86640"/>
    <s v="22-02-2021"/>
    <s v="11-04-2021"/>
    <n v="38"/>
    <x v="1"/>
    <n v="108"/>
    <n v="118"/>
    <n v="91.53"/>
    <n v="2498.91"/>
    <n v="2287.14"/>
    <n v="1"/>
    <n v="0"/>
    <n v="0"/>
    <n v="0"/>
    <n v="100"/>
    <n v="1"/>
  </r>
  <r>
    <x v="1"/>
    <x v="3"/>
    <s v="De Bonte Raaf"/>
    <x v="25"/>
    <x v="4"/>
    <x v="7"/>
    <x v="3"/>
    <x v="1"/>
    <s v="2018-06-01 00:00:00.0000000"/>
    <m/>
    <n v="72.22"/>
    <x v="1"/>
    <n v="86640"/>
    <s v="22-02-2021"/>
    <s v="11-04-2021"/>
    <n v="49"/>
    <x v="2"/>
    <n v="38"/>
    <n v="116"/>
    <n v="32.76"/>
    <n v="2865.78"/>
    <n v="938.79"/>
    <n v="1"/>
    <n v="0"/>
    <n v="1"/>
    <n v="0"/>
    <n v="100"/>
    <n v="1"/>
  </r>
  <r>
    <x v="0"/>
    <x v="0"/>
    <s v="De Bonte Raaf"/>
    <x v="26"/>
    <x v="2"/>
    <x v="0"/>
    <x v="0"/>
    <x v="1"/>
    <s v="2020-01-01 00:00:00.0000000"/>
    <m/>
    <n v="60"/>
    <x v="0"/>
    <m/>
    <m/>
    <m/>
    <m/>
    <x v="0"/>
    <n v="0"/>
    <n v="100.8"/>
    <n v="0"/>
    <n v="1949.51"/>
    <n v="0"/>
    <n v="0"/>
    <n v="0"/>
    <n v="0"/>
    <n v="0"/>
    <m/>
    <s v=""/>
  </r>
  <r>
    <x v="0"/>
    <x v="1"/>
    <s v="De Bonte Raaf"/>
    <x v="26"/>
    <x v="2"/>
    <x v="0"/>
    <x v="0"/>
    <x v="1"/>
    <s v="2020-01-01 00:00:00.0000000"/>
    <m/>
    <n v="60"/>
    <x v="0"/>
    <m/>
    <m/>
    <m/>
    <m/>
    <x v="0"/>
    <n v="0"/>
    <n v="86.4"/>
    <n v="0"/>
    <n v="1949.51"/>
    <n v="0"/>
    <n v="0"/>
    <n v="0"/>
    <n v="0"/>
    <n v="0"/>
    <m/>
    <s v=""/>
  </r>
  <r>
    <x v="0"/>
    <x v="2"/>
    <s v="De Bonte Raaf"/>
    <x v="26"/>
    <x v="2"/>
    <x v="0"/>
    <x v="0"/>
    <x v="1"/>
    <s v="2020-01-01 00:00:00.0000000"/>
    <m/>
    <n v="60"/>
    <x v="0"/>
    <m/>
    <m/>
    <m/>
    <m/>
    <x v="0"/>
    <n v="0"/>
    <n v="93.6"/>
    <n v="0"/>
    <n v="1949.51"/>
    <n v="0"/>
    <n v="0"/>
    <n v="0"/>
    <n v="0"/>
    <n v="0"/>
    <m/>
    <s v=""/>
  </r>
  <r>
    <x v="0"/>
    <x v="3"/>
    <s v="De Bonte Raaf"/>
    <x v="26"/>
    <x v="2"/>
    <x v="0"/>
    <x v="0"/>
    <x v="1"/>
    <s v="2020-01-01 00:00:00.0000000"/>
    <m/>
    <n v="60"/>
    <x v="0"/>
    <m/>
    <m/>
    <m/>
    <m/>
    <x v="0"/>
    <n v="0"/>
    <n v="93.6"/>
    <n v="0"/>
    <n v="2166.12"/>
    <n v="0"/>
    <n v="0"/>
    <n v="0"/>
    <n v="0"/>
    <n v="0"/>
    <m/>
    <s v=""/>
  </r>
  <r>
    <x v="0"/>
    <x v="4"/>
    <s v="De Bonte Raaf"/>
    <x v="26"/>
    <x v="2"/>
    <x v="0"/>
    <x v="0"/>
    <x v="1"/>
    <s v="2020-01-01 00:00:00.0000000"/>
    <m/>
    <n v="60"/>
    <x v="0"/>
    <m/>
    <m/>
    <m/>
    <m/>
    <x v="0"/>
    <n v="0"/>
    <n v="93.6"/>
    <n v="0"/>
    <n v="2306.42"/>
    <n v="0"/>
    <n v="0"/>
    <n v="0"/>
    <n v="0"/>
    <n v="0"/>
    <m/>
    <s v=""/>
  </r>
  <r>
    <x v="0"/>
    <x v="5"/>
    <s v="De Bonte Raaf"/>
    <x v="26"/>
    <x v="2"/>
    <x v="0"/>
    <x v="0"/>
    <x v="1"/>
    <s v="2020-01-01 00:00:00.0000000"/>
    <m/>
    <n v="60"/>
    <x v="0"/>
    <m/>
    <m/>
    <m/>
    <m/>
    <x v="0"/>
    <n v="0"/>
    <n v="93.6"/>
    <n v="0"/>
    <n v="2166.12"/>
    <n v="0"/>
    <n v="0"/>
    <n v="0"/>
    <n v="0"/>
    <n v="0"/>
    <m/>
    <s v=""/>
  </r>
  <r>
    <x v="0"/>
    <x v="6"/>
    <s v="De Bonte Raaf"/>
    <x v="26"/>
    <x v="2"/>
    <x v="0"/>
    <x v="0"/>
    <x v="1"/>
    <s v="2020-01-01 00:00:00.0000000"/>
    <m/>
    <n v="60"/>
    <x v="0"/>
    <m/>
    <m/>
    <m/>
    <m/>
    <x v="0"/>
    <n v="0"/>
    <n v="100.8"/>
    <n v="0"/>
    <n v="2166.12"/>
    <n v="0"/>
    <n v="0"/>
    <n v="0"/>
    <n v="0"/>
    <n v="0"/>
    <m/>
    <s v=""/>
  </r>
  <r>
    <x v="0"/>
    <x v="7"/>
    <s v="De Bonte Raaf"/>
    <x v="26"/>
    <x v="2"/>
    <x v="0"/>
    <x v="0"/>
    <x v="1"/>
    <s v="2020-01-01 00:00:00.0000000"/>
    <m/>
    <n v="60"/>
    <x v="0"/>
    <m/>
    <m/>
    <m/>
    <m/>
    <x v="0"/>
    <n v="0"/>
    <n v="86.4"/>
    <n v="0"/>
    <n v="2166.12"/>
    <n v="0"/>
    <n v="0"/>
    <n v="0"/>
    <n v="0"/>
    <n v="0"/>
    <m/>
    <s v=""/>
  </r>
  <r>
    <x v="0"/>
    <x v="8"/>
    <s v="De Bonte Raaf"/>
    <x v="26"/>
    <x v="2"/>
    <x v="0"/>
    <x v="0"/>
    <x v="1"/>
    <s v="2020-01-01 00:00:00.0000000"/>
    <m/>
    <n v="60"/>
    <x v="0"/>
    <m/>
    <m/>
    <m/>
    <m/>
    <x v="0"/>
    <n v="0"/>
    <n v="100.8"/>
    <n v="0"/>
    <n v="2166.12"/>
    <n v="0"/>
    <n v="0"/>
    <n v="0"/>
    <n v="0"/>
    <n v="0"/>
    <m/>
    <s v=""/>
  </r>
  <r>
    <x v="0"/>
    <x v="9"/>
    <s v="De Bonte Raaf"/>
    <x v="26"/>
    <x v="2"/>
    <x v="0"/>
    <x v="0"/>
    <x v="1"/>
    <s v="2020-01-01 00:00:00.0000000"/>
    <m/>
    <n v="60"/>
    <x v="0"/>
    <m/>
    <m/>
    <m/>
    <m/>
    <x v="0"/>
    <n v="0"/>
    <n v="93.6"/>
    <n v="0"/>
    <n v="2166.12"/>
    <n v="0"/>
    <n v="0"/>
    <n v="0"/>
    <n v="0"/>
    <n v="0"/>
    <m/>
    <s v=""/>
  </r>
  <r>
    <x v="0"/>
    <x v="10"/>
    <s v="De Bonte Raaf"/>
    <x v="26"/>
    <x v="2"/>
    <x v="0"/>
    <x v="0"/>
    <x v="1"/>
    <s v="2020-01-01 00:00:00.0000000"/>
    <m/>
    <n v="60"/>
    <x v="0"/>
    <m/>
    <m/>
    <m/>
    <m/>
    <x v="0"/>
    <n v="0"/>
    <n v="86.4"/>
    <n v="0"/>
    <n v="2166.12"/>
    <n v="0"/>
    <n v="0"/>
    <n v="0"/>
    <n v="0"/>
    <n v="0"/>
    <m/>
    <s v=""/>
  </r>
  <r>
    <x v="0"/>
    <x v="11"/>
    <s v="De Bonte Raaf"/>
    <x v="26"/>
    <x v="2"/>
    <x v="0"/>
    <x v="0"/>
    <x v="1"/>
    <s v="2020-01-01 00:00:00.0000000"/>
    <m/>
    <n v="60"/>
    <x v="0"/>
    <m/>
    <m/>
    <m/>
    <m/>
    <x v="0"/>
    <n v="0"/>
    <n v="100.8"/>
    <n v="0"/>
    <n v="2231.6"/>
    <n v="0"/>
    <n v="0"/>
    <n v="0"/>
    <n v="0"/>
    <n v="0"/>
    <m/>
    <s v=""/>
  </r>
  <r>
    <x v="1"/>
    <x v="0"/>
    <s v="De Bonte Raaf"/>
    <x v="26"/>
    <x v="2"/>
    <x v="0"/>
    <x v="0"/>
    <x v="1"/>
    <s v="2020-01-01 00:00:00.0000000"/>
    <m/>
    <n v="60"/>
    <x v="0"/>
    <m/>
    <m/>
    <m/>
    <m/>
    <x v="0"/>
    <n v="0"/>
    <n v="93.6"/>
    <n v="0"/>
    <n v="2183.41"/>
    <n v="0"/>
    <n v="0"/>
    <n v="0"/>
    <n v="0"/>
    <n v="0"/>
    <m/>
    <s v=""/>
  </r>
  <r>
    <x v="1"/>
    <x v="1"/>
    <s v="De Bonte Raaf"/>
    <x v="26"/>
    <x v="2"/>
    <x v="0"/>
    <x v="0"/>
    <x v="1"/>
    <s v="2020-01-01 00:00:00.0000000"/>
    <m/>
    <n v="60"/>
    <x v="0"/>
    <m/>
    <m/>
    <m/>
    <m/>
    <x v="0"/>
    <n v="0"/>
    <n v="86.4"/>
    <n v="0"/>
    <n v="2171.85"/>
    <n v="0"/>
    <n v="0"/>
    <n v="0"/>
    <n v="0"/>
    <n v="0"/>
    <m/>
    <s v=""/>
  </r>
  <r>
    <x v="1"/>
    <x v="2"/>
    <s v="De Bonte Raaf"/>
    <x v="26"/>
    <x v="2"/>
    <x v="0"/>
    <x v="2"/>
    <x v="1"/>
    <s v="2020-01-01 00:00:00.0000000"/>
    <m/>
    <n v="60"/>
    <x v="0"/>
    <m/>
    <m/>
    <m/>
    <m/>
    <x v="0"/>
    <n v="0"/>
    <n v="100.8"/>
    <n v="0"/>
    <n v="2177.63"/>
    <n v="0"/>
    <n v="0"/>
    <n v="0"/>
    <n v="0"/>
    <n v="0"/>
    <m/>
    <s v=""/>
  </r>
  <r>
    <x v="1"/>
    <x v="3"/>
    <s v="De Bonte Raaf"/>
    <x v="26"/>
    <x v="2"/>
    <x v="0"/>
    <x v="2"/>
    <x v="1"/>
    <s v="2020-01-01 00:00:00.0000000"/>
    <m/>
    <n v="60"/>
    <x v="0"/>
    <m/>
    <m/>
    <m/>
    <m/>
    <x v="0"/>
    <n v="0"/>
    <n v="93.6"/>
    <n v="0"/>
    <n v="2438.34"/>
    <n v="0"/>
    <n v="0"/>
    <n v="0"/>
    <n v="0"/>
    <n v="0"/>
    <m/>
    <s v=""/>
  </r>
  <r>
    <x v="1"/>
    <x v="4"/>
    <s v="De Bonte Raaf"/>
    <x v="26"/>
    <x v="2"/>
    <x v="0"/>
    <x v="2"/>
    <x v="1"/>
    <s v="2020-01-01 00:00:00.0000000"/>
    <m/>
    <n v="60"/>
    <x v="0"/>
    <m/>
    <m/>
    <m/>
    <m/>
    <x v="0"/>
    <n v="0"/>
    <n v="86.4"/>
    <n v="0"/>
    <n v="2800.63"/>
    <n v="0"/>
    <n v="0"/>
    <n v="0"/>
    <n v="0"/>
    <n v="0"/>
    <m/>
    <s v=""/>
  </r>
  <r>
    <x v="1"/>
    <x v="5"/>
    <s v="De Bonte Raaf"/>
    <x v="26"/>
    <x v="2"/>
    <x v="0"/>
    <x v="2"/>
    <x v="1"/>
    <s v="2020-01-01 00:00:00.0000000"/>
    <m/>
    <n v="60"/>
    <x v="0"/>
    <m/>
    <m/>
    <m/>
    <m/>
    <x v="0"/>
    <n v="0"/>
    <n v="107.8"/>
    <n v="0"/>
    <n v="2635.86"/>
    <n v="0"/>
    <n v="0"/>
    <n v="0"/>
    <n v="0"/>
    <n v="0"/>
    <m/>
    <s v=""/>
  </r>
  <r>
    <x v="0"/>
    <x v="0"/>
    <s v="De Bonte Raaf"/>
    <x v="27"/>
    <x v="2"/>
    <x v="0"/>
    <x v="0"/>
    <x v="0"/>
    <s v="2017-12-01 00:00:00.0000000"/>
    <m/>
    <n v="100"/>
    <x v="0"/>
    <m/>
    <m/>
    <m/>
    <m/>
    <x v="0"/>
    <n v="0"/>
    <n v="165.6"/>
    <n v="0"/>
    <n v="3380.7"/>
    <n v="0"/>
    <n v="0"/>
    <n v="0"/>
    <n v="0"/>
    <n v="0"/>
    <m/>
    <s v=""/>
  </r>
  <r>
    <x v="0"/>
    <x v="1"/>
    <s v="De Bonte Raaf"/>
    <x v="27"/>
    <x v="2"/>
    <x v="0"/>
    <x v="0"/>
    <x v="0"/>
    <s v="2017-12-01 00:00:00.0000000"/>
    <m/>
    <n v="100"/>
    <x v="0"/>
    <m/>
    <m/>
    <m/>
    <m/>
    <x v="0"/>
    <n v="0"/>
    <n v="144"/>
    <n v="0"/>
    <n v="3380.7"/>
    <n v="0"/>
    <n v="0"/>
    <n v="0"/>
    <n v="0"/>
    <n v="0"/>
    <m/>
    <s v=""/>
  </r>
  <r>
    <x v="0"/>
    <x v="2"/>
    <s v="De Bonte Raaf"/>
    <x v="27"/>
    <x v="2"/>
    <x v="0"/>
    <x v="0"/>
    <x v="0"/>
    <s v="2017-12-01 00:00:00.0000000"/>
    <m/>
    <n v="100"/>
    <x v="0"/>
    <m/>
    <m/>
    <m/>
    <m/>
    <x v="0"/>
    <n v="0"/>
    <n v="158.4"/>
    <n v="0"/>
    <n v="3380.7"/>
    <n v="0"/>
    <n v="0"/>
    <n v="0"/>
    <n v="0"/>
    <n v="0"/>
    <m/>
    <s v=""/>
  </r>
  <r>
    <x v="0"/>
    <x v="3"/>
    <s v="De Bonte Raaf"/>
    <x v="27"/>
    <x v="2"/>
    <x v="0"/>
    <x v="0"/>
    <x v="0"/>
    <s v="2017-12-01 00:00:00.0000000"/>
    <m/>
    <n v="100"/>
    <x v="0"/>
    <m/>
    <m/>
    <m/>
    <m/>
    <x v="0"/>
    <n v="0"/>
    <n v="158.4"/>
    <n v="0"/>
    <n v="3756.33"/>
    <n v="0"/>
    <n v="0"/>
    <n v="0"/>
    <n v="0"/>
    <n v="0"/>
    <m/>
    <s v=""/>
  </r>
  <r>
    <x v="0"/>
    <x v="4"/>
    <s v="De Bonte Raaf"/>
    <x v="27"/>
    <x v="2"/>
    <x v="0"/>
    <x v="0"/>
    <x v="0"/>
    <s v="2017-12-01 00:00:00.0000000"/>
    <m/>
    <n v="100"/>
    <x v="0"/>
    <m/>
    <m/>
    <m/>
    <m/>
    <x v="0"/>
    <n v="0"/>
    <n v="151.19999999999999"/>
    <n v="0"/>
    <n v="3953.71"/>
    <n v="0"/>
    <n v="0"/>
    <n v="0"/>
    <n v="0"/>
    <n v="0"/>
    <m/>
    <s v=""/>
  </r>
  <r>
    <x v="1"/>
    <x v="3"/>
    <s v="De Bonte Raaf"/>
    <x v="27"/>
    <x v="2"/>
    <x v="0"/>
    <x v="1"/>
    <x v="0"/>
    <s v="2017-12-01 00:00:00.0000000"/>
    <m/>
    <n v="100"/>
    <x v="0"/>
    <m/>
    <m/>
    <m/>
    <m/>
    <x v="0"/>
    <n v="0"/>
    <n v="158.4"/>
    <n v="0"/>
    <n v="4239.38"/>
    <n v="0"/>
    <n v="0"/>
    <n v="0"/>
    <n v="0"/>
    <n v="0"/>
    <m/>
    <s v=""/>
  </r>
  <r>
    <x v="1"/>
    <x v="4"/>
    <s v="De Bonte Raaf"/>
    <x v="27"/>
    <x v="2"/>
    <x v="0"/>
    <x v="1"/>
    <x v="0"/>
    <s v="2017-12-01 00:00:00.0000000"/>
    <m/>
    <n v="100"/>
    <x v="0"/>
    <m/>
    <m/>
    <m/>
    <m/>
    <x v="0"/>
    <n v="0"/>
    <n v="151.19999999999999"/>
    <n v="0"/>
    <n v="4769.3"/>
    <n v="0"/>
    <n v="0"/>
    <n v="0"/>
    <n v="0"/>
    <n v="0"/>
    <m/>
    <s v=""/>
  </r>
  <r>
    <x v="1"/>
    <x v="5"/>
    <s v="De Bonte Raaf"/>
    <x v="27"/>
    <x v="2"/>
    <x v="0"/>
    <x v="1"/>
    <x v="0"/>
    <s v="2017-12-01 00:00:00.0000000"/>
    <m/>
    <n v="100"/>
    <x v="0"/>
    <m/>
    <m/>
    <m/>
    <m/>
    <x v="0"/>
    <n v="0"/>
    <n v="158.4"/>
    <n v="0"/>
    <n v="4239.38"/>
    <n v="0"/>
    <n v="0"/>
    <n v="0"/>
    <n v="0"/>
    <n v="0"/>
    <m/>
    <s v=""/>
  </r>
  <r>
    <x v="0"/>
    <x v="5"/>
    <s v="De Bonte Raaf"/>
    <x v="27"/>
    <x v="2"/>
    <x v="0"/>
    <x v="0"/>
    <x v="0"/>
    <s v="2017-12-01 00:00:00.0000000"/>
    <m/>
    <n v="100"/>
    <x v="1"/>
    <n v="88398"/>
    <s v="08-06-2020"/>
    <s v="05-02-2021"/>
    <n v="23"/>
    <x v="1"/>
    <n v="122.4"/>
    <n v="158.4"/>
    <n v="77.27"/>
    <n v="3756.33"/>
    <n v="2902.62"/>
    <n v="1"/>
    <n v="1"/>
    <n v="0"/>
    <n v="0"/>
    <n v="100"/>
    <n v="1"/>
  </r>
  <r>
    <x v="0"/>
    <x v="6"/>
    <s v="De Bonte Raaf"/>
    <x v="27"/>
    <x v="2"/>
    <x v="0"/>
    <x v="0"/>
    <x v="0"/>
    <s v="2017-12-01 00:00:00.0000000"/>
    <m/>
    <n v="100"/>
    <x v="1"/>
    <n v="88398"/>
    <s v="08-06-2020"/>
    <s v="05-02-2021"/>
    <n v="54"/>
    <x v="2"/>
    <n v="165.6"/>
    <n v="165.6"/>
    <n v="100"/>
    <n v="3756.33"/>
    <n v="3756.33"/>
    <n v="1"/>
    <n v="0"/>
    <n v="0"/>
    <n v="0"/>
    <n v="100"/>
    <n v="1"/>
  </r>
  <r>
    <x v="0"/>
    <x v="7"/>
    <s v="De Bonte Raaf"/>
    <x v="27"/>
    <x v="2"/>
    <x v="0"/>
    <x v="0"/>
    <x v="0"/>
    <s v="2017-12-01 00:00:00.0000000"/>
    <m/>
    <n v="100"/>
    <x v="1"/>
    <n v="88398"/>
    <s v="08-06-2020"/>
    <s v="05-02-2021"/>
    <n v="85"/>
    <x v="2"/>
    <n v="151.19999999999999"/>
    <n v="151.19999999999999"/>
    <n v="100"/>
    <n v="3756.33"/>
    <n v="3756.33"/>
    <n v="1"/>
    <n v="0"/>
    <n v="0"/>
    <n v="0"/>
    <n v="100"/>
    <s v=""/>
  </r>
  <r>
    <x v="0"/>
    <x v="8"/>
    <s v="De Bonte Raaf"/>
    <x v="27"/>
    <x v="2"/>
    <x v="0"/>
    <x v="0"/>
    <x v="0"/>
    <s v="2017-12-01 00:00:00.0000000"/>
    <m/>
    <n v="100"/>
    <x v="1"/>
    <n v="88398"/>
    <s v="08-06-2020"/>
    <s v="05-02-2021"/>
    <n v="115"/>
    <x v="2"/>
    <n v="158.4"/>
    <n v="158.4"/>
    <n v="100"/>
    <n v="3756.33"/>
    <n v="3756.33"/>
    <n v="1"/>
    <n v="0"/>
    <n v="0"/>
    <n v="0"/>
    <n v="100"/>
    <s v=""/>
  </r>
  <r>
    <x v="0"/>
    <x v="9"/>
    <s v="De Bonte Raaf"/>
    <x v="27"/>
    <x v="2"/>
    <x v="0"/>
    <x v="0"/>
    <x v="0"/>
    <s v="2017-12-01 00:00:00.0000000"/>
    <m/>
    <n v="100"/>
    <x v="1"/>
    <n v="88398"/>
    <s v="08-06-2020"/>
    <s v="05-02-2021"/>
    <n v="146"/>
    <x v="2"/>
    <n v="158.4"/>
    <n v="158.4"/>
    <n v="100"/>
    <n v="3756.33"/>
    <n v="3756.33"/>
    <n v="1"/>
    <n v="0"/>
    <n v="0"/>
    <n v="0"/>
    <n v="100"/>
    <s v=""/>
  </r>
  <r>
    <x v="0"/>
    <x v="10"/>
    <s v="De Bonte Raaf"/>
    <x v="27"/>
    <x v="2"/>
    <x v="0"/>
    <x v="0"/>
    <x v="0"/>
    <s v="2017-12-01 00:00:00.0000000"/>
    <m/>
    <n v="100"/>
    <x v="1"/>
    <n v="88398"/>
    <s v="08-06-2020"/>
    <s v="05-02-2021"/>
    <n v="176"/>
    <x v="2"/>
    <n v="151.19999999999999"/>
    <n v="151.19999999999999"/>
    <n v="100"/>
    <n v="3756.33"/>
    <n v="3756.33"/>
    <n v="1"/>
    <n v="0"/>
    <n v="0"/>
    <n v="0"/>
    <n v="100"/>
    <s v=""/>
  </r>
  <r>
    <x v="0"/>
    <x v="11"/>
    <s v="De Bonte Raaf"/>
    <x v="27"/>
    <x v="2"/>
    <x v="0"/>
    <x v="0"/>
    <x v="0"/>
    <s v="2017-12-01 00:00:00.0000000"/>
    <m/>
    <n v="100"/>
    <x v="1"/>
    <n v="88398"/>
    <s v="08-06-2020"/>
    <s v="05-02-2021"/>
    <n v="207"/>
    <x v="2"/>
    <n v="165.6"/>
    <n v="165.6"/>
    <n v="100"/>
    <n v="3848.44"/>
    <n v="3848.44"/>
    <n v="1"/>
    <n v="0"/>
    <n v="0"/>
    <n v="0"/>
    <n v="100"/>
    <s v=""/>
  </r>
  <r>
    <x v="1"/>
    <x v="0"/>
    <s v="De Bonte Raaf"/>
    <x v="27"/>
    <x v="2"/>
    <x v="0"/>
    <x v="0"/>
    <x v="0"/>
    <s v="2017-12-01 00:00:00.0000000"/>
    <m/>
    <n v="100"/>
    <x v="1"/>
    <n v="88398"/>
    <s v="08-06-2020"/>
    <s v="05-02-2021"/>
    <n v="238"/>
    <x v="2"/>
    <n v="151.19999999999999"/>
    <n v="151.19999999999999"/>
    <n v="100"/>
    <n v="3777.54"/>
    <n v="3777.54"/>
    <n v="1"/>
    <n v="0"/>
    <n v="0"/>
    <n v="0"/>
    <n v="100"/>
    <n v="1"/>
  </r>
  <r>
    <x v="1"/>
    <x v="1"/>
    <s v="De Bonte Raaf"/>
    <x v="27"/>
    <x v="2"/>
    <x v="0"/>
    <x v="0"/>
    <x v="0"/>
    <s v="2017-12-01 00:00:00.0000000"/>
    <m/>
    <n v="100"/>
    <x v="1"/>
    <n v="88398"/>
    <s v="08-06-2020"/>
    <s v="05-02-2021"/>
    <n v="243"/>
    <x v="2"/>
    <n v="36"/>
    <n v="144"/>
    <n v="25"/>
    <n v="3771.18"/>
    <n v="942.8"/>
    <n v="1"/>
    <n v="0"/>
    <n v="1"/>
    <n v="0"/>
    <n v="100"/>
    <s v=""/>
  </r>
  <r>
    <x v="1"/>
    <x v="2"/>
    <s v="De Bonte Raaf"/>
    <x v="27"/>
    <x v="2"/>
    <x v="0"/>
    <x v="1"/>
    <x v="0"/>
    <s v="2017-12-01 00:00:00.0000000"/>
    <m/>
    <n v="100"/>
    <x v="1"/>
    <n v="86875"/>
    <s v="13-03-2021"/>
    <s v="29-03-2021"/>
    <n v="17"/>
    <x v="1"/>
    <n v="79.2"/>
    <n v="165.6"/>
    <n v="47.83"/>
    <n v="3780.26"/>
    <n v="1807.95"/>
    <n v="1"/>
    <n v="1"/>
    <n v="1"/>
    <n v="0"/>
    <n v="100"/>
    <n v="1"/>
  </r>
  <r>
    <x v="0"/>
    <x v="0"/>
    <s v="De Bonte Raaf"/>
    <x v="28"/>
    <x v="2"/>
    <x v="0"/>
    <x v="0"/>
    <x v="0"/>
    <s v="2001-05-01 00:00:00.0000000"/>
    <m/>
    <n v="80"/>
    <x v="0"/>
    <m/>
    <m/>
    <m/>
    <m/>
    <x v="0"/>
    <n v="0"/>
    <n v="129.6"/>
    <n v="0"/>
    <n v="2331.54"/>
    <n v="0"/>
    <n v="0"/>
    <n v="0"/>
    <n v="0"/>
    <n v="0"/>
    <m/>
    <s v=""/>
  </r>
  <r>
    <x v="0"/>
    <x v="1"/>
    <s v="De Bonte Raaf"/>
    <x v="28"/>
    <x v="2"/>
    <x v="0"/>
    <x v="0"/>
    <x v="0"/>
    <s v="2001-05-01 00:00:00.0000000"/>
    <m/>
    <n v="80"/>
    <x v="0"/>
    <m/>
    <m/>
    <m/>
    <m/>
    <x v="0"/>
    <n v="0"/>
    <n v="115.2"/>
    <n v="0"/>
    <n v="2331.54"/>
    <n v="0"/>
    <n v="0"/>
    <n v="0"/>
    <n v="0"/>
    <n v="0"/>
    <m/>
    <s v=""/>
  </r>
  <r>
    <x v="0"/>
    <x v="2"/>
    <s v="De Bonte Raaf"/>
    <x v="28"/>
    <x v="2"/>
    <x v="0"/>
    <x v="0"/>
    <x v="0"/>
    <s v="2001-05-01 00:00:00.0000000"/>
    <m/>
    <n v="80"/>
    <x v="0"/>
    <m/>
    <m/>
    <m/>
    <m/>
    <x v="0"/>
    <n v="0"/>
    <n v="129.6"/>
    <n v="0"/>
    <n v="2331.54"/>
    <n v="0"/>
    <n v="0"/>
    <n v="0"/>
    <n v="0"/>
    <n v="0"/>
    <m/>
    <s v=""/>
  </r>
  <r>
    <x v="0"/>
    <x v="3"/>
    <s v="De Bonte Raaf"/>
    <x v="28"/>
    <x v="2"/>
    <x v="0"/>
    <x v="0"/>
    <x v="0"/>
    <s v="2001-05-01 00:00:00.0000000"/>
    <m/>
    <n v="80"/>
    <x v="0"/>
    <m/>
    <m/>
    <m/>
    <m/>
    <x v="0"/>
    <n v="0"/>
    <n v="129.6"/>
    <n v="0"/>
    <n v="2590.61"/>
    <n v="0"/>
    <n v="0"/>
    <n v="0"/>
    <n v="0"/>
    <n v="0"/>
    <m/>
    <s v=""/>
  </r>
  <r>
    <x v="0"/>
    <x v="4"/>
    <s v="De Bonte Raaf"/>
    <x v="28"/>
    <x v="2"/>
    <x v="0"/>
    <x v="0"/>
    <x v="0"/>
    <s v="2001-05-01 00:00:00.0000000"/>
    <m/>
    <n v="80"/>
    <x v="0"/>
    <m/>
    <m/>
    <m/>
    <m/>
    <x v="0"/>
    <n v="0"/>
    <n v="115.2"/>
    <n v="0"/>
    <n v="2726.74"/>
    <n v="0"/>
    <n v="0"/>
    <n v="0"/>
    <n v="0"/>
    <n v="0"/>
    <m/>
    <s v=""/>
  </r>
  <r>
    <x v="0"/>
    <x v="5"/>
    <s v="De Bonte Raaf"/>
    <x v="28"/>
    <x v="2"/>
    <x v="7"/>
    <x v="0"/>
    <x v="0"/>
    <s v="2001-05-01 00:00:00.0000000"/>
    <m/>
    <n v="80"/>
    <x v="0"/>
    <m/>
    <m/>
    <m/>
    <m/>
    <x v="0"/>
    <n v="0"/>
    <n v="129.6"/>
    <n v="0"/>
    <n v="2647.63"/>
    <n v="0"/>
    <n v="0"/>
    <n v="0"/>
    <n v="0"/>
    <n v="0"/>
    <m/>
    <s v=""/>
  </r>
  <r>
    <x v="0"/>
    <x v="6"/>
    <s v="De Bonte Raaf"/>
    <x v="28"/>
    <x v="2"/>
    <x v="7"/>
    <x v="0"/>
    <x v="0"/>
    <s v="2001-05-01 00:00:00.0000000"/>
    <m/>
    <n v="80"/>
    <x v="0"/>
    <m/>
    <m/>
    <m/>
    <m/>
    <x v="0"/>
    <n v="0"/>
    <n v="129.6"/>
    <n v="0"/>
    <n v="2647.63"/>
    <n v="0"/>
    <n v="0"/>
    <n v="0"/>
    <n v="0"/>
    <n v="0"/>
    <m/>
    <s v=""/>
  </r>
  <r>
    <x v="0"/>
    <x v="7"/>
    <s v="De Bonte Raaf"/>
    <x v="28"/>
    <x v="2"/>
    <x v="7"/>
    <x v="0"/>
    <x v="0"/>
    <s v="2001-05-01 00:00:00.0000000"/>
    <m/>
    <n v="80"/>
    <x v="0"/>
    <m/>
    <m/>
    <m/>
    <m/>
    <x v="0"/>
    <n v="0"/>
    <n v="122.4"/>
    <n v="0"/>
    <n v="2647.63"/>
    <n v="0"/>
    <n v="0"/>
    <n v="0"/>
    <n v="0"/>
    <n v="0"/>
    <m/>
    <s v=""/>
  </r>
  <r>
    <x v="0"/>
    <x v="8"/>
    <s v="De Bonte Raaf"/>
    <x v="28"/>
    <x v="2"/>
    <x v="7"/>
    <x v="0"/>
    <x v="0"/>
    <s v="2001-05-01 00:00:00.0000000"/>
    <m/>
    <n v="80"/>
    <x v="0"/>
    <m/>
    <m/>
    <m/>
    <m/>
    <x v="0"/>
    <n v="0"/>
    <n v="129.6"/>
    <n v="0"/>
    <n v="2647.63"/>
    <n v="0"/>
    <n v="0"/>
    <n v="0"/>
    <n v="0"/>
    <n v="0"/>
    <m/>
    <s v=""/>
  </r>
  <r>
    <x v="0"/>
    <x v="9"/>
    <s v="De Bonte Raaf"/>
    <x v="28"/>
    <x v="2"/>
    <x v="7"/>
    <x v="0"/>
    <x v="0"/>
    <s v="2001-05-01 00:00:00.0000000"/>
    <m/>
    <n v="80"/>
    <x v="0"/>
    <m/>
    <m/>
    <m/>
    <m/>
    <x v="0"/>
    <n v="0"/>
    <n v="122.4"/>
    <n v="0"/>
    <n v="2647.63"/>
    <n v="0"/>
    <n v="0"/>
    <n v="0"/>
    <n v="0"/>
    <n v="0"/>
    <m/>
    <s v=""/>
  </r>
  <r>
    <x v="0"/>
    <x v="10"/>
    <s v="De Bonte Raaf"/>
    <x v="28"/>
    <x v="2"/>
    <x v="7"/>
    <x v="0"/>
    <x v="0"/>
    <s v="2001-05-01 00:00:00.0000000"/>
    <m/>
    <n v="80"/>
    <x v="0"/>
    <m/>
    <m/>
    <m/>
    <m/>
    <x v="0"/>
    <n v="0"/>
    <n v="122.4"/>
    <n v="0"/>
    <n v="2647.63"/>
    <n v="0"/>
    <n v="0"/>
    <n v="0"/>
    <n v="0"/>
    <n v="0"/>
    <m/>
    <s v=""/>
  </r>
  <r>
    <x v="0"/>
    <x v="11"/>
    <s v="De Bonte Raaf"/>
    <x v="28"/>
    <x v="2"/>
    <x v="7"/>
    <x v="0"/>
    <x v="0"/>
    <s v="2001-05-01 00:00:00.0000000"/>
    <m/>
    <n v="80"/>
    <x v="0"/>
    <m/>
    <m/>
    <m/>
    <m/>
    <x v="0"/>
    <n v="0"/>
    <n v="136.80000000000001"/>
    <n v="0"/>
    <n v="2712.02"/>
    <n v="0"/>
    <n v="0"/>
    <n v="0"/>
    <n v="0"/>
    <n v="0"/>
    <m/>
    <s v=""/>
  </r>
  <r>
    <x v="1"/>
    <x v="0"/>
    <s v="De Bonte Raaf"/>
    <x v="28"/>
    <x v="2"/>
    <x v="7"/>
    <x v="0"/>
    <x v="0"/>
    <s v="2001-05-01 00:00:00.0000000"/>
    <m/>
    <n v="80"/>
    <x v="0"/>
    <m/>
    <m/>
    <m/>
    <m/>
    <x v="0"/>
    <n v="0"/>
    <n v="115.2"/>
    <n v="0"/>
    <n v="2663.98"/>
    <n v="0"/>
    <n v="0"/>
    <n v="0"/>
    <n v="0"/>
    <n v="0"/>
    <m/>
    <s v=""/>
  </r>
  <r>
    <x v="1"/>
    <x v="1"/>
    <s v="De Bonte Raaf"/>
    <x v="28"/>
    <x v="2"/>
    <x v="7"/>
    <x v="0"/>
    <x v="0"/>
    <s v="2001-05-01 00:00:00.0000000"/>
    <m/>
    <n v="80"/>
    <x v="0"/>
    <m/>
    <m/>
    <m/>
    <m/>
    <x v="0"/>
    <n v="0"/>
    <n v="115.2"/>
    <n v="0"/>
    <n v="2654.91"/>
    <n v="0"/>
    <n v="0"/>
    <n v="0"/>
    <n v="0"/>
    <n v="0"/>
    <m/>
    <s v=""/>
  </r>
  <r>
    <x v="1"/>
    <x v="2"/>
    <s v="De Bonte Raaf"/>
    <x v="28"/>
    <x v="2"/>
    <x v="7"/>
    <x v="2"/>
    <x v="0"/>
    <s v="2001-05-01 00:00:00.0000000"/>
    <m/>
    <n v="60"/>
    <x v="1"/>
    <n v="86641"/>
    <s v="01-03-2021"/>
    <s v="29-03-2021"/>
    <n v="29"/>
    <x v="1"/>
    <n v="93.6"/>
    <n v="100.8"/>
    <n v="92.86"/>
    <n v="1991.18"/>
    <n v="1848.95"/>
    <n v="1"/>
    <n v="1"/>
    <n v="0"/>
    <n v="0"/>
    <n v="100"/>
    <n v="1"/>
  </r>
  <r>
    <x v="1"/>
    <x v="2"/>
    <s v="De Bonte Raaf"/>
    <x v="28"/>
    <x v="2"/>
    <x v="7"/>
    <x v="2"/>
    <x v="0"/>
    <s v="2001-05-01 00:00:00.0000000"/>
    <m/>
    <n v="60"/>
    <x v="1"/>
    <n v="86641"/>
    <s v="30-03-2021"/>
    <m/>
    <n v="31"/>
    <x v="1"/>
    <n v="0"/>
    <n v="100.8"/>
    <n v="2.86"/>
    <n v="1991.18"/>
    <n v="56.89"/>
    <n v="0"/>
    <n v="0"/>
    <n v="0"/>
    <n v="1"/>
    <n v="40"/>
    <s v=""/>
  </r>
  <r>
    <x v="1"/>
    <x v="3"/>
    <s v="De Bonte Raaf"/>
    <x v="28"/>
    <x v="2"/>
    <x v="7"/>
    <x v="2"/>
    <x v="0"/>
    <s v="2001-05-01 00:00:00.0000000"/>
    <m/>
    <n v="60"/>
    <x v="1"/>
    <n v="86641"/>
    <s v="30-03-2021"/>
    <m/>
    <n v="61"/>
    <x v="2"/>
    <n v="37.44"/>
    <n v="93.6"/>
    <n v="40"/>
    <n v="2246.96"/>
    <n v="898.78"/>
    <n v="1"/>
    <n v="0"/>
    <n v="0"/>
    <n v="0"/>
    <n v="40"/>
    <n v="1"/>
  </r>
  <r>
    <x v="1"/>
    <x v="4"/>
    <s v="De Bonte Raaf"/>
    <x v="28"/>
    <x v="2"/>
    <x v="7"/>
    <x v="2"/>
    <x v="0"/>
    <s v="2001-05-01 00:00:00.0000000"/>
    <m/>
    <n v="60"/>
    <x v="1"/>
    <n v="86641"/>
    <s v="30-03-2021"/>
    <m/>
    <n v="92"/>
    <x v="2"/>
    <n v="37.44"/>
    <n v="93.6"/>
    <n v="40"/>
    <n v="2585.19"/>
    <n v="1034.08"/>
    <n v="1"/>
    <n v="0"/>
    <n v="0"/>
    <n v="0"/>
    <n v="40"/>
    <s v=""/>
  </r>
  <r>
    <x v="1"/>
    <x v="5"/>
    <s v="De Bonte Raaf"/>
    <x v="28"/>
    <x v="2"/>
    <x v="7"/>
    <x v="2"/>
    <x v="0"/>
    <s v="2001-05-01 00:00:00.0000000"/>
    <m/>
    <n v="60"/>
    <x v="1"/>
    <n v="86641"/>
    <s v="30-03-2021"/>
    <m/>
    <n v="122"/>
    <x v="2"/>
    <n v="37.44"/>
    <n v="93.6"/>
    <n v="40"/>
    <n v="2246.96"/>
    <n v="898.78"/>
    <n v="1"/>
    <n v="0"/>
    <n v="0"/>
    <n v="0"/>
    <n v="40"/>
    <s v=""/>
  </r>
  <r>
    <x v="0"/>
    <x v="0"/>
    <s v="De Bonte Raaf"/>
    <x v="29"/>
    <x v="4"/>
    <x v="0"/>
    <x v="0"/>
    <x v="0"/>
    <s v="2001-07-01 00:00:00.0000000"/>
    <m/>
    <n v="50"/>
    <x v="0"/>
    <m/>
    <m/>
    <m/>
    <m/>
    <x v="0"/>
    <n v="0"/>
    <n v="82.8"/>
    <n v="0"/>
    <n v="1296.83"/>
    <n v="0"/>
    <n v="0"/>
    <n v="0"/>
    <n v="0"/>
    <n v="0"/>
    <m/>
    <s v=""/>
  </r>
  <r>
    <x v="0"/>
    <x v="1"/>
    <s v="De Bonte Raaf"/>
    <x v="29"/>
    <x v="4"/>
    <x v="0"/>
    <x v="0"/>
    <x v="0"/>
    <s v="2001-07-01 00:00:00.0000000"/>
    <m/>
    <n v="50"/>
    <x v="0"/>
    <m/>
    <m/>
    <m/>
    <m/>
    <x v="0"/>
    <n v="0"/>
    <n v="72"/>
    <n v="0"/>
    <n v="1296.83"/>
    <n v="0"/>
    <n v="0"/>
    <n v="0"/>
    <n v="0"/>
    <n v="0"/>
    <m/>
    <s v=""/>
  </r>
  <r>
    <x v="0"/>
    <x v="2"/>
    <s v="De Bonte Raaf"/>
    <x v="29"/>
    <x v="4"/>
    <x v="0"/>
    <x v="0"/>
    <x v="0"/>
    <s v="2001-07-01 00:00:00.0000000"/>
    <m/>
    <n v="50"/>
    <x v="0"/>
    <m/>
    <m/>
    <m/>
    <m/>
    <x v="0"/>
    <n v="0"/>
    <n v="79.2"/>
    <n v="0"/>
    <n v="1296.83"/>
    <n v="0"/>
    <n v="0"/>
    <n v="0"/>
    <n v="0"/>
    <n v="0"/>
    <m/>
    <s v=""/>
  </r>
  <r>
    <x v="0"/>
    <x v="3"/>
    <s v="De Bonte Raaf"/>
    <x v="29"/>
    <x v="4"/>
    <x v="0"/>
    <x v="0"/>
    <x v="0"/>
    <s v="2001-07-01 00:00:00.0000000"/>
    <m/>
    <n v="50"/>
    <x v="0"/>
    <m/>
    <m/>
    <m/>
    <m/>
    <x v="0"/>
    <n v="0"/>
    <n v="79.2"/>
    <n v="0"/>
    <n v="1440.92"/>
    <n v="0"/>
    <n v="0"/>
    <n v="0"/>
    <n v="0"/>
    <n v="0"/>
    <m/>
    <s v=""/>
  </r>
  <r>
    <x v="0"/>
    <x v="4"/>
    <s v="De Bonte Raaf"/>
    <x v="29"/>
    <x v="4"/>
    <x v="0"/>
    <x v="0"/>
    <x v="0"/>
    <s v="2001-07-01 00:00:00.0000000"/>
    <m/>
    <n v="50"/>
    <x v="0"/>
    <m/>
    <m/>
    <m/>
    <m/>
    <x v="0"/>
    <n v="0"/>
    <n v="75.599999999999994"/>
    <n v="0"/>
    <n v="1541.64"/>
    <n v="0"/>
    <n v="0"/>
    <n v="0"/>
    <n v="0"/>
    <n v="0"/>
    <m/>
    <s v=""/>
  </r>
  <r>
    <x v="0"/>
    <x v="5"/>
    <s v="De Bonte Raaf"/>
    <x v="29"/>
    <x v="4"/>
    <x v="0"/>
    <x v="0"/>
    <x v="0"/>
    <s v="2001-07-01 00:00:00.0000000"/>
    <m/>
    <n v="50"/>
    <x v="0"/>
    <m/>
    <m/>
    <m/>
    <m/>
    <x v="0"/>
    <n v="0"/>
    <n v="79.2"/>
    <n v="0"/>
    <n v="1440.92"/>
    <n v="0"/>
    <n v="0"/>
    <n v="0"/>
    <n v="0"/>
    <n v="0"/>
    <m/>
    <s v=""/>
  </r>
  <r>
    <x v="0"/>
    <x v="6"/>
    <s v="De Bonte Raaf"/>
    <x v="29"/>
    <x v="4"/>
    <x v="0"/>
    <x v="0"/>
    <x v="0"/>
    <s v="2001-07-01 00:00:00.0000000"/>
    <m/>
    <n v="50"/>
    <x v="0"/>
    <m/>
    <m/>
    <m/>
    <m/>
    <x v="0"/>
    <n v="0"/>
    <n v="82.8"/>
    <n v="0"/>
    <n v="1440.92"/>
    <n v="0"/>
    <n v="0"/>
    <n v="0"/>
    <n v="0"/>
    <n v="0"/>
    <m/>
    <s v=""/>
  </r>
  <r>
    <x v="0"/>
    <x v="7"/>
    <s v="De Bonte Raaf"/>
    <x v="29"/>
    <x v="4"/>
    <x v="0"/>
    <x v="0"/>
    <x v="0"/>
    <s v="2001-07-01 00:00:00.0000000"/>
    <m/>
    <n v="50"/>
    <x v="0"/>
    <m/>
    <m/>
    <m/>
    <m/>
    <x v="0"/>
    <n v="0"/>
    <n v="75.599999999999994"/>
    <n v="0"/>
    <n v="1440.92"/>
    <n v="0"/>
    <n v="0"/>
    <n v="0"/>
    <n v="0"/>
    <n v="0"/>
    <m/>
    <s v=""/>
  </r>
  <r>
    <x v="0"/>
    <x v="8"/>
    <s v="De Bonte Raaf"/>
    <x v="29"/>
    <x v="4"/>
    <x v="0"/>
    <x v="0"/>
    <x v="0"/>
    <s v="2001-07-01 00:00:00.0000000"/>
    <m/>
    <n v="50"/>
    <x v="0"/>
    <m/>
    <m/>
    <m/>
    <m/>
    <x v="0"/>
    <n v="0"/>
    <n v="79.2"/>
    <n v="0"/>
    <n v="1440.92"/>
    <n v="0"/>
    <n v="0"/>
    <n v="0"/>
    <n v="0"/>
    <n v="0"/>
    <m/>
    <s v=""/>
  </r>
  <r>
    <x v="0"/>
    <x v="9"/>
    <s v="De Bonte Raaf"/>
    <x v="29"/>
    <x v="4"/>
    <x v="0"/>
    <x v="0"/>
    <x v="0"/>
    <s v="2001-07-01 00:00:00.0000000"/>
    <m/>
    <n v="50"/>
    <x v="0"/>
    <m/>
    <m/>
    <m/>
    <m/>
    <x v="0"/>
    <n v="0"/>
    <n v="79.2"/>
    <n v="0"/>
    <n v="1440.92"/>
    <n v="0"/>
    <n v="0"/>
    <n v="0"/>
    <n v="0"/>
    <n v="0"/>
    <m/>
    <s v=""/>
  </r>
  <r>
    <x v="0"/>
    <x v="10"/>
    <s v="De Bonte Raaf"/>
    <x v="29"/>
    <x v="4"/>
    <x v="0"/>
    <x v="0"/>
    <x v="0"/>
    <s v="2001-07-01 00:00:00.0000000"/>
    <m/>
    <n v="50"/>
    <x v="0"/>
    <m/>
    <m/>
    <m/>
    <m/>
    <x v="0"/>
    <n v="0"/>
    <n v="75.599999999999994"/>
    <n v="0"/>
    <n v="1440.92"/>
    <n v="0"/>
    <n v="0"/>
    <n v="0"/>
    <n v="0"/>
    <n v="0"/>
    <m/>
    <s v=""/>
  </r>
  <r>
    <x v="0"/>
    <x v="11"/>
    <s v="De Bonte Raaf"/>
    <x v="29"/>
    <x v="4"/>
    <x v="0"/>
    <x v="0"/>
    <x v="0"/>
    <s v="2001-07-01 00:00:00.0000000"/>
    <m/>
    <n v="50"/>
    <x v="0"/>
    <m/>
    <m/>
    <m/>
    <m/>
    <x v="0"/>
    <n v="0"/>
    <n v="82.8"/>
    <n v="0"/>
    <n v="1476.26"/>
    <n v="0"/>
    <n v="0"/>
    <n v="0"/>
    <n v="0"/>
    <n v="0"/>
    <m/>
    <s v=""/>
  </r>
  <r>
    <x v="1"/>
    <x v="0"/>
    <s v="De Bonte Raaf"/>
    <x v="29"/>
    <x v="4"/>
    <x v="0"/>
    <x v="0"/>
    <x v="0"/>
    <s v="2001-07-01 00:00:00.0000000"/>
    <m/>
    <n v="50"/>
    <x v="0"/>
    <m/>
    <m/>
    <m/>
    <m/>
    <x v="0"/>
    <n v="0"/>
    <n v="75.599999999999994"/>
    <n v="0"/>
    <n v="1455.77"/>
    <n v="0"/>
    <n v="0"/>
    <n v="0"/>
    <n v="0"/>
    <n v="0"/>
    <m/>
    <s v=""/>
  </r>
  <r>
    <x v="1"/>
    <x v="1"/>
    <s v="De Bonte Raaf"/>
    <x v="29"/>
    <x v="4"/>
    <x v="0"/>
    <x v="0"/>
    <x v="0"/>
    <s v="2001-07-01 00:00:00.0000000"/>
    <m/>
    <n v="50"/>
    <x v="1"/>
    <n v="86637"/>
    <s v="01-02-2021"/>
    <m/>
    <n v="28"/>
    <x v="1"/>
    <n v="72"/>
    <n v="72"/>
    <n v="100"/>
    <n v="1444.88"/>
    <n v="1444.88"/>
    <n v="1"/>
    <n v="1"/>
    <n v="0"/>
    <n v="0"/>
    <n v="100"/>
    <n v="1"/>
  </r>
  <r>
    <x v="1"/>
    <x v="2"/>
    <s v="De Bonte Raaf"/>
    <x v="29"/>
    <x v="4"/>
    <x v="0"/>
    <x v="2"/>
    <x v="0"/>
    <s v="2001-07-01 00:00:00.0000000"/>
    <m/>
    <n v="50"/>
    <x v="1"/>
    <n v="86637"/>
    <s v="01-02-2021"/>
    <m/>
    <n v="59"/>
    <x v="2"/>
    <n v="82.8"/>
    <n v="82.8"/>
    <n v="100"/>
    <n v="1444.88"/>
    <n v="1444.88"/>
    <n v="1"/>
    <n v="0"/>
    <n v="0"/>
    <n v="0"/>
    <n v="100"/>
    <n v="1"/>
  </r>
  <r>
    <x v="1"/>
    <x v="3"/>
    <s v="De Bonte Raaf"/>
    <x v="29"/>
    <x v="4"/>
    <x v="7"/>
    <x v="2"/>
    <x v="0"/>
    <s v="2001-07-01 00:00:00.0000000"/>
    <m/>
    <n v="50"/>
    <x v="1"/>
    <n v="86637"/>
    <s v="01-02-2021"/>
    <m/>
    <n v="89"/>
    <x v="2"/>
    <n v="79.2"/>
    <n v="89.2"/>
    <n v="88.79"/>
    <n v="1950.36"/>
    <n v="1731.71"/>
    <n v="1"/>
    <n v="0"/>
    <n v="0"/>
    <n v="0"/>
    <n v="100"/>
    <s v=""/>
  </r>
  <r>
    <x v="1"/>
    <x v="4"/>
    <s v="De Bonte Raaf"/>
    <x v="29"/>
    <x v="4"/>
    <x v="7"/>
    <x v="2"/>
    <x v="0"/>
    <s v="2001-07-01 00:00:00.0000000"/>
    <m/>
    <n v="50"/>
    <x v="1"/>
    <n v="86637"/>
    <s v="01-02-2021"/>
    <m/>
    <n v="120"/>
    <x v="2"/>
    <n v="75.599999999999994"/>
    <n v="75.599999999999994"/>
    <n v="100"/>
    <n v="1976.65"/>
    <n v="1976.65"/>
    <n v="1"/>
    <n v="0"/>
    <n v="0"/>
    <n v="0"/>
    <n v="100"/>
    <s v=""/>
  </r>
  <r>
    <x v="1"/>
    <x v="5"/>
    <s v="De Bonte Raaf"/>
    <x v="29"/>
    <x v="4"/>
    <x v="7"/>
    <x v="2"/>
    <x v="0"/>
    <s v="2001-07-01 00:00:00.0000000"/>
    <m/>
    <n v="50"/>
    <x v="1"/>
    <n v="86637"/>
    <s v="01-02-2021"/>
    <m/>
    <n v="150"/>
    <x v="2"/>
    <n v="79.2"/>
    <n v="102.2"/>
    <n v="77.5"/>
    <n v="1779.67"/>
    <n v="1379.16"/>
    <n v="1"/>
    <n v="0"/>
    <n v="0"/>
    <n v="0"/>
    <n v="100"/>
    <s v=""/>
  </r>
  <r>
    <x v="0"/>
    <x v="0"/>
    <s v="De Bonte Raaf"/>
    <x v="30"/>
    <x v="4"/>
    <x v="0"/>
    <x v="0"/>
    <x v="0"/>
    <s v="2006-05-15 00:00:00.0000000"/>
    <s v="2021-05-31 00:00:00.0000000"/>
    <m/>
    <x v="0"/>
    <m/>
    <m/>
    <m/>
    <m/>
    <x v="0"/>
    <n v="0"/>
    <n v="0"/>
    <n v="0"/>
    <m/>
    <n v="0"/>
    <n v="0"/>
    <n v="0"/>
    <n v="0"/>
    <n v="0"/>
    <m/>
    <s v=""/>
  </r>
  <r>
    <x v="0"/>
    <x v="1"/>
    <s v="De Bonte Raaf"/>
    <x v="30"/>
    <x v="4"/>
    <x v="0"/>
    <x v="0"/>
    <x v="0"/>
    <s v="2006-05-15 00:00:00.0000000"/>
    <s v="2021-05-31 00:00:00.0000000"/>
    <m/>
    <x v="0"/>
    <m/>
    <m/>
    <m/>
    <m/>
    <x v="0"/>
    <n v="0"/>
    <n v="0"/>
    <n v="0"/>
    <m/>
    <n v="0"/>
    <n v="0"/>
    <n v="0"/>
    <n v="0"/>
    <n v="0"/>
    <m/>
    <s v=""/>
  </r>
  <r>
    <x v="0"/>
    <x v="2"/>
    <s v="De Bonte Raaf"/>
    <x v="30"/>
    <x v="4"/>
    <x v="0"/>
    <x v="0"/>
    <x v="0"/>
    <s v="2006-05-15 00:00:00.0000000"/>
    <s v="2021-05-31 00:00:00.0000000"/>
    <m/>
    <x v="0"/>
    <m/>
    <m/>
    <m/>
    <m/>
    <x v="0"/>
    <n v="0"/>
    <n v="0"/>
    <n v="0"/>
    <m/>
    <n v="0"/>
    <n v="0"/>
    <n v="0"/>
    <n v="0"/>
    <n v="0"/>
    <m/>
    <s v=""/>
  </r>
  <r>
    <x v="0"/>
    <x v="3"/>
    <s v="De Bonte Raaf"/>
    <x v="30"/>
    <x v="4"/>
    <x v="0"/>
    <x v="0"/>
    <x v="0"/>
    <s v="2006-05-15 00:00:00.0000000"/>
    <s v="2021-05-31 00:00:00.0000000"/>
    <m/>
    <x v="0"/>
    <m/>
    <m/>
    <m/>
    <m/>
    <x v="0"/>
    <n v="0"/>
    <n v="0"/>
    <n v="0"/>
    <m/>
    <n v="0"/>
    <n v="0"/>
    <n v="0"/>
    <n v="0"/>
    <n v="0"/>
    <m/>
    <s v=""/>
  </r>
  <r>
    <x v="0"/>
    <x v="4"/>
    <s v="De Bonte Raaf"/>
    <x v="30"/>
    <x v="4"/>
    <x v="0"/>
    <x v="0"/>
    <x v="0"/>
    <s v="2006-05-15 00:00:00.0000000"/>
    <s v="2021-05-31 00:00:00.0000000"/>
    <m/>
    <x v="0"/>
    <m/>
    <m/>
    <m/>
    <m/>
    <x v="0"/>
    <n v="0"/>
    <n v="0"/>
    <n v="0"/>
    <m/>
    <n v="0"/>
    <n v="0"/>
    <n v="0"/>
    <n v="0"/>
    <n v="0"/>
    <m/>
    <s v=""/>
  </r>
  <r>
    <x v="0"/>
    <x v="5"/>
    <s v="De Bonte Raaf"/>
    <x v="30"/>
    <x v="4"/>
    <x v="0"/>
    <x v="0"/>
    <x v="0"/>
    <s v="2006-05-15 00:00:00.0000000"/>
    <s v="2021-05-31 00:00:00.0000000"/>
    <m/>
    <x v="0"/>
    <m/>
    <m/>
    <m/>
    <m/>
    <x v="0"/>
    <n v="0"/>
    <n v="15"/>
    <n v="0"/>
    <n v="287.91000000000003"/>
    <n v="0"/>
    <n v="0"/>
    <n v="0"/>
    <n v="0"/>
    <n v="0"/>
    <m/>
    <s v=""/>
  </r>
  <r>
    <x v="0"/>
    <x v="6"/>
    <s v="De Bonte Raaf"/>
    <x v="30"/>
    <x v="4"/>
    <x v="0"/>
    <x v="0"/>
    <x v="0"/>
    <s v="2006-05-15 00:00:00.0000000"/>
    <s v="2021-05-31 00:00:00.0000000"/>
    <m/>
    <x v="0"/>
    <m/>
    <m/>
    <m/>
    <m/>
    <x v="0"/>
    <n v="0"/>
    <n v="0"/>
    <n v="0"/>
    <m/>
    <n v="0"/>
    <n v="0"/>
    <n v="0"/>
    <n v="0"/>
    <n v="0"/>
    <m/>
    <s v=""/>
  </r>
  <r>
    <x v="0"/>
    <x v="7"/>
    <s v="De Bonte Raaf"/>
    <x v="30"/>
    <x v="4"/>
    <x v="0"/>
    <x v="0"/>
    <x v="0"/>
    <s v="2006-05-15 00:00:00.0000000"/>
    <s v="2021-05-31 00:00:00.0000000"/>
    <m/>
    <x v="0"/>
    <m/>
    <m/>
    <m/>
    <m/>
    <x v="0"/>
    <n v="0"/>
    <n v="0"/>
    <n v="0"/>
    <m/>
    <n v="0"/>
    <n v="0"/>
    <n v="0"/>
    <n v="0"/>
    <n v="0"/>
    <m/>
    <s v=""/>
  </r>
  <r>
    <x v="0"/>
    <x v="8"/>
    <s v="De Bonte Raaf"/>
    <x v="30"/>
    <x v="4"/>
    <x v="0"/>
    <x v="0"/>
    <x v="0"/>
    <s v="2006-05-15 00:00:00.0000000"/>
    <s v="2021-05-31 00:00:00.0000000"/>
    <m/>
    <x v="0"/>
    <m/>
    <m/>
    <m/>
    <m/>
    <x v="0"/>
    <n v="0"/>
    <n v="0"/>
    <n v="0"/>
    <m/>
    <n v="0"/>
    <n v="0"/>
    <n v="0"/>
    <n v="0"/>
    <n v="0"/>
    <m/>
    <s v=""/>
  </r>
  <r>
    <x v="0"/>
    <x v="9"/>
    <s v="De Bonte Raaf"/>
    <x v="30"/>
    <x v="4"/>
    <x v="0"/>
    <x v="0"/>
    <x v="0"/>
    <s v="2006-05-15 00:00:00.0000000"/>
    <s v="2021-05-31 00:00:00.0000000"/>
    <m/>
    <x v="0"/>
    <m/>
    <m/>
    <m/>
    <m/>
    <x v="0"/>
    <n v="0"/>
    <n v="0"/>
    <n v="0"/>
    <m/>
    <n v="0"/>
    <n v="0"/>
    <n v="0"/>
    <n v="0"/>
    <n v="0"/>
    <m/>
    <s v=""/>
  </r>
  <r>
    <x v="0"/>
    <x v="10"/>
    <s v="De Bonte Raaf"/>
    <x v="30"/>
    <x v="4"/>
    <x v="0"/>
    <x v="0"/>
    <x v="0"/>
    <s v="2006-05-15 00:00:00.0000000"/>
    <s v="2021-05-31 00:00:00.0000000"/>
    <m/>
    <x v="0"/>
    <m/>
    <m/>
    <m/>
    <m/>
    <x v="0"/>
    <n v="0"/>
    <n v="0"/>
    <n v="0"/>
    <m/>
    <n v="0"/>
    <n v="0"/>
    <n v="0"/>
    <n v="0"/>
    <n v="0"/>
    <m/>
    <s v=""/>
  </r>
  <r>
    <x v="0"/>
    <x v="11"/>
    <s v="De Bonte Raaf"/>
    <x v="30"/>
    <x v="4"/>
    <x v="0"/>
    <x v="0"/>
    <x v="0"/>
    <s v="2006-05-15 00:00:00.0000000"/>
    <s v="2021-05-31 00:00:00.0000000"/>
    <m/>
    <x v="0"/>
    <m/>
    <m/>
    <m/>
    <m/>
    <x v="0"/>
    <n v="0"/>
    <n v="0"/>
    <n v="0"/>
    <n v="0.75"/>
    <n v="0"/>
    <n v="0"/>
    <n v="0"/>
    <n v="0"/>
    <n v="0"/>
    <m/>
    <s v=""/>
  </r>
  <r>
    <x v="1"/>
    <x v="0"/>
    <s v="De Bonte Raaf"/>
    <x v="30"/>
    <x v="4"/>
    <x v="0"/>
    <x v="0"/>
    <x v="0"/>
    <s v="2006-05-15 00:00:00.0000000"/>
    <s v="2021-05-31 00:00:00.0000000"/>
    <m/>
    <x v="0"/>
    <m/>
    <m/>
    <m/>
    <m/>
    <x v="0"/>
    <n v="0"/>
    <n v="0"/>
    <n v="0"/>
    <n v="0"/>
    <n v="0"/>
    <n v="0"/>
    <n v="0"/>
    <n v="0"/>
    <n v="0"/>
    <m/>
    <s v=""/>
  </r>
  <r>
    <x v="1"/>
    <x v="1"/>
    <s v="De Bonte Raaf"/>
    <x v="30"/>
    <x v="4"/>
    <x v="0"/>
    <x v="0"/>
    <x v="0"/>
    <s v="2006-05-15 00:00:00.0000000"/>
    <s v="2021-05-31 00:00:00.0000000"/>
    <m/>
    <x v="0"/>
    <m/>
    <m/>
    <m/>
    <m/>
    <x v="0"/>
    <n v="0"/>
    <n v="0"/>
    <n v="0"/>
    <m/>
    <n v="0"/>
    <n v="0"/>
    <n v="0"/>
    <n v="0"/>
    <n v="0"/>
    <m/>
    <s v=""/>
  </r>
  <r>
    <x v="1"/>
    <x v="2"/>
    <s v="De Bonte Raaf"/>
    <x v="30"/>
    <x v="4"/>
    <x v="0"/>
    <x v="2"/>
    <x v="0"/>
    <s v="2006-05-15 00:00:00.0000000"/>
    <s v="2021-05-31 00:00:00.0000000"/>
    <m/>
    <x v="0"/>
    <m/>
    <m/>
    <m/>
    <m/>
    <x v="0"/>
    <n v="0"/>
    <n v="20"/>
    <n v="0"/>
    <n v="407.27"/>
    <n v="0"/>
    <n v="0"/>
    <n v="0"/>
    <n v="0"/>
    <n v="0"/>
    <m/>
    <s v=""/>
  </r>
  <r>
    <x v="1"/>
    <x v="3"/>
    <s v="De Bonte Raaf"/>
    <x v="30"/>
    <x v="4"/>
    <x v="0"/>
    <x v="2"/>
    <x v="0"/>
    <s v="2006-05-15 00:00:00.0000000"/>
    <s v="2021-05-31 00:00:00.0000000"/>
    <m/>
    <x v="0"/>
    <m/>
    <m/>
    <m/>
    <m/>
    <x v="0"/>
    <n v="0"/>
    <n v="46"/>
    <n v="0"/>
    <n v="995.98"/>
    <n v="0"/>
    <n v="0"/>
    <n v="0"/>
    <n v="0"/>
    <n v="0"/>
    <m/>
    <s v=""/>
  </r>
  <r>
    <x v="1"/>
    <x v="4"/>
    <s v="De Bonte Raaf"/>
    <x v="30"/>
    <x v="4"/>
    <x v="0"/>
    <x v="2"/>
    <x v="0"/>
    <s v="2006-05-15 00:00:00.0000000"/>
    <s v="2021-05-31 00:00:00.0000000"/>
    <m/>
    <x v="0"/>
    <m/>
    <m/>
    <m/>
    <m/>
    <x v="0"/>
    <n v="0"/>
    <n v="65.05"/>
    <n v="0"/>
    <n v="1399.16"/>
    <n v="0"/>
    <n v="0"/>
    <n v="0"/>
    <n v="0"/>
    <n v="0"/>
    <m/>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2200-00000B000000}" name="SchriftAO"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DD100:DG105" firstHeaderRow="1" firstDataRow="2" firstDataCol="1"/>
  <pivotFields count="24">
    <pivotField axis="axisRow"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Fields count="1">
    <field x="0"/>
  </rowFields>
  <rowItems count="4">
    <i>
      <x/>
    </i>
    <i>
      <x v="1"/>
    </i>
    <i>
      <x v="2"/>
    </i>
    <i t="grand">
      <x/>
    </i>
  </rowItems>
  <colFields count="1">
    <field x="16"/>
  </colFields>
  <colItems count="3">
    <i>
      <x/>
    </i>
    <i>
      <x v="1"/>
    </i>
    <i t="grand">
      <x/>
    </i>
  </colItems>
  <dataFields count="1">
    <dataField name="SchriftAO " fld="16" subtotal="count" baseField="0" baseItem="0"/>
  </dataFields>
  <chartFormats count="2">
    <chartFormat chart="0" format="0" series="1">
      <pivotArea type="data" outline="0" fieldPosition="0">
        <references count="2">
          <reference field="4294967294" count="1" selected="0">
            <x v="0"/>
          </reference>
          <reference field="16" count="1" selected="0">
            <x v="0"/>
          </reference>
        </references>
      </pivotArea>
    </chartFormat>
    <chartFormat chart="0" format="1" series="1">
      <pivotArea type="data" outline="0" fieldPosition="0">
        <references count="2">
          <reference field="4294967294" count="1" selected="0">
            <x v="0"/>
          </reference>
          <reference field="16"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Contracten"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BB100:BE105" firstHeaderRow="1" firstDataRow="2" firstDataCol="1"/>
  <pivotFields count="24">
    <pivotField axis="axisRow"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Fields count="1">
    <field x="0"/>
  </rowFields>
  <rowItems count="4">
    <i>
      <x/>
    </i>
    <i>
      <x v="1"/>
    </i>
    <i>
      <x v="2"/>
    </i>
    <i t="grand">
      <x/>
    </i>
  </rowItems>
  <colFields count="1">
    <field x="14"/>
  </colFields>
  <colItems count="3">
    <i>
      <x/>
    </i>
    <i>
      <x v="1"/>
    </i>
    <i t="grand">
      <x/>
    </i>
  </colItems>
  <dataFields count="1">
    <dataField name="Aantal van Soort contract" fld="14" subtotal="count" baseField="0" baseItem="0"/>
  </dataFields>
  <chartFormats count="2">
    <chartFormat chart="0" format="0" series="1">
      <pivotArea type="data" outline="0" fieldPosition="0">
        <references count="2">
          <reference field="4294967294" count="1" selected="0">
            <x v="0"/>
          </reference>
          <reference field="14" count="1" selected="0">
            <x v="0"/>
          </reference>
        </references>
      </pivotArea>
    </chartFormat>
    <chartFormat chart="0" format="1"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2200-000007000000}" name="Leeftijd"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BB1:BF3" firstHeaderRow="1" firstDataRow="2" firstDataCol="1"/>
  <pivotFields count="24">
    <pivotField axis="axisCol"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Items count="1">
    <i/>
  </rowItems>
  <colFields count="1">
    <field x="0"/>
  </colFields>
  <colItems count="4">
    <i>
      <x/>
    </i>
    <i>
      <x v="1"/>
    </i>
    <i>
      <x v="2"/>
    </i>
    <i t="grand">
      <x/>
    </i>
  </colItems>
  <dataFields count="1">
    <dataField name="Gemiddelde leeftijd" fld="4" subtotal="average"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2200-000008000000}" name="Omvang"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CC100:CG105" firstHeaderRow="1" firstDataRow="2" firstDataCol="1"/>
  <pivotFields count="24">
    <pivotField axis="axisRow"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4">
        <item x="1"/>
        <item x="0"/>
        <item x="2"/>
        <item t="default"/>
      </items>
    </pivotField>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Fields count="1">
    <field x="0"/>
  </rowFields>
  <rowItems count="4">
    <i>
      <x/>
    </i>
    <i>
      <x v="1"/>
    </i>
    <i>
      <x v="2"/>
    </i>
    <i t="grand">
      <x/>
    </i>
  </rowItems>
  <colFields count="1">
    <field x="17"/>
  </colFields>
  <colItems count="4">
    <i>
      <x/>
    </i>
    <i>
      <x v="1"/>
    </i>
    <i>
      <x v="2"/>
    </i>
    <i t="grand">
      <x/>
    </i>
  </colItems>
  <dataFields count="1">
    <dataField name="Aantal van omvang contract" fld="17" subtotal="count" baseField="0" baseItem="0"/>
  </dataFields>
  <chartFormats count="3">
    <chartFormat chart="0" format="0" series="1">
      <pivotArea type="data" outline="0" fieldPosition="0">
        <references count="2">
          <reference field="4294967294" count="1" selected="0">
            <x v="0"/>
          </reference>
          <reference field="17" count="1" selected="0">
            <x v="0"/>
          </reference>
        </references>
      </pivotArea>
    </chartFormat>
    <chartFormat chart="0" format="1" series="1">
      <pivotArea type="data" outline="0" fieldPosition="0">
        <references count="2">
          <reference field="4294967294" count="1" selected="0">
            <x v="0"/>
          </reference>
          <reference field="17" count="1" selected="0">
            <x v="1"/>
          </reference>
        </references>
      </pivotArea>
    </chartFormat>
    <chartFormat chart="0" format="2"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2200-000009000000}" name="PVTHR"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location ref="A1:C18" firstHeaderRow="1" firstDataRow="1" firstDataCol="0"/>
  <pivotFields count="24">
    <pivotField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2400-000003000000}" name="FTETijdvak" cacheId="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BB1:BD3" firstHeaderRow="1" firstDataRow="2" firstDataCol="1"/>
  <pivotFields count="21">
    <pivotField axis="axisCol" showAll="0">
      <items count="3">
        <item h="1" x="0"/>
        <item x="1"/>
        <item t="default"/>
      </items>
    </pivotField>
    <pivotField showAll="0">
      <items count="13">
        <item x="0"/>
        <item x="1"/>
        <item x="2"/>
        <item x="3"/>
        <item h="1" x="4"/>
        <item h="1" x="5"/>
        <item h="1" x="6"/>
        <item h="1" x="7"/>
        <item h="1" x="8"/>
        <item h="1" x="9"/>
        <item h="1" x="10"/>
        <item h="1" x="11"/>
        <item t="default"/>
      </items>
    </pivotField>
    <pivotField showAll="0"/>
    <pivotField showAll="0">
      <items count="32">
        <item x="0"/>
        <item x="1"/>
        <item x="2"/>
        <item x="3"/>
        <item x="13"/>
        <item x="14"/>
        <item x="15"/>
        <item x="16"/>
        <item x="17"/>
        <item x="18"/>
        <item x="4"/>
        <item x="19"/>
        <item x="20"/>
        <item x="21"/>
        <item x="22"/>
        <item x="23"/>
        <item x="24"/>
        <item x="25"/>
        <item x="26"/>
        <item x="27"/>
        <item x="28"/>
        <item x="5"/>
        <item x="29"/>
        <item x="30"/>
        <item x="6"/>
        <item x="7"/>
        <item x="8"/>
        <item x="9"/>
        <item x="10"/>
        <item x="11"/>
        <item x="12"/>
        <item t="default"/>
      </items>
    </pivotField>
    <pivotField showAll="0">
      <items count="5">
        <item x="3"/>
        <item x="1"/>
        <item x="2"/>
        <item x="0"/>
        <item t="default"/>
      </items>
    </pivotField>
    <pivotField showAll="0">
      <items count="3">
        <item x="0"/>
        <item x="1"/>
        <item t="default"/>
      </items>
    </pivotField>
    <pivotField showAll="0">
      <items count="9">
        <item x="1"/>
        <item x="3"/>
        <item x="6"/>
        <item x="5"/>
        <item x="2"/>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s>
  <rowItems count="1">
    <i/>
  </rowItems>
  <colFields count="1">
    <field x="0"/>
  </colFields>
  <colItems count="2">
    <i>
      <x v="1"/>
    </i>
    <i t="grand">
      <x/>
    </i>
  </colItems>
  <dataFields count="1">
    <dataField name="FTE Totaal " fld="16"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AantalPeriode" cacheId="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AA1:AC7" firstHeaderRow="1" firstDataRow="2" firstDataCol="1"/>
  <pivotFields count="21">
    <pivotField axis="axisCol" showAll="0">
      <items count="3">
        <item h="1" x="0"/>
        <item x="1"/>
        <item t="default"/>
      </items>
    </pivotField>
    <pivotField axis="axisRow" showAll="0">
      <items count="13">
        <item x="0"/>
        <item x="1"/>
        <item x="2"/>
        <item x="3"/>
        <item h="1" x="4"/>
        <item h="1" x="5"/>
        <item h="1" x="6"/>
        <item h="1" x="7"/>
        <item h="1" x="8"/>
        <item h="1" x="9"/>
        <item h="1" x="10"/>
        <item h="1" x="11"/>
        <item t="default"/>
      </items>
    </pivotField>
    <pivotField showAll="0"/>
    <pivotField showAll="0">
      <items count="32">
        <item x="0"/>
        <item x="1"/>
        <item x="2"/>
        <item x="3"/>
        <item x="13"/>
        <item x="14"/>
        <item x="15"/>
        <item x="16"/>
        <item x="17"/>
        <item x="18"/>
        <item x="4"/>
        <item x="19"/>
        <item x="20"/>
        <item x="21"/>
        <item x="22"/>
        <item x="23"/>
        <item x="24"/>
        <item x="25"/>
        <item x="26"/>
        <item x="27"/>
        <item x="28"/>
        <item x="5"/>
        <item x="29"/>
        <item x="30"/>
        <item x="6"/>
        <item x="7"/>
        <item x="8"/>
        <item x="9"/>
        <item x="10"/>
        <item x="11"/>
        <item x="12"/>
        <item t="default"/>
      </items>
    </pivotField>
    <pivotField showAll="0">
      <items count="5">
        <item x="3"/>
        <item x="1"/>
        <item x="2"/>
        <item x="0"/>
        <item t="default"/>
      </items>
    </pivotField>
    <pivotField showAll="0">
      <items count="3">
        <item x="0"/>
        <item x="1"/>
        <item t="default"/>
      </items>
    </pivotField>
    <pivotField showAll="0">
      <items count="9">
        <item x="1"/>
        <item x="3"/>
        <item x="6"/>
        <item x="5"/>
        <item x="2"/>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1"/>
  </rowFields>
  <rowItems count="5">
    <i>
      <x/>
    </i>
    <i>
      <x v="1"/>
    </i>
    <i>
      <x v="2"/>
    </i>
    <i>
      <x v="3"/>
    </i>
    <i t="grand">
      <x/>
    </i>
  </rowItems>
  <colFields count="1">
    <field x="0"/>
  </colFields>
  <colItems count="2">
    <i>
      <x v="1"/>
    </i>
    <i t="grand">
      <x/>
    </i>
  </colItems>
  <dataFields count="1">
    <dataField name="AantalWNPER " fld="18"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2400-000005000000}" name="PVTFTE" cacheId="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location ref="A1:C18" firstHeaderRow="1" firstDataRow="1" firstDataCol="0"/>
  <pivotFields count="21">
    <pivotField showAll="0">
      <items count="3">
        <item h="1" x="0"/>
        <item x="1"/>
        <item t="default"/>
      </items>
    </pivotField>
    <pivotField showAll="0">
      <items count="13">
        <item x="0"/>
        <item x="1"/>
        <item x="2"/>
        <item x="3"/>
        <item h="1" x="4"/>
        <item h="1" x="5"/>
        <item h="1" x="6"/>
        <item h="1" x="7"/>
        <item h="1" x="8"/>
        <item h="1" x="9"/>
        <item h="1" x="10"/>
        <item h="1" x="11"/>
        <item t="default"/>
      </items>
    </pivotField>
    <pivotField showAll="0"/>
    <pivotField showAll="0">
      <items count="32">
        <item x="0"/>
        <item x="1"/>
        <item x="2"/>
        <item x="3"/>
        <item x="13"/>
        <item x="14"/>
        <item x="15"/>
        <item x="16"/>
        <item x="17"/>
        <item x="18"/>
        <item x="4"/>
        <item x="19"/>
        <item x="20"/>
        <item x="21"/>
        <item x="22"/>
        <item x="23"/>
        <item x="24"/>
        <item x="25"/>
        <item x="26"/>
        <item x="27"/>
        <item x="28"/>
        <item x="5"/>
        <item x="29"/>
        <item x="30"/>
        <item x="6"/>
        <item x="7"/>
        <item x="8"/>
        <item x="9"/>
        <item x="10"/>
        <item x="11"/>
        <item x="12"/>
        <item t="default"/>
      </items>
    </pivotField>
    <pivotField showAll="0">
      <items count="5">
        <item x="3"/>
        <item x="1"/>
        <item x="2"/>
        <item x="0"/>
        <item t="default"/>
      </items>
    </pivotField>
    <pivotField showAll="0">
      <items count="3">
        <item x="0"/>
        <item x="1"/>
        <item t="default"/>
      </items>
    </pivotField>
    <pivotField showAll="0">
      <items count="9">
        <item x="1"/>
        <item x="3"/>
        <item x="6"/>
        <item x="5"/>
        <item x="2"/>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2400-000001000000}" name="AantalTijdvak" cacheId="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CC1:CE3" firstHeaderRow="1" firstDataRow="2" firstDataCol="1"/>
  <pivotFields count="21">
    <pivotField axis="axisCol" numFmtId="1" showAll="0">
      <items count="3">
        <item h="1" x="0"/>
        <item x="1"/>
        <item t="default"/>
      </items>
    </pivotField>
    <pivotField showAll="0">
      <items count="13">
        <item x="0"/>
        <item x="1"/>
        <item x="2"/>
        <item x="3"/>
        <item h="1" x="4"/>
        <item h="1" x="5"/>
        <item h="1" x="6"/>
        <item h="1" x="7"/>
        <item h="1" x="8"/>
        <item h="1" x="9"/>
        <item h="1" x="10"/>
        <item h="1" x="11"/>
        <item t="default"/>
      </items>
    </pivotField>
    <pivotField showAll="0"/>
    <pivotField showAll="0">
      <items count="32">
        <item x="0"/>
        <item x="1"/>
        <item x="2"/>
        <item x="3"/>
        <item x="13"/>
        <item x="14"/>
        <item x="15"/>
        <item x="16"/>
        <item x="17"/>
        <item x="18"/>
        <item x="4"/>
        <item x="19"/>
        <item x="20"/>
        <item x="21"/>
        <item x="22"/>
        <item x="23"/>
        <item x="24"/>
        <item x="25"/>
        <item x="26"/>
        <item x="27"/>
        <item x="28"/>
        <item x="5"/>
        <item x="29"/>
        <item x="30"/>
        <item x="6"/>
        <item x="7"/>
        <item x="8"/>
        <item x="9"/>
        <item x="10"/>
        <item x="11"/>
        <item x="12"/>
        <item t="default"/>
      </items>
    </pivotField>
    <pivotField showAll="0">
      <items count="5">
        <item x="3"/>
        <item x="1"/>
        <item x="2"/>
        <item x="0"/>
        <item t="default"/>
      </items>
    </pivotField>
    <pivotField showAll="0">
      <items count="3">
        <item x="0"/>
        <item x="1"/>
        <item t="default"/>
      </items>
    </pivotField>
    <pivotField showAll="0">
      <items count="9">
        <item x="1"/>
        <item x="3"/>
        <item x="6"/>
        <item x="5"/>
        <item x="2"/>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s>
  <rowItems count="1">
    <i/>
  </rowItems>
  <colFields count="1">
    <field x="0"/>
  </colFields>
  <colItems count="2">
    <i>
      <x v="1"/>
    </i>
    <i t="grand">
      <x/>
    </i>
  </colItems>
  <dataFields count="1">
    <dataField name="AantalWN " fld="17"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2400-000004000000}" name="INENUITSTROOM" cacheId="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DD1:DH8" firstHeaderRow="1" firstDataRow="3" firstDataCol="1"/>
  <pivotFields count="21">
    <pivotField axis="axisCol" numFmtId="1" showAll="0">
      <items count="3">
        <item h="1" x="0"/>
        <item x="1"/>
        <item t="default"/>
      </items>
    </pivotField>
    <pivotField axis="axisRow" showAll="0">
      <items count="13">
        <item x="0"/>
        <item x="1"/>
        <item x="2"/>
        <item x="3"/>
        <item h="1" x="4"/>
        <item h="1" x="5"/>
        <item h="1" x="6"/>
        <item h="1" x="7"/>
        <item h="1" x="8"/>
        <item h="1" x="9"/>
        <item h="1" x="10"/>
        <item h="1" x="11"/>
        <item t="default"/>
      </items>
    </pivotField>
    <pivotField showAll="0"/>
    <pivotField showAll="0">
      <items count="32">
        <item x="0"/>
        <item x="1"/>
        <item x="2"/>
        <item x="3"/>
        <item x="13"/>
        <item x="14"/>
        <item x="15"/>
        <item x="16"/>
        <item x="17"/>
        <item x="18"/>
        <item x="4"/>
        <item x="19"/>
        <item x="20"/>
        <item x="21"/>
        <item x="22"/>
        <item x="23"/>
        <item x="24"/>
        <item x="25"/>
        <item x="26"/>
        <item x="27"/>
        <item x="28"/>
        <item x="5"/>
        <item x="29"/>
        <item x="30"/>
        <item x="6"/>
        <item x="7"/>
        <item x="8"/>
        <item x="9"/>
        <item x="10"/>
        <item x="11"/>
        <item x="12"/>
        <item t="default"/>
      </items>
    </pivotField>
    <pivotField showAll="0">
      <items count="5">
        <item x="3"/>
        <item x="1"/>
        <item x="2"/>
        <item x="0"/>
        <item t="default"/>
      </items>
    </pivotField>
    <pivotField showAll="0">
      <items count="3">
        <item x="0"/>
        <item x="1"/>
        <item t="default"/>
      </items>
    </pivotField>
    <pivotField showAll="0">
      <items count="9">
        <item x="1"/>
        <item x="3"/>
        <item x="6"/>
        <item x="5"/>
        <item x="2"/>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1"/>
  </rowFields>
  <rowItems count="5">
    <i>
      <x/>
    </i>
    <i>
      <x v="1"/>
    </i>
    <i>
      <x v="2"/>
    </i>
    <i>
      <x v="3"/>
    </i>
    <i t="grand">
      <x/>
    </i>
  </rowItems>
  <colFields count="2">
    <field x="0"/>
    <field x="-2"/>
  </colFields>
  <colItems count="4">
    <i>
      <x v="1"/>
      <x/>
    </i>
    <i r="1" i="1">
      <x v="1"/>
    </i>
    <i t="grand">
      <x/>
    </i>
    <i t="grand" i="1">
      <x/>
    </i>
  </colItems>
  <dataFields count="2">
    <dataField name="Instroom " fld="19" baseField="0" baseItem="0"/>
    <dataField name="Uitstroom " fld="20" baseField="0" baseItem="0"/>
  </dataFields>
  <chartFormats count="6">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1"/>
          </reference>
          <reference field="0" count="1" selected="0">
            <x v="0"/>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series="1">
      <pivotArea type="data" outline="0" fieldPosition="0">
        <references count="2">
          <reference field="4294967294" count="1" selected="0">
            <x v="1"/>
          </reference>
          <reference field="0" count="1" selected="0">
            <x v="1"/>
          </reference>
        </references>
      </pivotArea>
    </chartFormat>
    <chartFormat chart="0" format="4" series="1">
      <pivotArea type="data" grandCol="1" outline="0" fieldPosition="0">
        <references count="1">
          <reference field="4294967294" count="1" selected="0">
            <x v="0"/>
          </reference>
        </references>
      </pivotArea>
    </chartFormat>
    <chartFormat chart="0" format="5" series="1">
      <pivotArea type="data" grandCol="1"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2400-000002000000}" name="FTEPeriode" cacheId="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E1:G7" firstHeaderRow="1" firstDataRow="2" firstDataCol="1"/>
  <pivotFields count="21">
    <pivotField axis="axisCol" showAll="0">
      <items count="3">
        <item h="1" x="0"/>
        <item x="1"/>
        <item t="default"/>
      </items>
    </pivotField>
    <pivotField axis="axisRow" showAll="0">
      <items count="13">
        <item x="0"/>
        <item x="1"/>
        <item x="2"/>
        <item x="3"/>
        <item h="1" x="4"/>
        <item h="1" x="5"/>
        <item h="1" x="6"/>
        <item h="1" x="7"/>
        <item h="1" x="8"/>
        <item h="1" x="9"/>
        <item h="1" x="10"/>
        <item h="1" x="11"/>
        <item t="default"/>
      </items>
    </pivotField>
    <pivotField showAll="0"/>
    <pivotField showAll="0">
      <items count="32">
        <item x="0"/>
        <item x="1"/>
        <item x="2"/>
        <item x="3"/>
        <item x="13"/>
        <item x="14"/>
        <item x="15"/>
        <item x="16"/>
        <item x="17"/>
        <item x="18"/>
        <item x="4"/>
        <item x="19"/>
        <item x="20"/>
        <item x="21"/>
        <item x="22"/>
        <item x="23"/>
        <item x="24"/>
        <item x="25"/>
        <item x="26"/>
        <item x="27"/>
        <item x="28"/>
        <item x="5"/>
        <item x="29"/>
        <item x="30"/>
        <item x="6"/>
        <item x="7"/>
        <item x="8"/>
        <item x="9"/>
        <item x="10"/>
        <item x="11"/>
        <item x="12"/>
        <item t="default"/>
      </items>
    </pivotField>
    <pivotField showAll="0">
      <items count="5">
        <item x="3"/>
        <item x="1"/>
        <item x="2"/>
        <item x="0"/>
        <item t="default"/>
      </items>
    </pivotField>
    <pivotField showAll="0">
      <items count="3">
        <item x="0"/>
        <item x="1"/>
        <item t="default"/>
      </items>
    </pivotField>
    <pivotField showAll="0">
      <items count="9">
        <item x="1"/>
        <item x="3"/>
        <item x="6"/>
        <item x="5"/>
        <item x="2"/>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1"/>
  </rowFields>
  <rowItems count="5">
    <i>
      <x/>
    </i>
    <i>
      <x v="1"/>
    </i>
    <i>
      <x v="2"/>
    </i>
    <i>
      <x v="3"/>
    </i>
    <i t="grand">
      <x/>
    </i>
  </rowItems>
  <colFields count="1">
    <field x="0"/>
  </colFields>
  <colItems count="2">
    <i>
      <x v="1"/>
    </i>
    <i t="grand">
      <x/>
    </i>
  </colItems>
  <dataFields count="1">
    <dataField name="FTE " fld="15"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2200-00000C000000}" name="Uurloon"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BB200:BF202" firstHeaderRow="1" firstDataRow="2" firstDataCol="1"/>
  <pivotFields count="24">
    <pivotField axis="axisCol"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Items count="1">
    <i/>
  </rowItems>
  <colFields count="1">
    <field x="0"/>
  </colFields>
  <colItems count="4">
    <i>
      <x/>
    </i>
    <i>
      <x v="1"/>
    </i>
    <i>
      <x v="2"/>
    </i>
    <i t="grand">
      <x/>
    </i>
  </colItems>
  <dataFields count="1">
    <dataField name="Gemiddeld Uurloon" fld="18" subtotal="average"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2400-000006000000}" name="TOTAALINENUITSTROOM" cacheId="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FF1:FI4" firstHeaderRow="1" firstDataRow="3" firstDataCol="0"/>
  <pivotFields count="21">
    <pivotField axis="axisCol" showAll="0">
      <items count="3">
        <item h="1" x="0"/>
        <item x="1"/>
        <item t="default"/>
      </items>
    </pivotField>
    <pivotField showAll="0">
      <items count="13">
        <item x="0"/>
        <item x="1"/>
        <item x="2"/>
        <item x="3"/>
        <item h="1" x="4"/>
        <item h="1" x="5"/>
        <item h="1" x="6"/>
        <item h="1" x="7"/>
        <item h="1" x="8"/>
        <item h="1" x="9"/>
        <item h="1" x="10"/>
        <item h="1" x="11"/>
        <item t="default"/>
      </items>
    </pivotField>
    <pivotField showAll="0"/>
    <pivotField showAll="0">
      <items count="32">
        <item x="0"/>
        <item x="1"/>
        <item x="2"/>
        <item x="3"/>
        <item x="13"/>
        <item x="14"/>
        <item x="15"/>
        <item x="16"/>
        <item x="17"/>
        <item x="18"/>
        <item x="4"/>
        <item x="19"/>
        <item x="20"/>
        <item x="21"/>
        <item x="22"/>
        <item x="23"/>
        <item x="24"/>
        <item x="25"/>
        <item x="26"/>
        <item x="27"/>
        <item x="28"/>
        <item x="5"/>
        <item x="29"/>
        <item x="30"/>
        <item x="6"/>
        <item x="7"/>
        <item x="8"/>
        <item x="9"/>
        <item x="10"/>
        <item x="11"/>
        <item x="12"/>
        <item t="default"/>
      </items>
    </pivotField>
    <pivotField showAll="0">
      <items count="5">
        <item x="3"/>
        <item x="1"/>
        <item x="2"/>
        <item x="0"/>
        <item t="default"/>
      </items>
    </pivotField>
    <pivotField showAll="0">
      <items count="3">
        <item x="0"/>
        <item x="1"/>
        <item t="default"/>
      </items>
    </pivotField>
    <pivotField showAll="0">
      <items count="9">
        <item x="1"/>
        <item x="3"/>
        <item x="6"/>
        <item x="5"/>
        <item x="2"/>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s>
  <rowItems count="1">
    <i/>
  </rowItems>
  <colFields count="2">
    <field x="0"/>
    <field x="-2"/>
  </colFields>
  <colItems count="4">
    <i>
      <x v="1"/>
      <x/>
    </i>
    <i r="1" i="1">
      <x v="1"/>
    </i>
    <i t="grand">
      <x/>
    </i>
    <i t="grand" i="1">
      <x/>
    </i>
  </colItems>
  <dataFields count="2">
    <dataField name="Instroom " fld="19" baseField="0" baseItem="0"/>
    <dataField name="Uitstroom " fld="20" baseField="0" baseItem="0"/>
  </dataFields>
  <chartFormats count="6">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1"/>
          </reference>
          <reference field="0" count="1" selected="0">
            <x v="0"/>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series="1">
      <pivotArea type="data" outline="0" fieldPosition="0">
        <references count="2">
          <reference field="4294967294" count="1" selected="0">
            <x v="1"/>
          </reference>
          <reference field="0" count="1" selected="0">
            <x v="1"/>
          </reference>
        </references>
      </pivotArea>
    </chartFormat>
    <chartFormat chart="0" format="4" series="1">
      <pivotArea type="data" grandCol="1" outline="0" fieldPosition="0">
        <references count="1">
          <reference field="4294967294" count="1" selected="0">
            <x v="0"/>
          </reference>
        </references>
      </pivotArea>
    </chartFormat>
    <chartFormat chart="0" format="5" series="1">
      <pivotArea type="data" grandCol="1"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LRPeriode" cacheId="2"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2">
  <location ref="BB1:BE15" firstHeaderRow="1" firstDataRow="2" firstDataCol="1"/>
  <pivotFields count="12">
    <pivotField axis="axisCol" showAll="0">
      <items count="3">
        <item x="0"/>
        <item x="1"/>
        <item t="default"/>
      </items>
    </pivotField>
    <pivotField axis="axisRow" showAll="0">
      <items count="13">
        <item x="0"/>
        <item x="1"/>
        <item x="2"/>
        <item x="3"/>
        <item x="4"/>
        <item x="5"/>
        <item x="6"/>
        <item x="7"/>
        <item x="8"/>
        <item x="9"/>
        <item x="10"/>
        <item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136">
        <item x="0"/>
        <item x="1"/>
        <item x="85"/>
        <item x="2"/>
        <item x="97"/>
        <item x="3"/>
        <item x="86"/>
        <item x="4"/>
        <item x="5"/>
        <item x="98"/>
        <item x="6"/>
        <item x="101"/>
        <item x="7"/>
        <item x="99"/>
        <item x="8"/>
        <item x="9"/>
        <item x="96"/>
        <item x="102"/>
        <item x="134"/>
        <item x="10"/>
        <item x="87"/>
        <item x="11"/>
        <item x="88"/>
        <item x="12"/>
        <item x="89"/>
        <item x="13"/>
        <item x="90"/>
        <item x="14"/>
        <item x="91"/>
        <item x="103"/>
        <item x="15"/>
        <item x="95"/>
        <item x="130"/>
        <item x="16"/>
        <item x="131"/>
        <item x="17"/>
        <item x="18"/>
        <item x="19"/>
        <item x="20"/>
        <item x="21"/>
        <item x="22"/>
        <item x="23"/>
        <item x="24"/>
        <item x="25"/>
        <item x="26"/>
        <item x="27"/>
        <item x="28"/>
        <item x="29"/>
        <item x="30"/>
        <item x="31"/>
        <item x="32"/>
        <item x="33"/>
        <item x="34"/>
        <item x="35"/>
        <item x="36"/>
        <item x="37"/>
        <item x="104"/>
        <item x="127"/>
        <item x="105"/>
        <item x="128"/>
        <item x="106"/>
        <item x="129"/>
        <item x="100"/>
        <item x="38"/>
        <item x="39"/>
        <item x="93"/>
        <item x="40"/>
        <item x="41"/>
        <item x="94"/>
        <item x="42"/>
        <item x="92"/>
        <item x="107"/>
        <item x="43"/>
        <item x="108"/>
        <item x="109"/>
        <item x="110"/>
        <item x="44"/>
        <item x="45"/>
        <item x="111"/>
        <item x="46"/>
        <item x="112"/>
        <item x="47"/>
        <item x="113"/>
        <item x="114"/>
        <item x="115"/>
        <item x="116"/>
        <item x="117"/>
        <item x="118"/>
        <item x="119"/>
        <item x="132"/>
        <item x="133"/>
        <item x="120"/>
        <item x="121"/>
        <item x="122"/>
        <item x="123"/>
        <item x="124"/>
        <item x="48"/>
        <item x="49"/>
        <item x="50"/>
        <item x="51"/>
        <item x="52"/>
        <item x="53"/>
        <item x="54"/>
        <item x="55"/>
        <item x="56"/>
        <item x="57"/>
        <item x="58"/>
        <item x="59"/>
        <item x="60"/>
        <item x="61"/>
        <item x="62"/>
        <item x="63"/>
        <item x="64"/>
        <item x="65"/>
        <item x="66"/>
        <item x="67"/>
        <item x="68"/>
        <item x="69"/>
        <item x="70"/>
        <item x="71"/>
        <item x="72"/>
        <item x="73"/>
        <item x="74"/>
        <item x="75"/>
        <item x="76"/>
        <item x="125"/>
        <item x="77"/>
        <item x="78"/>
        <item x="79"/>
        <item x="80"/>
        <item x="126"/>
        <item x="81"/>
        <item x="82"/>
        <item x="83"/>
        <item x="84"/>
        <item t="default"/>
      </items>
    </pivotField>
    <pivotField dataField="1" showAll="0"/>
    <pivotField showAll="0">
      <items count="7">
        <item x="5"/>
        <item x="4"/>
        <item x="3"/>
        <item x="2"/>
        <item x="0"/>
        <item x="1"/>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12">
        <item h="1" x="10"/>
        <item x="1"/>
        <item h="1" x="7"/>
        <item h="1" x="2"/>
        <item h="1" x="3"/>
        <item h="1" x="4"/>
        <item h="1" x="8"/>
        <item h="1" x="9"/>
        <item h="1" x="5"/>
        <item h="1" x="6"/>
        <item h="1" x="0"/>
        <item t="default"/>
      </items>
    </pivotField>
    <pivotField showAll="0">
      <items count="5">
        <item x="1"/>
        <item x="0"/>
        <item x="2"/>
        <item x="3"/>
        <item t="default"/>
      </items>
    </pivotField>
    <pivotField showAll="0">
      <items count="3">
        <item x="0"/>
        <item x="1"/>
        <item t="default"/>
      </items>
    </pivotField>
  </pivotFields>
  <rowFields count="1">
    <field x="1"/>
  </rowFields>
  <rowItems count="13">
    <i>
      <x/>
    </i>
    <i>
      <x v="1"/>
    </i>
    <i>
      <x v="2"/>
    </i>
    <i>
      <x v="3"/>
    </i>
    <i>
      <x v="4"/>
    </i>
    <i>
      <x v="5"/>
    </i>
    <i>
      <x v="6"/>
    </i>
    <i>
      <x v="7"/>
    </i>
    <i>
      <x v="8"/>
    </i>
    <i>
      <x v="9"/>
    </i>
    <i>
      <x v="10"/>
    </i>
    <i>
      <x v="11"/>
    </i>
    <i t="grand">
      <x/>
    </i>
  </rowItems>
  <colFields count="1">
    <field x="0"/>
  </colFields>
  <colItems count="3">
    <i>
      <x/>
    </i>
    <i>
      <x v="1"/>
    </i>
    <i t="grand">
      <x/>
    </i>
  </colItems>
  <dataFields count="1">
    <dataField name="Waarde " fld="5" baseField="0" baseItem="0"/>
  </dataField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2600-000001000000}" name="LRTijdvak" cacheId="2"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AA1:AD3" firstHeaderRow="1" firstDataRow="2" firstDataCol="1"/>
  <pivotFields count="12">
    <pivotField axis="axisCol" showAll="0">
      <items count="3">
        <item x="0"/>
        <item x="1"/>
        <item t="default"/>
      </items>
    </pivotField>
    <pivotField showAll="0">
      <items count="13">
        <item x="0"/>
        <item x="1"/>
        <item x="2"/>
        <item x="3"/>
        <item x="4"/>
        <item x="5"/>
        <item x="6"/>
        <item x="7"/>
        <item x="8"/>
        <item x="9"/>
        <item x="10"/>
        <item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136">
        <item x="0"/>
        <item x="1"/>
        <item x="85"/>
        <item x="2"/>
        <item x="97"/>
        <item x="3"/>
        <item x="86"/>
        <item x="4"/>
        <item x="5"/>
        <item x="98"/>
        <item x="6"/>
        <item x="101"/>
        <item x="7"/>
        <item x="99"/>
        <item x="8"/>
        <item x="9"/>
        <item x="96"/>
        <item x="102"/>
        <item x="134"/>
        <item x="10"/>
        <item x="87"/>
        <item x="11"/>
        <item x="88"/>
        <item x="12"/>
        <item x="89"/>
        <item x="13"/>
        <item x="90"/>
        <item x="14"/>
        <item x="91"/>
        <item x="103"/>
        <item x="15"/>
        <item x="95"/>
        <item x="130"/>
        <item x="16"/>
        <item x="131"/>
        <item x="17"/>
        <item x="18"/>
        <item x="19"/>
        <item x="20"/>
        <item x="21"/>
        <item x="22"/>
        <item x="23"/>
        <item x="24"/>
        <item x="25"/>
        <item x="26"/>
        <item x="27"/>
        <item x="28"/>
        <item x="29"/>
        <item x="30"/>
        <item x="31"/>
        <item x="32"/>
        <item x="33"/>
        <item x="34"/>
        <item x="35"/>
        <item x="36"/>
        <item x="37"/>
        <item x="104"/>
        <item x="127"/>
        <item x="105"/>
        <item x="128"/>
        <item x="106"/>
        <item x="129"/>
        <item x="100"/>
        <item x="38"/>
        <item x="39"/>
        <item x="93"/>
        <item x="40"/>
        <item x="41"/>
        <item x="94"/>
        <item x="42"/>
        <item x="92"/>
        <item x="107"/>
        <item x="43"/>
        <item x="108"/>
        <item x="109"/>
        <item x="110"/>
        <item x="44"/>
        <item x="45"/>
        <item x="111"/>
        <item x="46"/>
        <item x="112"/>
        <item x="47"/>
        <item x="113"/>
        <item x="114"/>
        <item x="115"/>
        <item x="116"/>
        <item x="117"/>
        <item x="118"/>
        <item x="119"/>
        <item x="132"/>
        <item x="133"/>
        <item x="120"/>
        <item x="121"/>
        <item x="122"/>
        <item x="123"/>
        <item x="124"/>
        <item x="48"/>
        <item x="49"/>
        <item x="50"/>
        <item x="51"/>
        <item x="52"/>
        <item x="53"/>
        <item x="54"/>
        <item x="55"/>
        <item x="56"/>
        <item x="57"/>
        <item x="58"/>
        <item x="59"/>
        <item x="60"/>
        <item x="61"/>
        <item x="62"/>
        <item x="63"/>
        <item x="64"/>
        <item x="65"/>
        <item x="66"/>
        <item x="67"/>
        <item x="68"/>
        <item x="69"/>
        <item x="70"/>
        <item x="71"/>
        <item x="72"/>
        <item x="73"/>
        <item x="74"/>
        <item x="75"/>
        <item x="76"/>
        <item x="125"/>
        <item x="77"/>
        <item x="78"/>
        <item x="79"/>
        <item x="80"/>
        <item x="126"/>
        <item x="81"/>
        <item x="82"/>
        <item x="83"/>
        <item x="84"/>
        <item t="default"/>
      </items>
    </pivotField>
    <pivotField dataField="1" showAll="0"/>
    <pivotField showAll="0">
      <items count="7">
        <item x="5"/>
        <item x="4"/>
        <item x="3"/>
        <item x="2"/>
        <item x="0"/>
        <item x="1"/>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12">
        <item h="1" x="10"/>
        <item x="1"/>
        <item h="1" x="7"/>
        <item h="1" x="2"/>
        <item h="1" x="3"/>
        <item h="1" x="4"/>
        <item h="1" x="8"/>
        <item h="1" x="9"/>
        <item h="1" x="5"/>
        <item h="1" x="6"/>
        <item h="1" x="0"/>
        <item t="default"/>
      </items>
    </pivotField>
    <pivotField showAll="0">
      <items count="5">
        <item x="1"/>
        <item x="0"/>
        <item x="2"/>
        <item x="3"/>
        <item t="default"/>
      </items>
    </pivotField>
    <pivotField showAll="0">
      <items count="3">
        <item x="0"/>
        <item x="1"/>
        <item t="default"/>
      </items>
    </pivotField>
  </pivotFields>
  <rowItems count="1">
    <i/>
  </rowItems>
  <colFields count="1">
    <field x="0"/>
  </colFields>
  <colItems count="3">
    <i>
      <x/>
    </i>
    <i>
      <x v="1"/>
    </i>
    <i t="grand">
      <x/>
    </i>
  </colItems>
  <dataFields count="1">
    <dataField name="Waarde " fld="5"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2600-000002000000}" name="PVTLR" cacheId="2"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location ref="A1:C18" firstHeaderRow="1" firstDataRow="1" firstDataCol="0"/>
  <pivotFields count="12">
    <pivotField showAll="0">
      <items count="3">
        <item x="0"/>
        <item x="1"/>
        <item t="default"/>
      </items>
    </pivotField>
    <pivotField showAll="0">
      <items count="13">
        <item x="0"/>
        <item x="1"/>
        <item x="2"/>
        <item x="3"/>
        <item x="4"/>
        <item x="5"/>
        <item x="6"/>
        <item x="7"/>
        <item x="8"/>
        <item x="9"/>
        <item x="10"/>
        <item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136">
        <item x="0"/>
        <item x="1"/>
        <item x="85"/>
        <item x="2"/>
        <item x="97"/>
        <item x="3"/>
        <item x="86"/>
        <item x="4"/>
        <item x="5"/>
        <item x="98"/>
        <item x="6"/>
        <item x="101"/>
        <item x="7"/>
        <item x="99"/>
        <item x="8"/>
        <item x="9"/>
        <item x="96"/>
        <item x="102"/>
        <item x="134"/>
        <item x="10"/>
        <item x="87"/>
        <item x="11"/>
        <item x="88"/>
        <item x="12"/>
        <item x="89"/>
        <item x="13"/>
        <item x="90"/>
        <item x="14"/>
        <item x="91"/>
        <item x="103"/>
        <item x="15"/>
        <item x="95"/>
        <item x="130"/>
        <item x="16"/>
        <item x="131"/>
        <item x="17"/>
        <item x="18"/>
        <item x="19"/>
        <item x="20"/>
        <item x="21"/>
        <item x="22"/>
        <item x="23"/>
        <item x="24"/>
        <item x="25"/>
        <item x="26"/>
        <item x="27"/>
        <item x="28"/>
        <item x="29"/>
        <item x="30"/>
        <item x="31"/>
        <item x="32"/>
        <item x="33"/>
        <item x="34"/>
        <item x="35"/>
        <item x="36"/>
        <item x="37"/>
        <item x="104"/>
        <item x="127"/>
        <item x="105"/>
        <item x="128"/>
        <item x="106"/>
        <item x="129"/>
        <item x="100"/>
        <item x="38"/>
        <item x="39"/>
        <item x="93"/>
        <item x="40"/>
        <item x="41"/>
        <item x="94"/>
        <item x="42"/>
        <item x="92"/>
        <item x="107"/>
        <item x="43"/>
        <item x="108"/>
        <item x="109"/>
        <item x="110"/>
        <item x="44"/>
        <item x="45"/>
        <item x="111"/>
        <item x="46"/>
        <item x="112"/>
        <item x="47"/>
        <item x="113"/>
        <item x="114"/>
        <item x="115"/>
        <item x="116"/>
        <item x="117"/>
        <item x="118"/>
        <item x="119"/>
        <item x="132"/>
        <item x="133"/>
        <item x="120"/>
        <item x="121"/>
        <item x="122"/>
        <item x="123"/>
        <item x="124"/>
        <item x="48"/>
        <item x="49"/>
        <item x="50"/>
        <item x="51"/>
        <item x="52"/>
        <item x="53"/>
        <item x="54"/>
        <item x="55"/>
        <item x="56"/>
        <item x="57"/>
        <item x="58"/>
        <item x="59"/>
        <item x="60"/>
        <item x="61"/>
        <item x="62"/>
        <item x="63"/>
        <item x="64"/>
        <item x="65"/>
        <item x="66"/>
        <item x="67"/>
        <item x="68"/>
        <item x="69"/>
        <item x="70"/>
        <item x="71"/>
        <item x="72"/>
        <item x="73"/>
        <item x="74"/>
        <item x="75"/>
        <item x="76"/>
        <item x="125"/>
        <item x="77"/>
        <item x="78"/>
        <item x="79"/>
        <item x="80"/>
        <item x="126"/>
        <item x="81"/>
        <item x="82"/>
        <item x="83"/>
        <item x="84"/>
        <item t="default"/>
      </items>
    </pivotField>
    <pivotField showAll="0"/>
    <pivotField showAll="0">
      <items count="7">
        <item x="5"/>
        <item x="4"/>
        <item x="3"/>
        <item x="2"/>
        <item x="0"/>
        <item x="1"/>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12">
        <item h="1" x="10"/>
        <item x="1"/>
        <item h="1" x="7"/>
        <item h="1" x="2"/>
        <item h="1" x="3"/>
        <item h="1" x="4"/>
        <item h="1" x="8"/>
        <item h="1" x="9"/>
        <item h="1" x="5"/>
        <item h="1" x="6"/>
        <item h="1" x="0"/>
        <item t="default"/>
      </items>
    </pivotField>
    <pivotField showAll="0">
      <items count="5">
        <item x="1"/>
        <item x="0"/>
        <item x="2"/>
        <item x="3"/>
        <item t="default"/>
      </items>
    </pivotField>
    <pivotField showAll="0">
      <items count="3">
        <item x="0"/>
        <item x="1"/>
        <item t="default"/>
      </items>
    </pivotField>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2700-000000000000}" name="Loonresultaten" cacheId="3" applyNumberFormats="0" applyBorderFormats="0" applyFontFormats="0" applyPatternFormats="0" applyAlignmentFormats="0" applyWidthHeightFormats="1" dataCaption="Waarden" updatedVersion="5" minRefreshableVersion="3" useAutoFormatting="1" colGrandTotals="0" itemPrintTitles="1" createdVersion="5" indent="0" outline="1" outlineData="1" multipleFieldFilters="0" rowHeaderCaption="Werknemer" colHeaderCaption="Looncode">
  <location ref="B5:IA38" firstHeaderRow="1" firstDataRow="2" firstDataCol="1"/>
  <pivotFields count="4">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Col" showAll="0">
      <items count="234">
        <item x="0"/>
        <item x="1"/>
        <item x="2"/>
        <item x="3"/>
        <item x="4"/>
        <item x="219"/>
        <item x="5"/>
        <item x="6"/>
        <item x="7"/>
        <item x="8"/>
        <item x="9"/>
        <item x="10"/>
        <item x="11"/>
        <item x="232"/>
        <item x="12"/>
        <item x="13"/>
        <item x="14"/>
        <item x="15"/>
        <item x="16"/>
        <item x="17"/>
        <item x="18"/>
        <item x="19"/>
        <item x="20"/>
        <item x="21"/>
        <item x="22"/>
        <item x="23"/>
        <item x="24"/>
        <item x="25"/>
        <item x="26"/>
        <item x="27"/>
        <item x="217"/>
        <item x="218"/>
        <item x="28"/>
        <item x="231"/>
        <item x="29"/>
        <item x="220"/>
        <item x="30"/>
        <item x="31"/>
        <item x="32"/>
        <item x="221"/>
        <item x="33"/>
        <item x="34"/>
        <item x="35"/>
        <item x="222"/>
        <item x="36"/>
        <item x="37"/>
        <item x="38"/>
        <item x="39"/>
        <item x="223"/>
        <item x="40"/>
        <item x="41"/>
        <item x="42"/>
        <item x="224"/>
        <item x="43"/>
        <item x="44"/>
        <item x="45"/>
        <item x="46"/>
        <item x="228"/>
        <item x="230"/>
        <item x="226"/>
        <item x="47"/>
        <item x="48"/>
        <item x="227"/>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214"/>
        <item x="229"/>
        <item x="97"/>
        <item x="98"/>
        <item x="99"/>
        <item x="100"/>
        <item x="215"/>
        <item x="101"/>
        <item x="102"/>
        <item x="103"/>
        <item x="104"/>
        <item x="105"/>
        <item x="216"/>
        <item x="106"/>
        <item x="107"/>
        <item x="225"/>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t="default"/>
      </items>
    </pivotField>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1"/>
  </colFields>
  <colItems count="2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colItems>
  <dataFields count="1">
    <dataField name="Waarde " fld="2" baseField="0" baseItem="0"/>
  </dataField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2900-000002000000}" name="LoonkostenTijdvak" cacheId="4"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E1:H3" firstHeaderRow="1" firstDataRow="2" firstDataCol="1"/>
  <pivotFields count="20">
    <pivotField axis="axisCol" showAll="0">
      <items count="3">
        <item x="0"/>
        <item x="1"/>
        <item t="default"/>
      </items>
    </pivotField>
    <pivotField showAll="0">
      <items count="13">
        <item x="0"/>
        <item x="1"/>
        <item x="2"/>
        <item x="3"/>
        <item x="4"/>
        <item x="5"/>
        <item x="6"/>
        <item x="7"/>
        <item x="8"/>
        <item x="9"/>
        <item x="10"/>
        <item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5">
        <item x="3"/>
        <item x="1"/>
        <item x="2"/>
        <item x="0"/>
        <item t="default"/>
      </items>
    </pivotField>
    <pivotField showAll="0">
      <items count="3">
        <item x="0"/>
        <item x="1"/>
        <item t="default"/>
      </items>
    </pivotField>
    <pivotField showAll="0">
      <items count="9">
        <item x="3"/>
        <item x="2"/>
        <item x="6"/>
        <item x="5"/>
        <item x="1"/>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dataField="1" showAll="0"/>
    <pivotField showAll="0"/>
    <pivotField showAll="0"/>
  </pivotFields>
  <rowItems count="1">
    <i/>
  </rowItems>
  <colFields count="1">
    <field x="0"/>
  </colFields>
  <colItems count="3">
    <i>
      <x/>
    </i>
    <i>
      <x v="1"/>
    </i>
    <i t="grand">
      <x/>
    </i>
  </colItems>
  <dataFields count="1">
    <dataField name="Loonkosten " fld="17"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2900-000004000000}" name="PVTLOONKOSTEN" cacheId="4"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location ref="A1:C18" firstHeaderRow="1" firstDataRow="1" firstDataCol="0"/>
  <pivotFields count="20">
    <pivotField showAll="0">
      <items count="3">
        <item x="0"/>
        <item x="1"/>
        <item t="default"/>
      </items>
    </pivotField>
    <pivotField showAll="0">
      <items count="13">
        <item x="0"/>
        <item x="1"/>
        <item x="2"/>
        <item x="3"/>
        <item x="4"/>
        <item x="5"/>
        <item x="6"/>
        <item x="7"/>
        <item x="8"/>
        <item x="9"/>
        <item x="10"/>
        <item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5">
        <item x="3"/>
        <item x="1"/>
        <item x="2"/>
        <item x="0"/>
        <item t="default"/>
      </items>
    </pivotField>
    <pivotField showAll="0">
      <items count="3">
        <item x="0"/>
        <item x="1"/>
        <item t="default"/>
      </items>
    </pivotField>
    <pivotField showAll="0">
      <items count="9">
        <item x="3"/>
        <item x="2"/>
        <item x="6"/>
        <item x="5"/>
        <item x="1"/>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2900-000003000000}" name="LoonkostenUur" cacheId="4"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CC1:CF15" firstHeaderRow="1" firstDataRow="2" firstDataCol="1"/>
  <pivotFields count="20">
    <pivotField axis="axisCol" showAll="0">
      <items count="3">
        <item x="0"/>
        <item x="1"/>
        <item t="default"/>
      </items>
    </pivotField>
    <pivotField axis="axisRow" showAll="0">
      <items count="13">
        <item x="0"/>
        <item x="1"/>
        <item x="2"/>
        <item x="3"/>
        <item x="4"/>
        <item x="5"/>
        <item x="6"/>
        <item x="7"/>
        <item x="8"/>
        <item x="9"/>
        <item x="10"/>
        <item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5">
        <item x="3"/>
        <item x="1"/>
        <item x="2"/>
        <item x="0"/>
        <item t="default"/>
      </items>
    </pivotField>
    <pivotField showAll="0">
      <items count="3">
        <item x="0"/>
        <item x="1"/>
        <item t="default"/>
      </items>
    </pivotField>
    <pivotField showAll="0">
      <items count="9">
        <item x="3"/>
        <item x="2"/>
        <item x="6"/>
        <item x="5"/>
        <item x="1"/>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13">
    <i>
      <x/>
    </i>
    <i>
      <x v="1"/>
    </i>
    <i>
      <x v="2"/>
    </i>
    <i>
      <x v="3"/>
    </i>
    <i>
      <x v="4"/>
    </i>
    <i>
      <x v="5"/>
    </i>
    <i>
      <x v="6"/>
    </i>
    <i>
      <x v="7"/>
    </i>
    <i>
      <x v="8"/>
    </i>
    <i>
      <x v="9"/>
    </i>
    <i>
      <x v="10"/>
    </i>
    <i>
      <x v="11"/>
    </i>
    <i t="grand">
      <x/>
    </i>
  </rowItems>
  <colFields count="1">
    <field x="0"/>
  </colFields>
  <colItems count="3">
    <i>
      <x/>
    </i>
    <i>
      <x v="1"/>
    </i>
    <i t="grand">
      <x/>
    </i>
  </colItems>
  <dataFields count="1">
    <dataField name="Loonkosten uur " fld="19" subtotal="average"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900-000001000000}" name="LoonkostenPeriode" cacheId="4"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BB1:BE15" firstHeaderRow="1" firstDataRow="2" firstDataCol="1"/>
  <pivotFields count="20">
    <pivotField axis="axisCol" showAll="0">
      <items count="3">
        <item x="0"/>
        <item x="1"/>
        <item t="default"/>
      </items>
    </pivotField>
    <pivotField axis="axisRow" showAll="0">
      <items count="13">
        <item x="0"/>
        <item x="1"/>
        <item x="2"/>
        <item x="3"/>
        <item x="4"/>
        <item x="5"/>
        <item x="6"/>
        <item x="7"/>
        <item x="8"/>
        <item x="9"/>
        <item x="10"/>
        <item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5">
        <item x="3"/>
        <item x="1"/>
        <item x="2"/>
        <item x="0"/>
        <item t="default"/>
      </items>
    </pivotField>
    <pivotField showAll="0">
      <items count="3">
        <item x="0"/>
        <item x="1"/>
        <item t="default"/>
      </items>
    </pivotField>
    <pivotField showAll="0">
      <items count="9">
        <item x="3"/>
        <item x="2"/>
        <item x="6"/>
        <item x="5"/>
        <item x="1"/>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dataField="1" showAll="0"/>
    <pivotField showAll="0"/>
    <pivotField showAll="0"/>
  </pivotFields>
  <rowFields count="1">
    <field x="1"/>
  </rowFields>
  <rowItems count="13">
    <i>
      <x/>
    </i>
    <i>
      <x v="1"/>
    </i>
    <i>
      <x v="2"/>
    </i>
    <i>
      <x v="3"/>
    </i>
    <i>
      <x v="4"/>
    </i>
    <i>
      <x v="5"/>
    </i>
    <i>
      <x v="6"/>
    </i>
    <i>
      <x v="7"/>
    </i>
    <i>
      <x v="8"/>
    </i>
    <i>
      <x v="9"/>
    </i>
    <i>
      <x v="10"/>
    </i>
    <i>
      <x v="11"/>
    </i>
    <i t="grand">
      <x/>
    </i>
  </rowItems>
  <colFields count="1">
    <field x="0"/>
  </colFields>
  <colItems count="3">
    <i>
      <x/>
    </i>
    <i>
      <x v="1"/>
    </i>
    <i t="grand">
      <x/>
    </i>
  </colItems>
  <dataFields count="1">
    <dataField name="Loonkosten " fld="17"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LoonkostenFTE" cacheId="4"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AA1:AD15" firstHeaderRow="1" firstDataRow="2" firstDataCol="1"/>
  <pivotFields count="20">
    <pivotField axis="axisCol" showAll="0">
      <items count="3">
        <item x="0"/>
        <item x="1"/>
        <item t="default"/>
      </items>
    </pivotField>
    <pivotField axis="axisRow" showAll="0">
      <items count="13">
        <item x="0"/>
        <item x="1"/>
        <item x="2"/>
        <item x="3"/>
        <item x="4"/>
        <item x="5"/>
        <item x="6"/>
        <item x="7"/>
        <item x="8"/>
        <item x="9"/>
        <item x="10"/>
        <item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5">
        <item x="3"/>
        <item x="1"/>
        <item x="2"/>
        <item x="0"/>
        <item t="default"/>
      </items>
    </pivotField>
    <pivotField showAll="0">
      <items count="3">
        <item x="0"/>
        <item x="1"/>
        <item t="default"/>
      </items>
    </pivotField>
    <pivotField showAll="0">
      <items count="9">
        <item x="3"/>
        <item x="2"/>
        <item x="6"/>
        <item x="5"/>
        <item x="1"/>
        <item x="0"/>
        <item x="4"/>
        <item x="7"/>
        <item t="default"/>
      </items>
    </pivotField>
    <pivotField showAll="0">
      <items count="7">
        <item x="5"/>
        <item x="4"/>
        <item x="3"/>
        <item x="2"/>
        <item x="0"/>
        <item x="1"/>
        <item t="default"/>
      </items>
    </pivotField>
    <pivotField showAll="0">
      <items count="6">
        <item x="1"/>
        <item x="3"/>
        <item x="4"/>
        <item x="2"/>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s>
  <rowFields count="1">
    <field x="1"/>
  </rowFields>
  <rowItems count="13">
    <i>
      <x/>
    </i>
    <i>
      <x v="1"/>
    </i>
    <i>
      <x v="2"/>
    </i>
    <i>
      <x v="3"/>
    </i>
    <i>
      <x v="4"/>
    </i>
    <i>
      <x v="5"/>
    </i>
    <i>
      <x v="6"/>
    </i>
    <i>
      <x v="7"/>
    </i>
    <i>
      <x v="8"/>
    </i>
    <i>
      <x v="9"/>
    </i>
    <i>
      <x v="10"/>
    </i>
    <i>
      <x v="11"/>
    </i>
    <i t="grand">
      <x/>
    </i>
  </rowItems>
  <colFields count="1">
    <field x="0"/>
  </colFields>
  <colItems count="3">
    <i>
      <x/>
    </i>
    <i>
      <x v="1"/>
    </i>
    <i t="grand">
      <x/>
    </i>
  </colItems>
  <dataFields count="1">
    <dataField name="Loonkosten FTE " fld="18" subtotal="average"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2200-000005000000}" name="Headcount"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AA1:AE3" firstHeaderRow="1" firstDataRow="2" firstDataCol="1"/>
  <pivotFields count="24">
    <pivotField axis="axisCol" showAll="0">
      <items count="4">
        <item x="0"/>
        <item x="1"/>
        <item x="2"/>
        <item t="default"/>
      </items>
    </pivotField>
    <pivotField showAll="0"/>
    <pivotField dataField="1"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Items count="1">
    <i/>
  </rowItems>
  <colFields count="1">
    <field x="0"/>
  </colFields>
  <colItems count="4">
    <i>
      <x/>
    </i>
    <i>
      <x v="1"/>
    </i>
    <i>
      <x v="2"/>
    </i>
    <i t="grand">
      <x/>
    </i>
  </colItems>
  <dataFields count="1">
    <dataField name="Werknemers" fld="2" subtotal="count"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2B00-000002000000}" name="PVTLK2" cacheId="5"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location ref="A1:C18" firstHeaderRow="1" firstDataRow="1" firstDataCol="0"/>
  <pivotFields count="11">
    <pivotField showAll="0">
      <items count="3">
        <item h="1" x="0"/>
        <item x="1"/>
        <item t="default"/>
      </items>
    </pivotField>
    <pivotField showAll="0">
      <items count="13">
        <item x="0"/>
        <item x="1"/>
        <item x="2"/>
        <item x="3"/>
        <item x="4"/>
        <item x="5"/>
        <item x="6"/>
        <item x="7"/>
        <item x="8"/>
        <item x="9"/>
        <item x="10"/>
        <item x="11"/>
        <item t="default"/>
      </items>
    </pivotField>
    <pivotField showAll="0"/>
    <pivotField showAll="0">
      <items count="32">
        <item x="12"/>
        <item x="0"/>
        <item x="9"/>
        <item x="10"/>
        <item x="13"/>
        <item x="14"/>
        <item x="15"/>
        <item x="16"/>
        <item x="17"/>
        <item x="18"/>
        <item x="1"/>
        <item x="19"/>
        <item x="20"/>
        <item x="22"/>
        <item x="23"/>
        <item x="24"/>
        <item x="21"/>
        <item x="25"/>
        <item x="26"/>
        <item x="27"/>
        <item x="28"/>
        <item x="2"/>
        <item x="29"/>
        <item x="30"/>
        <item x="3"/>
        <item x="4"/>
        <item x="5"/>
        <item x="6"/>
        <item x="7"/>
        <item x="8"/>
        <item x="11"/>
        <item t="default"/>
      </items>
    </pivotField>
    <pivotField showAll="0">
      <items count="26">
        <item x="0"/>
        <item x="21"/>
        <item x="11"/>
        <item x="18"/>
        <item x="14"/>
        <item x="13"/>
        <item x="22"/>
        <item x="24"/>
        <item x="17"/>
        <item x="9"/>
        <item x="12"/>
        <item x="23"/>
        <item x="10"/>
        <item x="15"/>
        <item x="19"/>
        <item x="20"/>
        <item x="1"/>
        <item x="16"/>
        <item x="2"/>
        <item x="3"/>
        <item x="4"/>
        <item x="5"/>
        <item x="8"/>
        <item x="6"/>
        <item x="7"/>
        <item t="default"/>
      </items>
    </pivotField>
    <pivotField showAll="0"/>
    <pivotField showAll="0">
      <items count="7">
        <item x="5"/>
        <item x="4"/>
        <item x="3"/>
        <item x="2"/>
        <item x="1"/>
        <item x="0"/>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5">
        <item x="1"/>
        <item x="0"/>
        <item x="2"/>
        <item x="3"/>
        <item t="default"/>
      </items>
    </pivotField>
    <pivotField showAll="0">
      <items count="3">
        <item x="0"/>
        <item x="1"/>
        <item t="default"/>
      </items>
    </pivotField>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LK2Periode" cacheId="5"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2">
  <location ref="BB1:BD9" firstHeaderRow="1" firstDataRow="2" firstDataCol="1"/>
  <pivotFields count="11">
    <pivotField axis="axisCol" showAll="0">
      <items count="3">
        <item h="1" x="0"/>
        <item x="1"/>
        <item t="default"/>
      </items>
    </pivotField>
    <pivotField axis="axisRow" showAll="0">
      <items count="13">
        <item x="0"/>
        <item x="1"/>
        <item x="2"/>
        <item x="3"/>
        <item x="4"/>
        <item x="5"/>
        <item x="6"/>
        <item x="7"/>
        <item x="8"/>
        <item x="9"/>
        <item x="10"/>
        <item x="11"/>
        <item t="default"/>
      </items>
    </pivotField>
    <pivotField showAll="0"/>
    <pivotField showAll="0">
      <items count="32">
        <item x="12"/>
        <item x="0"/>
        <item x="9"/>
        <item x="10"/>
        <item x="13"/>
        <item x="14"/>
        <item x="15"/>
        <item x="16"/>
        <item x="17"/>
        <item x="18"/>
        <item x="1"/>
        <item x="19"/>
        <item x="20"/>
        <item x="22"/>
        <item x="23"/>
        <item x="24"/>
        <item x="21"/>
        <item x="25"/>
        <item x="26"/>
        <item x="27"/>
        <item x="28"/>
        <item x="2"/>
        <item x="29"/>
        <item x="30"/>
        <item x="3"/>
        <item x="4"/>
        <item x="5"/>
        <item x="6"/>
        <item x="7"/>
        <item x="8"/>
        <item x="11"/>
        <item t="default"/>
      </items>
    </pivotField>
    <pivotField showAll="0">
      <items count="26">
        <item x="0"/>
        <item x="21"/>
        <item x="11"/>
        <item x="18"/>
        <item x="14"/>
        <item x="13"/>
        <item x="22"/>
        <item x="24"/>
        <item x="17"/>
        <item x="9"/>
        <item x="12"/>
        <item x="23"/>
        <item x="10"/>
        <item x="15"/>
        <item x="19"/>
        <item x="20"/>
        <item x="1"/>
        <item x="16"/>
        <item x="2"/>
        <item x="3"/>
        <item x="4"/>
        <item x="5"/>
        <item x="8"/>
        <item x="6"/>
        <item x="7"/>
        <item t="default"/>
      </items>
    </pivotField>
    <pivotField dataField="1" showAll="0"/>
    <pivotField showAll="0">
      <items count="7">
        <item x="5"/>
        <item x="4"/>
        <item x="3"/>
        <item x="2"/>
        <item x="1"/>
        <item x="0"/>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5">
        <item x="1"/>
        <item x="0"/>
        <item x="2"/>
        <item x="3"/>
        <item t="default"/>
      </items>
    </pivotField>
    <pivotField showAll="0">
      <items count="3">
        <item x="0"/>
        <item x="1"/>
        <item t="default"/>
      </items>
    </pivotField>
  </pivotFields>
  <rowFields count="1">
    <field x="1"/>
  </rowFields>
  <rowItems count="7">
    <i>
      <x/>
    </i>
    <i>
      <x v="1"/>
    </i>
    <i>
      <x v="2"/>
    </i>
    <i>
      <x v="3"/>
    </i>
    <i>
      <x v="4"/>
    </i>
    <i>
      <x v="5"/>
    </i>
    <i t="grand">
      <x/>
    </i>
  </rowItems>
  <colFields count="1">
    <field x="0"/>
  </colFields>
  <colItems count="2">
    <i>
      <x v="1"/>
    </i>
    <i t="grand">
      <x/>
    </i>
  </colItems>
  <dataFields count="1">
    <dataField name="Waarde " fld="5" baseField="0" baseItem="0"/>
  </dataField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2B00-000001000000}" name="LK2Tijdvak" cacheId="5"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AA1:AC3" firstHeaderRow="1" firstDataRow="2" firstDataCol="1"/>
  <pivotFields count="11">
    <pivotField axis="axisCol" showAll="0">
      <items count="3">
        <item h="1" x="0"/>
        <item x="1"/>
        <item t="default"/>
      </items>
    </pivotField>
    <pivotField showAll="0">
      <items count="13">
        <item x="0"/>
        <item x="1"/>
        <item x="2"/>
        <item x="3"/>
        <item x="4"/>
        <item x="5"/>
        <item x="6"/>
        <item x="7"/>
        <item x="8"/>
        <item x="9"/>
        <item x="10"/>
        <item x="11"/>
        <item t="default"/>
      </items>
    </pivotField>
    <pivotField showAll="0"/>
    <pivotField showAll="0">
      <items count="32">
        <item x="12"/>
        <item x="0"/>
        <item x="9"/>
        <item x="10"/>
        <item x="13"/>
        <item x="14"/>
        <item x="15"/>
        <item x="16"/>
        <item x="17"/>
        <item x="18"/>
        <item x="1"/>
        <item x="19"/>
        <item x="20"/>
        <item x="22"/>
        <item x="23"/>
        <item x="24"/>
        <item x="21"/>
        <item x="25"/>
        <item x="26"/>
        <item x="27"/>
        <item x="28"/>
        <item x="2"/>
        <item x="29"/>
        <item x="30"/>
        <item x="3"/>
        <item x="4"/>
        <item x="5"/>
        <item x="6"/>
        <item x="7"/>
        <item x="8"/>
        <item x="11"/>
        <item t="default"/>
      </items>
    </pivotField>
    <pivotField showAll="0">
      <items count="26">
        <item x="0"/>
        <item x="21"/>
        <item x="11"/>
        <item x="18"/>
        <item x="14"/>
        <item x="13"/>
        <item x="22"/>
        <item x="24"/>
        <item x="17"/>
        <item x="9"/>
        <item x="12"/>
        <item x="23"/>
        <item x="10"/>
        <item x="15"/>
        <item x="19"/>
        <item x="20"/>
        <item x="1"/>
        <item x="16"/>
        <item x="2"/>
        <item x="3"/>
        <item x="4"/>
        <item x="5"/>
        <item x="8"/>
        <item x="6"/>
        <item x="7"/>
        <item t="default"/>
      </items>
    </pivotField>
    <pivotField dataField="1" showAll="0"/>
    <pivotField showAll="0">
      <items count="7">
        <item x="5"/>
        <item x="4"/>
        <item x="3"/>
        <item x="2"/>
        <item x="1"/>
        <item x="0"/>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5">
        <item x="1"/>
        <item x="0"/>
        <item x="2"/>
        <item x="3"/>
        <item t="default"/>
      </items>
    </pivotField>
    <pivotField showAll="0">
      <items count="3">
        <item x="0"/>
        <item x="1"/>
        <item t="default"/>
      </items>
    </pivotField>
  </pivotFields>
  <rowItems count="1">
    <i/>
  </rowItems>
  <colFields count="1">
    <field x="0"/>
  </colFields>
  <colItems count="2">
    <i>
      <x v="1"/>
    </i>
    <i t="grand">
      <x/>
    </i>
  </colItems>
  <dataFields count="1">
    <dataField name="Waarde " fld="5"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Detailoverzicht loonkosten" cacheId="6" applyNumberFormats="0" applyBorderFormats="0" applyFontFormats="0" applyPatternFormats="0" applyAlignmentFormats="0" applyWidthHeightFormats="1" dataCaption="Waarden" updatedVersion="5" minRefreshableVersion="3" useAutoFormatting="1" colGrandTotals="0" itemPrintTitles="1" createdVersion="5" indent="0" outline="1" outlineData="1" multipleFieldFilters="0" rowHeaderCaption="Werknemer" colHeaderCaption="Looncode">
  <location ref="B5:AM38" firstHeaderRow="1" firstDataRow="2" firstDataCol="1"/>
  <pivotFields count="4">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Col" showAll="0">
      <items count="38">
        <item x="0"/>
        <item x="1"/>
        <item x="33"/>
        <item x="35"/>
        <item x="32"/>
        <item x="2"/>
        <item x="25"/>
        <item x="22"/>
        <item x="31"/>
        <item x="36"/>
        <item x="26"/>
        <item x="27"/>
        <item x="28"/>
        <item x="3"/>
        <item x="34"/>
        <item x="29"/>
        <item x="30"/>
        <item x="4"/>
        <item x="5"/>
        <item x="6"/>
        <item x="7"/>
        <item x="8"/>
        <item x="9"/>
        <item x="10"/>
        <item x="11"/>
        <item x="12"/>
        <item x="13"/>
        <item x="14"/>
        <item x="15"/>
        <item x="23"/>
        <item x="24"/>
        <item x="16"/>
        <item x="17"/>
        <item x="18"/>
        <item x="19"/>
        <item x="20"/>
        <item x="21"/>
        <item t="default"/>
      </items>
    </pivotField>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1"/>
  </colFields>
  <col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colItems>
  <dataFields count="1">
    <dataField name="Waarde " fld="2" baseField="0" baseItem="0"/>
  </dataField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2E00-000003000000}" name="UrenTijdvak" cacheId="7"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AA1:AD3" firstHeaderRow="1" firstDataRow="2" firstDataCol="1"/>
  <pivotFields count="11">
    <pivotField axis="axisCol" showAll="0">
      <items count="3">
        <item x="0"/>
        <item x="1"/>
        <item t="default"/>
      </items>
    </pivotField>
    <pivotField showAll="0">
      <items count="13">
        <item x="0"/>
        <item x="1"/>
        <item x="2"/>
        <item x="3"/>
        <item x="4"/>
        <item x="5"/>
        <item x="6"/>
        <item x="7"/>
        <item x="8"/>
        <item x="9"/>
        <item x="10"/>
        <item x="11"/>
        <item t="default"/>
      </items>
    </pivotField>
    <pivotField showAll="0"/>
    <pivotField showAll="0">
      <items count="33">
        <item x="12"/>
        <item x="18"/>
        <item x="0"/>
        <item x="9"/>
        <item x="10"/>
        <item x="13"/>
        <item x="14"/>
        <item x="15"/>
        <item x="16"/>
        <item x="17"/>
        <item x="19"/>
        <item x="1"/>
        <item x="20"/>
        <item x="21"/>
        <item x="23"/>
        <item x="24"/>
        <item x="25"/>
        <item x="22"/>
        <item x="26"/>
        <item x="27"/>
        <item x="28"/>
        <item x="29"/>
        <item x="2"/>
        <item x="30"/>
        <item x="31"/>
        <item x="3"/>
        <item x="4"/>
        <item x="5"/>
        <item x="6"/>
        <item x="7"/>
        <item x="8"/>
        <item x="11"/>
        <item t="default"/>
      </items>
    </pivotField>
    <pivotField showAll="0">
      <items count="7">
        <item h="1" x="2"/>
        <item x="0"/>
        <item h="1" x="1"/>
        <item h="1" x="3"/>
        <item h="1" x="4"/>
        <item h="1" x="5"/>
        <item t="default"/>
      </items>
    </pivotField>
    <pivotField dataField="1" showAll="0"/>
    <pivotField showAll="0">
      <items count="7">
        <item x="5"/>
        <item x="4"/>
        <item x="3"/>
        <item x="2"/>
        <item x="1"/>
        <item x="0"/>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5">
        <item x="3"/>
        <item x="1"/>
        <item x="2"/>
        <item x="0"/>
        <item t="default"/>
      </items>
    </pivotField>
    <pivotField showAll="0"/>
  </pivotFields>
  <rowItems count="1">
    <i/>
  </rowItems>
  <colFields count="1">
    <field x="0"/>
  </colFields>
  <colItems count="3">
    <i>
      <x/>
    </i>
    <i>
      <x v="1"/>
    </i>
    <i t="grand">
      <x/>
    </i>
  </colItems>
  <dataFields count="1">
    <dataField name="Waarde " fld="5"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PVTUREN" cacheId="7"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location ref="A1:C18" firstHeaderRow="1" firstDataRow="1" firstDataCol="0"/>
  <pivotFields count="11">
    <pivotField showAll="0">
      <items count="3">
        <item x="0"/>
        <item x="1"/>
        <item t="default"/>
      </items>
    </pivotField>
    <pivotField showAll="0">
      <items count="13">
        <item x="0"/>
        <item x="1"/>
        <item x="2"/>
        <item x="3"/>
        <item x="4"/>
        <item x="5"/>
        <item x="6"/>
        <item x="7"/>
        <item x="8"/>
        <item x="9"/>
        <item x="10"/>
        <item x="11"/>
        <item t="default"/>
      </items>
    </pivotField>
    <pivotField showAll="0"/>
    <pivotField showAll="0">
      <items count="33">
        <item x="12"/>
        <item x="18"/>
        <item x="0"/>
        <item x="9"/>
        <item x="10"/>
        <item x="13"/>
        <item x="14"/>
        <item x="15"/>
        <item x="16"/>
        <item x="17"/>
        <item x="19"/>
        <item x="1"/>
        <item x="20"/>
        <item x="21"/>
        <item x="23"/>
        <item x="24"/>
        <item x="25"/>
        <item x="22"/>
        <item x="26"/>
        <item x="27"/>
        <item x="28"/>
        <item x="29"/>
        <item x="2"/>
        <item x="30"/>
        <item x="31"/>
        <item x="3"/>
        <item x="4"/>
        <item x="5"/>
        <item x="6"/>
        <item x="7"/>
        <item x="8"/>
        <item x="11"/>
        <item t="default"/>
      </items>
    </pivotField>
    <pivotField showAll="0">
      <items count="7">
        <item h="1" x="2"/>
        <item x="0"/>
        <item h="1" x="1"/>
        <item h="1" x="3"/>
        <item h="1" x="4"/>
        <item h="1" x="5"/>
        <item t="default"/>
      </items>
    </pivotField>
    <pivotField showAll="0"/>
    <pivotField showAll="0">
      <items count="7">
        <item x="5"/>
        <item x="4"/>
        <item x="3"/>
        <item x="2"/>
        <item x="1"/>
        <item x="0"/>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5">
        <item x="3"/>
        <item x="1"/>
        <item x="2"/>
        <item x="0"/>
        <item t="default"/>
      </items>
    </pivotField>
    <pivotField showAl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2E00-000001000000}" name="UrenPeriode" cacheId="7"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JJ1:JM15" firstHeaderRow="1" firstDataRow="2" firstDataCol="1"/>
  <pivotFields count="11">
    <pivotField axis="axisCol" showAll="0">
      <items count="3">
        <item x="0"/>
        <item x="1"/>
        <item t="default"/>
      </items>
    </pivotField>
    <pivotField axis="axisRow" showAll="0">
      <items count="13">
        <item x="0"/>
        <item x="1"/>
        <item x="2"/>
        <item x="3"/>
        <item x="4"/>
        <item x="5"/>
        <item x="6"/>
        <item x="7"/>
        <item x="8"/>
        <item x="9"/>
        <item x="10"/>
        <item x="11"/>
        <item t="default"/>
      </items>
    </pivotField>
    <pivotField showAll="0"/>
    <pivotField showAll="0">
      <items count="33">
        <item x="12"/>
        <item x="18"/>
        <item x="0"/>
        <item x="9"/>
        <item x="10"/>
        <item x="13"/>
        <item x="14"/>
        <item x="15"/>
        <item x="16"/>
        <item x="17"/>
        <item x="19"/>
        <item x="1"/>
        <item x="20"/>
        <item x="21"/>
        <item x="23"/>
        <item x="24"/>
        <item x="25"/>
        <item x="22"/>
        <item x="26"/>
        <item x="27"/>
        <item x="28"/>
        <item x="29"/>
        <item x="2"/>
        <item x="30"/>
        <item x="31"/>
        <item x="3"/>
        <item x="4"/>
        <item x="5"/>
        <item x="6"/>
        <item x="7"/>
        <item x="8"/>
        <item x="11"/>
        <item t="default"/>
      </items>
    </pivotField>
    <pivotField showAll="0">
      <items count="7">
        <item h="1" x="2"/>
        <item x="0"/>
        <item h="1" x="1"/>
        <item h="1" x="3"/>
        <item h="1" x="4"/>
        <item h="1" x="5"/>
        <item t="default"/>
      </items>
    </pivotField>
    <pivotField dataField="1" showAll="0"/>
    <pivotField showAll="0">
      <items count="7">
        <item x="5"/>
        <item x="4"/>
        <item x="3"/>
        <item x="2"/>
        <item x="1"/>
        <item x="0"/>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5">
        <item x="3"/>
        <item x="1"/>
        <item x="2"/>
        <item x="0"/>
        <item t="default"/>
      </items>
    </pivotField>
    <pivotField showAll="0"/>
  </pivotFields>
  <rowFields count="1">
    <field x="1"/>
  </rowFields>
  <rowItems count="13">
    <i>
      <x/>
    </i>
    <i>
      <x v="1"/>
    </i>
    <i>
      <x v="2"/>
    </i>
    <i>
      <x v="3"/>
    </i>
    <i>
      <x v="4"/>
    </i>
    <i>
      <x v="5"/>
    </i>
    <i>
      <x v="6"/>
    </i>
    <i>
      <x v="7"/>
    </i>
    <i>
      <x v="8"/>
    </i>
    <i>
      <x v="9"/>
    </i>
    <i>
      <x v="10"/>
    </i>
    <i>
      <x v="11"/>
    </i>
    <i t="grand">
      <x/>
    </i>
  </rowItems>
  <colFields count="1">
    <field x="0"/>
  </colFields>
  <colItems count="3">
    <i>
      <x/>
    </i>
    <i>
      <x v="1"/>
    </i>
    <i t="grand">
      <x/>
    </i>
  </colItems>
  <dataFields count="1">
    <dataField name="Waarde " fld="5"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2E00-000002000000}" name="UrenPeriodeCombi" cacheId="7"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DD1:DF5" firstHeaderRow="1" firstDataRow="2" firstDataCol="1"/>
  <pivotFields count="11">
    <pivotField axis="axisRow" showAll="0">
      <items count="3">
        <item x="0"/>
        <item x="1"/>
        <item t="default"/>
      </items>
    </pivotField>
    <pivotField showAll="0">
      <items count="13">
        <item x="0"/>
        <item x="1"/>
        <item x="2"/>
        <item x="3"/>
        <item x="4"/>
        <item x="5"/>
        <item x="6"/>
        <item x="7"/>
        <item x="8"/>
        <item x="9"/>
        <item x="10"/>
        <item x="11"/>
        <item t="default"/>
      </items>
    </pivotField>
    <pivotField showAll="0"/>
    <pivotField showAll="0">
      <items count="33">
        <item x="12"/>
        <item x="18"/>
        <item x="0"/>
        <item x="9"/>
        <item x="10"/>
        <item x="13"/>
        <item x="14"/>
        <item x="15"/>
        <item x="16"/>
        <item x="17"/>
        <item x="19"/>
        <item x="1"/>
        <item x="20"/>
        <item x="21"/>
        <item x="23"/>
        <item x="24"/>
        <item x="25"/>
        <item x="22"/>
        <item x="26"/>
        <item x="27"/>
        <item x="28"/>
        <item x="29"/>
        <item x="2"/>
        <item x="30"/>
        <item x="31"/>
        <item x="3"/>
        <item x="4"/>
        <item x="5"/>
        <item x="6"/>
        <item x="7"/>
        <item x="8"/>
        <item x="11"/>
        <item t="default"/>
      </items>
    </pivotField>
    <pivotField axis="axisCol" showAll="0">
      <items count="7">
        <item h="1" x="2"/>
        <item x="0"/>
        <item h="1" x="1"/>
        <item h="1" x="3"/>
        <item h="1" x="4"/>
        <item h="1" x="5"/>
        <item t="default"/>
      </items>
    </pivotField>
    <pivotField dataField="1" showAll="0"/>
    <pivotField showAll="0">
      <items count="7">
        <item x="5"/>
        <item x="4"/>
        <item x="3"/>
        <item x="2"/>
        <item x="1"/>
        <item x="0"/>
        <item t="default"/>
      </items>
    </pivotField>
    <pivotField showAll="0">
      <items count="9">
        <item x="3"/>
        <item x="2"/>
        <item x="6"/>
        <item x="5"/>
        <item x="1"/>
        <item x="0"/>
        <item x="4"/>
        <item x="7"/>
        <item t="default"/>
      </items>
    </pivotField>
    <pivotField showAll="0">
      <items count="6">
        <item x="1"/>
        <item x="3"/>
        <item x="4"/>
        <item x="2"/>
        <item x="0"/>
        <item t="default"/>
      </items>
    </pivotField>
    <pivotField showAll="0">
      <items count="5">
        <item x="3"/>
        <item x="1"/>
        <item x="2"/>
        <item x="0"/>
        <item t="default"/>
      </items>
    </pivotField>
    <pivotField showAll="0"/>
  </pivotFields>
  <rowFields count="1">
    <field x="0"/>
  </rowFields>
  <rowItems count="3">
    <i>
      <x/>
    </i>
    <i>
      <x v="1"/>
    </i>
    <i t="grand">
      <x/>
    </i>
  </rowItems>
  <colFields count="1">
    <field x="4"/>
  </colFields>
  <colItems count="2">
    <i>
      <x v="1"/>
    </i>
    <i t="grand">
      <x/>
    </i>
  </colItems>
  <dataFields count="1">
    <dataField name="Waarde " fld="5" baseField="0" baseItem="0"/>
  </dataFields>
  <chartFormats count="1">
    <chartFormat chart="0" format="0" series="1">
      <pivotArea type="data" outline="0" fieldPosition="0">
        <references count="2">
          <reference field="4294967294" count="1" selected="0">
            <x v="0"/>
          </reference>
          <reference field="4"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3000-000006000000}" name="VerzuimKostenPeriode"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AA1:AC9" firstHeaderRow="1" firstDataRow="2" firstDataCol="1"/>
  <pivotFields count="29">
    <pivotField axis="axisCol" showAll="0">
      <items count="3">
        <item h="1" x="0"/>
        <item x="1"/>
        <item t="default"/>
      </items>
    </pivotField>
    <pivotField axis="axisRow" showAll="0">
      <items count="13">
        <item x="0"/>
        <item x="1"/>
        <item x="2"/>
        <item x="3"/>
        <item x="4"/>
        <item x="5"/>
        <item x="6"/>
        <item x="7"/>
        <item x="8"/>
        <item x="9"/>
        <item x="10"/>
        <item x="11"/>
        <item t="default"/>
      </items>
    </pivotField>
    <pivotField showAll="0"/>
    <pivotField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items count="8">
        <item x="6"/>
        <item x="5"/>
        <item x="4"/>
        <item x="2"/>
        <item x="0"/>
        <item x="1"/>
        <item x="3"/>
        <item t="default"/>
      </items>
    </pivotField>
    <pivotField showAll="0">
      <items count="10">
        <item x="1"/>
        <item x="8"/>
        <item x="5"/>
        <item x="4"/>
        <item x="2"/>
        <item x="0"/>
        <item x="7"/>
        <item x="6"/>
        <item x="3"/>
        <item t="default"/>
      </items>
    </pivotField>
    <pivotField showAll="0">
      <items count="5">
        <item x="3"/>
        <item x="1"/>
        <item x="2"/>
        <item x="0"/>
        <item t="default"/>
      </items>
    </pivotField>
    <pivotField showAll="0">
      <items count="3">
        <item x="0"/>
        <item x="1"/>
        <item t="default"/>
      </items>
    </pivotField>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dragToRow="0" dragToCol="0" dragToPage="0" showAll="0" defaultSubtotal="0"/>
  </pivotFields>
  <rowFields count="1">
    <field x="1"/>
  </rowFields>
  <rowItems count="7">
    <i>
      <x/>
    </i>
    <i>
      <x v="1"/>
    </i>
    <i>
      <x v="2"/>
    </i>
    <i>
      <x v="3"/>
    </i>
    <i>
      <x v="4"/>
    </i>
    <i>
      <x v="5"/>
    </i>
    <i t="grand">
      <x/>
    </i>
  </rowItems>
  <colFields count="1">
    <field x="0"/>
  </colFields>
  <colItems count="2">
    <i>
      <x v="1"/>
    </i>
    <i t="grand">
      <x/>
    </i>
  </colItems>
  <dataFields count="1">
    <dataField name="Loonkosten verzuim " fld="21"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3000-000000000000}" name="AantalNieuweMeldingen"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DD1:DF9" firstHeaderRow="1" firstDataRow="2" firstDataCol="1"/>
  <pivotFields count="29">
    <pivotField axis="axisCol" numFmtId="1" showAll="0">
      <items count="3">
        <item h="1" x="0"/>
        <item x="1"/>
        <item t="default"/>
      </items>
    </pivotField>
    <pivotField axis="axisRow" numFmtId="1" showAll="0">
      <items count="13">
        <item x="0"/>
        <item x="1"/>
        <item x="2"/>
        <item x="3"/>
        <item x="4"/>
        <item x="5"/>
        <item x="6"/>
        <item x="7"/>
        <item x="8"/>
        <item x="9"/>
        <item x="10"/>
        <item x="11"/>
        <item t="default"/>
      </items>
    </pivotField>
    <pivotField showAll="0"/>
    <pivotField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items count="8">
        <item x="6"/>
        <item x="5"/>
        <item x="4"/>
        <item x="2"/>
        <item x="0"/>
        <item x="1"/>
        <item x="3"/>
        <item t="default"/>
      </items>
    </pivotField>
    <pivotField showAll="0">
      <items count="10">
        <item x="1"/>
        <item x="8"/>
        <item x="5"/>
        <item x="4"/>
        <item x="2"/>
        <item x="0"/>
        <item x="7"/>
        <item x="6"/>
        <item x="3"/>
        <item t="default"/>
      </items>
    </pivotField>
    <pivotField showAll="0">
      <items count="5">
        <item x="3"/>
        <item x="1"/>
        <item x="2"/>
        <item x="0"/>
        <item t="default"/>
      </items>
    </pivotField>
    <pivotField showAll="0">
      <items count="3">
        <item x="0"/>
        <item x="1"/>
        <item t="default"/>
      </items>
    </pivotField>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ragToRow="0" dragToCol="0" dragToPage="0" showAll="0" defaultSubtotal="0"/>
  </pivotFields>
  <rowFields count="1">
    <field x="1"/>
  </rowFields>
  <rowItems count="7">
    <i>
      <x/>
    </i>
    <i>
      <x v="1"/>
    </i>
    <i>
      <x v="2"/>
    </i>
    <i>
      <x v="3"/>
    </i>
    <i>
      <x v="4"/>
    </i>
    <i>
      <x v="5"/>
    </i>
    <i t="grand">
      <x/>
    </i>
  </rowItems>
  <colFields count="1">
    <field x="0"/>
  </colFields>
  <colItems count="2">
    <i>
      <x v="1"/>
    </i>
    <i t="grand">
      <x/>
    </i>
  </colItems>
  <dataFields count="1">
    <dataField name="NieuwVerzuim " fld="23"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2200-000002000000}" name="Dienstjaren"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CC1:CG3" firstHeaderRow="1" firstDataRow="2" firstDataCol="1"/>
  <pivotFields count="24">
    <pivotField axis="axisCol"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Items count="1">
    <i/>
  </rowItems>
  <colFields count="1">
    <field x="0"/>
  </colFields>
  <colItems count="4">
    <i>
      <x/>
    </i>
    <i>
      <x v="1"/>
    </i>
    <i>
      <x v="2"/>
    </i>
    <i t="grand">
      <x/>
    </i>
  </colItems>
  <dataFields count="1">
    <dataField name="Gemiddelde Dienstjaren" fld="10" subtotal="average"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3000-000007000000}" name="VerzuimPeriode"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E1:G9" firstHeaderRow="1" firstDataRow="2" firstDataCol="1"/>
  <pivotFields count="29">
    <pivotField axis="axisCol" showAll="0">
      <items count="3">
        <item h="1" x="0"/>
        <item x="1"/>
        <item t="default"/>
      </items>
    </pivotField>
    <pivotField axis="axisRow" showAll="0">
      <items count="13">
        <item x="0"/>
        <item x="1"/>
        <item x="2"/>
        <item x="3"/>
        <item x="4"/>
        <item x="5"/>
        <item x="6"/>
        <item x="7"/>
        <item x="8"/>
        <item x="9"/>
        <item x="10"/>
        <item x="11"/>
        <item t="default"/>
      </items>
    </pivotField>
    <pivotField showAll="0"/>
    <pivotField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items count="8">
        <item x="6"/>
        <item x="5"/>
        <item x="4"/>
        <item x="2"/>
        <item x="0"/>
        <item x="1"/>
        <item x="3"/>
        <item t="default"/>
      </items>
    </pivotField>
    <pivotField showAll="0">
      <items count="10">
        <item x="1"/>
        <item x="8"/>
        <item x="5"/>
        <item x="4"/>
        <item x="2"/>
        <item x="0"/>
        <item x="7"/>
        <item x="6"/>
        <item x="3"/>
        <item t="default"/>
      </items>
    </pivotField>
    <pivotField showAll="0">
      <items count="5">
        <item x="3"/>
        <item x="1"/>
        <item x="2"/>
        <item x="0"/>
        <item t="default"/>
      </items>
    </pivotField>
    <pivotField showAll="0">
      <items count="3">
        <item x="0"/>
        <item x="1"/>
        <item t="default"/>
      </items>
    </pivotField>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82" dragToRow="0" dragToCol="0" dragToPage="0" showAll="0" defaultSubtotal="0"/>
  </pivotFields>
  <rowFields count="1">
    <field x="1"/>
  </rowFields>
  <rowItems count="7">
    <i>
      <x/>
    </i>
    <i>
      <x v="1"/>
    </i>
    <i>
      <x v="2"/>
    </i>
    <i>
      <x v="3"/>
    </i>
    <i>
      <x v="4"/>
    </i>
    <i>
      <x v="5"/>
    </i>
    <i t="grand">
      <x/>
    </i>
  </rowItems>
  <colFields count="1">
    <field x="0"/>
  </colFields>
  <colItems count="2">
    <i>
      <x v="1"/>
    </i>
    <i t="grand">
      <x/>
    </i>
  </colItems>
  <dataFields count="1">
    <dataField name="Som van Verzuim%" fld="28"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3000-000002000000}" name="AantalVerzuimklasse"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GG1:GJ7" firstHeaderRow="1" firstDataRow="2" firstDataCol="1"/>
  <pivotFields count="29">
    <pivotField axis="axisCol" numFmtI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0"/>
        <item x="3"/>
        <item x="1"/>
        <item x="2"/>
        <item t="default"/>
      </items>
    </pivotField>
    <pivotField showAll="0"/>
    <pivotField showAll="0"/>
    <pivotField showAll="0"/>
    <pivotField showAll="0"/>
    <pivotField showAll="0"/>
    <pivotField showAll="0"/>
    <pivotField showAll="0"/>
    <pivotField showAll="0"/>
    <pivotField showAll="0"/>
    <pivotField showAll="0"/>
    <pivotField dataField="1" showAll="0"/>
    <pivotField dragToRow="0" dragToCol="0" dragToPage="0" showAll="0" defaultSubtotal="0"/>
  </pivotFields>
  <rowFields count="1">
    <field x="16"/>
  </rowFields>
  <rowItems count="5">
    <i>
      <x/>
    </i>
    <i>
      <x v="1"/>
    </i>
    <i>
      <x v="2"/>
    </i>
    <i>
      <x v="3"/>
    </i>
    <i t="grand">
      <x/>
    </i>
  </rowItems>
  <colFields count="1">
    <field x="0"/>
  </colFields>
  <colItems count="3">
    <i>
      <x/>
    </i>
    <i>
      <x v="1"/>
    </i>
    <i t="grand">
      <x/>
    </i>
  </colItems>
  <dataFields count="1">
    <dataField name="#Dossiers " fld="27"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3000-000008000000}" name="Verzuimuren"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BB1:BD9" firstHeaderRow="1" firstDataRow="2" firstDataCol="1"/>
  <pivotFields count="29">
    <pivotField axis="axisCol" numFmtId="1" showAll="0">
      <items count="3">
        <item h="1" x="0"/>
        <item x="1"/>
        <item t="default"/>
      </items>
    </pivotField>
    <pivotField axis="axisRow" numFmtId="1" showAll="0">
      <items count="13">
        <item x="0"/>
        <item x="1"/>
        <item x="2"/>
        <item x="3"/>
        <item x="4"/>
        <item x="5"/>
        <item x="6"/>
        <item x="7"/>
        <item x="8"/>
        <item x="9"/>
        <item x="10"/>
        <item x="11"/>
        <item t="default"/>
      </items>
    </pivotField>
    <pivotField showAll="0"/>
    <pivotField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items count="8">
        <item x="6"/>
        <item x="5"/>
        <item x="4"/>
        <item x="2"/>
        <item x="0"/>
        <item x="1"/>
        <item x="3"/>
        <item t="default"/>
      </items>
    </pivotField>
    <pivotField showAll="0">
      <items count="10">
        <item x="1"/>
        <item x="8"/>
        <item x="5"/>
        <item x="4"/>
        <item x="2"/>
        <item x="0"/>
        <item x="7"/>
        <item x="6"/>
        <item x="3"/>
        <item t="default"/>
      </items>
    </pivotField>
    <pivotField showAll="0">
      <items count="5">
        <item x="3"/>
        <item x="1"/>
        <item x="2"/>
        <item x="0"/>
        <item t="default"/>
      </items>
    </pivotField>
    <pivotField showAll="0">
      <items count="3">
        <item x="0"/>
        <item x="1"/>
        <item t="default"/>
      </items>
    </pivotField>
    <pivotField showAll="0"/>
    <pivotField showAll="0"/>
    <pivotField showAll="0"/>
    <pivotField showAll="0">
      <items count="3">
        <item x="1"/>
        <item x="0"/>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
  </rowFields>
  <rowItems count="7">
    <i>
      <x/>
    </i>
    <i>
      <x v="1"/>
    </i>
    <i>
      <x v="2"/>
    </i>
    <i>
      <x v="3"/>
    </i>
    <i>
      <x v="4"/>
    </i>
    <i>
      <x v="5"/>
    </i>
    <i t="grand">
      <x/>
    </i>
  </rowItems>
  <colFields count="1">
    <field x="0"/>
  </colFields>
  <colItems count="2">
    <i>
      <x v="1"/>
    </i>
    <i t="grand">
      <x/>
    </i>
  </colItems>
  <dataFields count="1">
    <dataField name="Verzuimuren " fld="17"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3000-000005000000}" name="PVTVERZUIM"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location ref="A1:C18" firstHeaderRow="1" firstDataRow="1" firstDataCol="0"/>
  <pivotFields count="29">
    <pivotField showAll="0">
      <items count="3">
        <item h="1" x="0"/>
        <item x="1"/>
        <item t="default"/>
      </items>
    </pivotField>
    <pivotField showAll="0">
      <items count="13">
        <item x="0"/>
        <item x="1"/>
        <item x="2"/>
        <item x="3"/>
        <item x="4"/>
        <item x="5"/>
        <item x="6"/>
        <item x="7"/>
        <item x="8"/>
        <item x="9"/>
        <item x="10"/>
        <item x="11"/>
        <item t="default"/>
      </items>
    </pivotField>
    <pivotField showAll="0"/>
    <pivotField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items count="8">
        <item x="6"/>
        <item x="5"/>
        <item x="4"/>
        <item x="2"/>
        <item x="0"/>
        <item x="1"/>
        <item x="3"/>
        <item t="default"/>
      </items>
    </pivotField>
    <pivotField showAll="0">
      <items count="10">
        <item x="1"/>
        <item x="8"/>
        <item x="5"/>
        <item x="4"/>
        <item x="2"/>
        <item x="0"/>
        <item x="7"/>
        <item x="6"/>
        <item x="3"/>
        <item t="default"/>
      </items>
    </pivotField>
    <pivotField showAll="0">
      <items count="5">
        <item x="3"/>
        <item x="1"/>
        <item x="2"/>
        <item x="0"/>
        <item t="default"/>
      </items>
    </pivotField>
    <pivotField showAll="0">
      <items count="3">
        <item x="0"/>
        <item x="1"/>
        <item t="default"/>
      </items>
    </pivotField>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3000-000004000000}" name="HersteldMeldingen"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FF1:FH9" firstHeaderRow="1" firstDataRow="2" firstDataCol="1"/>
  <pivotFields count="29">
    <pivotField axis="axisCol" numFmtId="1" showAll="0">
      <items count="3">
        <item h="1" x="0"/>
        <item x="1"/>
        <item t="default"/>
      </items>
    </pivotField>
    <pivotField axis="axisRow" numFmtId="1" showAll="0">
      <items count="13">
        <item x="0"/>
        <item x="1"/>
        <item x="2"/>
        <item x="3"/>
        <item x="4"/>
        <item x="5"/>
        <item x="6"/>
        <item x="7"/>
        <item x="8"/>
        <item x="9"/>
        <item x="10"/>
        <item x="11"/>
        <item t="default"/>
      </items>
    </pivotField>
    <pivotField showAll="0"/>
    <pivotField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items count="8">
        <item x="6"/>
        <item x="5"/>
        <item x="4"/>
        <item x="2"/>
        <item x="0"/>
        <item x="1"/>
        <item x="3"/>
        <item t="default"/>
      </items>
    </pivotField>
    <pivotField showAll="0">
      <items count="10">
        <item x="1"/>
        <item x="8"/>
        <item x="5"/>
        <item x="4"/>
        <item x="2"/>
        <item x="0"/>
        <item x="7"/>
        <item x="6"/>
        <item x="3"/>
        <item t="default"/>
      </items>
    </pivotField>
    <pivotField showAll="0">
      <items count="5">
        <item x="3"/>
        <item x="1"/>
        <item x="2"/>
        <item x="0"/>
        <item t="default"/>
      </items>
    </pivotField>
    <pivotField showAll="0">
      <items count="3">
        <item x="0"/>
        <item x="1"/>
        <item t="default"/>
      </items>
    </pivotField>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ragToRow="0" dragToCol="0" dragToPage="0" showAll="0" defaultSubtotal="0"/>
  </pivotFields>
  <rowFields count="1">
    <field x="1"/>
  </rowFields>
  <rowItems count="7">
    <i>
      <x/>
    </i>
    <i>
      <x v="1"/>
    </i>
    <i>
      <x v="2"/>
    </i>
    <i>
      <x v="3"/>
    </i>
    <i>
      <x v="4"/>
    </i>
    <i>
      <x v="5"/>
    </i>
    <i t="grand">
      <x/>
    </i>
  </rowItems>
  <colFields count="1">
    <field x="0"/>
  </colFields>
  <colItems count="2">
    <i>
      <x v="1"/>
    </i>
    <i t="grand">
      <x/>
    </i>
  </colItems>
  <dataFields count="1">
    <dataField name="HERSTELD " fld="24"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3000-000003000000}" name="GewijzigdeMeldingen"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EE1:EG9" firstHeaderRow="1" firstDataRow="2" firstDataCol="1"/>
  <pivotFields count="29">
    <pivotField axis="axisCol" numFmtId="1" showAll="0">
      <items count="3">
        <item h="1" x="0"/>
        <item x="1"/>
        <item t="default"/>
      </items>
    </pivotField>
    <pivotField axis="axisRow" numFmtId="1" showAll="0">
      <items count="13">
        <item x="0"/>
        <item x="1"/>
        <item x="2"/>
        <item x="3"/>
        <item x="4"/>
        <item x="5"/>
        <item x="6"/>
        <item x="7"/>
        <item x="8"/>
        <item x="9"/>
        <item x="10"/>
        <item x="11"/>
        <item t="default"/>
      </items>
    </pivotField>
    <pivotField showAll="0"/>
    <pivotField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items count="8">
        <item x="6"/>
        <item x="5"/>
        <item x="4"/>
        <item x="2"/>
        <item x="0"/>
        <item x="1"/>
        <item x="3"/>
        <item t="default"/>
      </items>
    </pivotField>
    <pivotField showAll="0">
      <items count="10">
        <item x="1"/>
        <item x="8"/>
        <item x="5"/>
        <item x="4"/>
        <item x="2"/>
        <item x="0"/>
        <item x="7"/>
        <item x="6"/>
        <item x="3"/>
        <item t="default"/>
      </items>
    </pivotField>
    <pivotField showAll="0">
      <items count="5">
        <item x="3"/>
        <item x="1"/>
        <item x="2"/>
        <item x="0"/>
        <item t="default"/>
      </items>
    </pivotField>
    <pivotField showAll="0">
      <items count="3">
        <item x="0"/>
        <item x="1"/>
        <item t="default"/>
      </items>
    </pivotField>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ragToRow="0" dragToCol="0" dragToPage="0" showAll="0" defaultSubtotal="0"/>
  </pivotFields>
  <rowFields count="1">
    <field x="1"/>
  </rowFields>
  <rowItems count="7">
    <i>
      <x/>
    </i>
    <i>
      <x v="1"/>
    </i>
    <i>
      <x v="2"/>
    </i>
    <i>
      <x v="3"/>
    </i>
    <i>
      <x v="4"/>
    </i>
    <i>
      <x v="5"/>
    </i>
    <i t="grand">
      <x/>
    </i>
  </rowItems>
  <colFields count="1">
    <field x="0"/>
  </colFields>
  <colItems count="2">
    <i>
      <x v="1"/>
    </i>
    <i t="grand">
      <x/>
    </i>
  </colItems>
  <dataFields count="1">
    <dataField name="GEWIJZIGD " fld="25"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3000-000001000000}" name="AantalVerzuim" cacheId="8" applyNumberFormats="0" applyBorderFormats="0" applyFontFormats="0" applyPatternFormats="0" applyAlignmentFormats="0" applyWidthHeightFormats="1" dataCaption="Waarden" updatedVersion="5" minRefreshableVersion="3" useAutoFormatting="1" itemPrintTitles="1" createdVersion="5" indent="0" outline="1" outlineData="1" multipleFieldFilters="0" chartFormat="1">
  <location ref="CC1:CE9" firstHeaderRow="1" firstDataRow="2" firstDataCol="1"/>
  <pivotFields count="29">
    <pivotField axis="axisCol" numFmtId="1" showAll="0">
      <items count="3">
        <item h="1" x="0"/>
        <item x="1"/>
        <item t="default"/>
      </items>
    </pivotField>
    <pivotField axis="axisRow" numFmtId="1" showAll="0">
      <items count="13">
        <item x="0"/>
        <item x="1"/>
        <item x="2"/>
        <item x="3"/>
        <item x="4"/>
        <item x="5"/>
        <item x="6"/>
        <item x="7"/>
        <item x="8"/>
        <item x="9"/>
        <item x="10"/>
        <item x="11"/>
        <item t="default"/>
      </items>
    </pivotField>
    <pivotField showAll="0"/>
    <pivotField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items count="8">
        <item x="6"/>
        <item x="5"/>
        <item x="4"/>
        <item x="2"/>
        <item x="0"/>
        <item x="1"/>
        <item x="3"/>
        <item t="default"/>
      </items>
    </pivotField>
    <pivotField showAll="0">
      <items count="10">
        <item x="1"/>
        <item x="8"/>
        <item x="5"/>
        <item x="4"/>
        <item x="2"/>
        <item x="0"/>
        <item x="7"/>
        <item x="6"/>
        <item x="3"/>
        <item t="default"/>
      </items>
    </pivotField>
    <pivotField showAll="0">
      <items count="5">
        <item x="3"/>
        <item x="1"/>
        <item x="2"/>
        <item x="0"/>
        <item t="default"/>
      </items>
    </pivotField>
    <pivotField showAll="0">
      <items count="3">
        <item x="0"/>
        <item x="1"/>
        <item t="default"/>
      </items>
    </pivotField>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ragToRow="0" dragToCol="0" dragToPage="0" showAll="0" defaultSubtotal="0"/>
  </pivotFields>
  <rowFields count="1">
    <field x="1"/>
  </rowFields>
  <rowItems count="7">
    <i>
      <x/>
    </i>
    <i>
      <x v="1"/>
    </i>
    <i>
      <x v="2"/>
    </i>
    <i>
      <x v="3"/>
    </i>
    <i>
      <x v="4"/>
    </i>
    <i>
      <x v="5"/>
    </i>
    <i t="grand">
      <x/>
    </i>
  </rowItems>
  <colFields count="1">
    <field x="0"/>
  </colFields>
  <colItems count="2">
    <i>
      <x v="1"/>
    </i>
    <i t="grand">
      <x/>
    </i>
  </colItems>
  <dataFields count="1">
    <dataField name="#Verzuim " fld="22"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3300-000000000000}" name="PVTVERLOF" cacheId="9"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location ref="A1:C18" firstHeaderRow="1" firstDataRow="1" firstDataCol="0"/>
  <pivotFields count="12">
    <pivotField showAll="0">
      <items count="3">
        <item h="1" x="0"/>
        <item x="1"/>
        <item t="default"/>
      </items>
    </pivotField>
    <pivotField showAll="0">
      <items count="13">
        <item h="1" x="0"/>
        <item h="1" x="1"/>
        <item h="1" x="2"/>
        <item h="1" x="3"/>
        <item h="1" x="4"/>
        <item x="5"/>
        <item h="1" x="6"/>
        <item h="1" x="7"/>
        <item h="1" x="8"/>
        <item h="1" x="9"/>
        <item h="1" x="10"/>
        <item h="1"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2">
        <item x="0"/>
        <item t="default"/>
      </items>
    </pivotField>
    <pivotField showAll="0"/>
    <pivotField showAll="0"/>
    <pivotField showAll="0"/>
    <pivotField showAll="0"/>
    <pivotField showAll="0">
      <items count="7">
        <item x="5"/>
        <item x="4"/>
        <item x="3"/>
        <item x="2"/>
        <item x="0"/>
        <item x="1"/>
        <item t="default"/>
      </items>
    </pivotField>
    <pivotField showAll="0">
      <items count="9">
        <item x="3"/>
        <item x="2"/>
        <item x="6"/>
        <item x="5"/>
        <item x="1"/>
        <item x="0"/>
        <item x="4"/>
        <item x="7"/>
        <item t="default"/>
      </items>
    </pivotField>
    <pivotField showAll="0">
      <items count="5">
        <item x="3"/>
        <item x="1"/>
        <item x="2"/>
        <item x="0"/>
        <item t="default"/>
      </items>
    </pivotField>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3300-000001000000}" name="Verlof" cacheId="9" dataOnRows="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E1:G11" firstHeaderRow="1" firstDataRow="2" firstDataCol="1"/>
  <pivotFields count="12">
    <pivotField axis="axisCol" showAll="0">
      <items count="3">
        <item h="1" x="0"/>
        <item x="1"/>
        <item t="default"/>
      </items>
    </pivotField>
    <pivotField axis="axisRow" showAll="0">
      <items count="13">
        <item h="1" x="0"/>
        <item h="1" x="1"/>
        <item h="1" x="2"/>
        <item h="1" x="3"/>
        <item h="1" x="4"/>
        <item x="5"/>
        <item h="1" x="6"/>
        <item h="1" x="7"/>
        <item h="1" x="8"/>
        <item h="1" x="9"/>
        <item h="1" x="10"/>
        <item h="1" x="11"/>
        <item t="default"/>
      </items>
    </pivotField>
    <pivotField showAll="0"/>
    <pivotField showAll="0">
      <items count="32">
        <item x="0"/>
        <item x="1"/>
        <item x="11"/>
        <item x="12"/>
        <item x="13"/>
        <item x="14"/>
        <item x="15"/>
        <item x="16"/>
        <item x="17"/>
        <item x="18"/>
        <item x="2"/>
        <item x="19"/>
        <item x="20"/>
        <item x="22"/>
        <item x="23"/>
        <item x="24"/>
        <item x="21"/>
        <item x="25"/>
        <item x="26"/>
        <item x="27"/>
        <item x="28"/>
        <item x="3"/>
        <item x="29"/>
        <item x="30"/>
        <item x="4"/>
        <item x="5"/>
        <item x="6"/>
        <item x="7"/>
        <item x="8"/>
        <item x="9"/>
        <item x="10"/>
        <item t="default"/>
      </items>
    </pivotField>
    <pivotField showAll="0">
      <items count="2">
        <item x="0"/>
        <item t="default"/>
      </items>
    </pivotField>
    <pivotField dataField="1" showAll="0"/>
    <pivotField dataField="1" showAll="0"/>
    <pivotField dataField="1" showAll="0"/>
    <pivotField dataField="1" showAll="0"/>
    <pivotField showAll="0">
      <items count="7">
        <item x="5"/>
        <item x="4"/>
        <item x="3"/>
        <item x="2"/>
        <item x="0"/>
        <item x="1"/>
        <item t="default"/>
      </items>
    </pivotField>
    <pivotField showAll="0">
      <items count="9">
        <item x="3"/>
        <item x="2"/>
        <item x="6"/>
        <item x="5"/>
        <item x="1"/>
        <item x="0"/>
        <item x="4"/>
        <item x="7"/>
        <item t="default"/>
      </items>
    </pivotField>
    <pivotField showAll="0">
      <items count="5">
        <item x="3"/>
        <item x="1"/>
        <item x="2"/>
        <item x="0"/>
        <item t="default"/>
      </items>
    </pivotField>
  </pivotFields>
  <rowFields count="2">
    <field x="1"/>
    <field x="-2"/>
  </rowFields>
  <rowItems count="9">
    <i>
      <x v="5"/>
    </i>
    <i r="1">
      <x/>
    </i>
    <i r="1" i="1">
      <x v="1"/>
    </i>
    <i r="1" i="2">
      <x v="2"/>
    </i>
    <i r="1" i="3">
      <x v="3"/>
    </i>
    <i t="grand">
      <x/>
    </i>
    <i t="grand" i="1">
      <x/>
    </i>
    <i t="grand" i="2">
      <x/>
    </i>
    <i t="grand" i="3">
      <x/>
    </i>
  </rowItems>
  <colFields count="1">
    <field x="0"/>
  </colFields>
  <colItems count="2">
    <i>
      <x v="1"/>
    </i>
    <i t="grand">
      <x/>
    </i>
  </colItems>
  <dataFields count="4">
    <dataField name="Beginsaldo " fld="5" baseField="0" baseItem="0"/>
    <dataField name="Opbouw " fld="6" baseField="0" baseItem="0"/>
    <dataField name="Opname " fld="7" baseField="0" baseItem="0"/>
    <dataField name="Eindsaldo " fld="8" baseField="0" baseItem="0"/>
  </dataFields>
  <chartFormats count="9">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1"/>
          </reference>
          <reference field="0" count="1" selected="0">
            <x v="0"/>
          </reference>
        </references>
      </pivotArea>
    </chartFormat>
    <chartFormat chart="0" format="2" series="1">
      <pivotArea type="data" outline="0" fieldPosition="0">
        <references count="2">
          <reference field="4294967294" count="1" selected="0">
            <x v="2"/>
          </reference>
          <reference field="0" count="1" selected="0">
            <x v="0"/>
          </reference>
        </references>
      </pivotArea>
    </chartFormat>
    <chartFormat chart="0" format="3" series="1">
      <pivotArea type="data" outline="0" fieldPosition="0">
        <references count="2">
          <reference field="4294967294" count="1" selected="0">
            <x v="3"/>
          </reference>
          <reference field="0" count="1" selected="0">
            <x v="0"/>
          </reference>
        </references>
      </pivotArea>
    </chartFormat>
    <chartFormat chart="0" format="4" series="1">
      <pivotArea type="data" outline="0" fieldPosition="0">
        <references count="2">
          <reference field="4294967294" count="1" selected="0">
            <x v="0"/>
          </reference>
          <reference field="0" count="1" selected="0">
            <x v="1"/>
          </reference>
        </references>
      </pivotArea>
    </chartFormat>
    <chartFormat chart="0" format="5" series="1">
      <pivotArea type="data" outline="0" fieldPosition="0">
        <references count="2">
          <reference field="4294967294" count="1" selected="0">
            <x v="1"/>
          </reference>
          <reference field="0" count="1" selected="0">
            <x v="1"/>
          </reference>
        </references>
      </pivotArea>
    </chartFormat>
    <chartFormat chart="0" format="6" series="1">
      <pivotArea type="data" outline="0" fieldPosition="0">
        <references count="2">
          <reference field="4294967294" count="1" selected="0">
            <x v="2"/>
          </reference>
          <reference field="0" count="1" selected="0">
            <x v="1"/>
          </reference>
        </references>
      </pivotArea>
    </chartFormat>
    <chartFormat chart="0" format="7" series="1">
      <pivotArea type="data" outline="0" fieldPosition="0">
        <references count="2">
          <reference field="4294967294" count="1" selected="0">
            <x v="3"/>
          </reference>
          <reference field="0" count="1" selected="0">
            <x v="1"/>
          </reference>
        </references>
      </pivotArea>
    </chartFormat>
    <chartFormat chart="0"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Verlofoverzicht" cacheId="10" applyNumberFormats="0" applyBorderFormats="0" applyFontFormats="0" applyPatternFormats="0" applyAlignmentFormats="0" applyWidthHeightFormats="1" dataCaption="Waarden" updatedVersion="5" minRefreshableVersion="3" useAutoFormatting="1" colGrandTotals="0" itemPrintTitles="1" createdVersion="5" indent="0" outline="1" outlineData="1" multipleFieldFilters="0" rowHeaderCaption="Werknemer / Verlofgroep" colHeaderCaption="Periode">
  <location ref="B5:Z68" firstHeaderRow="1" firstDataRow="3" firstDataCol="1"/>
  <pivotFields count="12">
    <pivotField showAll="0"/>
    <pivotField axis="axisCol" showAll="0">
      <items count="7">
        <item x="0"/>
        <item x="1"/>
        <item x="2"/>
        <item x="3"/>
        <item x="4"/>
        <item x="5"/>
        <item t="default"/>
      </items>
    </pivotField>
    <pivotField showAll="0"/>
    <pivotField axis="axisRow" showAll="0">
      <items count="31">
        <item x="0"/>
        <item x="1"/>
        <item x="11"/>
        <item x="12"/>
        <item x="13"/>
        <item x="14"/>
        <item x="15"/>
        <item x="16"/>
        <item x="17"/>
        <item x="2"/>
        <item x="18"/>
        <item x="19"/>
        <item x="21"/>
        <item x="22"/>
        <item x="23"/>
        <item x="20"/>
        <item x="24"/>
        <item x="25"/>
        <item x="26"/>
        <item x="27"/>
        <item x="3"/>
        <item x="28"/>
        <item x="29"/>
        <item x="4"/>
        <item x="5"/>
        <item x="6"/>
        <item x="7"/>
        <item x="8"/>
        <item x="9"/>
        <item x="10"/>
        <item t="default"/>
      </items>
    </pivotField>
    <pivotField axis="axisRow" showAll="0">
      <items count="2">
        <item x="0"/>
        <item t="default"/>
      </items>
    </pivotField>
    <pivotField dataField="1" showAll="0"/>
    <pivotField dataField="1" showAll="0"/>
    <pivotField dataField="1" showAll="0"/>
    <pivotField dataField="1" showAll="0"/>
    <pivotField showAll="0"/>
    <pivotField showAll="0"/>
    <pivotField showAll="0"/>
  </pivotFields>
  <rowFields count="2">
    <field x="3"/>
    <field x="4"/>
  </rowFields>
  <rowItems count="61">
    <i>
      <x/>
    </i>
    <i r="1">
      <x/>
    </i>
    <i>
      <x v="1"/>
    </i>
    <i r="1">
      <x/>
    </i>
    <i>
      <x v="2"/>
    </i>
    <i r="1">
      <x/>
    </i>
    <i>
      <x v="3"/>
    </i>
    <i r="1">
      <x/>
    </i>
    <i>
      <x v="4"/>
    </i>
    <i r="1">
      <x/>
    </i>
    <i>
      <x v="5"/>
    </i>
    <i r="1">
      <x/>
    </i>
    <i>
      <x v="6"/>
    </i>
    <i r="1">
      <x/>
    </i>
    <i>
      <x v="7"/>
    </i>
    <i r="1">
      <x/>
    </i>
    <i>
      <x v="8"/>
    </i>
    <i r="1">
      <x/>
    </i>
    <i>
      <x v="9"/>
    </i>
    <i r="1">
      <x/>
    </i>
    <i>
      <x v="10"/>
    </i>
    <i r="1">
      <x/>
    </i>
    <i>
      <x v="11"/>
    </i>
    <i r="1">
      <x/>
    </i>
    <i>
      <x v="12"/>
    </i>
    <i r="1">
      <x/>
    </i>
    <i>
      <x v="13"/>
    </i>
    <i r="1">
      <x/>
    </i>
    <i>
      <x v="14"/>
    </i>
    <i r="1">
      <x/>
    </i>
    <i>
      <x v="15"/>
    </i>
    <i r="1">
      <x/>
    </i>
    <i>
      <x v="16"/>
    </i>
    <i r="1">
      <x/>
    </i>
    <i>
      <x v="17"/>
    </i>
    <i r="1">
      <x/>
    </i>
    <i>
      <x v="18"/>
    </i>
    <i r="1">
      <x/>
    </i>
    <i>
      <x v="19"/>
    </i>
    <i r="1">
      <x/>
    </i>
    <i>
      <x v="20"/>
    </i>
    <i r="1">
      <x/>
    </i>
    <i>
      <x v="21"/>
    </i>
    <i r="1">
      <x/>
    </i>
    <i>
      <x v="22"/>
    </i>
    <i r="1">
      <x/>
    </i>
    <i>
      <x v="23"/>
    </i>
    <i r="1">
      <x/>
    </i>
    <i>
      <x v="24"/>
    </i>
    <i r="1">
      <x/>
    </i>
    <i>
      <x v="25"/>
    </i>
    <i r="1">
      <x/>
    </i>
    <i>
      <x v="26"/>
    </i>
    <i r="1">
      <x/>
    </i>
    <i>
      <x v="27"/>
    </i>
    <i r="1">
      <x/>
    </i>
    <i>
      <x v="28"/>
    </i>
    <i r="1">
      <x/>
    </i>
    <i>
      <x v="29"/>
    </i>
    <i r="1">
      <x/>
    </i>
    <i t="grand">
      <x/>
    </i>
  </rowItems>
  <colFields count="2">
    <field x="1"/>
    <field x="-2"/>
  </colFields>
  <colItems count="24">
    <i>
      <x/>
      <x/>
    </i>
    <i r="1" i="1">
      <x v="1"/>
    </i>
    <i r="1" i="2">
      <x v="2"/>
    </i>
    <i r="1" i="3">
      <x v="3"/>
    </i>
    <i>
      <x v="1"/>
      <x/>
    </i>
    <i r="1" i="1">
      <x v="1"/>
    </i>
    <i r="1" i="2">
      <x v="2"/>
    </i>
    <i r="1" i="3">
      <x v="3"/>
    </i>
    <i>
      <x v="2"/>
      <x/>
    </i>
    <i r="1" i="1">
      <x v="1"/>
    </i>
    <i r="1" i="2">
      <x v="2"/>
    </i>
    <i r="1" i="3">
      <x v="3"/>
    </i>
    <i>
      <x v="3"/>
      <x/>
    </i>
    <i r="1" i="1">
      <x v="1"/>
    </i>
    <i r="1" i="2">
      <x v="2"/>
    </i>
    <i r="1" i="3">
      <x v="3"/>
    </i>
    <i>
      <x v="4"/>
      <x/>
    </i>
    <i r="1" i="1">
      <x v="1"/>
    </i>
    <i r="1" i="2">
      <x v="2"/>
    </i>
    <i r="1" i="3">
      <x v="3"/>
    </i>
    <i>
      <x v="5"/>
      <x/>
    </i>
    <i r="1" i="1">
      <x v="1"/>
    </i>
    <i r="1" i="2">
      <x v="2"/>
    </i>
    <i r="1" i="3">
      <x v="3"/>
    </i>
  </colItems>
  <dataFields count="4">
    <dataField name="Beginsaldo " fld="5" baseField="0" baseItem="0"/>
    <dataField name="Opbouw " fld="6" baseField="0" baseItem="0"/>
    <dataField name="Opname " fld="7" baseField="0" baseItem="0"/>
    <dataField name="Eindsaldo " fld="8" baseField="0" baseItem="0"/>
  </dataFields>
  <formats count="8">
    <format dxfId="444">
      <pivotArea outline="0" collapsedLevelsAreSubtotals="1" fieldPosition="0"/>
    </format>
    <format dxfId="443">
      <pivotArea dataOnly="0" labelOnly="1" fieldPosition="0">
        <references count="1">
          <reference field="1" count="0"/>
        </references>
      </pivotArea>
    </format>
    <format dxfId="442">
      <pivotArea dataOnly="0" labelOnly="1" outline="0" fieldPosition="0">
        <references count="2">
          <reference field="4294967294" count="4">
            <x v="0"/>
            <x v="1"/>
            <x v="2"/>
            <x v="3"/>
          </reference>
          <reference field="1" count="1" selected="0">
            <x v="0"/>
          </reference>
        </references>
      </pivotArea>
    </format>
    <format dxfId="441">
      <pivotArea dataOnly="0" labelOnly="1" outline="0" fieldPosition="0">
        <references count="2">
          <reference field="4294967294" count="4">
            <x v="0"/>
            <x v="1"/>
            <x v="2"/>
            <x v="3"/>
          </reference>
          <reference field="1" count="1" selected="0">
            <x v="1"/>
          </reference>
        </references>
      </pivotArea>
    </format>
    <format dxfId="440">
      <pivotArea dataOnly="0" labelOnly="1" outline="0" fieldPosition="0">
        <references count="2">
          <reference field="4294967294" count="4">
            <x v="0"/>
            <x v="1"/>
            <x v="2"/>
            <x v="3"/>
          </reference>
          <reference field="1" count="1" selected="0">
            <x v="2"/>
          </reference>
        </references>
      </pivotArea>
    </format>
    <format dxfId="439">
      <pivotArea dataOnly="0" labelOnly="1" outline="0" fieldPosition="0">
        <references count="2">
          <reference field="4294967294" count="4">
            <x v="0"/>
            <x v="1"/>
            <x v="2"/>
            <x v="3"/>
          </reference>
          <reference field="1" count="1" selected="0">
            <x v="3"/>
          </reference>
        </references>
      </pivotArea>
    </format>
    <format dxfId="438">
      <pivotArea dataOnly="0" labelOnly="1" outline="0" fieldPosition="0">
        <references count="2">
          <reference field="4294967294" count="4">
            <x v="0"/>
            <x v="1"/>
            <x v="2"/>
            <x v="3"/>
          </reference>
          <reference field="1" count="1" selected="0">
            <x v="4"/>
          </reference>
        </references>
      </pivotArea>
    </format>
    <format dxfId="437">
      <pivotArea dataOnly="0" labelOnly="1" outline="0" fieldPosition="0">
        <references count="2">
          <reference field="4294967294" count="4">
            <x v="0"/>
            <x v="1"/>
            <x v="2"/>
            <x v="3"/>
          </reference>
          <reference field="1" count="1" selected="0">
            <x v="5"/>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200-000003000000}" name="Doorstroom"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DD200:DE204" firstHeaderRow="1" firstDataRow="1" firstDataCol="1"/>
  <pivotFields count="24">
    <pivotField axis="axisRow"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Fields count="1">
    <field x="0"/>
  </rowFields>
  <rowItems count="4">
    <i>
      <x/>
    </i>
    <i>
      <x v="1"/>
    </i>
    <i>
      <x v="2"/>
    </i>
    <i t="grand">
      <x/>
    </i>
  </rowItems>
  <colItems count="1">
    <i/>
  </colItems>
  <dataFields count="1">
    <dataField name="Doorstroom " fld="9"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3600-000000000000}" name="JRNLPeriode" cacheId="1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2">
  <location ref="BB1:BE9" firstHeaderRow="1" firstDataRow="2" firstDataCol="1"/>
  <pivotFields count="11">
    <pivotField axis="axisCol" showAll="0">
      <items count="3">
        <item x="0"/>
        <item x="1"/>
        <item t="default"/>
      </items>
    </pivotField>
    <pivotField axis="axisRow" showAll="0">
      <items count="13">
        <item x="0"/>
        <item x="1"/>
        <item x="2"/>
        <item x="3"/>
        <item x="4"/>
        <item x="5"/>
        <item h="1" x="6"/>
        <item h="1" x="7"/>
        <item h="1" x="8"/>
        <item h="1" x="9"/>
        <item h="1" x="10"/>
        <item h="1" x="11"/>
        <item t="default"/>
      </items>
    </pivotField>
    <pivotField showAll="0"/>
    <pivotField showAll="0">
      <items count="32">
        <item x="12"/>
        <item x="0"/>
        <item x="9"/>
        <item x="10"/>
        <item x="13"/>
        <item x="14"/>
        <item x="15"/>
        <item x="16"/>
        <item x="17"/>
        <item x="18"/>
        <item x="1"/>
        <item x="19"/>
        <item x="20"/>
        <item x="22"/>
        <item x="23"/>
        <item x="24"/>
        <item x="21"/>
        <item x="25"/>
        <item x="26"/>
        <item x="27"/>
        <item x="28"/>
        <item x="2"/>
        <item x="29"/>
        <item x="30"/>
        <item x="3"/>
        <item x="4"/>
        <item x="5"/>
        <item x="6"/>
        <item x="7"/>
        <item x="8"/>
        <item x="11"/>
        <item t="default"/>
      </items>
    </pivotField>
    <pivotField showAll="0">
      <items count="25">
        <item x="0"/>
        <item x="10"/>
        <item x="1"/>
        <item x="2"/>
        <item x="20"/>
        <item x="11"/>
        <item x="12"/>
        <item x="13"/>
        <item x="3"/>
        <item x="8"/>
        <item x="4"/>
        <item x="23"/>
        <item x="14"/>
        <item x="15"/>
        <item x="5"/>
        <item x="6"/>
        <item x="16"/>
        <item x="21"/>
        <item x="9"/>
        <item x="22"/>
        <item x="18"/>
        <item x="19"/>
        <item x="7"/>
        <item x="17"/>
        <item t="default"/>
      </items>
    </pivotField>
    <pivotField showAll="0">
      <items count="33">
        <item x="9"/>
        <item x="26"/>
        <item x="14"/>
        <item x="23"/>
        <item x="19"/>
        <item x="27"/>
        <item x="31"/>
        <item x="22"/>
        <item x="12"/>
        <item x="17"/>
        <item x="29"/>
        <item x="13"/>
        <item x="21"/>
        <item x="11"/>
        <item x="24"/>
        <item x="25"/>
        <item x="16"/>
        <item x="6"/>
        <item x="18"/>
        <item x="7"/>
        <item x="0"/>
        <item x="1"/>
        <item x="2"/>
        <item x="10"/>
        <item x="3"/>
        <item x="4"/>
        <item x="28"/>
        <item x="5"/>
        <item x="15"/>
        <item x="30"/>
        <item x="8"/>
        <item x="20"/>
        <item t="default"/>
      </items>
    </pivotField>
    <pivotField dataField="1" showAll="0"/>
    <pivotField showAll="0">
      <items count="7">
        <item x="1"/>
        <item x="0"/>
        <item x="2"/>
        <item x="3"/>
        <item x="5"/>
        <item x="4"/>
        <item t="default"/>
      </items>
    </pivotField>
    <pivotField showAll="0">
      <items count="6">
        <item x="1"/>
        <item x="3"/>
        <item x="4"/>
        <item x="2"/>
        <item x="0"/>
        <item t="default"/>
      </items>
    </pivotField>
    <pivotField showAll="0">
      <items count="2">
        <item x="0"/>
        <item t="default"/>
      </items>
    </pivotField>
    <pivotField showAll="0">
      <items count="5">
        <item h="1" x="1"/>
        <item x="0"/>
        <item h="1" x="2"/>
        <item h="1" x="3"/>
        <item t="default"/>
      </items>
    </pivotField>
  </pivotFields>
  <rowFields count="1">
    <field x="1"/>
  </rowFields>
  <rowItems count="7">
    <i>
      <x/>
    </i>
    <i>
      <x v="1"/>
    </i>
    <i>
      <x v="2"/>
    </i>
    <i>
      <x v="3"/>
    </i>
    <i>
      <x v="4"/>
    </i>
    <i>
      <x v="5"/>
    </i>
    <i t="grand">
      <x/>
    </i>
  </rowItems>
  <colFields count="1">
    <field x="0"/>
  </colFields>
  <colItems count="3">
    <i>
      <x/>
    </i>
    <i>
      <x v="1"/>
    </i>
    <i t="grand">
      <x/>
    </i>
  </colItems>
  <dataFields count="1">
    <dataField name="Saldo " fld="6" baseField="0" baseItem="0"/>
  </dataField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3600-000001000000}" name="JRNLTijdvak" cacheId="1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chartFormat="1">
  <location ref="AA1:AD3" firstHeaderRow="1" firstDataRow="2" firstDataCol="1"/>
  <pivotFields count="11">
    <pivotField axis="axisCol" showAll="0">
      <items count="3">
        <item x="0"/>
        <item x="1"/>
        <item t="default"/>
      </items>
    </pivotField>
    <pivotField showAll="0">
      <items count="13">
        <item x="0"/>
        <item x="1"/>
        <item x="2"/>
        <item x="3"/>
        <item x="4"/>
        <item x="5"/>
        <item h="1" x="6"/>
        <item h="1" x="7"/>
        <item h="1" x="8"/>
        <item h="1" x="9"/>
        <item h="1" x="10"/>
        <item h="1" x="11"/>
        <item t="default"/>
      </items>
    </pivotField>
    <pivotField showAll="0"/>
    <pivotField showAll="0">
      <items count="32">
        <item x="12"/>
        <item x="0"/>
        <item x="9"/>
        <item x="10"/>
        <item x="13"/>
        <item x="14"/>
        <item x="15"/>
        <item x="16"/>
        <item x="17"/>
        <item x="18"/>
        <item x="1"/>
        <item x="19"/>
        <item x="20"/>
        <item x="22"/>
        <item x="23"/>
        <item x="24"/>
        <item x="21"/>
        <item x="25"/>
        <item x="26"/>
        <item x="27"/>
        <item x="28"/>
        <item x="2"/>
        <item x="29"/>
        <item x="30"/>
        <item x="3"/>
        <item x="4"/>
        <item x="5"/>
        <item x="6"/>
        <item x="7"/>
        <item x="8"/>
        <item x="11"/>
        <item t="default"/>
      </items>
    </pivotField>
    <pivotField showAll="0">
      <items count="25">
        <item x="0"/>
        <item x="10"/>
        <item x="1"/>
        <item x="2"/>
        <item x="20"/>
        <item x="11"/>
        <item x="12"/>
        <item x="13"/>
        <item x="3"/>
        <item x="8"/>
        <item x="4"/>
        <item x="23"/>
        <item x="14"/>
        <item x="15"/>
        <item x="5"/>
        <item x="6"/>
        <item x="16"/>
        <item x="21"/>
        <item x="9"/>
        <item x="22"/>
        <item x="18"/>
        <item x="19"/>
        <item x="7"/>
        <item x="17"/>
        <item t="default"/>
      </items>
    </pivotField>
    <pivotField showAll="0">
      <items count="33">
        <item x="9"/>
        <item x="26"/>
        <item x="14"/>
        <item x="23"/>
        <item x="19"/>
        <item x="27"/>
        <item x="31"/>
        <item x="22"/>
        <item x="12"/>
        <item x="17"/>
        <item x="29"/>
        <item x="13"/>
        <item x="21"/>
        <item x="11"/>
        <item x="24"/>
        <item x="25"/>
        <item x="16"/>
        <item x="6"/>
        <item x="18"/>
        <item x="7"/>
        <item x="0"/>
        <item x="1"/>
        <item x="2"/>
        <item x="10"/>
        <item x="3"/>
        <item x="4"/>
        <item x="28"/>
        <item x="5"/>
        <item x="15"/>
        <item x="30"/>
        <item x="8"/>
        <item x="20"/>
        <item t="default"/>
      </items>
    </pivotField>
    <pivotField dataField="1" showAll="0"/>
    <pivotField showAll="0">
      <items count="7">
        <item x="1"/>
        <item x="0"/>
        <item x="2"/>
        <item x="3"/>
        <item x="5"/>
        <item x="4"/>
        <item t="default"/>
      </items>
    </pivotField>
    <pivotField showAll="0">
      <items count="6">
        <item x="1"/>
        <item x="3"/>
        <item x="4"/>
        <item x="2"/>
        <item x="0"/>
        <item t="default"/>
      </items>
    </pivotField>
    <pivotField showAll="0">
      <items count="2">
        <item x="0"/>
        <item t="default"/>
      </items>
    </pivotField>
    <pivotField showAll="0">
      <items count="5">
        <item h="1" x="1"/>
        <item x="0"/>
        <item h="1" x="2"/>
        <item h="1" x="3"/>
        <item t="default"/>
      </items>
    </pivotField>
  </pivotFields>
  <rowItems count="1">
    <i/>
  </rowItems>
  <colFields count="1">
    <field x="0"/>
  </colFields>
  <colItems count="3">
    <i>
      <x/>
    </i>
    <i>
      <x v="1"/>
    </i>
    <i t="grand">
      <x/>
    </i>
  </colItems>
  <dataFields count="1">
    <dataField name="Saldo " fld="6" baseField="0" baseItem="0"/>
  </dataFields>
  <chartFormats count="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3600-000002000000}" name="PVTJRNL" cacheId="11" applyNumberFormats="0" applyBorderFormats="0" applyFontFormats="0" applyPatternFormats="0" applyAlignmentFormats="0" applyWidthHeightFormats="1" dataCaption="Waarden" updatedVersion="7" minRefreshableVersion="3" showCalcMbrs="0" useAutoFormatting="1" itemPrintTitles="1" createdVersion="3" indent="0" outline="1" outlineData="1" multipleFieldFilters="0">
  <location ref="A1:C18" firstHeaderRow="1" firstDataRow="1" firstDataCol="0"/>
  <pivotFields count="11">
    <pivotField showAll="0">
      <items count="3">
        <item x="0"/>
        <item x="1"/>
        <item t="default"/>
      </items>
    </pivotField>
    <pivotField showAll="0">
      <items count="13">
        <item x="0"/>
        <item x="1"/>
        <item x="2"/>
        <item x="3"/>
        <item x="4"/>
        <item x="5"/>
        <item h="1" x="6"/>
        <item h="1" x="7"/>
        <item h="1" x="8"/>
        <item h="1" x="9"/>
        <item h="1" x="10"/>
        <item h="1" x="11"/>
        <item t="default"/>
      </items>
    </pivotField>
    <pivotField showAll="0"/>
    <pivotField showAll="0">
      <items count="32">
        <item x="12"/>
        <item x="0"/>
        <item x="9"/>
        <item x="10"/>
        <item x="13"/>
        <item x="14"/>
        <item x="15"/>
        <item x="16"/>
        <item x="17"/>
        <item x="18"/>
        <item x="1"/>
        <item x="19"/>
        <item x="20"/>
        <item x="22"/>
        <item x="23"/>
        <item x="24"/>
        <item x="21"/>
        <item x="25"/>
        <item x="26"/>
        <item x="27"/>
        <item x="28"/>
        <item x="2"/>
        <item x="29"/>
        <item x="30"/>
        <item x="3"/>
        <item x="4"/>
        <item x="5"/>
        <item x="6"/>
        <item x="7"/>
        <item x="8"/>
        <item x="11"/>
        <item t="default"/>
      </items>
    </pivotField>
    <pivotField showAll="0">
      <items count="25">
        <item x="0"/>
        <item x="10"/>
        <item x="1"/>
        <item x="2"/>
        <item x="20"/>
        <item x="11"/>
        <item x="12"/>
        <item x="13"/>
        <item x="3"/>
        <item x="8"/>
        <item x="4"/>
        <item x="23"/>
        <item x="14"/>
        <item x="15"/>
        <item x="5"/>
        <item x="6"/>
        <item x="16"/>
        <item x="21"/>
        <item x="9"/>
        <item x="22"/>
        <item x="18"/>
        <item x="19"/>
        <item x="7"/>
        <item x="17"/>
        <item t="default"/>
      </items>
    </pivotField>
    <pivotField showAll="0">
      <items count="33">
        <item x="9"/>
        <item x="26"/>
        <item x="14"/>
        <item x="23"/>
        <item x="19"/>
        <item x="27"/>
        <item x="31"/>
        <item x="22"/>
        <item x="12"/>
        <item x="17"/>
        <item x="29"/>
        <item x="13"/>
        <item x="21"/>
        <item x="11"/>
        <item x="24"/>
        <item x="25"/>
        <item x="16"/>
        <item x="6"/>
        <item x="18"/>
        <item x="7"/>
        <item x="0"/>
        <item x="1"/>
        <item x="2"/>
        <item x="10"/>
        <item x="3"/>
        <item x="4"/>
        <item x="28"/>
        <item x="5"/>
        <item x="15"/>
        <item x="30"/>
        <item x="8"/>
        <item x="20"/>
        <item t="default"/>
      </items>
    </pivotField>
    <pivotField showAll="0"/>
    <pivotField showAll="0">
      <items count="7">
        <item x="1"/>
        <item x="0"/>
        <item x="2"/>
        <item x="3"/>
        <item x="5"/>
        <item x="4"/>
        <item t="default"/>
      </items>
    </pivotField>
    <pivotField showAll="0">
      <items count="6">
        <item x="1"/>
        <item x="3"/>
        <item x="4"/>
        <item x="2"/>
        <item x="0"/>
        <item t="default"/>
      </items>
    </pivotField>
    <pivotField showAll="0">
      <items count="2">
        <item x="0"/>
        <item t="default"/>
      </items>
    </pivotField>
    <pivotField showAll="0">
      <items count="5">
        <item h="1" x="1"/>
        <item x="0"/>
        <item h="1" x="2"/>
        <item h="1" x="3"/>
        <item t="default"/>
      </items>
    </pivotField>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2200-000004000000}" name="Geslacht"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DD1:DG6" firstHeaderRow="1" firstDataRow="2" firstDataCol="1"/>
  <pivotFields count="24">
    <pivotField axis="axisRow"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axis="axisCol" dataField="1" showAll="0">
      <items count="3">
        <item x="0"/>
        <item x="1"/>
        <item t="default"/>
      </items>
    </pivotField>
  </pivotFields>
  <rowFields count="1">
    <field x="0"/>
  </rowFields>
  <rowItems count="4">
    <i>
      <x/>
    </i>
    <i>
      <x v="1"/>
    </i>
    <i>
      <x v="2"/>
    </i>
    <i t="grand">
      <x/>
    </i>
  </rowItems>
  <colFields count="1">
    <field x="23"/>
  </colFields>
  <colItems count="3">
    <i>
      <x/>
    </i>
    <i>
      <x v="1"/>
    </i>
    <i t="grand">
      <x/>
    </i>
  </colItems>
  <dataFields count="1">
    <dataField name="Geslacht " fld="23" subtotal="count" showDataAs="percentOfRow" baseField="0" baseItem="0" numFmtId="10"/>
  </dataFields>
  <chartFormats count="2">
    <chartFormat chart="0" format="0" series="1">
      <pivotArea type="data" outline="0" fieldPosition="0">
        <references count="2">
          <reference field="4294967294" count="1" selected="0">
            <x v="0"/>
          </reference>
          <reference field="23" count="1" selected="0">
            <x v="0"/>
          </reference>
        </references>
      </pivotArea>
    </chartFormat>
    <chartFormat chart="0" format="1" series="1">
      <pivotArea type="data" outline="0" fieldPosition="0">
        <references count="2">
          <reference field="4294967294" count="1" selected="0">
            <x v="0"/>
          </reference>
          <reference field="23"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2200-000006000000}" name="InenUitstroom"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CC200:CE205" firstHeaderRow="1" firstDataRow="2" firstDataCol="1"/>
  <pivotFields count="24">
    <pivotField axis="axisRow"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Fields count="1">
    <field x="0"/>
  </rowFields>
  <rowItems count="4">
    <i>
      <x/>
    </i>
    <i>
      <x v="1"/>
    </i>
    <i>
      <x v="2"/>
    </i>
    <i t="grand">
      <x/>
    </i>
  </rowItems>
  <colFields count="1">
    <field x="-2"/>
  </colFields>
  <colItems count="2">
    <i>
      <x/>
    </i>
    <i i="1">
      <x v="1"/>
    </i>
  </colItems>
  <dataFields count="2">
    <dataField name="Uitstroom " fld="8" subtotal="count" baseField="0" baseItem="0"/>
    <dataField name="Instroom " fld="6" subtotal="count"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2200-000001000000}" name="Contracturen"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AA100:AE102" firstHeaderRow="1" firstDataRow="2" firstDataCol="1"/>
  <pivotFields count="24">
    <pivotField axis="axisCol"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Items count="1">
    <i/>
  </rowItems>
  <colFields count="1">
    <field x="0"/>
  </colFields>
  <colItems count="4">
    <i>
      <x/>
    </i>
    <i>
      <x v="1"/>
    </i>
    <i>
      <x v="2"/>
    </i>
    <i t="grand">
      <x/>
    </i>
  </colItems>
  <dataFields count="1">
    <dataField name="Gemiddelde Contracturen" fld="13" subtotal="average"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2200-00000A000000}" name="Salaris" cacheId="0" applyNumberFormats="0" applyBorderFormats="0" applyFontFormats="0" applyPatternFormats="0" applyAlignmentFormats="0" applyWidthHeightFormats="1" dataCaption="Waarden" updatedVersion="5" minRefreshableVersion="3" showCalcMbrs="0" useAutoFormatting="1" itemPrintTitles="1" createdVersion="3" indent="0" outline="1" outlineData="1" multipleFieldFilters="0" chartFormat="1">
  <location ref="AA200:AE202" firstHeaderRow="1" firstDataRow="2" firstDataCol="1"/>
  <pivotFields count="24">
    <pivotField axis="axisCol" showAll="0">
      <items count="4">
        <item x="0"/>
        <item x="1"/>
        <item x="2"/>
        <item t="default"/>
      </items>
    </pivotField>
    <pivotField showAll="0"/>
    <pivotField showAll="0">
      <items count="33">
        <item x="0"/>
        <item x="13"/>
        <item x="1"/>
        <item x="9"/>
        <item x="10"/>
        <item x="14"/>
        <item x="15"/>
        <item x="16"/>
        <item x="17"/>
        <item x="18"/>
        <item x="19"/>
        <item x="11"/>
        <item x="20"/>
        <item x="21"/>
        <item x="22"/>
        <item x="23"/>
        <item x="24"/>
        <item x="25"/>
        <item x="26"/>
        <item x="27"/>
        <item x="28"/>
        <item x="29"/>
        <item x="2"/>
        <item x="30"/>
        <item x="31"/>
        <item x="3"/>
        <item x="4"/>
        <item x="12"/>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items count="7">
        <item x="0"/>
        <item x="1"/>
        <item x="2"/>
        <item x="3"/>
        <item x="4"/>
        <item x="5"/>
        <item t="default"/>
      </items>
    </pivotField>
    <pivotField showAll="0">
      <items count="9">
        <item x="1"/>
        <item x="3"/>
        <item x="2"/>
        <item x="0"/>
        <item x="7"/>
        <item x="4"/>
        <item x="5"/>
        <item x="6"/>
        <item t="default"/>
      </items>
    </pivotField>
    <pivotField showAll="0">
      <items count="5">
        <item x="3"/>
        <item x="1"/>
        <item x="2"/>
        <item x="0"/>
        <item t="default"/>
      </items>
    </pivotField>
    <pivotField showAll="0">
      <items count="3">
        <item x="0"/>
        <item x="1"/>
        <item t="default"/>
      </items>
    </pivotField>
  </pivotFields>
  <rowItems count="1">
    <i/>
  </rowItems>
  <colFields count="1">
    <field x="0"/>
  </colFields>
  <colItems count="4">
    <i>
      <x/>
    </i>
    <i>
      <x v="1"/>
    </i>
    <i>
      <x v="2"/>
    </i>
    <i t="grand">
      <x/>
    </i>
  </colItems>
  <dataFields count="1">
    <dataField name="Gemiddeld Salaris" fld="19" subtotal="average" baseField="0" baseItem="0"/>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HRBoekjaar" xr10:uid="{00000000-0013-0000-FFFF-FFFF01000000}" sourceName="Boekjaar">
  <pivotTables>
    <pivotTable tabId="51" name="PVTHR"/>
    <pivotTable tabId="51" name="Headcount"/>
    <pivotTable tabId="51" name="Leeftijd"/>
    <pivotTable tabId="51" name="Dienstjaren"/>
    <pivotTable tabId="51" name="Contracturen"/>
    <pivotTable tabId="51" name="Geslacht"/>
    <pivotTable tabId="51" name="Contracten"/>
    <pivotTable tabId="51" name="Omvang"/>
    <pivotTable tabId="51" name="SchriftAO"/>
    <pivotTable tabId="51" name="Salaris"/>
    <pivotTable tabId="51" name="Uurloon"/>
    <pivotTable tabId="51" name="InenUitstroom"/>
    <pivotTable tabId="51" name="Doorstroom"/>
  </pivotTables>
  <data>
    <tabular pivotCacheId="1">
      <items count="3">
        <i x="0" s="1"/>
        <i x="1" s="1"/>
        <i x="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FTEAfdeling" xr10:uid="{00000000-0013-0000-FFFF-FFFF0A000000}" sourceName="Afdeling">
  <pivotTables>
    <pivotTable tabId="54" name="PVTFTE"/>
    <pivotTable tabId="54" name="FTEPeriode"/>
    <pivotTable tabId="54" name="AantalPeriode"/>
    <pivotTable tabId="54" name="FTETijdvak"/>
    <pivotTable tabId="54" name="INENUITSTROOM"/>
    <pivotTable tabId="54" name="TOTAALINENUITSTROOM"/>
    <pivotTable tabId="54" name="AantalTijdvak"/>
  </pivotTables>
  <data>
    <tabular pivotCacheId="2">
      <items count="6">
        <i x="5" s="1"/>
        <i x="4" s="1"/>
        <i x="3" s="1"/>
        <i x="2" s="1"/>
        <i x="0" s="1"/>
        <i x="1"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FTEFunctie" xr10:uid="{00000000-0013-0000-FFFF-FFFF0B000000}" sourceName="Functie">
  <pivotTables>
    <pivotTable tabId="54" name="PVTFTE"/>
    <pivotTable tabId="54" name="FTEPeriode"/>
    <pivotTable tabId="54" name="AantalPeriode"/>
    <pivotTable tabId="54" name="FTETijdvak"/>
    <pivotTable tabId="54" name="INENUITSTROOM"/>
    <pivotTable tabId="54" name="TOTAALINENUITSTROOM"/>
    <pivotTable tabId="54" name="AantalTijdvak"/>
  </pivotTables>
  <data>
    <tabular pivotCacheId="2">
      <items count="8">
        <i x="1" s="1"/>
        <i x="3" s="1"/>
        <i x="6" s="1"/>
        <i x="5" s="1"/>
        <i x="2" s="1"/>
        <i x="0" s="1"/>
        <i x="4" s="1"/>
        <i x="7"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FTEKostenplaats" xr10:uid="{00000000-0013-0000-FFFF-FFFF0C000000}" sourceName="Kostenplaats">
  <pivotTables>
    <pivotTable tabId="54" name="PVTFTE"/>
    <pivotTable tabId="54" name="FTEPeriode"/>
    <pivotTable tabId="54" name="AantalPeriode"/>
    <pivotTable tabId="54" name="FTETijdvak"/>
    <pivotTable tabId="54" name="INENUITSTROOM"/>
    <pivotTable tabId="54" name="TOTAALINENUITSTROOM"/>
    <pivotTable tabId="54" name="AantalTijdvak"/>
  </pivotTables>
  <data>
    <tabular pivotCacheId="2">
      <items count="5">
        <i x="1" s="1"/>
        <i x="3" s="1"/>
        <i x="4" s="1"/>
        <i x="2"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FTEManager" xr10:uid="{00000000-0013-0000-FFFF-FFFF0D000000}" sourceName="Manager">
  <pivotTables>
    <pivotTable tabId="54" name="PVTFTE"/>
    <pivotTable tabId="54" name="FTEPeriode"/>
    <pivotTable tabId="54" name="AantalPeriode"/>
    <pivotTable tabId="54" name="FTETijdvak"/>
    <pivotTable tabId="54" name="INENUITSTROOM"/>
    <pivotTable tabId="54" name="TOTAALINENUITSTROOM"/>
    <pivotTable tabId="54" name="AantalTijdvak"/>
  </pivotTables>
  <data>
    <tabular pivotCacheId="2">
      <items count="4">
        <i x="3" s="1"/>
        <i x="1" s="1"/>
        <i x="2"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FTEWerknemer" xr10:uid="{00000000-0013-0000-FFFF-FFFF0E000000}" sourceName="Werknemer">
  <pivotTables>
    <pivotTable tabId="54" name="PVTFTE"/>
    <pivotTable tabId="54" name="FTEPeriode"/>
    <pivotTable tabId="54" name="AantalPeriode"/>
    <pivotTable tabId="54" name="FTETijdvak"/>
    <pivotTable tabId="54" name="INENUITSTROOM"/>
    <pivotTable tabId="54" name="TOTAALINENUITSTROOM"/>
    <pivotTable tabId="54" name="AantalTijdvak"/>
  </pivotTables>
  <data>
    <tabular pivotCacheId="2">
      <items count="31">
        <i x="0" s="1"/>
        <i x="1" s="1"/>
        <i x="3" s="1"/>
        <i x="13" s="1"/>
        <i x="14" s="1"/>
        <i x="15" s="1"/>
        <i x="16" s="1"/>
        <i x="17" s="1"/>
        <i x="18" s="1"/>
        <i x="4" s="1"/>
        <i x="19" s="1"/>
        <i x="20" s="1"/>
        <i x="24" s="1"/>
        <i x="5" s="1"/>
        <i x="6" s="1"/>
        <i x="7" s="1"/>
        <i x="8" s="1"/>
        <i x="9" s="1"/>
        <i x="10" s="1"/>
        <i x="11" s="1"/>
        <i x="12" s="1"/>
        <i x="2" s="1" nd="1"/>
        <i x="21" s="1" nd="1"/>
        <i x="22" s="1" nd="1"/>
        <i x="23" s="1" nd="1"/>
        <i x="25" s="1" nd="1"/>
        <i x="26" s="1" nd="1"/>
        <i x="27" s="1" nd="1"/>
        <i x="28" s="1" nd="1"/>
        <i x="29" s="1" nd="1"/>
        <i x="30"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Boekjaar" xr10:uid="{00000000-0013-0000-FFFF-FFFF0F000000}" sourceName="Boekjaar">
  <pivotTables>
    <pivotTable tabId="57" name="PVTLR"/>
    <pivotTable tabId="57" name="LRTijdvak"/>
    <pivotTable tabId="57" name="LRPeriode"/>
  </pivotTables>
  <data>
    <tabular pivotCacheId="3">
      <items count="2">
        <i x="0" s="1"/>
        <i x="1"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Periode" xr10:uid="{00000000-0013-0000-FFFF-FFFF10000000}" sourceName="Periode">
  <pivotTables>
    <pivotTable tabId="57" name="PVTLR"/>
    <pivotTable tabId="57" name="LRTijdvak"/>
    <pivotTable tabId="57" name="LRPeriode"/>
  </pivotTables>
  <data>
    <tabular pivotCacheId="3">
      <items count="12">
        <i x="0" s="1"/>
        <i x="1" s="1"/>
        <i x="2" s="1"/>
        <i x="3" s="1"/>
        <i x="4" s="1"/>
        <i x="5" s="1"/>
        <i x="6" s="1"/>
        <i x="7" s="1"/>
        <i x="8" s="1"/>
        <i x="9" s="1"/>
        <i x="10" s="1"/>
        <i x="11"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Geslacht" xr10:uid="{00000000-0013-0000-FFFF-FFFF11000000}" sourceName="Geslacht">
  <pivotTables>
    <pivotTable tabId="57" name="PVTLR"/>
    <pivotTable tabId="57" name="LRTijdvak"/>
    <pivotTable tabId="57" name="LRPeriode"/>
  </pivotTables>
  <data>
    <tabular pivotCacheId="3">
      <items count="2">
        <i x="0" s="1"/>
        <i x="1"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Groep" xr10:uid="{00000000-0013-0000-FFFF-FFFF12000000}" sourceName="Groep">
  <pivotTables>
    <pivotTable tabId="57" name="PVTLR"/>
    <pivotTable tabId="57" name="LRTijdvak"/>
    <pivotTable tabId="57" name="LRPeriode"/>
  </pivotTables>
  <data>
    <tabular pivotCacheId="3">
      <items count="11">
        <i x="10"/>
        <i x="1" s="1"/>
        <i x="7"/>
        <i x="2"/>
        <i x="3"/>
        <i x="4"/>
        <i x="8"/>
        <i x="9"/>
        <i x="5"/>
        <i x="6"/>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Looncode" xr10:uid="{00000000-0013-0000-FFFF-FFFF13000000}" sourceName="Looncode">
  <pivotTables>
    <pivotTable tabId="57" name="PVTLR"/>
    <pivotTable tabId="57" name="LRTijdvak"/>
    <pivotTable tabId="57" name="LRPeriode"/>
  </pivotTables>
  <data>
    <tabular pivotCacheId="3">
      <items count="135">
        <i x="4" s="1"/>
        <i x="101" s="1"/>
        <i x="8" s="1"/>
        <i x="103" s="1"/>
        <i x="107" s="1"/>
        <i x="43" s="1"/>
        <i x="108" s="1"/>
        <i x="109" s="1"/>
        <i x="110" s="1"/>
        <i x="116" s="1"/>
        <i x="118" s="1"/>
        <i x="48" s="1"/>
        <i x="52" s="1"/>
        <i x="0" s="1" nd="1"/>
        <i x="1" s="1" nd="1"/>
        <i x="85" s="1" nd="1"/>
        <i x="2" s="1" nd="1"/>
        <i x="97" s="1" nd="1"/>
        <i x="3" s="1" nd="1"/>
        <i x="86" s="1" nd="1"/>
        <i x="5" s="1" nd="1"/>
        <i x="98" s="1" nd="1"/>
        <i x="6" s="1" nd="1"/>
        <i x="7" s="1" nd="1"/>
        <i x="99" s="1" nd="1"/>
        <i x="9" s="1" nd="1"/>
        <i x="96" s="1" nd="1"/>
        <i x="102" s="1" nd="1"/>
        <i x="134" s="1" nd="1"/>
        <i x="10" s="1" nd="1"/>
        <i x="87" s="1" nd="1"/>
        <i x="11" s="1" nd="1"/>
        <i x="88" s="1" nd="1"/>
        <i x="12" s="1" nd="1"/>
        <i x="89" s="1" nd="1"/>
        <i x="13" s="1" nd="1"/>
        <i x="90" s="1" nd="1"/>
        <i x="14" s="1" nd="1"/>
        <i x="91" s="1" nd="1"/>
        <i x="15" s="1" nd="1"/>
        <i x="95" s="1" nd="1"/>
        <i x="130" s="1" nd="1"/>
        <i x="16" s="1" nd="1"/>
        <i x="131" s="1" nd="1"/>
        <i x="17" s="1" nd="1"/>
        <i x="18" s="1" nd="1"/>
        <i x="19" s="1" nd="1"/>
        <i x="20" s="1" nd="1"/>
        <i x="21" s="1" nd="1"/>
        <i x="22" s="1" nd="1"/>
        <i x="23" s="1" nd="1"/>
        <i x="24" s="1" nd="1"/>
        <i x="25" s="1" nd="1"/>
        <i x="26" s="1" nd="1"/>
        <i x="27" s="1" nd="1"/>
        <i x="28" s="1" nd="1"/>
        <i x="29" s="1" nd="1"/>
        <i x="30" s="1" nd="1"/>
        <i x="31" s="1" nd="1"/>
        <i x="32" s="1" nd="1"/>
        <i x="33" s="1" nd="1"/>
        <i x="34" s="1" nd="1"/>
        <i x="35" s="1" nd="1"/>
        <i x="36" s="1" nd="1"/>
        <i x="37" s="1" nd="1"/>
        <i x="104" s="1" nd="1"/>
        <i x="127" s="1" nd="1"/>
        <i x="105" s="1" nd="1"/>
        <i x="128" s="1" nd="1"/>
        <i x="106" s="1" nd="1"/>
        <i x="129" s="1" nd="1"/>
        <i x="100" s="1" nd="1"/>
        <i x="38" s="1" nd="1"/>
        <i x="39" s="1" nd="1"/>
        <i x="93" s="1" nd="1"/>
        <i x="40" s="1" nd="1"/>
        <i x="41" s="1" nd="1"/>
        <i x="94" s="1" nd="1"/>
        <i x="42" s="1" nd="1"/>
        <i x="92" s="1" nd="1"/>
        <i x="44" s="1" nd="1"/>
        <i x="45" s="1" nd="1"/>
        <i x="111" s="1" nd="1"/>
        <i x="46" s="1" nd="1"/>
        <i x="112" s="1" nd="1"/>
        <i x="47" s="1" nd="1"/>
        <i x="113" s="1" nd="1"/>
        <i x="114" s="1" nd="1"/>
        <i x="115" s="1" nd="1"/>
        <i x="117" s="1" nd="1"/>
        <i x="119" s="1" nd="1"/>
        <i x="132" s="1" nd="1"/>
        <i x="133" s="1" nd="1"/>
        <i x="120" s="1" nd="1"/>
        <i x="121" s="1" nd="1"/>
        <i x="122" s="1" nd="1"/>
        <i x="123" s="1" nd="1"/>
        <i x="124" s="1" nd="1"/>
        <i x="49" s="1" nd="1"/>
        <i x="50" s="1" nd="1"/>
        <i x="51"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125" s="1" nd="1"/>
        <i x="77" s="1" nd="1"/>
        <i x="78" s="1" nd="1"/>
        <i x="79" s="1" nd="1"/>
        <i x="80" s="1" nd="1"/>
        <i x="126" s="1" nd="1"/>
        <i x="81" s="1" nd="1"/>
        <i x="82" s="1" nd="1"/>
        <i x="83" s="1" nd="1"/>
        <i x="8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HRAfdeling" xr10:uid="{00000000-0013-0000-FFFF-FFFF02000000}" sourceName="Afdeling">
  <pivotTables>
    <pivotTable tabId="51" name="PVTHR"/>
    <pivotTable tabId="51" name="Headcount"/>
    <pivotTable tabId="51" name="Leeftijd"/>
    <pivotTable tabId="51" name="Dienstjaren"/>
    <pivotTable tabId="51" name="Contracturen"/>
    <pivotTable tabId="51" name="Geslacht"/>
    <pivotTable tabId="51" name="Contracten"/>
    <pivotTable tabId="51" name="Omvang"/>
    <pivotTable tabId="51" name="SchriftAO"/>
    <pivotTable tabId="51" name="Salaris"/>
    <pivotTable tabId="51" name="Uurloon"/>
    <pivotTable tabId="51" name="InenUitstroom"/>
    <pivotTable tabId="51" name="Doorstroom"/>
  </pivotTables>
  <data>
    <tabular pivotCacheId="1">
      <items count="6">
        <i x="0" s="1"/>
        <i x="1" s="1"/>
        <i x="2" s="1"/>
        <i x="3" s="1"/>
        <i x="4" s="1"/>
        <i x="5"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Afdeling" xr10:uid="{00000000-0013-0000-FFFF-FFFF14000000}" sourceName="Afdeling">
  <pivotTables>
    <pivotTable tabId="57" name="PVTLR"/>
    <pivotTable tabId="57" name="LRTijdvak"/>
    <pivotTable tabId="57" name="LRPeriode"/>
  </pivotTables>
  <data>
    <tabular pivotCacheId="3">
      <items count="6">
        <i x="5" s="1"/>
        <i x="4" s="1"/>
        <i x="3" s="1"/>
        <i x="2" s="1"/>
        <i x="0" s="1"/>
        <i x="1"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Functie" xr10:uid="{00000000-0013-0000-FFFF-FFFF15000000}" sourceName="Functie">
  <pivotTables>
    <pivotTable tabId="57" name="PVTLR"/>
    <pivotTable tabId="57" name="LRTijdvak"/>
    <pivotTable tabId="57" name="LRPeriode"/>
  </pivotTables>
  <data>
    <tabular pivotCacheId="3">
      <items count="8">
        <i x="3" s="1"/>
        <i x="2" s="1"/>
        <i x="6" s="1"/>
        <i x="5" s="1"/>
        <i x="1" s="1"/>
        <i x="0" s="1"/>
        <i x="4" s="1"/>
        <i x="7"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Kostenplaats" xr10:uid="{00000000-0013-0000-FFFF-FFFF16000000}" sourceName="Kostenplaats">
  <pivotTables>
    <pivotTable tabId="57" name="PVTLR"/>
    <pivotTable tabId="57" name="LRTijdvak"/>
    <pivotTable tabId="57" name="LRPeriode"/>
  </pivotTables>
  <data>
    <tabular pivotCacheId="3">
      <items count="5">
        <i x="1" s="1"/>
        <i x="3" s="1"/>
        <i x="4" s="1"/>
        <i x="2" s="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Manager" xr10:uid="{00000000-0013-0000-FFFF-FFFF17000000}" sourceName="Manager">
  <pivotTables>
    <pivotTable tabId="57" name="PVTLR"/>
    <pivotTable tabId="57" name="LRTijdvak"/>
    <pivotTable tabId="57" name="LRPeriode"/>
  </pivotTables>
  <data>
    <tabular pivotCacheId="3">
      <items count="4">
        <i x="1" s="1"/>
        <i x="0" s="1"/>
        <i x="2" s="1"/>
        <i x="3" s="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RWerknemer" xr10:uid="{00000000-0013-0000-FFFF-FFFF18000000}" sourceName="Werknemer">
  <pivotTables>
    <pivotTable tabId="57" name="PVTLR"/>
    <pivotTable tabId="57" name="LRTijdvak"/>
    <pivotTable tabId="57" name="LRPeriode"/>
  </pivotTables>
  <data>
    <tabular pivotCacheId="3">
      <items count="31">
        <i x="0" s="1"/>
        <i x="1" s="1"/>
        <i x="11" s="1"/>
        <i x="12" s="1"/>
        <i x="13" s="1"/>
        <i x="14" s="1"/>
        <i x="15" s="1"/>
        <i x="16" s="1"/>
        <i x="17" s="1"/>
        <i x="18" s="1"/>
        <i x="2" s="1"/>
        <i x="19" s="1"/>
        <i x="20" s="1"/>
        <i x="22" s="1"/>
        <i x="23" s="1"/>
        <i x="24" s="1"/>
        <i x="21" s="1"/>
        <i x="25" s="1"/>
        <i x="26" s="1"/>
        <i x="27" s="1"/>
        <i x="28" s="1"/>
        <i x="3" s="1"/>
        <i x="29" s="1"/>
        <i x="30" s="1"/>
        <i x="4" s="1"/>
        <i x="5" s="1"/>
        <i x="6" s="1"/>
        <i x="7" s="1"/>
        <i x="8" s="1"/>
        <i x="9" s="1"/>
        <i x="10"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OONKOSTENBoekjaar" xr10:uid="{00000000-0013-0000-FFFF-FFFF19000000}" sourceName="Jaar">
  <pivotTables>
    <pivotTable tabId="62" name="PVTLOONKOSTEN"/>
    <pivotTable tabId="62" name="LoonkostenTijdvak"/>
    <pivotTable tabId="62" name="LoonkostenFTE"/>
    <pivotTable tabId="62" name="LoonkostenPeriode"/>
    <pivotTable tabId="62" name="LoonkostenUur"/>
  </pivotTables>
  <data>
    <tabular pivotCacheId="4">
      <items count="2">
        <i x="0" s="1"/>
        <i x="1"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OONKOSTENPeriode" xr10:uid="{00000000-0013-0000-FFFF-FFFF1A000000}" sourceName="Periode">
  <pivotTables>
    <pivotTable tabId="62" name="PVTLOONKOSTEN"/>
    <pivotTable tabId="62" name="LoonkostenTijdvak"/>
    <pivotTable tabId="62" name="LoonkostenFTE"/>
    <pivotTable tabId="62" name="LoonkostenPeriode"/>
    <pivotTable tabId="62" name="LoonkostenUur"/>
  </pivotTables>
  <data>
    <tabular pivotCacheId="4">
      <items count="12">
        <i x="0" s="1"/>
        <i x="1" s="1"/>
        <i x="2" s="1"/>
        <i x="3" s="1"/>
        <i x="4" s="1"/>
        <i x="5" s="1"/>
        <i x="6" s="1"/>
        <i x="7" s="1"/>
        <i x="8" s="1"/>
        <i x="9" s="1"/>
        <i x="10" s="1"/>
        <i x="11"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OONKOSTENGeslacht" xr10:uid="{00000000-0013-0000-FFFF-FFFF1B000000}" sourceName="Geslacht">
  <pivotTables>
    <pivotTable tabId="62" name="PVTLOONKOSTEN"/>
    <pivotTable tabId="62" name="LoonkostenTijdvak"/>
    <pivotTable tabId="62" name="LoonkostenFTE"/>
    <pivotTable tabId="62" name="LoonkostenPeriode"/>
    <pivotTable tabId="62" name="LoonkostenUur"/>
  </pivotTables>
  <data>
    <tabular pivotCacheId="4">
      <items count="2">
        <i x="0" s="1"/>
        <i x="1" s="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OONKOSTENAfdeling" xr10:uid="{00000000-0013-0000-FFFF-FFFF1C000000}" sourceName="Afdeling">
  <pivotTables>
    <pivotTable tabId="62" name="PVTLOONKOSTEN"/>
    <pivotTable tabId="62" name="LoonkostenTijdvak"/>
    <pivotTable tabId="62" name="LoonkostenFTE"/>
    <pivotTable tabId="62" name="LoonkostenPeriode"/>
    <pivotTable tabId="62" name="LoonkostenUur"/>
  </pivotTables>
  <data>
    <tabular pivotCacheId="4">
      <items count="6">
        <i x="5" s="1"/>
        <i x="4" s="1"/>
        <i x="3" s="1"/>
        <i x="2" s="1"/>
        <i x="0" s="1"/>
        <i x="1"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OONKOSTENFunctie" xr10:uid="{00000000-0013-0000-FFFF-FFFF1D000000}" sourceName="Functie">
  <pivotTables>
    <pivotTable tabId="62" name="PVTLOONKOSTEN"/>
    <pivotTable tabId="62" name="LoonkostenTijdvak"/>
    <pivotTable tabId="62" name="LoonkostenFTE"/>
    <pivotTable tabId="62" name="LoonkostenPeriode"/>
    <pivotTable tabId="62" name="LoonkostenUur"/>
  </pivotTables>
  <data>
    <tabular pivotCacheId="4">
      <items count="8">
        <i x="3" s="1"/>
        <i x="2" s="1"/>
        <i x="6" s="1"/>
        <i x="5" s="1"/>
        <i x="1" s="1"/>
        <i x="0" s="1"/>
        <i x="4" s="1"/>
        <i x="7"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HRFunctie" xr10:uid="{00000000-0013-0000-FFFF-FFFF03000000}" sourceName="Functie">
  <pivotTables>
    <pivotTable tabId="51" name="PVTHR"/>
    <pivotTable tabId="51" name="Headcount"/>
    <pivotTable tabId="51" name="Leeftijd"/>
    <pivotTable tabId="51" name="Dienstjaren"/>
    <pivotTable tabId="51" name="Contracturen"/>
    <pivotTable tabId="51" name="Geslacht"/>
    <pivotTable tabId="51" name="Contracten"/>
    <pivotTable tabId="51" name="Omvang"/>
    <pivotTable tabId="51" name="SchriftAO"/>
    <pivotTable tabId="51" name="Salaris"/>
    <pivotTable tabId="51" name="Uurloon"/>
    <pivotTable tabId="51" name="InenUitstroom"/>
    <pivotTable tabId="51" name="Doorstroom"/>
  </pivotTables>
  <data>
    <tabular pivotCacheId="1">
      <items count="8">
        <i x="1" s="1"/>
        <i x="3" s="1"/>
        <i x="2" s="1"/>
        <i x="0" s="1"/>
        <i x="7" s="1"/>
        <i x="4" s="1"/>
        <i x="5" s="1"/>
        <i x="6" s="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OONKOSTENKostenplaats" xr10:uid="{00000000-0013-0000-FFFF-FFFF1E000000}" sourceName="Kostenplaats">
  <pivotTables>
    <pivotTable tabId="62" name="PVTLOONKOSTEN"/>
    <pivotTable tabId="62" name="LoonkostenTijdvak"/>
    <pivotTable tabId="62" name="LoonkostenFTE"/>
    <pivotTable tabId="62" name="LoonkostenPeriode"/>
    <pivotTable tabId="62" name="LoonkostenUur"/>
  </pivotTables>
  <data>
    <tabular pivotCacheId="4">
      <items count="5">
        <i x="1" s="1"/>
        <i x="3" s="1"/>
        <i x="4" s="1"/>
        <i x="2" s="1"/>
        <i x="0" s="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OONKOSTENManager" xr10:uid="{00000000-0013-0000-FFFF-FFFF1F000000}" sourceName="Manager">
  <pivotTables>
    <pivotTable tabId="62" name="PVTLOONKOSTEN"/>
    <pivotTable tabId="62" name="LoonkostenTijdvak"/>
    <pivotTable tabId="62" name="LoonkostenFTE"/>
    <pivotTable tabId="62" name="LoonkostenPeriode"/>
    <pivotTable tabId="62" name="LoonkostenUur"/>
  </pivotTables>
  <data>
    <tabular pivotCacheId="4">
      <items count="4">
        <i x="3" s="1"/>
        <i x="1" s="1"/>
        <i x="2" s="1"/>
        <i x="0" s="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OONKOSTENWerknemer" xr10:uid="{00000000-0013-0000-FFFF-FFFF20000000}" sourceName="Werknemer">
  <pivotTables>
    <pivotTable tabId="62" name="PVTLOONKOSTEN"/>
    <pivotTable tabId="62" name="LoonkostenTijdvak"/>
    <pivotTable tabId="62" name="LoonkostenFTE"/>
    <pivotTable tabId="62" name="LoonkostenPeriode"/>
    <pivotTable tabId="62" name="LoonkostenUur"/>
  </pivotTables>
  <data>
    <tabular pivotCacheId="4">
      <items count="31">
        <i x="0" s="1"/>
        <i x="1" s="1"/>
        <i x="11" s="1"/>
        <i x="12" s="1"/>
        <i x="13" s="1"/>
        <i x="14" s="1"/>
        <i x="15" s="1"/>
        <i x="16" s="1"/>
        <i x="17" s="1"/>
        <i x="18" s="1"/>
        <i x="2" s="1"/>
        <i x="19" s="1"/>
        <i x="20" s="1"/>
        <i x="22" s="1"/>
        <i x="23" s="1"/>
        <i x="24" s="1"/>
        <i x="21" s="1"/>
        <i x="25" s="1"/>
        <i x="26" s="1"/>
        <i x="27" s="1"/>
        <i x="28" s="1"/>
        <i x="3" s="1"/>
        <i x="29" s="1"/>
        <i x="30" s="1"/>
        <i x="4" s="1"/>
        <i x="5" s="1"/>
        <i x="6" s="1"/>
        <i x="7" s="1"/>
        <i x="8" s="1"/>
        <i x="9" s="1"/>
        <i x="10" s="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Boekjaar" xr10:uid="{00000000-0013-0000-FFFF-FFFF21000000}" sourceName="Boekjaar">
  <pivotTables>
    <pivotTable tabId="65" name="PVTLK2"/>
    <pivotTable tabId="65" name="LK2Tijdvak"/>
    <pivotTable tabId="65" name="LK2Periode"/>
  </pivotTables>
  <data>
    <tabular pivotCacheId="5">
      <items count="2">
        <i x="0"/>
        <i x="1" s="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Periode" xr10:uid="{00000000-0013-0000-FFFF-FFFF22000000}" sourceName="Periode">
  <pivotTables>
    <pivotTable tabId="65" name="PVTLK2"/>
    <pivotTable tabId="65" name="LK2Tijdvak"/>
    <pivotTable tabId="65" name="LK2Periode"/>
  </pivotTables>
  <data>
    <tabular pivotCacheId="5">
      <items count="12">
        <i x="0" s="1"/>
        <i x="1" s="1"/>
        <i x="2" s="1"/>
        <i x="3" s="1"/>
        <i x="4" s="1"/>
        <i x="5" s="1"/>
        <i x="6" s="1" nd="1"/>
        <i x="7" s="1" nd="1"/>
        <i x="8" s="1" nd="1"/>
        <i x="9" s="1" nd="1"/>
        <i x="10" s="1" nd="1"/>
        <i x="11" s="1"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Geslacht" xr10:uid="{00000000-0013-0000-FFFF-FFFF23000000}" sourceName="Geslacht">
  <pivotTables>
    <pivotTable tabId="65" name="PVTLK2"/>
    <pivotTable tabId="65" name="LK2Tijdvak"/>
    <pivotTable tabId="65" name="LK2Periode"/>
  </pivotTables>
  <data>
    <tabular pivotCacheId="5">
      <items count="2">
        <i x="0" s="1"/>
        <i x="1" s="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Looncode" xr10:uid="{00000000-0013-0000-FFFF-FFFF24000000}" sourceName="Looncode">
  <pivotTables>
    <pivotTable tabId="65" name="PVTLK2"/>
    <pivotTable tabId="65" name="LK2Tijdvak"/>
    <pivotTable tabId="65" name="LK2Periode"/>
  </pivotTables>
  <data>
    <tabular pivotCacheId="5">
      <items count="25">
        <i x="0" s="1"/>
        <i x="21" s="1"/>
        <i x="18" s="1"/>
        <i x="14" s="1"/>
        <i x="13" s="1"/>
        <i x="22" s="1"/>
        <i x="24" s="1"/>
        <i x="17" s="1"/>
        <i x="9" s="1"/>
        <i x="23" s="1"/>
        <i x="10" s="1"/>
        <i x="15" s="1"/>
        <i x="19" s="1"/>
        <i x="20" s="1"/>
        <i x="1" s="1"/>
        <i x="16" s="1"/>
        <i x="2" s="1"/>
        <i x="3" s="1"/>
        <i x="4" s="1"/>
        <i x="5" s="1"/>
        <i x="8" s="1"/>
        <i x="6" s="1"/>
        <i x="7" s="1"/>
        <i x="11" s="1" nd="1"/>
        <i x="12" s="1"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Afdeling" xr10:uid="{00000000-0013-0000-FFFF-FFFF25000000}" sourceName="Afdeling">
  <pivotTables>
    <pivotTable tabId="65" name="PVTLK2"/>
    <pivotTable tabId="65" name="LK2Tijdvak"/>
    <pivotTable tabId="65" name="LK2Periode"/>
  </pivotTables>
  <data>
    <tabular pivotCacheId="5">
      <items count="6">
        <i x="5" s="1"/>
        <i x="4" s="1"/>
        <i x="3" s="1"/>
        <i x="2" s="1"/>
        <i x="1" s="1"/>
        <i x="0" s="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Functie" xr10:uid="{00000000-0013-0000-FFFF-FFFF26000000}" sourceName="Functie">
  <pivotTables>
    <pivotTable tabId="65" name="PVTLK2"/>
    <pivotTable tabId="65" name="LK2Tijdvak"/>
    <pivotTable tabId="65" name="LK2Periode"/>
  </pivotTables>
  <data>
    <tabular pivotCacheId="5">
      <items count="8">
        <i x="3" s="1"/>
        <i x="2" s="1"/>
        <i x="6" s="1"/>
        <i x="5" s="1"/>
        <i x="1" s="1"/>
        <i x="0" s="1"/>
        <i x="4" s="1"/>
        <i x="7" s="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Kostenplaats" xr10:uid="{00000000-0013-0000-FFFF-FFFF27000000}" sourceName="Kostenplaats">
  <pivotTables>
    <pivotTable tabId="65" name="PVTLK2"/>
    <pivotTable tabId="65" name="LK2Tijdvak"/>
    <pivotTable tabId="65" name="LK2Periode"/>
  </pivotTables>
  <data>
    <tabular pivotCacheId="5">
      <items count="5">
        <i x="1" s="1"/>
        <i x="3" s="1"/>
        <i x="4" s="1"/>
        <i x="2"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HRGeslacht" xr10:uid="{00000000-0013-0000-FFFF-FFFF04000000}" sourceName="Geslacht">
  <pivotTables>
    <pivotTable tabId="51" name="PVTHR"/>
    <pivotTable tabId="51" name="Headcount"/>
    <pivotTable tabId="51" name="Leeftijd"/>
    <pivotTable tabId="51" name="Dienstjaren"/>
    <pivotTable tabId="51" name="Contracturen"/>
    <pivotTable tabId="51" name="Geslacht"/>
    <pivotTable tabId="51" name="Contracten"/>
    <pivotTable tabId="51" name="Omvang"/>
    <pivotTable tabId="51" name="SchriftAO"/>
    <pivotTable tabId="51" name="Salaris"/>
    <pivotTable tabId="51" name="Uurloon"/>
    <pivotTable tabId="51" name="InenUitstroom"/>
    <pivotTable tabId="51" name="Doorstroom"/>
  </pivotTables>
  <data>
    <tabular pivotCacheId="1">
      <items count="2">
        <i x="0" s="1"/>
        <i x="1" s="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Manager" xr10:uid="{00000000-0013-0000-FFFF-FFFF28000000}" sourceName="Manager">
  <pivotTables>
    <pivotTable tabId="65" name="PVTLK2"/>
    <pivotTable tabId="65" name="LK2Tijdvak"/>
    <pivotTable tabId="65" name="LK2Periode"/>
  </pivotTables>
  <data>
    <tabular pivotCacheId="5">
      <items count="4">
        <i x="1" s="1"/>
        <i x="0" s="1"/>
        <i x="2" s="1"/>
        <i x="3" s="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LK2Werknemer" xr10:uid="{00000000-0013-0000-FFFF-FFFF29000000}" sourceName="Werknemer">
  <pivotTables>
    <pivotTable tabId="65" name="PVTLK2"/>
    <pivotTable tabId="65" name="LK2Tijdvak"/>
    <pivotTable tabId="65" name="LK2Periode"/>
  </pivotTables>
  <data>
    <tabular pivotCacheId="5">
      <items count="31">
        <i x="12" s="1"/>
        <i x="0" s="1"/>
        <i x="10" s="1"/>
        <i x="13" s="1"/>
        <i x="14" s="1"/>
        <i x="15" s="1"/>
        <i x="16" s="1"/>
        <i x="17" s="1"/>
        <i x="18" s="1"/>
        <i x="1" s="1"/>
        <i x="19" s="1"/>
        <i x="20" s="1"/>
        <i x="22" s="1"/>
        <i x="23" s="1"/>
        <i x="24" s="1"/>
        <i x="21" s="1"/>
        <i x="25" s="1"/>
        <i x="26" s="1"/>
        <i x="27" s="1"/>
        <i x="28" s="1"/>
        <i x="2" s="1"/>
        <i x="29" s="1"/>
        <i x="30" s="1"/>
        <i x="3" s="1"/>
        <i x="4" s="1"/>
        <i x="5" s="1"/>
        <i x="6" s="1"/>
        <i x="7" s="1"/>
        <i x="8" s="1"/>
        <i x="11" s="1"/>
        <i x="9" s="1" nd="1"/>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URENBoekjaar" xr10:uid="{00000000-0013-0000-FFFF-FFFF2A000000}" sourceName="Boekjaar">
  <pivotTables>
    <pivotTable tabId="70" name="PVTUREN"/>
    <pivotTable tabId="70" name="UrenTijdvak"/>
    <pivotTable tabId="70" name="UrenPeriodeCombi"/>
    <pivotTable tabId="70" name="UrenPeriode"/>
  </pivotTables>
  <data>
    <tabular pivotCacheId="6">
      <items count="2">
        <i x="0" s="1"/>
        <i x="1" s="1"/>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URENPeriode" xr10:uid="{00000000-0013-0000-FFFF-FFFF2B000000}" sourceName="Periode">
  <pivotTables>
    <pivotTable tabId="70" name="PVTUREN"/>
    <pivotTable tabId="70" name="UrenTijdvak"/>
    <pivotTable tabId="70" name="UrenPeriodeCombi"/>
    <pivotTable tabId="70" name="UrenPeriode"/>
  </pivotTables>
  <data>
    <tabular pivotCacheId="6">
      <items count="12">
        <i x="0" s="1"/>
        <i x="1" s="1"/>
        <i x="2" s="1"/>
        <i x="3" s="1"/>
        <i x="4" s="1"/>
        <i x="5" s="1"/>
        <i x="6" s="1"/>
        <i x="7" s="1"/>
        <i x="8" s="1"/>
        <i x="9" s="1"/>
        <i x="10" s="1"/>
        <i x="11" s="1"/>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URENUren" xr10:uid="{00000000-0013-0000-FFFF-FFFF2C000000}" sourceName="Uren">
  <pivotTables>
    <pivotTable tabId="70" name="PVTUREN"/>
    <pivotTable tabId="70" name="UrenTijdvak"/>
    <pivotTable tabId="70" name="UrenPeriodeCombi"/>
    <pivotTable tabId="70" name="UrenPeriode"/>
  </pivotTables>
  <data>
    <tabular pivotCacheId="6">
      <items count="6">
        <i x="2"/>
        <i x="0" s="1"/>
        <i x="1"/>
        <i x="3"/>
        <i x="4"/>
        <i x="5"/>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URENAfdeling" xr10:uid="{00000000-0013-0000-FFFF-FFFF2D000000}" sourceName="Afdeling">
  <pivotTables>
    <pivotTable tabId="70" name="PVTUREN"/>
    <pivotTable tabId="70" name="UrenTijdvak"/>
    <pivotTable tabId="70" name="UrenPeriodeCombi"/>
    <pivotTable tabId="70" name="UrenPeriode"/>
  </pivotTables>
  <data>
    <tabular pivotCacheId="6">
      <items count="6">
        <i x="5" s="1"/>
        <i x="4" s="1"/>
        <i x="3" s="1"/>
        <i x="2" s="1"/>
        <i x="1" s="1"/>
        <i x="0" s="1"/>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URENFunctie" xr10:uid="{00000000-0013-0000-FFFF-FFFF2E000000}" sourceName="Functie">
  <pivotTables>
    <pivotTable tabId="70" name="PVTUREN"/>
    <pivotTable tabId="70" name="UrenTijdvak"/>
    <pivotTable tabId="70" name="UrenPeriodeCombi"/>
    <pivotTable tabId="70" name="UrenPeriode"/>
  </pivotTables>
  <data>
    <tabular pivotCacheId="6">
      <items count="8">
        <i x="3" s="1"/>
        <i x="2" s="1"/>
        <i x="6" s="1"/>
        <i x="5" s="1"/>
        <i x="1" s="1"/>
        <i x="0" s="1"/>
        <i x="4" s="1"/>
        <i x="7" s="1"/>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URENKostenplaats" xr10:uid="{00000000-0013-0000-FFFF-FFFF2F000000}" sourceName="Kostenplaats">
  <pivotTables>
    <pivotTable tabId="70" name="PVTUREN"/>
    <pivotTable tabId="70" name="UrenTijdvak"/>
    <pivotTable tabId="70" name="UrenPeriodeCombi"/>
    <pivotTable tabId="70" name="UrenPeriode"/>
  </pivotTables>
  <data>
    <tabular pivotCacheId="6">
      <items count="5">
        <i x="1" s="1"/>
        <i x="3" s="1"/>
        <i x="4" s="1"/>
        <i x="2" s="1"/>
        <i x="0" s="1"/>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URENManager" xr10:uid="{00000000-0013-0000-FFFF-FFFF30000000}" sourceName="Manager">
  <pivotTables>
    <pivotTable tabId="70" name="PVTUREN"/>
    <pivotTable tabId="70" name="UrenTijdvak"/>
    <pivotTable tabId="70" name="UrenPeriodeCombi"/>
    <pivotTable tabId="70" name="UrenPeriode"/>
  </pivotTables>
  <data>
    <tabular pivotCacheId="6">
      <items count="4">
        <i x="3" s="1"/>
        <i x="1" s="1"/>
        <i x="2" s="1"/>
        <i x="0" s="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URENWerknemer" xr10:uid="{00000000-0013-0000-FFFF-FFFF31000000}" sourceName="Werknemer">
  <pivotTables>
    <pivotTable tabId="70" name="PVTUREN"/>
    <pivotTable tabId="70" name="UrenTijdvak"/>
    <pivotTable tabId="70" name="UrenPeriodeCombi"/>
    <pivotTable tabId="70" name="UrenPeriode"/>
  </pivotTables>
  <data>
    <tabular pivotCacheId="6">
      <items count="32">
        <i x="12" s="1"/>
        <i x="18" s="1"/>
        <i x="0" s="1"/>
        <i x="9" s="1"/>
        <i x="10" s="1"/>
        <i x="13" s="1"/>
        <i x="14" s="1"/>
        <i x="15" s="1"/>
        <i x="16" s="1"/>
        <i x="17" s="1"/>
        <i x="19" s="1"/>
        <i x="1" s="1"/>
        <i x="20" s="1"/>
        <i x="21" s="1"/>
        <i x="23" s="1"/>
        <i x="24" s="1"/>
        <i x="25" s="1"/>
        <i x="22" s="1"/>
        <i x="26" s="1"/>
        <i x="27" s="1"/>
        <i x="28" s="1"/>
        <i x="29" s="1"/>
        <i x="2" s="1"/>
        <i x="30" s="1"/>
        <i x="31" s="1"/>
        <i x="3" s="1"/>
        <i x="4" s="1"/>
        <i x="5" s="1"/>
        <i x="6" s="1"/>
        <i x="7" s="1"/>
        <i x="8" s="1"/>
        <i x="1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HRManager" xr10:uid="{00000000-0013-0000-FFFF-FFFF05000000}" sourceName="Manager">
  <pivotTables>
    <pivotTable tabId="51" name="PVTHR"/>
    <pivotTable tabId="51" name="Headcount"/>
    <pivotTable tabId="51" name="Leeftijd"/>
    <pivotTable tabId="51" name="Dienstjaren"/>
    <pivotTable tabId="51" name="Contracturen"/>
    <pivotTable tabId="51" name="Geslacht"/>
    <pivotTable tabId="51" name="Contracten"/>
    <pivotTable tabId="51" name="Omvang"/>
    <pivotTable tabId="51" name="SchriftAO"/>
    <pivotTable tabId="51" name="Salaris"/>
    <pivotTable tabId="51" name="Uurloon"/>
    <pivotTable tabId="51" name="InenUitstroom"/>
    <pivotTable tabId="51" name="Doorstroom"/>
  </pivotTables>
  <data>
    <tabular pivotCacheId="1">
      <items count="4">
        <i x="3" s="1"/>
        <i x="1" s="1"/>
        <i x="2" s="1"/>
        <i x="0" s="1"/>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ZUIMBoekjaar" xr10:uid="{00000000-0013-0000-FFFF-FFFF32000000}" sourceName="Jaar">
  <pivotTables>
    <pivotTable tabId="73" name="PVTVERZUIM"/>
    <pivotTable tabId="73" name="VerzuimPeriode"/>
    <pivotTable tabId="73" name="VerzuimKostenPeriode"/>
    <pivotTable tabId="73" name="Verzuimuren"/>
    <pivotTable tabId="73" name="AantalVerzuim"/>
    <pivotTable tabId="73" name="AantalNieuweMeldingen"/>
    <pivotTable tabId="73" name="GewijzigdeMeldingen"/>
    <pivotTable tabId="73" name="HersteldMeldingen"/>
  </pivotTables>
  <data>
    <tabular pivotCacheId="7">
      <items count="2">
        <i x="0"/>
        <i x="1" s="1"/>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ZUIMPeriode" xr10:uid="{00000000-0013-0000-FFFF-FFFF33000000}" sourceName="Periode">
  <pivotTables>
    <pivotTable tabId="73" name="PVTVERZUIM"/>
    <pivotTable tabId="73" name="VerzuimPeriode"/>
    <pivotTable tabId="73" name="VerzuimKostenPeriode"/>
    <pivotTable tabId="73" name="Verzuimuren"/>
    <pivotTable tabId="73" name="AantalVerzuim"/>
    <pivotTable tabId="73" name="AantalNieuweMeldingen"/>
    <pivotTable tabId="73" name="GewijzigdeMeldingen"/>
    <pivotTable tabId="73" name="HersteldMeldingen"/>
  </pivotTables>
  <data>
    <tabular pivotCacheId="7">
      <items count="12">
        <i x="0" s="1"/>
        <i x="1" s="1"/>
        <i x="2" s="1"/>
        <i x="3" s="1"/>
        <i x="4" s="1"/>
        <i x="5" s="1"/>
        <i x="6" s="1" nd="1"/>
        <i x="7" s="1" nd="1"/>
        <i x="8" s="1" nd="1"/>
        <i x="9" s="1" nd="1"/>
        <i x="10" s="1" nd="1"/>
        <i x="11" s="1" nd="1"/>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ZUIMGeslacht" xr10:uid="{00000000-0013-0000-FFFF-FFFF34000000}" sourceName="Geslacht">
  <pivotTables>
    <pivotTable tabId="73" name="PVTVERZUIM"/>
    <pivotTable tabId="73" name="VerzuimPeriode"/>
    <pivotTable tabId="73" name="VerzuimKostenPeriode"/>
    <pivotTable tabId="73" name="Verzuimuren"/>
    <pivotTable tabId="73" name="AantalVerzuim"/>
    <pivotTable tabId="73" name="AantalNieuweMeldingen"/>
    <pivotTable tabId="73" name="GewijzigdeMeldingen"/>
    <pivotTable tabId="73" name="HersteldMeldingen"/>
  </pivotTables>
  <data>
    <tabular pivotCacheId="7">
      <items count="2">
        <i x="0" s="1"/>
        <i x="1" s="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ZUIMDossier" xr10:uid="{00000000-0013-0000-FFFF-FFFF35000000}" sourceName="Dossier">
  <pivotTables>
    <pivotTable tabId="73" name="PVTVERZUIM"/>
    <pivotTable tabId="73" name="VerzuimPeriode"/>
    <pivotTable tabId="73" name="VerzuimKostenPeriode"/>
    <pivotTable tabId="73" name="Verzuimuren"/>
    <pivotTable tabId="73" name="AantalVerzuim"/>
    <pivotTable tabId="73" name="AantalNieuweMeldingen"/>
    <pivotTable tabId="73" name="GewijzigdeMeldingen"/>
    <pivotTable tabId="73" name="HersteldMeldingen"/>
  </pivotTables>
  <data>
    <tabular pivotCacheId="7">
      <items count="2">
        <i x="1" s="1"/>
        <i x="0" s="1"/>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ZUIMAfdeling" xr10:uid="{00000000-0013-0000-FFFF-FFFF36000000}" sourceName="Afdeling">
  <pivotTables>
    <pivotTable tabId="73" name="PVTVERZUIM"/>
    <pivotTable tabId="73" name="VerzuimPeriode"/>
    <pivotTable tabId="73" name="VerzuimKostenPeriode"/>
    <pivotTable tabId="73" name="Verzuimuren"/>
    <pivotTable tabId="73" name="AantalVerzuim"/>
    <pivotTable tabId="73" name="AantalNieuweMeldingen"/>
    <pivotTable tabId="73" name="GewijzigdeMeldingen"/>
    <pivotTable tabId="73" name="HersteldMeldingen"/>
  </pivotTables>
  <data>
    <tabular pivotCacheId="7">
      <items count="7">
        <i x="6" s="1"/>
        <i x="5" s="1"/>
        <i x="4" s="1"/>
        <i x="2" s="1"/>
        <i x="0" s="1"/>
        <i x="1" s="1"/>
        <i x="3" s="1"/>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ZUIMFunctie" xr10:uid="{00000000-0013-0000-FFFF-FFFF37000000}" sourceName="Functie">
  <pivotTables>
    <pivotTable tabId="73" name="PVTVERZUIM"/>
    <pivotTable tabId="73" name="VerzuimPeriode"/>
    <pivotTable tabId="73" name="VerzuimKostenPeriode"/>
    <pivotTable tabId="73" name="Verzuimuren"/>
    <pivotTable tabId="73" name="AantalVerzuim"/>
    <pivotTable tabId="73" name="AantalNieuweMeldingen"/>
    <pivotTable tabId="73" name="GewijzigdeMeldingen"/>
    <pivotTable tabId="73" name="HersteldMeldingen"/>
  </pivotTables>
  <data>
    <tabular pivotCacheId="7">
      <items count="9">
        <i x="1" s="1"/>
        <i x="8" s="1"/>
        <i x="5" s="1"/>
        <i x="4" s="1"/>
        <i x="2" s="1"/>
        <i x="0" s="1"/>
        <i x="7" s="1"/>
        <i x="6" s="1"/>
        <i x="3" s="1"/>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ZUIMManager" xr10:uid="{00000000-0013-0000-FFFF-FFFF38000000}" sourceName="Manager">
  <pivotTables>
    <pivotTable tabId="73" name="PVTVERZUIM"/>
    <pivotTable tabId="73" name="VerzuimPeriode"/>
    <pivotTable tabId="73" name="VerzuimKostenPeriode"/>
    <pivotTable tabId="73" name="Verzuimuren"/>
    <pivotTable tabId="73" name="AantalVerzuim"/>
    <pivotTable tabId="73" name="AantalNieuweMeldingen"/>
    <pivotTable tabId="73" name="GewijzigdeMeldingen"/>
    <pivotTable tabId="73" name="HersteldMeldingen"/>
  </pivotTables>
  <data>
    <tabular pivotCacheId="7">
      <items count="4">
        <i x="3" s="1"/>
        <i x="1" s="1"/>
        <i x="2" s="1"/>
        <i x="0" s="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ZUIMWerknemer" xr10:uid="{00000000-0013-0000-FFFF-FFFF39000000}" sourceName="Werknemer">
  <pivotTables>
    <pivotTable tabId="73" name="PVTVERZUIM"/>
    <pivotTable tabId="73" name="VerzuimPeriode"/>
    <pivotTable tabId="73" name="VerzuimKostenPeriode"/>
    <pivotTable tabId="73" name="Verzuimuren"/>
    <pivotTable tabId="73" name="AantalVerzuim"/>
    <pivotTable tabId="73" name="AantalNieuweMeldingen"/>
    <pivotTable tabId="73" name="GewijzigdeMeldingen"/>
    <pivotTable tabId="73" name="HersteldMeldingen"/>
  </pivotTables>
  <data>
    <tabular pivotCacheId="7">
      <items count="31">
        <i x="0" s="1"/>
        <i x="1" s="1"/>
        <i x="3" s="1"/>
        <i x="4" s="1"/>
        <i x="5" s="1"/>
        <i x="6" s="1"/>
        <i x="7" s="1"/>
        <i x="8" s="1"/>
        <i x="9" s="1"/>
        <i x="10" s="1"/>
        <i x="11" s="1"/>
        <i x="12" s="1"/>
        <i x="13" s="1"/>
        <i x="14" s="1"/>
        <i x="15" s="1"/>
        <i x="16" s="1"/>
        <i x="17" s="1"/>
        <i x="18" s="1"/>
        <i x="19" s="1"/>
        <i x="20" s="1"/>
        <i x="21" s="1"/>
        <i x="22" s="1"/>
        <i x="23" s="1"/>
        <i x="24" s="1"/>
        <i x="25" s="1"/>
        <i x="26" s="1"/>
        <i x="27" s="1"/>
        <i x="28" s="1"/>
        <i x="29" s="1"/>
        <i x="30" s="1"/>
        <i x="2" s="1" nd="1"/>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LOFBoekjaar" xr10:uid="{00000000-0013-0000-FFFF-FFFF3A000000}" sourceName="Boekjaar">
  <pivotTables>
    <pivotTable tabId="77" name="PVTVERLOF"/>
    <pivotTable tabId="77" name="Verlof"/>
  </pivotTables>
  <data>
    <tabular pivotCacheId="8">
      <items count="2">
        <i x="0"/>
        <i x="1" s="1"/>
      </items>
    </tabular>
  </data>
</slicerCacheDefinition>
</file>

<file path=xl/slicerCaches/slicerCache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LOFPeriode" xr10:uid="{00000000-0013-0000-FFFF-FFFF3B000000}" sourceName="Periode">
  <pivotTables>
    <pivotTable tabId="77" name="PVTVERLOF"/>
    <pivotTable tabId="77" name="Verlof"/>
  </pivotTables>
  <data>
    <tabular pivotCacheId="8">
      <items count="12">
        <i x="0"/>
        <i x="1"/>
        <i x="2"/>
        <i x="3"/>
        <i x="4"/>
        <i x="5" s="1"/>
        <i x="6" nd="1"/>
        <i x="7" nd="1"/>
        <i x="8" nd="1"/>
        <i x="9" nd="1"/>
        <i x="10" nd="1"/>
        <i x="1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HRWerknemer" xr10:uid="{00000000-0013-0000-FFFF-FFFF06000000}" sourceName="Werknemer">
  <pivotTables>
    <pivotTable tabId="51" name="PVTHR"/>
    <pivotTable tabId="51" name="Headcount"/>
    <pivotTable tabId="51" name="Leeftijd"/>
    <pivotTable tabId="51" name="Dienstjaren"/>
    <pivotTable tabId="51" name="Contracturen"/>
    <pivotTable tabId="51" name="Geslacht"/>
    <pivotTable tabId="51" name="Contracten"/>
    <pivotTable tabId="51" name="Omvang"/>
    <pivotTable tabId="51" name="SchriftAO"/>
    <pivotTable tabId="51" name="Salaris"/>
    <pivotTable tabId="51" name="Uurloon"/>
    <pivotTable tabId="51" name="InenUitstroom"/>
    <pivotTable tabId="51" name="Doorstroom"/>
  </pivotTables>
  <data>
    <tabular pivotCacheId="1">
      <items count="32">
        <i x="0" s="1"/>
        <i x="13" s="1"/>
        <i x="1" s="1"/>
        <i x="9" s="1"/>
        <i x="10" s="1"/>
        <i x="14" s="1"/>
        <i x="15" s="1"/>
        <i x="16" s="1"/>
        <i x="17" s="1"/>
        <i x="18" s="1"/>
        <i x="19" s="1"/>
        <i x="11" s="1"/>
        <i x="20" s="1"/>
        <i x="21" s="1"/>
        <i x="22" s="1"/>
        <i x="23" s="1"/>
        <i x="24" s="1"/>
        <i x="25" s="1"/>
        <i x="26" s="1"/>
        <i x="27" s="1"/>
        <i x="28" s="1"/>
        <i x="29" s="1"/>
        <i x="2" s="1"/>
        <i x="30" s="1"/>
        <i x="31" s="1"/>
        <i x="3" s="1"/>
        <i x="4" s="1"/>
        <i x="12" s="1"/>
        <i x="5" s="1"/>
        <i x="6" s="1"/>
        <i x="7" s="1"/>
        <i x="8" s="1"/>
      </items>
    </tabular>
  </data>
</slicerCacheDefinition>
</file>

<file path=xl/slicerCaches/slicerCache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LOFVerlofgroep" xr10:uid="{00000000-0013-0000-FFFF-FFFF3C000000}" sourceName="Verlofgroep">
  <pivotTables>
    <pivotTable tabId="77" name="PVTVERLOF"/>
    <pivotTable tabId="77" name="Verlof"/>
  </pivotTables>
  <data>
    <tabular pivotCacheId="8">
      <items count="1">
        <i x="0" s="1"/>
      </items>
    </tabular>
  </data>
</slicerCacheDefinition>
</file>

<file path=xl/slicerCaches/slicerCache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LOFAfdeling" xr10:uid="{00000000-0013-0000-FFFF-FFFF3D000000}" sourceName="Afdeling">
  <pivotTables>
    <pivotTable tabId="77" name="PVTVERLOF"/>
    <pivotTable tabId="77" name="Verlof"/>
  </pivotTables>
  <data>
    <tabular pivotCacheId="8">
      <items count="6">
        <i x="5" s="1"/>
        <i x="4" s="1"/>
        <i x="3" s="1"/>
        <i x="2" s="1"/>
        <i x="0" s="1"/>
        <i x="1" s="1"/>
      </items>
    </tabular>
  </data>
</slicerCacheDefinition>
</file>

<file path=xl/slicerCaches/slicerCache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LOFFunctie" xr10:uid="{00000000-0013-0000-FFFF-FFFF3E000000}" sourceName="Functie">
  <pivotTables>
    <pivotTable tabId="77" name="PVTVERLOF"/>
    <pivotTable tabId="77" name="Verlof"/>
  </pivotTables>
  <data>
    <tabular pivotCacheId="8">
      <items count="8">
        <i x="3" s="1"/>
        <i x="2" s="1"/>
        <i x="6" s="1"/>
        <i x="5" s="1"/>
        <i x="1" s="1"/>
        <i x="0" s="1"/>
        <i x="4" s="1"/>
        <i x="7" s="1"/>
      </items>
    </tabular>
  </data>
</slicerCacheDefinition>
</file>

<file path=xl/slicerCaches/slicerCache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LOFManager" xr10:uid="{00000000-0013-0000-FFFF-FFFF3F000000}" sourceName="Manager">
  <pivotTables>
    <pivotTable tabId="77" name="PVTVERLOF"/>
    <pivotTable tabId="77" name="Verlof"/>
  </pivotTables>
  <data>
    <tabular pivotCacheId="8">
      <items count="4">
        <i x="3" s="1"/>
        <i x="1" s="1"/>
        <i x="2" s="1"/>
        <i x="0" s="1"/>
      </items>
    </tabular>
  </data>
</slicerCacheDefinition>
</file>

<file path=xl/slicerCaches/slicerCache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VERLOFWerknemer" xr10:uid="{00000000-0013-0000-FFFF-FFFF40000000}" sourceName="Werknemer">
  <pivotTables>
    <pivotTable tabId="77" name="PVTVERLOF"/>
    <pivotTable tabId="77" name="Verlof"/>
  </pivotTables>
  <data>
    <tabular pivotCacheId="8">
      <items count="31">
        <i x="0" s="1"/>
        <i x="1" s="1"/>
        <i x="12" s="1"/>
        <i x="14" s="1"/>
        <i x="15" s="1"/>
        <i x="16" s="1"/>
        <i x="17" s="1"/>
        <i x="18" s="1"/>
        <i x="2" s="1"/>
        <i x="19" s="1"/>
        <i x="20" s="1"/>
        <i x="22" s="1"/>
        <i x="23" s="1"/>
        <i x="24" s="1"/>
        <i x="21" s="1"/>
        <i x="25" s="1"/>
        <i x="26" s="1"/>
        <i x="27" s="1"/>
        <i x="28" s="1"/>
        <i x="3" s="1"/>
        <i x="29" s="1"/>
        <i x="30" s="1"/>
        <i x="4" s="1"/>
        <i x="5" s="1"/>
        <i x="6" s="1"/>
        <i x="7" s="1"/>
        <i x="8" s="1"/>
        <i x="9" s="1"/>
        <i x="11" s="1" nd="1"/>
        <i x="13" s="1" nd="1"/>
        <i x="10" s="1" nd="1"/>
      </items>
    </tabular>
  </data>
</slicerCacheDefinition>
</file>

<file path=xl/slicerCaches/slicerCache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Boekjaar" xr10:uid="{00000000-0013-0000-FFFF-FFFF41000000}" sourceName="Boekjaar">
  <pivotTables>
    <pivotTable tabId="82" name="PVTJRNL"/>
    <pivotTable tabId="82" name="JRNLTijdvak"/>
    <pivotTable tabId="82" name="JRNLPeriode"/>
  </pivotTables>
  <data>
    <tabular pivotCacheId="9">
      <items count="2">
        <i x="0" s="1"/>
        <i x="1" s="1"/>
      </items>
    </tabular>
  </data>
</slicerCacheDefinition>
</file>

<file path=xl/slicerCaches/slicerCache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Periode" xr10:uid="{00000000-0013-0000-FFFF-FFFF42000000}" sourceName="Periode">
  <pivotTables>
    <pivotTable tabId="82" name="PVTJRNL"/>
    <pivotTable tabId="82" name="JRNLTijdvak"/>
    <pivotTable tabId="82" name="JRNLPeriode"/>
  </pivotTables>
  <data>
    <tabular pivotCacheId="9">
      <items count="12">
        <i x="0" s="1"/>
        <i x="1" s="1"/>
        <i x="2" s="1"/>
        <i x="3" s="1"/>
        <i x="4" s="1"/>
        <i x="5" s="1"/>
        <i x="6"/>
        <i x="7"/>
        <i x="8"/>
        <i x="9"/>
        <i x="10"/>
        <i x="11"/>
      </items>
    </tabular>
  </data>
</slicerCacheDefinition>
</file>

<file path=xl/slicerCaches/slicerCache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Rekeningnummer" xr10:uid="{00000000-0013-0000-FFFF-FFFF43000000}" sourceName="Rekeningnummer">
  <pivotTables>
    <pivotTable tabId="82" name="PVTJRNL"/>
    <pivotTable tabId="82" name="JRNLTijdvak"/>
    <pivotTable tabId="82" name="JRNLPeriode"/>
  </pivotTables>
  <data>
    <tabular pivotCacheId="9">
      <items count="24">
        <i x="0" s="1"/>
        <i x="10" s="1"/>
        <i x="1" s="1"/>
        <i x="2" s="1"/>
        <i x="20" s="1"/>
        <i x="11" s="1"/>
        <i x="12" s="1"/>
        <i x="13" s="1"/>
        <i x="3" s="1"/>
        <i x="4" s="1"/>
        <i x="14" s="1"/>
        <i x="15" s="1"/>
        <i x="5" s="1"/>
        <i x="6" s="1"/>
        <i x="16" s="1"/>
        <i x="21" s="1"/>
        <i x="9" s="1"/>
        <i x="18" s="1"/>
        <i x="19" s="1"/>
        <i x="7" s="1"/>
        <i x="17" s="1"/>
        <i x="8" s="1" nd="1"/>
        <i x="23" s="1" nd="1"/>
        <i x="22" s="1" nd="1"/>
      </items>
    </tabular>
  </data>
</slicerCacheDefinition>
</file>

<file path=xl/slicerCaches/slicerCache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Looncode" xr10:uid="{00000000-0013-0000-FFFF-FFFF44000000}" sourceName="Looncode">
  <pivotTables>
    <pivotTable tabId="82" name="PVTJRNL"/>
    <pivotTable tabId="82" name="JRNLTijdvak"/>
    <pivotTable tabId="82" name="JRNLPeriode"/>
  </pivotTables>
  <data>
    <tabular pivotCacheId="9">
      <items count="32">
        <i x="9" s="1"/>
        <i x="26" s="1"/>
        <i x="19" s="1"/>
        <i x="27" s="1"/>
        <i x="22" s="1"/>
        <i x="12" s="1"/>
        <i x="13" s="1"/>
        <i x="21" s="1"/>
        <i x="24" s="1"/>
        <i x="25" s="1"/>
        <i x="16" s="1"/>
        <i x="6" s="1"/>
        <i x="18" s="1"/>
        <i x="7" s="1"/>
        <i x="0" s="1"/>
        <i x="1" s="1"/>
        <i x="2" s="1"/>
        <i x="10" s="1"/>
        <i x="3" s="1"/>
        <i x="4" s="1"/>
        <i x="5" s="1"/>
        <i x="15" s="1"/>
        <i x="8" s="1"/>
        <i x="20" s="1"/>
        <i x="14" s="1" nd="1"/>
        <i x="23" s="1" nd="1"/>
        <i x="31" s="1" nd="1"/>
        <i x="17" s="1" nd="1"/>
        <i x="29" s="1" nd="1"/>
        <i x="11" s="1" nd="1"/>
        <i x="28" s="1" nd="1"/>
        <i x="30" s="1" nd="1"/>
      </items>
    </tabular>
  </data>
</slicerCacheDefinition>
</file>

<file path=xl/slicerCaches/slicerCache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Afdeling" xr10:uid="{00000000-0013-0000-FFFF-FFFF45000000}" sourceName="Afdeling">
  <pivotTables>
    <pivotTable tabId="82" name="PVTJRNL"/>
    <pivotTable tabId="82" name="JRNLTijdvak"/>
    <pivotTable tabId="82" name="JRNLPeriode"/>
  </pivotTables>
  <data>
    <tabular pivotCacheId="9">
      <items count="6">
        <i x="1" s="1"/>
        <i x="0" s="1"/>
        <i x="2" s="1"/>
        <i x="3" s="1"/>
        <i x="5" s="1"/>
        <i x="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FTEBoekjaar" xr10:uid="{00000000-0013-0000-FFFF-FFFF07000000}" sourceName="Jaar">
  <pivotTables>
    <pivotTable tabId="54" name="PVTFTE"/>
    <pivotTable tabId="54" name="FTEPeriode"/>
    <pivotTable tabId="54" name="AantalPeriode"/>
    <pivotTable tabId="54" name="FTETijdvak"/>
    <pivotTable tabId="54" name="INENUITSTROOM"/>
    <pivotTable tabId="54" name="TOTAALINENUITSTROOM"/>
    <pivotTable tabId="54" name="AantalTijdvak"/>
  </pivotTables>
  <data>
    <tabular pivotCacheId="2">
      <items count="2">
        <i x="0"/>
        <i x="1" s="1"/>
      </items>
    </tabular>
  </data>
</slicerCacheDefinition>
</file>

<file path=xl/slicerCaches/slicerCache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Kostenplaats" xr10:uid="{00000000-0013-0000-FFFF-FFFF46000000}" sourceName="Kostenplaats">
  <pivotTables>
    <pivotTable tabId="82" name="PVTJRNL"/>
    <pivotTable tabId="82" name="JRNLTijdvak"/>
    <pivotTable tabId="82" name="JRNLPeriode"/>
  </pivotTables>
  <data>
    <tabular pivotCacheId="9">
      <items count="5">
        <i x="1" s="1"/>
        <i x="3" s="1"/>
        <i x="4" s="1"/>
        <i x="2" s="1"/>
        <i x="0" s="1"/>
      </items>
    </tabular>
  </data>
</slicerCacheDefinition>
</file>

<file path=xl/slicerCaches/slicerCache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Kostendrager" xr10:uid="{00000000-0013-0000-FFFF-FFFF47000000}" sourceName="Kostendrager">
  <pivotTables>
    <pivotTable tabId="82" name="PVTJRNL"/>
    <pivotTable tabId="82" name="JRNLTijdvak"/>
    <pivotTable tabId="82" name="JRNLPeriode"/>
  </pivotTables>
  <data>
    <tabular pivotCacheId="9">
      <items count="1">
        <i x="0" s="1"/>
      </items>
    </tabular>
  </data>
</slicerCacheDefinition>
</file>

<file path=xl/slicerCaches/slicerCache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Manager" xr10:uid="{00000000-0013-0000-FFFF-FFFF48000000}" sourceName="Manager">
  <pivotTables>
    <pivotTable tabId="82" name="PVTJRNL"/>
    <pivotTable tabId="82" name="JRNLTijdvak"/>
    <pivotTable tabId="82" name="JRNLPeriode"/>
  </pivotTables>
  <data>
    <tabular pivotCacheId="9">
      <items count="4">
        <i x="1"/>
        <i x="0" s="1"/>
        <i x="2"/>
        <i x="3"/>
      </items>
    </tabular>
  </data>
</slicerCacheDefinition>
</file>

<file path=xl/slicerCaches/slicerCache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JRNLWerknemer" xr10:uid="{00000000-0013-0000-FFFF-FFFF49000000}" sourceName="Werknemer">
  <pivotTables>
    <pivotTable tabId="82" name="PVTJRNL"/>
    <pivotTable tabId="82" name="JRNLTijdvak"/>
    <pivotTable tabId="82" name="JRNLPeriode"/>
  </pivotTables>
  <data>
    <tabular pivotCacheId="9">
      <items count="31">
        <i x="12" s="1"/>
        <i x="0" s="1"/>
        <i x="9" s="1"/>
        <i x="10" s="1"/>
        <i x="13" s="1"/>
        <i x="14" s="1"/>
        <i x="15" s="1"/>
        <i x="16" s="1"/>
        <i x="18" s="1"/>
        <i x="19" s="1"/>
        <i x="22" s="1"/>
        <i x="23" s="1"/>
        <i x="24" s="1"/>
        <i x="25" s="1"/>
        <i x="3" s="1"/>
        <i x="6" s="1"/>
        <i x="17" s="1" nd="1"/>
        <i x="1" s="1" nd="1"/>
        <i x="20" s="1" nd="1"/>
        <i x="21" s="1" nd="1"/>
        <i x="26" s="1" nd="1"/>
        <i x="27" s="1" nd="1"/>
        <i x="28" s="1" nd="1"/>
        <i x="2" s="1" nd="1"/>
        <i x="29" s="1" nd="1"/>
        <i x="30" s="1" nd="1"/>
        <i x="4" s="1" nd="1"/>
        <i x="5" s="1" nd="1"/>
        <i x="7" s="1" nd="1"/>
        <i x="8" s="1" nd="1"/>
        <i x="1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FTEPeriode" xr10:uid="{00000000-0013-0000-FFFF-FFFF08000000}" sourceName="Periode">
  <pivotTables>
    <pivotTable tabId="54" name="PVTFTE"/>
    <pivotTable tabId="54" name="FTEPeriode"/>
    <pivotTable tabId="54" name="AantalPeriode"/>
    <pivotTable tabId="54" name="FTETijdvak"/>
    <pivotTable tabId="54" name="INENUITSTROOM"/>
    <pivotTable tabId="54" name="TOTAALINENUITSTROOM"/>
    <pivotTable tabId="54" name="AantalTijdvak"/>
  </pivotTables>
  <data>
    <tabular pivotCacheId="2">
      <items count="12">
        <i x="0" s="1"/>
        <i x="1" s="1"/>
        <i x="2" s="1"/>
        <i x="3" s="1"/>
        <i x="4"/>
        <i x="5"/>
        <i x="6" nd="1"/>
        <i x="7" nd="1"/>
        <i x="8" nd="1"/>
        <i x="9" nd="1"/>
        <i x="10" nd="1"/>
        <i x="1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VTFTEGeslacht" xr10:uid="{00000000-0013-0000-FFFF-FFFF09000000}" sourceName="Geslacht">
  <pivotTables>
    <pivotTable tabId="54" name="PVTFTE"/>
    <pivotTable tabId="54" name="FTEPeriode"/>
    <pivotTable tabId="54" name="AantalPeriode"/>
    <pivotTable tabId="54" name="FTETijdvak"/>
    <pivotTable tabId="54" name="INENUITSTROOM"/>
    <pivotTable tabId="54" name="TOTAALINENUITSTROOM"/>
    <pivotTable tabId="54" name="AantalTijdvak"/>
  </pivotTables>
  <data>
    <tabular pivotCacheId="2">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HRBoekjaar" xr10:uid="{00000000-0014-0000-FFFF-FFFF01000000}" cache="PVTHRBoekjaar" caption="Boekjaar" columnCount="3" style="SlicerStyleDark5" rowHeight="241300"/>
  <slicer name="slcPVTHRAfdeling" xr10:uid="{00000000-0014-0000-FFFF-FFFF02000000}" cache="PVTHRAfdeling" caption="Afdeling" style="SlicerStyleDark5" rowHeight="241300"/>
  <slicer name="slcPVTHRFunctie" xr10:uid="{00000000-0014-0000-FFFF-FFFF03000000}" cache="PVTHRFunctie" caption="Functie" style="SlicerStyleDark5" rowHeight="241300"/>
  <slicer name="slcPVTHRGeslacht" xr10:uid="{00000000-0014-0000-FFFF-FFFF04000000}" cache="PVTHRGeslacht" caption="Geslacht" columnCount="3" style="SlicerStyleDark5" rowHeight="241300"/>
  <slicer name="slcPVTHRManager" xr10:uid="{00000000-0014-0000-FFFF-FFFF05000000}" cache="PVTHRManager" caption="Manager" style="SlicerStyleDark5" rowHeight="241300"/>
  <slicer name="slcPVTHRWerknemer" xr10:uid="{00000000-0014-0000-FFFF-FFFF06000000}" cache="PVTHRWerknemer" caption="Werknemer" style="SlicerStyleDark5"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FTEBoekjaar" xr10:uid="{00000000-0014-0000-FFFF-FFFF07000000}" cache="PVTFTEBoekjaar" caption="Boekjaar" columnCount="2" style="SlicerStyleDark5" rowHeight="241300"/>
  <slicer name="slcPVTFTEPeriode" xr10:uid="{00000000-0014-0000-FFFF-FFFF08000000}" cache="PVTFTEPeriode" caption="Periode" columnCount="13" style="SlicerStyleDark5" rowHeight="241300"/>
  <slicer name="slcPVTFTEGeslacht" xr10:uid="{00000000-0014-0000-FFFF-FFFF09000000}" cache="PVTFTEGeslacht" caption="Geslacht" columnCount="2" style="SlicerStyleDark5" rowHeight="241300"/>
  <slicer name="slcPVTFTEAfdeling" xr10:uid="{00000000-0014-0000-FFFF-FFFF0A000000}" cache="PVTFTEAfdeling" caption="Afdeling" style="SlicerStyleDark5" rowHeight="241300"/>
  <slicer name="slcPVTFTEFunctie" xr10:uid="{00000000-0014-0000-FFFF-FFFF0B000000}" cache="PVTFTEFunctie" caption="Functie" style="SlicerStyleDark5" rowHeight="241300"/>
  <slicer name="slcPVTFTEKostenplaats" xr10:uid="{00000000-0014-0000-FFFF-FFFF0C000000}" cache="PVTFTEKostenplaats" caption="Kostenplaats" style="SlicerStyleDark5" rowHeight="241300"/>
  <slicer name="slcPVTFTEManager" xr10:uid="{00000000-0014-0000-FFFF-FFFF0D000000}" cache="PVTFTEManager" caption="Manager" style="SlicerStyleDark5" rowHeight="241300"/>
  <slicer name="slcPVTFTEWerknemer" xr10:uid="{00000000-0014-0000-FFFF-FFFF0E000000}" cache="PVTFTEWerknemer" caption="Werknemer" style="SlicerStyleDark5"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LRBoekjaar" xr10:uid="{00000000-0014-0000-FFFF-FFFF0F000000}" cache="PVTLRBoekjaar" caption="Boekjaar" columnCount="2" style="SlicerStyleDark5" rowHeight="241300"/>
  <slicer name="slcPVTLRPeriode" xr10:uid="{00000000-0014-0000-FFFF-FFFF10000000}" cache="PVTLRPeriode" caption="Periode" columnCount="13" style="SlicerStyleDark5" rowHeight="241300"/>
  <slicer name="slcPVTLRGeslacht" xr10:uid="{00000000-0014-0000-FFFF-FFFF11000000}" cache="PVTLRGeslacht" caption="Geslacht" columnCount="2" style="SlicerStyleDark5" rowHeight="241300"/>
  <slicer name="slcPVTLRGroep" xr10:uid="{00000000-0014-0000-FFFF-FFFF12000000}" cache="PVTLRGroep" caption="Groep" style="SlicerStyleDark5" rowHeight="241300"/>
  <slicer name="slcPVTLRLooncode" xr10:uid="{00000000-0014-0000-FFFF-FFFF13000000}" cache="PVTLRLooncode" caption="Looncode" style="SlicerStyleDark5" rowHeight="241300"/>
  <slicer name="slcPVTLRAfdeling" xr10:uid="{00000000-0014-0000-FFFF-FFFF14000000}" cache="PVTLRAfdeling" caption="Afdeling" style="SlicerStyleDark5" rowHeight="241300"/>
  <slicer name="slcPVTLRFunctie" xr10:uid="{00000000-0014-0000-FFFF-FFFF15000000}" cache="PVTLRFunctie" caption="Functie" style="SlicerStyleDark5" rowHeight="241300"/>
  <slicer name="slcPVTLRKostenplaats" xr10:uid="{00000000-0014-0000-FFFF-FFFF16000000}" cache="PVTLRKostenplaats" caption="Kostenplaats" style="SlicerStyleDark5" rowHeight="241300"/>
  <slicer name="slcPVTLRManager" xr10:uid="{00000000-0014-0000-FFFF-FFFF17000000}" cache="PVTLRManager" caption="Manager" style="SlicerStyleDark5" rowHeight="241300"/>
  <slicer name="slcPVTLRWerknemer" xr10:uid="{00000000-0014-0000-FFFF-FFFF18000000}" cache="PVTLRWerknemer" caption="Werknemer" style="SlicerStyleDark5"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LOONKOSTENBoekjaar" xr10:uid="{00000000-0014-0000-FFFF-FFFF19000000}" cache="PVTLOONKOSTENBoekjaar" caption="Boekjaar" columnCount="2" style="SlicerStyleDark5" rowHeight="241300"/>
  <slicer name="slcPVTLOONKOSTENPeriode" xr10:uid="{00000000-0014-0000-FFFF-FFFF1A000000}" cache="PVTLOONKOSTENPeriode" caption="Periode" columnCount="13" style="SlicerStyleDark5" rowHeight="241300"/>
  <slicer name="slcPVTLOONKOSTENGeslacht" xr10:uid="{00000000-0014-0000-FFFF-FFFF1B000000}" cache="PVTLOONKOSTENGeslacht" caption="Geslacht" columnCount="2" style="SlicerStyleDark5" rowHeight="241300"/>
  <slicer name="slcPVTLOONKOSTENAfdeling" xr10:uid="{00000000-0014-0000-FFFF-FFFF1C000000}" cache="PVTLOONKOSTENAfdeling" caption="Afdeling" style="SlicerStyleDark5" rowHeight="241300"/>
  <slicer name="slcPVTLOONKOSTENFunctie" xr10:uid="{00000000-0014-0000-FFFF-FFFF1D000000}" cache="PVTLOONKOSTENFunctie" caption="Functie" style="SlicerStyleDark5" rowHeight="241300"/>
  <slicer name="slcPVTLOONKOSTENKostenplaats" xr10:uid="{00000000-0014-0000-FFFF-FFFF1E000000}" cache="PVTLOONKOSTENKostenplaats" caption="Kostenplaats" style="SlicerStyleDark5" rowHeight="241300"/>
  <slicer name="slcPVTLOONKOSTENManager" xr10:uid="{00000000-0014-0000-FFFF-FFFF1F000000}" cache="PVTLOONKOSTENManager" caption="Manager" style="SlicerStyleDark5" rowHeight="241300"/>
  <slicer name="slcPVTLOONKOSTENWerknemer" xr10:uid="{00000000-0014-0000-FFFF-FFFF20000000}" cache="PVTLOONKOSTENWerknemer" caption="Werknemer" style="SlicerStyleDark5"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LK2Boekjaar" xr10:uid="{00000000-0014-0000-FFFF-FFFF21000000}" cache="PVTLK2Boekjaar" caption="Boekjaar" columnCount="2" style="SlicerStyleDark5" rowHeight="241300"/>
  <slicer name="slcPVTLK2Periode" xr10:uid="{00000000-0014-0000-FFFF-FFFF22000000}" cache="PVTLK2Periode" caption="Periode" columnCount="13" style="SlicerStyleDark5" rowHeight="241300"/>
  <slicer name="slcPVTLK2Geslacht" xr10:uid="{00000000-0014-0000-FFFF-FFFF23000000}" cache="PVTLK2Geslacht" caption="Geslacht" columnCount="2" style="SlicerStyleDark5" rowHeight="241300"/>
  <slicer name="slcPVTLK2Looncode" xr10:uid="{00000000-0014-0000-FFFF-FFFF24000000}" cache="PVTLK2Looncode" caption="Looncode" style="SlicerStyleDark5" rowHeight="241300"/>
  <slicer name="slcPVTLK2Afdeling" xr10:uid="{00000000-0014-0000-FFFF-FFFF25000000}" cache="PVTLK2Afdeling" caption="Afdeling" style="SlicerStyleDark5" rowHeight="241300"/>
  <slicer name="slcPVTLK2Functie" xr10:uid="{00000000-0014-0000-FFFF-FFFF26000000}" cache="PVTLK2Functie" caption="Functie" style="SlicerStyleDark5" rowHeight="241300"/>
  <slicer name="slcPVTLK2Kostenplaats" xr10:uid="{00000000-0014-0000-FFFF-FFFF27000000}" cache="PVTLK2Kostenplaats" caption="Kostenplaats" style="SlicerStyleDark5" rowHeight="241300"/>
  <slicer name="slcPVTLK2Manager" xr10:uid="{00000000-0014-0000-FFFF-FFFF28000000}" cache="PVTLK2Manager" caption="Manager" style="SlicerStyleDark5" rowHeight="241300"/>
  <slicer name="slcPVTLK2Werknemer" xr10:uid="{00000000-0014-0000-FFFF-FFFF29000000}" cache="PVTLK2Werknemer" caption="Werknemer" style="SlicerStyleDark5"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URENBoekjaar" xr10:uid="{00000000-0014-0000-FFFF-FFFF2A000000}" cache="PVTURENBoekjaar" caption="Boekjaar" columnCount="2" style="SlicerStyleDark5" rowHeight="241300"/>
  <slicer name="slcPVTURENPeriode" xr10:uid="{00000000-0014-0000-FFFF-FFFF2B000000}" cache="PVTURENPeriode" caption="Periode" columnCount="13" style="SlicerStyleDark5" rowHeight="241300"/>
  <slicer name="slcPVTURENUren" xr10:uid="{00000000-0014-0000-FFFF-FFFF2C000000}" cache="PVTURENUren" caption="Uren" startItem="2" style="SlicerStyleDark5" rowHeight="241300"/>
  <slicer name="slcPVTURENAfdeling" xr10:uid="{00000000-0014-0000-FFFF-FFFF2D000000}" cache="PVTURENAfdeling" caption="Afdeling" style="SlicerStyleDark5" rowHeight="241300"/>
  <slicer name="slcPVTURENFunctie" xr10:uid="{00000000-0014-0000-FFFF-FFFF2E000000}" cache="PVTURENFunctie" caption="Functie" style="SlicerStyleDark5" rowHeight="241300"/>
  <slicer name="slcPVTURENKostenplaats" xr10:uid="{00000000-0014-0000-FFFF-FFFF2F000000}" cache="PVTURENKostenplaats" caption="Kostenplaats" style="SlicerStyleDark5" rowHeight="241300"/>
  <slicer name="slcPVTURENManager" xr10:uid="{00000000-0014-0000-FFFF-FFFF30000000}" cache="PVTURENManager" caption="Manager" style="SlicerStyleDark5" rowHeight="241300"/>
  <slicer name="slcPVTURENWerknemer" xr10:uid="{00000000-0014-0000-FFFF-FFFF31000000}" cache="PVTURENWerknemer" caption="Werknemer" style="SlicerStyleDark5"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VERZUIMBoekjaar" xr10:uid="{00000000-0014-0000-FFFF-FFFF32000000}" cache="PVTVERZUIMBoekjaar" caption="Boekjaar" columnCount="2" style="SlicerStyleDark5" rowHeight="241300"/>
  <slicer name="slcPVTVERZUIMPeriode" xr10:uid="{00000000-0014-0000-FFFF-FFFF33000000}" cache="PVTVERZUIMPeriode" caption="Periode" columnCount="13" style="SlicerStyleDark5" rowHeight="241300"/>
  <slicer name="slcPVTVERZUIMGeslacht" xr10:uid="{00000000-0014-0000-FFFF-FFFF34000000}" cache="PVTVERZUIMGeslacht" caption="Geslacht" columnCount="2" style="SlicerStyleDark5" rowHeight="241300"/>
  <slicer name="slcPVTVERZUIMDossier" xr10:uid="{00000000-0014-0000-FFFF-FFFF35000000}" cache="PVTVERZUIMDossier" caption="Dossier" style="SlicerStyleDark5" rowHeight="241300"/>
  <slicer name="slcPVTVERZUIMAfdeling" xr10:uid="{00000000-0014-0000-FFFF-FFFF36000000}" cache="PVTVERZUIMAfdeling" caption="Afdeling" style="SlicerStyleDark5" rowHeight="241300"/>
  <slicer name="slcPVTVERZUIMFunctie" xr10:uid="{00000000-0014-0000-FFFF-FFFF37000000}" cache="PVTVERZUIMFunctie" caption="Functie" style="SlicerStyleDark5" rowHeight="241300"/>
  <slicer name="slcPVTVERZUIMManager" xr10:uid="{00000000-0014-0000-FFFF-FFFF38000000}" cache="PVTVERZUIMManager" caption="Manager" style="SlicerStyleDark5" rowHeight="241300"/>
  <slicer name="slcPVTVERZUIMWerknemer" xr10:uid="{00000000-0014-0000-FFFF-FFFF39000000}" cache="PVTVERZUIMWerknemer" caption="Werknemer" style="SlicerStyleDark5"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VERLOFBoekjaar" xr10:uid="{00000000-0014-0000-FFFF-FFFF3A000000}" cache="PVTVERLOFBoekjaar" caption="Boekjaar" columnCount="2" style="SlicerStyleDark5" rowHeight="241300"/>
  <slicer name="slcPVTVERLOFPeriode" xr10:uid="{00000000-0014-0000-FFFF-FFFF3B000000}" cache="PVTVERLOFPeriode" caption="Periode" columnCount="13" style="SlicerStyleDark5" rowHeight="241300"/>
  <slicer name="slcPVTVERLOFVerlofgroep" xr10:uid="{00000000-0014-0000-FFFF-FFFF3C000000}" cache="PVTVERLOFVerlofgroep" caption="Verlofgroep" style="SlicerStyleDark5" rowHeight="241300"/>
  <slicer name="slcPVTVERLOFAfdeling" xr10:uid="{00000000-0014-0000-FFFF-FFFF3D000000}" cache="PVTVERLOFAfdeling" caption="Afdeling" style="SlicerStyleDark5" rowHeight="241300"/>
  <slicer name="slcPVTVERLOFFunctie" xr10:uid="{00000000-0014-0000-FFFF-FFFF3E000000}" cache="PVTVERLOFFunctie" caption="Functie" style="SlicerStyleDark5" rowHeight="241300"/>
  <slicer name="slcPVTVERLOFManager" xr10:uid="{00000000-0014-0000-FFFF-FFFF3F000000}" cache="PVTVERLOFManager" caption="Manager" style="SlicerStyleDark5" rowHeight="241300"/>
  <slicer name="slcPVTVERLOFWerknemer" xr10:uid="{00000000-0014-0000-FFFF-FFFF40000000}" cache="PVTVERLOFWerknemer" caption="Werknemer" style="SlicerStyleDark5"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cPVTJRNLBoekjaar" xr10:uid="{00000000-0014-0000-FFFF-FFFF41000000}" cache="PVTJRNLBoekjaar" caption="Boekjaar" columnCount="2" style="SlicerStyleDark5" rowHeight="241300"/>
  <slicer name="slcPVTJRNLPeriode" xr10:uid="{00000000-0014-0000-FFFF-FFFF42000000}" cache="PVTJRNLPeriode" caption="Periode" columnCount="13" style="SlicerStyleDark5" rowHeight="241300"/>
  <slicer name="slcPVTJRNLRekeningnummer" xr10:uid="{00000000-0014-0000-FFFF-FFFF43000000}" cache="PVTJRNLRekeningnummer" caption="Rekeningnummer" style="SlicerStyleDark5" rowHeight="241300"/>
  <slicer name="slcPVTJRNLLooncode" xr10:uid="{00000000-0014-0000-FFFF-FFFF44000000}" cache="PVTJRNLLooncode" caption="Looncode" style="SlicerStyleDark5" rowHeight="241300"/>
  <slicer name="slcPVTJRNLAfdeling" xr10:uid="{00000000-0014-0000-FFFF-FFFF45000000}" cache="PVTJRNLAfdeling" caption="Afdeling" style="SlicerStyleDark5" rowHeight="241300"/>
  <slicer name="slcPVTJRNLKostenplaats" xr10:uid="{00000000-0014-0000-FFFF-FFFF46000000}" cache="PVTJRNLKostenplaats" caption="Kostenplaats" style="SlicerStyleDark5" rowHeight="241300"/>
  <slicer name="slcPVTJRNLKostendrager" xr10:uid="{00000000-0014-0000-FFFF-FFFF47000000}" cache="PVTJRNLKostendrager" caption="Kostendrager" style="SlicerStyleDark5" rowHeight="241300"/>
  <slicer name="slcPVTJRNLManager" xr10:uid="{00000000-0014-0000-FFFF-FFFF48000000}" cache="PVTJRNLManager" caption="Manager" style="SlicerStyleDark5" rowHeight="241300"/>
  <slicer name="slcPVTJRNLWerknemer" xr10:uid="{00000000-0014-0000-FFFF-FFFF49000000}" cache="PVTJRNLWerknemer" caption="Werknemer" style="SlicerStyleDark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tamkaart werkgever_2" displayName="Stamkaart_werkgever_2" ref="B20:F31" totalsRowShown="0">
  <tableColumns count="5">
    <tableColumn id="1" xr3:uid="{00000000-0010-0000-0000-000001000000}" name="Tarieven"/>
    <tableColumn id="2" xr3:uid="{00000000-0010-0000-0000-000002000000}" name="Kolom1" dataDxfId="2014"/>
    <tableColumn id="3" xr3:uid="{00000000-0010-0000-0000-000003000000}" name=" " dataDxfId="2013"/>
    <tableColumn id="4" xr3:uid="{00000000-0010-0000-0000-000004000000}" name="% Werknemer" dataDxfId="2012"/>
    <tableColumn id="5" xr3:uid="{00000000-0010-0000-0000-000005000000}" name="% Werkgever" dataDxfId="2011"/>
  </tableColumns>
  <tableStyleInfo name="TableStyleLight1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9000000}" name="Loonaangifte248893658L01" displayName="Loonaangifte248893658L01" ref="B5:P46" totalsRowShown="0" headerRowDxfId="1951">
  <tableColumns count="15">
    <tableColumn id="1" xr3:uid="{00000000-0010-0000-0900-000001000000}" name="LH: 248893658L01" dataDxfId="1950"/>
    <tableColumn id="2" xr3:uid="{00000000-0010-0000-0900-000002000000}" name="1 " dataDxfId="1949"/>
    <tableColumn id="3" xr3:uid="{00000000-0010-0000-0900-000003000000}" name="2 " dataDxfId="1948"/>
    <tableColumn id="4" xr3:uid="{00000000-0010-0000-0900-000004000000}" name="3 " dataDxfId="1947"/>
    <tableColumn id="5" xr3:uid="{00000000-0010-0000-0900-000005000000}" name="4 " dataDxfId="1946"/>
    <tableColumn id="6" xr3:uid="{00000000-0010-0000-0900-000006000000}" name="5 " dataDxfId="1945"/>
    <tableColumn id="7" xr3:uid="{00000000-0010-0000-0900-000007000000}" name="6 " dataDxfId="1944"/>
    <tableColumn id="8" xr3:uid="{00000000-0010-0000-0900-000008000000}" name="7 " dataDxfId="1943"/>
    <tableColumn id="9" xr3:uid="{00000000-0010-0000-0900-000009000000}" name="8 " dataDxfId="1942"/>
    <tableColumn id="10" xr3:uid="{00000000-0010-0000-0900-00000A000000}" name="9 " dataDxfId="1941"/>
    <tableColumn id="11" xr3:uid="{00000000-0010-0000-0900-00000B000000}" name="10 " dataDxfId="1940"/>
    <tableColumn id="12" xr3:uid="{00000000-0010-0000-0900-00000C000000}" name="11 " dataDxfId="1939"/>
    <tableColumn id="13" xr3:uid="{00000000-0010-0000-0900-00000D000000}" name="12 " dataDxfId="1938"/>
    <tableColumn id="14" xr3:uid="{00000000-0010-0000-0900-00000E000000}" name="13 " dataDxfId="1937"/>
    <tableColumn id="15" xr3:uid="{00000000-0010-0000-0900-00000F000000}" name="Totaal" dataDxfId="1936"/>
  </tableColumns>
  <tableStyleInfo name="TableStyleLight13"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63000000}" name="Kostprijslijst" displayName="Kostprijslijst" ref="B9:AC39" totalsRowShown="0" headerRowDxfId="564">
  <tableColumns count="28">
    <tableColumn id="1" xr3:uid="{00000000-0010-0000-6300-000001000000}" name="Werknemer"/>
    <tableColumn id="2" xr3:uid="{00000000-0010-0000-6300-000002000000}" name="Naam">
      <calculatedColumnFormula>VLOOKUP($B10,'Contracten'!$B:$D,2,FALSE)</calculatedColumnFormula>
    </tableColumn>
    <tableColumn id="3" xr3:uid="{00000000-0010-0000-6300-000003000000}" name="Verloning"/>
    <tableColumn id="4" xr3:uid="{00000000-0010-0000-6300-000004000000}" name="Functie"/>
    <tableColumn id="5" xr3:uid="{00000000-0010-0000-6300-000005000000}" name="Uren per jaar"/>
    <tableColumn id="6" xr3:uid="{00000000-0010-0000-6300-000006000000}" name="FT uren" dataDxfId="563">
      <calculatedColumnFormula>IFERROR(VLOOKUP($B10,'FTE Overzicht'!$B:$J,6,FALSE),0)</calculatedColumnFormula>
    </tableColumn>
    <tableColumn id="7" xr3:uid="{00000000-0010-0000-6300-000007000000}" name="PT uren" dataDxfId="562">
      <calculatedColumnFormula>IFERROR(VLOOKUP($B10,'FTE Overzicht'!$B:$J,7,FALSE),0)</calculatedColumnFormula>
    </tableColumn>
    <tableColumn id="8" xr3:uid="{00000000-0010-0000-6300-000008000000}" name="% Parttime" dataDxfId="561">
      <calculatedColumnFormula>VLOOKUP($B10,'Contracten'!$B:$AD,17,FALSE)</calculatedColumnFormula>
    </tableColumn>
    <tableColumn id="9" xr3:uid="{00000000-0010-0000-6300-000009000000}" name="Ft-Loon" dataDxfId="560">
      <calculatedColumnFormula>VLOOKUP($B10,'Contracten'!$B:$AD,22,FALSE)</calculatedColumnFormula>
    </tableColumn>
    <tableColumn id="10" xr3:uid="{00000000-0010-0000-6300-00000A000000}" name="PT-loon" dataDxfId="559">
      <calculatedColumnFormula>(J10*(I10/100))</calculatedColumnFormula>
    </tableColumn>
    <tableColumn id="11" xr3:uid="{00000000-0010-0000-6300-00000B000000}" name="Uurloon" dataDxfId="558">
      <calculatedColumnFormula>VLOOKUP($B10,'Contracten'!$B:$AD,21,FALSE)</calculatedColumnFormula>
    </tableColumn>
    <tableColumn id="12" xr3:uid="{00000000-0010-0000-6300-00000C000000}" name="Perioden">
      <calculatedColumnFormula>IFERROR(VLOOKUP($B10&amp;", "&amp;$C10&amp;"_lc",'Loonkosten werknemer'!$B:$S,18,FALSE),0)</calculatedColumnFormula>
    </tableColumn>
    <tableColumn id="13" xr3:uid="{00000000-0010-0000-6300-00000D000000}" name="Loonkosten" dataDxfId="557">
      <calculatedColumnFormula>IFERROR(IF($C$6="",VLOOKUP($B10&amp;", "&amp;$C10&amp;"_lc",'Loonkosten werknemer'!$B:$Q,16,FALSE),IF($C$6=0,VLOOKUP($B10&amp;", "&amp;$C10&amp;", "&amp;$D10&amp;"_lc",'Loonkosten werknemer'!$B:$Q,16,FALSE)/$M10,VLOOKUP($B10&amp;", "&amp;$C10&amp;", "&amp;$D10&amp;"_lc",'Loonkosten werknemer'!$B:$Q,$C$6+2,FALSE))),0)</calculatedColumnFormula>
    </tableColumn>
    <tableColumn id="14" xr3:uid="{00000000-0010-0000-6300-00000E000000}" name=" Uren" dataDxfId="556">
      <calculatedColumnFormula>IFERROR(IF($C$6="",VLOOKUP($B10&amp;", "&amp;$C10&amp;"_uren",'Loonkosten werknemer'!$B:$Q,16,FALSE),IF($C$6=0,ROUND(VLOOKUP($B10&amp;", "&amp;$C10&amp;", "&amp;$D10&amp;"_uren",'Loonkosten werknemer'!$B:$Q,16,FALSE)/$M10,2),VLOOKUP($B10&amp;", "&amp;$C10&amp;", "&amp;$D10&amp;"_uren",'Loonkosten werknemer'!$B:$Q,$C$6+2,FALSE))),0)</calculatedColumnFormula>
    </tableColumn>
    <tableColumn id="15" xr3:uid="{00000000-0010-0000-6300-00000F000000}" name=" Per uur" dataDxfId="555">
      <calculatedColumnFormula>IFERROR($N10/$O10,0)</calculatedColumnFormula>
    </tableColumn>
    <tableColumn id="16" xr3:uid="{00000000-0010-0000-6300-000010000000}" name=" Uren " dataDxfId="554">
      <calculatedColumnFormula>IFERROR($Q$8,0)</calculatedColumnFormula>
    </tableColumn>
    <tableColumn id="17" xr3:uid="{00000000-0010-0000-6300-000011000000}" name=" % " dataDxfId="553">
      <calculatedColumnFormula>IFERROR($R$8,0)</calculatedColumnFormula>
    </tableColumn>
    <tableColumn id="18" xr3:uid="{00000000-0010-0000-6300-000012000000}" name=" %  " dataDxfId="552">
      <calculatedColumnFormula>IFERROR($S$8,0)</calculatedColumnFormula>
    </tableColumn>
    <tableColumn id="19" xr3:uid="{00000000-0010-0000-6300-000013000000}" name="  Uren " dataDxfId="551">
      <calculatedColumnFormula>IFERROR(ROUND((((1-($Q10/$F10))- $R10)*$S10)*$O10,2),0)</calculatedColumnFormula>
    </tableColumn>
    <tableColumn id="20" xr3:uid="{00000000-0010-0000-6300-000014000000}" name=" Per uur " dataDxfId="550">
      <calculatedColumnFormula>IFERROR($N10/$T10,0)</calculatedColumnFormula>
    </tableColumn>
    <tableColumn id="21" xr3:uid="{00000000-0010-0000-6300-000015000000}" name=" Opslag" dataDxfId="549">
      <calculatedColumnFormula>IFERROR($V$8,0)</calculatedColumnFormula>
    </tableColumn>
    <tableColumn id="22" xr3:uid="{00000000-0010-0000-6300-000016000000}" name=" Opslag " dataDxfId="548">
      <calculatedColumnFormula>IFERROR((($U10+$V10)/W$8) - ($U10+$V10),0)</calculatedColumnFormula>
    </tableColumn>
    <tableColumn id="23" xr3:uid="{00000000-0010-0000-6300-000017000000}" name=" Per uur  " dataDxfId="547">
      <calculatedColumnFormula>IFERROR($U10 + $V10 + $W10,0)</calculatedColumnFormula>
    </tableColumn>
    <tableColumn id="24" xr3:uid="{00000000-0010-0000-6300-000018000000}" name=" Opslag  " dataDxfId="546">
      <calculatedColumnFormula>IFERROR(($X10 * Y$8),0)</calculatedColumnFormula>
    </tableColumn>
    <tableColumn id="25" xr3:uid="{00000000-0010-0000-6300-000019000000}" name="  Per uur  " dataDxfId="545">
      <calculatedColumnFormula>IFERROR($X10 + $Y10,0)</calculatedColumnFormula>
    </tableColumn>
    <tableColumn id="26" xr3:uid="{00000000-0010-0000-6300-00001A000000}" name="Kolom1">
      <calculatedColumnFormula>IFERROR((($V10 + $W10+$Y10)*$T10),0)</calculatedColumnFormula>
    </tableColumn>
    <tableColumn id="27" xr3:uid="{00000000-0010-0000-6300-00001B000000}" name="Afdeling"/>
    <tableColumn id="28" xr3:uid="{00000000-0010-0000-6300-00001C000000}" name="Manager"/>
  </tableColumns>
  <tableStyleInfo name="TableStyleLight13"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64000000}" name="tblWKRVerkortBasis" displayName="tblWKRVerkortBasis" ref="B5:J8" totalsRowShown="0">
  <tableColumns count="9">
    <tableColumn id="1" xr3:uid="{00000000-0010-0000-6400-000001000000}" name="BEREKENING VRIJE RUIMTE en EINDHEFFING"/>
    <tableColumn id="2" xr3:uid="{00000000-0010-0000-6400-000002000000}" name="Loon forfait" dataDxfId="544"/>
    <tableColumn id="3" xr3:uid="{00000000-0010-0000-6400-000003000000}" name="Perc. forfait" dataDxfId="543"/>
    <tableColumn id="4" xr3:uid="{00000000-0010-0000-6400-000004000000}" name="Ruimte" dataDxfId="542"/>
    <tableColumn id="5" xr3:uid="{00000000-0010-0000-6400-000005000000}" name="Sal.adm." dataDxfId="541"/>
    <tableColumn id="6" xr3:uid="{00000000-0010-0000-6400-000006000000}" name="Fin.adm." dataDxfId="540">
      <calculatedColumnFormula>$G$17 +tblWKRVerkort[[#Totals],[Kosten forfait]]</calculatedColumnFormula>
    </tableColumn>
    <tableColumn id="7" xr3:uid="{00000000-0010-0000-6400-000007000000}" name="Kosten totaal" dataDxfId="539">
      <calculatedColumnFormula>F6+G6</calculatedColumnFormula>
    </tableColumn>
    <tableColumn id="8" xr3:uid="{00000000-0010-0000-6400-000008000000}" name="Vrije ruimte" dataDxfId="538">
      <calculatedColumnFormula>E6-H6</calculatedColumnFormula>
    </tableColumn>
    <tableColumn id="9" xr3:uid="{00000000-0010-0000-6400-000009000000}" name="EH 80%" dataDxfId="537">
      <calculatedColumnFormula>IF((I6&lt;0),ROUND(((80/100)*I6*-1),0),0)</calculatedColumnFormula>
    </tableColumn>
  </tableColumns>
  <tableStyleInfo name="TableStyleLight13"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5000000}" name="tblWKRVerkortKop" displayName="tblWKRVerkortKop" ref="B10:J17" totalsRowCount="1">
  <tableColumns count="9">
    <tableColumn id="1" xr3:uid="{00000000-0010-0000-6500-000001000000}" name="SALARISADMINISTRATIE " totalsRowLabel="Totaal"/>
    <tableColumn id="2" xr3:uid="{00000000-0010-0000-6500-000002000000}" name="Periode" dataDxfId="536"/>
    <tableColumn id="3" xr3:uid="{00000000-0010-0000-6500-000003000000}" name="Fiscaalloon" totalsRowFunction="sum" dataDxfId="535"/>
    <tableColumn id="4" xr3:uid="{00000000-0010-0000-6500-000004000000}" name="Vrije ruimte" totalsRowFunction="sum" dataDxfId="534"/>
    <tableColumn id="5" xr3:uid="{00000000-0010-0000-6500-000005000000}" name="Sal. adm." totalsRowFunction="sum" dataDxfId="533"/>
    <tableColumn id="6" xr3:uid="{00000000-0010-0000-6500-000006000000}" name="Fin. adm." totalsRowFunction="sum" dataDxfId="532"/>
    <tableColumn id="7" xr3:uid="{00000000-0010-0000-6500-000007000000}" name="Gem. Fin." totalsRowFunction="custom" dataDxfId="531">
      <totalsRowFormula>IFERROR(ROUND(AVERAGE(G$11:G16),2),0)</totalsRowFormula>
    </tableColumn>
    <tableColumn id="8" xr3:uid="{00000000-0010-0000-6500-000008000000}" name="Fiscaalloon wit" totalsRowFunction="sum" dataDxfId="530"/>
    <tableColumn id="9" xr3:uid="{00000000-0010-0000-6500-000009000000}" name="Fiscaalloon groen" totalsRowFunction="sum" dataDxfId="529"/>
  </tableColumns>
  <tableStyleInfo name="TableStyleLight13"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66000000}" name="tblWKRVerkort" displayName="tblWKRVerkort" ref="B19:M60" totalsRowCount="1" dataDxfId="528" totalsRowDxfId="527" dataCellStyle="Standaard 3">
  <tableColumns count="12">
    <tableColumn id="2" xr3:uid="{00000000-0010-0000-6600-000002000000}" name="FINANCIELE ADMINISTRATIE" dataDxfId="526" totalsRowDxfId="525"/>
    <tableColumn id="3" xr3:uid="{00000000-0010-0000-6600-000003000000}" name="Grootboek" dataDxfId="524" totalsRowDxfId="523"/>
    <tableColumn id="4" xr3:uid="{00000000-0010-0000-6600-000004000000}" name="Bedrag (ingave)" totalsRowFunction="sum" dataDxfId="522" totalsRowDxfId="521"/>
    <tableColumn id="5" xr3:uid="{00000000-0010-0000-6600-000005000000}" name="Categorie" dataDxfId="520" totalsRowDxfId="519" dataCellStyle="Valuta 2 2 2 3 2 3"/>
    <tableColumn id="6" xr3:uid="{00000000-0010-0000-6600-000006000000}" name="Btw" dataDxfId="518" totalsRowDxfId="517"/>
    <tableColumn id="7" xr3:uid="{00000000-0010-0000-6600-000007000000}" name="Kosten forfait" totalsRowFunction="sum" dataDxfId="516" totalsRowDxfId="515" dataCellStyle="Valuta 2 2 2 3 2 3">
      <calculatedColumnFormula>IF((E20="Forfait"),D20+(D20*F20),"")</calculatedColumnFormula>
    </tableColumn>
    <tableColumn id="8" xr3:uid="{00000000-0010-0000-6600-000008000000}" name="Opmerkingen" dataDxfId="514" totalsRowDxfId="513" dataCellStyle="Standaard 3"/>
    <tableColumn id="1" xr3:uid="{00000000-0010-0000-6600-000001000000}" name=" " dataDxfId="512" totalsRowDxfId="511" dataCellStyle="Standaard 3"/>
    <tableColumn id="9" xr3:uid="{00000000-0010-0000-6600-000009000000}" name="  " dataDxfId="510" totalsRowDxfId="509" dataCellStyle="Standaard 3"/>
    <tableColumn id="10" xr3:uid="{00000000-0010-0000-6600-00000A000000}" name="   " dataDxfId="508" totalsRowDxfId="507" dataCellStyle="Standaard 3"/>
    <tableColumn id="11" xr3:uid="{00000000-0010-0000-6600-00000B000000}" name="    " dataDxfId="506" totalsRowDxfId="505" dataCellStyle="Standaard 3"/>
    <tableColumn id="12" xr3:uid="{00000000-0010-0000-6600-00000C000000}" name="     " dataDxfId="504" totalsRowDxfId="503" dataCellStyle="Standaard 3"/>
  </tableColumns>
  <tableStyleInfo name="TableStyleLight13"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7000000}" name="tblWKRUitgebreidBasis" displayName="tblWKRUitgebreidBasis" ref="B5:J8" totalsRowShown="0">
  <tableColumns count="9">
    <tableColumn id="1" xr3:uid="{00000000-0010-0000-6700-000001000000}" name="BEREKENING VRIJE RUIMTE en EINDHEFFING"/>
    <tableColumn id="2" xr3:uid="{00000000-0010-0000-6700-000002000000}" name="Loon forfait" dataDxfId="502"/>
    <tableColumn id="3" xr3:uid="{00000000-0010-0000-6700-000003000000}" name="Perc. forfait" dataDxfId="501"/>
    <tableColumn id="4" xr3:uid="{00000000-0010-0000-6700-000004000000}" name="Ruimte" dataDxfId="500"/>
    <tableColumn id="5" xr3:uid="{00000000-0010-0000-6700-000005000000}" name="Sal.adm." dataDxfId="499"/>
    <tableColumn id="6" xr3:uid="{00000000-0010-0000-6700-000006000000}" name="Fin.adm." dataDxfId="498">
      <calculatedColumnFormula>$G$17 +tblWKRUitgebreid[[#Totals],[Kosten forfait]]</calculatedColumnFormula>
    </tableColumn>
    <tableColumn id="7" xr3:uid="{00000000-0010-0000-6700-000007000000}" name="Kosten totaal" dataDxfId="497">
      <calculatedColumnFormula>F6+G6</calculatedColumnFormula>
    </tableColumn>
    <tableColumn id="8" xr3:uid="{00000000-0010-0000-6700-000008000000}" name="Vrije ruimte" dataDxfId="496">
      <calculatedColumnFormula>E6-H6</calculatedColumnFormula>
    </tableColumn>
    <tableColumn id="9" xr3:uid="{00000000-0010-0000-6700-000009000000}" name="EH 80%" dataDxfId="495">
      <calculatedColumnFormula>IF((I6&lt;0),ROUND(((80/100)*I6*-1),0),0)</calculatedColumnFormula>
    </tableColumn>
  </tableColumns>
  <tableStyleInfo name="TableStyleLight13"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8000000}" name="tblWKRUitgebreidKop" displayName="tblWKRUitgebreidKop" ref="B10:J17" totalsRowCount="1">
  <tableColumns count="9">
    <tableColumn id="1" xr3:uid="{00000000-0010-0000-6800-000001000000}" name="SALARISADMINISTRATIE " totalsRowLabel="Totaal"/>
    <tableColumn id="2" xr3:uid="{00000000-0010-0000-6800-000002000000}" name="Periode" dataDxfId="494"/>
    <tableColumn id="3" xr3:uid="{00000000-0010-0000-6800-000003000000}" name="Fiscaalloon" totalsRowFunction="sum" dataDxfId="493"/>
    <tableColumn id="4" xr3:uid="{00000000-0010-0000-6800-000004000000}" name="Vrije ruimte" totalsRowFunction="sum" dataDxfId="492"/>
    <tableColumn id="5" xr3:uid="{00000000-0010-0000-6800-000005000000}" name="Sal. adm." totalsRowFunction="sum" dataDxfId="491"/>
    <tableColumn id="6" xr3:uid="{00000000-0010-0000-6800-000006000000}" name="Fin. adm." totalsRowFunction="sum" dataDxfId="490"/>
    <tableColumn id="7" xr3:uid="{00000000-0010-0000-6800-000007000000}" name="Gem. Fin." totalsRowFunction="custom" dataDxfId="489">
      <totalsRowFormula>IFERROR(ROUND(AVERAGE(G$11:G16),2),0)</totalsRowFormula>
    </tableColumn>
    <tableColumn id="8" xr3:uid="{00000000-0010-0000-6800-000008000000}" name="Fiscaalloon wit" totalsRowFunction="sum" dataDxfId="488"/>
    <tableColumn id="9" xr3:uid="{00000000-0010-0000-6800-000009000000}" name="Fiscaalloon groen" totalsRowFunction="sum" dataDxfId="487"/>
  </tableColumns>
  <tableStyleInfo name="TableStyleLight13"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69000000}" name="tblWKRUitgebreid" displayName="tblWKRUitgebreid" ref="B19:M143" totalsRowCount="1" headerRowDxfId="486" dataDxfId="485" totalsRowDxfId="484" dataCellStyle="Standaard 2">
  <tableColumns count="12">
    <tableColumn id="2" xr3:uid="{00000000-0010-0000-6900-000002000000}" name="FINANCIELE ADMINISTRATIE" dataDxfId="483" totalsRowDxfId="482" dataCellStyle="Standaard 2"/>
    <tableColumn id="3" xr3:uid="{00000000-0010-0000-6900-000003000000}" name="Grootboek" dataDxfId="481" totalsRowDxfId="480" dataCellStyle="Standaard 2"/>
    <tableColumn id="4" xr3:uid="{00000000-0010-0000-6900-000004000000}" name="Bedrag (ingave)" dataDxfId="479" totalsRowDxfId="478" dataCellStyle="Standaard 2"/>
    <tableColumn id="5" xr3:uid="{00000000-0010-0000-6900-000005000000}" name="Categorie" dataDxfId="477" totalsRowDxfId="476" dataCellStyle="Standaard 2"/>
    <tableColumn id="6" xr3:uid="{00000000-0010-0000-6900-000006000000}" name="BTW" dataDxfId="475" totalsRowDxfId="474" dataCellStyle="Standaard 2"/>
    <tableColumn id="7" xr3:uid="{00000000-0010-0000-6900-000007000000}" name="Kosten forfait" totalsRowFunction="sum" dataDxfId="473" totalsRowDxfId="472" dataCellStyle="Standaard 2"/>
    <tableColumn id="8" xr3:uid="{00000000-0010-0000-6900-000008000000}" name="Opmerking" dataDxfId="471" totalsRowDxfId="470" dataCellStyle="Standaard 2"/>
    <tableColumn id="1" xr3:uid="{00000000-0010-0000-6900-000001000000}" name=" " dataDxfId="469" totalsRowDxfId="468" dataCellStyle="Standaard 2"/>
    <tableColumn id="9" xr3:uid="{00000000-0010-0000-6900-000009000000}" name="  " dataDxfId="467" totalsRowDxfId="466" dataCellStyle="Standaard 2"/>
    <tableColumn id="10" xr3:uid="{00000000-0010-0000-6900-00000A000000}" name="   " dataDxfId="465" totalsRowDxfId="464" dataCellStyle="Standaard 2"/>
    <tableColumn id="11" xr3:uid="{00000000-0010-0000-6900-00000B000000}" name="    " dataDxfId="463" totalsRowDxfId="462" dataCellStyle="Standaard 2"/>
    <tableColumn id="12" xr3:uid="{00000000-0010-0000-6900-00000C000000}" name="     " dataDxfId="461" totalsRowDxfId="460" dataCellStyle="Standaard 2"/>
  </tableColumns>
  <tableStyleInfo name="TableStyleLight13"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A000000}" name="Verzuimoverzicht" displayName="Verzuimoverzicht" ref="B5:U274" totalsRowShown="0" headerRowDxfId="459">
  <autoFilter ref="B5:U274" xr:uid="{00000000-0009-0000-0100-00006A000000}">
    <filterColumn colId="1">
      <filters>
        <filter val="2021"/>
      </filters>
    </filterColumn>
    <filterColumn colId="6">
      <customFilters>
        <customFilter operator="notEqual" val=" "/>
      </customFilters>
    </filterColumn>
  </autoFilter>
  <tableColumns count="20">
    <tableColumn id="1" xr3:uid="{00000000-0010-0000-6A00-000001000000}" name="Werknemer"/>
    <tableColumn id="2" xr3:uid="{00000000-0010-0000-6A00-000002000000}" name="Jaar" dataDxfId="458"/>
    <tableColumn id="3" xr3:uid="{00000000-0010-0000-6A00-000003000000}" name="Periode" dataDxfId="457"/>
    <tableColumn id="4" xr3:uid="{00000000-0010-0000-6A00-000004000000}" name="In dienst" dataDxfId="456"/>
    <tableColumn id="5" xr3:uid="{00000000-0010-0000-6A00-000005000000}" name="Uit dienst" dataDxfId="455"/>
    <tableColumn id="6" xr3:uid="{00000000-0010-0000-6A00-000006000000}" name="% PT" dataDxfId="454"/>
    <tableColumn id="7" xr3:uid="{00000000-0010-0000-6A00-000007000000}" name="Dossier"/>
    <tableColumn id="8" xr3:uid="{00000000-0010-0000-6A00-000008000000}" name="Startdatum verzuim" dataDxfId="453"/>
    <tableColumn id="9" xr3:uid="{00000000-0010-0000-6A00-000009000000}" name="Einddatum verzuim" dataDxfId="452"/>
    <tableColumn id="10" xr3:uid="{00000000-0010-0000-6A00-00000A000000}" name="Percentage" dataDxfId="451"/>
    <tableColumn id="11" xr3:uid="{00000000-0010-0000-6A00-00000B000000}" name="Verzuimduur in dagen" dataDxfId="450"/>
    <tableColumn id="12" xr3:uid="{00000000-0010-0000-6A00-00000C000000}" name="Verzuimduurklasse"/>
    <tableColumn id="13" xr3:uid="{00000000-0010-0000-6A00-00000D000000}" name="Verzuimuren" dataDxfId="449"/>
    <tableColumn id="14" xr3:uid="{00000000-0010-0000-6A00-00000E000000}" name="Verloonde uren" dataDxfId="448"/>
    <tableColumn id="15" xr3:uid="{00000000-0010-0000-6A00-00000F000000}" name="% Verzuim" dataDxfId="447"/>
    <tableColumn id="16" xr3:uid="{00000000-0010-0000-6A00-000010000000}" name="Loonkosten" dataDxfId="446"/>
    <tableColumn id="17" xr3:uid="{00000000-0010-0000-6A00-000011000000}" name="Loonkosten verzuim" dataDxfId="445"/>
    <tableColumn id="18" xr3:uid="{00000000-0010-0000-6A00-000012000000}" name="Afdeling"/>
    <tableColumn id="19" xr3:uid="{00000000-0010-0000-6A00-000013000000}" name="Functie"/>
    <tableColumn id="20" xr3:uid="{00000000-0010-0000-6A00-000014000000}" name="Manager"/>
  </tableColumns>
  <tableStyleInfo name="TableStyleLight13"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B000000}" name="Loonkostenprognose werkgever" displayName="Loonkostenprognose_werkgever" ref="B5:R28" totalsRowShown="0" headerRowDxfId="436">
  <tableColumns count="17">
    <tableColumn id="1" xr3:uid="{00000000-0010-0000-6B00-000001000000}" name="Omschrijving"/>
    <tableColumn id="2" xr3:uid="{00000000-0010-0000-6B00-000002000000}" name="LC"/>
    <tableColumn id="3" xr3:uid="{00000000-0010-0000-6B00-000003000000}" name="1" dataDxfId="435"/>
    <tableColumn id="4" xr3:uid="{00000000-0010-0000-6B00-000004000000}" name="2" dataDxfId="434"/>
    <tableColumn id="5" xr3:uid="{00000000-0010-0000-6B00-000005000000}" name="3" dataDxfId="433"/>
    <tableColumn id="6" xr3:uid="{00000000-0010-0000-6B00-000006000000}" name="4" dataDxfId="432"/>
    <tableColumn id="7" xr3:uid="{00000000-0010-0000-6B00-000007000000}" name="5" dataDxfId="431"/>
    <tableColumn id="8" xr3:uid="{00000000-0010-0000-6B00-000008000000}" name="6" dataDxfId="430"/>
    <tableColumn id="9" xr3:uid="{00000000-0010-0000-6B00-000009000000}" name="7" dataDxfId="429"/>
    <tableColumn id="10" xr3:uid="{00000000-0010-0000-6B00-00000A000000}" name="8" dataDxfId="428"/>
    <tableColumn id="11" xr3:uid="{00000000-0010-0000-6B00-00000B000000}" name="9" dataDxfId="427"/>
    <tableColumn id="12" xr3:uid="{00000000-0010-0000-6B00-00000C000000}" name="10" dataDxfId="426"/>
    <tableColumn id="13" xr3:uid="{00000000-0010-0000-6B00-00000D000000}" name="11" dataDxfId="425"/>
    <tableColumn id="14" xr3:uid="{00000000-0010-0000-6B00-00000E000000}" name="12" dataDxfId="424"/>
    <tableColumn id="15" xr3:uid="{00000000-0010-0000-6B00-00000F000000}" name="13" dataDxfId="423"/>
    <tableColumn id="16" xr3:uid="{00000000-0010-0000-6B00-000010000000}" name="Totaal" dataDxfId="422"/>
    <tableColumn id="17" xr3:uid="{00000000-0010-0000-6B00-000011000000}" name="%" dataDxfId="421"/>
  </tableColumns>
  <tableStyleInfo name="TableStyleLight13"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C000000}" name="Loonkostenprognose werknemer5" displayName="Loonkostenprognose_werknemer5" ref="B5:W22" totalsRowShown="0">
  <tableColumns count="22">
    <tableColumn id="1" xr3:uid="{00000000-0010-0000-6C00-000001000000}" name="1, Anniek Vos - den Otter, A.J."/>
    <tableColumn id="2" xr3:uid="{00000000-0010-0000-6C00-000002000000}" name="LC"/>
    <tableColumn id="3" xr3:uid="{00000000-0010-0000-6C00-000003000000}" name="1" dataDxfId="420"/>
    <tableColumn id="4" xr3:uid="{00000000-0010-0000-6C00-000004000000}" name="2" dataDxfId="419"/>
    <tableColumn id="5" xr3:uid="{00000000-0010-0000-6C00-000005000000}" name="3" dataDxfId="418"/>
    <tableColumn id="6" xr3:uid="{00000000-0010-0000-6C00-000006000000}" name="4" dataDxfId="417"/>
    <tableColumn id="7" xr3:uid="{00000000-0010-0000-6C00-000007000000}" name="5" dataDxfId="416"/>
    <tableColumn id="8" xr3:uid="{00000000-0010-0000-6C00-000008000000}" name="6" dataDxfId="415"/>
    <tableColumn id="9" xr3:uid="{00000000-0010-0000-6C00-000009000000}" name="7" dataDxfId="414">
      <calculatedColumnFormula>$I6*1.02</calculatedColumnFormula>
    </tableColumn>
    <tableColumn id="10" xr3:uid="{00000000-0010-0000-6C00-00000A000000}" name="8" dataDxfId="413">
      <calculatedColumnFormula>$I6*1.02</calculatedColumnFormula>
    </tableColumn>
    <tableColumn id="11" xr3:uid="{00000000-0010-0000-6C00-00000B000000}" name="9" dataDxfId="412">
      <calculatedColumnFormula>$I6*1.02</calculatedColumnFormula>
    </tableColumn>
    <tableColumn id="12" xr3:uid="{00000000-0010-0000-6C00-00000C000000}" name="10" dataDxfId="411">
      <calculatedColumnFormula>$I6*1.02</calculatedColumnFormula>
    </tableColumn>
    <tableColumn id="13" xr3:uid="{00000000-0010-0000-6C00-00000D000000}" name="11" dataDxfId="410">
      <calculatedColumnFormula>$I6*1.02</calculatedColumnFormula>
    </tableColumn>
    <tableColumn id="14" xr3:uid="{00000000-0010-0000-6C00-00000E000000}" name="12" dataDxfId="409">
      <calculatedColumnFormula>$I6*1.02</calculatedColumnFormula>
    </tableColumn>
    <tableColumn id="15" xr3:uid="{00000000-0010-0000-6C00-00000F000000}" name="13" dataDxfId="408"/>
    <tableColumn id="16" xr3:uid="{00000000-0010-0000-6C00-000010000000}" name="Totaal" dataDxfId="407"/>
    <tableColumn id="17" xr3:uid="{00000000-0010-0000-6C00-000011000000}" name="Werknemer"/>
    <tableColumn id="18" xr3:uid="{00000000-0010-0000-6C00-000012000000}" name="Afdeling"/>
    <tableColumn id="19" xr3:uid="{00000000-0010-0000-6C00-000013000000}" name="Kostenplaats"/>
    <tableColumn id="20" xr3:uid="{00000000-0010-0000-6C00-000014000000}" name="Grootboek"/>
    <tableColumn id="21" xr3:uid="{00000000-0010-0000-6C00-000015000000}" name="Uit dienst"/>
    <tableColumn id="22" xr3:uid="{00000000-0010-0000-6C00-000016000000}" name="Lonersoort"/>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Reserveringen" displayName="Reserveringen" ref="B5:J68" totalsRowShown="0" headerRowDxfId="1935">
  <tableColumns count="9">
    <tableColumn id="1" xr3:uid="{00000000-0010-0000-0A00-000001000000}" name="Component" dataDxfId="1934"/>
    <tableColumn id="2" xr3:uid="{00000000-0010-0000-0A00-000002000000}" name="Omschrijving"/>
    <tableColumn id="3" xr3:uid="{00000000-0010-0000-0A00-000003000000}" name="Werknemer" dataDxfId="1933"/>
    <tableColumn id="4" xr3:uid="{00000000-0010-0000-0A00-000004000000}" name="Naam"/>
    <tableColumn id="5" xr3:uid="{00000000-0010-0000-0A00-000005000000}" name="Kolom1"/>
    <tableColumn id="6" xr3:uid="{00000000-0010-0000-0A00-000006000000}" name="Saldo" dataDxfId="1932"/>
    <tableColumn id="7" xr3:uid="{00000000-0010-0000-0A00-000007000000}" name="% Opslag sv" dataDxfId="1931"/>
    <tableColumn id="8" xr3:uid="{00000000-0010-0000-0A00-000008000000}" name="Opslag"/>
    <tableColumn id="9" xr3:uid="{00000000-0010-0000-0A00-000009000000}" name="Opslag sv" dataDxfId="1930"/>
  </tableColumns>
  <tableStyleInfo name="TableStyleLight13"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D000000}" name="Loonkostenprognose werknemer24" displayName="Loonkostenprognose_werknemer24" ref="B24:W41" totalsRowShown="0">
  <tableColumns count="22">
    <tableColumn id="1" xr3:uid="{00000000-0010-0000-6D00-000001000000}" name="2, Chantal Hendriks -  Nijkamp, C."/>
    <tableColumn id="2" xr3:uid="{00000000-0010-0000-6D00-000002000000}" name="LC"/>
    <tableColumn id="3" xr3:uid="{00000000-0010-0000-6D00-000003000000}" name="1" dataDxfId="406"/>
    <tableColumn id="4" xr3:uid="{00000000-0010-0000-6D00-000004000000}" name="2" dataDxfId="405"/>
    <tableColumn id="5" xr3:uid="{00000000-0010-0000-6D00-000005000000}" name="3" dataDxfId="404"/>
    <tableColumn id="6" xr3:uid="{00000000-0010-0000-6D00-000006000000}" name="4" dataDxfId="403"/>
    <tableColumn id="7" xr3:uid="{00000000-0010-0000-6D00-000007000000}" name="5" dataDxfId="402"/>
    <tableColumn id="8" xr3:uid="{00000000-0010-0000-6D00-000008000000}" name="6" dataDxfId="401"/>
    <tableColumn id="9" xr3:uid="{00000000-0010-0000-6D00-000009000000}" name="7" dataDxfId="400">
      <calculatedColumnFormula>$I25*1.02</calculatedColumnFormula>
    </tableColumn>
    <tableColumn id="10" xr3:uid="{00000000-0010-0000-6D00-00000A000000}" name="8" dataDxfId="399">
      <calculatedColumnFormula>$I25*1.02</calculatedColumnFormula>
    </tableColumn>
    <tableColumn id="11" xr3:uid="{00000000-0010-0000-6D00-00000B000000}" name="9" dataDxfId="398">
      <calculatedColumnFormula>$I25*1.02</calculatedColumnFormula>
    </tableColumn>
    <tableColumn id="12" xr3:uid="{00000000-0010-0000-6D00-00000C000000}" name="10" dataDxfId="397">
      <calculatedColumnFormula>$I25*1.02</calculatedColumnFormula>
    </tableColumn>
    <tableColumn id="13" xr3:uid="{00000000-0010-0000-6D00-00000D000000}" name="11" dataDxfId="396">
      <calculatedColumnFormula>$I25*1.02</calculatedColumnFormula>
    </tableColumn>
    <tableColumn id="14" xr3:uid="{00000000-0010-0000-6D00-00000E000000}" name="12" dataDxfId="395">
      <calculatedColumnFormula>$I25*1.02</calculatedColumnFormula>
    </tableColumn>
    <tableColumn id="15" xr3:uid="{00000000-0010-0000-6D00-00000F000000}" name="13" dataDxfId="394"/>
    <tableColumn id="16" xr3:uid="{00000000-0010-0000-6D00-000010000000}" name="Totaal" dataDxfId="393"/>
    <tableColumn id="17" xr3:uid="{00000000-0010-0000-6D00-000011000000}" name="Werknemer"/>
    <tableColumn id="18" xr3:uid="{00000000-0010-0000-6D00-000012000000}" name="Afdeling"/>
    <tableColumn id="19" xr3:uid="{00000000-0010-0000-6D00-000013000000}" name="Kostenplaats"/>
    <tableColumn id="20" xr3:uid="{00000000-0010-0000-6D00-000014000000}" name="Grootboek"/>
    <tableColumn id="21" xr3:uid="{00000000-0010-0000-6D00-000015000000}" name="Uit dienst"/>
    <tableColumn id="22" xr3:uid="{00000000-0010-0000-6D00-000016000000}" name="Lonersoort"/>
  </tableColumns>
  <tableStyleInfo name="TableStyleLight13"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E000000}" name="Loonkostenprognose werknemer43" displayName="Loonkostenprognose_werknemer43" ref="B43:W62" totalsRowShown="0">
  <tableColumns count="22">
    <tableColumn id="1" xr3:uid="{00000000-0010-0000-6E00-000001000000}" name="3, Dionne Peters -  Oude Lashof, D.A."/>
    <tableColumn id="2" xr3:uid="{00000000-0010-0000-6E00-000002000000}" name="LC"/>
    <tableColumn id="3" xr3:uid="{00000000-0010-0000-6E00-000003000000}" name="1" dataDxfId="392"/>
    <tableColumn id="4" xr3:uid="{00000000-0010-0000-6E00-000004000000}" name="2" dataDxfId="391"/>
    <tableColumn id="5" xr3:uid="{00000000-0010-0000-6E00-000005000000}" name="3" dataDxfId="390"/>
    <tableColumn id="6" xr3:uid="{00000000-0010-0000-6E00-000006000000}" name="4" dataDxfId="389"/>
    <tableColumn id="7" xr3:uid="{00000000-0010-0000-6E00-000007000000}" name="5" dataDxfId="388"/>
    <tableColumn id="8" xr3:uid="{00000000-0010-0000-6E00-000008000000}" name="6" dataDxfId="387"/>
    <tableColumn id="9" xr3:uid="{00000000-0010-0000-6E00-000009000000}" name="7" dataDxfId="386">
      <calculatedColumnFormula>$I44*1.02</calculatedColumnFormula>
    </tableColumn>
    <tableColumn id="10" xr3:uid="{00000000-0010-0000-6E00-00000A000000}" name="8" dataDxfId="385">
      <calculatedColumnFormula>$I44*1.02</calculatedColumnFormula>
    </tableColumn>
    <tableColumn id="11" xr3:uid="{00000000-0010-0000-6E00-00000B000000}" name="9" dataDxfId="384">
      <calculatedColumnFormula>$I44*1.02</calculatedColumnFormula>
    </tableColumn>
    <tableColumn id="12" xr3:uid="{00000000-0010-0000-6E00-00000C000000}" name="10" dataDxfId="383">
      <calculatedColumnFormula>$I44*1.02</calculatedColumnFormula>
    </tableColumn>
    <tableColumn id="13" xr3:uid="{00000000-0010-0000-6E00-00000D000000}" name="11" dataDxfId="382">
      <calculatedColumnFormula>$I44*1.02</calculatedColumnFormula>
    </tableColumn>
    <tableColumn id="14" xr3:uid="{00000000-0010-0000-6E00-00000E000000}" name="12" dataDxfId="381">
      <calculatedColumnFormula>$I44*1.02</calculatedColumnFormula>
    </tableColumn>
    <tableColumn id="15" xr3:uid="{00000000-0010-0000-6E00-00000F000000}" name="13" dataDxfId="380"/>
    <tableColumn id="16" xr3:uid="{00000000-0010-0000-6E00-000010000000}" name="Totaal" dataDxfId="379"/>
    <tableColumn id="17" xr3:uid="{00000000-0010-0000-6E00-000011000000}" name="Werknemer"/>
    <tableColumn id="18" xr3:uid="{00000000-0010-0000-6E00-000012000000}" name="Afdeling"/>
    <tableColumn id="19" xr3:uid="{00000000-0010-0000-6E00-000013000000}" name="Kostenplaats"/>
    <tableColumn id="20" xr3:uid="{00000000-0010-0000-6E00-000014000000}" name="Grootboek"/>
    <tableColumn id="21" xr3:uid="{00000000-0010-0000-6E00-000015000000}" name="Uit dienst"/>
    <tableColumn id="22" xr3:uid="{00000000-0010-0000-6E00-000016000000}" name="Lonersoort"/>
  </tableColumns>
  <tableStyleInfo name="TableStyleLight13"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F000000}" name="Loonkostenprognose werknemer64" displayName="Loonkostenprognose_werknemer64" ref="B64:W81" totalsRowShown="0">
  <tableColumns count="22">
    <tableColumn id="1" xr3:uid="{00000000-0010-0000-6F00-000001000000}" name="4, Helen Mensink, H.I."/>
    <tableColumn id="2" xr3:uid="{00000000-0010-0000-6F00-000002000000}" name="LC"/>
    <tableColumn id="3" xr3:uid="{00000000-0010-0000-6F00-000003000000}" name="1" dataDxfId="378"/>
    <tableColumn id="4" xr3:uid="{00000000-0010-0000-6F00-000004000000}" name="2" dataDxfId="377"/>
    <tableColumn id="5" xr3:uid="{00000000-0010-0000-6F00-000005000000}" name="3" dataDxfId="376"/>
    <tableColumn id="6" xr3:uid="{00000000-0010-0000-6F00-000006000000}" name="4" dataDxfId="375"/>
    <tableColumn id="7" xr3:uid="{00000000-0010-0000-6F00-000007000000}" name="5" dataDxfId="374"/>
    <tableColumn id="8" xr3:uid="{00000000-0010-0000-6F00-000008000000}" name="6" dataDxfId="373"/>
    <tableColumn id="9" xr3:uid="{00000000-0010-0000-6F00-000009000000}" name="7" dataDxfId="372">
      <calculatedColumnFormula>$I65*1.02</calculatedColumnFormula>
    </tableColumn>
    <tableColumn id="10" xr3:uid="{00000000-0010-0000-6F00-00000A000000}" name="8" dataDxfId="371">
      <calculatedColumnFormula>$I65*1.02</calculatedColumnFormula>
    </tableColumn>
    <tableColumn id="11" xr3:uid="{00000000-0010-0000-6F00-00000B000000}" name="9" dataDxfId="370">
      <calculatedColumnFormula>$I65*1.02</calculatedColumnFormula>
    </tableColumn>
    <tableColumn id="12" xr3:uid="{00000000-0010-0000-6F00-00000C000000}" name="10" dataDxfId="369">
      <calculatedColumnFormula>$I65*1.02</calculatedColumnFormula>
    </tableColumn>
    <tableColumn id="13" xr3:uid="{00000000-0010-0000-6F00-00000D000000}" name="11" dataDxfId="368">
      <calculatedColumnFormula>$I65*1.02</calculatedColumnFormula>
    </tableColumn>
    <tableColumn id="14" xr3:uid="{00000000-0010-0000-6F00-00000E000000}" name="12" dataDxfId="367">
      <calculatedColumnFormula>$I65*1.02</calculatedColumnFormula>
    </tableColumn>
    <tableColumn id="15" xr3:uid="{00000000-0010-0000-6F00-00000F000000}" name="13" dataDxfId="366"/>
    <tableColumn id="16" xr3:uid="{00000000-0010-0000-6F00-000010000000}" name="Totaal" dataDxfId="365"/>
    <tableColumn id="17" xr3:uid="{00000000-0010-0000-6F00-000011000000}" name="Werknemer"/>
    <tableColumn id="18" xr3:uid="{00000000-0010-0000-6F00-000012000000}" name="Afdeling"/>
    <tableColumn id="19" xr3:uid="{00000000-0010-0000-6F00-000013000000}" name="Kostenplaats"/>
    <tableColumn id="20" xr3:uid="{00000000-0010-0000-6F00-000014000000}" name="Grootboek"/>
    <tableColumn id="21" xr3:uid="{00000000-0010-0000-6F00-000015000000}" name="Uit dienst"/>
    <tableColumn id="22" xr3:uid="{00000000-0010-0000-6F00-000016000000}" name="Lonersoort"/>
  </tableColumns>
  <tableStyleInfo name="TableStyleLight13"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0000000}" name="Loonkostenprognose werknemer83" displayName="Loonkostenprognose_werknemer83" ref="B83:W100" totalsRowShown="0">
  <tableColumns count="22">
    <tableColumn id="1" xr3:uid="{00000000-0010-0000-7000-000001000000}" name="5, Lilian Visschedijk, L."/>
    <tableColumn id="2" xr3:uid="{00000000-0010-0000-7000-000002000000}" name="LC"/>
    <tableColumn id="3" xr3:uid="{00000000-0010-0000-7000-000003000000}" name="1" dataDxfId="364"/>
    <tableColumn id="4" xr3:uid="{00000000-0010-0000-7000-000004000000}" name="2" dataDxfId="363"/>
    <tableColumn id="5" xr3:uid="{00000000-0010-0000-7000-000005000000}" name="3" dataDxfId="362"/>
    <tableColumn id="6" xr3:uid="{00000000-0010-0000-7000-000006000000}" name="4" dataDxfId="361"/>
    <tableColumn id="7" xr3:uid="{00000000-0010-0000-7000-000007000000}" name="5" dataDxfId="360"/>
    <tableColumn id="8" xr3:uid="{00000000-0010-0000-7000-000008000000}" name="6" dataDxfId="359"/>
    <tableColumn id="9" xr3:uid="{00000000-0010-0000-7000-000009000000}" name="7" dataDxfId="358">
      <calculatedColumnFormula>$I84*1.02</calculatedColumnFormula>
    </tableColumn>
    <tableColumn id="10" xr3:uid="{00000000-0010-0000-7000-00000A000000}" name="8" dataDxfId="357">
      <calculatedColumnFormula>$I84*1.02</calculatedColumnFormula>
    </tableColumn>
    <tableColumn id="11" xr3:uid="{00000000-0010-0000-7000-00000B000000}" name="9" dataDxfId="356">
      <calculatedColumnFormula>$I84*1.02</calculatedColumnFormula>
    </tableColumn>
    <tableColumn id="12" xr3:uid="{00000000-0010-0000-7000-00000C000000}" name="10" dataDxfId="355">
      <calculatedColumnFormula>$I84*1.02</calculatedColumnFormula>
    </tableColumn>
    <tableColumn id="13" xr3:uid="{00000000-0010-0000-7000-00000D000000}" name="11" dataDxfId="354">
      <calculatedColumnFormula>$I84*1.02</calculatedColumnFormula>
    </tableColumn>
    <tableColumn id="14" xr3:uid="{00000000-0010-0000-7000-00000E000000}" name="12" dataDxfId="353">
      <calculatedColumnFormula>$I84*1.02</calculatedColumnFormula>
    </tableColumn>
    <tableColumn id="15" xr3:uid="{00000000-0010-0000-7000-00000F000000}" name="13" dataDxfId="352"/>
    <tableColumn id="16" xr3:uid="{00000000-0010-0000-7000-000010000000}" name="Totaal" dataDxfId="351"/>
    <tableColumn id="17" xr3:uid="{00000000-0010-0000-7000-000011000000}" name="Werknemer"/>
    <tableColumn id="18" xr3:uid="{00000000-0010-0000-7000-000012000000}" name="Afdeling"/>
    <tableColumn id="19" xr3:uid="{00000000-0010-0000-7000-000013000000}" name="Kostenplaats"/>
    <tableColumn id="20" xr3:uid="{00000000-0010-0000-7000-000014000000}" name="Grootboek"/>
    <tableColumn id="21" xr3:uid="{00000000-0010-0000-7000-000015000000}" name="Uit dienst"/>
    <tableColumn id="22" xr3:uid="{00000000-0010-0000-7000-000016000000}" name="Lonersoort"/>
  </tableColumns>
  <tableStyleInfo name="TableStyleLight13"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1000000}" name="Loonkostenprognose werknemer102" displayName="Loonkostenprognose_werknemer102" ref="B102:W117" totalsRowShown="0">
  <tableColumns count="22">
    <tableColumn id="1" xr3:uid="{00000000-0010-0000-7100-000001000000}" name="6, Arend Bakker, A.J."/>
    <tableColumn id="2" xr3:uid="{00000000-0010-0000-7100-000002000000}" name="LC"/>
    <tableColumn id="3" xr3:uid="{00000000-0010-0000-7100-000003000000}" name="1" dataDxfId="350"/>
    <tableColumn id="4" xr3:uid="{00000000-0010-0000-7100-000004000000}" name="2" dataDxfId="349"/>
    <tableColumn id="5" xr3:uid="{00000000-0010-0000-7100-000005000000}" name="3" dataDxfId="348"/>
    <tableColumn id="6" xr3:uid="{00000000-0010-0000-7100-000006000000}" name="4" dataDxfId="347"/>
    <tableColumn id="7" xr3:uid="{00000000-0010-0000-7100-000007000000}" name="5" dataDxfId="346"/>
    <tableColumn id="8" xr3:uid="{00000000-0010-0000-7100-000008000000}" name="6" dataDxfId="345"/>
    <tableColumn id="9" xr3:uid="{00000000-0010-0000-7100-000009000000}" name="7" dataDxfId="344">
      <calculatedColumnFormula>$I103*1.02</calculatedColumnFormula>
    </tableColumn>
    <tableColumn id="10" xr3:uid="{00000000-0010-0000-7100-00000A000000}" name="8" dataDxfId="343">
      <calculatedColumnFormula>$I103*1.02</calculatedColumnFormula>
    </tableColumn>
    <tableColumn id="11" xr3:uid="{00000000-0010-0000-7100-00000B000000}" name="9" dataDxfId="342">
      <calculatedColumnFormula>$I103*1.02</calculatedColumnFormula>
    </tableColumn>
    <tableColumn id="12" xr3:uid="{00000000-0010-0000-7100-00000C000000}" name="10" dataDxfId="341">
      <calculatedColumnFormula>$I103*1.02</calculatedColumnFormula>
    </tableColumn>
    <tableColumn id="13" xr3:uid="{00000000-0010-0000-7100-00000D000000}" name="11" dataDxfId="340">
      <calculatedColumnFormula>$I103*1.02</calculatedColumnFormula>
    </tableColumn>
    <tableColumn id="14" xr3:uid="{00000000-0010-0000-7100-00000E000000}" name="12" dataDxfId="339">
      <calculatedColumnFormula>$I103*1.02</calculatedColumnFormula>
    </tableColumn>
    <tableColumn id="15" xr3:uid="{00000000-0010-0000-7100-00000F000000}" name="13" dataDxfId="338"/>
    <tableColumn id="16" xr3:uid="{00000000-0010-0000-7100-000010000000}" name="Totaal" dataDxfId="337"/>
    <tableColumn id="17" xr3:uid="{00000000-0010-0000-7100-000011000000}" name="Werknemer"/>
    <tableColumn id="18" xr3:uid="{00000000-0010-0000-7100-000012000000}" name="Afdeling"/>
    <tableColumn id="19" xr3:uid="{00000000-0010-0000-7100-000013000000}" name="Kostenplaats"/>
    <tableColumn id="20" xr3:uid="{00000000-0010-0000-7100-000014000000}" name="Grootboek"/>
    <tableColumn id="21" xr3:uid="{00000000-0010-0000-7100-000015000000}" name="Uit dienst"/>
    <tableColumn id="22" xr3:uid="{00000000-0010-0000-7100-000016000000}" name="Lonersoort"/>
  </tableColumns>
  <tableStyleInfo name="TableStyleLight13"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2000000}" name="Loonkostenprognose werknemer119" displayName="Loonkostenprognose_werknemer119" ref="B119:W134" totalsRowShown="0">
  <tableColumns count="22">
    <tableColumn id="1" xr3:uid="{00000000-0010-0000-7200-000001000000}" name="7, Fabian Mulder, F."/>
    <tableColumn id="2" xr3:uid="{00000000-0010-0000-7200-000002000000}" name="LC"/>
    <tableColumn id="3" xr3:uid="{00000000-0010-0000-7200-000003000000}" name="1" dataDxfId="336"/>
    <tableColumn id="4" xr3:uid="{00000000-0010-0000-7200-000004000000}" name="2" dataDxfId="335"/>
    <tableColumn id="5" xr3:uid="{00000000-0010-0000-7200-000005000000}" name="3" dataDxfId="334"/>
    <tableColumn id="6" xr3:uid="{00000000-0010-0000-7200-000006000000}" name="4" dataDxfId="333"/>
    <tableColumn id="7" xr3:uid="{00000000-0010-0000-7200-000007000000}" name="5" dataDxfId="332"/>
    <tableColumn id="8" xr3:uid="{00000000-0010-0000-7200-000008000000}" name="6" dataDxfId="331"/>
    <tableColumn id="9" xr3:uid="{00000000-0010-0000-7200-000009000000}" name="7" dataDxfId="330">
      <calculatedColumnFormula>$I120*1.02</calculatedColumnFormula>
    </tableColumn>
    <tableColumn id="10" xr3:uid="{00000000-0010-0000-7200-00000A000000}" name="8" dataDxfId="329">
      <calculatedColumnFormula>$I120*1.02</calculatedColumnFormula>
    </tableColumn>
    <tableColumn id="11" xr3:uid="{00000000-0010-0000-7200-00000B000000}" name="9" dataDxfId="328">
      <calculatedColumnFormula>$I120*1.02</calculatedColumnFormula>
    </tableColumn>
    <tableColumn id="12" xr3:uid="{00000000-0010-0000-7200-00000C000000}" name="10" dataDxfId="327">
      <calculatedColumnFormula>$I120*1.02</calculatedColumnFormula>
    </tableColumn>
    <tableColumn id="13" xr3:uid="{00000000-0010-0000-7200-00000D000000}" name="11" dataDxfId="326">
      <calculatedColumnFormula>$I120*1.02</calculatedColumnFormula>
    </tableColumn>
    <tableColumn id="14" xr3:uid="{00000000-0010-0000-7200-00000E000000}" name="12" dataDxfId="325">
      <calculatedColumnFormula>$I120*1.02</calculatedColumnFormula>
    </tableColumn>
    <tableColumn id="15" xr3:uid="{00000000-0010-0000-7200-00000F000000}" name="13" dataDxfId="324"/>
    <tableColumn id="16" xr3:uid="{00000000-0010-0000-7200-000010000000}" name="Totaal" dataDxfId="323"/>
    <tableColumn id="17" xr3:uid="{00000000-0010-0000-7200-000011000000}" name="Werknemer"/>
    <tableColumn id="18" xr3:uid="{00000000-0010-0000-7200-000012000000}" name="Afdeling"/>
    <tableColumn id="19" xr3:uid="{00000000-0010-0000-7200-000013000000}" name="Kostenplaats"/>
    <tableColumn id="20" xr3:uid="{00000000-0010-0000-7200-000014000000}" name="Grootboek"/>
    <tableColumn id="21" xr3:uid="{00000000-0010-0000-7200-000015000000}" name="Uit dienst"/>
    <tableColumn id="22" xr3:uid="{00000000-0010-0000-7200-000016000000}" name="Lonersoort"/>
  </tableColumns>
  <tableStyleInfo name="TableStyleLight13"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3000000}" name="Loonkostenprognose werknemer136" displayName="Loonkostenprognose_werknemer136" ref="B136:W157" totalsRowShown="0">
  <tableColumns count="22">
    <tableColumn id="1" xr3:uid="{00000000-0010-0000-7300-000001000000}" name="8, Gijs van Dijk, G."/>
    <tableColumn id="2" xr3:uid="{00000000-0010-0000-7300-000002000000}" name="LC"/>
    <tableColumn id="3" xr3:uid="{00000000-0010-0000-7300-000003000000}" name="1" dataDxfId="322"/>
    <tableColumn id="4" xr3:uid="{00000000-0010-0000-7300-000004000000}" name="2" dataDxfId="321"/>
    <tableColumn id="5" xr3:uid="{00000000-0010-0000-7300-000005000000}" name="3" dataDxfId="320"/>
    <tableColumn id="6" xr3:uid="{00000000-0010-0000-7300-000006000000}" name="4" dataDxfId="319"/>
    <tableColumn id="7" xr3:uid="{00000000-0010-0000-7300-000007000000}" name="5" dataDxfId="318"/>
    <tableColumn id="8" xr3:uid="{00000000-0010-0000-7300-000008000000}" name="6" dataDxfId="317"/>
    <tableColumn id="9" xr3:uid="{00000000-0010-0000-7300-000009000000}" name="7" dataDxfId="316">
      <calculatedColumnFormula>$I137*1.02</calculatedColumnFormula>
    </tableColumn>
    <tableColumn id="10" xr3:uid="{00000000-0010-0000-7300-00000A000000}" name="8" dataDxfId="315">
      <calculatedColumnFormula>$I137*1.02</calculatedColumnFormula>
    </tableColumn>
    <tableColumn id="11" xr3:uid="{00000000-0010-0000-7300-00000B000000}" name="9" dataDxfId="314">
      <calculatedColumnFormula>$I137*1.02</calculatedColumnFormula>
    </tableColumn>
    <tableColumn id="12" xr3:uid="{00000000-0010-0000-7300-00000C000000}" name="10" dataDxfId="313">
      <calculatedColumnFormula>$I137*1.02</calculatedColumnFormula>
    </tableColumn>
    <tableColumn id="13" xr3:uid="{00000000-0010-0000-7300-00000D000000}" name="11" dataDxfId="312">
      <calculatedColumnFormula>$I137*1.02</calculatedColumnFormula>
    </tableColumn>
    <tableColumn id="14" xr3:uid="{00000000-0010-0000-7300-00000E000000}" name="12" dataDxfId="311">
      <calculatedColumnFormula>$I137*1.02</calculatedColumnFormula>
    </tableColumn>
    <tableColumn id="15" xr3:uid="{00000000-0010-0000-7300-00000F000000}" name="13" dataDxfId="310"/>
    <tableColumn id="16" xr3:uid="{00000000-0010-0000-7300-000010000000}" name="Totaal" dataDxfId="309"/>
    <tableColumn id="17" xr3:uid="{00000000-0010-0000-7300-000011000000}" name="Werknemer"/>
    <tableColumn id="18" xr3:uid="{00000000-0010-0000-7300-000012000000}" name="Afdeling"/>
    <tableColumn id="19" xr3:uid="{00000000-0010-0000-7300-000013000000}" name="Kostenplaats"/>
    <tableColumn id="20" xr3:uid="{00000000-0010-0000-7300-000014000000}" name="Grootboek"/>
    <tableColumn id="21" xr3:uid="{00000000-0010-0000-7300-000015000000}" name="Uit dienst"/>
    <tableColumn id="22" xr3:uid="{00000000-0010-0000-7300-000016000000}" name="Lonersoort"/>
  </tableColumns>
  <tableStyleInfo name="TableStyleLight13"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4000000}" name="Loonkostenprognose werknemer159" displayName="Loonkostenprognose_werknemer159" ref="B159:W177" totalsRowShown="0">
  <tableColumns count="22">
    <tableColumn id="1" xr3:uid="{00000000-0010-0000-7400-000001000000}" name="9, Tom Schouten, T.K.L."/>
    <tableColumn id="2" xr3:uid="{00000000-0010-0000-7400-000002000000}" name="LC"/>
    <tableColumn id="3" xr3:uid="{00000000-0010-0000-7400-000003000000}" name="1" dataDxfId="308"/>
    <tableColumn id="4" xr3:uid="{00000000-0010-0000-7400-000004000000}" name="2" dataDxfId="307"/>
    <tableColumn id="5" xr3:uid="{00000000-0010-0000-7400-000005000000}" name="3" dataDxfId="306"/>
    <tableColumn id="6" xr3:uid="{00000000-0010-0000-7400-000006000000}" name="4" dataDxfId="305"/>
    <tableColumn id="7" xr3:uid="{00000000-0010-0000-7400-000007000000}" name="5" dataDxfId="304"/>
    <tableColumn id="8" xr3:uid="{00000000-0010-0000-7400-000008000000}" name="6" dataDxfId="303"/>
    <tableColumn id="9" xr3:uid="{00000000-0010-0000-7400-000009000000}" name="7" dataDxfId="302"/>
    <tableColumn id="10" xr3:uid="{00000000-0010-0000-7400-00000A000000}" name="8" dataDxfId="301"/>
    <tableColumn id="11" xr3:uid="{00000000-0010-0000-7400-00000B000000}" name="9" dataDxfId="300"/>
    <tableColumn id="12" xr3:uid="{00000000-0010-0000-7400-00000C000000}" name="10" dataDxfId="299"/>
    <tableColumn id="13" xr3:uid="{00000000-0010-0000-7400-00000D000000}" name="11" dataDxfId="298"/>
    <tableColumn id="14" xr3:uid="{00000000-0010-0000-7400-00000E000000}" name="12" dataDxfId="297"/>
    <tableColumn id="15" xr3:uid="{00000000-0010-0000-7400-00000F000000}" name="13" dataDxfId="296"/>
    <tableColumn id="16" xr3:uid="{00000000-0010-0000-7400-000010000000}" name="Totaal" dataDxfId="295"/>
    <tableColumn id="17" xr3:uid="{00000000-0010-0000-7400-000011000000}" name="Werknemer"/>
    <tableColumn id="18" xr3:uid="{00000000-0010-0000-7400-000012000000}" name="Afdeling"/>
    <tableColumn id="19" xr3:uid="{00000000-0010-0000-7400-000013000000}" name="Kostenplaats"/>
    <tableColumn id="20" xr3:uid="{00000000-0010-0000-7400-000014000000}" name="Grootboek"/>
    <tableColumn id="21" xr3:uid="{00000000-0010-0000-7400-000015000000}" name="Uit dienst"/>
    <tableColumn id="22" xr3:uid="{00000000-0010-0000-7400-000016000000}" name="Lonersoort"/>
  </tableColumns>
  <tableStyleInfo name="TableStyleLight13"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5000000}" name="Loonkostenprognose werknemer179" displayName="Loonkostenprognose_werknemer179" ref="B179:W196" totalsRowShown="0">
  <tableColumns count="22">
    <tableColumn id="1" xr3:uid="{00000000-0010-0000-7500-000001000000}" name="10, Stijn Verhoeven, S."/>
    <tableColumn id="2" xr3:uid="{00000000-0010-0000-7500-000002000000}" name="LC"/>
    <tableColumn id="3" xr3:uid="{00000000-0010-0000-7500-000003000000}" name="1" dataDxfId="294"/>
    <tableColumn id="4" xr3:uid="{00000000-0010-0000-7500-000004000000}" name="2" dataDxfId="293"/>
    <tableColumn id="5" xr3:uid="{00000000-0010-0000-7500-000005000000}" name="3" dataDxfId="292"/>
    <tableColumn id="6" xr3:uid="{00000000-0010-0000-7500-000006000000}" name="4" dataDxfId="291"/>
    <tableColumn id="7" xr3:uid="{00000000-0010-0000-7500-000007000000}" name="5" dataDxfId="290"/>
    <tableColumn id="8" xr3:uid="{00000000-0010-0000-7500-000008000000}" name="6" dataDxfId="289"/>
    <tableColumn id="9" xr3:uid="{00000000-0010-0000-7500-000009000000}" name="7" dataDxfId="288">
      <calculatedColumnFormula>$I180*1.02</calculatedColumnFormula>
    </tableColumn>
    <tableColumn id="10" xr3:uid="{00000000-0010-0000-7500-00000A000000}" name="8" dataDxfId="287">
      <calculatedColumnFormula>$I180*1.02</calculatedColumnFormula>
    </tableColumn>
    <tableColumn id="11" xr3:uid="{00000000-0010-0000-7500-00000B000000}" name="9" dataDxfId="286">
      <calculatedColumnFormula>$I180*1.02</calculatedColumnFormula>
    </tableColumn>
    <tableColumn id="12" xr3:uid="{00000000-0010-0000-7500-00000C000000}" name="10" dataDxfId="285">
      <calculatedColumnFormula>$I180*1.02</calculatedColumnFormula>
    </tableColumn>
    <tableColumn id="13" xr3:uid="{00000000-0010-0000-7500-00000D000000}" name="11" dataDxfId="284">
      <calculatedColumnFormula>$I180*1.02</calculatedColumnFormula>
    </tableColumn>
    <tableColumn id="14" xr3:uid="{00000000-0010-0000-7500-00000E000000}" name="12" dataDxfId="283">
      <calculatedColumnFormula>$I180*1.02</calculatedColumnFormula>
    </tableColumn>
    <tableColumn id="15" xr3:uid="{00000000-0010-0000-7500-00000F000000}" name="13" dataDxfId="282"/>
    <tableColumn id="16" xr3:uid="{00000000-0010-0000-7500-000010000000}" name="Totaal" dataDxfId="281"/>
    <tableColumn id="17" xr3:uid="{00000000-0010-0000-7500-000011000000}" name="Werknemer"/>
    <tableColumn id="18" xr3:uid="{00000000-0010-0000-7500-000012000000}" name="Afdeling"/>
    <tableColumn id="19" xr3:uid="{00000000-0010-0000-7500-000013000000}" name="Kostenplaats"/>
    <tableColumn id="20" xr3:uid="{00000000-0010-0000-7500-000014000000}" name="Grootboek"/>
    <tableColumn id="21" xr3:uid="{00000000-0010-0000-7500-000015000000}" name="Uit dienst"/>
    <tableColumn id="22" xr3:uid="{00000000-0010-0000-7500-000016000000}" name="Lonersoort"/>
  </tableColumns>
  <tableStyleInfo name="TableStyleLight13"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6000000}" name="Loonkostenprognose werknemer198" displayName="Loonkostenprognose_werknemer198" ref="B198:W215" totalsRowShown="0">
  <tableColumns count="22">
    <tableColumn id="1" xr3:uid="{00000000-0010-0000-7600-000001000000}" name="11, Wijnand Post, W.A."/>
    <tableColumn id="2" xr3:uid="{00000000-0010-0000-7600-000002000000}" name="LC"/>
    <tableColumn id="3" xr3:uid="{00000000-0010-0000-7600-000003000000}" name="1" dataDxfId="280"/>
    <tableColumn id="4" xr3:uid="{00000000-0010-0000-7600-000004000000}" name="2" dataDxfId="279"/>
    <tableColumn id="5" xr3:uid="{00000000-0010-0000-7600-000005000000}" name="3" dataDxfId="278"/>
    <tableColumn id="6" xr3:uid="{00000000-0010-0000-7600-000006000000}" name="4" dataDxfId="277"/>
    <tableColumn id="7" xr3:uid="{00000000-0010-0000-7600-000007000000}" name="5" dataDxfId="276"/>
    <tableColumn id="8" xr3:uid="{00000000-0010-0000-7600-000008000000}" name="6" dataDxfId="275"/>
    <tableColumn id="9" xr3:uid="{00000000-0010-0000-7600-000009000000}" name="7" dataDxfId="274">
      <calculatedColumnFormula>$I199*1.02</calculatedColumnFormula>
    </tableColumn>
    <tableColumn id="10" xr3:uid="{00000000-0010-0000-7600-00000A000000}" name="8" dataDxfId="273">
      <calculatedColumnFormula>$I199*1.02</calculatedColumnFormula>
    </tableColumn>
    <tableColumn id="11" xr3:uid="{00000000-0010-0000-7600-00000B000000}" name="9" dataDxfId="272">
      <calculatedColumnFormula>$I199*1.02</calculatedColumnFormula>
    </tableColumn>
    <tableColumn id="12" xr3:uid="{00000000-0010-0000-7600-00000C000000}" name="10" dataDxfId="271">
      <calculatedColumnFormula>$I199*1.02</calculatedColumnFormula>
    </tableColumn>
    <tableColumn id="13" xr3:uid="{00000000-0010-0000-7600-00000D000000}" name="11" dataDxfId="270">
      <calculatedColumnFormula>$I199*1.02</calculatedColumnFormula>
    </tableColumn>
    <tableColumn id="14" xr3:uid="{00000000-0010-0000-7600-00000E000000}" name="12" dataDxfId="269">
      <calculatedColumnFormula>$I199*1.02</calculatedColumnFormula>
    </tableColumn>
    <tableColumn id="15" xr3:uid="{00000000-0010-0000-7600-00000F000000}" name="13" dataDxfId="268"/>
    <tableColumn id="16" xr3:uid="{00000000-0010-0000-7600-000010000000}" name="Totaal" dataDxfId="267"/>
    <tableColumn id="17" xr3:uid="{00000000-0010-0000-7600-000011000000}" name="Werknemer"/>
    <tableColumn id="18" xr3:uid="{00000000-0010-0000-7600-000012000000}" name="Afdeling"/>
    <tableColumn id="19" xr3:uid="{00000000-0010-0000-7600-000013000000}" name="Kostenplaats"/>
    <tableColumn id="20" xr3:uid="{00000000-0010-0000-7600-000014000000}" name="Grootboek"/>
    <tableColumn id="21" xr3:uid="{00000000-0010-0000-7600-000015000000}" name="Uit dienst"/>
    <tableColumn id="22" xr3:uid="{00000000-0010-0000-7600-000016000000}" name="Lonersoort"/>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Verlofsaldi" displayName="Verlofsaldi" ref="B5:O34" totalsRowShown="0" headerRowDxfId="1929">
  <tableColumns count="14">
    <tableColumn id="1" xr3:uid="{00000000-0010-0000-0B00-000001000000}" name="Omschrijving"/>
    <tableColumn id="2" xr3:uid="{00000000-0010-0000-0B00-000002000000}" name="Soort"/>
    <tableColumn id="3" xr3:uid="{00000000-0010-0000-0B00-000003000000}" name="Werknemer" dataDxfId="1928"/>
    <tableColumn id="4" xr3:uid="{00000000-0010-0000-0B00-000004000000}" name="Naam"/>
    <tableColumn id="5" xr3:uid="{00000000-0010-0000-0B00-000005000000}" name="Saldo" dataDxfId="1927"/>
    <tableColumn id="6" xr3:uid="{00000000-0010-0000-0B00-000006000000}" name="uurloon" dataDxfId="1926"/>
    <tableColumn id="7" xr3:uid="{00000000-0010-0000-0B00-000007000000}" name="Waarde saldo" dataDxfId="1925"/>
    <tableColumn id="8" xr3:uid="{00000000-0010-0000-0B00-000008000000}" name="% Vakantie- rechten" dataDxfId="1924"/>
    <tableColumn id="9" xr3:uid="{00000000-0010-0000-0B00-000009000000}" name="Waarde vak.rechten" dataDxfId="1923"/>
    <tableColumn id="10" xr3:uid="{00000000-0010-0000-0B00-00000A000000}" name="% Opslag soc.lasten" dataDxfId="1922"/>
    <tableColumn id="11" xr3:uid="{00000000-0010-0000-0B00-00000B000000}" name="Opslag soc.lasten " dataDxfId="1921"/>
    <tableColumn id="12" xr3:uid="{00000000-0010-0000-0B00-00000C000000}" name="Opslag soc.lasten" dataDxfId="1920"/>
    <tableColumn id="13" xr3:uid="{00000000-0010-0000-0B00-00000D000000}" name="Waarde totaal" dataDxfId="1919"/>
    <tableColumn id="14" xr3:uid="{00000000-0010-0000-0B00-00000E000000}" name="Afdeling"/>
  </tableColumns>
  <tableStyleInfo name="TableStyleLight13"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7000000}" name="Loonkostenprognose werknemer217" displayName="Loonkostenprognose_werknemer217" ref="B217:W234" totalsRowShown="0">
  <tableColumns count="22">
    <tableColumn id="1" xr3:uid="{00000000-0010-0000-7700-000001000000}" name="13, Jojanneke Hamersma, J."/>
    <tableColumn id="2" xr3:uid="{00000000-0010-0000-7700-000002000000}" name="LC"/>
    <tableColumn id="3" xr3:uid="{00000000-0010-0000-7700-000003000000}" name="1" dataDxfId="266"/>
    <tableColumn id="4" xr3:uid="{00000000-0010-0000-7700-000004000000}" name="2" dataDxfId="265"/>
    <tableColumn id="5" xr3:uid="{00000000-0010-0000-7700-000005000000}" name="3" dataDxfId="264"/>
    <tableColumn id="6" xr3:uid="{00000000-0010-0000-7700-000006000000}" name="4" dataDxfId="263"/>
    <tableColumn id="7" xr3:uid="{00000000-0010-0000-7700-000007000000}" name="5" dataDxfId="262"/>
    <tableColumn id="8" xr3:uid="{00000000-0010-0000-7700-000008000000}" name="6" dataDxfId="261"/>
    <tableColumn id="9" xr3:uid="{00000000-0010-0000-7700-000009000000}" name="7" dataDxfId="260">
      <calculatedColumnFormula>$I218*1.02</calculatedColumnFormula>
    </tableColumn>
    <tableColumn id="10" xr3:uid="{00000000-0010-0000-7700-00000A000000}" name="8" dataDxfId="259">
      <calculatedColumnFormula>$I218*1.02</calculatedColumnFormula>
    </tableColumn>
    <tableColumn id="11" xr3:uid="{00000000-0010-0000-7700-00000B000000}" name="9" dataDxfId="258">
      <calculatedColumnFormula>$I218*1.02</calculatedColumnFormula>
    </tableColumn>
    <tableColumn id="12" xr3:uid="{00000000-0010-0000-7700-00000C000000}" name="10" dataDxfId="257">
      <calculatedColumnFormula>$I218*1.02</calculatedColumnFormula>
    </tableColumn>
    <tableColumn id="13" xr3:uid="{00000000-0010-0000-7700-00000D000000}" name="11" dataDxfId="256">
      <calculatedColumnFormula>$I218*1.02</calculatedColumnFormula>
    </tableColumn>
    <tableColumn id="14" xr3:uid="{00000000-0010-0000-7700-00000E000000}" name="12" dataDxfId="255">
      <calculatedColumnFormula>$I218*1.02</calculatedColumnFormula>
    </tableColumn>
    <tableColumn id="15" xr3:uid="{00000000-0010-0000-7700-00000F000000}" name="13" dataDxfId="254"/>
    <tableColumn id="16" xr3:uid="{00000000-0010-0000-7700-000010000000}" name="Totaal" dataDxfId="253"/>
    <tableColumn id="17" xr3:uid="{00000000-0010-0000-7700-000011000000}" name="Werknemer"/>
    <tableColumn id="18" xr3:uid="{00000000-0010-0000-7700-000012000000}" name="Afdeling"/>
    <tableColumn id="19" xr3:uid="{00000000-0010-0000-7700-000013000000}" name="Kostenplaats"/>
    <tableColumn id="20" xr3:uid="{00000000-0010-0000-7700-000014000000}" name="Grootboek"/>
    <tableColumn id="21" xr3:uid="{00000000-0010-0000-7700-000015000000}" name="Uit dienst"/>
    <tableColumn id="22" xr3:uid="{00000000-0010-0000-7700-000016000000}" name="Lonersoort"/>
  </tableColumns>
  <tableStyleInfo name="TableStyleLight13"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8000000}" name="Loonkostenprognose werknemer236" displayName="Loonkostenprognose_werknemer236" ref="B236:W250" totalsRowShown="0">
  <tableColumns count="22">
    <tableColumn id="1" xr3:uid="{00000000-0010-0000-7800-000001000000}" name="14, Danny Nijland, "/>
    <tableColumn id="2" xr3:uid="{00000000-0010-0000-7800-000002000000}" name="LC"/>
    <tableColumn id="3" xr3:uid="{00000000-0010-0000-7800-000003000000}" name="1" dataDxfId="252"/>
    <tableColumn id="4" xr3:uid="{00000000-0010-0000-7800-000004000000}" name="2" dataDxfId="251"/>
    <tableColumn id="5" xr3:uid="{00000000-0010-0000-7800-000005000000}" name="3" dataDxfId="250"/>
    <tableColumn id="6" xr3:uid="{00000000-0010-0000-7800-000006000000}" name="4" dataDxfId="249"/>
    <tableColumn id="7" xr3:uid="{00000000-0010-0000-7800-000007000000}" name="5" dataDxfId="248"/>
    <tableColumn id="8" xr3:uid="{00000000-0010-0000-7800-000008000000}" name="6" dataDxfId="247"/>
    <tableColumn id="9" xr3:uid="{00000000-0010-0000-7800-000009000000}" name="7" dataDxfId="246"/>
    <tableColumn id="10" xr3:uid="{00000000-0010-0000-7800-00000A000000}" name="8" dataDxfId="245"/>
    <tableColumn id="11" xr3:uid="{00000000-0010-0000-7800-00000B000000}" name="9" dataDxfId="244"/>
    <tableColumn id="12" xr3:uid="{00000000-0010-0000-7800-00000C000000}" name="10" dataDxfId="243"/>
    <tableColumn id="13" xr3:uid="{00000000-0010-0000-7800-00000D000000}" name="11" dataDxfId="242"/>
    <tableColumn id="14" xr3:uid="{00000000-0010-0000-7800-00000E000000}" name="12" dataDxfId="241"/>
    <tableColumn id="15" xr3:uid="{00000000-0010-0000-7800-00000F000000}" name="13" dataDxfId="240"/>
    <tableColumn id="16" xr3:uid="{00000000-0010-0000-7800-000010000000}" name="Totaal" dataDxfId="239"/>
    <tableColumn id="17" xr3:uid="{00000000-0010-0000-7800-000011000000}" name="Werknemer"/>
    <tableColumn id="18" xr3:uid="{00000000-0010-0000-7800-000012000000}" name="Afdeling"/>
    <tableColumn id="19" xr3:uid="{00000000-0010-0000-7800-000013000000}" name="Kostenplaats"/>
    <tableColumn id="20" xr3:uid="{00000000-0010-0000-7800-000014000000}" name="Grootboek"/>
    <tableColumn id="21" xr3:uid="{00000000-0010-0000-7800-000015000000}" name="Uit dienst"/>
    <tableColumn id="22" xr3:uid="{00000000-0010-0000-7800-000016000000}" name="Lonersoort"/>
  </tableColumns>
  <tableStyleInfo name="TableStyleLight13"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9000000}" name="Loonkostenprognose werknemer252" displayName="Loonkostenprognose_werknemer252" ref="B252:W267" totalsRowShown="0">
  <tableColumns count="22">
    <tableColumn id="1" xr3:uid="{00000000-0010-0000-7900-000001000000}" name="15, Jorien Seitsema, "/>
    <tableColumn id="2" xr3:uid="{00000000-0010-0000-7900-000002000000}" name="LC"/>
    <tableColumn id="3" xr3:uid="{00000000-0010-0000-7900-000003000000}" name="1" dataDxfId="238"/>
    <tableColumn id="4" xr3:uid="{00000000-0010-0000-7900-000004000000}" name="2" dataDxfId="237"/>
    <tableColumn id="5" xr3:uid="{00000000-0010-0000-7900-000005000000}" name="3" dataDxfId="236"/>
    <tableColumn id="6" xr3:uid="{00000000-0010-0000-7900-000006000000}" name="4" dataDxfId="235"/>
    <tableColumn id="7" xr3:uid="{00000000-0010-0000-7900-000007000000}" name="5" dataDxfId="234"/>
    <tableColumn id="8" xr3:uid="{00000000-0010-0000-7900-000008000000}" name="6" dataDxfId="233"/>
    <tableColumn id="9" xr3:uid="{00000000-0010-0000-7900-000009000000}" name="7" dataDxfId="232">
      <calculatedColumnFormula>$I253*1.02</calculatedColumnFormula>
    </tableColumn>
    <tableColumn id="10" xr3:uid="{00000000-0010-0000-7900-00000A000000}" name="8" dataDxfId="231">
      <calculatedColumnFormula>$I253*1.02</calculatedColumnFormula>
    </tableColumn>
    <tableColumn id="11" xr3:uid="{00000000-0010-0000-7900-00000B000000}" name="9" dataDxfId="230">
      <calculatedColumnFormula>$I253*1.02</calculatedColumnFormula>
    </tableColumn>
    <tableColumn id="12" xr3:uid="{00000000-0010-0000-7900-00000C000000}" name="10" dataDxfId="229">
      <calculatedColumnFormula>$I253*1.02</calculatedColumnFormula>
    </tableColumn>
    <tableColumn id="13" xr3:uid="{00000000-0010-0000-7900-00000D000000}" name="11" dataDxfId="228">
      <calculatedColumnFormula>$I253*1.02</calculatedColumnFormula>
    </tableColumn>
    <tableColumn id="14" xr3:uid="{00000000-0010-0000-7900-00000E000000}" name="12" dataDxfId="227">
      <calculatedColumnFormula>$I253*1.02</calculatedColumnFormula>
    </tableColumn>
    <tableColumn id="15" xr3:uid="{00000000-0010-0000-7900-00000F000000}" name="13" dataDxfId="226"/>
    <tableColumn id="16" xr3:uid="{00000000-0010-0000-7900-000010000000}" name="Totaal" dataDxfId="225"/>
    <tableColumn id="17" xr3:uid="{00000000-0010-0000-7900-000011000000}" name="Werknemer"/>
    <tableColumn id="18" xr3:uid="{00000000-0010-0000-7900-000012000000}" name="Afdeling"/>
    <tableColumn id="19" xr3:uid="{00000000-0010-0000-7900-000013000000}" name="Kostenplaats"/>
    <tableColumn id="20" xr3:uid="{00000000-0010-0000-7900-000014000000}" name="Grootboek"/>
    <tableColumn id="21" xr3:uid="{00000000-0010-0000-7900-000015000000}" name="Uit dienst"/>
    <tableColumn id="22" xr3:uid="{00000000-0010-0000-7900-000016000000}" name="Lonersoort"/>
  </tableColumns>
  <tableStyleInfo name="TableStyleLight13"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A000000}" name="Loonkostenprognose werknemer269" displayName="Loonkostenprognose_werknemer269" ref="B269:W287" totalsRowShown="0">
  <tableColumns count="22">
    <tableColumn id="1" xr3:uid="{00000000-0010-0000-7A00-000001000000}" name="16, Jori Heideman, J.K.M."/>
    <tableColumn id="2" xr3:uid="{00000000-0010-0000-7A00-000002000000}" name="LC"/>
    <tableColumn id="3" xr3:uid="{00000000-0010-0000-7A00-000003000000}" name="1" dataDxfId="224"/>
    <tableColumn id="4" xr3:uid="{00000000-0010-0000-7A00-000004000000}" name="2" dataDxfId="223"/>
    <tableColumn id="5" xr3:uid="{00000000-0010-0000-7A00-000005000000}" name="3" dataDxfId="222"/>
    <tableColumn id="6" xr3:uid="{00000000-0010-0000-7A00-000006000000}" name="4" dataDxfId="221"/>
    <tableColumn id="7" xr3:uid="{00000000-0010-0000-7A00-000007000000}" name="5" dataDxfId="220"/>
    <tableColumn id="8" xr3:uid="{00000000-0010-0000-7A00-000008000000}" name="6" dataDxfId="219"/>
    <tableColumn id="9" xr3:uid="{00000000-0010-0000-7A00-000009000000}" name="7" dataDxfId="218">
      <calculatedColumnFormula>$I270*1.02</calculatedColumnFormula>
    </tableColumn>
    <tableColumn id="10" xr3:uid="{00000000-0010-0000-7A00-00000A000000}" name="8" dataDxfId="217">
      <calculatedColumnFormula>$I270*1.02</calculatedColumnFormula>
    </tableColumn>
    <tableColumn id="11" xr3:uid="{00000000-0010-0000-7A00-00000B000000}" name="9" dataDxfId="216">
      <calculatedColumnFormula>$I270*1.02</calculatedColumnFormula>
    </tableColumn>
    <tableColumn id="12" xr3:uid="{00000000-0010-0000-7A00-00000C000000}" name="10" dataDxfId="215">
      <calculatedColumnFormula>$I270*1.02</calculatedColumnFormula>
    </tableColumn>
    <tableColumn id="13" xr3:uid="{00000000-0010-0000-7A00-00000D000000}" name="11" dataDxfId="214">
      <calculatedColumnFormula>$I270*1.02</calculatedColumnFormula>
    </tableColumn>
    <tableColumn id="14" xr3:uid="{00000000-0010-0000-7A00-00000E000000}" name="12" dataDxfId="213">
      <calculatedColumnFormula>$I270*1.02</calculatedColumnFormula>
    </tableColumn>
    <tableColumn id="15" xr3:uid="{00000000-0010-0000-7A00-00000F000000}" name="13" dataDxfId="212"/>
    <tableColumn id="16" xr3:uid="{00000000-0010-0000-7A00-000010000000}" name="Totaal" dataDxfId="211"/>
    <tableColumn id="17" xr3:uid="{00000000-0010-0000-7A00-000011000000}" name="Werknemer"/>
    <tableColumn id="18" xr3:uid="{00000000-0010-0000-7A00-000012000000}" name="Afdeling"/>
    <tableColumn id="19" xr3:uid="{00000000-0010-0000-7A00-000013000000}" name="Kostenplaats"/>
    <tableColumn id="20" xr3:uid="{00000000-0010-0000-7A00-000014000000}" name="Grootboek"/>
    <tableColumn id="21" xr3:uid="{00000000-0010-0000-7A00-000015000000}" name="Uit dienst"/>
    <tableColumn id="22" xr3:uid="{00000000-0010-0000-7A00-000016000000}" name="Lonersoort"/>
  </tableColumns>
  <tableStyleInfo name="TableStyleLight13"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B000000}" name="Loonkostenprognose werknemer289" displayName="Loonkostenprognose_werknemer289" ref="B289:W304" totalsRowShown="0">
  <tableColumns count="22">
    <tableColumn id="1" xr3:uid="{00000000-0010-0000-7B00-000001000000}" name="17, Tom Haarlen, "/>
    <tableColumn id="2" xr3:uid="{00000000-0010-0000-7B00-000002000000}" name="LC"/>
    <tableColumn id="3" xr3:uid="{00000000-0010-0000-7B00-000003000000}" name="1" dataDxfId="210"/>
    <tableColumn id="4" xr3:uid="{00000000-0010-0000-7B00-000004000000}" name="2" dataDxfId="209"/>
    <tableColumn id="5" xr3:uid="{00000000-0010-0000-7B00-000005000000}" name="3" dataDxfId="208"/>
    <tableColumn id="6" xr3:uid="{00000000-0010-0000-7B00-000006000000}" name="4" dataDxfId="207"/>
    <tableColumn id="7" xr3:uid="{00000000-0010-0000-7B00-000007000000}" name="5" dataDxfId="206"/>
    <tableColumn id="8" xr3:uid="{00000000-0010-0000-7B00-000008000000}" name="6" dataDxfId="205">
      <calculatedColumnFormula>$H290</calculatedColumnFormula>
    </tableColumn>
    <tableColumn id="9" xr3:uid="{00000000-0010-0000-7B00-000009000000}" name="7" dataDxfId="204">
      <calculatedColumnFormula>$H290*1.02</calculatedColumnFormula>
    </tableColumn>
    <tableColumn id="10" xr3:uid="{00000000-0010-0000-7B00-00000A000000}" name="8" dataDxfId="203">
      <calculatedColumnFormula>$H290*1.02</calculatedColumnFormula>
    </tableColumn>
    <tableColumn id="11" xr3:uid="{00000000-0010-0000-7B00-00000B000000}" name="9" dataDxfId="202">
      <calculatedColumnFormula>$H290*1.02</calculatedColumnFormula>
    </tableColumn>
    <tableColumn id="12" xr3:uid="{00000000-0010-0000-7B00-00000C000000}" name="10" dataDxfId="201">
      <calculatedColumnFormula>$H290*1.02</calculatedColumnFormula>
    </tableColumn>
    <tableColumn id="13" xr3:uid="{00000000-0010-0000-7B00-00000D000000}" name="11" dataDxfId="200">
      <calculatedColumnFormula>$H290*1.02</calculatedColumnFormula>
    </tableColumn>
    <tableColumn id="14" xr3:uid="{00000000-0010-0000-7B00-00000E000000}" name="12" dataDxfId="199">
      <calculatedColumnFormula>$H290*1.02</calculatedColumnFormula>
    </tableColumn>
    <tableColumn id="15" xr3:uid="{00000000-0010-0000-7B00-00000F000000}" name="13" dataDxfId="198"/>
    <tableColumn id="16" xr3:uid="{00000000-0010-0000-7B00-000010000000}" name="Totaal" dataDxfId="197"/>
    <tableColumn id="17" xr3:uid="{00000000-0010-0000-7B00-000011000000}" name="Werknemer"/>
    <tableColumn id="18" xr3:uid="{00000000-0010-0000-7B00-000012000000}" name="Afdeling"/>
    <tableColumn id="19" xr3:uid="{00000000-0010-0000-7B00-000013000000}" name="Kostenplaats"/>
    <tableColumn id="20" xr3:uid="{00000000-0010-0000-7B00-000014000000}" name="Grootboek"/>
    <tableColumn id="21" xr3:uid="{00000000-0010-0000-7B00-000015000000}" name="Uit dienst"/>
    <tableColumn id="22" xr3:uid="{00000000-0010-0000-7B00-000016000000}" name="Lonersoort"/>
  </tableColumns>
  <tableStyleInfo name="TableStyleLight13"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C000000}" name="Loonkostenprognose werknemer306" displayName="Loonkostenprognose_werknemer306" ref="B306:W312" totalsRowShown="0">
  <tableColumns count="22">
    <tableColumn id="1" xr3:uid="{00000000-0010-0000-7C00-000001000000}" name="18, Marit Kluitsma, "/>
    <tableColumn id="2" xr3:uid="{00000000-0010-0000-7C00-000002000000}" name="LC"/>
    <tableColumn id="3" xr3:uid="{00000000-0010-0000-7C00-000003000000}" name="1" dataDxfId="196"/>
    <tableColumn id="4" xr3:uid="{00000000-0010-0000-7C00-000004000000}" name="2" dataDxfId="195"/>
    <tableColumn id="5" xr3:uid="{00000000-0010-0000-7C00-000005000000}" name="3" dataDxfId="194"/>
    <tableColumn id="6" xr3:uid="{00000000-0010-0000-7C00-000006000000}" name="4" dataDxfId="193"/>
    <tableColumn id="7" xr3:uid="{00000000-0010-0000-7C00-000007000000}" name="5" dataDxfId="192"/>
    <tableColumn id="8" xr3:uid="{00000000-0010-0000-7C00-000008000000}" name="6" dataDxfId="191"/>
    <tableColumn id="9" xr3:uid="{00000000-0010-0000-7C00-000009000000}" name="7" dataDxfId="190"/>
    <tableColumn id="10" xr3:uid="{00000000-0010-0000-7C00-00000A000000}" name="8" dataDxfId="189"/>
    <tableColumn id="11" xr3:uid="{00000000-0010-0000-7C00-00000B000000}" name="9" dataDxfId="188"/>
    <tableColumn id="12" xr3:uid="{00000000-0010-0000-7C00-00000C000000}" name="10" dataDxfId="187"/>
    <tableColumn id="13" xr3:uid="{00000000-0010-0000-7C00-00000D000000}" name="11" dataDxfId="186"/>
    <tableColumn id="14" xr3:uid="{00000000-0010-0000-7C00-00000E000000}" name="12" dataDxfId="185"/>
    <tableColumn id="15" xr3:uid="{00000000-0010-0000-7C00-00000F000000}" name="13" dataDxfId="184"/>
    <tableColumn id="16" xr3:uid="{00000000-0010-0000-7C00-000010000000}" name="Totaal" dataDxfId="183"/>
    <tableColumn id="17" xr3:uid="{00000000-0010-0000-7C00-000011000000}" name="Werknemer"/>
    <tableColumn id="18" xr3:uid="{00000000-0010-0000-7C00-000012000000}" name="Afdeling"/>
    <tableColumn id="19" xr3:uid="{00000000-0010-0000-7C00-000013000000}" name="Kostenplaats"/>
    <tableColumn id="20" xr3:uid="{00000000-0010-0000-7C00-000014000000}" name="Grootboek"/>
    <tableColumn id="21" xr3:uid="{00000000-0010-0000-7C00-000015000000}" name="Uit dienst"/>
    <tableColumn id="22" xr3:uid="{00000000-0010-0000-7C00-000016000000}" name="Lonersoort"/>
  </tableColumns>
  <tableStyleInfo name="TableStyleLight13"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D000000}" name="Loonkostenprognose werknemer314" displayName="Loonkostenprognose_werknemer314" ref="B314:W331" totalsRowShown="0">
  <tableColumns count="22">
    <tableColumn id="1" xr3:uid="{00000000-0010-0000-7D00-000001000000}" name="19, Marga Brinkhuis, M.J.B."/>
    <tableColumn id="2" xr3:uid="{00000000-0010-0000-7D00-000002000000}" name="LC"/>
    <tableColumn id="3" xr3:uid="{00000000-0010-0000-7D00-000003000000}" name="1" dataDxfId="182"/>
    <tableColumn id="4" xr3:uid="{00000000-0010-0000-7D00-000004000000}" name="2" dataDxfId="181"/>
    <tableColumn id="5" xr3:uid="{00000000-0010-0000-7D00-000005000000}" name="3" dataDxfId="180"/>
    <tableColumn id="6" xr3:uid="{00000000-0010-0000-7D00-000006000000}" name="4" dataDxfId="179"/>
    <tableColumn id="7" xr3:uid="{00000000-0010-0000-7D00-000007000000}" name="5" dataDxfId="178"/>
    <tableColumn id="8" xr3:uid="{00000000-0010-0000-7D00-000008000000}" name="6" dataDxfId="177"/>
    <tableColumn id="9" xr3:uid="{00000000-0010-0000-7D00-000009000000}" name="7" dataDxfId="176">
      <calculatedColumnFormula>$I315*1.02</calculatedColumnFormula>
    </tableColumn>
    <tableColumn id="10" xr3:uid="{00000000-0010-0000-7D00-00000A000000}" name="8" dataDxfId="175">
      <calculatedColumnFormula>$I315*1.02</calculatedColumnFormula>
    </tableColumn>
    <tableColumn id="11" xr3:uid="{00000000-0010-0000-7D00-00000B000000}" name="9" dataDxfId="174">
      <calculatedColumnFormula>$I315*1.02</calculatedColumnFormula>
    </tableColumn>
    <tableColumn id="12" xr3:uid="{00000000-0010-0000-7D00-00000C000000}" name="10" dataDxfId="173">
      <calculatedColumnFormula>$I315*1.02</calculatedColumnFormula>
    </tableColumn>
    <tableColumn id="13" xr3:uid="{00000000-0010-0000-7D00-00000D000000}" name="11" dataDxfId="172">
      <calculatedColumnFormula>$I315*1.02</calculatedColumnFormula>
    </tableColumn>
    <tableColumn id="14" xr3:uid="{00000000-0010-0000-7D00-00000E000000}" name="12" dataDxfId="171">
      <calculatedColumnFormula>$I315*1.02</calculatedColumnFormula>
    </tableColumn>
    <tableColumn id="15" xr3:uid="{00000000-0010-0000-7D00-00000F000000}" name="13" dataDxfId="170"/>
    <tableColumn id="16" xr3:uid="{00000000-0010-0000-7D00-000010000000}" name="Totaal" dataDxfId="169"/>
    <tableColumn id="17" xr3:uid="{00000000-0010-0000-7D00-000011000000}" name="Werknemer"/>
    <tableColumn id="18" xr3:uid="{00000000-0010-0000-7D00-000012000000}" name="Afdeling"/>
    <tableColumn id="19" xr3:uid="{00000000-0010-0000-7D00-000013000000}" name="Kostenplaats"/>
    <tableColumn id="20" xr3:uid="{00000000-0010-0000-7D00-000014000000}" name="Grootboek"/>
    <tableColumn id="21" xr3:uid="{00000000-0010-0000-7D00-000015000000}" name="Uit dienst"/>
    <tableColumn id="22" xr3:uid="{00000000-0010-0000-7D00-000016000000}" name="Lonersoort"/>
  </tableColumns>
  <tableStyleInfo name="TableStyleLight13"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E000000}" name="Loonkostenprognose werknemer333" displayName="Loonkostenprognose_werknemer333" ref="B333:W346" totalsRowShown="0">
  <tableColumns count="22">
    <tableColumn id="1" xr3:uid="{00000000-0010-0000-7E00-000001000000}" name="20, Mark Janssen, "/>
    <tableColumn id="2" xr3:uid="{00000000-0010-0000-7E00-000002000000}" name="LC"/>
    <tableColumn id="3" xr3:uid="{00000000-0010-0000-7E00-000003000000}" name="1" dataDxfId="168"/>
    <tableColumn id="4" xr3:uid="{00000000-0010-0000-7E00-000004000000}" name="2" dataDxfId="167"/>
    <tableColumn id="5" xr3:uid="{00000000-0010-0000-7E00-000005000000}" name="3" dataDxfId="166"/>
    <tableColumn id="6" xr3:uid="{00000000-0010-0000-7E00-000006000000}" name="4" dataDxfId="165"/>
    <tableColumn id="7" xr3:uid="{00000000-0010-0000-7E00-000007000000}" name="5" dataDxfId="164"/>
    <tableColumn id="8" xr3:uid="{00000000-0010-0000-7E00-000008000000}" name="6" dataDxfId="163"/>
    <tableColumn id="9" xr3:uid="{00000000-0010-0000-7E00-000009000000}" name="7" dataDxfId="162">
      <calculatedColumnFormula>$I334*1.02</calculatedColumnFormula>
    </tableColumn>
    <tableColumn id="10" xr3:uid="{00000000-0010-0000-7E00-00000A000000}" name="8" dataDxfId="161">
      <calculatedColumnFormula>$I334*1.02</calculatedColumnFormula>
    </tableColumn>
    <tableColumn id="11" xr3:uid="{00000000-0010-0000-7E00-00000B000000}" name="9" dataDxfId="160">
      <calculatedColumnFormula>$I334*1.02</calculatedColumnFormula>
    </tableColumn>
    <tableColumn id="12" xr3:uid="{00000000-0010-0000-7E00-00000C000000}" name="10" dataDxfId="159">
      <calculatedColumnFormula>$I334*1.02</calculatedColumnFormula>
    </tableColumn>
    <tableColumn id="13" xr3:uid="{00000000-0010-0000-7E00-00000D000000}" name="11" dataDxfId="158">
      <calculatedColumnFormula>$I334*1.02</calculatedColumnFormula>
    </tableColumn>
    <tableColumn id="14" xr3:uid="{00000000-0010-0000-7E00-00000E000000}" name="12" dataDxfId="157">
      <calculatedColumnFormula>$I334*1.02</calculatedColumnFormula>
    </tableColumn>
    <tableColumn id="15" xr3:uid="{00000000-0010-0000-7E00-00000F000000}" name="13" dataDxfId="156"/>
    <tableColumn id="16" xr3:uid="{00000000-0010-0000-7E00-000010000000}" name="Totaal" dataDxfId="155"/>
    <tableColumn id="17" xr3:uid="{00000000-0010-0000-7E00-000011000000}" name="Werknemer"/>
    <tableColumn id="18" xr3:uid="{00000000-0010-0000-7E00-000012000000}" name="Afdeling"/>
    <tableColumn id="19" xr3:uid="{00000000-0010-0000-7E00-000013000000}" name="Kostenplaats"/>
    <tableColumn id="20" xr3:uid="{00000000-0010-0000-7E00-000014000000}" name="Grootboek"/>
    <tableColumn id="21" xr3:uid="{00000000-0010-0000-7E00-000015000000}" name="Uit dienst"/>
    <tableColumn id="22" xr3:uid="{00000000-0010-0000-7E00-000016000000}" name="Lonersoort"/>
  </tableColumns>
  <tableStyleInfo name="TableStyleLight13"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F000000}" name="Loonkostenprognose werknemer348" displayName="Loonkostenprognose_werknemer348" ref="B348:W361" totalsRowShown="0">
  <tableColumns count="22">
    <tableColumn id="1" xr3:uid="{00000000-0010-0000-7F00-000001000000}" name="21, Richard Zandstra, "/>
    <tableColumn id="2" xr3:uid="{00000000-0010-0000-7F00-000002000000}" name="LC"/>
    <tableColumn id="3" xr3:uid="{00000000-0010-0000-7F00-000003000000}" name="1" dataDxfId="154"/>
    <tableColumn id="4" xr3:uid="{00000000-0010-0000-7F00-000004000000}" name="2" dataDxfId="153"/>
    <tableColumn id="5" xr3:uid="{00000000-0010-0000-7F00-000005000000}" name="3" dataDxfId="152"/>
    <tableColumn id="6" xr3:uid="{00000000-0010-0000-7F00-000006000000}" name="4" dataDxfId="151"/>
    <tableColumn id="7" xr3:uid="{00000000-0010-0000-7F00-000007000000}" name="5" dataDxfId="150"/>
    <tableColumn id="8" xr3:uid="{00000000-0010-0000-7F00-000008000000}" name="6" dataDxfId="149"/>
    <tableColumn id="9" xr3:uid="{00000000-0010-0000-7F00-000009000000}" name="7" dataDxfId="148">
      <calculatedColumnFormula>$I349*1.02</calculatedColumnFormula>
    </tableColumn>
    <tableColumn id="10" xr3:uid="{00000000-0010-0000-7F00-00000A000000}" name="8" dataDxfId="147">
      <calculatedColumnFormula>$I349*1.02</calculatedColumnFormula>
    </tableColumn>
    <tableColumn id="11" xr3:uid="{00000000-0010-0000-7F00-00000B000000}" name="9" dataDxfId="146">
      <calculatedColumnFormula>$I349*1.02</calculatedColumnFormula>
    </tableColumn>
    <tableColumn id="12" xr3:uid="{00000000-0010-0000-7F00-00000C000000}" name="10" dataDxfId="145">
      <calculatedColumnFormula>$I349*1.02</calculatedColumnFormula>
    </tableColumn>
    <tableColumn id="13" xr3:uid="{00000000-0010-0000-7F00-00000D000000}" name="11" dataDxfId="144">
      <calculatedColumnFormula>$I349*1.02</calculatedColumnFormula>
    </tableColumn>
    <tableColumn id="14" xr3:uid="{00000000-0010-0000-7F00-00000E000000}" name="12" dataDxfId="143">
      <calculatedColumnFormula>$I349*1.02</calculatedColumnFormula>
    </tableColumn>
    <tableColumn id="15" xr3:uid="{00000000-0010-0000-7F00-00000F000000}" name="13" dataDxfId="142"/>
    <tableColumn id="16" xr3:uid="{00000000-0010-0000-7F00-000010000000}" name="Totaal" dataDxfId="141"/>
    <tableColumn id="17" xr3:uid="{00000000-0010-0000-7F00-000011000000}" name="Werknemer"/>
    <tableColumn id="18" xr3:uid="{00000000-0010-0000-7F00-000012000000}" name="Afdeling"/>
    <tableColumn id="19" xr3:uid="{00000000-0010-0000-7F00-000013000000}" name="Kostenplaats"/>
    <tableColumn id="20" xr3:uid="{00000000-0010-0000-7F00-000014000000}" name="Grootboek"/>
    <tableColumn id="21" xr3:uid="{00000000-0010-0000-7F00-000015000000}" name="Uit dienst"/>
    <tableColumn id="22" xr3:uid="{00000000-0010-0000-7F00-000016000000}" name="Lonersoort"/>
  </tableColumns>
  <tableStyleInfo name="TableStyleLight13"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0000000}" name="Loonkostenprognose werknemer363" displayName="Loonkostenprognose_werknemer363" ref="B363:W376" totalsRowShown="0">
  <tableColumns count="22">
    <tableColumn id="1" xr3:uid="{00000000-0010-0000-8000-000001000000}" name="22, Herman Astma, H."/>
    <tableColumn id="2" xr3:uid="{00000000-0010-0000-8000-000002000000}" name="LC"/>
    <tableColumn id="3" xr3:uid="{00000000-0010-0000-8000-000003000000}" name="1" dataDxfId="140"/>
    <tableColumn id="4" xr3:uid="{00000000-0010-0000-8000-000004000000}" name="2" dataDxfId="139"/>
    <tableColumn id="5" xr3:uid="{00000000-0010-0000-8000-000005000000}" name="3" dataDxfId="138"/>
    <tableColumn id="6" xr3:uid="{00000000-0010-0000-8000-000006000000}" name="4" dataDxfId="137"/>
    <tableColumn id="7" xr3:uid="{00000000-0010-0000-8000-000007000000}" name="5" dataDxfId="136"/>
    <tableColumn id="8" xr3:uid="{00000000-0010-0000-8000-000008000000}" name="6" dataDxfId="135"/>
    <tableColumn id="9" xr3:uid="{00000000-0010-0000-8000-000009000000}" name="7" dataDxfId="134">
      <calculatedColumnFormula>$I364*1.02</calculatedColumnFormula>
    </tableColumn>
    <tableColumn id="10" xr3:uid="{00000000-0010-0000-8000-00000A000000}" name="8" dataDxfId="133">
      <calculatedColumnFormula>$I364*1.02</calculatedColumnFormula>
    </tableColumn>
    <tableColumn id="11" xr3:uid="{00000000-0010-0000-8000-00000B000000}" name="9" dataDxfId="132">
      <calculatedColumnFormula>$I364*1.02</calculatedColumnFormula>
    </tableColumn>
    <tableColumn id="12" xr3:uid="{00000000-0010-0000-8000-00000C000000}" name="10" dataDxfId="131">
      <calculatedColumnFormula>$I364*1.02</calculatedColumnFormula>
    </tableColumn>
    <tableColumn id="13" xr3:uid="{00000000-0010-0000-8000-00000D000000}" name="11" dataDxfId="130">
      <calculatedColumnFormula>$I364*1.02</calculatedColumnFormula>
    </tableColumn>
    <tableColumn id="14" xr3:uid="{00000000-0010-0000-8000-00000E000000}" name="12" dataDxfId="129">
      <calculatedColumnFormula>$I364*1.02</calculatedColumnFormula>
    </tableColumn>
    <tableColumn id="15" xr3:uid="{00000000-0010-0000-8000-00000F000000}" name="13" dataDxfId="128"/>
    <tableColumn id="16" xr3:uid="{00000000-0010-0000-8000-000010000000}" name="Totaal" dataDxfId="127"/>
    <tableColumn id="17" xr3:uid="{00000000-0010-0000-8000-000011000000}" name="Werknemer"/>
    <tableColumn id="18" xr3:uid="{00000000-0010-0000-8000-000012000000}" name="Afdeling"/>
    <tableColumn id="19" xr3:uid="{00000000-0010-0000-8000-000013000000}" name="Kostenplaats"/>
    <tableColumn id="20" xr3:uid="{00000000-0010-0000-8000-000014000000}" name="Grootboek"/>
    <tableColumn id="21" xr3:uid="{00000000-0010-0000-8000-000015000000}" name="Uit dienst"/>
    <tableColumn id="22" xr3:uid="{00000000-0010-0000-8000-000016000000}" name="Lonersoort"/>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Jaaropgavekaartjes werknemers" displayName="Jaaropgavekaartjes_werknemers" ref="B5:N36" totalsRowCount="1" headerRowDxfId="1918">
  <tableColumns count="13">
    <tableColumn id="1" xr3:uid="{00000000-0010-0000-0C00-000001000000}" name="Werknemer" totalsRowLabel="Totaal" dataDxfId="1917" totalsRowDxfId="1916"/>
    <tableColumn id="2" xr3:uid="{00000000-0010-0000-0C00-000002000000}" name="Naam"/>
    <tableColumn id="3" xr3:uid="{00000000-0010-0000-0C00-000003000000}" name="BSN"/>
    <tableColumn id="4" xr3:uid="{00000000-0010-0000-0C00-000004000000}" name="Ink.code"/>
    <tableColumn id="5" xr3:uid="{00000000-0010-0000-0C00-000005000000}" name="Kleur tabel" dataDxfId="1915" totalsRowDxfId="1914"/>
    <tableColumn id="6" xr3:uid="{00000000-0010-0000-0C00-000006000000}" name="Loon LH" totalsRowFunction="sum" dataDxfId="1913" totalsRowDxfId="1912"/>
    <tableColumn id="7" xr3:uid="{00000000-0010-0000-0C00-000007000000}" name="Ingehouden LH" totalsRowFunction="sum" dataDxfId="1911" totalsRowDxfId="1910"/>
    <tableColumn id="8" xr3:uid="{00000000-0010-0000-0C00-000008000000}" name="Arbeidskorting" totalsRowFunction="sum" dataDxfId="1909" totalsRowDxfId="1908"/>
    <tableColumn id="9" xr3:uid="{00000000-0010-0000-0C00-000009000000}" name="LLV Korting" totalsRowFunction="sum" dataDxfId="1907" totalsRowDxfId="1906"/>
    <tableColumn id="10" xr3:uid="{00000000-0010-0000-0C00-00000A000000}" name="Loon ZVW" totalsRowFunction="sum" dataDxfId="1905" totalsRowDxfId="1904"/>
    <tableColumn id="11" xr3:uid="{00000000-0010-0000-0C00-00000B000000}" name="Ingehouden ZVW" dataDxfId="1903" totalsRowDxfId="1902"/>
    <tableColumn id="12" xr3:uid="{00000000-0010-0000-0C00-00000C000000}" name="Heffing ZVW" totalsRowFunction="sum" dataDxfId="1901" totalsRowDxfId="1900"/>
    <tableColumn id="13" xr3:uid="{00000000-0010-0000-0C00-00000D000000}" name="Premies WNV" totalsRowFunction="sum" dataDxfId="1899" totalsRowDxfId="1898"/>
  </tableColumns>
  <tableStyleInfo name="TableStyleLight13"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1000000}" name="Loonkostenprognose werknemer378" displayName="Loonkostenprognose_werknemer378" ref="B378:W395" totalsRowShown="0">
  <tableColumns count="22">
    <tableColumn id="1" xr3:uid="{00000000-0010-0000-8100-000001000000}" name="23, Sofia Haanstra, S.J.L."/>
    <tableColumn id="2" xr3:uid="{00000000-0010-0000-8100-000002000000}" name="LC"/>
    <tableColumn id="3" xr3:uid="{00000000-0010-0000-8100-000003000000}" name="1" dataDxfId="126"/>
    <tableColumn id="4" xr3:uid="{00000000-0010-0000-8100-000004000000}" name="2" dataDxfId="125"/>
    <tableColumn id="5" xr3:uid="{00000000-0010-0000-8100-000005000000}" name="3" dataDxfId="124"/>
    <tableColumn id="6" xr3:uid="{00000000-0010-0000-8100-000006000000}" name="4" dataDxfId="123"/>
    <tableColumn id="7" xr3:uid="{00000000-0010-0000-8100-000007000000}" name="5" dataDxfId="122"/>
    <tableColumn id="8" xr3:uid="{00000000-0010-0000-8100-000008000000}" name="6" dataDxfId="121"/>
    <tableColumn id="9" xr3:uid="{00000000-0010-0000-8100-000009000000}" name="7" dataDxfId="120"/>
    <tableColumn id="10" xr3:uid="{00000000-0010-0000-8100-00000A000000}" name="8" dataDxfId="119"/>
    <tableColumn id="11" xr3:uid="{00000000-0010-0000-8100-00000B000000}" name="9" dataDxfId="118"/>
    <tableColumn id="12" xr3:uid="{00000000-0010-0000-8100-00000C000000}" name="10" dataDxfId="117"/>
    <tableColumn id="13" xr3:uid="{00000000-0010-0000-8100-00000D000000}" name="11" dataDxfId="116"/>
    <tableColumn id="14" xr3:uid="{00000000-0010-0000-8100-00000E000000}" name="12" dataDxfId="115"/>
    <tableColumn id="15" xr3:uid="{00000000-0010-0000-8100-00000F000000}" name="13" dataDxfId="114"/>
    <tableColumn id="16" xr3:uid="{00000000-0010-0000-8100-000010000000}" name="Totaal" dataDxfId="113"/>
    <tableColumn id="17" xr3:uid="{00000000-0010-0000-8100-000011000000}" name="Werknemer"/>
    <tableColumn id="18" xr3:uid="{00000000-0010-0000-8100-000012000000}" name="Afdeling"/>
    <tableColumn id="19" xr3:uid="{00000000-0010-0000-8100-000013000000}" name="Kostenplaats"/>
    <tableColumn id="20" xr3:uid="{00000000-0010-0000-8100-000014000000}" name="Grootboek"/>
    <tableColumn id="21" xr3:uid="{00000000-0010-0000-8100-000015000000}" name="Uit dienst"/>
    <tableColumn id="22" xr3:uid="{00000000-0010-0000-8100-000016000000}" name="Lonersoort"/>
  </tableColumns>
  <tableStyleInfo name="TableStyleLight13"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2000000}" name="Loonkostenprognose werknemer397" displayName="Loonkostenprognose_werknemer397" ref="B397:W410" totalsRowShown="0">
  <tableColumns count="22">
    <tableColumn id="1" xr3:uid="{00000000-0010-0000-8200-000001000000}" name="24, Marc Timmermans, "/>
    <tableColumn id="2" xr3:uid="{00000000-0010-0000-8200-000002000000}" name="LC"/>
    <tableColumn id="3" xr3:uid="{00000000-0010-0000-8200-000003000000}" name="1" dataDxfId="112"/>
    <tableColumn id="4" xr3:uid="{00000000-0010-0000-8200-000004000000}" name="2" dataDxfId="111"/>
    <tableColumn id="5" xr3:uid="{00000000-0010-0000-8200-000005000000}" name="3" dataDxfId="110"/>
    <tableColumn id="6" xr3:uid="{00000000-0010-0000-8200-000006000000}" name="4" dataDxfId="109"/>
    <tableColumn id="7" xr3:uid="{00000000-0010-0000-8200-000007000000}" name="5" dataDxfId="108"/>
    <tableColumn id="8" xr3:uid="{00000000-0010-0000-8200-000008000000}" name="6" dataDxfId="107"/>
    <tableColumn id="9" xr3:uid="{00000000-0010-0000-8200-000009000000}" name="7" dataDxfId="106">
      <calculatedColumnFormula>$I398*1.02</calculatedColumnFormula>
    </tableColumn>
    <tableColumn id="10" xr3:uid="{00000000-0010-0000-8200-00000A000000}" name="8" dataDxfId="105">
      <calculatedColumnFormula>$I398*1.02</calculatedColumnFormula>
    </tableColumn>
    <tableColumn id="11" xr3:uid="{00000000-0010-0000-8200-00000B000000}" name="9" dataDxfId="104">
      <calculatedColumnFormula>$I398*1.02</calculatedColumnFormula>
    </tableColumn>
    <tableColumn id="12" xr3:uid="{00000000-0010-0000-8200-00000C000000}" name="10" dataDxfId="103">
      <calculatedColumnFormula>$I398*1.02</calculatedColumnFormula>
    </tableColumn>
    <tableColumn id="13" xr3:uid="{00000000-0010-0000-8200-00000D000000}" name="11" dataDxfId="102">
      <calculatedColumnFormula>$I398*1.02</calculatedColumnFormula>
    </tableColumn>
    <tableColumn id="14" xr3:uid="{00000000-0010-0000-8200-00000E000000}" name="12" dataDxfId="101">
      <calculatedColumnFormula>$I398*1.02</calculatedColumnFormula>
    </tableColumn>
    <tableColumn id="15" xr3:uid="{00000000-0010-0000-8200-00000F000000}" name="13" dataDxfId="100"/>
    <tableColumn id="16" xr3:uid="{00000000-0010-0000-8200-000010000000}" name="Totaal" dataDxfId="99"/>
    <tableColumn id="17" xr3:uid="{00000000-0010-0000-8200-000011000000}" name="Werknemer"/>
    <tableColumn id="18" xr3:uid="{00000000-0010-0000-8200-000012000000}" name="Afdeling"/>
    <tableColumn id="19" xr3:uid="{00000000-0010-0000-8200-000013000000}" name="Kostenplaats"/>
    <tableColumn id="20" xr3:uid="{00000000-0010-0000-8200-000014000000}" name="Grootboek"/>
    <tableColumn id="21" xr3:uid="{00000000-0010-0000-8200-000015000000}" name="Uit dienst"/>
    <tableColumn id="22" xr3:uid="{00000000-0010-0000-8200-000016000000}" name="Lonersoort"/>
  </tableColumns>
  <tableStyleInfo name="TableStyleLight13"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3000000}" name="Loonkostenprognose werknemer412" displayName="Loonkostenprognose_werknemer412" ref="B412:W421" totalsRowShown="0">
  <tableColumns count="22">
    <tableColumn id="1" xr3:uid="{00000000-0010-0000-8300-000001000000}" name="25, Pieter Kallink, "/>
    <tableColumn id="2" xr3:uid="{00000000-0010-0000-8300-000002000000}" name="LC"/>
    <tableColumn id="3" xr3:uid="{00000000-0010-0000-8300-000003000000}" name="1" dataDxfId="98"/>
    <tableColumn id="4" xr3:uid="{00000000-0010-0000-8300-000004000000}" name="2" dataDxfId="97"/>
    <tableColumn id="5" xr3:uid="{00000000-0010-0000-8300-000005000000}" name="3" dataDxfId="96"/>
    <tableColumn id="6" xr3:uid="{00000000-0010-0000-8300-000006000000}" name="4" dataDxfId="95"/>
    <tableColumn id="7" xr3:uid="{00000000-0010-0000-8300-000007000000}" name="5" dataDxfId="94"/>
    <tableColumn id="8" xr3:uid="{00000000-0010-0000-8300-000008000000}" name="6" dataDxfId="93"/>
    <tableColumn id="9" xr3:uid="{00000000-0010-0000-8300-000009000000}" name="7" dataDxfId="92">
      <calculatedColumnFormula>$I413*1.02</calculatedColumnFormula>
    </tableColumn>
    <tableColumn id="10" xr3:uid="{00000000-0010-0000-8300-00000A000000}" name="8" dataDxfId="91">
      <calculatedColumnFormula>$I413*1.02</calculatedColumnFormula>
    </tableColumn>
    <tableColumn id="11" xr3:uid="{00000000-0010-0000-8300-00000B000000}" name="9" dataDxfId="90">
      <calculatedColumnFormula>$I413*1.02</calculatedColumnFormula>
    </tableColumn>
    <tableColumn id="12" xr3:uid="{00000000-0010-0000-8300-00000C000000}" name="10" dataDxfId="89">
      <calculatedColumnFormula>$I413*1.02</calculatedColumnFormula>
    </tableColumn>
    <tableColumn id="13" xr3:uid="{00000000-0010-0000-8300-00000D000000}" name="11" dataDxfId="88">
      <calculatedColumnFormula>$I413*1.02</calculatedColumnFormula>
    </tableColumn>
    <tableColumn id="14" xr3:uid="{00000000-0010-0000-8300-00000E000000}" name="12" dataDxfId="87">
      <calculatedColumnFormula>$I413*1.02</calculatedColumnFormula>
    </tableColumn>
    <tableColumn id="15" xr3:uid="{00000000-0010-0000-8300-00000F000000}" name="13" dataDxfId="86"/>
    <tableColumn id="16" xr3:uid="{00000000-0010-0000-8300-000010000000}" name="Totaal" dataDxfId="85"/>
    <tableColumn id="17" xr3:uid="{00000000-0010-0000-8300-000011000000}" name="Werknemer"/>
    <tableColumn id="18" xr3:uid="{00000000-0010-0000-8300-000012000000}" name="Afdeling"/>
    <tableColumn id="19" xr3:uid="{00000000-0010-0000-8300-000013000000}" name="Kostenplaats"/>
    <tableColumn id="20" xr3:uid="{00000000-0010-0000-8300-000014000000}" name="Grootboek"/>
    <tableColumn id="21" xr3:uid="{00000000-0010-0000-8300-000015000000}" name="Uit dienst"/>
    <tableColumn id="22" xr3:uid="{00000000-0010-0000-8300-000016000000}" name="Lonersoort"/>
  </tableColumns>
  <tableStyleInfo name="TableStyleLight13"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4000000}" name="Loonkostenprognose werknemer423" displayName="Loonkostenprognose_werknemer423" ref="B423:W437" totalsRowShown="0">
  <tableColumns count="22">
    <tableColumn id="1" xr3:uid="{00000000-0010-0000-8400-000001000000}" name="26, Demi Janssen, D."/>
    <tableColumn id="2" xr3:uid="{00000000-0010-0000-8400-000002000000}" name="LC"/>
    <tableColumn id="3" xr3:uid="{00000000-0010-0000-8400-000003000000}" name="1" dataDxfId="84"/>
    <tableColumn id="4" xr3:uid="{00000000-0010-0000-8400-000004000000}" name="2" dataDxfId="83"/>
    <tableColumn id="5" xr3:uid="{00000000-0010-0000-8400-000005000000}" name="3" dataDxfId="82"/>
    <tableColumn id="6" xr3:uid="{00000000-0010-0000-8400-000006000000}" name="4" dataDxfId="81"/>
    <tableColumn id="7" xr3:uid="{00000000-0010-0000-8400-000007000000}" name="5" dataDxfId="80"/>
    <tableColumn id="8" xr3:uid="{00000000-0010-0000-8400-000008000000}" name="6" dataDxfId="79"/>
    <tableColumn id="9" xr3:uid="{00000000-0010-0000-8400-000009000000}" name="7" dataDxfId="78">
      <calculatedColumnFormula>$I424*1.02</calculatedColumnFormula>
    </tableColumn>
    <tableColumn id="10" xr3:uid="{00000000-0010-0000-8400-00000A000000}" name="8" dataDxfId="77">
      <calculatedColumnFormula>$I424*1.02</calculatedColumnFormula>
    </tableColumn>
    <tableColumn id="11" xr3:uid="{00000000-0010-0000-8400-00000B000000}" name="9" dataDxfId="76">
      <calculatedColumnFormula>$I424*1.02</calculatedColumnFormula>
    </tableColumn>
    <tableColumn id="12" xr3:uid="{00000000-0010-0000-8400-00000C000000}" name="10" dataDxfId="75">
      <calculatedColumnFormula>$I424*1.02</calculatedColumnFormula>
    </tableColumn>
    <tableColumn id="13" xr3:uid="{00000000-0010-0000-8400-00000D000000}" name="11" dataDxfId="74">
      <calculatedColumnFormula>$I424*1.02</calculatedColumnFormula>
    </tableColumn>
    <tableColumn id="14" xr3:uid="{00000000-0010-0000-8400-00000E000000}" name="12" dataDxfId="73">
      <calculatedColumnFormula>$I424*1.02</calculatedColumnFormula>
    </tableColumn>
    <tableColumn id="15" xr3:uid="{00000000-0010-0000-8400-00000F000000}" name="13" dataDxfId="72"/>
    <tableColumn id="16" xr3:uid="{00000000-0010-0000-8400-000010000000}" name="Totaal" dataDxfId="71"/>
    <tableColumn id="17" xr3:uid="{00000000-0010-0000-8400-000011000000}" name="Werknemer"/>
    <tableColumn id="18" xr3:uid="{00000000-0010-0000-8400-000012000000}" name="Afdeling"/>
    <tableColumn id="19" xr3:uid="{00000000-0010-0000-8400-000013000000}" name="Kostenplaats"/>
    <tableColumn id="20" xr3:uid="{00000000-0010-0000-8400-000014000000}" name="Grootboek"/>
    <tableColumn id="21" xr3:uid="{00000000-0010-0000-8400-000015000000}" name="Uit dienst"/>
    <tableColumn id="22" xr3:uid="{00000000-0010-0000-8400-000016000000}" name="Lonersoort"/>
  </tableColumns>
  <tableStyleInfo name="TableStyleLight13"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5000000}" name="Loonkostenprognose werknemer439" displayName="Loonkostenprognose_werknemer439" ref="B439:W452" totalsRowShown="0">
  <tableColumns count="22">
    <tableColumn id="1" xr3:uid="{00000000-0010-0000-8500-000001000000}" name="27, Martijn Achtereekte, M.J."/>
    <tableColumn id="2" xr3:uid="{00000000-0010-0000-8500-000002000000}" name="LC"/>
    <tableColumn id="3" xr3:uid="{00000000-0010-0000-8500-000003000000}" name="1" dataDxfId="70"/>
    <tableColumn id="4" xr3:uid="{00000000-0010-0000-8500-000004000000}" name="2" dataDxfId="69"/>
    <tableColumn id="5" xr3:uid="{00000000-0010-0000-8500-000005000000}" name="3" dataDxfId="68"/>
    <tableColumn id="6" xr3:uid="{00000000-0010-0000-8500-000006000000}" name="4" dataDxfId="67"/>
    <tableColumn id="7" xr3:uid="{00000000-0010-0000-8500-000007000000}" name="5" dataDxfId="66"/>
    <tableColumn id="8" xr3:uid="{00000000-0010-0000-8500-000008000000}" name="6" dataDxfId="65"/>
    <tableColumn id="9" xr3:uid="{00000000-0010-0000-8500-000009000000}" name="7" dataDxfId="64">
      <calculatedColumnFormula>$I440*1.02</calculatedColumnFormula>
    </tableColumn>
    <tableColumn id="10" xr3:uid="{00000000-0010-0000-8500-00000A000000}" name="8" dataDxfId="63">
      <calculatedColumnFormula>$I440*1.02</calculatedColumnFormula>
    </tableColumn>
    <tableColumn id="11" xr3:uid="{00000000-0010-0000-8500-00000B000000}" name="9" dataDxfId="62">
      <calculatedColumnFormula>$I440*1.02</calculatedColumnFormula>
    </tableColumn>
    <tableColumn id="12" xr3:uid="{00000000-0010-0000-8500-00000C000000}" name="10" dataDxfId="61">
      <calculatedColumnFormula>$I440*1.02</calculatedColumnFormula>
    </tableColumn>
    <tableColumn id="13" xr3:uid="{00000000-0010-0000-8500-00000D000000}" name="11" dataDxfId="60">
      <calculatedColumnFormula>$I440*1.02</calculatedColumnFormula>
    </tableColumn>
    <tableColumn id="14" xr3:uid="{00000000-0010-0000-8500-00000E000000}" name="12" dataDxfId="59">
      <calculatedColumnFormula>$I440*1.02</calculatedColumnFormula>
    </tableColumn>
    <tableColumn id="15" xr3:uid="{00000000-0010-0000-8500-00000F000000}" name="13" dataDxfId="58"/>
    <tableColumn id="16" xr3:uid="{00000000-0010-0000-8500-000010000000}" name="Totaal" dataDxfId="57"/>
    <tableColumn id="17" xr3:uid="{00000000-0010-0000-8500-000011000000}" name="Werknemer"/>
    <tableColumn id="18" xr3:uid="{00000000-0010-0000-8500-000012000000}" name="Afdeling"/>
    <tableColumn id="19" xr3:uid="{00000000-0010-0000-8500-000013000000}" name="Kostenplaats"/>
    <tableColumn id="20" xr3:uid="{00000000-0010-0000-8500-000014000000}" name="Grootboek"/>
    <tableColumn id="21" xr3:uid="{00000000-0010-0000-8500-000015000000}" name="Uit dienst"/>
    <tableColumn id="22" xr3:uid="{00000000-0010-0000-8500-000016000000}" name="Lonersoort"/>
  </tableColumns>
  <tableStyleInfo name="TableStyleLight13"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6000000}" name="Loonkostenprognose werknemer454" displayName="Loonkostenprognose_werknemer454" ref="B454:W467" totalsRowShown="0">
  <tableColumns count="22">
    <tableColumn id="1" xr3:uid="{00000000-0010-0000-8600-000001000000}" name="28, Marga Lansink, M.M."/>
    <tableColumn id="2" xr3:uid="{00000000-0010-0000-8600-000002000000}" name="LC"/>
    <tableColumn id="3" xr3:uid="{00000000-0010-0000-8600-000003000000}" name="1" dataDxfId="56"/>
    <tableColumn id="4" xr3:uid="{00000000-0010-0000-8600-000004000000}" name="2" dataDxfId="55"/>
    <tableColumn id="5" xr3:uid="{00000000-0010-0000-8600-000005000000}" name="3" dataDxfId="54"/>
    <tableColumn id="6" xr3:uid="{00000000-0010-0000-8600-000006000000}" name="4" dataDxfId="53"/>
    <tableColumn id="7" xr3:uid="{00000000-0010-0000-8600-000007000000}" name="5" dataDxfId="52"/>
    <tableColumn id="8" xr3:uid="{00000000-0010-0000-8600-000008000000}" name="6" dataDxfId="51"/>
    <tableColumn id="9" xr3:uid="{00000000-0010-0000-8600-000009000000}" name="7" dataDxfId="50">
      <calculatedColumnFormula>$I455*1.02</calculatedColumnFormula>
    </tableColumn>
    <tableColumn id="10" xr3:uid="{00000000-0010-0000-8600-00000A000000}" name="8" dataDxfId="49">
      <calculatedColumnFormula>$I455*1.02</calculatedColumnFormula>
    </tableColumn>
    <tableColumn id="11" xr3:uid="{00000000-0010-0000-8600-00000B000000}" name="9" dataDxfId="48">
      <calculatedColumnFormula>$I455*1.02</calculatedColumnFormula>
    </tableColumn>
    <tableColumn id="12" xr3:uid="{00000000-0010-0000-8600-00000C000000}" name="10" dataDxfId="47">
      <calculatedColumnFormula>$I455*1.02</calculatedColumnFormula>
    </tableColumn>
    <tableColumn id="13" xr3:uid="{00000000-0010-0000-8600-00000D000000}" name="11" dataDxfId="46">
      <calculatedColumnFormula>$I455*1.02</calculatedColumnFormula>
    </tableColumn>
    <tableColumn id="14" xr3:uid="{00000000-0010-0000-8600-00000E000000}" name="12" dataDxfId="45">
      <calculatedColumnFormula>$I455*1.02</calculatedColumnFormula>
    </tableColumn>
    <tableColumn id="15" xr3:uid="{00000000-0010-0000-8600-00000F000000}" name="13" dataDxfId="44"/>
    <tableColumn id="16" xr3:uid="{00000000-0010-0000-8600-000010000000}" name="Totaal" dataDxfId="43"/>
    <tableColumn id="17" xr3:uid="{00000000-0010-0000-8600-000011000000}" name="Werknemer"/>
    <tableColumn id="18" xr3:uid="{00000000-0010-0000-8600-000012000000}" name="Afdeling"/>
    <tableColumn id="19" xr3:uid="{00000000-0010-0000-8600-000013000000}" name="Kostenplaats"/>
    <tableColumn id="20" xr3:uid="{00000000-0010-0000-8600-000014000000}" name="Grootboek"/>
    <tableColumn id="21" xr3:uid="{00000000-0010-0000-8600-000015000000}" name="Uit dienst"/>
    <tableColumn id="22" xr3:uid="{00000000-0010-0000-8600-000016000000}" name="Lonersoort"/>
  </tableColumns>
  <tableStyleInfo name="TableStyleLight13"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7000000}" name="Loonkostenprognose werknemer469" displayName="Loonkostenprognose_werknemer469" ref="B469:W483" totalsRowShown="0">
  <tableColumns count="22">
    <tableColumn id="1" xr3:uid="{00000000-0010-0000-8700-000001000000}" name="29, Lotte Hendriksen, L."/>
    <tableColumn id="2" xr3:uid="{00000000-0010-0000-8700-000002000000}" name="LC"/>
    <tableColumn id="3" xr3:uid="{00000000-0010-0000-8700-000003000000}" name="1" dataDxfId="42"/>
    <tableColumn id="4" xr3:uid="{00000000-0010-0000-8700-000004000000}" name="2" dataDxfId="41"/>
    <tableColumn id="5" xr3:uid="{00000000-0010-0000-8700-000005000000}" name="3" dataDxfId="40"/>
    <tableColumn id="6" xr3:uid="{00000000-0010-0000-8700-000006000000}" name="4" dataDxfId="39"/>
    <tableColumn id="7" xr3:uid="{00000000-0010-0000-8700-000007000000}" name="5" dataDxfId="38"/>
    <tableColumn id="8" xr3:uid="{00000000-0010-0000-8700-000008000000}" name="6" dataDxfId="37"/>
    <tableColumn id="9" xr3:uid="{00000000-0010-0000-8700-000009000000}" name="7" dataDxfId="36">
      <calculatedColumnFormula>$I470*1.02</calculatedColumnFormula>
    </tableColumn>
    <tableColumn id="10" xr3:uid="{00000000-0010-0000-8700-00000A000000}" name="8" dataDxfId="35">
      <calculatedColumnFormula>$I470*1.02</calculatedColumnFormula>
    </tableColumn>
    <tableColumn id="11" xr3:uid="{00000000-0010-0000-8700-00000B000000}" name="9" dataDxfId="34">
      <calculatedColumnFormula>$I470*1.02</calculatedColumnFormula>
    </tableColumn>
    <tableColumn id="12" xr3:uid="{00000000-0010-0000-8700-00000C000000}" name="10" dataDxfId="33">
      <calculatedColumnFormula>$I470*1.02</calculatedColumnFormula>
    </tableColumn>
    <tableColumn id="13" xr3:uid="{00000000-0010-0000-8700-00000D000000}" name="11" dataDxfId="32">
      <calculatedColumnFormula>$I470*1.02</calculatedColumnFormula>
    </tableColumn>
    <tableColumn id="14" xr3:uid="{00000000-0010-0000-8700-00000E000000}" name="12" dataDxfId="31">
      <calculatedColumnFormula>$I470*1.02</calculatedColumnFormula>
    </tableColumn>
    <tableColumn id="15" xr3:uid="{00000000-0010-0000-8700-00000F000000}" name="13" dataDxfId="30"/>
    <tableColumn id="16" xr3:uid="{00000000-0010-0000-8700-000010000000}" name="Totaal" dataDxfId="29"/>
    <tableColumn id="17" xr3:uid="{00000000-0010-0000-8700-000011000000}" name="Werknemer"/>
    <tableColumn id="18" xr3:uid="{00000000-0010-0000-8700-000012000000}" name="Afdeling"/>
    <tableColumn id="19" xr3:uid="{00000000-0010-0000-8700-000013000000}" name="Kostenplaats"/>
    <tableColumn id="20" xr3:uid="{00000000-0010-0000-8700-000014000000}" name="Grootboek"/>
    <tableColumn id="21" xr3:uid="{00000000-0010-0000-8700-000015000000}" name="Uit dienst"/>
    <tableColumn id="22" xr3:uid="{00000000-0010-0000-8700-000016000000}" name="Lonersoort"/>
  </tableColumns>
  <tableStyleInfo name="TableStyleLight13"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8000000}" name="Loonkostenprognose werknemer485" displayName="Loonkostenprognose_werknemer485" ref="B485:W498" totalsRowShown="0">
  <tableColumns count="22">
    <tableColumn id="1" xr3:uid="{00000000-0010-0000-8800-000001000000}" name="30, Karin Keursma, K."/>
    <tableColumn id="2" xr3:uid="{00000000-0010-0000-8800-000002000000}" name="LC"/>
    <tableColumn id="3" xr3:uid="{00000000-0010-0000-8800-000003000000}" name="1" dataDxfId="28"/>
    <tableColumn id="4" xr3:uid="{00000000-0010-0000-8800-000004000000}" name="2" dataDxfId="27"/>
    <tableColumn id="5" xr3:uid="{00000000-0010-0000-8800-000005000000}" name="3" dataDxfId="26"/>
    <tableColumn id="6" xr3:uid="{00000000-0010-0000-8800-000006000000}" name="4" dataDxfId="25"/>
    <tableColumn id="7" xr3:uid="{00000000-0010-0000-8800-000007000000}" name="5" dataDxfId="24"/>
    <tableColumn id="8" xr3:uid="{00000000-0010-0000-8800-000008000000}" name="6" dataDxfId="23"/>
    <tableColumn id="9" xr3:uid="{00000000-0010-0000-8800-000009000000}" name="7" dataDxfId="22">
      <calculatedColumnFormula>$I486*1.02</calculatedColumnFormula>
    </tableColumn>
    <tableColumn id="10" xr3:uid="{00000000-0010-0000-8800-00000A000000}" name="8" dataDxfId="21">
      <calculatedColumnFormula>$I486*1.02</calculatedColumnFormula>
    </tableColumn>
    <tableColumn id="11" xr3:uid="{00000000-0010-0000-8800-00000B000000}" name="9" dataDxfId="20">
      <calculatedColumnFormula>$I486*1.02</calculatedColumnFormula>
    </tableColumn>
    <tableColumn id="12" xr3:uid="{00000000-0010-0000-8800-00000C000000}" name="10" dataDxfId="19">
      <calculatedColumnFormula>$I486*1.02</calculatedColumnFormula>
    </tableColumn>
    <tableColumn id="13" xr3:uid="{00000000-0010-0000-8800-00000D000000}" name="11" dataDxfId="18">
      <calculatedColumnFormula>$I486*1.02</calculatedColumnFormula>
    </tableColumn>
    <tableColumn id="14" xr3:uid="{00000000-0010-0000-8800-00000E000000}" name="12" dataDxfId="17">
      <calculatedColumnFormula>$I486*1.02</calculatedColumnFormula>
    </tableColumn>
    <tableColumn id="15" xr3:uid="{00000000-0010-0000-8800-00000F000000}" name="13" dataDxfId="16"/>
    <tableColumn id="16" xr3:uid="{00000000-0010-0000-8800-000010000000}" name="Totaal" dataDxfId="15"/>
    <tableColumn id="17" xr3:uid="{00000000-0010-0000-8800-000011000000}" name="Werknemer"/>
    <tableColumn id="18" xr3:uid="{00000000-0010-0000-8800-000012000000}" name="Afdeling"/>
    <tableColumn id="19" xr3:uid="{00000000-0010-0000-8800-000013000000}" name="Kostenplaats"/>
    <tableColumn id="20" xr3:uid="{00000000-0010-0000-8800-000014000000}" name="Grootboek"/>
    <tableColumn id="21" xr3:uid="{00000000-0010-0000-8800-000015000000}" name="Uit dienst"/>
    <tableColumn id="22" xr3:uid="{00000000-0010-0000-8800-000016000000}" name="Lonersoort"/>
  </tableColumns>
  <tableStyleInfo name="TableStyleLight13"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9000000}" name="Loonkostenprognose werknemer500" displayName="Loonkostenprognose_werknemer500" ref="B500:W513" totalsRowShown="0">
  <tableColumns count="22">
    <tableColumn id="1" xr3:uid="{00000000-0010-0000-8900-000001000000}" name="31, Laura van den Akker, L."/>
    <tableColumn id="2" xr3:uid="{00000000-0010-0000-8900-000002000000}" name="LC"/>
    <tableColumn id="3" xr3:uid="{00000000-0010-0000-8900-000003000000}" name="1" dataDxfId="14"/>
    <tableColumn id="4" xr3:uid="{00000000-0010-0000-8900-000004000000}" name="2" dataDxfId="13"/>
    <tableColumn id="5" xr3:uid="{00000000-0010-0000-8900-000005000000}" name="3" dataDxfId="12"/>
    <tableColumn id="6" xr3:uid="{00000000-0010-0000-8900-000006000000}" name="4" dataDxfId="11"/>
    <tableColumn id="7" xr3:uid="{00000000-0010-0000-8900-000007000000}" name="5" dataDxfId="10"/>
    <tableColumn id="8" xr3:uid="{00000000-0010-0000-8900-000008000000}" name="6" dataDxfId="9"/>
    <tableColumn id="9" xr3:uid="{00000000-0010-0000-8900-000009000000}" name="7" dataDxfId="8">
      <calculatedColumnFormula>$I501*1.02</calculatedColumnFormula>
    </tableColumn>
    <tableColumn id="10" xr3:uid="{00000000-0010-0000-8900-00000A000000}" name="8" dataDxfId="7">
      <calculatedColumnFormula>$I501*1.02</calculatedColumnFormula>
    </tableColumn>
    <tableColumn id="11" xr3:uid="{00000000-0010-0000-8900-00000B000000}" name="9" dataDxfId="6">
      <calculatedColumnFormula>$I501*1.02</calculatedColumnFormula>
    </tableColumn>
    <tableColumn id="12" xr3:uid="{00000000-0010-0000-8900-00000C000000}" name="10" dataDxfId="5">
      <calculatedColumnFormula>$I501*1.02</calculatedColumnFormula>
    </tableColumn>
    <tableColumn id="13" xr3:uid="{00000000-0010-0000-8900-00000D000000}" name="11" dataDxfId="4">
      <calculatedColumnFormula>$I501*1.02</calculatedColumnFormula>
    </tableColumn>
    <tableColumn id="14" xr3:uid="{00000000-0010-0000-8900-00000E000000}" name="12" dataDxfId="3">
      <calculatedColumnFormula>$I501*1.02</calculatedColumnFormula>
    </tableColumn>
    <tableColumn id="15" xr3:uid="{00000000-0010-0000-8900-00000F000000}" name="13" dataDxfId="2"/>
    <tableColumn id="16" xr3:uid="{00000000-0010-0000-8900-000010000000}" name="Totaal" dataDxfId="1"/>
    <tableColumn id="17" xr3:uid="{00000000-0010-0000-8900-000011000000}" name="Werknemer"/>
    <tableColumn id="18" xr3:uid="{00000000-0010-0000-8900-000012000000}" name="Afdeling"/>
    <tableColumn id="19" xr3:uid="{00000000-0010-0000-8900-000013000000}" name="Kostenplaats"/>
    <tableColumn id="20" xr3:uid="{00000000-0010-0000-8900-000014000000}" name="Grootboek"/>
    <tableColumn id="21" xr3:uid="{00000000-0010-0000-8900-000015000000}" name="Uit dienst"/>
    <tableColumn id="22" xr3:uid="{00000000-0010-0000-8900-000016000000}" name="Lonersoort"/>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D000000}" name="Subsidies (LIV - LKV)" displayName="Subsidies__LIV___LKV" ref="B6:AL33" totalsRowCount="1" headerRowDxfId="1897" headerRowBorderDxfId="1896">
  <tableColumns count="37">
    <tableColumn id="1" xr3:uid="{00000000-0010-0000-0D00-000001000000}" name="BSN" totalsRowLabel="Totaal"/>
    <tableColumn id="2" xr3:uid="{00000000-0010-0000-0D00-000002000000}" name="Werknemer" dataDxfId="1895" totalsRowDxfId="1894"/>
    <tableColumn id="3" xr3:uid="{00000000-0010-0000-0D00-000003000000}" name="Naam"/>
    <tableColumn id="4" xr3:uid="{00000000-0010-0000-0D00-000004000000}" name="NumIV" dataDxfId="1893" totalsRowDxfId="1892"/>
    <tableColumn id="5" xr3:uid="{00000000-0010-0000-0D00-000005000000}" name="Huidig" dataDxfId="1891" totalsRowDxfId="1890"/>
    <tableColumn id="6" xr3:uid="{00000000-0010-0000-0D00-000006000000}" name="31-12-2020" dataDxfId="1889" totalsRowDxfId="1888"/>
    <tableColumn id="7" xr3:uid="{00000000-0010-0000-0D00-000007000000}" name="Uren" dataDxfId="1887" totalsRowDxfId="1886"/>
    <tableColumn id="8" xr3:uid="{00000000-0010-0000-0D00-000008000000}" name="Uurloon" dataDxfId="1885" totalsRowDxfId="1884"/>
    <tableColumn id="9" xr3:uid="{00000000-0010-0000-0D00-000009000000}" name="% Afwijking " dataDxfId="1883" totalsRowDxfId="1882"/>
    <tableColumn id="10" xr3:uid="{00000000-0010-0000-0D00-00000A000000}" name="Subsidie" totalsRowFunction="sum" dataDxfId="1881" totalsRowDxfId="1880"/>
    <tableColumn id="11" xr3:uid="{00000000-0010-0000-0D00-00000B000000}" name="Soort Subsidie"/>
    <tableColumn id="12" xr3:uid="{00000000-0010-0000-0D00-00000C000000}" name="Laatste Periode" dataDxfId="1879" totalsRowDxfId="1878"/>
    <tableColumn id="13" xr3:uid="{00000000-0010-0000-0D00-00000D000000}" name="Loon laatste periode" dataDxfId="1877" totalsRowDxfId="1876"/>
    <tableColumn id="14" xr3:uid="{00000000-0010-0000-0D00-00000E000000}" name="Verloonde uren laatste periode" dataDxfId="1875" totalsRowDxfId="1874"/>
    <tableColumn id="15" xr3:uid="{00000000-0010-0000-0D00-00000F000000}" name="Loon" dataDxfId="1873" totalsRowDxfId="1872"/>
    <tableColumn id="16" xr3:uid="{00000000-0010-0000-0D00-000010000000}" name="Verloonde uren" dataDxfId="1871" totalsRowDxfId="1870"/>
    <tableColumn id="17" xr3:uid="{00000000-0010-0000-0D00-000011000000}" name="Uurloon2" dataDxfId="1869" totalsRowDxfId="1868"/>
    <tableColumn id="18" xr3:uid="{00000000-0010-0000-0D00-000012000000}" name="Min. uurloon" dataDxfId="1867" totalsRowDxfId="1866"/>
    <tableColumn id="19" xr3:uid="{00000000-0010-0000-0D00-000013000000}" name="% Afwijking" dataDxfId="1865" totalsRowDxfId="1864"/>
    <tableColumn id="20" xr3:uid="{00000000-0010-0000-0D00-000014000000}" name="Max periode" dataDxfId="1863" totalsRowDxfId="1862"/>
    <tableColumn id="21" xr3:uid="{00000000-0010-0000-0D00-000015000000}" name="Uitdienst"/>
    <tableColumn id="22" xr3:uid="{00000000-0010-0000-0D00-000016000000}" name="Loon " dataDxfId="1861" totalsRowDxfId="1860"/>
    <tableColumn id="23" xr3:uid="{00000000-0010-0000-0D00-000017000000}" name="Uren " dataDxfId="1859" totalsRowDxfId="1858"/>
    <tableColumn id="24" xr3:uid="{00000000-0010-0000-0D00-000018000000}" name="Loon  " dataDxfId="1857" totalsRowDxfId="1856"/>
    <tableColumn id="25" xr3:uid="{00000000-0010-0000-0D00-000019000000}" name="Uren  " dataDxfId="1855" totalsRowDxfId="1854"/>
    <tableColumn id="26" xr3:uid="{00000000-0010-0000-0D00-00001A000000}" name="Uurloon " dataDxfId="1853" totalsRowDxfId="1852"/>
    <tableColumn id="27" xr3:uid="{00000000-0010-0000-0D00-00001B000000}" name="% Afwijking 3" dataDxfId="1851" totalsRowDxfId="1850"/>
    <tableColumn id="28" xr3:uid="{00000000-0010-0000-0D00-00001C000000}" name="LIV" totalsRowFunction="sum" dataDxfId="1849" totalsRowDxfId="1848"/>
    <tableColumn id="29" xr3:uid="{00000000-0010-0000-0D00-00001D000000}" name="Jeugd LIV" totalsRowFunction="sum" dataDxfId="1847" totalsRowDxfId="1846"/>
    <tableColumn id="30" xr3:uid="{00000000-0010-0000-0D00-00001E000000}" name="LKV oudere wn" totalsRowFunction="sum" dataDxfId="1845" totalsRowDxfId="1844"/>
    <tableColumn id="31" xr3:uid="{00000000-0010-0000-0D00-00001F000000}" name="LKV oudere wn laatste per" dataDxfId="1843" totalsRowDxfId="1842"/>
    <tableColumn id="32" xr3:uid="{00000000-0010-0000-0D00-000020000000}" name="LKV arb. geh." totalsRowFunction="sum" dataDxfId="1841" totalsRowDxfId="1840"/>
    <tableColumn id="33" xr3:uid="{00000000-0010-0000-0D00-000021000000}" name="LKV arb. geh. laatste per" dataDxfId="1839" totalsRowDxfId="1838"/>
    <tableColumn id="34" xr3:uid="{00000000-0010-0000-0D00-000022000000}" name="LKV banenafspr." totalsRowFunction="sum" dataDxfId="1837" totalsRowDxfId="1836"/>
    <tableColumn id="35" xr3:uid="{00000000-0010-0000-0D00-000023000000}" name="LKV banenafspr. laatste per" dataDxfId="1835" totalsRowDxfId="1834"/>
    <tableColumn id="36" xr3:uid="{00000000-0010-0000-0D00-000024000000}" name="LKV herpl. arb. geh." totalsRowFunction="sum" dataDxfId="1833" totalsRowDxfId="1832"/>
    <tableColumn id="37" xr3:uid="{00000000-0010-0000-0D00-000025000000}" name="LKV herpl. arb. geh. laatste per" totalsRowFunction="sum" dataDxfId="1831" totalsRowDxfId="1830"/>
  </tableColumns>
  <tableStyleInfo name="TableStyleLight1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E000000}" name="Individuele loonstaat werknemer" displayName="Individuele_loonstaat_werknemer" ref="B6:S37" totalsRowCount="1" headerRowDxfId="1829">
  <tableColumns count="18">
    <tableColumn id="1" xr3:uid="{00000000-0010-0000-0E00-000001000000}" name="Werknemer" totalsRowLabel="Totaal" dataDxfId="1828" totalsRowDxfId="1827"/>
    <tableColumn id="2" xr3:uid="{00000000-0010-0000-0E00-000002000000}" name="Naam"/>
    <tableColumn id="3" xr3:uid="{00000000-0010-0000-0E00-000003000000}" name="Tijdvak" dataDxfId="1826" totalsRowDxfId="1825"/>
    <tableColumn id="4" xr3:uid="{00000000-0010-0000-0E00-000004000000}" name="Ink.verh." dataDxfId="1824" totalsRowDxfId="1823"/>
    <tableColumn id="5" xr3:uid="{00000000-0010-0000-0E00-000005000000}" name="Loon in geld" totalsRowFunction="custom" dataDxfId="1822" totalsRowDxfId="1821">
      <totalsRowFormula>SUM(F$7:F36)</totalsRowFormula>
    </tableColumn>
    <tableColumn id="6" xr3:uid="{00000000-0010-0000-0E00-000006000000}" name="Loon anders" totalsRowFunction="custom" dataDxfId="1820" totalsRowDxfId="1819">
      <totalsRowFormula>SUM(G$7:G36)</totalsRowFormula>
    </tableColumn>
    <tableColumn id="7" xr3:uid="{00000000-0010-0000-0E00-000007000000}" name="Fooien en uitk." totalsRowFunction="custom" dataDxfId="1818" totalsRowDxfId="1817">
      <totalsRowFormula>SUM(H$7:H36)</totalsRowFormula>
    </tableColumn>
    <tableColumn id="8" xr3:uid="{00000000-0010-0000-0E00-000008000000}" name="Aftrek alle heffingen" totalsRowFunction="custom" dataDxfId="1816" totalsRowDxfId="1815">
      <totalsRowFormula>SUM(I$7:I36)</totalsRowFormula>
    </tableColumn>
    <tableColumn id="9" xr3:uid="{00000000-0010-0000-0E00-000009000000}" name="Loon wn. verz." totalsRowFunction="custom" dataDxfId="1814" totalsRowDxfId="1813">
      <totalsRowFormula>SUM(J$7:J36)</totalsRowFormula>
    </tableColumn>
    <tableColumn id="10" xr3:uid="{00000000-0010-0000-0E00-00000A000000}" name="Loon ZVW" totalsRowFunction="custom" dataDxfId="1812" totalsRowDxfId="1811">
      <totalsRowFormula>SUM(K$7:K36)</totalsRowFormula>
    </tableColumn>
    <tableColumn id="11" xr3:uid="{00000000-0010-0000-0E00-00000B000000}" name="Loon LH" totalsRowFunction="custom" dataDxfId="1810" totalsRowDxfId="1809">
      <totalsRowFormula>SUM(L$7:L36)</totalsRowFormula>
    </tableColumn>
    <tableColumn id="12" xr3:uid="{00000000-0010-0000-0E00-00000C000000}" name="Ingehouden LH" totalsRowFunction="custom" dataDxfId="1808" totalsRowDxfId="1807">
      <totalsRowFormula>SUM(M$7:M36)</totalsRowFormula>
    </tableColumn>
    <tableColumn id="13" xr3:uid="{00000000-0010-0000-0E00-00000D000000}" name="Ingehouden ZVW" totalsRowFunction="custom" dataDxfId="1806" totalsRowDxfId="1805">
      <totalsRowFormula>SUM(N$7:N36)</totalsRowFormula>
    </tableColumn>
    <tableColumn id="14" xr3:uid="{00000000-0010-0000-0E00-00000E000000}" name="kolom 3-7-15-16" totalsRowFunction="custom" dataDxfId="1804" totalsRowDxfId="1803">
      <totalsRowFormula>SUM(O$7:O36)</totalsRowFormula>
    </tableColumn>
    <tableColumn id="15" xr3:uid="{00000000-0010-0000-0E00-00000F000000}" name="Arbeidskorting" totalsRowFunction="custom" dataDxfId="1802" totalsRowDxfId="1801">
      <totalsRowFormula>SUM(P$7:P36)</totalsRowFormula>
    </tableColumn>
    <tableColumn id="16" xr3:uid="{00000000-0010-0000-0E00-000010000000}" name="LL Korting" totalsRowFunction="custom" dataDxfId="1800" totalsRowDxfId="1799">
      <totalsRowFormula>SUM(Q$7:Q36)</totalsRowFormula>
    </tableColumn>
    <tableColumn id="17" xr3:uid="{00000000-0010-0000-0E00-000011000000}" name="Netto bet./ inh." dataDxfId="1798" totalsRowDxfId="1797"/>
    <tableColumn id="18" xr3:uid="{00000000-0010-0000-0E00-000012000000}" name="Netto" totalsRowFunction="sum" dataDxfId="1796" totalsRowDxfId="1795"/>
  </tableColumns>
  <tableStyleInfo name="TableStyleLight1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Premieloonstaat werknemer" displayName="Premieloonstaat_werknemer" ref="B6:AA37" totalsRowCount="1">
  <tableColumns count="26">
    <tableColumn id="1" xr3:uid="{00000000-0010-0000-0F00-000001000000}" name="Werknemer" totalsRowLabel="Totaal" dataDxfId="1794" totalsRowDxfId="1793"/>
    <tableColumn id="2" xr3:uid="{00000000-0010-0000-0F00-000002000000}" name="Naam"/>
    <tableColumn id="3" xr3:uid="{00000000-0010-0000-0F00-000003000000}" name="Verloning" dataDxfId="1792" totalsRowDxfId="1791"/>
    <tableColumn id="4" xr3:uid="{00000000-0010-0000-0F00-000004000000}" name="BSN"/>
    <tableColumn id="5" xr3:uid="{00000000-0010-0000-0F00-000005000000}" name="Geb.datum" dataDxfId="1790"/>
    <tableColumn id="6" xr3:uid="{00000000-0010-0000-0F00-000006000000}" name="In dienst" dataDxfId="1789"/>
    <tableColumn id="7" xr3:uid="{00000000-0010-0000-0F00-000007000000}" name="Uit dienst"/>
    <tableColumn id="8" xr3:uid="{00000000-0010-0000-0F00-000008000000}" name="SV dagen" totalsRowFunction="custom">
      <totalsRowFormula>SUM(I$7:I36)</totalsRowFormula>
    </tableColumn>
    <tableColumn id="9" xr3:uid="{00000000-0010-0000-0F00-000009000000}" name="Loon SV" totalsRowFunction="custom" dataDxfId="1788" totalsRowDxfId="1787">
      <totalsRowFormula>SUM(J$7:J36)</totalsRowFormula>
    </tableColumn>
    <tableColumn id="10" xr3:uid="{00000000-0010-0000-0F00-00000A000000}" name="Loon loonheffing" totalsRowFunction="custom" dataDxfId="1786" totalsRowDxfId="1785">
      <totalsRowFormula>SUM(K$7:K36)</totalsRowFormula>
    </tableColumn>
    <tableColumn id="11" xr3:uid="{00000000-0010-0000-0F00-00000B000000}" name="Loonheffing" totalsRowFunction="custom" dataDxfId="1784" totalsRowDxfId="1783">
      <totalsRowFormula>SUM(L$7:L36)</totalsRowFormula>
    </tableColumn>
    <tableColumn id="12" xr3:uid="{00000000-0010-0000-0F00-00000C000000}" name="Grondslag" totalsRowFunction="custom" dataDxfId="1782" totalsRowDxfId="1781">
      <totalsRowFormula>SUM(M$7:M36)</totalsRowFormula>
    </tableColumn>
    <tableColumn id="13" xr3:uid="{00000000-0010-0000-0F00-00000D000000}" name="Premie wn" totalsRowFunction="custom" dataDxfId="1780" totalsRowDxfId="1779">
      <totalsRowFormula>SUM(N$7:N36)</totalsRowFormula>
    </tableColumn>
    <tableColumn id="14" xr3:uid="{00000000-0010-0000-0F00-00000E000000}" name="Premie wg" totalsRowFunction="custom" dataDxfId="1778" totalsRowDxfId="1777">
      <totalsRowFormula>SUM(O$7:O36)</totalsRowFormula>
    </tableColumn>
    <tableColumn id="15" xr3:uid="{00000000-0010-0000-0F00-00000F000000}" name="Grondslag2" totalsRowFunction="custom" dataDxfId="1776" totalsRowDxfId="1775">
      <totalsRowFormula>SUM(P$7:P36)</totalsRowFormula>
    </tableColumn>
    <tableColumn id="16" xr3:uid="{00000000-0010-0000-0F00-000010000000}" name="Premie wn3" totalsRowFunction="custom" dataDxfId="1774" totalsRowDxfId="1773">
      <totalsRowFormula>SUM(Q$7:Q36)</totalsRowFormula>
    </tableColumn>
    <tableColumn id="17" xr3:uid="{00000000-0010-0000-0F00-000011000000}" name="Premie wg4" totalsRowFunction="custom" dataDxfId="1772" totalsRowDxfId="1771">
      <totalsRowFormula>SUM(R$7:R36)</totalsRowFormula>
    </tableColumn>
    <tableColumn id="18" xr3:uid="{00000000-0010-0000-0F00-000012000000}" name="Grondslag5" totalsRowFunction="custom" dataDxfId="1770" totalsRowDxfId="1769">
      <totalsRowFormula>SUM(S$7:S36)</totalsRowFormula>
    </tableColumn>
    <tableColumn id="19" xr3:uid="{00000000-0010-0000-0F00-000013000000}" name="Premie wn6" totalsRowFunction="custom" dataDxfId="1768" totalsRowDxfId="1767">
      <totalsRowFormula>SUM(T$7:T36)</totalsRowFormula>
    </tableColumn>
    <tableColumn id="20" xr3:uid="{00000000-0010-0000-0F00-000014000000}" name="Premie wg7" totalsRowFunction="custom" dataDxfId="1766" totalsRowDxfId="1765">
      <totalsRowFormula>SUM(U$7:U36)</totalsRowFormula>
    </tableColumn>
    <tableColumn id="21" xr3:uid="{00000000-0010-0000-0F00-000015000000}" name="Grondslag8" totalsRowFunction="custom" dataDxfId="1764" totalsRowDxfId="1763">
      <totalsRowFormula>SUM(V$7:V36)</totalsRowFormula>
    </tableColumn>
    <tableColumn id="22" xr3:uid="{00000000-0010-0000-0F00-000016000000}" name="Premie wn9" totalsRowFunction="custom" dataDxfId="1762" totalsRowDxfId="1761">
      <totalsRowFormula>SUM(W$7:W36)</totalsRowFormula>
    </tableColumn>
    <tableColumn id="23" xr3:uid="{00000000-0010-0000-0F00-000017000000}" name="Premie wg10" totalsRowFunction="custom" dataDxfId="1760" totalsRowDxfId="1759">
      <totalsRowFormula>SUM(X$7:X36)</totalsRowFormula>
    </tableColumn>
    <tableColumn id="24" xr3:uid="{00000000-0010-0000-0F00-000018000000}" name="Grondslag11" totalsRowFunction="custom" dataDxfId="1758" totalsRowDxfId="1757">
      <totalsRowFormula>SUM(Y$7:Y36)</totalsRowFormula>
    </tableColumn>
    <tableColumn id="25" xr3:uid="{00000000-0010-0000-0F00-000019000000}" name="Premie wn12" totalsRowFunction="custom" dataDxfId="1756" totalsRowDxfId="1755">
      <totalsRowFormula>SUM(Z$7:Z36)</totalsRowFormula>
    </tableColumn>
    <tableColumn id="26" xr3:uid="{00000000-0010-0000-0F00-00001A000000}" name="Premie wg13" totalsRowFunction="custom" dataDxfId="1754" totalsRowDxfId="1753">
      <totalsRowFormula>SUM(AA$7:AA36)</totalsRowFormula>
    </tableColumn>
  </tableColumns>
  <tableStyleInfo name="TableStyleLight1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0000000}" name="Premieloonstaat werkgever" displayName="Premieloonstaat_werkgever" ref="B5:G11" totalsRowCount="1" headerRowDxfId="1752">
  <tableColumns count="6">
    <tableColumn id="1" xr3:uid="{00000000-0010-0000-1000-000001000000}" name="OMSCHRIJVING" totalsRowLabel="Totaal"/>
    <tableColumn id="2" xr3:uid="{00000000-0010-0000-1000-000002000000}" name="Grondslag" dataDxfId="1751" totalsRowDxfId="1750"/>
    <tableColumn id="3" xr3:uid="{00000000-0010-0000-1000-000003000000}" name="Premie wn" totalsRowFunction="sum" dataDxfId="1749" totalsRowDxfId="1748"/>
    <tableColumn id="4" xr3:uid="{00000000-0010-0000-1000-000004000000}" name="% wn" dataDxfId="1747" totalsRowDxfId="1746">
      <calculatedColumnFormula>IF(C6&lt;&gt;0,IF(D6&lt;&gt;0,D6/C6,""),"")</calculatedColumnFormula>
    </tableColumn>
    <tableColumn id="5" xr3:uid="{00000000-0010-0000-1000-000005000000}" name="Premie wg" totalsRowFunction="sum" dataDxfId="1745" totalsRowDxfId="1744"/>
    <tableColumn id="6" xr3:uid="{00000000-0010-0000-1000-000006000000}" name="% wg" dataDxfId="1743" totalsRowDxfId="1742">
      <calculatedColumnFormula>IF(C6&lt;&gt;0,IF(F6&lt;&gt;0,F6/C6,""),"")</calculatedColumnFormula>
    </tableColumn>
  </tableColumns>
  <tableStyleInfo name="TableStyleLight13"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1000000}" name="Geen reguliere Cao van toepassing" displayName="Geen_reguliere_Cao_van_toepassing" ref="B6:I272" totalsRowShown="0">
  <tableColumns count="8">
    <tableColumn id="1" xr3:uid="{00000000-0010-0000-1100-000001000000}" name="Looncode"/>
    <tableColumn id="2" xr3:uid="{00000000-0010-0000-1100-000002000000}" name="Omschrijving" dataDxfId="1741"/>
    <tableColumn id="3" xr3:uid="{00000000-0010-0000-1100-000003000000}" name="Werknemer" dataDxfId="1740"/>
    <tableColumn id="4" xr3:uid="{00000000-0010-0000-1100-000004000000}" name="Naam"/>
    <tableColumn id="5" xr3:uid="{00000000-0010-0000-1100-000005000000}" name="Percentage" dataDxfId="1739"/>
    <tableColumn id="6" xr3:uid="{00000000-0010-0000-1100-000006000000}" name="Basis" dataDxfId="1738"/>
    <tableColumn id="7" xr3:uid="{00000000-0010-0000-1100-000007000000}" name="WN-deel" dataDxfId="1737"/>
    <tableColumn id="8" xr3:uid="{00000000-0010-0000-1100-000008000000}" name="WG-deel" dataDxfId="1736"/>
  </tableColumns>
  <tableStyleInfo name="TableStyleLight1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2000000}" name="Bruto-netto werknemer6" displayName="Bruto_netto_werknemer6" ref="B6:Q21" totalsRowShown="0">
  <tableColumns count="16">
    <tableColumn id="1" xr3:uid="{00000000-0010-0000-1200-000001000000}" name="1, Anniek Vos - den Otter, A.J."/>
    <tableColumn id="2" xr3:uid="{00000000-0010-0000-1200-000002000000}" name="Uren/Lc"/>
    <tableColumn id="3" xr3:uid="{00000000-0010-0000-1200-000003000000}" name="1" dataDxfId="1735"/>
    <tableColumn id="4" xr3:uid="{00000000-0010-0000-1200-000004000000}" name="2" dataDxfId="1734"/>
    <tableColumn id="5" xr3:uid="{00000000-0010-0000-1200-000005000000}" name="3" dataDxfId="1733"/>
    <tableColumn id="6" xr3:uid="{00000000-0010-0000-1200-000006000000}" name="4" dataDxfId="1732"/>
    <tableColumn id="7" xr3:uid="{00000000-0010-0000-1200-000007000000}" name="5" dataDxfId="1731"/>
    <tableColumn id="8" xr3:uid="{00000000-0010-0000-1200-000008000000}" name="6" dataDxfId="1730"/>
    <tableColumn id="9" xr3:uid="{00000000-0010-0000-1200-000009000000}" name="7" dataDxfId="1729"/>
    <tableColumn id="10" xr3:uid="{00000000-0010-0000-1200-00000A000000}" name="8" dataDxfId="1728"/>
    <tableColumn id="11" xr3:uid="{00000000-0010-0000-1200-00000B000000}" name="9" dataDxfId="1727"/>
    <tableColumn id="12" xr3:uid="{00000000-0010-0000-1200-00000C000000}" name="10" dataDxfId="1726"/>
    <tableColumn id="13" xr3:uid="{00000000-0010-0000-1200-00000D000000}" name="11" dataDxfId="1725"/>
    <tableColumn id="14" xr3:uid="{00000000-0010-0000-1200-00000E000000}" name="12" dataDxfId="1724"/>
    <tableColumn id="15" xr3:uid="{00000000-0010-0000-1200-00000F000000}" name="13" dataDxfId="1723"/>
    <tableColumn id="16" xr3:uid="{00000000-0010-0000-1200-000010000000}" name="Totaal" dataDxfId="1722"/>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Personeelslijst" displayName="Personeelslijst" ref="B5:U35" totalsRowShown="0" headerRowDxfId="2010">
  <tableColumns count="20">
    <tableColumn id="1" xr3:uid="{00000000-0010-0000-0100-000001000000}" name="Werknemer" dataDxfId="2009"/>
    <tableColumn id="2" xr3:uid="{00000000-0010-0000-0100-000002000000}" name="Naam"/>
    <tableColumn id="3" xr3:uid="{00000000-0010-0000-0100-000003000000}" name="Titulatuur"/>
    <tableColumn id="4" xr3:uid="{00000000-0010-0000-0100-000004000000}" name="Roepnaam"/>
    <tableColumn id="5" xr3:uid="{00000000-0010-0000-0100-000005000000}" name="BSN"/>
    <tableColumn id="6" xr3:uid="{00000000-0010-0000-0100-000006000000}" name="Geb.datum"/>
    <tableColumn id="7" xr3:uid="{00000000-0010-0000-0100-000007000000}" name="Geslacht"/>
    <tableColumn id="8" xr3:uid="{00000000-0010-0000-0100-000008000000}" name="Leeftijd" dataDxfId="2008"/>
    <tableColumn id="9" xr3:uid="{00000000-0010-0000-0100-000009000000}" name="Adres"/>
    <tableColumn id="10" xr3:uid="{00000000-0010-0000-0100-00000A000000}" name="Postcode"/>
    <tableColumn id="11" xr3:uid="{00000000-0010-0000-0100-00000B000000}" name="Plaatsnaam"/>
    <tableColumn id="12" xr3:uid="{00000000-0010-0000-0100-00000C000000}" name="Land"/>
    <tableColumn id="13" xr3:uid="{00000000-0010-0000-0100-00000D000000}" name="Nationaliteit"/>
    <tableColumn id="14" xr3:uid="{00000000-0010-0000-0100-00000E000000}" name="Burgerlijke staat"/>
    <tableColumn id="15" xr3:uid="{00000000-0010-0000-0100-00000F000000}" name="Email werk"/>
    <tableColumn id="16" xr3:uid="{00000000-0010-0000-0100-000010000000}" name="Email prive"/>
    <tableColumn id="17" xr3:uid="{00000000-0010-0000-0100-000011000000}" name="Telefoon werk"/>
    <tableColumn id="18" xr3:uid="{00000000-0010-0000-0100-000012000000}" name="Telefoon prive"/>
    <tableColumn id="19" xr3:uid="{00000000-0010-0000-0100-000013000000}" name="Mobiel werk"/>
    <tableColumn id="20" xr3:uid="{00000000-0010-0000-0100-000014000000}" name="Mobiel prive"/>
  </tableColumns>
  <tableStyleInfo name="TableStyleLight13"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3000000}" name="Bruto-netto werknemer23" displayName="Bruto_netto_werknemer23" ref="B23:Q38" totalsRowShown="0">
  <tableColumns count="16">
    <tableColumn id="1" xr3:uid="{00000000-0010-0000-1300-000001000000}" name="2, Chantal Hendriks -  Nijkamp, C."/>
    <tableColumn id="2" xr3:uid="{00000000-0010-0000-1300-000002000000}" name="Uren/Lc"/>
    <tableColumn id="3" xr3:uid="{00000000-0010-0000-1300-000003000000}" name="1" dataDxfId="1721"/>
    <tableColumn id="4" xr3:uid="{00000000-0010-0000-1300-000004000000}" name="2" dataDxfId="1720"/>
    <tableColumn id="5" xr3:uid="{00000000-0010-0000-1300-000005000000}" name="3" dataDxfId="1719"/>
    <tableColumn id="6" xr3:uid="{00000000-0010-0000-1300-000006000000}" name="4" dataDxfId="1718"/>
    <tableColumn id="7" xr3:uid="{00000000-0010-0000-1300-000007000000}" name="5" dataDxfId="1717"/>
    <tableColumn id="8" xr3:uid="{00000000-0010-0000-1300-000008000000}" name="6" dataDxfId="1716"/>
    <tableColumn id="9" xr3:uid="{00000000-0010-0000-1300-000009000000}" name="7" dataDxfId="1715"/>
    <tableColumn id="10" xr3:uid="{00000000-0010-0000-1300-00000A000000}" name="8" dataDxfId="1714"/>
    <tableColumn id="11" xr3:uid="{00000000-0010-0000-1300-00000B000000}" name="9" dataDxfId="1713"/>
    <tableColumn id="12" xr3:uid="{00000000-0010-0000-1300-00000C000000}" name="10" dataDxfId="1712"/>
    <tableColumn id="13" xr3:uid="{00000000-0010-0000-1300-00000D000000}" name="11" dataDxfId="1711"/>
    <tableColumn id="14" xr3:uid="{00000000-0010-0000-1300-00000E000000}" name="12" dataDxfId="1710"/>
    <tableColumn id="15" xr3:uid="{00000000-0010-0000-1300-00000F000000}" name="13" dataDxfId="1709"/>
    <tableColumn id="16" xr3:uid="{00000000-0010-0000-1300-000010000000}" name="Totaal" dataDxfId="1708"/>
  </tableColumns>
  <tableStyleInfo name="TableStyleLight1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4000000}" name="Bruto-netto werknemer40" displayName="Bruto_netto_werknemer40" ref="B40:Q57" totalsRowShown="0">
  <tableColumns count="16">
    <tableColumn id="1" xr3:uid="{00000000-0010-0000-1400-000001000000}" name="3, Dionne Peters -  Oude Lashof, D.A."/>
    <tableColumn id="2" xr3:uid="{00000000-0010-0000-1400-000002000000}" name="Uren/Lc"/>
    <tableColumn id="3" xr3:uid="{00000000-0010-0000-1400-000003000000}" name="1" dataDxfId="1707"/>
    <tableColumn id="4" xr3:uid="{00000000-0010-0000-1400-000004000000}" name="2" dataDxfId="1706"/>
    <tableColumn id="5" xr3:uid="{00000000-0010-0000-1400-000005000000}" name="3" dataDxfId="1705"/>
    <tableColumn id="6" xr3:uid="{00000000-0010-0000-1400-000006000000}" name="4" dataDxfId="1704"/>
    <tableColumn id="7" xr3:uid="{00000000-0010-0000-1400-000007000000}" name="5" dataDxfId="1703"/>
    <tableColumn id="8" xr3:uid="{00000000-0010-0000-1400-000008000000}" name="6" dataDxfId="1702"/>
    <tableColumn id="9" xr3:uid="{00000000-0010-0000-1400-000009000000}" name="7" dataDxfId="1701"/>
    <tableColumn id="10" xr3:uid="{00000000-0010-0000-1400-00000A000000}" name="8" dataDxfId="1700"/>
    <tableColumn id="11" xr3:uid="{00000000-0010-0000-1400-00000B000000}" name="9" dataDxfId="1699"/>
    <tableColumn id="12" xr3:uid="{00000000-0010-0000-1400-00000C000000}" name="10" dataDxfId="1698"/>
    <tableColumn id="13" xr3:uid="{00000000-0010-0000-1400-00000D000000}" name="11" dataDxfId="1697"/>
    <tableColumn id="14" xr3:uid="{00000000-0010-0000-1400-00000E000000}" name="12" dataDxfId="1696"/>
    <tableColumn id="15" xr3:uid="{00000000-0010-0000-1400-00000F000000}" name="13" dataDxfId="1695"/>
    <tableColumn id="16" xr3:uid="{00000000-0010-0000-1400-000010000000}" name="Totaal" dataDxfId="1694"/>
  </tableColumns>
  <tableStyleInfo name="TableStyleLight13"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Bruto-netto werknemer59" displayName="Bruto_netto_werknemer59" ref="B59:Q74" totalsRowShown="0">
  <tableColumns count="16">
    <tableColumn id="1" xr3:uid="{00000000-0010-0000-1500-000001000000}" name="4, Helen Mensink, H.I."/>
    <tableColumn id="2" xr3:uid="{00000000-0010-0000-1500-000002000000}" name="Uren/Lc"/>
    <tableColumn id="3" xr3:uid="{00000000-0010-0000-1500-000003000000}" name="1" dataDxfId="1693"/>
    <tableColumn id="4" xr3:uid="{00000000-0010-0000-1500-000004000000}" name="2" dataDxfId="1692"/>
    <tableColumn id="5" xr3:uid="{00000000-0010-0000-1500-000005000000}" name="3" dataDxfId="1691"/>
    <tableColumn id="6" xr3:uid="{00000000-0010-0000-1500-000006000000}" name="4" dataDxfId="1690"/>
    <tableColumn id="7" xr3:uid="{00000000-0010-0000-1500-000007000000}" name="5" dataDxfId="1689"/>
    <tableColumn id="8" xr3:uid="{00000000-0010-0000-1500-000008000000}" name="6" dataDxfId="1688"/>
    <tableColumn id="9" xr3:uid="{00000000-0010-0000-1500-000009000000}" name="7" dataDxfId="1687"/>
    <tableColumn id="10" xr3:uid="{00000000-0010-0000-1500-00000A000000}" name="8" dataDxfId="1686"/>
    <tableColumn id="11" xr3:uid="{00000000-0010-0000-1500-00000B000000}" name="9" dataDxfId="1685"/>
    <tableColumn id="12" xr3:uid="{00000000-0010-0000-1500-00000C000000}" name="10" dataDxfId="1684"/>
    <tableColumn id="13" xr3:uid="{00000000-0010-0000-1500-00000D000000}" name="11" dataDxfId="1683"/>
    <tableColumn id="14" xr3:uid="{00000000-0010-0000-1500-00000E000000}" name="12" dataDxfId="1682"/>
    <tableColumn id="15" xr3:uid="{00000000-0010-0000-1500-00000F000000}" name="13" dataDxfId="1681"/>
    <tableColumn id="16" xr3:uid="{00000000-0010-0000-1500-000010000000}" name="Totaal" dataDxfId="1680"/>
  </tableColumns>
  <tableStyleInfo name="TableStyleLight13"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Bruto-netto werknemer76" displayName="Bruto_netto_werknemer76" ref="B76:Q91" totalsRowShown="0">
  <tableColumns count="16">
    <tableColumn id="1" xr3:uid="{00000000-0010-0000-1600-000001000000}" name="5, Lilian Visschedijk, L."/>
    <tableColumn id="2" xr3:uid="{00000000-0010-0000-1600-000002000000}" name="Uren/Lc"/>
    <tableColumn id="3" xr3:uid="{00000000-0010-0000-1600-000003000000}" name="1" dataDxfId="1679"/>
    <tableColumn id="4" xr3:uid="{00000000-0010-0000-1600-000004000000}" name="2" dataDxfId="1678"/>
    <tableColumn id="5" xr3:uid="{00000000-0010-0000-1600-000005000000}" name="3" dataDxfId="1677"/>
    <tableColumn id="6" xr3:uid="{00000000-0010-0000-1600-000006000000}" name="4" dataDxfId="1676"/>
    <tableColumn id="7" xr3:uid="{00000000-0010-0000-1600-000007000000}" name="5" dataDxfId="1675"/>
    <tableColumn id="8" xr3:uid="{00000000-0010-0000-1600-000008000000}" name="6" dataDxfId="1674"/>
    <tableColumn id="9" xr3:uid="{00000000-0010-0000-1600-000009000000}" name="7" dataDxfId="1673"/>
    <tableColumn id="10" xr3:uid="{00000000-0010-0000-1600-00000A000000}" name="8" dataDxfId="1672"/>
    <tableColumn id="11" xr3:uid="{00000000-0010-0000-1600-00000B000000}" name="9" dataDxfId="1671"/>
    <tableColumn id="12" xr3:uid="{00000000-0010-0000-1600-00000C000000}" name="10" dataDxfId="1670"/>
    <tableColumn id="13" xr3:uid="{00000000-0010-0000-1600-00000D000000}" name="11" dataDxfId="1669"/>
    <tableColumn id="14" xr3:uid="{00000000-0010-0000-1600-00000E000000}" name="12" dataDxfId="1668"/>
    <tableColumn id="15" xr3:uid="{00000000-0010-0000-1600-00000F000000}" name="13" dataDxfId="1667"/>
    <tableColumn id="16" xr3:uid="{00000000-0010-0000-1600-000010000000}" name="Totaal" dataDxfId="1666"/>
  </tableColumns>
  <tableStyleInfo name="TableStyleLight13"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7000000}" name="Bruto-netto werknemer93" displayName="Bruto_netto_werknemer93" ref="B93:Q107" totalsRowShown="0">
  <tableColumns count="16">
    <tableColumn id="1" xr3:uid="{00000000-0010-0000-1700-000001000000}" name="6, Arend Bakker, A.J."/>
    <tableColumn id="2" xr3:uid="{00000000-0010-0000-1700-000002000000}" name="Uren/Lc"/>
    <tableColumn id="3" xr3:uid="{00000000-0010-0000-1700-000003000000}" name="1" dataDxfId="1665"/>
    <tableColumn id="4" xr3:uid="{00000000-0010-0000-1700-000004000000}" name="2" dataDxfId="1664"/>
    <tableColumn id="5" xr3:uid="{00000000-0010-0000-1700-000005000000}" name="3" dataDxfId="1663"/>
    <tableColumn id="6" xr3:uid="{00000000-0010-0000-1700-000006000000}" name="4" dataDxfId="1662"/>
    <tableColumn id="7" xr3:uid="{00000000-0010-0000-1700-000007000000}" name="5" dataDxfId="1661"/>
    <tableColumn id="8" xr3:uid="{00000000-0010-0000-1700-000008000000}" name="6" dataDxfId="1660"/>
    <tableColumn id="9" xr3:uid="{00000000-0010-0000-1700-000009000000}" name="7" dataDxfId="1659"/>
    <tableColumn id="10" xr3:uid="{00000000-0010-0000-1700-00000A000000}" name="8" dataDxfId="1658"/>
    <tableColumn id="11" xr3:uid="{00000000-0010-0000-1700-00000B000000}" name="9" dataDxfId="1657"/>
    <tableColumn id="12" xr3:uid="{00000000-0010-0000-1700-00000C000000}" name="10" dataDxfId="1656"/>
    <tableColumn id="13" xr3:uid="{00000000-0010-0000-1700-00000D000000}" name="11" dataDxfId="1655"/>
    <tableColumn id="14" xr3:uid="{00000000-0010-0000-1700-00000E000000}" name="12" dataDxfId="1654"/>
    <tableColumn id="15" xr3:uid="{00000000-0010-0000-1700-00000F000000}" name="13" dataDxfId="1653"/>
    <tableColumn id="16" xr3:uid="{00000000-0010-0000-1700-000010000000}" name="Totaal" dataDxfId="1652"/>
  </tableColumns>
  <tableStyleInfo name="TableStyleLight13"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8000000}" name="Bruto-netto werknemer109" displayName="Bruto_netto_werknemer109" ref="B109:Q122" totalsRowShown="0">
  <tableColumns count="16">
    <tableColumn id="1" xr3:uid="{00000000-0010-0000-1800-000001000000}" name="7, Fabian Mulder, F."/>
    <tableColumn id="2" xr3:uid="{00000000-0010-0000-1800-000002000000}" name="Uren/Lc"/>
    <tableColumn id="3" xr3:uid="{00000000-0010-0000-1800-000003000000}" name="1" dataDxfId="1651"/>
    <tableColumn id="4" xr3:uid="{00000000-0010-0000-1800-000004000000}" name="2" dataDxfId="1650"/>
    <tableColumn id="5" xr3:uid="{00000000-0010-0000-1800-000005000000}" name="3" dataDxfId="1649"/>
    <tableColumn id="6" xr3:uid="{00000000-0010-0000-1800-000006000000}" name="4" dataDxfId="1648"/>
    <tableColumn id="7" xr3:uid="{00000000-0010-0000-1800-000007000000}" name="5" dataDxfId="1647"/>
    <tableColumn id="8" xr3:uid="{00000000-0010-0000-1800-000008000000}" name="6" dataDxfId="1646"/>
    <tableColumn id="9" xr3:uid="{00000000-0010-0000-1800-000009000000}" name="7" dataDxfId="1645"/>
    <tableColumn id="10" xr3:uid="{00000000-0010-0000-1800-00000A000000}" name="8" dataDxfId="1644"/>
    <tableColumn id="11" xr3:uid="{00000000-0010-0000-1800-00000B000000}" name="9" dataDxfId="1643"/>
    <tableColumn id="12" xr3:uid="{00000000-0010-0000-1800-00000C000000}" name="10" dataDxfId="1642"/>
    <tableColumn id="13" xr3:uid="{00000000-0010-0000-1800-00000D000000}" name="11" dataDxfId="1641"/>
    <tableColumn id="14" xr3:uid="{00000000-0010-0000-1800-00000E000000}" name="12" dataDxfId="1640"/>
    <tableColumn id="15" xr3:uid="{00000000-0010-0000-1800-00000F000000}" name="13" dataDxfId="1639"/>
    <tableColumn id="16" xr3:uid="{00000000-0010-0000-1800-000010000000}" name="Totaal" dataDxfId="1638"/>
  </tableColumns>
  <tableStyleInfo name="TableStyleLight13"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Bruto-netto werknemer124" displayName="Bruto_netto_werknemer124" ref="B124:Q144" totalsRowShown="0">
  <tableColumns count="16">
    <tableColumn id="1" xr3:uid="{00000000-0010-0000-1900-000001000000}" name="8, Gijs van Dijk, G."/>
    <tableColumn id="2" xr3:uid="{00000000-0010-0000-1900-000002000000}" name="Uren/Lc"/>
    <tableColumn id="3" xr3:uid="{00000000-0010-0000-1900-000003000000}" name="1" dataDxfId="1637"/>
    <tableColumn id="4" xr3:uid="{00000000-0010-0000-1900-000004000000}" name="2" dataDxfId="1636"/>
    <tableColumn id="5" xr3:uid="{00000000-0010-0000-1900-000005000000}" name="3" dataDxfId="1635"/>
    <tableColumn id="6" xr3:uid="{00000000-0010-0000-1900-000006000000}" name="4" dataDxfId="1634"/>
    <tableColumn id="7" xr3:uid="{00000000-0010-0000-1900-000007000000}" name="5" dataDxfId="1633"/>
    <tableColumn id="8" xr3:uid="{00000000-0010-0000-1900-000008000000}" name="6" dataDxfId="1632"/>
    <tableColumn id="9" xr3:uid="{00000000-0010-0000-1900-000009000000}" name="7" dataDxfId="1631"/>
    <tableColumn id="10" xr3:uid="{00000000-0010-0000-1900-00000A000000}" name="8" dataDxfId="1630"/>
    <tableColumn id="11" xr3:uid="{00000000-0010-0000-1900-00000B000000}" name="9" dataDxfId="1629"/>
    <tableColumn id="12" xr3:uid="{00000000-0010-0000-1900-00000C000000}" name="10" dataDxfId="1628"/>
    <tableColumn id="13" xr3:uid="{00000000-0010-0000-1900-00000D000000}" name="11" dataDxfId="1627"/>
    <tableColumn id="14" xr3:uid="{00000000-0010-0000-1900-00000E000000}" name="12" dataDxfId="1626"/>
    <tableColumn id="15" xr3:uid="{00000000-0010-0000-1900-00000F000000}" name="13" dataDxfId="1625"/>
    <tableColumn id="16" xr3:uid="{00000000-0010-0000-1900-000010000000}" name="Totaal" dataDxfId="1624"/>
  </tableColumns>
  <tableStyleInfo name="TableStyleLight13"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Bruto-netto werknemer146" displayName="Bruto_netto_werknemer146" ref="B146:Q164" totalsRowShown="0">
  <tableColumns count="16">
    <tableColumn id="1" xr3:uid="{00000000-0010-0000-1A00-000001000000}" name="9, Tom Schouten, T.K.L."/>
    <tableColumn id="2" xr3:uid="{00000000-0010-0000-1A00-000002000000}" name="Uren/Lc"/>
    <tableColumn id="3" xr3:uid="{00000000-0010-0000-1A00-000003000000}" name="1" dataDxfId="1623"/>
    <tableColumn id="4" xr3:uid="{00000000-0010-0000-1A00-000004000000}" name="2" dataDxfId="1622"/>
    <tableColumn id="5" xr3:uid="{00000000-0010-0000-1A00-000005000000}" name="3" dataDxfId="1621"/>
    <tableColumn id="6" xr3:uid="{00000000-0010-0000-1A00-000006000000}" name="4" dataDxfId="1620"/>
    <tableColumn id="7" xr3:uid="{00000000-0010-0000-1A00-000007000000}" name="5" dataDxfId="1619"/>
    <tableColumn id="8" xr3:uid="{00000000-0010-0000-1A00-000008000000}" name="6" dataDxfId="1618"/>
    <tableColumn id="9" xr3:uid="{00000000-0010-0000-1A00-000009000000}" name="7" dataDxfId="1617"/>
    <tableColumn id="10" xr3:uid="{00000000-0010-0000-1A00-00000A000000}" name="8" dataDxfId="1616"/>
    <tableColumn id="11" xr3:uid="{00000000-0010-0000-1A00-00000B000000}" name="9" dataDxfId="1615"/>
    <tableColumn id="12" xr3:uid="{00000000-0010-0000-1A00-00000C000000}" name="10" dataDxfId="1614"/>
    <tableColumn id="13" xr3:uid="{00000000-0010-0000-1A00-00000D000000}" name="11" dataDxfId="1613"/>
    <tableColumn id="14" xr3:uid="{00000000-0010-0000-1A00-00000E000000}" name="12" dataDxfId="1612"/>
    <tableColumn id="15" xr3:uid="{00000000-0010-0000-1A00-00000F000000}" name="13" dataDxfId="1611"/>
    <tableColumn id="16" xr3:uid="{00000000-0010-0000-1A00-000010000000}" name="Totaal" dataDxfId="1610"/>
  </tableColumns>
  <tableStyleInfo name="TableStyleLight1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Bruto-netto werknemer166" displayName="Bruto_netto_werknemer166" ref="B166:Q181" totalsRowShown="0">
  <tableColumns count="16">
    <tableColumn id="1" xr3:uid="{00000000-0010-0000-1B00-000001000000}" name="10, Stijn Verhoeven, S."/>
    <tableColumn id="2" xr3:uid="{00000000-0010-0000-1B00-000002000000}" name="Uren/Lc"/>
    <tableColumn id="3" xr3:uid="{00000000-0010-0000-1B00-000003000000}" name="1" dataDxfId="1609"/>
    <tableColumn id="4" xr3:uid="{00000000-0010-0000-1B00-000004000000}" name="2" dataDxfId="1608"/>
    <tableColumn id="5" xr3:uid="{00000000-0010-0000-1B00-000005000000}" name="3" dataDxfId="1607"/>
    <tableColumn id="6" xr3:uid="{00000000-0010-0000-1B00-000006000000}" name="4" dataDxfId="1606"/>
    <tableColumn id="7" xr3:uid="{00000000-0010-0000-1B00-000007000000}" name="5" dataDxfId="1605"/>
    <tableColumn id="8" xr3:uid="{00000000-0010-0000-1B00-000008000000}" name="6" dataDxfId="1604"/>
    <tableColumn id="9" xr3:uid="{00000000-0010-0000-1B00-000009000000}" name="7" dataDxfId="1603"/>
    <tableColumn id="10" xr3:uid="{00000000-0010-0000-1B00-00000A000000}" name="8" dataDxfId="1602"/>
    <tableColumn id="11" xr3:uid="{00000000-0010-0000-1B00-00000B000000}" name="9" dataDxfId="1601"/>
    <tableColumn id="12" xr3:uid="{00000000-0010-0000-1B00-00000C000000}" name="10" dataDxfId="1600"/>
    <tableColumn id="13" xr3:uid="{00000000-0010-0000-1B00-00000D000000}" name="11" dataDxfId="1599"/>
    <tableColumn id="14" xr3:uid="{00000000-0010-0000-1B00-00000E000000}" name="12" dataDxfId="1598"/>
    <tableColumn id="15" xr3:uid="{00000000-0010-0000-1B00-00000F000000}" name="13" dataDxfId="1597"/>
    <tableColumn id="16" xr3:uid="{00000000-0010-0000-1B00-000010000000}" name="Totaal" dataDxfId="1596"/>
  </tableColumns>
  <tableStyleInfo name="TableStyleLight13"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Bruto-netto werknemer183" displayName="Bruto_netto_werknemer183" ref="B183:Q198" totalsRowShown="0">
  <tableColumns count="16">
    <tableColumn id="1" xr3:uid="{00000000-0010-0000-1C00-000001000000}" name="11, Wijnand Post, W.A."/>
    <tableColumn id="2" xr3:uid="{00000000-0010-0000-1C00-000002000000}" name="Uren/Lc"/>
    <tableColumn id="3" xr3:uid="{00000000-0010-0000-1C00-000003000000}" name="1" dataDxfId="1595"/>
    <tableColumn id="4" xr3:uid="{00000000-0010-0000-1C00-000004000000}" name="2" dataDxfId="1594"/>
    <tableColumn id="5" xr3:uid="{00000000-0010-0000-1C00-000005000000}" name="3" dataDxfId="1593"/>
    <tableColumn id="6" xr3:uid="{00000000-0010-0000-1C00-000006000000}" name="4" dataDxfId="1592"/>
    <tableColumn id="7" xr3:uid="{00000000-0010-0000-1C00-000007000000}" name="5" dataDxfId="1591"/>
    <tableColumn id="8" xr3:uid="{00000000-0010-0000-1C00-000008000000}" name="6" dataDxfId="1590"/>
    <tableColumn id="9" xr3:uid="{00000000-0010-0000-1C00-000009000000}" name="7" dataDxfId="1589"/>
    <tableColumn id="10" xr3:uid="{00000000-0010-0000-1C00-00000A000000}" name="8" dataDxfId="1588"/>
    <tableColumn id="11" xr3:uid="{00000000-0010-0000-1C00-00000B000000}" name="9" dataDxfId="1587"/>
    <tableColumn id="12" xr3:uid="{00000000-0010-0000-1C00-00000C000000}" name="10" dataDxfId="1586"/>
    <tableColumn id="13" xr3:uid="{00000000-0010-0000-1C00-00000D000000}" name="11" dataDxfId="1585"/>
    <tableColumn id="14" xr3:uid="{00000000-0010-0000-1C00-00000E000000}" name="12" dataDxfId="1584"/>
    <tableColumn id="15" xr3:uid="{00000000-0010-0000-1C00-00000F000000}" name="13" dataDxfId="1583"/>
    <tableColumn id="16" xr3:uid="{00000000-0010-0000-1C00-000010000000}" name="Totaal" dataDxfId="1582"/>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Contracten" displayName="Contracten" ref="B6:AI36" totalsRowShown="0" headerRowDxfId="2007">
  <tableColumns count="34">
    <tableColumn id="1" xr3:uid="{00000000-0010-0000-0200-000001000000}" name="Werknemer" dataDxfId="2006"/>
    <tableColumn id="2" xr3:uid="{00000000-0010-0000-0200-000002000000}" name="Naam"/>
    <tableColumn id="3" xr3:uid="{00000000-0010-0000-0200-000003000000}" name="BSN"/>
    <tableColumn id="4" xr3:uid="{00000000-0010-0000-0200-000004000000}" name="Geb.datum" dataDxfId="2005"/>
    <tableColumn id="5" xr3:uid="{00000000-0010-0000-0200-000005000000}" name="In dienst" dataDxfId="2004"/>
    <tableColumn id="6" xr3:uid="{00000000-0010-0000-0200-000006000000}" name="Instroom" dataDxfId="2003"/>
    <tableColumn id="7" xr3:uid="{00000000-0010-0000-0200-000007000000}" name="Uit dienst" dataDxfId="2002"/>
    <tableColumn id="8" xr3:uid="{00000000-0010-0000-0200-000008000000}" name="Uitstroom" dataDxfId="2001"/>
    <tableColumn id="9" xr3:uid="{00000000-0010-0000-0200-000009000000}" name="Dienstjaren" dataDxfId="2000"/>
    <tableColumn id="10" xr3:uid="{00000000-0010-0000-0200-00000A000000}" name="Anciënniteit" dataDxfId="1999"/>
    <tableColumn id="11" xr3:uid="{00000000-0010-0000-0200-00000B000000}" name="Anc. jaren" dataDxfId="1998"/>
    <tableColumn id="12" xr3:uid="{00000000-0010-0000-0200-00000C000000}" name="AOW datum" dataDxfId="1997"/>
    <tableColumn id="13" xr3:uid="{00000000-0010-0000-0200-00000D000000}" name="Functie"/>
    <tableColumn id="14" xr3:uid="{00000000-0010-0000-0200-00000E000000}" name="Doorstroom" dataDxfId="1996"/>
    <tableColumn id="15" xr3:uid="{00000000-0010-0000-0200-00000F000000}" name="FT Uren" dataDxfId="1995"/>
    <tableColumn id="16" xr3:uid="{00000000-0010-0000-0200-000010000000}" name="Contracturen" dataDxfId="1994"/>
    <tableColumn id="17" xr3:uid="{00000000-0010-0000-0200-000011000000}" name="% Parttime" dataDxfId="1993"/>
    <tableColumn id="18" xr3:uid="{00000000-0010-0000-0200-000012000000}" name="Soort contract" dataDxfId="1992"/>
    <tableColumn id="19" xr3:uid="{00000000-0010-0000-0200-000013000000}" name="Einddatum" dataDxfId="1991"/>
    <tableColumn id="20" xr3:uid="{00000000-0010-0000-0200-000014000000}" name="Schrift. AO" dataDxfId="1990"/>
    <tableColumn id="21" xr3:uid="{00000000-0010-0000-0200-000015000000}" name="Uurloon" dataDxfId="1989"/>
    <tableColumn id="22" xr3:uid="{00000000-0010-0000-0200-000016000000}" name="FT Salaris" dataDxfId="1988"/>
    <tableColumn id="23" xr3:uid="{00000000-0010-0000-0200-000017000000}" name="PT Salaris" dataDxfId="1987">
      <calculatedColumnFormula>ROUND((R7/100)*W7,2)</calculatedColumnFormula>
    </tableColumn>
    <tableColumn id="24" xr3:uid="{00000000-0010-0000-0200-000018000000}" name="Soort salaris"/>
    <tableColumn id="25" xr3:uid="{00000000-0010-0000-0200-000019000000}" name="Tabel"/>
    <tableColumn id="26" xr3:uid="{00000000-0010-0000-0200-00001A000000}" name="Schaal"/>
    <tableColumn id="27" xr3:uid="{00000000-0010-0000-0200-00001B000000}" name="Trede"/>
    <tableColumn id="28" xr3:uid="{00000000-0010-0000-0200-00001C000000}" name="LB Tabel"/>
    <tableColumn id="29" xr3:uid="{00000000-0010-0000-0200-00001D000000}" name="LH-korting"/>
    <tableColumn id="30" xr3:uid="{00000000-0010-0000-0200-00001E000000}" name="Inkomenscode"/>
    <tableColumn id="31" xr3:uid="{00000000-0010-0000-0200-00001F000000}" name="Herleidingsregel"/>
    <tableColumn id="32" xr3:uid="{00000000-0010-0000-0200-000020000000}" name="Afdeling"/>
    <tableColumn id="33" xr3:uid="{00000000-0010-0000-0200-000021000000}" name="Manager"/>
    <tableColumn id="34" xr3:uid="{00000000-0010-0000-0200-000022000000}" name="Verwerking"/>
  </tableColumns>
  <tableStyleInfo name="TableStyleLight13"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Bruto-netto werknemer200" displayName="Bruto_netto_werknemer200" ref="B200:Q215" totalsRowShown="0">
  <tableColumns count="16">
    <tableColumn id="1" xr3:uid="{00000000-0010-0000-1D00-000001000000}" name="13, Jojanneke Hamersma, J."/>
    <tableColumn id="2" xr3:uid="{00000000-0010-0000-1D00-000002000000}" name="Uren/Lc"/>
    <tableColumn id="3" xr3:uid="{00000000-0010-0000-1D00-000003000000}" name="1" dataDxfId="1581"/>
    <tableColumn id="4" xr3:uid="{00000000-0010-0000-1D00-000004000000}" name="2" dataDxfId="1580"/>
    <tableColumn id="5" xr3:uid="{00000000-0010-0000-1D00-000005000000}" name="3" dataDxfId="1579"/>
    <tableColumn id="6" xr3:uid="{00000000-0010-0000-1D00-000006000000}" name="4" dataDxfId="1578"/>
    <tableColumn id="7" xr3:uid="{00000000-0010-0000-1D00-000007000000}" name="5" dataDxfId="1577"/>
    <tableColumn id="8" xr3:uid="{00000000-0010-0000-1D00-000008000000}" name="6" dataDxfId="1576"/>
    <tableColumn id="9" xr3:uid="{00000000-0010-0000-1D00-000009000000}" name="7" dataDxfId="1575"/>
    <tableColumn id="10" xr3:uid="{00000000-0010-0000-1D00-00000A000000}" name="8" dataDxfId="1574"/>
    <tableColumn id="11" xr3:uid="{00000000-0010-0000-1D00-00000B000000}" name="9" dataDxfId="1573"/>
    <tableColumn id="12" xr3:uid="{00000000-0010-0000-1D00-00000C000000}" name="10" dataDxfId="1572"/>
    <tableColumn id="13" xr3:uid="{00000000-0010-0000-1D00-00000D000000}" name="11" dataDxfId="1571"/>
    <tableColumn id="14" xr3:uid="{00000000-0010-0000-1D00-00000E000000}" name="12" dataDxfId="1570"/>
    <tableColumn id="15" xr3:uid="{00000000-0010-0000-1D00-00000F000000}" name="13" dataDxfId="1569"/>
    <tableColumn id="16" xr3:uid="{00000000-0010-0000-1D00-000010000000}" name="Totaal" dataDxfId="1568"/>
  </tableColumns>
  <tableStyleInfo name="TableStyleLight1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Bruto-netto werknemer217" displayName="Bruto_netto_werknemer217" ref="B217:Q230" totalsRowShown="0">
  <tableColumns count="16">
    <tableColumn id="1" xr3:uid="{00000000-0010-0000-1E00-000001000000}" name="14, Danny Nijland, "/>
    <tableColumn id="2" xr3:uid="{00000000-0010-0000-1E00-000002000000}" name="Uren/Lc"/>
    <tableColumn id="3" xr3:uid="{00000000-0010-0000-1E00-000003000000}" name="1" dataDxfId="1567"/>
    <tableColumn id="4" xr3:uid="{00000000-0010-0000-1E00-000004000000}" name="2" dataDxfId="1566"/>
    <tableColumn id="5" xr3:uid="{00000000-0010-0000-1E00-000005000000}" name="3" dataDxfId="1565"/>
    <tableColumn id="6" xr3:uid="{00000000-0010-0000-1E00-000006000000}" name="4" dataDxfId="1564"/>
    <tableColumn id="7" xr3:uid="{00000000-0010-0000-1E00-000007000000}" name="5" dataDxfId="1563"/>
    <tableColumn id="8" xr3:uid="{00000000-0010-0000-1E00-000008000000}" name="6" dataDxfId="1562"/>
    <tableColumn id="9" xr3:uid="{00000000-0010-0000-1E00-000009000000}" name="7" dataDxfId="1561"/>
    <tableColumn id="10" xr3:uid="{00000000-0010-0000-1E00-00000A000000}" name="8" dataDxfId="1560"/>
    <tableColumn id="11" xr3:uid="{00000000-0010-0000-1E00-00000B000000}" name="9" dataDxfId="1559"/>
    <tableColumn id="12" xr3:uid="{00000000-0010-0000-1E00-00000C000000}" name="10" dataDxfId="1558"/>
    <tableColumn id="13" xr3:uid="{00000000-0010-0000-1E00-00000D000000}" name="11" dataDxfId="1557"/>
    <tableColumn id="14" xr3:uid="{00000000-0010-0000-1E00-00000E000000}" name="12" dataDxfId="1556"/>
    <tableColumn id="15" xr3:uid="{00000000-0010-0000-1E00-00000F000000}" name="13" dataDxfId="1555"/>
    <tableColumn id="16" xr3:uid="{00000000-0010-0000-1E00-000010000000}" name="Totaal" dataDxfId="1554"/>
  </tableColumns>
  <tableStyleInfo name="TableStyleLight13"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Bruto-netto werknemer232" displayName="Bruto_netto_werknemer232" ref="B232:Q245" totalsRowShown="0">
  <tableColumns count="16">
    <tableColumn id="1" xr3:uid="{00000000-0010-0000-1F00-000001000000}" name="15, Jorien Seitsema, "/>
    <tableColumn id="2" xr3:uid="{00000000-0010-0000-1F00-000002000000}" name="Uren/Lc"/>
    <tableColumn id="3" xr3:uid="{00000000-0010-0000-1F00-000003000000}" name="1" dataDxfId="1553"/>
    <tableColumn id="4" xr3:uid="{00000000-0010-0000-1F00-000004000000}" name="2" dataDxfId="1552"/>
    <tableColumn id="5" xr3:uid="{00000000-0010-0000-1F00-000005000000}" name="3" dataDxfId="1551"/>
    <tableColumn id="6" xr3:uid="{00000000-0010-0000-1F00-000006000000}" name="4" dataDxfId="1550"/>
    <tableColumn id="7" xr3:uid="{00000000-0010-0000-1F00-000007000000}" name="5" dataDxfId="1549"/>
    <tableColumn id="8" xr3:uid="{00000000-0010-0000-1F00-000008000000}" name="6" dataDxfId="1548"/>
    <tableColumn id="9" xr3:uid="{00000000-0010-0000-1F00-000009000000}" name="7" dataDxfId="1547"/>
    <tableColumn id="10" xr3:uid="{00000000-0010-0000-1F00-00000A000000}" name="8" dataDxfId="1546"/>
    <tableColumn id="11" xr3:uid="{00000000-0010-0000-1F00-00000B000000}" name="9" dataDxfId="1545"/>
    <tableColumn id="12" xr3:uid="{00000000-0010-0000-1F00-00000C000000}" name="10" dataDxfId="1544"/>
    <tableColumn id="13" xr3:uid="{00000000-0010-0000-1F00-00000D000000}" name="11" dataDxfId="1543"/>
    <tableColumn id="14" xr3:uid="{00000000-0010-0000-1F00-00000E000000}" name="12" dataDxfId="1542"/>
    <tableColumn id="15" xr3:uid="{00000000-0010-0000-1F00-00000F000000}" name="13" dataDxfId="1541"/>
    <tableColumn id="16" xr3:uid="{00000000-0010-0000-1F00-000010000000}" name="Totaal" dataDxfId="1540"/>
  </tableColumns>
  <tableStyleInfo name="TableStyleLight13"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0000000}" name="Bruto-netto werknemer247" displayName="Bruto_netto_werknemer247" ref="B247:Q265" totalsRowShown="0">
  <tableColumns count="16">
    <tableColumn id="1" xr3:uid="{00000000-0010-0000-2000-000001000000}" name="16, Jori Heideman, J.K.M."/>
    <tableColumn id="2" xr3:uid="{00000000-0010-0000-2000-000002000000}" name="Uren/Lc"/>
    <tableColumn id="3" xr3:uid="{00000000-0010-0000-2000-000003000000}" name="1" dataDxfId="1539"/>
    <tableColumn id="4" xr3:uid="{00000000-0010-0000-2000-000004000000}" name="2" dataDxfId="1538"/>
    <tableColumn id="5" xr3:uid="{00000000-0010-0000-2000-000005000000}" name="3" dataDxfId="1537"/>
    <tableColumn id="6" xr3:uid="{00000000-0010-0000-2000-000006000000}" name="4" dataDxfId="1536"/>
    <tableColumn id="7" xr3:uid="{00000000-0010-0000-2000-000007000000}" name="5" dataDxfId="1535"/>
    <tableColumn id="8" xr3:uid="{00000000-0010-0000-2000-000008000000}" name="6" dataDxfId="1534"/>
    <tableColumn id="9" xr3:uid="{00000000-0010-0000-2000-000009000000}" name="7" dataDxfId="1533"/>
    <tableColumn id="10" xr3:uid="{00000000-0010-0000-2000-00000A000000}" name="8" dataDxfId="1532"/>
    <tableColumn id="11" xr3:uid="{00000000-0010-0000-2000-00000B000000}" name="9" dataDxfId="1531"/>
    <tableColumn id="12" xr3:uid="{00000000-0010-0000-2000-00000C000000}" name="10" dataDxfId="1530"/>
    <tableColumn id="13" xr3:uid="{00000000-0010-0000-2000-00000D000000}" name="11" dataDxfId="1529"/>
    <tableColumn id="14" xr3:uid="{00000000-0010-0000-2000-00000E000000}" name="12" dataDxfId="1528"/>
    <tableColumn id="15" xr3:uid="{00000000-0010-0000-2000-00000F000000}" name="13" dataDxfId="1527"/>
    <tableColumn id="16" xr3:uid="{00000000-0010-0000-2000-000010000000}" name="Totaal" dataDxfId="1526"/>
  </tableColumns>
  <tableStyleInfo name="TableStyleLight13"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1000000}" name="Bruto-netto werknemer267" displayName="Bruto_netto_werknemer267" ref="B267:Q280" totalsRowShown="0">
  <tableColumns count="16">
    <tableColumn id="1" xr3:uid="{00000000-0010-0000-2100-000001000000}" name="17, Tom Haarlen, "/>
    <tableColumn id="2" xr3:uid="{00000000-0010-0000-2100-000002000000}" name="Uren/Lc"/>
    <tableColumn id="3" xr3:uid="{00000000-0010-0000-2100-000003000000}" name="1" dataDxfId="1525"/>
    <tableColumn id="4" xr3:uid="{00000000-0010-0000-2100-000004000000}" name="2" dataDxfId="1524"/>
    <tableColumn id="5" xr3:uid="{00000000-0010-0000-2100-000005000000}" name="3" dataDxfId="1523"/>
    <tableColumn id="6" xr3:uid="{00000000-0010-0000-2100-000006000000}" name="4" dataDxfId="1522"/>
    <tableColumn id="7" xr3:uid="{00000000-0010-0000-2100-000007000000}" name="5" dataDxfId="1521"/>
    <tableColumn id="8" xr3:uid="{00000000-0010-0000-2100-000008000000}" name="6" dataDxfId="1520"/>
    <tableColumn id="9" xr3:uid="{00000000-0010-0000-2100-000009000000}" name="7" dataDxfId="1519"/>
    <tableColumn id="10" xr3:uid="{00000000-0010-0000-2100-00000A000000}" name="8" dataDxfId="1518"/>
    <tableColumn id="11" xr3:uid="{00000000-0010-0000-2100-00000B000000}" name="9" dataDxfId="1517"/>
    <tableColumn id="12" xr3:uid="{00000000-0010-0000-2100-00000C000000}" name="10" dataDxfId="1516"/>
    <tableColumn id="13" xr3:uid="{00000000-0010-0000-2100-00000D000000}" name="11" dataDxfId="1515"/>
    <tableColumn id="14" xr3:uid="{00000000-0010-0000-2100-00000E000000}" name="12" dataDxfId="1514"/>
    <tableColumn id="15" xr3:uid="{00000000-0010-0000-2100-00000F000000}" name="13" dataDxfId="1513"/>
    <tableColumn id="16" xr3:uid="{00000000-0010-0000-2100-000010000000}" name="Totaal" dataDxfId="1512"/>
  </tableColumns>
  <tableStyleInfo name="TableStyleLight13"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2000000}" name="Bruto-netto werknemer282" displayName="Bruto_netto_werknemer282" ref="B282:Q291" totalsRowShown="0">
  <tableColumns count="16">
    <tableColumn id="1" xr3:uid="{00000000-0010-0000-2200-000001000000}" name="18, Marit Kluitsma, "/>
    <tableColumn id="2" xr3:uid="{00000000-0010-0000-2200-000002000000}" name="Uren/Lc"/>
    <tableColumn id="3" xr3:uid="{00000000-0010-0000-2200-000003000000}" name="1" dataDxfId="1511"/>
    <tableColumn id="4" xr3:uid="{00000000-0010-0000-2200-000004000000}" name="2" dataDxfId="1510"/>
    <tableColumn id="5" xr3:uid="{00000000-0010-0000-2200-000005000000}" name="3" dataDxfId="1509"/>
    <tableColumn id="6" xr3:uid="{00000000-0010-0000-2200-000006000000}" name="4" dataDxfId="1508"/>
    <tableColumn id="7" xr3:uid="{00000000-0010-0000-2200-000007000000}" name="5" dataDxfId="1507"/>
    <tableColumn id="8" xr3:uid="{00000000-0010-0000-2200-000008000000}" name="6" dataDxfId="1506"/>
    <tableColumn id="9" xr3:uid="{00000000-0010-0000-2200-000009000000}" name="7" dataDxfId="1505"/>
    <tableColumn id="10" xr3:uid="{00000000-0010-0000-2200-00000A000000}" name="8" dataDxfId="1504"/>
    <tableColumn id="11" xr3:uid="{00000000-0010-0000-2200-00000B000000}" name="9" dataDxfId="1503"/>
    <tableColumn id="12" xr3:uid="{00000000-0010-0000-2200-00000C000000}" name="10" dataDxfId="1502"/>
    <tableColumn id="13" xr3:uid="{00000000-0010-0000-2200-00000D000000}" name="11" dataDxfId="1501"/>
    <tableColumn id="14" xr3:uid="{00000000-0010-0000-2200-00000E000000}" name="12" dataDxfId="1500"/>
    <tableColumn id="15" xr3:uid="{00000000-0010-0000-2200-00000F000000}" name="13" dataDxfId="1499"/>
    <tableColumn id="16" xr3:uid="{00000000-0010-0000-2200-000010000000}" name="Totaal" dataDxfId="1498"/>
  </tableColumns>
  <tableStyleInfo name="TableStyleLight13"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3000000}" name="Bruto-netto werknemer293" displayName="Bruto_netto_werknemer293" ref="B293:Q309" totalsRowShown="0">
  <tableColumns count="16">
    <tableColumn id="1" xr3:uid="{00000000-0010-0000-2300-000001000000}" name="19, Marga Brinkhuis, M.J.B."/>
    <tableColumn id="2" xr3:uid="{00000000-0010-0000-2300-000002000000}" name="Uren/Lc"/>
    <tableColumn id="3" xr3:uid="{00000000-0010-0000-2300-000003000000}" name="1" dataDxfId="1497"/>
    <tableColumn id="4" xr3:uid="{00000000-0010-0000-2300-000004000000}" name="2" dataDxfId="1496"/>
    <tableColumn id="5" xr3:uid="{00000000-0010-0000-2300-000005000000}" name="3" dataDxfId="1495"/>
    <tableColumn id="6" xr3:uid="{00000000-0010-0000-2300-000006000000}" name="4" dataDxfId="1494"/>
    <tableColumn id="7" xr3:uid="{00000000-0010-0000-2300-000007000000}" name="5" dataDxfId="1493"/>
    <tableColumn id="8" xr3:uid="{00000000-0010-0000-2300-000008000000}" name="6" dataDxfId="1492"/>
    <tableColumn id="9" xr3:uid="{00000000-0010-0000-2300-000009000000}" name="7" dataDxfId="1491"/>
    <tableColumn id="10" xr3:uid="{00000000-0010-0000-2300-00000A000000}" name="8" dataDxfId="1490"/>
    <tableColumn id="11" xr3:uid="{00000000-0010-0000-2300-00000B000000}" name="9" dataDxfId="1489"/>
    <tableColumn id="12" xr3:uid="{00000000-0010-0000-2300-00000C000000}" name="10" dataDxfId="1488"/>
    <tableColumn id="13" xr3:uid="{00000000-0010-0000-2300-00000D000000}" name="11" dataDxfId="1487"/>
    <tableColumn id="14" xr3:uid="{00000000-0010-0000-2300-00000E000000}" name="12" dataDxfId="1486"/>
    <tableColumn id="15" xr3:uid="{00000000-0010-0000-2300-00000F000000}" name="13" dataDxfId="1485"/>
    <tableColumn id="16" xr3:uid="{00000000-0010-0000-2300-000010000000}" name="Totaal" dataDxfId="1484"/>
  </tableColumns>
  <tableStyleInfo name="TableStyleLight13"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4000000}" name="Bruto-netto werknemer311" displayName="Bruto_netto_werknemer311" ref="B311:Q323" totalsRowShown="0">
  <tableColumns count="16">
    <tableColumn id="1" xr3:uid="{00000000-0010-0000-2400-000001000000}" name="20, Mark Janssen, "/>
    <tableColumn id="2" xr3:uid="{00000000-0010-0000-2400-000002000000}" name="Uren/Lc"/>
    <tableColumn id="3" xr3:uid="{00000000-0010-0000-2400-000003000000}" name="1" dataDxfId="1483"/>
    <tableColumn id="4" xr3:uid="{00000000-0010-0000-2400-000004000000}" name="2" dataDxfId="1482"/>
    <tableColumn id="5" xr3:uid="{00000000-0010-0000-2400-000005000000}" name="3" dataDxfId="1481"/>
    <tableColumn id="6" xr3:uid="{00000000-0010-0000-2400-000006000000}" name="4" dataDxfId="1480"/>
    <tableColumn id="7" xr3:uid="{00000000-0010-0000-2400-000007000000}" name="5" dataDxfId="1479"/>
    <tableColumn id="8" xr3:uid="{00000000-0010-0000-2400-000008000000}" name="6" dataDxfId="1478"/>
    <tableColumn id="9" xr3:uid="{00000000-0010-0000-2400-000009000000}" name="7" dataDxfId="1477"/>
    <tableColumn id="10" xr3:uid="{00000000-0010-0000-2400-00000A000000}" name="8" dataDxfId="1476"/>
    <tableColumn id="11" xr3:uid="{00000000-0010-0000-2400-00000B000000}" name="9" dataDxfId="1475"/>
    <tableColumn id="12" xr3:uid="{00000000-0010-0000-2400-00000C000000}" name="10" dataDxfId="1474"/>
    <tableColumn id="13" xr3:uid="{00000000-0010-0000-2400-00000D000000}" name="11" dataDxfId="1473"/>
    <tableColumn id="14" xr3:uid="{00000000-0010-0000-2400-00000E000000}" name="12" dataDxfId="1472"/>
    <tableColumn id="15" xr3:uid="{00000000-0010-0000-2400-00000F000000}" name="13" dataDxfId="1471"/>
    <tableColumn id="16" xr3:uid="{00000000-0010-0000-2400-000010000000}" name="Totaal" dataDxfId="1470"/>
  </tableColumns>
  <tableStyleInfo name="TableStyleLight13"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5000000}" name="Bruto-netto werknemer325" displayName="Bruto_netto_werknemer325" ref="B325:Q337" totalsRowShown="0">
  <tableColumns count="16">
    <tableColumn id="1" xr3:uid="{00000000-0010-0000-2500-000001000000}" name="21, Richard Zandstra, "/>
    <tableColumn id="2" xr3:uid="{00000000-0010-0000-2500-000002000000}" name="Uren/Lc"/>
    <tableColumn id="3" xr3:uid="{00000000-0010-0000-2500-000003000000}" name="1" dataDxfId="1469"/>
    <tableColumn id="4" xr3:uid="{00000000-0010-0000-2500-000004000000}" name="2" dataDxfId="1468"/>
    <tableColumn id="5" xr3:uid="{00000000-0010-0000-2500-000005000000}" name="3" dataDxfId="1467"/>
    <tableColumn id="6" xr3:uid="{00000000-0010-0000-2500-000006000000}" name="4" dataDxfId="1466"/>
    <tableColumn id="7" xr3:uid="{00000000-0010-0000-2500-000007000000}" name="5" dataDxfId="1465"/>
    <tableColumn id="8" xr3:uid="{00000000-0010-0000-2500-000008000000}" name="6" dataDxfId="1464"/>
    <tableColumn id="9" xr3:uid="{00000000-0010-0000-2500-000009000000}" name="7" dataDxfId="1463"/>
    <tableColumn id="10" xr3:uid="{00000000-0010-0000-2500-00000A000000}" name="8" dataDxfId="1462"/>
    <tableColumn id="11" xr3:uid="{00000000-0010-0000-2500-00000B000000}" name="9" dataDxfId="1461"/>
    <tableColumn id="12" xr3:uid="{00000000-0010-0000-2500-00000C000000}" name="10" dataDxfId="1460"/>
    <tableColumn id="13" xr3:uid="{00000000-0010-0000-2500-00000D000000}" name="11" dataDxfId="1459"/>
    <tableColumn id="14" xr3:uid="{00000000-0010-0000-2500-00000E000000}" name="12" dataDxfId="1458"/>
    <tableColumn id="15" xr3:uid="{00000000-0010-0000-2500-00000F000000}" name="13" dataDxfId="1457"/>
    <tableColumn id="16" xr3:uid="{00000000-0010-0000-2500-000010000000}" name="Totaal" dataDxfId="1456"/>
  </tableColumns>
  <tableStyleInfo name="TableStyleLight13"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6000000}" name="Bruto-netto werknemer339" displayName="Bruto_netto_werknemer339" ref="B339:Q351" totalsRowShown="0">
  <tableColumns count="16">
    <tableColumn id="1" xr3:uid="{00000000-0010-0000-2600-000001000000}" name="22, Herman Astma, H."/>
    <tableColumn id="2" xr3:uid="{00000000-0010-0000-2600-000002000000}" name="Uren/Lc"/>
    <tableColumn id="3" xr3:uid="{00000000-0010-0000-2600-000003000000}" name="1" dataDxfId="1455"/>
    <tableColumn id="4" xr3:uid="{00000000-0010-0000-2600-000004000000}" name="2" dataDxfId="1454"/>
    <tableColumn id="5" xr3:uid="{00000000-0010-0000-2600-000005000000}" name="3" dataDxfId="1453"/>
    <tableColumn id="6" xr3:uid="{00000000-0010-0000-2600-000006000000}" name="4" dataDxfId="1452"/>
    <tableColumn id="7" xr3:uid="{00000000-0010-0000-2600-000007000000}" name="5" dataDxfId="1451"/>
    <tableColumn id="8" xr3:uid="{00000000-0010-0000-2600-000008000000}" name="6" dataDxfId="1450"/>
    <tableColumn id="9" xr3:uid="{00000000-0010-0000-2600-000009000000}" name="7" dataDxfId="1449"/>
    <tableColumn id="10" xr3:uid="{00000000-0010-0000-2600-00000A000000}" name="8" dataDxfId="1448"/>
    <tableColumn id="11" xr3:uid="{00000000-0010-0000-2600-00000B000000}" name="9" dataDxfId="1447"/>
    <tableColumn id="12" xr3:uid="{00000000-0010-0000-2600-00000C000000}" name="10" dataDxfId="1446"/>
    <tableColumn id="13" xr3:uid="{00000000-0010-0000-2600-00000D000000}" name="11" dataDxfId="1445"/>
    <tableColumn id="14" xr3:uid="{00000000-0010-0000-2600-00000E000000}" name="12" dataDxfId="1444"/>
    <tableColumn id="15" xr3:uid="{00000000-0010-0000-2600-00000F000000}" name="13" dataDxfId="1443"/>
    <tableColumn id="16" xr3:uid="{00000000-0010-0000-2600-000010000000}" name="Totaal" dataDxfId="1442"/>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FTE Overzicht" displayName="FTE_Overzicht" ref="B5:N36" totalsRowCount="1" headerRowDxfId="1986">
  <tableColumns count="13">
    <tableColumn id="1" xr3:uid="{00000000-0010-0000-0300-000001000000}" name="Werknemer" totalsRowLabel="Totaal" dataDxfId="1985" totalsRowDxfId="1984"/>
    <tableColumn id="2" xr3:uid="{00000000-0010-0000-0300-000002000000}" name="Naam"/>
    <tableColumn id="3" xr3:uid="{00000000-0010-0000-0300-000003000000}" name="Geslacht"/>
    <tableColumn id="4" xr3:uid="{00000000-0010-0000-0300-000004000000}" name="Functie"/>
    <tableColumn id="5" xr3:uid="{00000000-0010-0000-0300-000005000000}" name="Afdeling"/>
    <tableColumn id="6" xr3:uid="{00000000-0010-0000-0300-000006000000}" name="FT uren" dataDxfId="1983"/>
    <tableColumn id="7" xr3:uid="{00000000-0010-0000-0300-000007000000}" name="Contracturen" dataDxfId="1982"/>
    <tableColumn id="8" xr3:uid="{00000000-0010-0000-0300-000008000000}" name="Verl. uren contract" totalsRowFunction="sum" dataDxfId="1981"/>
    <tableColumn id="9" xr3:uid="{00000000-0010-0000-0300-000009000000}" name="Extra uren" totalsRowFunction="sum" dataDxfId="1980"/>
    <tableColumn id="10" xr3:uid="{00000000-0010-0000-0300-00000A000000}" name="Fte" totalsRowFunction="sum" dataDxfId="1979">
      <calculatedColumnFormula>IFERROR(ROUND((($I6 + $J6)/($O6 * $G6/5 )),2),0)</calculatedColumnFormula>
    </tableColumn>
    <tableColumn id="11" xr3:uid="{00000000-0010-0000-0300-00000B000000}" name="In dienst"/>
    <tableColumn id="12" xr3:uid="{00000000-0010-0000-0300-00000C000000}" name="Uit dienst"/>
    <tableColumn id="13" xr3:uid="{00000000-0010-0000-0300-00000D000000}" name="Manager"/>
  </tableColumns>
  <tableStyleInfo name="TableStyleLight13"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7000000}" name="Bruto-netto werknemer353" displayName="Bruto_netto_werknemer353" ref="B353:Q369" totalsRowShown="0">
  <tableColumns count="16">
    <tableColumn id="1" xr3:uid="{00000000-0010-0000-2700-000001000000}" name="23, Sofia Haanstra, S.J.L."/>
    <tableColumn id="2" xr3:uid="{00000000-0010-0000-2700-000002000000}" name="Uren/Lc"/>
    <tableColumn id="3" xr3:uid="{00000000-0010-0000-2700-000003000000}" name="1" dataDxfId="1441"/>
    <tableColumn id="4" xr3:uid="{00000000-0010-0000-2700-000004000000}" name="2" dataDxfId="1440"/>
    <tableColumn id="5" xr3:uid="{00000000-0010-0000-2700-000005000000}" name="3" dataDxfId="1439"/>
    <tableColumn id="6" xr3:uid="{00000000-0010-0000-2700-000006000000}" name="4" dataDxfId="1438"/>
    <tableColumn id="7" xr3:uid="{00000000-0010-0000-2700-000007000000}" name="5" dataDxfId="1437"/>
    <tableColumn id="8" xr3:uid="{00000000-0010-0000-2700-000008000000}" name="6" dataDxfId="1436"/>
    <tableColumn id="9" xr3:uid="{00000000-0010-0000-2700-000009000000}" name="7" dataDxfId="1435"/>
    <tableColumn id="10" xr3:uid="{00000000-0010-0000-2700-00000A000000}" name="8" dataDxfId="1434"/>
    <tableColumn id="11" xr3:uid="{00000000-0010-0000-2700-00000B000000}" name="9" dataDxfId="1433"/>
    <tableColumn id="12" xr3:uid="{00000000-0010-0000-2700-00000C000000}" name="10" dataDxfId="1432"/>
    <tableColumn id="13" xr3:uid="{00000000-0010-0000-2700-00000D000000}" name="11" dataDxfId="1431"/>
    <tableColumn id="14" xr3:uid="{00000000-0010-0000-2700-00000E000000}" name="12" dataDxfId="1430"/>
    <tableColumn id="15" xr3:uid="{00000000-0010-0000-2700-00000F000000}" name="13" dataDxfId="1429"/>
    <tableColumn id="16" xr3:uid="{00000000-0010-0000-2700-000010000000}" name="Totaal" dataDxfId="1428"/>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8000000}" name="Bruto-netto werknemer371" displayName="Bruto_netto_werknemer371" ref="B371:Q385" totalsRowShown="0">
  <tableColumns count="16">
    <tableColumn id="1" xr3:uid="{00000000-0010-0000-2800-000001000000}" name="24, Marc Timmermans, "/>
    <tableColumn id="2" xr3:uid="{00000000-0010-0000-2800-000002000000}" name="Uren/Lc"/>
    <tableColumn id="3" xr3:uid="{00000000-0010-0000-2800-000003000000}" name="1" dataDxfId="1427"/>
    <tableColumn id="4" xr3:uid="{00000000-0010-0000-2800-000004000000}" name="2" dataDxfId="1426"/>
    <tableColumn id="5" xr3:uid="{00000000-0010-0000-2800-000005000000}" name="3" dataDxfId="1425"/>
    <tableColumn id="6" xr3:uid="{00000000-0010-0000-2800-000006000000}" name="4" dataDxfId="1424"/>
    <tableColumn id="7" xr3:uid="{00000000-0010-0000-2800-000007000000}" name="5" dataDxfId="1423"/>
    <tableColumn id="8" xr3:uid="{00000000-0010-0000-2800-000008000000}" name="6" dataDxfId="1422"/>
    <tableColumn id="9" xr3:uid="{00000000-0010-0000-2800-000009000000}" name="7" dataDxfId="1421"/>
    <tableColumn id="10" xr3:uid="{00000000-0010-0000-2800-00000A000000}" name="8" dataDxfId="1420"/>
    <tableColumn id="11" xr3:uid="{00000000-0010-0000-2800-00000B000000}" name="9" dataDxfId="1419"/>
    <tableColumn id="12" xr3:uid="{00000000-0010-0000-2800-00000C000000}" name="10" dataDxfId="1418"/>
    <tableColumn id="13" xr3:uid="{00000000-0010-0000-2800-00000D000000}" name="11" dataDxfId="1417"/>
    <tableColumn id="14" xr3:uid="{00000000-0010-0000-2800-00000E000000}" name="12" dataDxfId="1416"/>
    <tableColumn id="15" xr3:uid="{00000000-0010-0000-2800-00000F000000}" name="13" dataDxfId="1415"/>
    <tableColumn id="16" xr3:uid="{00000000-0010-0000-2800-000010000000}" name="Totaal" dataDxfId="1414"/>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9000000}" name="Bruto-netto werknemer387" displayName="Bruto_netto_werknemer387" ref="B387:Q400" totalsRowShown="0">
  <tableColumns count="16">
    <tableColumn id="1" xr3:uid="{00000000-0010-0000-2900-000001000000}" name="25, Pieter Kallink, "/>
    <tableColumn id="2" xr3:uid="{00000000-0010-0000-2900-000002000000}" name="Uren/Lc"/>
    <tableColumn id="3" xr3:uid="{00000000-0010-0000-2900-000003000000}" name="1" dataDxfId="1413"/>
    <tableColumn id="4" xr3:uid="{00000000-0010-0000-2900-000004000000}" name="2" dataDxfId="1412"/>
    <tableColumn id="5" xr3:uid="{00000000-0010-0000-2900-000005000000}" name="3" dataDxfId="1411"/>
    <tableColumn id="6" xr3:uid="{00000000-0010-0000-2900-000006000000}" name="4" dataDxfId="1410"/>
    <tableColumn id="7" xr3:uid="{00000000-0010-0000-2900-000007000000}" name="5" dataDxfId="1409"/>
    <tableColumn id="8" xr3:uid="{00000000-0010-0000-2900-000008000000}" name="6" dataDxfId="1408"/>
    <tableColumn id="9" xr3:uid="{00000000-0010-0000-2900-000009000000}" name="7" dataDxfId="1407"/>
    <tableColumn id="10" xr3:uid="{00000000-0010-0000-2900-00000A000000}" name="8" dataDxfId="1406"/>
    <tableColumn id="11" xr3:uid="{00000000-0010-0000-2900-00000B000000}" name="9" dataDxfId="1405"/>
    <tableColumn id="12" xr3:uid="{00000000-0010-0000-2900-00000C000000}" name="10" dataDxfId="1404"/>
    <tableColumn id="13" xr3:uid="{00000000-0010-0000-2900-00000D000000}" name="11" dataDxfId="1403"/>
    <tableColumn id="14" xr3:uid="{00000000-0010-0000-2900-00000E000000}" name="12" dataDxfId="1402"/>
    <tableColumn id="15" xr3:uid="{00000000-0010-0000-2900-00000F000000}" name="13" dataDxfId="1401"/>
    <tableColumn id="16" xr3:uid="{00000000-0010-0000-2900-000010000000}" name="Totaal" dataDxfId="1400"/>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A000000}" name="Bruto-netto werknemer402" displayName="Bruto_netto_werknemer402" ref="B402:Q413" totalsRowShown="0">
  <tableColumns count="16">
    <tableColumn id="1" xr3:uid="{00000000-0010-0000-2A00-000001000000}" name="26, Demi Janssen, D."/>
    <tableColumn id="2" xr3:uid="{00000000-0010-0000-2A00-000002000000}" name="Uren/Lc"/>
    <tableColumn id="3" xr3:uid="{00000000-0010-0000-2A00-000003000000}" name="1" dataDxfId="1399"/>
    <tableColumn id="4" xr3:uid="{00000000-0010-0000-2A00-000004000000}" name="2" dataDxfId="1398"/>
    <tableColumn id="5" xr3:uid="{00000000-0010-0000-2A00-000005000000}" name="3" dataDxfId="1397"/>
    <tableColumn id="6" xr3:uid="{00000000-0010-0000-2A00-000006000000}" name="4" dataDxfId="1396"/>
    <tableColumn id="7" xr3:uid="{00000000-0010-0000-2A00-000007000000}" name="5" dataDxfId="1395"/>
    <tableColumn id="8" xr3:uid="{00000000-0010-0000-2A00-000008000000}" name="6" dataDxfId="1394"/>
    <tableColumn id="9" xr3:uid="{00000000-0010-0000-2A00-000009000000}" name="7" dataDxfId="1393"/>
    <tableColumn id="10" xr3:uid="{00000000-0010-0000-2A00-00000A000000}" name="8" dataDxfId="1392"/>
    <tableColumn id="11" xr3:uid="{00000000-0010-0000-2A00-00000B000000}" name="9" dataDxfId="1391"/>
    <tableColumn id="12" xr3:uid="{00000000-0010-0000-2A00-00000C000000}" name="10" dataDxfId="1390"/>
    <tableColumn id="13" xr3:uid="{00000000-0010-0000-2A00-00000D000000}" name="11" dataDxfId="1389"/>
    <tableColumn id="14" xr3:uid="{00000000-0010-0000-2A00-00000E000000}" name="12" dataDxfId="1388"/>
    <tableColumn id="15" xr3:uid="{00000000-0010-0000-2A00-00000F000000}" name="13" dataDxfId="1387"/>
    <tableColumn id="16" xr3:uid="{00000000-0010-0000-2A00-000010000000}" name="Totaal" dataDxfId="1386"/>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B000000}" name="Bruto-netto werknemer415" displayName="Bruto_netto_werknemer415" ref="B415:Q425" totalsRowShown="0">
  <tableColumns count="16">
    <tableColumn id="1" xr3:uid="{00000000-0010-0000-2B00-000001000000}" name="27, Martijn Achtereekte, M.J."/>
    <tableColumn id="2" xr3:uid="{00000000-0010-0000-2B00-000002000000}" name="Uren/Lc"/>
    <tableColumn id="3" xr3:uid="{00000000-0010-0000-2B00-000003000000}" name="1" dataDxfId="1385"/>
    <tableColumn id="4" xr3:uid="{00000000-0010-0000-2B00-000004000000}" name="2" dataDxfId="1384"/>
    <tableColumn id="5" xr3:uid="{00000000-0010-0000-2B00-000005000000}" name="3" dataDxfId="1383"/>
    <tableColumn id="6" xr3:uid="{00000000-0010-0000-2B00-000006000000}" name="4" dataDxfId="1382"/>
    <tableColumn id="7" xr3:uid="{00000000-0010-0000-2B00-000007000000}" name="5" dataDxfId="1381"/>
    <tableColumn id="8" xr3:uid="{00000000-0010-0000-2B00-000008000000}" name="6" dataDxfId="1380"/>
    <tableColumn id="9" xr3:uid="{00000000-0010-0000-2B00-000009000000}" name="7" dataDxfId="1379"/>
    <tableColumn id="10" xr3:uid="{00000000-0010-0000-2B00-00000A000000}" name="8" dataDxfId="1378"/>
    <tableColumn id="11" xr3:uid="{00000000-0010-0000-2B00-00000B000000}" name="9" dataDxfId="1377"/>
    <tableColumn id="12" xr3:uid="{00000000-0010-0000-2B00-00000C000000}" name="10" dataDxfId="1376"/>
    <tableColumn id="13" xr3:uid="{00000000-0010-0000-2B00-00000D000000}" name="11" dataDxfId="1375"/>
    <tableColumn id="14" xr3:uid="{00000000-0010-0000-2B00-00000E000000}" name="12" dataDxfId="1374"/>
    <tableColumn id="15" xr3:uid="{00000000-0010-0000-2B00-00000F000000}" name="13" dataDxfId="1373"/>
    <tableColumn id="16" xr3:uid="{00000000-0010-0000-2B00-000010000000}" name="Totaal" dataDxfId="1372"/>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C000000}" name="Bruto-netto werknemer427" displayName="Bruto_netto_werknemer427" ref="B427:Q437" totalsRowShown="0">
  <tableColumns count="16">
    <tableColumn id="1" xr3:uid="{00000000-0010-0000-2C00-000001000000}" name="28, Marga Lansink, M.M."/>
    <tableColumn id="2" xr3:uid="{00000000-0010-0000-2C00-000002000000}" name="Uren/Lc"/>
    <tableColumn id="3" xr3:uid="{00000000-0010-0000-2C00-000003000000}" name="1" dataDxfId="1371"/>
    <tableColumn id="4" xr3:uid="{00000000-0010-0000-2C00-000004000000}" name="2" dataDxfId="1370"/>
    <tableColumn id="5" xr3:uid="{00000000-0010-0000-2C00-000005000000}" name="3" dataDxfId="1369"/>
    <tableColumn id="6" xr3:uid="{00000000-0010-0000-2C00-000006000000}" name="4" dataDxfId="1368"/>
    <tableColumn id="7" xr3:uid="{00000000-0010-0000-2C00-000007000000}" name="5" dataDxfId="1367"/>
    <tableColumn id="8" xr3:uid="{00000000-0010-0000-2C00-000008000000}" name="6" dataDxfId="1366"/>
    <tableColumn id="9" xr3:uid="{00000000-0010-0000-2C00-000009000000}" name="7" dataDxfId="1365"/>
    <tableColumn id="10" xr3:uid="{00000000-0010-0000-2C00-00000A000000}" name="8" dataDxfId="1364"/>
    <tableColumn id="11" xr3:uid="{00000000-0010-0000-2C00-00000B000000}" name="9" dataDxfId="1363"/>
    <tableColumn id="12" xr3:uid="{00000000-0010-0000-2C00-00000C000000}" name="10" dataDxfId="1362"/>
    <tableColumn id="13" xr3:uid="{00000000-0010-0000-2C00-00000D000000}" name="11" dataDxfId="1361"/>
    <tableColumn id="14" xr3:uid="{00000000-0010-0000-2C00-00000E000000}" name="12" dataDxfId="1360"/>
    <tableColumn id="15" xr3:uid="{00000000-0010-0000-2C00-00000F000000}" name="13" dataDxfId="1359"/>
    <tableColumn id="16" xr3:uid="{00000000-0010-0000-2C00-000010000000}" name="Totaal" dataDxfId="1358"/>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D000000}" name="Bruto-netto werknemer439" displayName="Bruto_netto_werknemer439" ref="B439:Q450" totalsRowShown="0">
  <tableColumns count="16">
    <tableColumn id="1" xr3:uid="{00000000-0010-0000-2D00-000001000000}" name="29, Lotte Hendriksen, L."/>
    <tableColumn id="2" xr3:uid="{00000000-0010-0000-2D00-000002000000}" name="Uren/Lc"/>
    <tableColumn id="3" xr3:uid="{00000000-0010-0000-2D00-000003000000}" name="1" dataDxfId="1357"/>
    <tableColumn id="4" xr3:uid="{00000000-0010-0000-2D00-000004000000}" name="2" dataDxfId="1356"/>
    <tableColumn id="5" xr3:uid="{00000000-0010-0000-2D00-000005000000}" name="3" dataDxfId="1355"/>
    <tableColumn id="6" xr3:uid="{00000000-0010-0000-2D00-000006000000}" name="4" dataDxfId="1354"/>
    <tableColumn id="7" xr3:uid="{00000000-0010-0000-2D00-000007000000}" name="5" dataDxfId="1353"/>
    <tableColumn id="8" xr3:uid="{00000000-0010-0000-2D00-000008000000}" name="6" dataDxfId="1352"/>
    <tableColumn id="9" xr3:uid="{00000000-0010-0000-2D00-000009000000}" name="7" dataDxfId="1351"/>
    <tableColumn id="10" xr3:uid="{00000000-0010-0000-2D00-00000A000000}" name="8" dataDxfId="1350"/>
    <tableColumn id="11" xr3:uid="{00000000-0010-0000-2D00-00000B000000}" name="9" dataDxfId="1349"/>
    <tableColumn id="12" xr3:uid="{00000000-0010-0000-2D00-00000C000000}" name="10" dataDxfId="1348"/>
    <tableColumn id="13" xr3:uid="{00000000-0010-0000-2D00-00000D000000}" name="11" dataDxfId="1347"/>
    <tableColumn id="14" xr3:uid="{00000000-0010-0000-2D00-00000E000000}" name="12" dataDxfId="1346"/>
    <tableColumn id="15" xr3:uid="{00000000-0010-0000-2D00-00000F000000}" name="13" dataDxfId="1345"/>
    <tableColumn id="16" xr3:uid="{00000000-0010-0000-2D00-000010000000}" name="Totaal" dataDxfId="1344"/>
  </tableColumns>
  <tableStyleInfo name="TableStyleLight13"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E000000}" name="Bruto-netto werknemer452" displayName="Bruto_netto_werknemer452" ref="B452:Q462" totalsRowShown="0">
  <tableColumns count="16">
    <tableColumn id="1" xr3:uid="{00000000-0010-0000-2E00-000001000000}" name="30, Karin Keursma, K."/>
    <tableColumn id="2" xr3:uid="{00000000-0010-0000-2E00-000002000000}" name="Uren/Lc"/>
    <tableColumn id="3" xr3:uid="{00000000-0010-0000-2E00-000003000000}" name="1" dataDxfId="1343"/>
    <tableColumn id="4" xr3:uid="{00000000-0010-0000-2E00-000004000000}" name="2" dataDxfId="1342"/>
    <tableColumn id="5" xr3:uid="{00000000-0010-0000-2E00-000005000000}" name="3" dataDxfId="1341"/>
    <tableColumn id="6" xr3:uid="{00000000-0010-0000-2E00-000006000000}" name="4" dataDxfId="1340"/>
    <tableColumn id="7" xr3:uid="{00000000-0010-0000-2E00-000007000000}" name="5" dataDxfId="1339"/>
    <tableColumn id="8" xr3:uid="{00000000-0010-0000-2E00-000008000000}" name="6" dataDxfId="1338"/>
    <tableColumn id="9" xr3:uid="{00000000-0010-0000-2E00-000009000000}" name="7" dataDxfId="1337"/>
    <tableColumn id="10" xr3:uid="{00000000-0010-0000-2E00-00000A000000}" name="8" dataDxfId="1336"/>
    <tableColumn id="11" xr3:uid="{00000000-0010-0000-2E00-00000B000000}" name="9" dataDxfId="1335"/>
    <tableColumn id="12" xr3:uid="{00000000-0010-0000-2E00-00000C000000}" name="10" dataDxfId="1334"/>
    <tableColumn id="13" xr3:uid="{00000000-0010-0000-2E00-00000D000000}" name="11" dataDxfId="1333"/>
    <tableColumn id="14" xr3:uid="{00000000-0010-0000-2E00-00000E000000}" name="12" dataDxfId="1332"/>
    <tableColumn id="15" xr3:uid="{00000000-0010-0000-2E00-00000F000000}" name="13" dataDxfId="1331"/>
    <tableColumn id="16" xr3:uid="{00000000-0010-0000-2E00-000010000000}" name="Totaal" dataDxfId="1330"/>
  </tableColumns>
  <tableStyleInfo name="TableStyleLight13"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F000000}" name="Bruto-netto werknemer464" displayName="Bruto_netto_werknemer464" ref="B464:Q474" totalsRowShown="0">
  <tableColumns count="16">
    <tableColumn id="1" xr3:uid="{00000000-0010-0000-2F00-000001000000}" name="31, Laura van den Akker, L."/>
    <tableColumn id="2" xr3:uid="{00000000-0010-0000-2F00-000002000000}" name="Uren/Lc"/>
    <tableColumn id="3" xr3:uid="{00000000-0010-0000-2F00-000003000000}" name="1" dataDxfId="1329"/>
    <tableColumn id="4" xr3:uid="{00000000-0010-0000-2F00-000004000000}" name="2" dataDxfId="1328"/>
    <tableColumn id="5" xr3:uid="{00000000-0010-0000-2F00-000005000000}" name="3" dataDxfId="1327"/>
    <tableColumn id="6" xr3:uid="{00000000-0010-0000-2F00-000006000000}" name="4" dataDxfId="1326"/>
    <tableColumn id="7" xr3:uid="{00000000-0010-0000-2F00-000007000000}" name="5" dataDxfId="1325"/>
    <tableColumn id="8" xr3:uid="{00000000-0010-0000-2F00-000008000000}" name="6" dataDxfId="1324"/>
    <tableColumn id="9" xr3:uid="{00000000-0010-0000-2F00-000009000000}" name="7" dataDxfId="1323"/>
    <tableColumn id="10" xr3:uid="{00000000-0010-0000-2F00-00000A000000}" name="8" dataDxfId="1322"/>
    <tableColumn id="11" xr3:uid="{00000000-0010-0000-2F00-00000B000000}" name="9" dataDxfId="1321"/>
    <tableColumn id="12" xr3:uid="{00000000-0010-0000-2F00-00000C000000}" name="10" dataDxfId="1320"/>
    <tableColumn id="13" xr3:uid="{00000000-0010-0000-2F00-00000D000000}" name="11" dataDxfId="1319"/>
    <tableColumn id="14" xr3:uid="{00000000-0010-0000-2F00-00000E000000}" name="12" dataDxfId="1318"/>
    <tableColumn id="15" xr3:uid="{00000000-0010-0000-2F00-00000F000000}" name="13" dataDxfId="1317"/>
    <tableColumn id="16" xr3:uid="{00000000-0010-0000-2F00-000010000000}" name="Totaal" dataDxfId="1316"/>
  </tableColumns>
  <tableStyleInfo name="TableStyleLight13"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0000000}" name="Bruto-netto werkgever" displayName="Bruto_netto_werkgever" ref="B5:Q38" totalsRowShown="0">
  <tableColumns count="16">
    <tableColumn id="1" xr3:uid="{00000000-0010-0000-3000-000001000000}" name="Uren"/>
    <tableColumn id="2" xr3:uid="{00000000-0010-0000-3000-000002000000}" name="Uren/LC"/>
    <tableColumn id="3" xr3:uid="{00000000-0010-0000-3000-000003000000}" name="1" dataDxfId="1315"/>
    <tableColumn id="4" xr3:uid="{00000000-0010-0000-3000-000004000000}" name="2" dataDxfId="1314"/>
    <tableColumn id="5" xr3:uid="{00000000-0010-0000-3000-000005000000}" name="3" dataDxfId="1313"/>
    <tableColumn id="6" xr3:uid="{00000000-0010-0000-3000-000006000000}" name="4" dataDxfId="1312"/>
    <tableColumn id="7" xr3:uid="{00000000-0010-0000-3000-000007000000}" name="5" dataDxfId="1311"/>
    <tableColumn id="8" xr3:uid="{00000000-0010-0000-3000-000008000000}" name="6" dataDxfId="1310"/>
    <tableColumn id="9" xr3:uid="{00000000-0010-0000-3000-000009000000}" name="7" dataDxfId="1309"/>
    <tableColumn id="10" xr3:uid="{00000000-0010-0000-3000-00000A000000}" name="8" dataDxfId="1308"/>
    <tableColumn id="11" xr3:uid="{00000000-0010-0000-3000-00000B000000}" name="9" dataDxfId="1307"/>
    <tableColumn id="12" xr3:uid="{00000000-0010-0000-3000-00000C000000}" name="10" dataDxfId="1306"/>
    <tableColumn id="13" xr3:uid="{00000000-0010-0000-3000-00000D000000}" name="11" dataDxfId="1305"/>
    <tableColumn id="14" xr3:uid="{00000000-0010-0000-3000-00000E000000}" name="12" dataDxfId="1304"/>
    <tableColumn id="15" xr3:uid="{00000000-0010-0000-3000-00000F000000}" name="13" dataDxfId="1303"/>
    <tableColumn id="16" xr3:uid="{00000000-0010-0000-3000-000010000000}" name="Totaal" dataDxfId="1302"/>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Verloonde uren" displayName="Verloonde_uren" ref="B5:F90" totalsRowShown="0" headerRowDxfId="1978">
  <tableColumns count="5">
    <tableColumn id="1" xr3:uid="{00000000-0010-0000-0400-000001000000}" name="Component" dataDxfId="1977"/>
    <tableColumn id="2" xr3:uid="{00000000-0010-0000-0400-000002000000}" name="Omschrijving"/>
    <tableColumn id="3" xr3:uid="{00000000-0010-0000-0400-000003000000}" name="Werknemer" dataDxfId="1976"/>
    <tableColumn id="4" xr3:uid="{00000000-0010-0000-0400-000004000000}" name="Naam"/>
    <tableColumn id="5" xr3:uid="{00000000-0010-0000-0400-000005000000}" name="Verloonde uren" dataDxfId="1975"/>
  </tableColumns>
  <tableStyleInfo name="TableStyleLight13"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1000000}" name="Loonkosten werknemer6" displayName="Loonkosten_werknemer6" ref="B6:R23" totalsRowShown="0">
  <tableColumns count="17">
    <tableColumn id="1" xr3:uid="{00000000-0010-0000-3100-000001000000}" name="1, Anniek Vos - den Otter, A.J."/>
    <tableColumn id="2" xr3:uid="{00000000-0010-0000-3100-000002000000}" name="Loonkosten per uur: € 22,29"/>
    <tableColumn id="3" xr3:uid="{00000000-0010-0000-3100-000003000000}" name="1" dataDxfId="1301"/>
    <tableColumn id="4" xr3:uid="{00000000-0010-0000-3100-000004000000}" name="2" dataDxfId="1300"/>
    <tableColumn id="5" xr3:uid="{00000000-0010-0000-3100-000005000000}" name="3" dataDxfId="1299"/>
    <tableColumn id="6" xr3:uid="{00000000-0010-0000-3100-000006000000}" name="4" dataDxfId="1298"/>
    <tableColumn id="7" xr3:uid="{00000000-0010-0000-3100-000007000000}" name="5" dataDxfId="1297"/>
    <tableColumn id="8" xr3:uid="{00000000-0010-0000-3100-000008000000}" name="6" dataDxfId="1296"/>
    <tableColumn id="9" xr3:uid="{00000000-0010-0000-3100-000009000000}" name="7" dataDxfId="1295"/>
    <tableColumn id="10" xr3:uid="{00000000-0010-0000-3100-00000A000000}" name="8" dataDxfId="1294"/>
    <tableColumn id="11" xr3:uid="{00000000-0010-0000-3100-00000B000000}" name="9" dataDxfId="1293"/>
    <tableColumn id="12" xr3:uid="{00000000-0010-0000-3100-00000C000000}" name="10" dataDxfId="1292"/>
    <tableColumn id="13" xr3:uid="{00000000-0010-0000-3100-00000D000000}" name="11" dataDxfId="1291"/>
    <tableColumn id="14" xr3:uid="{00000000-0010-0000-3100-00000E000000}" name="12" dataDxfId="1290"/>
    <tableColumn id="15" xr3:uid="{00000000-0010-0000-3100-00000F000000}" name="13" dataDxfId="1289"/>
    <tableColumn id="16" xr3:uid="{00000000-0010-0000-3100-000010000000}" name="Totaal" dataDxfId="1288"/>
    <tableColumn id="17" xr3:uid="{00000000-0010-0000-3100-000011000000}" name="%" dataDxfId="1287">
      <calculatedColumnFormula>Q7/$Q$23</calculatedColumnFormula>
    </tableColumn>
  </tableColumns>
  <tableStyleInfo name="TableStyleLight13"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2000000}" name="Loonkosten werknemer25" displayName="Loonkosten_werknemer25" ref="B25:R42" totalsRowShown="0">
  <tableColumns count="17">
    <tableColumn id="1" xr3:uid="{00000000-0010-0000-3200-000001000000}" name="2, Chantal Hendriks -  Nijkamp, C."/>
    <tableColumn id="2" xr3:uid="{00000000-0010-0000-3200-000002000000}" name="Loonkosten per uur: € 50,00"/>
    <tableColumn id="3" xr3:uid="{00000000-0010-0000-3200-000003000000}" name="1" dataDxfId="1286"/>
    <tableColumn id="4" xr3:uid="{00000000-0010-0000-3200-000004000000}" name="2" dataDxfId="1285"/>
    <tableColumn id="5" xr3:uid="{00000000-0010-0000-3200-000005000000}" name="3" dataDxfId="1284"/>
    <tableColumn id="6" xr3:uid="{00000000-0010-0000-3200-000006000000}" name="4" dataDxfId="1283"/>
    <tableColumn id="7" xr3:uid="{00000000-0010-0000-3200-000007000000}" name="5" dataDxfId="1282"/>
    <tableColumn id="8" xr3:uid="{00000000-0010-0000-3200-000008000000}" name="6" dataDxfId="1281"/>
    <tableColumn id="9" xr3:uid="{00000000-0010-0000-3200-000009000000}" name="7" dataDxfId="1280"/>
    <tableColumn id="10" xr3:uid="{00000000-0010-0000-3200-00000A000000}" name="8" dataDxfId="1279"/>
    <tableColumn id="11" xr3:uid="{00000000-0010-0000-3200-00000B000000}" name="9" dataDxfId="1278"/>
    <tableColumn id="12" xr3:uid="{00000000-0010-0000-3200-00000C000000}" name="10" dataDxfId="1277"/>
    <tableColumn id="13" xr3:uid="{00000000-0010-0000-3200-00000D000000}" name="11" dataDxfId="1276"/>
    <tableColumn id="14" xr3:uid="{00000000-0010-0000-3200-00000E000000}" name="12" dataDxfId="1275"/>
    <tableColumn id="15" xr3:uid="{00000000-0010-0000-3200-00000F000000}" name="13" dataDxfId="1274"/>
    <tableColumn id="16" xr3:uid="{00000000-0010-0000-3200-000010000000}" name="Totaal" dataDxfId="1273"/>
    <tableColumn id="17" xr3:uid="{00000000-0010-0000-3200-000011000000}" name="%" dataDxfId="1272">
      <calculatedColumnFormula>Q26/$Q$42</calculatedColumnFormula>
    </tableColumn>
  </tableColumns>
  <tableStyleInfo name="TableStyleLight13"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3000000}" name="Loonkosten werknemer44" displayName="Loonkosten_werknemer44" ref="B44:R63" totalsRowShown="0">
  <tableColumns count="17">
    <tableColumn id="1" xr3:uid="{00000000-0010-0000-3300-000001000000}" name="3, Dionne Peters -  Oude Lashof, D.A."/>
    <tableColumn id="2" xr3:uid="{00000000-0010-0000-3300-000002000000}" name="Loonkosten per uur: € 20,92"/>
    <tableColumn id="3" xr3:uid="{00000000-0010-0000-3300-000003000000}" name="1" dataDxfId="1271"/>
    <tableColumn id="4" xr3:uid="{00000000-0010-0000-3300-000004000000}" name="2" dataDxfId="1270"/>
    <tableColumn id="5" xr3:uid="{00000000-0010-0000-3300-000005000000}" name="3" dataDxfId="1269"/>
    <tableColumn id="6" xr3:uid="{00000000-0010-0000-3300-000006000000}" name="4" dataDxfId="1268"/>
    <tableColumn id="7" xr3:uid="{00000000-0010-0000-3300-000007000000}" name="5" dataDxfId="1267"/>
    <tableColumn id="8" xr3:uid="{00000000-0010-0000-3300-000008000000}" name="6" dataDxfId="1266"/>
    <tableColumn id="9" xr3:uid="{00000000-0010-0000-3300-000009000000}" name="7" dataDxfId="1265"/>
    <tableColumn id="10" xr3:uid="{00000000-0010-0000-3300-00000A000000}" name="8" dataDxfId="1264"/>
    <tableColumn id="11" xr3:uid="{00000000-0010-0000-3300-00000B000000}" name="9" dataDxfId="1263"/>
    <tableColumn id="12" xr3:uid="{00000000-0010-0000-3300-00000C000000}" name="10" dataDxfId="1262"/>
    <tableColumn id="13" xr3:uid="{00000000-0010-0000-3300-00000D000000}" name="11" dataDxfId="1261"/>
    <tableColumn id="14" xr3:uid="{00000000-0010-0000-3300-00000E000000}" name="12" dataDxfId="1260"/>
    <tableColumn id="15" xr3:uid="{00000000-0010-0000-3300-00000F000000}" name="13" dataDxfId="1259"/>
    <tableColumn id="16" xr3:uid="{00000000-0010-0000-3300-000010000000}" name="Totaal" dataDxfId="1258"/>
    <tableColumn id="17" xr3:uid="{00000000-0010-0000-3300-000011000000}" name="%" dataDxfId="1257">
      <calculatedColumnFormula>Q45/$Q$63</calculatedColumnFormula>
    </tableColumn>
  </tableColumns>
  <tableStyleInfo name="TableStyleLight13"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4000000}" name="Loonkosten werknemer65" displayName="Loonkosten_werknemer65" ref="B65:R82" totalsRowShown="0">
  <tableColumns count="17">
    <tableColumn id="1" xr3:uid="{00000000-0010-0000-3400-000001000000}" name="4, Helen Mensink, H.I."/>
    <tableColumn id="2" xr3:uid="{00000000-0010-0000-3400-000002000000}" name="Loonkosten per uur: € 24,77"/>
    <tableColumn id="3" xr3:uid="{00000000-0010-0000-3400-000003000000}" name="1" dataDxfId="1256"/>
    <tableColumn id="4" xr3:uid="{00000000-0010-0000-3400-000004000000}" name="2" dataDxfId="1255"/>
    <tableColumn id="5" xr3:uid="{00000000-0010-0000-3400-000005000000}" name="3" dataDxfId="1254"/>
    <tableColumn id="6" xr3:uid="{00000000-0010-0000-3400-000006000000}" name="4" dataDxfId="1253"/>
    <tableColumn id="7" xr3:uid="{00000000-0010-0000-3400-000007000000}" name="5" dataDxfId="1252"/>
    <tableColumn id="8" xr3:uid="{00000000-0010-0000-3400-000008000000}" name="6" dataDxfId="1251"/>
    <tableColumn id="9" xr3:uid="{00000000-0010-0000-3400-000009000000}" name="7" dataDxfId="1250"/>
    <tableColumn id="10" xr3:uid="{00000000-0010-0000-3400-00000A000000}" name="8" dataDxfId="1249"/>
    <tableColumn id="11" xr3:uid="{00000000-0010-0000-3400-00000B000000}" name="9" dataDxfId="1248"/>
    <tableColumn id="12" xr3:uid="{00000000-0010-0000-3400-00000C000000}" name="10" dataDxfId="1247"/>
    <tableColumn id="13" xr3:uid="{00000000-0010-0000-3400-00000D000000}" name="11" dataDxfId="1246"/>
    <tableColumn id="14" xr3:uid="{00000000-0010-0000-3400-00000E000000}" name="12" dataDxfId="1245"/>
    <tableColumn id="15" xr3:uid="{00000000-0010-0000-3400-00000F000000}" name="13" dataDxfId="1244"/>
    <tableColumn id="16" xr3:uid="{00000000-0010-0000-3400-000010000000}" name="Totaal" dataDxfId="1243"/>
    <tableColumn id="17" xr3:uid="{00000000-0010-0000-3400-000011000000}" name="%" dataDxfId="1242">
      <calculatedColumnFormula>Q66/$Q$82</calculatedColumnFormula>
    </tableColumn>
  </tableColumns>
  <tableStyleInfo name="TableStyleLight13"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5000000}" name="Loonkosten werknemer84" displayName="Loonkosten_werknemer84" ref="B84:R101" totalsRowShown="0">
  <tableColumns count="17">
    <tableColumn id="1" xr3:uid="{00000000-0010-0000-3500-000001000000}" name="5, Lilian Visschedijk, L."/>
    <tableColumn id="2" xr3:uid="{00000000-0010-0000-3500-000002000000}" name="Loonkosten per uur: € 25,60"/>
    <tableColumn id="3" xr3:uid="{00000000-0010-0000-3500-000003000000}" name="1" dataDxfId="1241"/>
    <tableColumn id="4" xr3:uid="{00000000-0010-0000-3500-000004000000}" name="2" dataDxfId="1240"/>
    <tableColumn id="5" xr3:uid="{00000000-0010-0000-3500-000005000000}" name="3" dataDxfId="1239"/>
    <tableColumn id="6" xr3:uid="{00000000-0010-0000-3500-000006000000}" name="4" dataDxfId="1238"/>
    <tableColumn id="7" xr3:uid="{00000000-0010-0000-3500-000007000000}" name="5" dataDxfId="1237"/>
    <tableColumn id="8" xr3:uid="{00000000-0010-0000-3500-000008000000}" name="6" dataDxfId="1236"/>
    <tableColumn id="9" xr3:uid="{00000000-0010-0000-3500-000009000000}" name="7" dataDxfId="1235"/>
    <tableColumn id="10" xr3:uid="{00000000-0010-0000-3500-00000A000000}" name="8" dataDxfId="1234"/>
    <tableColumn id="11" xr3:uid="{00000000-0010-0000-3500-00000B000000}" name="9" dataDxfId="1233"/>
    <tableColumn id="12" xr3:uid="{00000000-0010-0000-3500-00000C000000}" name="10" dataDxfId="1232"/>
    <tableColumn id="13" xr3:uid="{00000000-0010-0000-3500-00000D000000}" name="11" dataDxfId="1231"/>
    <tableColumn id="14" xr3:uid="{00000000-0010-0000-3500-00000E000000}" name="12" dataDxfId="1230"/>
    <tableColumn id="15" xr3:uid="{00000000-0010-0000-3500-00000F000000}" name="13" dataDxfId="1229"/>
    <tableColumn id="16" xr3:uid="{00000000-0010-0000-3500-000010000000}" name="Totaal" dataDxfId="1228"/>
    <tableColumn id="17" xr3:uid="{00000000-0010-0000-3500-000011000000}" name="%" dataDxfId="1227">
      <calculatedColumnFormula>Q85/$Q$101</calculatedColumnFormula>
    </tableColumn>
  </tableColumns>
  <tableStyleInfo name="TableStyleLight13"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6000000}" name="Loonkosten werknemer103" displayName="Loonkosten_werknemer103" ref="B103:R118" totalsRowShown="0">
  <tableColumns count="17">
    <tableColumn id="1" xr3:uid="{00000000-0010-0000-3600-000001000000}" name="6, Arend Bakker, A.J."/>
    <tableColumn id="2" xr3:uid="{00000000-0010-0000-3600-000002000000}" name="Loonkosten per uur: € 26,69"/>
    <tableColumn id="3" xr3:uid="{00000000-0010-0000-3600-000003000000}" name="1" dataDxfId="1226"/>
    <tableColumn id="4" xr3:uid="{00000000-0010-0000-3600-000004000000}" name="2" dataDxfId="1225"/>
    <tableColumn id="5" xr3:uid="{00000000-0010-0000-3600-000005000000}" name="3" dataDxfId="1224"/>
    <tableColumn id="6" xr3:uid="{00000000-0010-0000-3600-000006000000}" name="4" dataDxfId="1223"/>
    <tableColumn id="7" xr3:uid="{00000000-0010-0000-3600-000007000000}" name="5" dataDxfId="1222"/>
    <tableColumn id="8" xr3:uid="{00000000-0010-0000-3600-000008000000}" name="6" dataDxfId="1221"/>
    <tableColumn id="9" xr3:uid="{00000000-0010-0000-3600-000009000000}" name="7" dataDxfId="1220"/>
    <tableColumn id="10" xr3:uid="{00000000-0010-0000-3600-00000A000000}" name="8" dataDxfId="1219"/>
    <tableColumn id="11" xr3:uid="{00000000-0010-0000-3600-00000B000000}" name="9" dataDxfId="1218"/>
    <tableColumn id="12" xr3:uid="{00000000-0010-0000-3600-00000C000000}" name="10" dataDxfId="1217"/>
    <tableColumn id="13" xr3:uid="{00000000-0010-0000-3600-00000D000000}" name="11" dataDxfId="1216"/>
    <tableColumn id="14" xr3:uid="{00000000-0010-0000-3600-00000E000000}" name="12" dataDxfId="1215"/>
    <tableColumn id="15" xr3:uid="{00000000-0010-0000-3600-00000F000000}" name="13" dataDxfId="1214"/>
    <tableColumn id="16" xr3:uid="{00000000-0010-0000-3600-000010000000}" name="Totaal" dataDxfId="1213"/>
    <tableColumn id="17" xr3:uid="{00000000-0010-0000-3600-000011000000}" name="%" dataDxfId="1212">
      <calculatedColumnFormula>Q104/$Q$118</calculatedColumnFormula>
    </tableColumn>
  </tableColumns>
  <tableStyleInfo name="TableStyleLight13"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7000000}" name="Loonkosten werknemer120" displayName="Loonkosten_werknemer120" ref="B120:R135" totalsRowShown="0">
  <tableColumns count="17">
    <tableColumn id="1" xr3:uid="{00000000-0010-0000-3700-000001000000}" name="7, Fabian Mulder, F."/>
    <tableColumn id="2" xr3:uid="{00000000-0010-0000-3700-000002000000}" name="Loonkosten per uur: € 23,59"/>
    <tableColumn id="3" xr3:uid="{00000000-0010-0000-3700-000003000000}" name="1" dataDxfId="1211"/>
    <tableColumn id="4" xr3:uid="{00000000-0010-0000-3700-000004000000}" name="2" dataDxfId="1210"/>
    <tableColumn id="5" xr3:uid="{00000000-0010-0000-3700-000005000000}" name="3" dataDxfId="1209"/>
    <tableColumn id="6" xr3:uid="{00000000-0010-0000-3700-000006000000}" name="4" dataDxfId="1208"/>
    <tableColumn id="7" xr3:uid="{00000000-0010-0000-3700-000007000000}" name="5" dataDxfId="1207"/>
    <tableColumn id="8" xr3:uid="{00000000-0010-0000-3700-000008000000}" name="6" dataDxfId="1206"/>
    <tableColumn id="9" xr3:uid="{00000000-0010-0000-3700-000009000000}" name="7" dataDxfId="1205"/>
    <tableColumn id="10" xr3:uid="{00000000-0010-0000-3700-00000A000000}" name="8" dataDxfId="1204"/>
    <tableColumn id="11" xr3:uid="{00000000-0010-0000-3700-00000B000000}" name="9" dataDxfId="1203"/>
    <tableColumn id="12" xr3:uid="{00000000-0010-0000-3700-00000C000000}" name="10" dataDxfId="1202"/>
    <tableColumn id="13" xr3:uid="{00000000-0010-0000-3700-00000D000000}" name="11" dataDxfId="1201"/>
    <tableColumn id="14" xr3:uid="{00000000-0010-0000-3700-00000E000000}" name="12" dataDxfId="1200"/>
    <tableColumn id="15" xr3:uid="{00000000-0010-0000-3700-00000F000000}" name="13" dataDxfId="1199"/>
    <tableColumn id="16" xr3:uid="{00000000-0010-0000-3700-000010000000}" name="Totaal" dataDxfId="1198"/>
    <tableColumn id="17" xr3:uid="{00000000-0010-0000-3700-000011000000}" name="%" dataDxfId="1197">
      <calculatedColumnFormula>Q121/$Q$135</calculatedColumnFormula>
    </tableColumn>
  </tableColumns>
  <tableStyleInfo name="TableStyleLight13"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8000000}" name="Loonkosten werknemer137" displayName="Loonkosten_werknemer137" ref="B137:R158" totalsRowShown="0">
  <tableColumns count="17">
    <tableColumn id="1" xr3:uid="{00000000-0010-0000-3800-000001000000}" name="8, Gijs van Dijk, G."/>
    <tableColumn id="2" xr3:uid="{00000000-0010-0000-3800-000002000000}" name="Loonkosten per uur: € 20,91"/>
    <tableColumn id="3" xr3:uid="{00000000-0010-0000-3800-000003000000}" name="1" dataDxfId="1196"/>
    <tableColumn id="4" xr3:uid="{00000000-0010-0000-3800-000004000000}" name="2" dataDxfId="1195"/>
    <tableColumn id="5" xr3:uid="{00000000-0010-0000-3800-000005000000}" name="3" dataDxfId="1194"/>
    <tableColumn id="6" xr3:uid="{00000000-0010-0000-3800-000006000000}" name="4" dataDxfId="1193"/>
    <tableColumn id="7" xr3:uid="{00000000-0010-0000-3800-000007000000}" name="5" dataDxfId="1192"/>
    <tableColumn id="8" xr3:uid="{00000000-0010-0000-3800-000008000000}" name="6" dataDxfId="1191"/>
    <tableColumn id="9" xr3:uid="{00000000-0010-0000-3800-000009000000}" name="7" dataDxfId="1190"/>
    <tableColumn id="10" xr3:uid="{00000000-0010-0000-3800-00000A000000}" name="8" dataDxfId="1189"/>
    <tableColumn id="11" xr3:uid="{00000000-0010-0000-3800-00000B000000}" name="9" dataDxfId="1188"/>
    <tableColumn id="12" xr3:uid="{00000000-0010-0000-3800-00000C000000}" name="10" dataDxfId="1187"/>
    <tableColumn id="13" xr3:uid="{00000000-0010-0000-3800-00000D000000}" name="11" dataDxfId="1186"/>
    <tableColumn id="14" xr3:uid="{00000000-0010-0000-3800-00000E000000}" name="12" dataDxfId="1185"/>
    <tableColumn id="15" xr3:uid="{00000000-0010-0000-3800-00000F000000}" name="13" dataDxfId="1184"/>
    <tableColumn id="16" xr3:uid="{00000000-0010-0000-3800-000010000000}" name="Totaal" dataDxfId="1183"/>
    <tableColumn id="17" xr3:uid="{00000000-0010-0000-3800-000011000000}" name="%" dataDxfId="1182">
      <calculatedColumnFormula>Q138/$Q$158</calculatedColumnFormula>
    </tableColumn>
  </tableColumns>
  <tableStyleInfo name="TableStyleLight13"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9000000}" name="Loonkosten werknemer160" displayName="Loonkosten_werknemer160" ref="B160:R178" totalsRowShown="0">
  <tableColumns count="17">
    <tableColumn id="1" xr3:uid="{00000000-0010-0000-3900-000001000000}" name="9, Tom Schouten, T.K.L."/>
    <tableColumn id="2" xr3:uid="{00000000-0010-0000-3900-000002000000}" name="Loonkosten per uur: € 22,52"/>
    <tableColumn id="3" xr3:uid="{00000000-0010-0000-3900-000003000000}" name="1" dataDxfId="1181"/>
    <tableColumn id="4" xr3:uid="{00000000-0010-0000-3900-000004000000}" name="2" dataDxfId="1180"/>
    <tableColumn id="5" xr3:uid="{00000000-0010-0000-3900-000005000000}" name="3" dataDxfId="1179"/>
    <tableColumn id="6" xr3:uid="{00000000-0010-0000-3900-000006000000}" name="4" dataDxfId="1178"/>
    <tableColumn id="7" xr3:uid="{00000000-0010-0000-3900-000007000000}" name="5" dataDxfId="1177"/>
    <tableColumn id="8" xr3:uid="{00000000-0010-0000-3900-000008000000}" name="6" dataDxfId="1176"/>
    <tableColumn id="9" xr3:uid="{00000000-0010-0000-3900-000009000000}" name="7" dataDxfId="1175"/>
    <tableColumn id="10" xr3:uid="{00000000-0010-0000-3900-00000A000000}" name="8" dataDxfId="1174"/>
    <tableColumn id="11" xr3:uid="{00000000-0010-0000-3900-00000B000000}" name="9" dataDxfId="1173"/>
    <tableColumn id="12" xr3:uid="{00000000-0010-0000-3900-00000C000000}" name="10" dataDxfId="1172"/>
    <tableColumn id="13" xr3:uid="{00000000-0010-0000-3900-00000D000000}" name="11" dataDxfId="1171"/>
    <tableColumn id="14" xr3:uid="{00000000-0010-0000-3900-00000E000000}" name="12" dataDxfId="1170"/>
    <tableColumn id="15" xr3:uid="{00000000-0010-0000-3900-00000F000000}" name="13" dataDxfId="1169"/>
    <tableColumn id="16" xr3:uid="{00000000-0010-0000-3900-000010000000}" name="Totaal" dataDxfId="1168"/>
    <tableColumn id="17" xr3:uid="{00000000-0010-0000-3900-000011000000}" name="%" dataDxfId="1167">
      <calculatedColumnFormula>Q161/$Q$178</calculatedColumnFormula>
    </tableColumn>
  </tableColumns>
  <tableStyleInfo name="TableStyleLight13"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A000000}" name="Loonkosten werknemer180" displayName="Loonkosten_werknemer180" ref="B180:R197" totalsRowShown="0">
  <tableColumns count="17">
    <tableColumn id="1" xr3:uid="{00000000-0010-0000-3A00-000001000000}" name="10, Stijn Verhoeven, S."/>
    <tableColumn id="2" xr3:uid="{00000000-0010-0000-3A00-000002000000}" name="Loonkosten per uur: € 21,58"/>
    <tableColumn id="3" xr3:uid="{00000000-0010-0000-3A00-000003000000}" name="1" dataDxfId="1166"/>
    <tableColumn id="4" xr3:uid="{00000000-0010-0000-3A00-000004000000}" name="2" dataDxfId="1165"/>
    <tableColumn id="5" xr3:uid="{00000000-0010-0000-3A00-000005000000}" name="3" dataDxfId="1164"/>
    <tableColumn id="6" xr3:uid="{00000000-0010-0000-3A00-000006000000}" name="4" dataDxfId="1163"/>
    <tableColumn id="7" xr3:uid="{00000000-0010-0000-3A00-000007000000}" name="5" dataDxfId="1162"/>
    <tableColumn id="8" xr3:uid="{00000000-0010-0000-3A00-000008000000}" name="6" dataDxfId="1161"/>
    <tableColumn id="9" xr3:uid="{00000000-0010-0000-3A00-000009000000}" name="7" dataDxfId="1160"/>
    <tableColumn id="10" xr3:uid="{00000000-0010-0000-3A00-00000A000000}" name="8" dataDxfId="1159"/>
    <tableColumn id="11" xr3:uid="{00000000-0010-0000-3A00-00000B000000}" name="9" dataDxfId="1158"/>
    <tableColumn id="12" xr3:uid="{00000000-0010-0000-3A00-00000C000000}" name="10" dataDxfId="1157"/>
    <tableColumn id="13" xr3:uid="{00000000-0010-0000-3A00-00000D000000}" name="11" dataDxfId="1156"/>
    <tableColumn id="14" xr3:uid="{00000000-0010-0000-3A00-00000E000000}" name="12" dataDxfId="1155"/>
    <tableColumn id="15" xr3:uid="{00000000-0010-0000-3A00-00000F000000}" name="13" dataDxfId="1154"/>
    <tableColumn id="16" xr3:uid="{00000000-0010-0000-3A00-000010000000}" name="Totaal" dataDxfId="1153"/>
    <tableColumn id="17" xr3:uid="{00000000-0010-0000-3A00-000011000000}" name="%" dataDxfId="1152">
      <calculatedColumnFormula>Q181/$Q$197</calculatedColumnFormula>
    </tableColumn>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Auto en fiets van de zaak" displayName="Auto_en_fiets_van_de_zaak" ref="B5:V42" totalsRowShown="0" headerRowDxfId="1974">
  <tableColumns count="21">
    <tableColumn id="1" xr3:uid="{00000000-0010-0000-0500-000001000000}" name="Werknemer" dataDxfId="1973"/>
    <tableColumn id="2" xr3:uid="{00000000-0010-0000-0500-000002000000}" name="Naam"/>
    <tableColumn id="3" xr3:uid="{00000000-0010-0000-0500-000003000000}" name="Functie"/>
    <tableColumn id="4" xr3:uid="{00000000-0010-0000-0500-000004000000}" name="In dienst" dataDxfId="1972"/>
    <tableColumn id="5" xr3:uid="{00000000-0010-0000-0500-000005000000}" name="Uit dienst" dataDxfId="1971"/>
    <tableColumn id="6" xr3:uid="{00000000-0010-0000-0500-000006000000}" name="Soort" dataDxfId="1970"/>
    <tableColumn id="7" xr3:uid="{00000000-0010-0000-0500-000007000000}" name="Kenteken" dataDxfId="1969"/>
    <tableColumn id="8" xr3:uid="{00000000-0010-0000-0500-000008000000}" name="Afgifte NL" dataDxfId="1968"/>
    <tableColumn id="9" xr3:uid="{00000000-0010-0000-0500-000009000000}" name="1e Toelating" dataDxfId="1967"/>
    <tableColumn id="10" xr3:uid="{00000000-0010-0000-0500-00000A000000}" name="Tenaamstelling" dataDxfId="1966"/>
    <tableColumn id="11" xr3:uid="{00000000-0010-0000-0500-00000B000000}" name="Ingangsdatum" dataDxfId="1965"/>
    <tableColumn id="12" xr3:uid="{00000000-0010-0000-0500-00000C000000}" name="Einddatum debiteur"/>
    <tableColumn id="13" xr3:uid="{00000000-0010-0000-0500-00000D000000}" name="Cataloguswaarde" dataDxfId="1964"/>
    <tableColumn id="14" xr3:uid="{00000000-0010-0000-0500-00000E000000}" name="Reden geen bijtelling"/>
    <tableColumn id="15" xr3:uid="{00000000-0010-0000-0500-00000F000000}" name="% Bijtelling"/>
    <tableColumn id="16" xr3:uid="{00000000-0010-0000-0500-000010000000}" name="Totale bijtelling wn" dataDxfId="1963"/>
    <tableColumn id="17" xr3:uid="{00000000-0010-0000-0500-000011000000}" name="Eigen bijdrage" dataDxfId="1962"/>
    <tableColumn id="18" xr3:uid="{00000000-0010-0000-0500-000012000000}" name="Eigen bijdrage niet fiscaal" dataDxfId="1961"/>
    <tableColumn id="19" xr3:uid="{00000000-0010-0000-0500-000013000000}" name="Merk"/>
    <tableColumn id="20" xr3:uid="{00000000-0010-0000-0500-000014000000}" name="Model"/>
    <tableColumn id="21" xr3:uid="{00000000-0010-0000-0500-000015000000}" name="Ingangsdatum2"/>
  </tableColumns>
  <tableStyleInfo name="TableStyleLight13"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B000000}" name="Loonkosten werknemer199" displayName="Loonkosten_werknemer199" ref="B199:R216" totalsRowShown="0">
  <tableColumns count="17">
    <tableColumn id="1" xr3:uid="{00000000-0010-0000-3B00-000001000000}" name="11, Wijnand Post, W.A."/>
    <tableColumn id="2" xr3:uid="{00000000-0010-0000-3B00-000002000000}" name="Loonkosten per uur: € 20,00"/>
    <tableColumn id="3" xr3:uid="{00000000-0010-0000-3B00-000003000000}" name="1" dataDxfId="1151"/>
    <tableColumn id="4" xr3:uid="{00000000-0010-0000-3B00-000004000000}" name="2" dataDxfId="1150"/>
    <tableColumn id="5" xr3:uid="{00000000-0010-0000-3B00-000005000000}" name="3" dataDxfId="1149"/>
    <tableColumn id="6" xr3:uid="{00000000-0010-0000-3B00-000006000000}" name="4" dataDxfId="1148"/>
    <tableColumn id="7" xr3:uid="{00000000-0010-0000-3B00-000007000000}" name="5" dataDxfId="1147"/>
    <tableColumn id="8" xr3:uid="{00000000-0010-0000-3B00-000008000000}" name="6" dataDxfId="1146"/>
    <tableColumn id="9" xr3:uid="{00000000-0010-0000-3B00-000009000000}" name="7" dataDxfId="1145"/>
    <tableColumn id="10" xr3:uid="{00000000-0010-0000-3B00-00000A000000}" name="8" dataDxfId="1144"/>
    <tableColumn id="11" xr3:uid="{00000000-0010-0000-3B00-00000B000000}" name="9" dataDxfId="1143"/>
    <tableColumn id="12" xr3:uid="{00000000-0010-0000-3B00-00000C000000}" name="10" dataDxfId="1142"/>
    <tableColumn id="13" xr3:uid="{00000000-0010-0000-3B00-00000D000000}" name="11" dataDxfId="1141"/>
    <tableColumn id="14" xr3:uid="{00000000-0010-0000-3B00-00000E000000}" name="12" dataDxfId="1140"/>
    <tableColumn id="15" xr3:uid="{00000000-0010-0000-3B00-00000F000000}" name="13" dataDxfId="1139"/>
    <tableColumn id="16" xr3:uid="{00000000-0010-0000-3B00-000010000000}" name="Totaal" dataDxfId="1138"/>
    <tableColumn id="17" xr3:uid="{00000000-0010-0000-3B00-000011000000}" name="%" dataDxfId="1137">
      <calculatedColumnFormula>Q200/$Q$216</calculatedColumnFormula>
    </tableColumn>
  </tableColumns>
  <tableStyleInfo name="TableStyleLight13"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C000000}" name="Loonkosten werknemer218" displayName="Loonkosten_werknemer218" ref="B218:R235" totalsRowShown="0">
  <tableColumns count="17">
    <tableColumn id="1" xr3:uid="{00000000-0010-0000-3C00-000001000000}" name="13, Jojanneke Hamersma, J."/>
    <tableColumn id="2" xr3:uid="{00000000-0010-0000-3C00-000002000000}" name="Loonkosten per uur: € 16,10"/>
    <tableColumn id="3" xr3:uid="{00000000-0010-0000-3C00-000003000000}" name="1" dataDxfId="1136"/>
    <tableColumn id="4" xr3:uid="{00000000-0010-0000-3C00-000004000000}" name="2" dataDxfId="1135"/>
    <tableColumn id="5" xr3:uid="{00000000-0010-0000-3C00-000005000000}" name="3" dataDxfId="1134"/>
    <tableColumn id="6" xr3:uid="{00000000-0010-0000-3C00-000006000000}" name="4" dataDxfId="1133"/>
    <tableColumn id="7" xr3:uid="{00000000-0010-0000-3C00-000007000000}" name="5" dataDxfId="1132"/>
    <tableColumn id="8" xr3:uid="{00000000-0010-0000-3C00-000008000000}" name="6" dataDxfId="1131"/>
    <tableColumn id="9" xr3:uid="{00000000-0010-0000-3C00-000009000000}" name="7" dataDxfId="1130"/>
    <tableColumn id="10" xr3:uid="{00000000-0010-0000-3C00-00000A000000}" name="8" dataDxfId="1129"/>
    <tableColumn id="11" xr3:uid="{00000000-0010-0000-3C00-00000B000000}" name="9" dataDxfId="1128"/>
    <tableColumn id="12" xr3:uid="{00000000-0010-0000-3C00-00000C000000}" name="10" dataDxfId="1127"/>
    <tableColumn id="13" xr3:uid="{00000000-0010-0000-3C00-00000D000000}" name="11" dataDxfId="1126"/>
    <tableColumn id="14" xr3:uid="{00000000-0010-0000-3C00-00000E000000}" name="12" dataDxfId="1125"/>
    <tableColumn id="15" xr3:uid="{00000000-0010-0000-3C00-00000F000000}" name="13" dataDxfId="1124"/>
    <tableColumn id="16" xr3:uid="{00000000-0010-0000-3C00-000010000000}" name="Totaal" dataDxfId="1123"/>
    <tableColumn id="17" xr3:uid="{00000000-0010-0000-3C00-000011000000}" name="%" dataDxfId="1122">
      <calculatedColumnFormula>Q219/$Q$235</calculatedColumnFormula>
    </tableColumn>
  </tableColumns>
  <tableStyleInfo name="TableStyleLight13"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D000000}" name="Loonkosten werknemer237" displayName="Loonkosten_werknemer237" ref="B237:R251" totalsRowShown="0">
  <tableColumns count="17">
    <tableColumn id="1" xr3:uid="{00000000-0010-0000-3D00-000001000000}" name="14, Danny Nijland, "/>
    <tableColumn id="2" xr3:uid="{00000000-0010-0000-3D00-000002000000}" name="Loonkosten per uur: € 15,69"/>
    <tableColumn id="3" xr3:uid="{00000000-0010-0000-3D00-000003000000}" name="1" dataDxfId="1121"/>
    <tableColumn id="4" xr3:uid="{00000000-0010-0000-3D00-000004000000}" name="2" dataDxfId="1120"/>
    <tableColumn id="5" xr3:uid="{00000000-0010-0000-3D00-000005000000}" name="3" dataDxfId="1119"/>
    <tableColumn id="6" xr3:uid="{00000000-0010-0000-3D00-000006000000}" name="4" dataDxfId="1118"/>
    <tableColumn id="7" xr3:uid="{00000000-0010-0000-3D00-000007000000}" name="5" dataDxfId="1117"/>
    <tableColumn id="8" xr3:uid="{00000000-0010-0000-3D00-000008000000}" name="6" dataDxfId="1116"/>
    <tableColumn id="9" xr3:uid="{00000000-0010-0000-3D00-000009000000}" name="7" dataDxfId="1115"/>
    <tableColumn id="10" xr3:uid="{00000000-0010-0000-3D00-00000A000000}" name="8" dataDxfId="1114"/>
    <tableColumn id="11" xr3:uid="{00000000-0010-0000-3D00-00000B000000}" name="9" dataDxfId="1113"/>
    <tableColumn id="12" xr3:uid="{00000000-0010-0000-3D00-00000C000000}" name="10" dataDxfId="1112"/>
    <tableColumn id="13" xr3:uid="{00000000-0010-0000-3D00-00000D000000}" name="11" dataDxfId="1111"/>
    <tableColumn id="14" xr3:uid="{00000000-0010-0000-3D00-00000E000000}" name="12" dataDxfId="1110"/>
    <tableColumn id="15" xr3:uid="{00000000-0010-0000-3D00-00000F000000}" name="13" dataDxfId="1109"/>
    <tableColumn id="16" xr3:uid="{00000000-0010-0000-3D00-000010000000}" name="Totaal" dataDxfId="1108"/>
    <tableColumn id="17" xr3:uid="{00000000-0010-0000-3D00-000011000000}" name="%" dataDxfId="1107">
      <calculatedColumnFormula>Q238/$Q$251</calculatedColumnFormula>
    </tableColumn>
  </tableColumns>
  <tableStyleInfo name="TableStyleLight13"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E000000}" name="Loonkosten werknemer253" displayName="Loonkosten_werknemer253" ref="B253:R268" totalsRowShown="0">
  <tableColumns count="17">
    <tableColumn id="1" xr3:uid="{00000000-0010-0000-3E00-000001000000}" name="15, Jorien Seitsema, "/>
    <tableColumn id="2" xr3:uid="{00000000-0010-0000-3E00-000002000000}" name="Loonkosten per uur: € 15,97"/>
    <tableColumn id="3" xr3:uid="{00000000-0010-0000-3E00-000003000000}" name="1" dataDxfId="1106"/>
    <tableColumn id="4" xr3:uid="{00000000-0010-0000-3E00-000004000000}" name="2" dataDxfId="1105"/>
    <tableColumn id="5" xr3:uid="{00000000-0010-0000-3E00-000005000000}" name="3" dataDxfId="1104"/>
    <tableColumn id="6" xr3:uid="{00000000-0010-0000-3E00-000006000000}" name="4" dataDxfId="1103"/>
    <tableColumn id="7" xr3:uid="{00000000-0010-0000-3E00-000007000000}" name="5" dataDxfId="1102"/>
    <tableColumn id="8" xr3:uid="{00000000-0010-0000-3E00-000008000000}" name="6" dataDxfId="1101"/>
    <tableColumn id="9" xr3:uid="{00000000-0010-0000-3E00-000009000000}" name="7" dataDxfId="1100"/>
    <tableColumn id="10" xr3:uid="{00000000-0010-0000-3E00-00000A000000}" name="8" dataDxfId="1099"/>
    <tableColumn id="11" xr3:uid="{00000000-0010-0000-3E00-00000B000000}" name="9" dataDxfId="1098"/>
    <tableColumn id="12" xr3:uid="{00000000-0010-0000-3E00-00000C000000}" name="10" dataDxfId="1097"/>
    <tableColumn id="13" xr3:uid="{00000000-0010-0000-3E00-00000D000000}" name="11" dataDxfId="1096"/>
    <tableColumn id="14" xr3:uid="{00000000-0010-0000-3E00-00000E000000}" name="12" dataDxfId="1095"/>
    <tableColumn id="15" xr3:uid="{00000000-0010-0000-3E00-00000F000000}" name="13" dataDxfId="1094"/>
    <tableColumn id="16" xr3:uid="{00000000-0010-0000-3E00-000010000000}" name="Totaal" dataDxfId="1093"/>
    <tableColumn id="17" xr3:uid="{00000000-0010-0000-3E00-000011000000}" name="%" dataDxfId="1092">
      <calculatedColumnFormula>Q254/$Q$268</calculatedColumnFormula>
    </tableColumn>
  </tableColumns>
  <tableStyleInfo name="TableStyleLight13"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F000000}" name="Loonkosten werknemer270" displayName="Loonkosten_werknemer270" ref="B270:R288" totalsRowShown="0">
  <tableColumns count="17">
    <tableColumn id="1" xr3:uid="{00000000-0010-0000-3F00-000001000000}" name="16, Jori Heideman, J.K.M."/>
    <tableColumn id="2" xr3:uid="{00000000-0010-0000-3F00-000002000000}" name="Loonkosten per uur: € 33,36"/>
    <tableColumn id="3" xr3:uid="{00000000-0010-0000-3F00-000003000000}" name="1" dataDxfId="1091"/>
    <tableColumn id="4" xr3:uid="{00000000-0010-0000-3F00-000004000000}" name="2" dataDxfId="1090"/>
    <tableColumn id="5" xr3:uid="{00000000-0010-0000-3F00-000005000000}" name="3" dataDxfId="1089"/>
    <tableColumn id="6" xr3:uid="{00000000-0010-0000-3F00-000006000000}" name="4" dataDxfId="1088"/>
    <tableColumn id="7" xr3:uid="{00000000-0010-0000-3F00-000007000000}" name="5" dataDxfId="1087"/>
    <tableColumn id="8" xr3:uid="{00000000-0010-0000-3F00-000008000000}" name="6" dataDxfId="1086"/>
    <tableColumn id="9" xr3:uid="{00000000-0010-0000-3F00-000009000000}" name="7" dataDxfId="1085"/>
    <tableColumn id="10" xr3:uid="{00000000-0010-0000-3F00-00000A000000}" name="8" dataDxfId="1084"/>
    <tableColumn id="11" xr3:uid="{00000000-0010-0000-3F00-00000B000000}" name="9" dataDxfId="1083"/>
    <tableColumn id="12" xr3:uid="{00000000-0010-0000-3F00-00000C000000}" name="10" dataDxfId="1082"/>
    <tableColumn id="13" xr3:uid="{00000000-0010-0000-3F00-00000D000000}" name="11" dataDxfId="1081"/>
    <tableColumn id="14" xr3:uid="{00000000-0010-0000-3F00-00000E000000}" name="12" dataDxfId="1080"/>
    <tableColumn id="15" xr3:uid="{00000000-0010-0000-3F00-00000F000000}" name="13" dataDxfId="1079"/>
    <tableColumn id="16" xr3:uid="{00000000-0010-0000-3F00-000010000000}" name="Totaal" dataDxfId="1078"/>
    <tableColumn id="17" xr3:uid="{00000000-0010-0000-3F00-000011000000}" name="%" dataDxfId="1077">
      <calculatedColumnFormula>Q271/$Q$288</calculatedColumnFormula>
    </tableColumn>
  </tableColumns>
  <tableStyleInfo name="TableStyleLight13"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0000000}" name="Loonkosten werknemer290" displayName="Loonkosten_werknemer290" ref="B290:R305" totalsRowShown="0">
  <tableColumns count="17">
    <tableColumn id="1" xr3:uid="{00000000-0010-0000-4000-000001000000}" name="17, Tom Haarlen, "/>
    <tableColumn id="2" xr3:uid="{00000000-0010-0000-4000-000002000000}" name="Loonkosten per uur: € 10,23"/>
    <tableColumn id="3" xr3:uid="{00000000-0010-0000-4000-000003000000}" name="1" dataDxfId="1076"/>
    <tableColumn id="4" xr3:uid="{00000000-0010-0000-4000-000004000000}" name="2" dataDxfId="1075"/>
    <tableColumn id="5" xr3:uid="{00000000-0010-0000-4000-000005000000}" name="3" dataDxfId="1074"/>
    <tableColumn id="6" xr3:uid="{00000000-0010-0000-4000-000006000000}" name="4" dataDxfId="1073"/>
    <tableColumn id="7" xr3:uid="{00000000-0010-0000-4000-000007000000}" name="5" dataDxfId="1072"/>
    <tableColumn id="8" xr3:uid="{00000000-0010-0000-4000-000008000000}" name="6" dataDxfId="1071"/>
    <tableColumn id="9" xr3:uid="{00000000-0010-0000-4000-000009000000}" name="7" dataDxfId="1070"/>
    <tableColumn id="10" xr3:uid="{00000000-0010-0000-4000-00000A000000}" name="8" dataDxfId="1069"/>
    <tableColumn id="11" xr3:uid="{00000000-0010-0000-4000-00000B000000}" name="9" dataDxfId="1068"/>
    <tableColumn id="12" xr3:uid="{00000000-0010-0000-4000-00000C000000}" name="10" dataDxfId="1067"/>
    <tableColumn id="13" xr3:uid="{00000000-0010-0000-4000-00000D000000}" name="11" dataDxfId="1066"/>
    <tableColumn id="14" xr3:uid="{00000000-0010-0000-4000-00000E000000}" name="12" dataDxfId="1065"/>
    <tableColumn id="15" xr3:uid="{00000000-0010-0000-4000-00000F000000}" name="13" dataDxfId="1064"/>
    <tableColumn id="16" xr3:uid="{00000000-0010-0000-4000-000010000000}" name="Totaal" dataDxfId="1063"/>
    <tableColumn id="17" xr3:uid="{00000000-0010-0000-4000-000011000000}" name="%" dataDxfId="1062">
      <calculatedColumnFormula>Q291/$Q$305</calculatedColumnFormula>
    </tableColumn>
  </tableColumns>
  <tableStyleInfo name="TableStyleLight13"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1000000}" name="Loonkosten werknemer307" displayName="Loonkosten_werknemer307" ref="B307:R313" totalsRowShown="0">
  <tableColumns count="17">
    <tableColumn id="1" xr3:uid="{00000000-0010-0000-4100-000001000000}" name="18, Marit Kluitsma, "/>
    <tableColumn id="2" xr3:uid="{00000000-0010-0000-4100-000002000000}" name="Loonkosten per uur: € 0,66"/>
    <tableColumn id="3" xr3:uid="{00000000-0010-0000-4100-000003000000}" name="1" dataDxfId="1061"/>
    <tableColumn id="4" xr3:uid="{00000000-0010-0000-4100-000004000000}" name="2" dataDxfId="1060"/>
    <tableColumn id="5" xr3:uid="{00000000-0010-0000-4100-000005000000}" name="3" dataDxfId="1059"/>
    <tableColumn id="6" xr3:uid="{00000000-0010-0000-4100-000006000000}" name="4" dataDxfId="1058"/>
    <tableColumn id="7" xr3:uid="{00000000-0010-0000-4100-000007000000}" name="5" dataDxfId="1057"/>
    <tableColumn id="8" xr3:uid="{00000000-0010-0000-4100-000008000000}" name="6" dataDxfId="1056"/>
    <tableColumn id="9" xr3:uid="{00000000-0010-0000-4100-000009000000}" name="7" dataDxfId="1055"/>
    <tableColumn id="10" xr3:uid="{00000000-0010-0000-4100-00000A000000}" name="8" dataDxfId="1054"/>
    <tableColumn id="11" xr3:uid="{00000000-0010-0000-4100-00000B000000}" name="9" dataDxfId="1053"/>
    <tableColumn id="12" xr3:uid="{00000000-0010-0000-4100-00000C000000}" name="10" dataDxfId="1052"/>
    <tableColumn id="13" xr3:uid="{00000000-0010-0000-4100-00000D000000}" name="11" dataDxfId="1051"/>
    <tableColumn id="14" xr3:uid="{00000000-0010-0000-4100-00000E000000}" name="12" dataDxfId="1050"/>
    <tableColumn id="15" xr3:uid="{00000000-0010-0000-4100-00000F000000}" name="13" dataDxfId="1049"/>
    <tableColumn id="16" xr3:uid="{00000000-0010-0000-4100-000010000000}" name="Totaal" dataDxfId="1048"/>
    <tableColumn id="17" xr3:uid="{00000000-0010-0000-4100-000011000000}" name="%" dataDxfId="1047"/>
  </tableColumns>
  <tableStyleInfo name="TableStyleLight13"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2000000}" name="Loonkosten werknemer315" displayName="Loonkosten_werknemer315" ref="B315:R332" totalsRowShown="0">
  <tableColumns count="17">
    <tableColumn id="1" xr3:uid="{00000000-0010-0000-4200-000001000000}" name="19, Marga Brinkhuis, M.J.B."/>
    <tableColumn id="2" xr3:uid="{00000000-0010-0000-4200-000002000000}" name="Loonkosten per uur: € 32,80"/>
    <tableColumn id="3" xr3:uid="{00000000-0010-0000-4200-000003000000}" name="1" dataDxfId="1046"/>
    <tableColumn id="4" xr3:uid="{00000000-0010-0000-4200-000004000000}" name="2" dataDxfId="1045"/>
    <tableColumn id="5" xr3:uid="{00000000-0010-0000-4200-000005000000}" name="3" dataDxfId="1044"/>
    <tableColumn id="6" xr3:uid="{00000000-0010-0000-4200-000006000000}" name="4" dataDxfId="1043"/>
    <tableColumn id="7" xr3:uid="{00000000-0010-0000-4200-000007000000}" name="5" dataDxfId="1042"/>
    <tableColumn id="8" xr3:uid="{00000000-0010-0000-4200-000008000000}" name="6" dataDxfId="1041"/>
    <tableColumn id="9" xr3:uid="{00000000-0010-0000-4200-000009000000}" name="7" dataDxfId="1040"/>
    <tableColumn id="10" xr3:uid="{00000000-0010-0000-4200-00000A000000}" name="8" dataDxfId="1039"/>
    <tableColumn id="11" xr3:uid="{00000000-0010-0000-4200-00000B000000}" name="9" dataDxfId="1038"/>
    <tableColumn id="12" xr3:uid="{00000000-0010-0000-4200-00000C000000}" name="10" dataDxfId="1037"/>
    <tableColumn id="13" xr3:uid="{00000000-0010-0000-4200-00000D000000}" name="11" dataDxfId="1036"/>
    <tableColumn id="14" xr3:uid="{00000000-0010-0000-4200-00000E000000}" name="12" dataDxfId="1035"/>
    <tableColumn id="15" xr3:uid="{00000000-0010-0000-4200-00000F000000}" name="13" dataDxfId="1034"/>
    <tableColumn id="16" xr3:uid="{00000000-0010-0000-4200-000010000000}" name="Totaal" dataDxfId="1033"/>
    <tableColumn id="17" xr3:uid="{00000000-0010-0000-4200-000011000000}" name="%" dataDxfId="1032">
      <calculatedColumnFormula>Q316/$Q$332</calculatedColumnFormula>
    </tableColumn>
  </tableColumns>
  <tableStyleInfo name="TableStyleLight13"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3000000}" name="Loonkosten werknemer334" displayName="Loonkosten_werknemer334" ref="B334:R347" totalsRowShown="0">
  <tableColumns count="17">
    <tableColumn id="1" xr3:uid="{00000000-0010-0000-4300-000001000000}" name="20, Mark Janssen, "/>
    <tableColumn id="2" xr3:uid="{00000000-0010-0000-4300-000002000000}" name="Loonkosten per uur: € 34,38"/>
    <tableColumn id="3" xr3:uid="{00000000-0010-0000-4300-000003000000}" name="1" dataDxfId="1031"/>
    <tableColumn id="4" xr3:uid="{00000000-0010-0000-4300-000004000000}" name="2" dataDxfId="1030"/>
    <tableColumn id="5" xr3:uid="{00000000-0010-0000-4300-000005000000}" name="3" dataDxfId="1029"/>
    <tableColumn id="6" xr3:uid="{00000000-0010-0000-4300-000006000000}" name="4" dataDxfId="1028"/>
    <tableColumn id="7" xr3:uid="{00000000-0010-0000-4300-000007000000}" name="5" dataDxfId="1027"/>
    <tableColumn id="8" xr3:uid="{00000000-0010-0000-4300-000008000000}" name="6" dataDxfId="1026"/>
    <tableColumn id="9" xr3:uid="{00000000-0010-0000-4300-000009000000}" name="7" dataDxfId="1025"/>
    <tableColumn id="10" xr3:uid="{00000000-0010-0000-4300-00000A000000}" name="8" dataDxfId="1024"/>
    <tableColumn id="11" xr3:uid="{00000000-0010-0000-4300-00000B000000}" name="9" dataDxfId="1023"/>
    <tableColumn id="12" xr3:uid="{00000000-0010-0000-4300-00000C000000}" name="10" dataDxfId="1022"/>
    <tableColumn id="13" xr3:uid="{00000000-0010-0000-4300-00000D000000}" name="11" dataDxfId="1021"/>
    <tableColumn id="14" xr3:uid="{00000000-0010-0000-4300-00000E000000}" name="12" dataDxfId="1020"/>
    <tableColumn id="15" xr3:uid="{00000000-0010-0000-4300-00000F000000}" name="13" dataDxfId="1019"/>
    <tableColumn id="16" xr3:uid="{00000000-0010-0000-4300-000010000000}" name="Totaal" dataDxfId="1018"/>
    <tableColumn id="17" xr3:uid="{00000000-0010-0000-4300-000011000000}" name="%" dataDxfId="1017">
      <calculatedColumnFormula>Q335/$Q$347</calculatedColumnFormula>
    </tableColumn>
  </tableColumns>
  <tableStyleInfo name="TableStyleLight13"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4000000}" name="Loonkosten werknemer349" displayName="Loonkosten_werknemer349" ref="B349:R362" totalsRowShown="0">
  <tableColumns count="17">
    <tableColumn id="1" xr3:uid="{00000000-0010-0000-4400-000001000000}" name="21, Richard Zandstra, "/>
    <tableColumn id="2" xr3:uid="{00000000-0010-0000-4400-000002000000}" name="Loonkosten per uur: € 30,89"/>
    <tableColumn id="3" xr3:uid="{00000000-0010-0000-4400-000003000000}" name="1" dataDxfId="1016"/>
    <tableColumn id="4" xr3:uid="{00000000-0010-0000-4400-000004000000}" name="2" dataDxfId="1015"/>
    <tableColumn id="5" xr3:uid="{00000000-0010-0000-4400-000005000000}" name="3" dataDxfId="1014"/>
    <tableColumn id="6" xr3:uid="{00000000-0010-0000-4400-000006000000}" name="4" dataDxfId="1013"/>
    <tableColumn id="7" xr3:uid="{00000000-0010-0000-4400-000007000000}" name="5" dataDxfId="1012"/>
    <tableColumn id="8" xr3:uid="{00000000-0010-0000-4400-000008000000}" name="6" dataDxfId="1011"/>
    <tableColumn id="9" xr3:uid="{00000000-0010-0000-4400-000009000000}" name="7" dataDxfId="1010"/>
    <tableColumn id="10" xr3:uid="{00000000-0010-0000-4400-00000A000000}" name="8" dataDxfId="1009"/>
    <tableColumn id="11" xr3:uid="{00000000-0010-0000-4400-00000B000000}" name="9" dataDxfId="1008"/>
    <tableColumn id="12" xr3:uid="{00000000-0010-0000-4400-00000C000000}" name="10" dataDxfId="1007"/>
    <tableColumn id="13" xr3:uid="{00000000-0010-0000-4400-00000D000000}" name="11" dataDxfId="1006"/>
    <tableColumn id="14" xr3:uid="{00000000-0010-0000-4400-00000E000000}" name="12" dataDxfId="1005"/>
    <tableColumn id="15" xr3:uid="{00000000-0010-0000-4400-00000F000000}" name="13" dataDxfId="1004"/>
    <tableColumn id="16" xr3:uid="{00000000-0010-0000-4400-000010000000}" name="Totaal" dataDxfId="1003"/>
    <tableColumn id="17" xr3:uid="{00000000-0010-0000-4400-000011000000}" name="%" dataDxfId="1002">
      <calculatedColumnFormula>Q350/$Q$362</calculatedColumnFormula>
    </tableColumn>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Verkort journaal" displayName="Verkort_journaal" ref="B5:E95" totalsRowShown="0">
  <tableColumns count="4">
    <tableColumn id="1" xr3:uid="{00000000-0010-0000-0600-000001000000}" name="Grootboek"/>
    <tableColumn id="2" xr3:uid="{00000000-0010-0000-0600-000002000000}" name="Periode" dataDxfId="1960"/>
    <tableColumn id="3" xr3:uid="{00000000-0010-0000-0600-000003000000}" name="Debet" dataDxfId="1959"/>
    <tableColumn id="4" xr3:uid="{00000000-0010-0000-0600-000004000000}" name="Credit" dataDxfId="1958"/>
  </tableColumns>
  <tableStyleInfo name="TableStyleLight13"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5000000}" name="Loonkosten werknemer364" displayName="Loonkosten_werknemer364" ref="B364:R377" totalsRowShown="0">
  <tableColumns count="17">
    <tableColumn id="1" xr3:uid="{00000000-0010-0000-4500-000001000000}" name="22, Herman Astma, H."/>
    <tableColumn id="2" xr3:uid="{00000000-0010-0000-4500-000002000000}" name="Loonkosten per uur: € 35,92"/>
    <tableColumn id="3" xr3:uid="{00000000-0010-0000-4500-000003000000}" name="1" dataDxfId="1001"/>
    <tableColumn id="4" xr3:uid="{00000000-0010-0000-4500-000004000000}" name="2" dataDxfId="1000"/>
    <tableColumn id="5" xr3:uid="{00000000-0010-0000-4500-000005000000}" name="3" dataDxfId="999"/>
    <tableColumn id="6" xr3:uid="{00000000-0010-0000-4500-000006000000}" name="4" dataDxfId="998"/>
    <tableColumn id="7" xr3:uid="{00000000-0010-0000-4500-000007000000}" name="5" dataDxfId="997"/>
    <tableColumn id="8" xr3:uid="{00000000-0010-0000-4500-000008000000}" name="6" dataDxfId="996"/>
    <tableColumn id="9" xr3:uid="{00000000-0010-0000-4500-000009000000}" name="7" dataDxfId="995"/>
    <tableColumn id="10" xr3:uid="{00000000-0010-0000-4500-00000A000000}" name="8" dataDxfId="994"/>
    <tableColumn id="11" xr3:uid="{00000000-0010-0000-4500-00000B000000}" name="9" dataDxfId="993"/>
    <tableColumn id="12" xr3:uid="{00000000-0010-0000-4500-00000C000000}" name="10" dataDxfId="992"/>
    <tableColumn id="13" xr3:uid="{00000000-0010-0000-4500-00000D000000}" name="11" dataDxfId="991"/>
    <tableColumn id="14" xr3:uid="{00000000-0010-0000-4500-00000E000000}" name="12" dataDxfId="990"/>
    <tableColumn id="15" xr3:uid="{00000000-0010-0000-4500-00000F000000}" name="13" dataDxfId="989"/>
    <tableColumn id="16" xr3:uid="{00000000-0010-0000-4500-000010000000}" name="Totaal" dataDxfId="988"/>
    <tableColumn id="17" xr3:uid="{00000000-0010-0000-4500-000011000000}" name="%" dataDxfId="987">
      <calculatedColumnFormula>Q365/$Q$377</calculatedColumnFormula>
    </tableColumn>
  </tableColumns>
  <tableStyleInfo name="TableStyleLight13"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6000000}" name="Loonkosten werknemer379" displayName="Loonkosten_werknemer379" ref="B379:R396" totalsRowShown="0">
  <tableColumns count="17">
    <tableColumn id="1" xr3:uid="{00000000-0010-0000-4600-000001000000}" name="23, Sofia Haanstra, S.J.L."/>
    <tableColumn id="2" xr3:uid="{00000000-0010-0000-4600-000002000000}" name="Loonkosten per uur: € 16,35"/>
    <tableColumn id="3" xr3:uid="{00000000-0010-0000-4600-000003000000}" name="1" dataDxfId="986"/>
    <tableColumn id="4" xr3:uid="{00000000-0010-0000-4600-000004000000}" name="2" dataDxfId="985"/>
    <tableColumn id="5" xr3:uid="{00000000-0010-0000-4600-000005000000}" name="3" dataDxfId="984"/>
    <tableColumn id="6" xr3:uid="{00000000-0010-0000-4600-000006000000}" name="4" dataDxfId="983"/>
    <tableColumn id="7" xr3:uid="{00000000-0010-0000-4600-000007000000}" name="5" dataDxfId="982"/>
    <tableColumn id="8" xr3:uid="{00000000-0010-0000-4600-000008000000}" name="6" dataDxfId="981"/>
    <tableColumn id="9" xr3:uid="{00000000-0010-0000-4600-000009000000}" name="7" dataDxfId="980"/>
    <tableColumn id="10" xr3:uid="{00000000-0010-0000-4600-00000A000000}" name="8" dataDxfId="979"/>
    <tableColumn id="11" xr3:uid="{00000000-0010-0000-4600-00000B000000}" name="9" dataDxfId="978"/>
    <tableColumn id="12" xr3:uid="{00000000-0010-0000-4600-00000C000000}" name="10" dataDxfId="977"/>
    <tableColumn id="13" xr3:uid="{00000000-0010-0000-4600-00000D000000}" name="11" dataDxfId="976"/>
    <tableColumn id="14" xr3:uid="{00000000-0010-0000-4600-00000E000000}" name="12" dataDxfId="975"/>
    <tableColumn id="15" xr3:uid="{00000000-0010-0000-4600-00000F000000}" name="13" dataDxfId="974"/>
    <tableColumn id="16" xr3:uid="{00000000-0010-0000-4600-000010000000}" name="Totaal" dataDxfId="973"/>
    <tableColumn id="17" xr3:uid="{00000000-0010-0000-4600-000011000000}" name="%" dataDxfId="972">
      <calculatedColumnFormula>Q380/$Q$396</calculatedColumnFormula>
    </tableColumn>
  </tableColumns>
  <tableStyleInfo name="TableStyleLight13"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7000000}" name="Loonkosten werknemer398" displayName="Loonkosten_werknemer398" ref="B398:R411" totalsRowShown="0">
  <tableColumns count="17">
    <tableColumn id="1" xr3:uid="{00000000-0010-0000-4700-000001000000}" name="24, Marc Timmermans, "/>
    <tableColumn id="2" xr3:uid="{00000000-0010-0000-4700-000002000000}" name="Loonkosten per uur: € 25,94"/>
    <tableColumn id="3" xr3:uid="{00000000-0010-0000-4700-000003000000}" name="1" dataDxfId="971"/>
    <tableColumn id="4" xr3:uid="{00000000-0010-0000-4700-000004000000}" name="2" dataDxfId="970"/>
    <tableColumn id="5" xr3:uid="{00000000-0010-0000-4700-000005000000}" name="3" dataDxfId="969"/>
    <tableColumn id="6" xr3:uid="{00000000-0010-0000-4700-000006000000}" name="4" dataDxfId="968"/>
    <tableColumn id="7" xr3:uid="{00000000-0010-0000-4700-000007000000}" name="5" dataDxfId="967"/>
    <tableColumn id="8" xr3:uid="{00000000-0010-0000-4700-000008000000}" name="6" dataDxfId="966"/>
    <tableColumn id="9" xr3:uid="{00000000-0010-0000-4700-000009000000}" name="7" dataDxfId="965"/>
    <tableColumn id="10" xr3:uid="{00000000-0010-0000-4700-00000A000000}" name="8" dataDxfId="964"/>
    <tableColumn id="11" xr3:uid="{00000000-0010-0000-4700-00000B000000}" name="9" dataDxfId="963"/>
    <tableColumn id="12" xr3:uid="{00000000-0010-0000-4700-00000C000000}" name="10" dataDxfId="962"/>
    <tableColumn id="13" xr3:uid="{00000000-0010-0000-4700-00000D000000}" name="11" dataDxfId="961"/>
    <tableColumn id="14" xr3:uid="{00000000-0010-0000-4700-00000E000000}" name="12" dataDxfId="960"/>
    <tableColumn id="15" xr3:uid="{00000000-0010-0000-4700-00000F000000}" name="13" dataDxfId="959"/>
    <tableColumn id="16" xr3:uid="{00000000-0010-0000-4700-000010000000}" name="Totaal" dataDxfId="958"/>
    <tableColumn id="17" xr3:uid="{00000000-0010-0000-4700-000011000000}" name="%" dataDxfId="957">
      <calculatedColumnFormula>Q399/$Q$411</calculatedColumnFormula>
    </tableColumn>
  </tableColumns>
  <tableStyleInfo name="TableStyleLight13"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8000000}" name="Loonkosten werknemer413" displayName="Loonkosten_werknemer413" ref="B413:R422" totalsRowShown="0">
  <tableColumns count="17">
    <tableColumn id="1" xr3:uid="{00000000-0010-0000-4800-000001000000}" name="25, Pieter Kallink, "/>
    <tableColumn id="2" xr3:uid="{00000000-0010-0000-4800-000002000000}" name="Loonkosten per uur: € 46,20"/>
    <tableColumn id="3" xr3:uid="{00000000-0010-0000-4800-000003000000}" name="1" dataDxfId="956"/>
    <tableColumn id="4" xr3:uid="{00000000-0010-0000-4800-000004000000}" name="2" dataDxfId="955"/>
    <tableColumn id="5" xr3:uid="{00000000-0010-0000-4800-000005000000}" name="3" dataDxfId="954"/>
    <tableColumn id="6" xr3:uid="{00000000-0010-0000-4800-000006000000}" name="4" dataDxfId="953"/>
    <tableColumn id="7" xr3:uid="{00000000-0010-0000-4800-000007000000}" name="5" dataDxfId="952"/>
    <tableColumn id="8" xr3:uid="{00000000-0010-0000-4800-000008000000}" name="6" dataDxfId="951"/>
    <tableColumn id="9" xr3:uid="{00000000-0010-0000-4800-000009000000}" name="7" dataDxfId="950"/>
    <tableColumn id="10" xr3:uid="{00000000-0010-0000-4800-00000A000000}" name="8" dataDxfId="949"/>
    <tableColumn id="11" xr3:uid="{00000000-0010-0000-4800-00000B000000}" name="9" dataDxfId="948"/>
    <tableColumn id="12" xr3:uid="{00000000-0010-0000-4800-00000C000000}" name="10" dataDxfId="947"/>
    <tableColumn id="13" xr3:uid="{00000000-0010-0000-4800-00000D000000}" name="11" dataDxfId="946"/>
    <tableColumn id="14" xr3:uid="{00000000-0010-0000-4800-00000E000000}" name="12" dataDxfId="945"/>
    <tableColumn id="15" xr3:uid="{00000000-0010-0000-4800-00000F000000}" name="13" dataDxfId="944"/>
    <tableColumn id="16" xr3:uid="{00000000-0010-0000-4800-000010000000}" name="Totaal" dataDxfId="943"/>
    <tableColumn id="17" xr3:uid="{00000000-0010-0000-4800-000011000000}" name="%" dataDxfId="942">
      <calculatedColumnFormula>Q414/$Q$422</calculatedColumnFormula>
    </tableColumn>
  </tableColumns>
  <tableStyleInfo name="TableStyleLight13"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9000000}" name="Loonkosten werknemer424" displayName="Loonkosten_werknemer424" ref="B424:R438" totalsRowShown="0">
  <tableColumns count="17">
    <tableColumn id="1" xr3:uid="{00000000-0010-0000-4900-000001000000}" name="26, Demi Janssen, D."/>
    <tableColumn id="2" xr3:uid="{00000000-0010-0000-4900-000002000000}" name="Loonkosten per uur: € 20,84"/>
    <tableColumn id="3" xr3:uid="{00000000-0010-0000-4900-000003000000}" name="1" dataDxfId="941"/>
    <tableColumn id="4" xr3:uid="{00000000-0010-0000-4900-000004000000}" name="2" dataDxfId="940"/>
    <tableColumn id="5" xr3:uid="{00000000-0010-0000-4900-000005000000}" name="3" dataDxfId="939"/>
    <tableColumn id="6" xr3:uid="{00000000-0010-0000-4900-000006000000}" name="4" dataDxfId="938"/>
    <tableColumn id="7" xr3:uid="{00000000-0010-0000-4900-000007000000}" name="5" dataDxfId="937"/>
    <tableColumn id="8" xr3:uid="{00000000-0010-0000-4900-000008000000}" name="6" dataDxfId="936"/>
    <tableColumn id="9" xr3:uid="{00000000-0010-0000-4900-000009000000}" name="7" dataDxfId="935"/>
    <tableColumn id="10" xr3:uid="{00000000-0010-0000-4900-00000A000000}" name="8" dataDxfId="934"/>
    <tableColumn id="11" xr3:uid="{00000000-0010-0000-4900-00000B000000}" name="9" dataDxfId="933"/>
    <tableColumn id="12" xr3:uid="{00000000-0010-0000-4900-00000C000000}" name="10" dataDxfId="932"/>
    <tableColumn id="13" xr3:uid="{00000000-0010-0000-4900-00000D000000}" name="11" dataDxfId="931"/>
    <tableColumn id="14" xr3:uid="{00000000-0010-0000-4900-00000E000000}" name="12" dataDxfId="930"/>
    <tableColumn id="15" xr3:uid="{00000000-0010-0000-4900-00000F000000}" name="13" dataDxfId="929"/>
    <tableColumn id="16" xr3:uid="{00000000-0010-0000-4900-000010000000}" name="Totaal" dataDxfId="928"/>
    <tableColumn id="17" xr3:uid="{00000000-0010-0000-4900-000011000000}" name="%" dataDxfId="927">
      <calculatedColumnFormula>Q425/$Q$438</calculatedColumnFormula>
    </tableColumn>
  </tableColumns>
  <tableStyleInfo name="TableStyleLight13"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A000000}" name="Loonkosten werknemer440" displayName="Loonkosten_werknemer440" ref="B440:R453" totalsRowShown="0">
  <tableColumns count="17">
    <tableColumn id="1" xr3:uid="{00000000-0010-0000-4A00-000001000000}" name="27, Martijn Achtereekte, M.J."/>
    <tableColumn id="2" xr3:uid="{00000000-0010-0000-4A00-000002000000}" name="Loonkosten per uur: € 21,65"/>
    <tableColumn id="3" xr3:uid="{00000000-0010-0000-4A00-000003000000}" name="1" dataDxfId="926"/>
    <tableColumn id="4" xr3:uid="{00000000-0010-0000-4A00-000004000000}" name="2" dataDxfId="925"/>
    <tableColumn id="5" xr3:uid="{00000000-0010-0000-4A00-000005000000}" name="3" dataDxfId="924"/>
    <tableColumn id="6" xr3:uid="{00000000-0010-0000-4A00-000006000000}" name="4" dataDxfId="923"/>
    <tableColumn id="7" xr3:uid="{00000000-0010-0000-4A00-000007000000}" name="5" dataDxfId="922"/>
    <tableColumn id="8" xr3:uid="{00000000-0010-0000-4A00-000008000000}" name="6" dataDxfId="921"/>
    <tableColumn id="9" xr3:uid="{00000000-0010-0000-4A00-000009000000}" name="7" dataDxfId="920"/>
    <tableColumn id="10" xr3:uid="{00000000-0010-0000-4A00-00000A000000}" name="8" dataDxfId="919"/>
    <tableColumn id="11" xr3:uid="{00000000-0010-0000-4A00-00000B000000}" name="9" dataDxfId="918"/>
    <tableColumn id="12" xr3:uid="{00000000-0010-0000-4A00-00000C000000}" name="10" dataDxfId="917"/>
    <tableColumn id="13" xr3:uid="{00000000-0010-0000-4A00-00000D000000}" name="11" dataDxfId="916"/>
    <tableColumn id="14" xr3:uid="{00000000-0010-0000-4A00-00000E000000}" name="12" dataDxfId="915"/>
    <tableColumn id="15" xr3:uid="{00000000-0010-0000-4A00-00000F000000}" name="13" dataDxfId="914"/>
    <tableColumn id="16" xr3:uid="{00000000-0010-0000-4A00-000010000000}" name="Totaal" dataDxfId="913"/>
    <tableColumn id="17" xr3:uid="{00000000-0010-0000-4A00-000011000000}" name="%" dataDxfId="912">
      <calculatedColumnFormula>Q441/$Q$453</calculatedColumnFormula>
    </tableColumn>
  </tableColumns>
  <tableStyleInfo name="TableStyleLight13"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B000000}" name="Loonkosten werknemer455" displayName="Loonkosten_werknemer455" ref="B455:R468" totalsRowShown="0">
  <tableColumns count="17">
    <tableColumn id="1" xr3:uid="{00000000-0010-0000-4B00-000001000000}" name="28, Marga Lansink, M.M."/>
    <tableColumn id="2" xr3:uid="{00000000-0010-0000-4B00-000002000000}" name="Loonkosten per uur: € 17,63"/>
    <tableColumn id="3" xr3:uid="{00000000-0010-0000-4B00-000003000000}" name="1" dataDxfId="911"/>
    <tableColumn id="4" xr3:uid="{00000000-0010-0000-4B00-000004000000}" name="2" dataDxfId="910"/>
    <tableColumn id="5" xr3:uid="{00000000-0010-0000-4B00-000005000000}" name="3" dataDxfId="909"/>
    <tableColumn id="6" xr3:uid="{00000000-0010-0000-4B00-000006000000}" name="4" dataDxfId="908"/>
    <tableColumn id="7" xr3:uid="{00000000-0010-0000-4B00-000007000000}" name="5" dataDxfId="907"/>
    <tableColumn id="8" xr3:uid="{00000000-0010-0000-4B00-000008000000}" name="6" dataDxfId="906"/>
    <tableColumn id="9" xr3:uid="{00000000-0010-0000-4B00-000009000000}" name="7" dataDxfId="905"/>
    <tableColumn id="10" xr3:uid="{00000000-0010-0000-4B00-00000A000000}" name="8" dataDxfId="904"/>
    <tableColumn id="11" xr3:uid="{00000000-0010-0000-4B00-00000B000000}" name="9" dataDxfId="903"/>
    <tableColumn id="12" xr3:uid="{00000000-0010-0000-4B00-00000C000000}" name="10" dataDxfId="902"/>
    <tableColumn id="13" xr3:uid="{00000000-0010-0000-4B00-00000D000000}" name="11" dataDxfId="901"/>
    <tableColumn id="14" xr3:uid="{00000000-0010-0000-4B00-00000E000000}" name="12" dataDxfId="900"/>
    <tableColumn id="15" xr3:uid="{00000000-0010-0000-4B00-00000F000000}" name="13" dataDxfId="899"/>
    <tableColumn id="16" xr3:uid="{00000000-0010-0000-4B00-000010000000}" name="Totaal" dataDxfId="898"/>
    <tableColumn id="17" xr3:uid="{00000000-0010-0000-4B00-000011000000}" name="%" dataDxfId="897">
      <calculatedColumnFormula>Q456/$Q$468</calculatedColumnFormula>
    </tableColumn>
  </tableColumns>
  <tableStyleInfo name="TableStyleLight13"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C000000}" name="Loonkosten werknemer470" displayName="Loonkosten_werknemer470" ref="B470:R484" totalsRowShown="0">
  <tableColumns count="17">
    <tableColumn id="1" xr3:uid="{00000000-0010-0000-4C00-000001000000}" name="29, Lotte Hendriksen, L."/>
    <tableColumn id="2" xr3:uid="{00000000-0010-0000-4C00-000002000000}" name="Loonkosten per uur: € 19,86"/>
    <tableColumn id="3" xr3:uid="{00000000-0010-0000-4C00-000003000000}" name="1" dataDxfId="896"/>
    <tableColumn id="4" xr3:uid="{00000000-0010-0000-4C00-000004000000}" name="2" dataDxfId="895"/>
    <tableColumn id="5" xr3:uid="{00000000-0010-0000-4C00-000005000000}" name="3" dataDxfId="894"/>
    <tableColumn id="6" xr3:uid="{00000000-0010-0000-4C00-000006000000}" name="4" dataDxfId="893"/>
    <tableColumn id="7" xr3:uid="{00000000-0010-0000-4C00-000007000000}" name="5" dataDxfId="892"/>
    <tableColumn id="8" xr3:uid="{00000000-0010-0000-4C00-000008000000}" name="6" dataDxfId="891"/>
    <tableColumn id="9" xr3:uid="{00000000-0010-0000-4C00-000009000000}" name="7" dataDxfId="890"/>
    <tableColumn id="10" xr3:uid="{00000000-0010-0000-4C00-00000A000000}" name="8" dataDxfId="889"/>
    <tableColumn id="11" xr3:uid="{00000000-0010-0000-4C00-00000B000000}" name="9" dataDxfId="888"/>
    <tableColumn id="12" xr3:uid="{00000000-0010-0000-4C00-00000C000000}" name="10" dataDxfId="887"/>
    <tableColumn id="13" xr3:uid="{00000000-0010-0000-4C00-00000D000000}" name="11" dataDxfId="886"/>
    <tableColumn id="14" xr3:uid="{00000000-0010-0000-4C00-00000E000000}" name="12" dataDxfId="885"/>
    <tableColumn id="15" xr3:uid="{00000000-0010-0000-4C00-00000F000000}" name="13" dataDxfId="884"/>
    <tableColumn id="16" xr3:uid="{00000000-0010-0000-4C00-000010000000}" name="Totaal" dataDxfId="883"/>
    <tableColumn id="17" xr3:uid="{00000000-0010-0000-4C00-000011000000}" name="%" dataDxfId="882">
      <calculatedColumnFormula>Q471/$Q$484</calculatedColumnFormula>
    </tableColumn>
  </tableColumns>
  <tableStyleInfo name="TableStyleLight13"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D000000}" name="Loonkosten werknemer486" displayName="Loonkosten_werknemer486" ref="B486:R499" totalsRowShown="0">
  <tableColumns count="17">
    <tableColumn id="1" xr3:uid="{00000000-0010-0000-4D00-000001000000}" name="30, Karin Keursma, K."/>
    <tableColumn id="2" xr3:uid="{00000000-0010-0000-4D00-000002000000}" name="Loonkosten per uur: € 24,96"/>
    <tableColumn id="3" xr3:uid="{00000000-0010-0000-4D00-000003000000}" name="1" dataDxfId="881"/>
    <tableColumn id="4" xr3:uid="{00000000-0010-0000-4D00-000004000000}" name="2" dataDxfId="880"/>
    <tableColumn id="5" xr3:uid="{00000000-0010-0000-4D00-000005000000}" name="3" dataDxfId="879"/>
    <tableColumn id="6" xr3:uid="{00000000-0010-0000-4D00-000006000000}" name="4" dataDxfId="878"/>
    <tableColumn id="7" xr3:uid="{00000000-0010-0000-4D00-000007000000}" name="5" dataDxfId="877"/>
    <tableColumn id="8" xr3:uid="{00000000-0010-0000-4D00-000008000000}" name="6" dataDxfId="876"/>
    <tableColumn id="9" xr3:uid="{00000000-0010-0000-4D00-000009000000}" name="7" dataDxfId="875"/>
    <tableColumn id="10" xr3:uid="{00000000-0010-0000-4D00-00000A000000}" name="8" dataDxfId="874"/>
    <tableColumn id="11" xr3:uid="{00000000-0010-0000-4D00-00000B000000}" name="9" dataDxfId="873"/>
    <tableColumn id="12" xr3:uid="{00000000-0010-0000-4D00-00000C000000}" name="10" dataDxfId="872"/>
    <tableColumn id="13" xr3:uid="{00000000-0010-0000-4D00-00000D000000}" name="11" dataDxfId="871"/>
    <tableColumn id="14" xr3:uid="{00000000-0010-0000-4D00-00000E000000}" name="12" dataDxfId="870"/>
    <tableColumn id="15" xr3:uid="{00000000-0010-0000-4D00-00000F000000}" name="13" dataDxfId="869"/>
    <tableColumn id="16" xr3:uid="{00000000-0010-0000-4D00-000010000000}" name="Totaal" dataDxfId="868"/>
    <tableColumn id="17" xr3:uid="{00000000-0010-0000-4D00-000011000000}" name="%" dataDxfId="867">
      <calculatedColumnFormula>Q487/$Q$499</calculatedColumnFormula>
    </tableColumn>
  </tableColumns>
  <tableStyleInfo name="TableStyleLight13"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E000000}" name="Loonkosten werknemer501" displayName="Loonkosten_werknemer501" ref="B501:R514" totalsRowShown="0">
  <tableColumns count="17">
    <tableColumn id="1" xr3:uid="{00000000-0010-0000-4E00-000001000000}" name="31, Laura van den Akker, L."/>
    <tableColumn id="2" xr3:uid="{00000000-0010-0000-4E00-000002000000}" name="Loonkosten per uur: € 35,87"/>
    <tableColumn id="3" xr3:uid="{00000000-0010-0000-4E00-000003000000}" name="1" dataDxfId="866"/>
    <tableColumn id="4" xr3:uid="{00000000-0010-0000-4E00-000004000000}" name="2" dataDxfId="865"/>
    <tableColumn id="5" xr3:uid="{00000000-0010-0000-4E00-000005000000}" name="3" dataDxfId="864"/>
    <tableColumn id="6" xr3:uid="{00000000-0010-0000-4E00-000006000000}" name="4" dataDxfId="863"/>
    <tableColumn id="7" xr3:uid="{00000000-0010-0000-4E00-000007000000}" name="5" dataDxfId="862"/>
    <tableColumn id="8" xr3:uid="{00000000-0010-0000-4E00-000008000000}" name="6" dataDxfId="861"/>
    <tableColumn id="9" xr3:uid="{00000000-0010-0000-4E00-000009000000}" name="7" dataDxfId="860"/>
    <tableColumn id="10" xr3:uid="{00000000-0010-0000-4E00-00000A000000}" name="8" dataDxfId="859"/>
    <tableColumn id="11" xr3:uid="{00000000-0010-0000-4E00-00000B000000}" name="9" dataDxfId="858"/>
    <tableColumn id="12" xr3:uid="{00000000-0010-0000-4E00-00000C000000}" name="10" dataDxfId="857"/>
    <tableColumn id="13" xr3:uid="{00000000-0010-0000-4E00-00000D000000}" name="11" dataDxfId="856"/>
    <tableColumn id="14" xr3:uid="{00000000-0010-0000-4E00-00000E000000}" name="12" dataDxfId="855"/>
    <tableColumn id="15" xr3:uid="{00000000-0010-0000-4E00-00000F000000}" name="13" dataDxfId="854"/>
    <tableColumn id="16" xr3:uid="{00000000-0010-0000-4E00-000010000000}" name="Totaal" dataDxfId="853"/>
    <tableColumn id="17" xr3:uid="{00000000-0010-0000-4E00-000011000000}" name="%" dataDxfId="852">
      <calculatedColumnFormula>Q502/$Q$514</calculatedColumnFormula>
    </tableColumn>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Uitgebreid journaal" displayName="Uitgebreid_journaal" ref="B5:F59" totalsRowShown="0">
  <tableColumns count="5">
    <tableColumn id="1" xr3:uid="{00000000-0010-0000-0700-000001000000}" name="Grootboek" dataDxfId="1957"/>
    <tableColumn id="2" xr3:uid="{00000000-0010-0000-0700-000002000000}" name="Looncode"/>
    <tableColumn id="3" xr3:uid="{00000000-0010-0000-0700-000003000000}" name="Debet" dataDxfId="1956"/>
    <tableColumn id="4" xr3:uid="{00000000-0010-0000-0700-000004000000}" name="Credit" dataDxfId="1955"/>
    <tableColumn id="5" xr3:uid="{00000000-0010-0000-0700-000005000000}" name="Kolom1"/>
  </tableColumns>
  <tableStyleInfo name="TableStyleLight13"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F000000}" name="Loonkosten werkgever" displayName="Loonkosten_werkgever" ref="B5:R36" totalsRowShown="0">
  <tableColumns count="17">
    <tableColumn id="1" xr3:uid="{00000000-0010-0000-4F00-000001000000}" name="Uren"/>
    <tableColumn id="2" xr3:uid="{00000000-0010-0000-4F00-000002000000}" name="Uren/LC"/>
    <tableColumn id="3" xr3:uid="{00000000-0010-0000-4F00-000003000000}" name="1"/>
    <tableColumn id="4" xr3:uid="{00000000-0010-0000-4F00-000004000000}" name="2"/>
    <tableColumn id="5" xr3:uid="{00000000-0010-0000-4F00-000005000000}" name="3"/>
    <tableColumn id="6" xr3:uid="{00000000-0010-0000-4F00-000006000000}" name="4"/>
    <tableColumn id="7" xr3:uid="{00000000-0010-0000-4F00-000007000000}" name="5"/>
    <tableColumn id="8" xr3:uid="{00000000-0010-0000-4F00-000008000000}" name="6"/>
    <tableColumn id="9" xr3:uid="{00000000-0010-0000-4F00-000009000000}" name="7"/>
    <tableColumn id="10" xr3:uid="{00000000-0010-0000-4F00-00000A000000}" name="8"/>
    <tableColumn id="11" xr3:uid="{00000000-0010-0000-4F00-00000B000000}" name="9"/>
    <tableColumn id="12" xr3:uid="{00000000-0010-0000-4F00-00000C000000}" name="10"/>
    <tableColumn id="13" xr3:uid="{00000000-0010-0000-4F00-00000D000000}" name="11"/>
    <tableColumn id="14" xr3:uid="{00000000-0010-0000-4F00-00000E000000}" name="12"/>
    <tableColumn id="15" xr3:uid="{00000000-0010-0000-4F00-00000F000000}" name="13"/>
    <tableColumn id="16" xr3:uid="{00000000-0010-0000-4F00-000010000000}" name="Totaal" dataDxfId="851"/>
    <tableColumn id="17" xr3:uid="{00000000-0010-0000-4F00-000011000000}" name="%" dataDxfId="850"/>
  </tableColumns>
  <tableStyleInfo name="TableStyleLight13"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0000000}" name="Loonkosten afdeling6" displayName="Loonkosten_afdeling6" ref="B6:R28" totalsRowShown="0">
  <tableColumns count="17">
    <tableColumn id="1" xr3:uid="{00000000-0010-0000-5000-000001000000}" name=", 1 | 't Pierik"/>
    <tableColumn id="2" xr3:uid="{00000000-0010-0000-5000-000002000000}" name="Loonkosten per uur: € 26,50"/>
    <tableColumn id="3" xr3:uid="{00000000-0010-0000-5000-000003000000}" name="1" dataDxfId="849"/>
    <tableColumn id="4" xr3:uid="{00000000-0010-0000-5000-000004000000}" name="2" dataDxfId="848"/>
    <tableColumn id="5" xr3:uid="{00000000-0010-0000-5000-000005000000}" name="3" dataDxfId="847"/>
    <tableColumn id="6" xr3:uid="{00000000-0010-0000-5000-000006000000}" name="4" dataDxfId="846"/>
    <tableColumn id="7" xr3:uid="{00000000-0010-0000-5000-000007000000}" name="5" dataDxfId="845"/>
    <tableColumn id="8" xr3:uid="{00000000-0010-0000-5000-000008000000}" name="6" dataDxfId="844"/>
    <tableColumn id="9" xr3:uid="{00000000-0010-0000-5000-000009000000}" name="7" dataDxfId="843"/>
    <tableColumn id="10" xr3:uid="{00000000-0010-0000-5000-00000A000000}" name="8" dataDxfId="842"/>
    <tableColumn id="11" xr3:uid="{00000000-0010-0000-5000-00000B000000}" name="9" dataDxfId="841"/>
    <tableColumn id="12" xr3:uid="{00000000-0010-0000-5000-00000C000000}" name="10" dataDxfId="840"/>
    <tableColumn id="13" xr3:uid="{00000000-0010-0000-5000-00000D000000}" name="11" dataDxfId="839"/>
    <tableColumn id="14" xr3:uid="{00000000-0010-0000-5000-00000E000000}" name="12" dataDxfId="838"/>
    <tableColumn id="15" xr3:uid="{00000000-0010-0000-5000-00000F000000}" name="13" dataDxfId="837"/>
    <tableColumn id="16" xr3:uid="{00000000-0010-0000-5000-000010000000}" name="Totaal" dataDxfId="836"/>
    <tableColumn id="17" xr3:uid="{00000000-0010-0000-5000-000011000000}" name="%" dataDxfId="835">
      <calculatedColumnFormula>Q7/$Q$28</calculatedColumnFormula>
    </tableColumn>
  </tableColumns>
  <tableStyleInfo name="TableStyleLight13"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1000000}" name="Loonkosten afdeling30" displayName="Loonkosten_afdeling30" ref="B30:R47" totalsRowShown="0">
  <tableColumns count="17">
    <tableColumn id="1" xr3:uid="{00000000-0010-0000-5100-000001000000}" name=", 2 | Veldkamp"/>
    <tableColumn id="2" xr3:uid="{00000000-0010-0000-5100-000002000000}" name="Loonkosten per uur: € 21,96"/>
    <tableColumn id="3" xr3:uid="{00000000-0010-0000-5100-000003000000}" name="1" dataDxfId="834"/>
    <tableColumn id="4" xr3:uid="{00000000-0010-0000-5100-000004000000}" name="2" dataDxfId="833"/>
    <tableColumn id="5" xr3:uid="{00000000-0010-0000-5100-000005000000}" name="3" dataDxfId="832"/>
    <tableColumn id="6" xr3:uid="{00000000-0010-0000-5100-000006000000}" name="4" dataDxfId="831"/>
    <tableColumn id="7" xr3:uid="{00000000-0010-0000-5100-000007000000}" name="5" dataDxfId="830"/>
    <tableColumn id="8" xr3:uid="{00000000-0010-0000-5100-000008000000}" name="6" dataDxfId="829"/>
    <tableColumn id="9" xr3:uid="{00000000-0010-0000-5100-000009000000}" name="7" dataDxfId="828"/>
    <tableColumn id="10" xr3:uid="{00000000-0010-0000-5100-00000A000000}" name="8" dataDxfId="827"/>
    <tableColumn id="11" xr3:uid="{00000000-0010-0000-5100-00000B000000}" name="9" dataDxfId="826"/>
    <tableColumn id="12" xr3:uid="{00000000-0010-0000-5100-00000C000000}" name="10" dataDxfId="825"/>
    <tableColumn id="13" xr3:uid="{00000000-0010-0000-5100-00000D000000}" name="11" dataDxfId="824"/>
    <tableColumn id="14" xr3:uid="{00000000-0010-0000-5100-00000E000000}" name="12" dataDxfId="823"/>
    <tableColumn id="15" xr3:uid="{00000000-0010-0000-5100-00000F000000}" name="13" dataDxfId="822"/>
    <tableColumn id="16" xr3:uid="{00000000-0010-0000-5100-000010000000}" name="Totaal" dataDxfId="821"/>
    <tableColumn id="17" xr3:uid="{00000000-0010-0000-5100-000011000000}" name="%" dataDxfId="820">
      <calculatedColumnFormula>Q31/$Q$47</calculatedColumnFormula>
    </tableColumn>
  </tableColumns>
  <tableStyleInfo name="TableStyleLight13"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2000000}" name="Loonkosten afdeling49" displayName="Loonkosten_afdeling49" ref="B49:R68" totalsRowShown="0">
  <tableColumns count="17">
    <tableColumn id="1" xr3:uid="{00000000-0010-0000-5200-000001000000}" name=", 3 | Kerker Esch"/>
    <tableColumn id="2" xr3:uid="{00000000-0010-0000-5200-000002000000}" name="Loonkosten per uur: € 24,82"/>
    <tableColumn id="3" xr3:uid="{00000000-0010-0000-5200-000003000000}" name="1" dataDxfId="819"/>
    <tableColumn id="4" xr3:uid="{00000000-0010-0000-5200-000004000000}" name="2" dataDxfId="818"/>
    <tableColumn id="5" xr3:uid="{00000000-0010-0000-5200-000005000000}" name="3" dataDxfId="817"/>
    <tableColumn id="6" xr3:uid="{00000000-0010-0000-5200-000006000000}" name="4" dataDxfId="816"/>
    <tableColumn id="7" xr3:uid="{00000000-0010-0000-5200-000007000000}" name="5" dataDxfId="815"/>
    <tableColumn id="8" xr3:uid="{00000000-0010-0000-5200-000008000000}" name="6" dataDxfId="814"/>
    <tableColumn id="9" xr3:uid="{00000000-0010-0000-5200-000009000000}" name="7" dataDxfId="813"/>
    <tableColumn id="10" xr3:uid="{00000000-0010-0000-5200-00000A000000}" name="8" dataDxfId="812"/>
    <tableColumn id="11" xr3:uid="{00000000-0010-0000-5200-00000B000000}" name="9" dataDxfId="811"/>
    <tableColumn id="12" xr3:uid="{00000000-0010-0000-5200-00000C000000}" name="10" dataDxfId="810"/>
    <tableColumn id="13" xr3:uid="{00000000-0010-0000-5200-00000D000000}" name="11" dataDxfId="809"/>
    <tableColumn id="14" xr3:uid="{00000000-0010-0000-5200-00000E000000}" name="12" dataDxfId="808"/>
    <tableColumn id="15" xr3:uid="{00000000-0010-0000-5200-00000F000000}" name="13" dataDxfId="807"/>
    <tableColumn id="16" xr3:uid="{00000000-0010-0000-5200-000010000000}" name="Totaal" dataDxfId="806"/>
    <tableColumn id="17" xr3:uid="{00000000-0010-0000-5200-000011000000}" name="%" dataDxfId="805">
      <calculatedColumnFormula>Q50/$Q$68</calculatedColumnFormula>
    </tableColumn>
  </tableColumns>
  <tableStyleInfo name="TableStyleLight13"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3000000}" name="Loonkosten afdeling70" displayName="Loonkosten_afdeling70" ref="B70:R96" totalsRowShown="0">
  <tableColumns count="17">
    <tableColumn id="1" xr3:uid="{00000000-0010-0000-5300-000001000000}" name=", 4 | Diepengoor"/>
    <tableColumn id="2" xr3:uid="{00000000-0010-0000-5300-000002000000}" name="Loonkosten per uur: € 22,49"/>
    <tableColumn id="3" xr3:uid="{00000000-0010-0000-5300-000003000000}" name="1" dataDxfId="804"/>
    <tableColumn id="4" xr3:uid="{00000000-0010-0000-5300-000004000000}" name="2" dataDxfId="803"/>
    <tableColumn id="5" xr3:uid="{00000000-0010-0000-5300-000005000000}" name="3" dataDxfId="802"/>
    <tableColumn id="6" xr3:uid="{00000000-0010-0000-5300-000006000000}" name="4" dataDxfId="801"/>
    <tableColumn id="7" xr3:uid="{00000000-0010-0000-5300-000007000000}" name="5" dataDxfId="800"/>
    <tableColumn id="8" xr3:uid="{00000000-0010-0000-5300-000008000000}" name="6" dataDxfId="799"/>
    <tableColumn id="9" xr3:uid="{00000000-0010-0000-5300-000009000000}" name="7" dataDxfId="798"/>
    <tableColumn id="10" xr3:uid="{00000000-0010-0000-5300-00000A000000}" name="8" dataDxfId="797"/>
    <tableColumn id="11" xr3:uid="{00000000-0010-0000-5300-00000B000000}" name="9" dataDxfId="796"/>
    <tableColumn id="12" xr3:uid="{00000000-0010-0000-5300-00000C000000}" name="10" dataDxfId="795"/>
    <tableColumn id="13" xr3:uid="{00000000-0010-0000-5300-00000D000000}" name="11" dataDxfId="794"/>
    <tableColumn id="14" xr3:uid="{00000000-0010-0000-5300-00000E000000}" name="12" dataDxfId="793"/>
    <tableColumn id="15" xr3:uid="{00000000-0010-0000-5300-00000F000000}" name="13" dataDxfId="792"/>
    <tableColumn id="16" xr3:uid="{00000000-0010-0000-5300-000010000000}" name="Totaal" dataDxfId="791"/>
    <tableColumn id="17" xr3:uid="{00000000-0010-0000-5300-000011000000}" name="%" dataDxfId="790">
      <calculatedColumnFormula>Q71/$Q$96</calculatedColumnFormula>
    </tableColumn>
  </tableColumns>
  <tableStyleInfo name="TableStyleLight13"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4000000}" name="Loonkosten afdeling98" displayName="Loonkosten_afdeling98" ref="B98:R117" totalsRowShown="0">
  <tableColumns count="17">
    <tableColumn id="1" xr3:uid="{00000000-0010-0000-5400-000001000000}" name=", 5 | Algemeen"/>
    <tableColumn id="2" xr3:uid="{00000000-0010-0000-5400-000002000000}" name="Loonkosten per uur: € 28,91"/>
    <tableColumn id="3" xr3:uid="{00000000-0010-0000-5400-000003000000}" name="1" dataDxfId="789"/>
    <tableColumn id="4" xr3:uid="{00000000-0010-0000-5400-000004000000}" name="2" dataDxfId="788"/>
    <tableColumn id="5" xr3:uid="{00000000-0010-0000-5400-000005000000}" name="3" dataDxfId="787"/>
    <tableColumn id="6" xr3:uid="{00000000-0010-0000-5400-000006000000}" name="4" dataDxfId="786"/>
    <tableColumn id="7" xr3:uid="{00000000-0010-0000-5400-000007000000}" name="5" dataDxfId="785"/>
    <tableColumn id="8" xr3:uid="{00000000-0010-0000-5400-000008000000}" name="6" dataDxfId="784"/>
    <tableColumn id="9" xr3:uid="{00000000-0010-0000-5400-000009000000}" name="7" dataDxfId="783"/>
    <tableColumn id="10" xr3:uid="{00000000-0010-0000-5400-00000A000000}" name="8" dataDxfId="782"/>
    <tableColumn id="11" xr3:uid="{00000000-0010-0000-5400-00000B000000}" name="9" dataDxfId="781"/>
    <tableColumn id="12" xr3:uid="{00000000-0010-0000-5400-00000C000000}" name="10" dataDxfId="780"/>
    <tableColumn id="13" xr3:uid="{00000000-0010-0000-5400-00000D000000}" name="11" dataDxfId="779"/>
    <tableColumn id="14" xr3:uid="{00000000-0010-0000-5400-00000E000000}" name="12" dataDxfId="778"/>
    <tableColumn id="15" xr3:uid="{00000000-0010-0000-5400-00000F000000}" name="13" dataDxfId="777"/>
    <tableColumn id="16" xr3:uid="{00000000-0010-0000-5400-000010000000}" name="Totaal" dataDxfId="776"/>
    <tableColumn id="17" xr3:uid="{00000000-0010-0000-5400-000011000000}" name="%" dataDxfId="775">
      <calculatedColumnFormula>Q99/$Q$117</calculatedColumnFormula>
    </tableColumn>
  </tableColumns>
  <tableStyleInfo name="TableStyleLight13"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5000000}" name="Loonkosten afdeling119" displayName="Loonkosten_afdeling119" ref="B119:R127" totalsRowShown="0">
  <tableColumns count="17">
    <tableColumn id="1" xr3:uid="{00000000-0010-0000-5500-000001000000}" name=", Geen afdeling"/>
    <tableColumn id="2" xr3:uid="{00000000-0010-0000-5500-000002000000}" name="Loonkosten per uur: € 46,20"/>
    <tableColumn id="3" xr3:uid="{00000000-0010-0000-5500-000003000000}" name="1" dataDxfId="774"/>
    <tableColumn id="4" xr3:uid="{00000000-0010-0000-5500-000004000000}" name="2" dataDxfId="773"/>
    <tableColumn id="5" xr3:uid="{00000000-0010-0000-5500-000005000000}" name="3" dataDxfId="772"/>
    <tableColumn id="6" xr3:uid="{00000000-0010-0000-5500-000006000000}" name="4" dataDxfId="771"/>
    <tableColumn id="7" xr3:uid="{00000000-0010-0000-5500-000007000000}" name="5" dataDxfId="770"/>
    <tableColumn id="8" xr3:uid="{00000000-0010-0000-5500-000008000000}" name="6" dataDxfId="769"/>
    <tableColumn id="9" xr3:uid="{00000000-0010-0000-5500-000009000000}" name="7" dataDxfId="768"/>
    <tableColumn id="10" xr3:uid="{00000000-0010-0000-5500-00000A000000}" name="8" dataDxfId="767"/>
    <tableColumn id="11" xr3:uid="{00000000-0010-0000-5500-00000B000000}" name="9" dataDxfId="766"/>
    <tableColumn id="12" xr3:uid="{00000000-0010-0000-5500-00000C000000}" name="10" dataDxfId="765"/>
    <tableColumn id="13" xr3:uid="{00000000-0010-0000-5500-00000D000000}" name="11" dataDxfId="764"/>
    <tableColumn id="14" xr3:uid="{00000000-0010-0000-5500-00000E000000}" name="12" dataDxfId="763"/>
    <tableColumn id="15" xr3:uid="{00000000-0010-0000-5500-00000F000000}" name="13" dataDxfId="762"/>
    <tableColumn id="16" xr3:uid="{00000000-0010-0000-5500-000010000000}" name="Totaal" dataDxfId="761"/>
    <tableColumn id="17" xr3:uid="{00000000-0010-0000-5500-000011000000}" name="%" dataDxfId="760">
      <calculatedColumnFormula>Q120/$Q$127</calculatedColumnFormula>
    </tableColumn>
  </tableColumns>
  <tableStyleInfo name="TableStyleLight13"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6000000}" name="Loonkosten kostenplaats6" displayName="Loonkosten_kostenplaats6" ref="B6:R25" totalsRowShown="0">
  <tableColumns count="17">
    <tableColumn id="1" xr3:uid="{00000000-0010-0000-5600-000001000000}" name="KP1, 1000"/>
    <tableColumn id="2" xr3:uid="{00000000-0010-0000-5600-000002000000}" name="Loonkosten per uur: € 24,28"/>
    <tableColumn id="3" xr3:uid="{00000000-0010-0000-5600-000003000000}" name="1" dataDxfId="759"/>
    <tableColumn id="4" xr3:uid="{00000000-0010-0000-5600-000004000000}" name="2" dataDxfId="758"/>
    <tableColumn id="5" xr3:uid="{00000000-0010-0000-5600-000005000000}" name="3" dataDxfId="757"/>
    <tableColumn id="6" xr3:uid="{00000000-0010-0000-5600-000006000000}" name="4" dataDxfId="756"/>
    <tableColumn id="7" xr3:uid="{00000000-0010-0000-5600-000007000000}" name="5" dataDxfId="755"/>
    <tableColumn id="8" xr3:uid="{00000000-0010-0000-5600-000008000000}" name="6" dataDxfId="754"/>
    <tableColumn id="9" xr3:uid="{00000000-0010-0000-5600-000009000000}" name="7" dataDxfId="753"/>
    <tableColumn id="10" xr3:uid="{00000000-0010-0000-5600-00000A000000}" name="8" dataDxfId="752"/>
    <tableColumn id="11" xr3:uid="{00000000-0010-0000-5600-00000B000000}" name="9" dataDxfId="751"/>
    <tableColumn id="12" xr3:uid="{00000000-0010-0000-5600-00000C000000}" name="10" dataDxfId="750"/>
    <tableColumn id="13" xr3:uid="{00000000-0010-0000-5600-00000D000000}" name="11" dataDxfId="749"/>
    <tableColumn id="14" xr3:uid="{00000000-0010-0000-5600-00000E000000}" name="12" dataDxfId="748"/>
    <tableColumn id="15" xr3:uid="{00000000-0010-0000-5600-00000F000000}" name="13" dataDxfId="747"/>
    <tableColumn id="16" xr3:uid="{00000000-0010-0000-5600-000010000000}" name="Totaal" dataDxfId="746"/>
    <tableColumn id="17" xr3:uid="{00000000-0010-0000-5600-000011000000}" name="%" dataDxfId="745">
      <calculatedColumnFormula>Q7/$Q$25</calculatedColumnFormula>
    </tableColumn>
  </tableColumns>
  <tableStyleInfo name="TableStyleLight13"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7000000}" name="Loonkosten kostenplaats27" displayName="Loonkosten_kostenplaats27" ref="B27:R45" totalsRowShown="0">
  <tableColumns count="17">
    <tableColumn id="1" xr3:uid="{00000000-0010-0000-5700-000001000000}" name="KP2, 2000"/>
    <tableColumn id="2" xr3:uid="{00000000-0010-0000-5700-000002000000}" name="Loonkosten per uur: € 30,66"/>
    <tableColumn id="3" xr3:uid="{00000000-0010-0000-5700-000003000000}" name="1" dataDxfId="744"/>
    <tableColumn id="4" xr3:uid="{00000000-0010-0000-5700-000004000000}" name="2" dataDxfId="743"/>
    <tableColumn id="5" xr3:uid="{00000000-0010-0000-5700-000005000000}" name="3" dataDxfId="742"/>
    <tableColumn id="6" xr3:uid="{00000000-0010-0000-5700-000006000000}" name="4" dataDxfId="741"/>
    <tableColumn id="7" xr3:uid="{00000000-0010-0000-5700-000007000000}" name="5" dataDxfId="740"/>
    <tableColumn id="8" xr3:uid="{00000000-0010-0000-5700-000008000000}" name="6" dataDxfId="739"/>
    <tableColumn id="9" xr3:uid="{00000000-0010-0000-5700-000009000000}" name="7" dataDxfId="738"/>
    <tableColumn id="10" xr3:uid="{00000000-0010-0000-5700-00000A000000}" name="8" dataDxfId="737"/>
    <tableColumn id="11" xr3:uid="{00000000-0010-0000-5700-00000B000000}" name="9" dataDxfId="736"/>
    <tableColumn id="12" xr3:uid="{00000000-0010-0000-5700-00000C000000}" name="10" dataDxfId="735"/>
    <tableColumn id="13" xr3:uid="{00000000-0010-0000-5700-00000D000000}" name="11" dataDxfId="734"/>
    <tableColumn id="14" xr3:uid="{00000000-0010-0000-5700-00000E000000}" name="12" dataDxfId="733"/>
    <tableColumn id="15" xr3:uid="{00000000-0010-0000-5700-00000F000000}" name="13" dataDxfId="732"/>
    <tableColumn id="16" xr3:uid="{00000000-0010-0000-5700-000010000000}" name="Totaal" dataDxfId="731"/>
    <tableColumn id="17" xr3:uid="{00000000-0010-0000-5700-000011000000}" name="%" dataDxfId="730">
      <calculatedColumnFormula>Q28/$Q$45</calculatedColumnFormula>
    </tableColumn>
  </tableColumns>
  <tableStyleInfo name="TableStyleLight13"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8000000}" name="Loonkosten kostenplaats47" displayName="Loonkosten_kostenplaats47" ref="B47:R63" totalsRowShown="0">
  <tableColumns count="17">
    <tableColumn id="1" xr3:uid="{00000000-0010-0000-5800-000001000000}" name="KP3, 3000"/>
    <tableColumn id="2" xr3:uid="{00000000-0010-0000-5800-000002000000}" name="Loonkosten per uur: € 24,33"/>
    <tableColumn id="3" xr3:uid="{00000000-0010-0000-5800-000003000000}" name="1" dataDxfId="729"/>
    <tableColumn id="4" xr3:uid="{00000000-0010-0000-5800-000004000000}" name="2" dataDxfId="728"/>
    <tableColumn id="5" xr3:uid="{00000000-0010-0000-5800-000005000000}" name="3" dataDxfId="727"/>
    <tableColumn id="6" xr3:uid="{00000000-0010-0000-5800-000006000000}" name="4" dataDxfId="726"/>
    <tableColumn id="7" xr3:uid="{00000000-0010-0000-5800-000007000000}" name="5" dataDxfId="725"/>
    <tableColumn id="8" xr3:uid="{00000000-0010-0000-5800-000008000000}" name="6" dataDxfId="724"/>
    <tableColumn id="9" xr3:uid="{00000000-0010-0000-5800-000009000000}" name="7" dataDxfId="723"/>
    <tableColumn id="10" xr3:uid="{00000000-0010-0000-5800-00000A000000}" name="8" dataDxfId="722"/>
    <tableColumn id="11" xr3:uid="{00000000-0010-0000-5800-00000B000000}" name="9" dataDxfId="721"/>
    <tableColumn id="12" xr3:uid="{00000000-0010-0000-5800-00000C000000}" name="10" dataDxfId="720"/>
    <tableColumn id="13" xr3:uid="{00000000-0010-0000-5800-00000D000000}" name="11" dataDxfId="719"/>
    <tableColumn id="14" xr3:uid="{00000000-0010-0000-5800-00000E000000}" name="12" dataDxfId="718"/>
    <tableColumn id="15" xr3:uid="{00000000-0010-0000-5800-00000F000000}" name="13" dataDxfId="717"/>
    <tableColumn id="16" xr3:uid="{00000000-0010-0000-5800-000010000000}" name="Totaal" dataDxfId="716"/>
    <tableColumn id="17" xr3:uid="{00000000-0010-0000-5800-000011000000}" name="%" dataDxfId="715">
      <calculatedColumnFormula>Q48/$Q$63</calculatedColumnFormula>
    </tableColumn>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Verbijzonderd journaal" displayName="Verbijzonderd_journaal" ref="B5:F168" totalsRowShown="0" headerRowDxfId="1954">
  <tableColumns count="5">
    <tableColumn id="1" xr3:uid="{00000000-0010-0000-0800-000001000000}" name="Afdeling"/>
    <tableColumn id="2" xr3:uid="{00000000-0010-0000-0800-000002000000}" name="Kostenplaats"/>
    <tableColumn id="3" xr3:uid="{00000000-0010-0000-0800-000003000000}" name="Grootboek"/>
    <tableColumn id="4" xr3:uid="{00000000-0010-0000-0800-000004000000}" name="Debet" dataDxfId="1953"/>
    <tableColumn id="5" xr3:uid="{00000000-0010-0000-0800-000005000000}" name="Credit" dataDxfId="1952"/>
  </tableColumns>
  <tableStyleInfo name="TableStyleLight13"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9000000}" name="Loonkosten kostenplaats65" displayName="Loonkosten_kostenplaats65" ref="B65:R80" totalsRowShown="0">
  <tableColumns count="17">
    <tableColumn id="1" xr3:uid="{00000000-0010-0000-5900-000001000000}" name="KP4, 4000"/>
    <tableColumn id="2" xr3:uid="{00000000-0010-0000-5900-000002000000}" name="Loonkosten per uur: € 26,01"/>
    <tableColumn id="3" xr3:uid="{00000000-0010-0000-5900-000003000000}" name="1" dataDxfId="714"/>
    <tableColumn id="4" xr3:uid="{00000000-0010-0000-5900-000004000000}" name="2" dataDxfId="713"/>
    <tableColumn id="5" xr3:uid="{00000000-0010-0000-5900-000005000000}" name="3" dataDxfId="712"/>
    <tableColumn id="6" xr3:uid="{00000000-0010-0000-5900-000006000000}" name="4" dataDxfId="711"/>
    <tableColumn id="7" xr3:uid="{00000000-0010-0000-5900-000007000000}" name="5" dataDxfId="710"/>
    <tableColumn id="8" xr3:uid="{00000000-0010-0000-5900-000008000000}" name="6" dataDxfId="709"/>
    <tableColumn id="9" xr3:uid="{00000000-0010-0000-5900-000009000000}" name="7" dataDxfId="708"/>
    <tableColumn id="10" xr3:uid="{00000000-0010-0000-5900-00000A000000}" name="8" dataDxfId="707"/>
    <tableColumn id="11" xr3:uid="{00000000-0010-0000-5900-00000B000000}" name="9" dataDxfId="706"/>
    <tableColumn id="12" xr3:uid="{00000000-0010-0000-5900-00000C000000}" name="10" dataDxfId="705"/>
    <tableColumn id="13" xr3:uid="{00000000-0010-0000-5900-00000D000000}" name="11" dataDxfId="704"/>
    <tableColumn id="14" xr3:uid="{00000000-0010-0000-5900-00000E000000}" name="12" dataDxfId="703"/>
    <tableColumn id="15" xr3:uid="{00000000-0010-0000-5900-00000F000000}" name="13" dataDxfId="702"/>
    <tableColumn id="16" xr3:uid="{00000000-0010-0000-5900-000010000000}" name="Totaal" dataDxfId="701"/>
    <tableColumn id="17" xr3:uid="{00000000-0010-0000-5900-000011000000}" name="%" dataDxfId="700">
      <calculatedColumnFormula>Q66/$Q$80</calculatedColumnFormula>
    </tableColumn>
  </tableColumns>
  <tableStyleInfo name="TableStyleLight13"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A000000}" name="Loonkosten kostenplaats82" displayName="Loonkosten_kostenplaats82" ref="B82:R110" totalsRowShown="0">
  <tableColumns count="17">
    <tableColumn id="1" xr3:uid="{00000000-0010-0000-5A00-000001000000}" name=", Geen kostenplaats"/>
    <tableColumn id="2" xr3:uid="{00000000-0010-0000-5A00-000002000000}" name="Loonkosten per uur: € 25,16"/>
    <tableColumn id="3" xr3:uid="{00000000-0010-0000-5A00-000003000000}" name="1" dataDxfId="699"/>
    <tableColumn id="4" xr3:uid="{00000000-0010-0000-5A00-000004000000}" name="2" dataDxfId="698"/>
    <tableColumn id="5" xr3:uid="{00000000-0010-0000-5A00-000005000000}" name="3" dataDxfId="697"/>
    <tableColumn id="6" xr3:uid="{00000000-0010-0000-5A00-000006000000}" name="4" dataDxfId="696"/>
    <tableColumn id="7" xr3:uid="{00000000-0010-0000-5A00-000007000000}" name="5" dataDxfId="695"/>
    <tableColumn id="8" xr3:uid="{00000000-0010-0000-5A00-000008000000}" name="6" dataDxfId="694"/>
    <tableColumn id="9" xr3:uid="{00000000-0010-0000-5A00-000009000000}" name="7" dataDxfId="693"/>
    <tableColumn id="10" xr3:uid="{00000000-0010-0000-5A00-00000A000000}" name="8" dataDxfId="692"/>
    <tableColumn id="11" xr3:uid="{00000000-0010-0000-5A00-00000B000000}" name="9" dataDxfId="691"/>
    <tableColumn id="12" xr3:uid="{00000000-0010-0000-5A00-00000C000000}" name="10" dataDxfId="690"/>
    <tableColumn id="13" xr3:uid="{00000000-0010-0000-5A00-00000D000000}" name="11" dataDxfId="689"/>
    <tableColumn id="14" xr3:uid="{00000000-0010-0000-5A00-00000E000000}" name="12" dataDxfId="688"/>
    <tableColumn id="15" xr3:uid="{00000000-0010-0000-5A00-00000F000000}" name="13" dataDxfId="687"/>
    <tableColumn id="16" xr3:uid="{00000000-0010-0000-5A00-000010000000}" name="Totaal" dataDxfId="686"/>
    <tableColumn id="17" xr3:uid="{00000000-0010-0000-5A00-000011000000}" name="%" dataDxfId="685">
      <calculatedColumnFormula>Q83/$Q$110</calculatedColumnFormula>
    </tableColumn>
  </tableColumns>
  <tableStyleInfo name="TableStyleLight13"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B000000}" name="Loonkosten functie6" displayName="Loonkosten_functie6" ref="B6:R24" totalsRowShown="0">
  <tableColumns count="17">
    <tableColumn id="1" xr3:uid="{00000000-0010-0000-5B00-000001000000}" name="1 | Directeur"/>
    <tableColumn id="2" xr3:uid="{00000000-0010-0000-5B00-000002000000}" name="Loonkosten per uur: € 48,74"/>
    <tableColumn id="3" xr3:uid="{00000000-0010-0000-5B00-000003000000}" name="1" dataDxfId="684"/>
    <tableColumn id="4" xr3:uid="{00000000-0010-0000-5B00-000004000000}" name="2" dataDxfId="683"/>
    <tableColumn id="5" xr3:uid="{00000000-0010-0000-5B00-000005000000}" name="3" dataDxfId="682"/>
    <tableColumn id="6" xr3:uid="{00000000-0010-0000-5B00-000006000000}" name="4" dataDxfId="681"/>
    <tableColumn id="7" xr3:uid="{00000000-0010-0000-5B00-000007000000}" name="5" dataDxfId="680"/>
    <tableColumn id="8" xr3:uid="{00000000-0010-0000-5B00-000008000000}" name="6" dataDxfId="679"/>
    <tableColumn id="9" xr3:uid="{00000000-0010-0000-5B00-000009000000}" name="7" dataDxfId="678"/>
    <tableColumn id="10" xr3:uid="{00000000-0010-0000-5B00-00000A000000}" name="8" dataDxfId="677"/>
    <tableColumn id="11" xr3:uid="{00000000-0010-0000-5B00-00000B000000}" name="9" dataDxfId="676"/>
    <tableColumn id="12" xr3:uid="{00000000-0010-0000-5B00-00000C000000}" name="10" dataDxfId="675"/>
    <tableColumn id="13" xr3:uid="{00000000-0010-0000-5B00-00000D000000}" name="11" dataDxfId="674"/>
    <tableColumn id="14" xr3:uid="{00000000-0010-0000-5B00-00000E000000}" name="12" dataDxfId="673"/>
    <tableColumn id="15" xr3:uid="{00000000-0010-0000-5B00-00000F000000}" name="13" dataDxfId="672"/>
    <tableColumn id="16" xr3:uid="{00000000-0010-0000-5B00-000010000000}" name="Totaal" dataDxfId="671"/>
    <tableColumn id="17" xr3:uid="{00000000-0010-0000-5B00-000011000000}" name="%" dataDxfId="670">
      <calculatedColumnFormula>Q7/$Q$24</calculatedColumnFormula>
    </tableColumn>
  </tableColumns>
  <tableStyleInfo name="TableStyleLight13"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C000000}" name="Loonkosten functie26" displayName="Loonkosten_functie26" ref="B26:R44" totalsRowShown="0">
  <tableColumns count="17">
    <tableColumn id="1" xr3:uid="{00000000-0010-0000-5C00-000001000000}" name="2 | Secretaresse"/>
    <tableColumn id="2" xr3:uid="{00000000-0010-0000-5C00-000002000000}" name="Loonkosten per uur: € 18,33"/>
    <tableColumn id="3" xr3:uid="{00000000-0010-0000-5C00-000003000000}" name="1" dataDxfId="669"/>
    <tableColumn id="4" xr3:uid="{00000000-0010-0000-5C00-000004000000}" name="2" dataDxfId="668"/>
    <tableColumn id="5" xr3:uid="{00000000-0010-0000-5C00-000005000000}" name="3" dataDxfId="667"/>
    <tableColumn id="6" xr3:uid="{00000000-0010-0000-5C00-000006000000}" name="4" dataDxfId="666"/>
    <tableColumn id="7" xr3:uid="{00000000-0010-0000-5C00-000007000000}" name="5" dataDxfId="665"/>
    <tableColumn id="8" xr3:uid="{00000000-0010-0000-5C00-000008000000}" name="6" dataDxfId="664"/>
    <tableColumn id="9" xr3:uid="{00000000-0010-0000-5C00-000009000000}" name="7" dataDxfId="663"/>
    <tableColumn id="10" xr3:uid="{00000000-0010-0000-5C00-00000A000000}" name="8" dataDxfId="662"/>
    <tableColumn id="11" xr3:uid="{00000000-0010-0000-5C00-00000B000000}" name="9" dataDxfId="661"/>
    <tableColumn id="12" xr3:uid="{00000000-0010-0000-5C00-00000C000000}" name="10" dataDxfId="660"/>
    <tableColumn id="13" xr3:uid="{00000000-0010-0000-5C00-00000D000000}" name="11" dataDxfId="659"/>
    <tableColumn id="14" xr3:uid="{00000000-0010-0000-5C00-00000E000000}" name="12" dataDxfId="658"/>
    <tableColumn id="15" xr3:uid="{00000000-0010-0000-5C00-00000F000000}" name="13" dataDxfId="657"/>
    <tableColumn id="16" xr3:uid="{00000000-0010-0000-5C00-000010000000}" name="Totaal" dataDxfId="656"/>
    <tableColumn id="17" xr3:uid="{00000000-0010-0000-5C00-000011000000}" name="%" dataDxfId="655">
      <calculatedColumnFormula>Q27/$Q$44</calculatedColumnFormula>
    </tableColumn>
  </tableColumns>
  <tableStyleInfo name="TableStyleLight13"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5D000000}" name="Loonkosten functie46" displayName="Loonkosten_functie46" ref="B46:R62" totalsRowShown="0">
  <tableColumns count="17">
    <tableColumn id="1" xr3:uid="{00000000-0010-0000-5D00-000001000000}" name="3 | Administratief medewerker"/>
    <tableColumn id="2" xr3:uid="{00000000-0010-0000-5D00-000002000000}" name="Loonkosten per uur: € 21,58"/>
    <tableColumn id="3" xr3:uid="{00000000-0010-0000-5D00-000003000000}" name="1" dataDxfId="654"/>
    <tableColumn id="4" xr3:uid="{00000000-0010-0000-5D00-000004000000}" name="2" dataDxfId="653"/>
    <tableColumn id="5" xr3:uid="{00000000-0010-0000-5D00-000005000000}" name="3" dataDxfId="652"/>
    <tableColumn id="6" xr3:uid="{00000000-0010-0000-5D00-000006000000}" name="4" dataDxfId="651"/>
    <tableColumn id="7" xr3:uid="{00000000-0010-0000-5D00-000007000000}" name="5" dataDxfId="650"/>
    <tableColumn id="8" xr3:uid="{00000000-0010-0000-5D00-000008000000}" name="6" dataDxfId="649"/>
    <tableColumn id="9" xr3:uid="{00000000-0010-0000-5D00-000009000000}" name="7" dataDxfId="648"/>
    <tableColumn id="10" xr3:uid="{00000000-0010-0000-5D00-00000A000000}" name="8" dataDxfId="647"/>
    <tableColumn id="11" xr3:uid="{00000000-0010-0000-5D00-00000B000000}" name="9" dataDxfId="646"/>
    <tableColumn id="12" xr3:uid="{00000000-0010-0000-5D00-00000C000000}" name="10" dataDxfId="645"/>
    <tableColumn id="13" xr3:uid="{00000000-0010-0000-5D00-00000D000000}" name="11" dataDxfId="644"/>
    <tableColumn id="14" xr3:uid="{00000000-0010-0000-5D00-00000E000000}" name="12" dataDxfId="643"/>
    <tableColumn id="15" xr3:uid="{00000000-0010-0000-5D00-00000F000000}" name="13" dataDxfId="642"/>
    <tableColumn id="16" xr3:uid="{00000000-0010-0000-5D00-000010000000}" name="Totaal" dataDxfId="641"/>
    <tableColumn id="17" xr3:uid="{00000000-0010-0000-5D00-000011000000}" name="%" dataDxfId="640">
      <calculatedColumnFormula>Q47/$Q$62</calculatedColumnFormula>
    </tableColumn>
  </tableColumns>
  <tableStyleInfo name="TableStyleLight13"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E000000}" name="Loonkosten functie64" displayName="Loonkosten_functie64" ref="B64:R88" totalsRowShown="0">
  <tableColumns count="17">
    <tableColumn id="1" xr3:uid="{00000000-0010-0000-5E00-000001000000}" name="4 | Sociaal werker"/>
    <tableColumn id="2" xr3:uid="{00000000-0010-0000-5E00-000002000000}" name="Loonkosten per uur: € 23,19"/>
    <tableColumn id="3" xr3:uid="{00000000-0010-0000-5E00-000003000000}" name="1" dataDxfId="639"/>
    <tableColumn id="4" xr3:uid="{00000000-0010-0000-5E00-000004000000}" name="2" dataDxfId="638"/>
    <tableColumn id="5" xr3:uid="{00000000-0010-0000-5E00-000005000000}" name="3" dataDxfId="637"/>
    <tableColumn id="6" xr3:uid="{00000000-0010-0000-5E00-000006000000}" name="4" dataDxfId="636"/>
    <tableColumn id="7" xr3:uid="{00000000-0010-0000-5E00-000007000000}" name="5" dataDxfId="635"/>
    <tableColumn id="8" xr3:uid="{00000000-0010-0000-5E00-000008000000}" name="6" dataDxfId="634"/>
    <tableColumn id="9" xr3:uid="{00000000-0010-0000-5E00-000009000000}" name="7" dataDxfId="633"/>
    <tableColumn id="10" xr3:uid="{00000000-0010-0000-5E00-00000A000000}" name="8" dataDxfId="632"/>
    <tableColumn id="11" xr3:uid="{00000000-0010-0000-5E00-00000B000000}" name="9" dataDxfId="631"/>
    <tableColumn id="12" xr3:uid="{00000000-0010-0000-5E00-00000C000000}" name="10" dataDxfId="630"/>
    <tableColumn id="13" xr3:uid="{00000000-0010-0000-5E00-00000D000000}" name="11" dataDxfId="629"/>
    <tableColumn id="14" xr3:uid="{00000000-0010-0000-5E00-00000E000000}" name="12" dataDxfId="628"/>
    <tableColumn id="15" xr3:uid="{00000000-0010-0000-5E00-00000F000000}" name="13" dataDxfId="627"/>
    <tableColumn id="16" xr3:uid="{00000000-0010-0000-5E00-000010000000}" name="Totaal" dataDxfId="626"/>
    <tableColumn id="17" xr3:uid="{00000000-0010-0000-5E00-000011000000}" name="%" dataDxfId="625">
      <calculatedColumnFormula>Q65/$Q$88</calculatedColumnFormula>
    </tableColumn>
  </tableColumns>
  <tableStyleInfo name="TableStyleLight13"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F000000}" name="Loonkosten functie90" displayName="Loonkosten_functie90" ref="B90:R113" totalsRowShown="0">
  <tableColumns count="17">
    <tableColumn id="1" xr3:uid="{00000000-0010-0000-5F00-000001000000}" name="5 | Sociaal werker senior"/>
    <tableColumn id="2" xr3:uid="{00000000-0010-0000-5F00-000002000000}" name="Loonkosten per uur: € 24,29"/>
    <tableColumn id="3" xr3:uid="{00000000-0010-0000-5F00-000003000000}" name="1" dataDxfId="624"/>
    <tableColumn id="4" xr3:uid="{00000000-0010-0000-5F00-000004000000}" name="2" dataDxfId="623"/>
    <tableColumn id="5" xr3:uid="{00000000-0010-0000-5F00-000005000000}" name="3" dataDxfId="622"/>
    <tableColumn id="6" xr3:uid="{00000000-0010-0000-5F00-000006000000}" name="4" dataDxfId="621"/>
    <tableColumn id="7" xr3:uid="{00000000-0010-0000-5F00-000007000000}" name="5" dataDxfId="620"/>
    <tableColumn id="8" xr3:uid="{00000000-0010-0000-5F00-000008000000}" name="6" dataDxfId="619"/>
    <tableColumn id="9" xr3:uid="{00000000-0010-0000-5F00-000009000000}" name="7" dataDxfId="618"/>
    <tableColumn id="10" xr3:uid="{00000000-0010-0000-5F00-00000A000000}" name="8" dataDxfId="617"/>
    <tableColumn id="11" xr3:uid="{00000000-0010-0000-5F00-00000B000000}" name="9" dataDxfId="616"/>
    <tableColumn id="12" xr3:uid="{00000000-0010-0000-5F00-00000C000000}" name="10" dataDxfId="615"/>
    <tableColumn id="13" xr3:uid="{00000000-0010-0000-5F00-00000D000000}" name="11" dataDxfId="614"/>
    <tableColumn id="14" xr3:uid="{00000000-0010-0000-5F00-00000E000000}" name="12" dataDxfId="613"/>
    <tableColumn id="15" xr3:uid="{00000000-0010-0000-5F00-00000F000000}" name="13" dataDxfId="612"/>
    <tableColumn id="16" xr3:uid="{00000000-0010-0000-5F00-000010000000}" name="Totaal" dataDxfId="611"/>
    <tableColumn id="17" xr3:uid="{00000000-0010-0000-5F00-000011000000}" name="%" dataDxfId="610">
      <calculatedColumnFormula>Q91/$Q$113</calculatedColumnFormula>
    </tableColumn>
  </tableColumns>
  <tableStyleInfo name="TableStyleLight13"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0000000}" name="Loonkosten functie115" displayName="Loonkosten_functie115" ref="B115:R135" totalsRowShown="0">
  <tableColumns count="17">
    <tableColumn id="1" xr3:uid="{00000000-0010-0000-6000-000001000000}" name="6 | Psycholoog"/>
    <tableColumn id="2" xr3:uid="{00000000-0010-0000-6000-000002000000}" name="Loonkosten per uur: € 33,90"/>
    <tableColumn id="3" xr3:uid="{00000000-0010-0000-6000-000003000000}" name="1" dataDxfId="609"/>
    <tableColumn id="4" xr3:uid="{00000000-0010-0000-6000-000004000000}" name="2" dataDxfId="608"/>
    <tableColumn id="5" xr3:uid="{00000000-0010-0000-6000-000005000000}" name="3" dataDxfId="607"/>
    <tableColumn id="6" xr3:uid="{00000000-0010-0000-6000-000006000000}" name="4" dataDxfId="606"/>
    <tableColumn id="7" xr3:uid="{00000000-0010-0000-6000-000007000000}" name="5" dataDxfId="605"/>
    <tableColumn id="8" xr3:uid="{00000000-0010-0000-6000-000008000000}" name="6" dataDxfId="604"/>
    <tableColumn id="9" xr3:uid="{00000000-0010-0000-6000-000009000000}" name="7" dataDxfId="603"/>
    <tableColumn id="10" xr3:uid="{00000000-0010-0000-6000-00000A000000}" name="8" dataDxfId="602"/>
    <tableColumn id="11" xr3:uid="{00000000-0010-0000-6000-00000B000000}" name="9" dataDxfId="601"/>
    <tableColumn id="12" xr3:uid="{00000000-0010-0000-6000-00000C000000}" name="10" dataDxfId="600"/>
    <tableColumn id="13" xr3:uid="{00000000-0010-0000-6000-00000D000000}" name="11" dataDxfId="599"/>
    <tableColumn id="14" xr3:uid="{00000000-0010-0000-6000-00000E000000}" name="12" dataDxfId="598"/>
    <tableColumn id="15" xr3:uid="{00000000-0010-0000-6000-00000F000000}" name="13" dataDxfId="597"/>
    <tableColumn id="16" xr3:uid="{00000000-0010-0000-6000-000010000000}" name="Totaal" dataDxfId="596"/>
    <tableColumn id="17" xr3:uid="{00000000-0010-0000-6000-000011000000}" name="%" dataDxfId="595">
      <calculatedColumnFormula>Q116/$Q$135</calculatedColumnFormula>
    </tableColumn>
  </tableColumns>
  <tableStyleInfo name="TableStyleLight13"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1000000}" name="Loonkosten functie137" displayName="Loonkosten_functie137" ref="B137:R154" totalsRowShown="0">
  <tableColumns count="17">
    <tableColumn id="1" xr3:uid="{00000000-0010-0000-6100-000001000000}" name="7 | Oproepkracht"/>
    <tableColumn id="2" xr3:uid="{00000000-0010-0000-6100-000002000000}" name="Loonkosten per uur: € 13,87"/>
    <tableColumn id="3" xr3:uid="{00000000-0010-0000-6100-000003000000}" name="1" dataDxfId="594"/>
    <tableColumn id="4" xr3:uid="{00000000-0010-0000-6100-000004000000}" name="2" dataDxfId="593"/>
    <tableColumn id="5" xr3:uid="{00000000-0010-0000-6100-000005000000}" name="3" dataDxfId="592"/>
    <tableColumn id="6" xr3:uid="{00000000-0010-0000-6100-000006000000}" name="4" dataDxfId="591"/>
    <tableColumn id="7" xr3:uid="{00000000-0010-0000-6100-000007000000}" name="5" dataDxfId="590"/>
    <tableColumn id="8" xr3:uid="{00000000-0010-0000-6100-000008000000}" name="6" dataDxfId="589"/>
    <tableColumn id="9" xr3:uid="{00000000-0010-0000-6100-000009000000}" name="7" dataDxfId="588"/>
    <tableColumn id="10" xr3:uid="{00000000-0010-0000-6100-00000A000000}" name="8" dataDxfId="587"/>
    <tableColumn id="11" xr3:uid="{00000000-0010-0000-6100-00000B000000}" name="9" dataDxfId="586"/>
    <tableColumn id="12" xr3:uid="{00000000-0010-0000-6100-00000C000000}" name="10" dataDxfId="585"/>
    <tableColumn id="13" xr3:uid="{00000000-0010-0000-6100-00000D000000}" name="11" dataDxfId="584"/>
    <tableColumn id="14" xr3:uid="{00000000-0010-0000-6100-00000E000000}" name="12" dataDxfId="583"/>
    <tableColumn id="15" xr3:uid="{00000000-0010-0000-6100-00000F000000}" name="13" dataDxfId="582"/>
    <tableColumn id="16" xr3:uid="{00000000-0010-0000-6100-000010000000}" name="Totaal" dataDxfId="581"/>
    <tableColumn id="17" xr3:uid="{00000000-0010-0000-6100-000011000000}" name="%" dataDxfId="580">
      <calculatedColumnFormula>Q138/$Q$154</calculatedColumnFormula>
    </tableColumn>
  </tableColumns>
  <tableStyleInfo name="TableStyleLight13"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2000000}" name="Loonkosten functie156" displayName="Loonkosten_functie156" ref="B156:R161" totalsRowShown="0">
  <tableColumns count="17">
    <tableColumn id="1" xr3:uid="{00000000-0010-0000-6200-000001000000}" name="8 | Stagiair"/>
    <tableColumn id="2" xr3:uid="{00000000-0010-0000-6200-000002000000}" name="Loonkosten per uur: € 0,66"/>
    <tableColumn id="3" xr3:uid="{00000000-0010-0000-6200-000003000000}" name="1" dataDxfId="579"/>
    <tableColumn id="4" xr3:uid="{00000000-0010-0000-6200-000004000000}" name="2" dataDxfId="578"/>
    <tableColumn id="5" xr3:uid="{00000000-0010-0000-6200-000005000000}" name="3" dataDxfId="577"/>
    <tableColumn id="6" xr3:uid="{00000000-0010-0000-6200-000006000000}" name="4" dataDxfId="576"/>
    <tableColumn id="7" xr3:uid="{00000000-0010-0000-6200-000007000000}" name="5" dataDxfId="575"/>
    <tableColumn id="8" xr3:uid="{00000000-0010-0000-6200-000008000000}" name="6" dataDxfId="574"/>
    <tableColumn id="9" xr3:uid="{00000000-0010-0000-6200-000009000000}" name="7" dataDxfId="573"/>
    <tableColumn id="10" xr3:uid="{00000000-0010-0000-6200-00000A000000}" name="8" dataDxfId="572"/>
    <tableColumn id="11" xr3:uid="{00000000-0010-0000-6200-00000B000000}" name="9" dataDxfId="571"/>
    <tableColumn id="12" xr3:uid="{00000000-0010-0000-6200-00000C000000}" name="10" dataDxfId="570"/>
    <tableColumn id="13" xr3:uid="{00000000-0010-0000-6200-00000D000000}" name="11" dataDxfId="569"/>
    <tableColumn id="14" xr3:uid="{00000000-0010-0000-6200-00000E000000}" name="12" dataDxfId="568"/>
    <tableColumn id="15" xr3:uid="{00000000-0010-0000-6200-00000F000000}" name="13" dataDxfId="567"/>
    <tableColumn id="16" xr3:uid="{00000000-0010-0000-6200-000010000000}" name="Totaal" dataDxfId="566"/>
    <tableColumn id="17" xr3:uid="{00000000-0010-0000-6200-000011000000}" name="%" dataDxfId="565"/>
  </tableColumns>
  <tableStyleInfo name="TableStyleLight13"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spPr>
      <a:bodyPr vertOverflow="clip" horzOverflow="clip" rtlCol="0" anchor="ctr"/>
      <a:lstStyle>
        <a:defPPr marL="0" indent="0" algn="ctr">
          <a:defRPr sz="1600" b="1">
            <a:solidFill>
              <a:sysClr val="windowText" lastClr="000000"/>
            </a:solidFill>
            <a:latin typeface="+mn-lt"/>
            <a:ea typeface="+mn-ea"/>
            <a:cs typeface="+mn-cs"/>
          </a:defRPr>
        </a:defPPr>
      </a:lstStyle>
      <a:style>
        <a:lnRef idx="2">
          <a:schemeClr val="accent5"/>
        </a:lnRef>
        <a:fillRef idx="1">
          <a:schemeClr val="lt1"/>
        </a:fillRef>
        <a:effectRef idx="0">
          <a:schemeClr val="accent5"/>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24.xml"/><Relationship Id="rId13" Type="http://schemas.openxmlformats.org/officeDocument/2006/relationships/table" Target="../tables/table29.xml"/><Relationship Id="rId18" Type="http://schemas.openxmlformats.org/officeDocument/2006/relationships/table" Target="../tables/table34.xml"/><Relationship Id="rId26" Type="http://schemas.openxmlformats.org/officeDocument/2006/relationships/table" Target="../tables/table42.xml"/><Relationship Id="rId3" Type="http://schemas.openxmlformats.org/officeDocument/2006/relationships/table" Target="../tables/table19.xml"/><Relationship Id="rId21" Type="http://schemas.openxmlformats.org/officeDocument/2006/relationships/table" Target="../tables/table37.xml"/><Relationship Id="rId7" Type="http://schemas.openxmlformats.org/officeDocument/2006/relationships/table" Target="../tables/table23.xml"/><Relationship Id="rId12" Type="http://schemas.openxmlformats.org/officeDocument/2006/relationships/table" Target="../tables/table28.xml"/><Relationship Id="rId17" Type="http://schemas.openxmlformats.org/officeDocument/2006/relationships/table" Target="../tables/table33.xml"/><Relationship Id="rId25" Type="http://schemas.openxmlformats.org/officeDocument/2006/relationships/table" Target="../tables/table41.xml"/><Relationship Id="rId2" Type="http://schemas.openxmlformats.org/officeDocument/2006/relationships/drawing" Target="../drawings/drawing21.xml"/><Relationship Id="rId16" Type="http://schemas.openxmlformats.org/officeDocument/2006/relationships/table" Target="../tables/table32.xml"/><Relationship Id="rId20" Type="http://schemas.openxmlformats.org/officeDocument/2006/relationships/table" Target="../tables/table36.xml"/><Relationship Id="rId29" Type="http://schemas.openxmlformats.org/officeDocument/2006/relationships/table" Target="../tables/table45.xml"/><Relationship Id="rId1" Type="http://schemas.openxmlformats.org/officeDocument/2006/relationships/printerSettings" Target="../printerSettings/printerSettings21.bin"/><Relationship Id="rId6" Type="http://schemas.openxmlformats.org/officeDocument/2006/relationships/table" Target="../tables/table22.xml"/><Relationship Id="rId11" Type="http://schemas.openxmlformats.org/officeDocument/2006/relationships/table" Target="../tables/table27.xml"/><Relationship Id="rId24" Type="http://schemas.openxmlformats.org/officeDocument/2006/relationships/table" Target="../tables/table40.xml"/><Relationship Id="rId32" Type="http://schemas.openxmlformats.org/officeDocument/2006/relationships/table" Target="../tables/table48.xml"/><Relationship Id="rId5" Type="http://schemas.openxmlformats.org/officeDocument/2006/relationships/table" Target="../tables/table21.xml"/><Relationship Id="rId15" Type="http://schemas.openxmlformats.org/officeDocument/2006/relationships/table" Target="../tables/table31.xml"/><Relationship Id="rId23" Type="http://schemas.openxmlformats.org/officeDocument/2006/relationships/table" Target="../tables/table39.xml"/><Relationship Id="rId28" Type="http://schemas.openxmlformats.org/officeDocument/2006/relationships/table" Target="../tables/table44.xml"/><Relationship Id="rId10" Type="http://schemas.openxmlformats.org/officeDocument/2006/relationships/table" Target="../tables/table26.xml"/><Relationship Id="rId19" Type="http://schemas.openxmlformats.org/officeDocument/2006/relationships/table" Target="../tables/table35.xml"/><Relationship Id="rId31" Type="http://schemas.openxmlformats.org/officeDocument/2006/relationships/table" Target="../tables/table47.xml"/><Relationship Id="rId4" Type="http://schemas.openxmlformats.org/officeDocument/2006/relationships/table" Target="../tables/table20.xml"/><Relationship Id="rId9" Type="http://schemas.openxmlformats.org/officeDocument/2006/relationships/table" Target="../tables/table25.xml"/><Relationship Id="rId14" Type="http://schemas.openxmlformats.org/officeDocument/2006/relationships/table" Target="../tables/table30.xml"/><Relationship Id="rId22" Type="http://schemas.openxmlformats.org/officeDocument/2006/relationships/table" Target="../tables/table38.xml"/><Relationship Id="rId27" Type="http://schemas.openxmlformats.org/officeDocument/2006/relationships/table" Target="../tables/table43.xml"/><Relationship Id="rId30" Type="http://schemas.openxmlformats.org/officeDocument/2006/relationships/table" Target="../tables/table46.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5.xml"/><Relationship Id="rId13" Type="http://schemas.openxmlformats.org/officeDocument/2006/relationships/table" Target="../tables/table60.xml"/><Relationship Id="rId18" Type="http://schemas.openxmlformats.org/officeDocument/2006/relationships/table" Target="../tables/table65.xml"/><Relationship Id="rId26" Type="http://schemas.openxmlformats.org/officeDocument/2006/relationships/table" Target="../tables/table73.xml"/><Relationship Id="rId3" Type="http://schemas.openxmlformats.org/officeDocument/2006/relationships/table" Target="../tables/table50.xml"/><Relationship Id="rId21" Type="http://schemas.openxmlformats.org/officeDocument/2006/relationships/table" Target="../tables/table68.xml"/><Relationship Id="rId7" Type="http://schemas.openxmlformats.org/officeDocument/2006/relationships/table" Target="../tables/table54.xml"/><Relationship Id="rId12" Type="http://schemas.openxmlformats.org/officeDocument/2006/relationships/table" Target="../tables/table59.xml"/><Relationship Id="rId17" Type="http://schemas.openxmlformats.org/officeDocument/2006/relationships/table" Target="../tables/table64.xml"/><Relationship Id="rId25" Type="http://schemas.openxmlformats.org/officeDocument/2006/relationships/table" Target="../tables/table72.xml"/><Relationship Id="rId2" Type="http://schemas.openxmlformats.org/officeDocument/2006/relationships/drawing" Target="../drawings/drawing23.xml"/><Relationship Id="rId16" Type="http://schemas.openxmlformats.org/officeDocument/2006/relationships/table" Target="../tables/table63.xml"/><Relationship Id="rId20" Type="http://schemas.openxmlformats.org/officeDocument/2006/relationships/table" Target="../tables/table67.xml"/><Relationship Id="rId29" Type="http://schemas.openxmlformats.org/officeDocument/2006/relationships/table" Target="../tables/table76.xml"/><Relationship Id="rId1" Type="http://schemas.openxmlformats.org/officeDocument/2006/relationships/printerSettings" Target="../printerSettings/printerSettings23.bin"/><Relationship Id="rId6" Type="http://schemas.openxmlformats.org/officeDocument/2006/relationships/table" Target="../tables/table53.xml"/><Relationship Id="rId11" Type="http://schemas.openxmlformats.org/officeDocument/2006/relationships/table" Target="../tables/table58.xml"/><Relationship Id="rId24" Type="http://schemas.openxmlformats.org/officeDocument/2006/relationships/table" Target="../tables/table71.xml"/><Relationship Id="rId32" Type="http://schemas.openxmlformats.org/officeDocument/2006/relationships/table" Target="../tables/table79.xml"/><Relationship Id="rId5" Type="http://schemas.openxmlformats.org/officeDocument/2006/relationships/table" Target="../tables/table52.xml"/><Relationship Id="rId15" Type="http://schemas.openxmlformats.org/officeDocument/2006/relationships/table" Target="../tables/table62.xml"/><Relationship Id="rId23" Type="http://schemas.openxmlformats.org/officeDocument/2006/relationships/table" Target="../tables/table70.xml"/><Relationship Id="rId28" Type="http://schemas.openxmlformats.org/officeDocument/2006/relationships/table" Target="../tables/table75.xml"/><Relationship Id="rId10" Type="http://schemas.openxmlformats.org/officeDocument/2006/relationships/table" Target="../tables/table57.xml"/><Relationship Id="rId19" Type="http://schemas.openxmlformats.org/officeDocument/2006/relationships/table" Target="../tables/table66.xml"/><Relationship Id="rId31" Type="http://schemas.openxmlformats.org/officeDocument/2006/relationships/table" Target="../tables/table78.xml"/><Relationship Id="rId4" Type="http://schemas.openxmlformats.org/officeDocument/2006/relationships/table" Target="../tables/table51.xml"/><Relationship Id="rId9" Type="http://schemas.openxmlformats.org/officeDocument/2006/relationships/table" Target="../tables/table56.xml"/><Relationship Id="rId14" Type="http://schemas.openxmlformats.org/officeDocument/2006/relationships/table" Target="../tables/table61.xml"/><Relationship Id="rId22" Type="http://schemas.openxmlformats.org/officeDocument/2006/relationships/table" Target="../tables/table69.xml"/><Relationship Id="rId27" Type="http://schemas.openxmlformats.org/officeDocument/2006/relationships/table" Target="../tables/table74.xml"/><Relationship Id="rId30" Type="http://schemas.openxmlformats.org/officeDocument/2006/relationships/table" Target="../tables/table77.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3" Type="http://schemas.openxmlformats.org/officeDocument/2006/relationships/table" Target="../tables/table81.xml"/><Relationship Id="rId7" Type="http://schemas.openxmlformats.org/officeDocument/2006/relationships/table" Target="../tables/table85.xml"/><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table" Target="../tables/table84.xml"/><Relationship Id="rId5" Type="http://schemas.openxmlformats.org/officeDocument/2006/relationships/table" Target="../tables/table83.xml"/><Relationship Id="rId4" Type="http://schemas.openxmlformats.org/officeDocument/2006/relationships/table" Target="../tables/table8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87.xml"/><Relationship Id="rId7" Type="http://schemas.openxmlformats.org/officeDocument/2006/relationships/table" Target="../tables/table91.xml"/><Relationship Id="rId2" Type="http://schemas.openxmlformats.org/officeDocument/2006/relationships/drawing" Target="../drawings/drawing26.xml"/><Relationship Id="rId1" Type="http://schemas.openxmlformats.org/officeDocument/2006/relationships/printerSettings" Target="../printerSettings/printerSettings26.bin"/><Relationship Id="rId6" Type="http://schemas.openxmlformats.org/officeDocument/2006/relationships/table" Target="../tables/table90.xml"/><Relationship Id="rId5" Type="http://schemas.openxmlformats.org/officeDocument/2006/relationships/table" Target="../tables/table89.xml"/><Relationship Id="rId4" Type="http://schemas.openxmlformats.org/officeDocument/2006/relationships/table" Target="../tables/table88.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27.xml"/><Relationship Id="rId1" Type="http://schemas.openxmlformats.org/officeDocument/2006/relationships/printerSettings" Target="../printerSettings/printerSettings27.bin"/><Relationship Id="rId6" Type="http://schemas.openxmlformats.org/officeDocument/2006/relationships/table" Target="../tables/table95.xml"/><Relationship Id="rId5" Type="http://schemas.openxmlformats.org/officeDocument/2006/relationships/table" Target="../tables/table94.xml"/><Relationship Id="rId10" Type="http://schemas.openxmlformats.org/officeDocument/2006/relationships/table" Target="../tables/table99.xml"/><Relationship Id="rId4" Type="http://schemas.openxmlformats.org/officeDocument/2006/relationships/table" Target="../tables/table93.xml"/><Relationship Id="rId9" Type="http://schemas.openxmlformats.org/officeDocument/2006/relationships/table" Target="../tables/table9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2.xml"/><Relationship Id="rId4" Type="http://schemas.openxmlformats.org/officeDocument/2006/relationships/table" Target="../tables/table100.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table" Target="../tables/table103.xml"/><Relationship Id="rId4" Type="http://schemas.openxmlformats.org/officeDocument/2006/relationships/table" Target="../tables/table102.xml"/></Relationships>
</file>

<file path=xl/worksheets/_rels/sheet33.xml.rels><?xml version="1.0" encoding="UTF-8" standalone="yes"?>
<Relationships xmlns="http://schemas.openxmlformats.org/package/2006/relationships"><Relationship Id="rId26" Type="http://schemas.openxmlformats.org/officeDocument/2006/relationships/hyperlink" Target="https://bit.ly/2pHbeeY" TargetMode="External"/><Relationship Id="rId21" Type="http://schemas.openxmlformats.org/officeDocument/2006/relationships/hyperlink" Target="https://bit.ly/2Du2HHi" TargetMode="External"/><Relationship Id="rId42" Type="http://schemas.openxmlformats.org/officeDocument/2006/relationships/hyperlink" Target="https://bit.ly/2HwtcbC" TargetMode="External"/><Relationship Id="rId47" Type="http://schemas.openxmlformats.org/officeDocument/2006/relationships/hyperlink" Target="https://bit.ly/2Q6xL0Y" TargetMode="External"/><Relationship Id="rId63" Type="http://schemas.openxmlformats.org/officeDocument/2006/relationships/hyperlink" Target="https://bit.ly/2zuSI0d" TargetMode="External"/><Relationship Id="rId68" Type="http://schemas.openxmlformats.org/officeDocument/2006/relationships/hyperlink" Target="https://bit.ly/2Ii8vST" TargetMode="External"/><Relationship Id="rId84" Type="http://schemas.openxmlformats.org/officeDocument/2006/relationships/hyperlink" Target="https://bit.ly/2HwtcbC" TargetMode="External"/><Relationship Id="rId89" Type="http://schemas.openxmlformats.org/officeDocument/2006/relationships/printerSettings" Target="../printerSettings/printerSettings33.bin"/><Relationship Id="rId16" Type="http://schemas.openxmlformats.org/officeDocument/2006/relationships/hyperlink" Target="https://bit.ly/2zv3seQ" TargetMode="External"/><Relationship Id="rId11" Type="http://schemas.openxmlformats.org/officeDocument/2006/relationships/hyperlink" Target="https://bit.ly/2Oc5KrK" TargetMode="External"/><Relationship Id="rId32" Type="http://schemas.openxmlformats.org/officeDocument/2006/relationships/hyperlink" Target="https://bit.ly/2xOiuLs" TargetMode="External"/><Relationship Id="rId37" Type="http://schemas.openxmlformats.org/officeDocument/2006/relationships/hyperlink" Target="https://bit.ly/2QXGmV7" TargetMode="External"/><Relationship Id="rId53" Type="http://schemas.openxmlformats.org/officeDocument/2006/relationships/hyperlink" Target="https://bit.ly/2Oc5KrK" TargetMode="External"/><Relationship Id="rId58" Type="http://schemas.openxmlformats.org/officeDocument/2006/relationships/hyperlink" Target="https://bit.ly/2QXGmV7" TargetMode="External"/><Relationship Id="rId74" Type="http://schemas.openxmlformats.org/officeDocument/2006/relationships/hyperlink" Target="https://bit.ly/2R4WlAS" TargetMode="External"/><Relationship Id="rId79" Type="http://schemas.openxmlformats.org/officeDocument/2006/relationships/hyperlink" Target="https://bit.ly/2JtQ8ty" TargetMode="External"/><Relationship Id="rId5" Type="http://schemas.openxmlformats.org/officeDocument/2006/relationships/hyperlink" Target="https://bit.ly/2KgMwv7" TargetMode="External"/><Relationship Id="rId90" Type="http://schemas.openxmlformats.org/officeDocument/2006/relationships/drawing" Target="../drawings/drawing33.xml"/><Relationship Id="rId22" Type="http://schemas.openxmlformats.org/officeDocument/2006/relationships/hyperlink" Target="https://bit.ly/2zHEWYe" TargetMode="External"/><Relationship Id="rId27" Type="http://schemas.openxmlformats.org/officeDocument/2006/relationships/hyperlink" Target="https://bit.ly/2DybaJw" TargetMode="External"/><Relationship Id="rId43" Type="http://schemas.openxmlformats.org/officeDocument/2006/relationships/hyperlink" Target="https://www.belastingdienst.nl/bibliotheek/handboeken/html/boeken/HL/thema_s-werken_over_de_grens_loonbelasting.html" TargetMode="External"/><Relationship Id="rId48" Type="http://schemas.openxmlformats.org/officeDocument/2006/relationships/hyperlink" Target="https://bit.ly/2N2fosb" TargetMode="External"/><Relationship Id="rId64" Type="http://schemas.openxmlformats.org/officeDocument/2006/relationships/hyperlink" Target="https://bit.ly/2zv3seQ" TargetMode="External"/><Relationship Id="rId69" Type="http://schemas.openxmlformats.org/officeDocument/2006/relationships/hyperlink" Target="https://bit.ly/2O6Bv5x" TargetMode="External"/><Relationship Id="rId8" Type="http://schemas.openxmlformats.org/officeDocument/2006/relationships/hyperlink" Target="https://bit.ly/2pHbeeY" TargetMode="External"/><Relationship Id="rId51" Type="http://schemas.openxmlformats.org/officeDocument/2006/relationships/hyperlink" Target="https://bit.ly/2QdFqLh" TargetMode="External"/><Relationship Id="rId72" Type="http://schemas.openxmlformats.org/officeDocument/2006/relationships/hyperlink" Target="https://bit.ly/2wIimtU" TargetMode="External"/><Relationship Id="rId80" Type="http://schemas.openxmlformats.org/officeDocument/2006/relationships/hyperlink" Target="https://bit.ly/2N1stC1" TargetMode="External"/><Relationship Id="rId85" Type="http://schemas.openxmlformats.org/officeDocument/2006/relationships/hyperlink" Target="https://bit.ly/2R4WlAS" TargetMode="External"/><Relationship Id="rId93" Type="http://schemas.openxmlformats.org/officeDocument/2006/relationships/table" Target="../tables/table106.xml"/><Relationship Id="rId3" Type="http://schemas.openxmlformats.org/officeDocument/2006/relationships/hyperlink" Target="https://bit.ly/2AwR9S6" TargetMode="External"/><Relationship Id="rId12" Type="http://schemas.openxmlformats.org/officeDocument/2006/relationships/hyperlink" Target="https://bit.ly/2Oc5KrK" TargetMode="External"/><Relationship Id="rId17" Type="http://schemas.openxmlformats.org/officeDocument/2006/relationships/hyperlink" Target="https://bit.ly/2zuSI0d" TargetMode="External"/><Relationship Id="rId25" Type="http://schemas.openxmlformats.org/officeDocument/2006/relationships/hyperlink" Target="https://bit.ly/2DM8XFK" TargetMode="External"/><Relationship Id="rId33" Type="http://schemas.openxmlformats.org/officeDocument/2006/relationships/hyperlink" Target="https://bit.ly/2xOiuLs" TargetMode="External"/><Relationship Id="rId38" Type="http://schemas.openxmlformats.org/officeDocument/2006/relationships/hyperlink" Target="https://bit.ly/2HwtcbC" TargetMode="External"/><Relationship Id="rId46" Type="http://schemas.openxmlformats.org/officeDocument/2006/relationships/hyperlink" Target="https://bit.ly/2HwtcbC" TargetMode="External"/><Relationship Id="rId59" Type="http://schemas.openxmlformats.org/officeDocument/2006/relationships/hyperlink" Target="https://bit.ly/2QXGmV7" TargetMode="External"/><Relationship Id="rId67" Type="http://schemas.openxmlformats.org/officeDocument/2006/relationships/hyperlink" Target="https://bit.ly/2P2qfEu" TargetMode="External"/><Relationship Id="rId20" Type="http://schemas.openxmlformats.org/officeDocument/2006/relationships/hyperlink" Target="https://bit.ly/2Du2HHi" TargetMode="External"/><Relationship Id="rId41" Type="http://schemas.openxmlformats.org/officeDocument/2006/relationships/hyperlink" Target="https://bit.ly/2HwtcbC" TargetMode="External"/><Relationship Id="rId54" Type="http://schemas.openxmlformats.org/officeDocument/2006/relationships/hyperlink" Target="https://bit.ly/2xPvlfF" TargetMode="External"/><Relationship Id="rId62" Type="http://schemas.openxmlformats.org/officeDocument/2006/relationships/hyperlink" Target="https://bit.ly/2zuSI0d" TargetMode="External"/><Relationship Id="rId70" Type="http://schemas.openxmlformats.org/officeDocument/2006/relationships/hyperlink" Target="https://bit.ly/2O6Bv5x" TargetMode="External"/><Relationship Id="rId75" Type="http://schemas.openxmlformats.org/officeDocument/2006/relationships/hyperlink" Target="https://bit.ly/2zuSI0d" TargetMode="External"/><Relationship Id="rId83" Type="http://schemas.openxmlformats.org/officeDocument/2006/relationships/hyperlink" Target="https://bit.ly/2HwtcbC" TargetMode="External"/><Relationship Id="rId88" Type="http://schemas.openxmlformats.org/officeDocument/2006/relationships/hyperlink" Target="https://bit.ly/2P20q7x" TargetMode="External"/><Relationship Id="rId91" Type="http://schemas.openxmlformats.org/officeDocument/2006/relationships/table" Target="../tables/table104.xml"/><Relationship Id="rId1" Type="http://schemas.openxmlformats.org/officeDocument/2006/relationships/hyperlink" Target="https://bit.ly/2kEaNTM" TargetMode="External"/><Relationship Id="rId6" Type="http://schemas.openxmlformats.org/officeDocument/2006/relationships/hyperlink" Target="https://bit.ly/2R4WlAS" TargetMode="External"/><Relationship Id="rId15" Type="http://schemas.openxmlformats.org/officeDocument/2006/relationships/hyperlink" Target="https://bit.ly/2NJWdsv" TargetMode="External"/><Relationship Id="rId23" Type="http://schemas.openxmlformats.org/officeDocument/2006/relationships/hyperlink" Target="https://bit.ly/2QXGmV7" TargetMode="External"/><Relationship Id="rId28" Type="http://schemas.openxmlformats.org/officeDocument/2006/relationships/hyperlink" Target="https://bit.ly/2DybaJw" TargetMode="External"/><Relationship Id="rId36" Type="http://schemas.openxmlformats.org/officeDocument/2006/relationships/hyperlink" Target="https://bit.ly/2QXGmV7" TargetMode="External"/><Relationship Id="rId49" Type="http://schemas.openxmlformats.org/officeDocument/2006/relationships/hyperlink" Target="https://bit.ly/2QdFqLh" TargetMode="External"/><Relationship Id="rId57" Type="http://schemas.openxmlformats.org/officeDocument/2006/relationships/hyperlink" Target="https://bit.ly/2JtQ8ty" TargetMode="External"/><Relationship Id="rId10" Type="http://schemas.openxmlformats.org/officeDocument/2006/relationships/hyperlink" Target="https://bit.ly/2NF6R3v" TargetMode="External"/><Relationship Id="rId31" Type="http://schemas.openxmlformats.org/officeDocument/2006/relationships/hyperlink" Target="https://bit.ly/2R2gHL9" TargetMode="External"/><Relationship Id="rId44" Type="http://schemas.openxmlformats.org/officeDocument/2006/relationships/hyperlink" Target="https://bit.ly/2HwtcbC" TargetMode="External"/><Relationship Id="rId52" Type="http://schemas.openxmlformats.org/officeDocument/2006/relationships/hyperlink" Target="https://bit.ly/2zw7SlV" TargetMode="External"/><Relationship Id="rId60" Type="http://schemas.openxmlformats.org/officeDocument/2006/relationships/hyperlink" Target="https://bit.ly/2JtQ8ty" TargetMode="External"/><Relationship Id="rId65" Type="http://schemas.openxmlformats.org/officeDocument/2006/relationships/hyperlink" Target="https://bit.ly/2P20q7x" TargetMode="External"/><Relationship Id="rId73" Type="http://schemas.openxmlformats.org/officeDocument/2006/relationships/hyperlink" Target="https://bit.ly/2HwtcbC" TargetMode="External"/><Relationship Id="rId78" Type="http://schemas.openxmlformats.org/officeDocument/2006/relationships/hyperlink" Target="https://bit.ly/2N2MesU" TargetMode="External"/><Relationship Id="rId81" Type="http://schemas.openxmlformats.org/officeDocument/2006/relationships/hyperlink" Target="https://bit.ly/2DP6grH" TargetMode="External"/><Relationship Id="rId86" Type="http://schemas.openxmlformats.org/officeDocument/2006/relationships/hyperlink" Target="https://bit.ly/2JtQ8ty" TargetMode="External"/><Relationship Id="rId4" Type="http://schemas.openxmlformats.org/officeDocument/2006/relationships/hyperlink" Target="https://bit.ly/2MpvAEf" TargetMode="External"/><Relationship Id="rId9" Type="http://schemas.openxmlformats.org/officeDocument/2006/relationships/hyperlink" Target="https://bit.ly/2NJcoWQ" TargetMode="External"/><Relationship Id="rId13" Type="http://schemas.openxmlformats.org/officeDocument/2006/relationships/hyperlink" Target="https://bit.ly/2xPvlfF" TargetMode="External"/><Relationship Id="rId18" Type="http://schemas.openxmlformats.org/officeDocument/2006/relationships/hyperlink" Target="https://bit.ly/2DM8XFK" TargetMode="External"/><Relationship Id="rId39" Type="http://schemas.openxmlformats.org/officeDocument/2006/relationships/hyperlink" Target="https://bit.ly/2HwtcbC" TargetMode="External"/><Relationship Id="rId34" Type="http://schemas.openxmlformats.org/officeDocument/2006/relationships/hyperlink" Target="https://bit.ly/2NJWdsv" TargetMode="External"/><Relationship Id="rId50" Type="http://schemas.openxmlformats.org/officeDocument/2006/relationships/hyperlink" Target="https://bit.ly/2pHbeeY" TargetMode="External"/><Relationship Id="rId55" Type="http://schemas.openxmlformats.org/officeDocument/2006/relationships/hyperlink" Target="https://bit.ly/2JtQ8ty" TargetMode="External"/><Relationship Id="rId76" Type="http://schemas.openxmlformats.org/officeDocument/2006/relationships/hyperlink" Target="https://bit.ly/2zuSI0d" TargetMode="External"/><Relationship Id="rId7" Type="http://schemas.openxmlformats.org/officeDocument/2006/relationships/hyperlink" Target="https://bit.ly/2pHbeeY" TargetMode="External"/><Relationship Id="rId71" Type="http://schemas.openxmlformats.org/officeDocument/2006/relationships/hyperlink" Target="https://bit.ly/2NJWdsv" TargetMode="External"/><Relationship Id="rId92" Type="http://schemas.openxmlformats.org/officeDocument/2006/relationships/table" Target="../tables/table105.xml"/><Relationship Id="rId2" Type="http://schemas.openxmlformats.org/officeDocument/2006/relationships/hyperlink" Target="https://bit.ly/2KgMwv7" TargetMode="External"/><Relationship Id="rId29" Type="http://schemas.openxmlformats.org/officeDocument/2006/relationships/hyperlink" Target="https://bit.ly/2DybaJw" TargetMode="External"/><Relationship Id="rId24" Type="http://schemas.openxmlformats.org/officeDocument/2006/relationships/hyperlink" Target="https://bit.ly/2DM8XFK" TargetMode="External"/><Relationship Id="rId40" Type="http://schemas.openxmlformats.org/officeDocument/2006/relationships/hyperlink" Target="https://bit.ly/2HwtcbC" TargetMode="External"/><Relationship Id="rId45" Type="http://schemas.openxmlformats.org/officeDocument/2006/relationships/hyperlink" Target="https://bit.ly/2HwtcbC" TargetMode="External"/><Relationship Id="rId66" Type="http://schemas.openxmlformats.org/officeDocument/2006/relationships/hyperlink" Target="https://bit.ly/2Du2HHi" TargetMode="External"/><Relationship Id="rId87" Type="http://schemas.openxmlformats.org/officeDocument/2006/relationships/hyperlink" Target="https://www.belastingdienst.nl/bibliotheek/handboeken/html/boeken/HL/thema_s-gerichte_vrijstellingen_nihilwaarderingen.html" TargetMode="External"/><Relationship Id="rId61" Type="http://schemas.openxmlformats.org/officeDocument/2006/relationships/hyperlink" Target="https://bit.ly/2DEDB8m" TargetMode="External"/><Relationship Id="rId82" Type="http://schemas.openxmlformats.org/officeDocument/2006/relationships/hyperlink" Target="https://bit.ly/2Q8OwIX" TargetMode="External"/><Relationship Id="rId19" Type="http://schemas.openxmlformats.org/officeDocument/2006/relationships/hyperlink" Target="https://bit.ly/2yXmp6E" TargetMode="External"/><Relationship Id="rId14" Type="http://schemas.openxmlformats.org/officeDocument/2006/relationships/hyperlink" Target="https://bit.ly/2JtQ8ty" TargetMode="External"/><Relationship Id="rId30" Type="http://schemas.openxmlformats.org/officeDocument/2006/relationships/hyperlink" Target="https://bit.ly/2OatAEi" TargetMode="External"/><Relationship Id="rId35" Type="http://schemas.openxmlformats.org/officeDocument/2006/relationships/hyperlink" Target="https://bit.ly/2QXGmV7" TargetMode="External"/><Relationship Id="rId56" Type="http://schemas.openxmlformats.org/officeDocument/2006/relationships/hyperlink" Target="https://bit.ly/2JtQ8ty" TargetMode="External"/><Relationship Id="rId77" Type="http://schemas.openxmlformats.org/officeDocument/2006/relationships/hyperlink" Target="https://bit.ly/2N2MesU" TargetMode="External"/></Relationships>
</file>

<file path=xl/worksheets/_rels/sheet3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pivotTable" Target="../pivotTables/pivotTable20.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3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pivotTable" Target="../pivotTables/pivotTable24.xml"/></Relationships>
</file>

<file path=xl/worksheets/_rels/sheet41.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pivotTable" Target="../pivotTables/pivotTable29.xml"/><Relationship Id="rId4" Type="http://schemas.openxmlformats.org/officeDocument/2006/relationships/pivotTable" Target="../pivotTables/pivotTable28.xml"/></Relationships>
</file>

<file path=xl/worksheets/_rels/sheet43.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pivotTable" Target="../pivotTables/pivotTable32.xml"/><Relationship Id="rId2" Type="http://schemas.openxmlformats.org/officeDocument/2006/relationships/pivotTable" Target="../pivotTables/pivotTable31.xml"/><Relationship Id="rId1" Type="http://schemas.openxmlformats.org/officeDocument/2006/relationships/pivotTable" Target="../pivotTables/pivotTable30.x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pivotTable" Target="../pivotTables/pivotTable33.xml"/></Relationships>
</file>

<file path=xl/worksheets/_rels/sheet46.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pivotTable" Target="../pivotTables/pivotTable36.xml"/><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pivotTable" Target="../pivotTables/pivotTable37.xml"/></Relationships>
</file>

<file path=xl/worksheets/_rels/sheet4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8" Type="http://schemas.openxmlformats.org/officeDocument/2006/relationships/pivotTable" Target="../pivotTables/pivotTable45.xml"/><Relationship Id="rId3" Type="http://schemas.openxmlformats.org/officeDocument/2006/relationships/pivotTable" Target="../pivotTables/pivotTable40.xml"/><Relationship Id="rId7" Type="http://schemas.openxmlformats.org/officeDocument/2006/relationships/pivotTable" Target="../pivotTables/pivotTable44.xml"/><Relationship Id="rId2" Type="http://schemas.openxmlformats.org/officeDocument/2006/relationships/pivotTable" Target="../pivotTables/pivotTable39.xml"/><Relationship Id="rId1" Type="http://schemas.openxmlformats.org/officeDocument/2006/relationships/pivotTable" Target="../pivotTables/pivotTable38.xml"/><Relationship Id="rId6" Type="http://schemas.openxmlformats.org/officeDocument/2006/relationships/pivotTable" Target="../pivotTables/pivotTable43.xml"/><Relationship Id="rId5" Type="http://schemas.openxmlformats.org/officeDocument/2006/relationships/pivotTable" Target="../pivotTables/pivotTable42.xml"/><Relationship Id="rId4" Type="http://schemas.openxmlformats.org/officeDocument/2006/relationships/pivotTable" Target="../pivotTables/pivotTable41.xml"/><Relationship Id="rId9" Type="http://schemas.openxmlformats.org/officeDocument/2006/relationships/pivotTable" Target="../pivotTables/pivotTable4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107.x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pivotTable" Target="../pivotTables/pivotTable48.xml"/><Relationship Id="rId1" Type="http://schemas.openxmlformats.org/officeDocument/2006/relationships/pivotTable" Target="../pivotTables/pivotTable47.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pivotTable" Target="../pivotTables/pivotTable49.xml"/></Relationships>
</file>

<file path=xl/worksheets/_rels/sheet54.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pivotTable" Target="../pivotTables/pivotTable52.xml"/><Relationship Id="rId2" Type="http://schemas.openxmlformats.org/officeDocument/2006/relationships/pivotTable" Target="../pivotTables/pivotTable51.xml"/><Relationship Id="rId1" Type="http://schemas.openxmlformats.org/officeDocument/2006/relationships/pivotTable" Target="../pivotTables/pivotTable50.xml"/></Relationships>
</file>

<file path=xl/worksheets/_rels/sheet56.xml.rels><?xml version="1.0" encoding="UTF-8" standalone="yes"?>
<Relationships xmlns="http://schemas.openxmlformats.org/package/2006/relationships"><Relationship Id="rId3" Type="http://schemas.openxmlformats.org/officeDocument/2006/relationships/table" Target="../tables/table108.xml"/><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3" Type="http://schemas.openxmlformats.org/officeDocument/2006/relationships/table" Target="../tables/table118.xml"/><Relationship Id="rId18" Type="http://schemas.openxmlformats.org/officeDocument/2006/relationships/table" Target="../tables/table123.xml"/><Relationship Id="rId26" Type="http://schemas.openxmlformats.org/officeDocument/2006/relationships/table" Target="../tables/table131.xml"/><Relationship Id="rId3" Type="http://schemas.openxmlformats.org/officeDocument/2006/relationships/vmlDrawing" Target="../drawings/vmlDrawing3.vml"/><Relationship Id="rId21" Type="http://schemas.openxmlformats.org/officeDocument/2006/relationships/table" Target="../tables/table126.xml"/><Relationship Id="rId34" Type="http://schemas.openxmlformats.org/officeDocument/2006/relationships/comments" Target="../comments3.xml"/><Relationship Id="rId7" Type="http://schemas.openxmlformats.org/officeDocument/2006/relationships/table" Target="../tables/table112.xml"/><Relationship Id="rId12" Type="http://schemas.openxmlformats.org/officeDocument/2006/relationships/table" Target="../tables/table117.xml"/><Relationship Id="rId17" Type="http://schemas.openxmlformats.org/officeDocument/2006/relationships/table" Target="../tables/table122.xml"/><Relationship Id="rId25" Type="http://schemas.openxmlformats.org/officeDocument/2006/relationships/table" Target="../tables/table130.xml"/><Relationship Id="rId33" Type="http://schemas.openxmlformats.org/officeDocument/2006/relationships/table" Target="../tables/table138.xml"/><Relationship Id="rId2" Type="http://schemas.openxmlformats.org/officeDocument/2006/relationships/drawing" Target="../drawings/drawing48.xml"/><Relationship Id="rId16" Type="http://schemas.openxmlformats.org/officeDocument/2006/relationships/table" Target="../tables/table121.xml"/><Relationship Id="rId20" Type="http://schemas.openxmlformats.org/officeDocument/2006/relationships/table" Target="../tables/table125.xml"/><Relationship Id="rId29" Type="http://schemas.openxmlformats.org/officeDocument/2006/relationships/table" Target="../tables/table134.xml"/><Relationship Id="rId1" Type="http://schemas.openxmlformats.org/officeDocument/2006/relationships/printerSettings" Target="../printerSettings/printerSettings48.bin"/><Relationship Id="rId6" Type="http://schemas.openxmlformats.org/officeDocument/2006/relationships/table" Target="../tables/table111.xml"/><Relationship Id="rId11" Type="http://schemas.openxmlformats.org/officeDocument/2006/relationships/table" Target="../tables/table116.xml"/><Relationship Id="rId24" Type="http://schemas.openxmlformats.org/officeDocument/2006/relationships/table" Target="../tables/table129.xml"/><Relationship Id="rId32" Type="http://schemas.openxmlformats.org/officeDocument/2006/relationships/table" Target="../tables/table137.xml"/><Relationship Id="rId5" Type="http://schemas.openxmlformats.org/officeDocument/2006/relationships/table" Target="../tables/table110.xml"/><Relationship Id="rId15" Type="http://schemas.openxmlformats.org/officeDocument/2006/relationships/table" Target="../tables/table120.xml"/><Relationship Id="rId23" Type="http://schemas.openxmlformats.org/officeDocument/2006/relationships/table" Target="../tables/table128.xml"/><Relationship Id="rId28" Type="http://schemas.openxmlformats.org/officeDocument/2006/relationships/table" Target="../tables/table133.xml"/><Relationship Id="rId10" Type="http://schemas.openxmlformats.org/officeDocument/2006/relationships/table" Target="../tables/table115.xml"/><Relationship Id="rId19" Type="http://schemas.openxmlformats.org/officeDocument/2006/relationships/table" Target="../tables/table124.xml"/><Relationship Id="rId31" Type="http://schemas.openxmlformats.org/officeDocument/2006/relationships/table" Target="../tables/table136.xml"/><Relationship Id="rId4" Type="http://schemas.openxmlformats.org/officeDocument/2006/relationships/table" Target="../tables/table109.xml"/><Relationship Id="rId9" Type="http://schemas.openxmlformats.org/officeDocument/2006/relationships/table" Target="../tables/table114.xml"/><Relationship Id="rId14" Type="http://schemas.openxmlformats.org/officeDocument/2006/relationships/table" Target="../tables/table119.xml"/><Relationship Id="rId22" Type="http://schemas.openxmlformats.org/officeDocument/2006/relationships/table" Target="../tables/table127.xml"/><Relationship Id="rId27" Type="http://schemas.openxmlformats.org/officeDocument/2006/relationships/table" Target="../tables/table132.xml"/><Relationship Id="rId30" Type="http://schemas.openxmlformats.org/officeDocument/2006/relationships/table" Target="../tables/table135.xml"/><Relationship Id="rId8" Type="http://schemas.openxmlformats.org/officeDocument/2006/relationships/table" Target="../tables/table11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showGridLines="0" showRowColHeaders="0" workbookViewId="0">
      <selection activeCell="A2" sqref="A2"/>
    </sheetView>
  </sheetViews>
  <sheetFormatPr defaultRowHeight="14.4" x14ac:dyDescent="0.3"/>
  <cols>
    <col min="1" max="1" width="3.6640625" customWidth="1"/>
    <col min="2" max="2" width="59.6640625" customWidth="1"/>
    <col min="3" max="3" width="3.6640625" customWidth="1"/>
    <col min="4" max="4" width="35.6640625" customWidth="1"/>
    <col min="5" max="5" width="3.6640625" customWidth="1"/>
    <col min="6" max="6" width="35.6640625" customWidth="1"/>
    <col min="7" max="7" width="3.6640625" customWidth="1"/>
    <col min="8" max="8" width="35.6640625" customWidth="1"/>
  </cols>
  <sheetData/>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F59"/>
  <sheetViews>
    <sheetView showGridLines="0" workbookViewId="0">
      <selection activeCell="B5" sqref="B5"/>
    </sheetView>
  </sheetViews>
  <sheetFormatPr defaultRowHeight="14.4" outlineLevelRow="2" x14ac:dyDescent="0.3"/>
  <cols>
    <col min="1" max="1" width="1.109375" customWidth="1"/>
    <col min="2" max="2" width="39.6640625" bestFit="1" customWidth="1"/>
    <col min="3" max="3" width="35.88671875" bestFit="1" customWidth="1"/>
    <col min="4" max="5" width="18.6640625" style="68" customWidth="1"/>
    <col min="6" max="6" width="0" hidden="1" customWidth="1"/>
  </cols>
  <sheetData>
    <row r="1" spans="2:6" ht="15" customHeight="1" x14ac:dyDescent="0.3"/>
    <row r="2" spans="2:6" ht="15" customHeight="1" x14ac:dyDescent="0.3"/>
    <row r="3" spans="2:6" ht="15" customHeight="1" x14ac:dyDescent="0.3"/>
    <row r="4" spans="2:6" ht="15" customHeight="1" x14ac:dyDescent="0.3"/>
    <row r="5" spans="2:6" x14ac:dyDescent="0.3">
      <c r="B5" s="1" t="s">
        <v>220</v>
      </c>
      <c r="C5" s="1" t="s">
        <v>765</v>
      </c>
      <c r="D5" s="67" t="s">
        <v>733</v>
      </c>
      <c r="E5" s="67" t="s">
        <v>734</v>
      </c>
      <c r="F5" t="s">
        <v>24</v>
      </c>
    </row>
    <row r="6" spans="2:6" outlineLevel="2" x14ac:dyDescent="0.3">
      <c r="B6" t="s">
        <v>735</v>
      </c>
      <c r="C6" t="s">
        <v>766</v>
      </c>
      <c r="D6" s="68">
        <v>98.48</v>
      </c>
      <c r="E6" s="68">
        <v>16094.37</v>
      </c>
      <c r="F6">
        <v>-15995.890000000001</v>
      </c>
    </row>
    <row r="7" spans="2:6" outlineLevel="2" x14ac:dyDescent="0.3">
      <c r="B7" t="s">
        <v>735</v>
      </c>
      <c r="C7" t="s">
        <v>767</v>
      </c>
      <c r="D7" s="68">
        <v>7.06</v>
      </c>
      <c r="E7" s="68">
        <v>1154.0999999999999</v>
      </c>
      <c r="F7">
        <v>-1147.04</v>
      </c>
    </row>
    <row r="8" spans="2:6" outlineLevel="2" x14ac:dyDescent="0.3">
      <c r="B8" t="s">
        <v>735</v>
      </c>
      <c r="C8" t="s">
        <v>768</v>
      </c>
      <c r="D8" s="68">
        <v>35.31</v>
      </c>
      <c r="E8" s="68">
        <v>4264.63</v>
      </c>
      <c r="F8">
        <v>-4229.32</v>
      </c>
    </row>
    <row r="9" spans="2:6" outlineLevel="2" x14ac:dyDescent="0.3">
      <c r="B9" t="s">
        <v>735</v>
      </c>
      <c r="C9" t="s">
        <v>769</v>
      </c>
      <c r="D9" s="68">
        <v>0</v>
      </c>
      <c r="E9" s="68">
        <v>4295.5600000000004</v>
      </c>
      <c r="F9">
        <v>-4295.5600000000004</v>
      </c>
    </row>
    <row r="10" spans="2:6" outlineLevel="2" x14ac:dyDescent="0.3">
      <c r="B10" t="s">
        <v>735</v>
      </c>
      <c r="C10" t="s">
        <v>770</v>
      </c>
      <c r="D10" s="68">
        <v>4.84</v>
      </c>
      <c r="E10" s="68">
        <v>790.81</v>
      </c>
      <c r="F10">
        <v>-785.96999999999991</v>
      </c>
    </row>
    <row r="11" spans="2:6" outlineLevel="2" x14ac:dyDescent="0.3">
      <c r="B11" t="s">
        <v>735</v>
      </c>
      <c r="C11" t="s">
        <v>771</v>
      </c>
      <c r="D11" s="68">
        <v>91.55</v>
      </c>
      <c r="E11" s="68">
        <v>14989.48</v>
      </c>
      <c r="F11">
        <v>-14897.93</v>
      </c>
    </row>
    <row r="12" spans="2:6" outlineLevel="2" x14ac:dyDescent="0.3">
      <c r="B12" t="s">
        <v>735</v>
      </c>
      <c r="C12" t="s">
        <v>772</v>
      </c>
      <c r="D12" s="68">
        <v>0</v>
      </c>
      <c r="E12" s="68">
        <v>838.23</v>
      </c>
      <c r="F12">
        <v>-838.23</v>
      </c>
    </row>
    <row r="13" spans="2:6" outlineLevel="2" x14ac:dyDescent="0.3">
      <c r="B13" t="s">
        <v>735</v>
      </c>
      <c r="C13" t="s">
        <v>773</v>
      </c>
      <c r="D13" s="68">
        <v>71.83</v>
      </c>
      <c r="E13" s="68">
        <v>46828.47</v>
      </c>
      <c r="F13">
        <v>-46756.639999999999</v>
      </c>
    </row>
    <row r="14" spans="2:6" outlineLevel="2" x14ac:dyDescent="0.3">
      <c r="B14" t="s">
        <v>735</v>
      </c>
      <c r="C14" t="s">
        <v>774</v>
      </c>
      <c r="D14" s="68">
        <v>348.39</v>
      </c>
      <c r="E14" s="68">
        <v>10438.959999999999</v>
      </c>
      <c r="F14">
        <v>-10090.57</v>
      </c>
    </row>
    <row r="15" spans="2:6" outlineLevel="1" x14ac:dyDescent="0.3">
      <c r="B15" s="67" t="s">
        <v>750</v>
      </c>
      <c r="D15" s="68">
        <f>SUBTOTAL(9,D6:D14)</f>
        <v>657.46</v>
      </c>
      <c r="E15" s="68">
        <f>SUBTOTAL(9,E6:E14)</f>
        <v>99694.610000000015</v>
      </c>
      <c r="F15">
        <v>-99037.150000000009</v>
      </c>
    </row>
    <row r="16" spans="2:6" outlineLevel="2" x14ac:dyDescent="0.3">
      <c r="B16" t="s">
        <v>736</v>
      </c>
      <c r="C16" t="s">
        <v>775</v>
      </c>
      <c r="D16" s="68">
        <v>0</v>
      </c>
      <c r="E16" s="68">
        <v>6048</v>
      </c>
      <c r="F16">
        <v>-6048</v>
      </c>
    </row>
    <row r="17" spans="2:6" outlineLevel="2" x14ac:dyDescent="0.3">
      <c r="B17" t="s">
        <v>736</v>
      </c>
      <c r="C17" t="s">
        <v>776</v>
      </c>
      <c r="D17" s="68">
        <v>6048</v>
      </c>
      <c r="E17" s="68">
        <v>0</v>
      </c>
      <c r="F17">
        <v>6048</v>
      </c>
    </row>
    <row r="18" spans="2:6" outlineLevel="1" x14ac:dyDescent="0.3">
      <c r="B18" s="1" t="s">
        <v>751</v>
      </c>
      <c r="D18" s="68">
        <f>SUBTOTAL(9,D16:D17)</f>
        <v>6048</v>
      </c>
      <c r="E18" s="68">
        <f>SUBTOTAL(9,E16:E17)</f>
        <v>6048</v>
      </c>
      <c r="F18">
        <v>0</v>
      </c>
    </row>
    <row r="19" spans="2:6" outlineLevel="2" x14ac:dyDescent="0.3">
      <c r="B19" t="s">
        <v>737</v>
      </c>
      <c r="C19" t="s">
        <v>777</v>
      </c>
      <c r="D19" s="68">
        <v>145.84</v>
      </c>
      <c r="E19" s="68">
        <v>0</v>
      </c>
      <c r="F19">
        <v>145.84</v>
      </c>
    </row>
    <row r="20" spans="2:6" outlineLevel="2" x14ac:dyDescent="0.3">
      <c r="B20" t="s">
        <v>737</v>
      </c>
      <c r="C20" t="s">
        <v>778</v>
      </c>
      <c r="D20" s="68">
        <v>18.87</v>
      </c>
      <c r="E20" s="68">
        <v>3218.53</v>
      </c>
      <c r="F20">
        <v>-3199.6600000000003</v>
      </c>
    </row>
    <row r="21" spans="2:6" outlineLevel="1" x14ac:dyDescent="0.3">
      <c r="B21" s="1" t="s">
        <v>752</v>
      </c>
      <c r="D21" s="68">
        <f>SUBTOTAL(9,D19:D20)</f>
        <v>164.71</v>
      </c>
      <c r="E21" s="68">
        <f>SUBTOTAL(9,E19:E20)</f>
        <v>3218.53</v>
      </c>
      <c r="F21">
        <v>-3053.82</v>
      </c>
    </row>
    <row r="22" spans="2:6" outlineLevel="2" x14ac:dyDescent="0.3">
      <c r="B22" t="s">
        <v>738</v>
      </c>
      <c r="C22" t="s">
        <v>779</v>
      </c>
      <c r="D22" s="68">
        <v>24111.49</v>
      </c>
      <c r="E22" s="68">
        <v>0</v>
      </c>
      <c r="F22">
        <v>24111.49</v>
      </c>
    </row>
    <row r="23" spans="2:6" outlineLevel="2" x14ac:dyDescent="0.3">
      <c r="B23" t="s">
        <v>738</v>
      </c>
      <c r="C23" t="s">
        <v>780</v>
      </c>
      <c r="D23" s="68">
        <v>100.63</v>
      </c>
      <c r="E23" s="68">
        <v>17294.12</v>
      </c>
      <c r="F23">
        <v>-17193.489999999998</v>
      </c>
    </row>
    <row r="24" spans="2:6" outlineLevel="1" x14ac:dyDescent="0.3">
      <c r="B24" s="1" t="s">
        <v>753</v>
      </c>
      <c r="D24" s="68">
        <f>SUBTOTAL(9,D22:D23)</f>
        <v>24212.120000000003</v>
      </c>
      <c r="E24" s="68">
        <f>SUBTOTAL(9,E22:E23)</f>
        <v>17294.12</v>
      </c>
      <c r="F24">
        <v>6918.0000000000036</v>
      </c>
    </row>
    <row r="25" spans="2:6" outlineLevel="2" x14ac:dyDescent="0.3">
      <c r="B25" t="s">
        <v>739</v>
      </c>
      <c r="C25" t="s">
        <v>781</v>
      </c>
      <c r="D25" s="68">
        <v>0</v>
      </c>
      <c r="E25" s="68">
        <v>300</v>
      </c>
      <c r="F25">
        <v>-300</v>
      </c>
    </row>
    <row r="26" spans="2:6" outlineLevel="2" x14ac:dyDescent="0.3">
      <c r="B26" t="s">
        <v>739</v>
      </c>
      <c r="C26" t="s">
        <v>782</v>
      </c>
      <c r="D26" s="68">
        <v>1742.47</v>
      </c>
      <c r="E26" s="68">
        <v>180285.64</v>
      </c>
      <c r="F26">
        <v>-178543.17</v>
      </c>
    </row>
    <row r="27" spans="2:6" outlineLevel="1" x14ac:dyDescent="0.3">
      <c r="B27" s="1" t="s">
        <v>754</v>
      </c>
      <c r="D27" s="68">
        <f>SUBTOTAL(9,D25:D26)</f>
        <v>1742.47</v>
      </c>
      <c r="E27" s="68">
        <f>SUBTOTAL(9,E25:E26)</f>
        <v>180585.64</v>
      </c>
      <c r="F27">
        <v>-178843.17</v>
      </c>
    </row>
    <row r="28" spans="2:6" outlineLevel="2" x14ac:dyDescent="0.3">
      <c r="B28" t="s">
        <v>740</v>
      </c>
      <c r="C28" t="s">
        <v>783</v>
      </c>
      <c r="D28" s="68">
        <v>213609.84</v>
      </c>
      <c r="E28" s="68">
        <v>1257.8800000000001</v>
      </c>
      <c r="F28">
        <v>212351.96</v>
      </c>
    </row>
    <row r="29" spans="2:6" outlineLevel="2" x14ac:dyDescent="0.3">
      <c r="B29" t="s">
        <v>740</v>
      </c>
      <c r="C29" t="s">
        <v>784</v>
      </c>
      <c r="D29" s="68">
        <v>150</v>
      </c>
      <c r="E29" s="68">
        <v>0</v>
      </c>
      <c r="F29">
        <v>150</v>
      </c>
    </row>
    <row r="30" spans="2:6" outlineLevel="2" x14ac:dyDescent="0.3">
      <c r="B30" t="s">
        <v>740</v>
      </c>
      <c r="C30" t="s">
        <v>785</v>
      </c>
      <c r="D30" s="68">
        <v>400</v>
      </c>
      <c r="E30" s="68">
        <v>0</v>
      </c>
      <c r="F30">
        <v>400</v>
      </c>
    </row>
    <row r="31" spans="2:6" outlineLevel="2" x14ac:dyDescent="0.3">
      <c r="B31" t="s">
        <v>740</v>
      </c>
      <c r="C31" t="s">
        <v>786</v>
      </c>
      <c r="D31" s="68">
        <v>1605.26</v>
      </c>
      <c r="E31" s="68">
        <v>0</v>
      </c>
      <c r="F31">
        <v>1605.26</v>
      </c>
    </row>
    <row r="32" spans="2:6" outlineLevel="2" x14ac:dyDescent="0.3">
      <c r="B32" t="s">
        <v>740</v>
      </c>
      <c r="C32" t="s">
        <v>787</v>
      </c>
      <c r="D32" s="68">
        <v>961.71</v>
      </c>
      <c r="E32" s="68">
        <v>0</v>
      </c>
      <c r="F32">
        <v>961.71</v>
      </c>
    </row>
    <row r="33" spans="2:6" outlineLevel="1" x14ac:dyDescent="0.3">
      <c r="B33" s="1" t="s">
        <v>755</v>
      </c>
      <c r="D33" s="68">
        <f>SUBTOTAL(9,D28:D32)</f>
        <v>216726.81</v>
      </c>
      <c r="E33" s="68">
        <f>SUBTOTAL(9,E28:E32)</f>
        <v>1257.8800000000001</v>
      </c>
      <c r="F33">
        <v>215468.93</v>
      </c>
    </row>
    <row r="34" spans="2:6" outlineLevel="2" x14ac:dyDescent="0.3">
      <c r="B34" t="s">
        <v>741</v>
      </c>
      <c r="C34" t="s">
        <v>788</v>
      </c>
      <c r="D34" s="68">
        <v>203.14</v>
      </c>
      <c r="E34" s="68">
        <v>0</v>
      </c>
      <c r="F34">
        <v>203.14</v>
      </c>
    </row>
    <row r="35" spans="2:6" outlineLevel="1" x14ac:dyDescent="0.3">
      <c r="B35" s="1" t="s">
        <v>756</v>
      </c>
      <c r="D35" s="68">
        <f>SUBTOTAL(9,D34:D34)</f>
        <v>203.14</v>
      </c>
      <c r="E35" s="68">
        <f>SUBTOTAL(9,E34:E34)</f>
        <v>0</v>
      </c>
      <c r="F35">
        <v>203.14</v>
      </c>
    </row>
    <row r="36" spans="2:6" outlineLevel="2" x14ac:dyDescent="0.3">
      <c r="B36" t="s">
        <v>742</v>
      </c>
      <c r="C36" t="s">
        <v>778</v>
      </c>
      <c r="D36" s="68">
        <v>3218.53</v>
      </c>
      <c r="E36" s="68">
        <v>18.87</v>
      </c>
    </row>
    <row r="37" spans="2:6" outlineLevel="1" x14ac:dyDescent="0.3">
      <c r="B37" s="1" t="s">
        <v>757</v>
      </c>
      <c r="D37" s="68">
        <f>SUBTOTAL(9,D36:D36)</f>
        <v>3218.53</v>
      </c>
      <c r="E37" s="68">
        <f>SUBTOTAL(9,E36:E36)</f>
        <v>18.87</v>
      </c>
      <c r="F37">
        <v>3199.6600000000003</v>
      </c>
    </row>
    <row r="38" spans="2:6" outlineLevel="2" x14ac:dyDescent="0.3">
      <c r="B38" t="s">
        <v>743</v>
      </c>
      <c r="C38" t="s">
        <v>780</v>
      </c>
      <c r="D38" s="68">
        <v>17294.12</v>
      </c>
      <c r="E38" s="68">
        <v>100.63</v>
      </c>
    </row>
    <row r="39" spans="2:6" outlineLevel="1" x14ac:dyDescent="0.3">
      <c r="B39" s="1" t="s">
        <v>758</v>
      </c>
      <c r="D39" s="68">
        <f>SUBTOTAL(9,D38:D38)</f>
        <v>17294.12</v>
      </c>
      <c r="E39" s="68">
        <f>SUBTOTAL(9,E38:E38)</f>
        <v>100.63</v>
      </c>
      <c r="F39">
        <v>17193.489999999998</v>
      </c>
    </row>
    <row r="40" spans="2:6" outlineLevel="2" x14ac:dyDescent="0.3">
      <c r="B40" t="s">
        <v>744</v>
      </c>
      <c r="C40" t="s">
        <v>766</v>
      </c>
      <c r="D40" s="68">
        <v>16094.37</v>
      </c>
      <c r="E40" s="68">
        <v>98.48</v>
      </c>
    </row>
    <row r="41" spans="2:6" outlineLevel="2" x14ac:dyDescent="0.3">
      <c r="B41" t="s">
        <v>744</v>
      </c>
      <c r="C41" t="s">
        <v>767</v>
      </c>
      <c r="D41" s="68">
        <v>1154.0999999999999</v>
      </c>
      <c r="E41" s="68">
        <v>7.06</v>
      </c>
    </row>
    <row r="42" spans="2:6" outlineLevel="2" x14ac:dyDescent="0.3">
      <c r="B42" t="s">
        <v>744</v>
      </c>
      <c r="C42" t="s">
        <v>768</v>
      </c>
      <c r="D42" s="68">
        <v>4264.63</v>
      </c>
      <c r="E42" s="68">
        <v>35.31</v>
      </c>
    </row>
    <row r="43" spans="2:6" outlineLevel="2" x14ac:dyDescent="0.3">
      <c r="B43" t="s">
        <v>744</v>
      </c>
      <c r="C43" t="s">
        <v>769</v>
      </c>
      <c r="D43" s="68">
        <v>4295.5600000000004</v>
      </c>
      <c r="E43" s="68">
        <v>0</v>
      </c>
    </row>
    <row r="44" spans="2:6" outlineLevel="2" x14ac:dyDescent="0.3">
      <c r="B44" t="s">
        <v>744</v>
      </c>
      <c r="C44" t="s">
        <v>770</v>
      </c>
      <c r="D44" s="68">
        <v>790.81</v>
      </c>
      <c r="E44" s="68">
        <v>4.84</v>
      </c>
    </row>
    <row r="45" spans="2:6" outlineLevel="2" x14ac:dyDescent="0.3">
      <c r="B45" t="s">
        <v>744</v>
      </c>
      <c r="C45" t="s">
        <v>771</v>
      </c>
      <c r="D45" s="68">
        <v>14989.48</v>
      </c>
      <c r="E45" s="68">
        <v>91.55</v>
      </c>
    </row>
    <row r="46" spans="2:6" outlineLevel="1" x14ac:dyDescent="0.3">
      <c r="B46" s="1" t="s">
        <v>759</v>
      </c>
      <c r="D46" s="68">
        <f>SUBTOTAL(9,D40:D45)</f>
        <v>41588.950000000004</v>
      </c>
      <c r="E46" s="68">
        <f>SUBTOTAL(9,E40:E45)</f>
        <v>237.24</v>
      </c>
      <c r="F46">
        <v>41351.710000000006</v>
      </c>
    </row>
    <row r="47" spans="2:6" outlineLevel="2" x14ac:dyDescent="0.3">
      <c r="B47" t="s">
        <v>745</v>
      </c>
      <c r="C47" t="s">
        <v>776</v>
      </c>
      <c r="D47" s="68">
        <v>0</v>
      </c>
      <c r="E47" s="68">
        <v>6048</v>
      </c>
    </row>
    <row r="48" spans="2:6" outlineLevel="1" x14ac:dyDescent="0.3">
      <c r="B48" s="1" t="s">
        <v>760</v>
      </c>
      <c r="D48" s="68">
        <f>SUBTOTAL(9,D47:D47)</f>
        <v>0</v>
      </c>
      <c r="E48" s="68">
        <f>SUBTOTAL(9,E47:E47)</f>
        <v>6048</v>
      </c>
      <c r="F48">
        <v>-6048</v>
      </c>
    </row>
    <row r="49" spans="2:6" outlineLevel="2" x14ac:dyDescent="0.3">
      <c r="B49" t="s">
        <v>746</v>
      </c>
      <c r="C49" t="s">
        <v>789</v>
      </c>
      <c r="D49" s="68">
        <v>45</v>
      </c>
      <c r="E49" s="68">
        <v>0</v>
      </c>
      <c r="F49">
        <v>45</v>
      </c>
    </row>
    <row r="50" spans="2:6" outlineLevel="1" x14ac:dyDescent="0.3">
      <c r="B50" s="1" t="s">
        <v>761</v>
      </c>
      <c r="D50" s="68">
        <f>SUBTOTAL(9,D49:D49)</f>
        <v>45</v>
      </c>
      <c r="E50" s="68">
        <f>SUBTOTAL(9,E49:E49)</f>
        <v>0</v>
      </c>
      <c r="F50">
        <v>45</v>
      </c>
    </row>
    <row r="51" spans="2:6" outlineLevel="2" x14ac:dyDescent="0.3">
      <c r="B51" t="s">
        <v>747</v>
      </c>
      <c r="C51" t="s">
        <v>790</v>
      </c>
      <c r="D51" s="68">
        <v>405</v>
      </c>
      <c r="E51" s="68">
        <v>0</v>
      </c>
      <c r="F51">
        <v>405</v>
      </c>
    </row>
    <row r="52" spans="2:6" outlineLevel="2" x14ac:dyDescent="0.3">
      <c r="B52" t="s">
        <v>747</v>
      </c>
      <c r="C52" t="s">
        <v>791</v>
      </c>
      <c r="D52" s="68">
        <v>27.5</v>
      </c>
      <c r="E52" s="68">
        <v>0</v>
      </c>
      <c r="F52">
        <v>27.5</v>
      </c>
    </row>
    <row r="53" spans="2:6" outlineLevel="2" x14ac:dyDescent="0.3">
      <c r="B53" t="s">
        <v>747</v>
      </c>
      <c r="C53" t="s">
        <v>792</v>
      </c>
      <c r="D53" s="68">
        <v>30</v>
      </c>
      <c r="E53" s="68">
        <v>0</v>
      </c>
      <c r="F53">
        <v>30</v>
      </c>
    </row>
    <row r="54" spans="2:6" outlineLevel="1" x14ac:dyDescent="0.3">
      <c r="B54" s="1" t="s">
        <v>762</v>
      </c>
      <c r="D54" s="68">
        <f>SUBTOTAL(9,D51:D53)</f>
        <v>462.5</v>
      </c>
      <c r="E54" s="68">
        <f>SUBTOTAL(9,E51:E53)</f>
        <v>0</v>
      </c>
      <c r="F54">
        <v>462.5</v>
      </c>
    </row>
    <row r="55" spans="2:6" outlineLevel="2" x14ac:dyDescent="0.3">
      <c r="B55" t="s">
        <v>748</v>
      </c>
      <c r="C55" t="s">
        <v>793</v>
      </c>
      <c r="D55" s="68">
        <v>137</v>
      </c>
      <c r="E55" s="68">
        <v>0</v>
      </c>
      <c r="F55">
        <v>137</v>
      </c>
    </row>
    <row r="56" spans="2:6" outlineLevel="1" x14ac:dyDescent="0.3">
      <c r="B56" s="1" t="s">
        <v>763</v>
      </c>
      <c r="D56" s="68">
        <f>SUBTOTAL(9,D55:D55)</f>
        <v>137</v>
      </c>
      <c r="E56" s="68">
        <f>SUBTOTAL(9,E55:E55)</f>
        <v>0</v>
      </c>
      <c r="F56">
        <v>137</v>
      </c>
    </row>
    <row r="57" spans="2:6" outlineLevel="2" x14ac:dyDescent="0.3">
      <c r="B57" t="s">
        <v>749</v>
      </c>
      <c r="C57" t="s">
        <v>794</v>
      </c>
      <c r="D57" s="68">
        <v>3005.69</v>
      </c>
      <c r="E57" s="68">
        <v>1032.3399999999999</v>
      </c>
      <c r="F57">
        <v>1973.3500000000001</v>
      </c>
    </row>
    <row r="58" spans="2:6" outlineLevel="1" x14ac:dyDescent="0.3">
      <c r="B58" s="1" t="s">
        <v>764</v>
      </c>
      <c r="D58" s="68">
        <f>SUBTOTAL(9,D57:D57)</f>
        <v>3005.69</v>
      </c>
      <c r="E58" s="68">
        <f>SUBTOTAL(9,E57:E57)</f>
        <v>1032.3399999999999</v>
      </c>
      <c r="F58">
        <v>1973.3500000000001</v>
      </c>
    </row>
    <row r="59" spans="2:6" x14ac:dyDescent="0.3">
      <c r="B59" s="1" t="s">
        <v>695</v>
      </c>
      <c r="D59" s="68">
        <f>SUBTOTAL(9,D6:D57)</f>
        <v>315506.5</v>
      </c>
      <c r="E59" s="68">
        <f>SUBTOTAL(9,E6:E57)</f>
        <v>315535.86000000004</v>
      </c>
    </row>
  </sheetData>
  <pageMargins left="0.7" right="0.7" top="0.75" bottom="0.75" header="0.3" footer="0.3"/>
  <pageSetup fitToHeight="0"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F168"/>
  <sheetViews>
    <sheetView showGridLines="0" workbookViewId="0">
      <selection activeCell="B5" sqref="B5"/>
    </sheetView>
  </sheetViews>
  <sheetFormatPr defaultRowHeight="14.4" outlineLevelRow="2" x14ac:dyDescent="0.3"/>
  <cols>
    <col min="1" max="1" width="1.109375" customWidth="1"/>
    <col min="2" max="2" width="19.33203125" bestFit="1" customWidth="1"/>
    <col min="3" max="3" width="12.44140625" bestFit="1" customWidth="1"/>
    <col min="4" max="4" width="29.33203125" bestFit="1" customWidth="1"/>
    <col min="5" max="6" width="18.6640625" style="68" customWidth="1"/>
  </cols>
  <sheetData>
    <row r="1" spans="2:6" ht="15" customHeight="1" x14ac:dyDescent="0.3"/>
    <row r="2" spans="2:6" ht="15" customHeight="1" x14ac:dyDescent="0.3"/>
    <row r="3" spans="2:6" ht="15" customHeight="1" x14ac:dyDescent="0.3"/>
    <row r="4" spans="2:6" ht="15" customHeight="1" x14ac:dyDescent="0.3"/>
    <row r="5" spans="2:6" x14ac:dyDescent="0.3">
      <c r="B5" s="1" t="s">
        <v>637</v>
      </c>
      <c r="C5" s="1" t="s">
        <v>795</v>
      </c>
      <c r="D5" s="1" t="s">
        <v>220</v>
      </c>
      <c r="E5" s="67" t="s">
        <v>733</v>
      </c>
      <c r="F5" s="67" t="s">
        <v>734</v>
      </c>
    </row>
    <row r="6" spans="2:6" outlineLevel="1" x14ac:dyDescent="0.3">
      <c r="D6" t="s">
        <v>735</v>
      </c>
      <c r="E6" s="68">
        <v>0</v>
      </c>
      <c r="F6" s="68">
        <v>10891.92</v>
      </c>
    </row>
    <row r="7" spans="2:6" outlineLevel="1" x14ac:dyDescent="0.3">
      <c r="D7" t="s">
        <v>737</v>
      </c>
      <c r="E7" s="68">
        <v>0</v>
      </c>
      <c r="F7" s="68">
        <v>292.5</v>
      </c>
    </row>
    <row r="8" spans="2:6" outlineLevel="1" x14ac:dyDescent="0.3">
      <c r="D8" t="s">
        <v>796</v>
      </c>
      <c r="E8" s="68">
        <v>1040</v>
      </c>
      <c r="F8" s="68">
        <v>1560</v>
      </c>
    </row>
    <row r="9" spans="2:6" outlineLevel="1" x14ac:dyDescent="0.3">
      <c r="D9" t="s">
        <v>739</v>
      </c>
      <c r="E9" s="68">
        <v>0</v>
      </c>
      <c r="F9" s="68">
        <v>9918.08</v>
      </c>
    </row>
    <row r="10" spans="2:6" outlineLevel="1" x14ac:dyDescent="0.3">
      <c r="D10" t="s">
        <v>740</v>
      </c>
      <c r="E10" s="68">
        <v>19500</v>
      </c>
      <c r="F10" s="68">
        <v>0</v>
      </c>
    </row>
    <row r="11" spans="2:6" outlineLevel="1" x14ac:dyDescent="0.3">
      <c r="D11" t="s">
        <v>742</v>
      </c>
      <c r="E11" s="68">
        <v>292.5</v>
      </c>
      <c r="F11" s="68">
        <v>0</v>
      </c>
    </row>
    <row r="12" spans="2:6" outlineLevel="1" x14ac:dyDescent="0.3">
      <c r="D12" t="s">
        <v>797</v>
      </c>
      <c r="E12" s="68">
        <v>1560</v>
      </c>
      <c r="F12" s="68">
        <v>0</v>
      </c>
    </row>
    <row r="13" spans="2:6" outlineLevel="1" x14ac:dyDescent="0.3">
      <c r="D13" t="s">
        <v>746</v>
      </c>
      <c r="E13" s="68">
        <v>45</v>
      </c>
      <c r="F13" s="68">
        <v>0</v>
      </c>
    </row>
    <row r="14" spans="2:6" outlineLevel="1" x14ac:dyDescent="0.3">
      <c r="D14" t="s">
        <v>747</v>
      </c>
      <c r="E14" s="68">
        <v>225</v>
      </c>
      <c r="F14" s="68">
        <v>0</v>
      </c>
    </row>
    <row r="15" spans="2:6" outlineLevel="1" x14ac:dyDescent="0.3">
      <c r="D15" t="s">
        <v>749</v>
      </c>
      <c r="E15" s="68">
        <v>3005.69</v>
      </c>
      <c r="F15" s="68">
        <v>1032.3399999999999</v>
      </c>
    </row>
    <row r="16" spans="2:6" hidden="1" outlineLevel="2" x14ac:dyDescent="0.3">
      <c r="B16" t="s">
        <v>798</v>
      </c>
      <c r="D16" t="s">
        <v>735</v>
      </c>
      <c r="E16" s="68">
        <v>0</v>
      </c>
      <c r="F16" s="68">
        <v>25939.18</v>
      </c>
    </row>
    <row r="17" spans="2:6" hidden="1" outlineLevel="2" x14ac:dyDescent="0.3">
      <c r="B17" t="s">
        <v>798</v>
      </c>
      <c r="D17" t="s">
        <v>799</v>
      </c>
      <c r="E17" s="68">
        <v>1341.18</v>
      </c>
      <c r="F17" s="68">
        <v>1341.18</v>
      </c>
    </row>
    <row r="18" spans="2:6" hidden="1" outlineLevel="2" x14ac:dyDescent="0.3">
      <c r="B18" t="s">
        <v>798</v>
      </c>
      <c r="D18" t="s">
        <v>737</v>
      </c>
      <c r="E18" s="68">
        <v>0</v>
      </c>
      <c r="F18" s="68">
        <v>680.03</v>
      </c>
    </row>
    <row r="19" spans="2:6" hidden="1" outlineLevel="2" x14ac:dyDescent="0.3">
      <c r="B19" t="s">
        <v>798</v>
      </c>
      <c r="D19" t="s">
        <v>796</v>
      </c>
      <c r="E19" s="68">
        <v>6934.38</v>
      </c>
      <c r="F19" s="68">
        <v>3671.61</v>
      </c>
    </row>
    <row r="20" spans="2:6" hidden="1" outlineLevel="2" x14ac:dyDescent="0.3">
      <c r="B20" t="s">
        <v>798</v>
      </c>
      <c r="D20" t="s">
        <v>739</v>
      </c>
      <c r="E20" s="68">
        <v>0</v>
      </c>
      <c r="F20" s="68">
        <v>37013.07</v>
      </c>
    </row>
    <row r="21" spans="2:6" hidden="1" outlineLevel="2" x14ac:dyDescent="0.3">
      <c r="B21" t="s">
        <v>798</v>
      </c>
      <c r="D21" t="s">
        <v>740</v>
      </c>
      <c r="E21" s="68">
        <v>46295.13</v>
      </c>
      <c r="F21" s="68">
        <v>0</v>
      </c>
    </row>
    <row r="22" spans="2:6" hidden="1" outlineLevel="2" x14ac:dyDescent="0.3">
      <c r="B22" t="s">
        <v>798</v>
      </c>
      <c r="D22" t="s">
        <v>742</v>
      </c>
      <c r="E22" s="68">
        <v>680.03</v>
      </c>
      <c r="F22" s="68">
        <v>0</v>
      </c>
    </row>
    <row r="23" spans="2:6" hidden="1" outlineLevel="2" x14ac:dyDescent="0.3">
      <c r="B23" t="s">
        <v>798</v>
      </c>
      <c r="D23" t="s">
        <v>797</v>
      </c>
      <c r="E23" s="68">
        <v>3671.61</v>
      </c>
      <c r="F23" s="68">
        <v>0</v>
      </c>
    </row>
    <row r="24" spans="2:6" hidden="1" outlineLevel="2" x14ac:dyDescent="0.3">
      <c r="B24" t="s">
        <v>798</v>
      </c>
      <c r="D24" t="s">
        <v>800</v>
      </c>
      <c r="E24" s="68">
        <v>8649.67</v>
      </c>
      <c r="F24" s="68">
        <v>0</v>
      </c>
    </row>
    <row r="25" spans="2:6" hidden="1" outlineLevel="2" x14ac:dyDescent="0.3">
      <c r="B25" t="s">
        <v>798</v>
      </c>
      <c r="D25" t="s">
        <v>745</v>
      </c>
      <c r="E25" s="68">
        <v>0</v>
      </c>
      <c r="F25" s="68">
        <v>1341.18</v>
      </c>
    </row>
    <row r="26" spans="2:6" hidden="1" outlineLevel="2" x14ac:dyDescent="0.3">
      <c r="B26" t="s">
        <v>798</v>
      </c>
      <c r="D26" t="s">
        <v>748</v>
      </c>
      <c r="E26" s="68">
        <v>30</v>
      </c>
      <c r="F26" s="68">
        <v>0</v>
      </c>
    </row>
    <row r="27" spans="2:6" hidden="1" outlineLevel="2" x14ac:dyDescent="0.3">
      <c r="B27" t="s">
        <v>798</v>
      </c>
      <c r="C27" t="s">
        <v>801</v>
      </c>
      <c r="D27" t="s">
        <v>735</v>
      </c>
      <c r="E27" s="68">
        <v>0</v>
      </c>
      <c r="F27" s="68">
        <v>165.83</v>
      </c>
    </row>
    <row r="28" spans="2:6" hidden="1" outlineLevel="2" x14ac:dyDescent="0.3">
      <c r="B28" t="s">
        <v>798</v>
      </c>
      <c r="C28" t="s">
        <v>801</v>
      </c>
      <c r="D28" t="s">
        <v>799</v>
      </c>
      <c r="E28" s="68">
        <v>12.34</v>
      </c>
      <c r="F28" s="68">
        <v>12.34</v>
      </c>
    </row>
    <row r="29" spans="2:6" hidden="1" outlineLevel="2" x14ac:dyDescent="0.3">
      <c r="B29" t="s">
        <v>798</v>
      </c>
      <c r="C29" t="s">
        <v>801</v>
      </c>
      <c r="D29" t="s">
        <v>737</v>
      </c>
      <c r="E29" s="68">
        <v>0</v>
      </c>
      <c r="F29" s="68">
        <v>4.3499999999999996</v>
      </c>
    </row>
    <row r="30" spans="2:6" hidden="1" outlineLevel="2" x14ac:dyDescent="0.3">
      <c r="B30" t="s">
        <v>798</v>
      </c>
      <c r="C30" t="s">
        <v>801</v>
      </c>
      <c r="D30" t="s">
        <v>796</v>
      </c>
      <c r="E30" s="68">
        <v>0</v>
      </c>
      <c r="F30" s="68">
        <v>23.21</v>
      </c>
    </row>
    <row r="31" spans="2:6" hidden="1" outlineLevel="2" x14ac:dyDescent="0.3">
      <c r="B31" t="s">
        <v>798</v>
      </c>
      <c r="C31" t="s">
        <v>801</v>
      </c>
      <c r="D31" t="s">
        <v>739</v>
      </c>
      <c r="E31" s="68">
        <v>0</v>
      </c>
      <c r="F31" s="68">
        <v>174.76</v>
      </c>
    </row>
    <row r="32" spans="2:6" hidden="1" outlineLevel="2" x14ac:dyDescent="0.3">
      <c r="B32" t="s">
        <v>798</v>
      </c>
      <c r="C32" t="s">
        <v>801</v>
      </c>
      <c r="D32" t="s">
        <v>740</v>
      </c>
      <c r="E32" s="68">
        <v>290.08999999999997</v>
      </c>
      <c r="F32" s="68">
        <v>0</v>
      </c>
    </row>
    <row r="33" spans="2:6" hidden="1" outlineLevel="2" x14ac:dyDescent="0.3">
      <c r="B33" t="s">
        <v>798</v>
      </c>
      <c r="C33" t="s">
        <v>801</v>
      </c>
      <c r="D33" t="s">
        <v>742</v>
      </c>
      <c r="E33" s="68">
        <v>4.3499999999999996</v>
      </c>
      <c r="F33" s="68">
        <v>0</v>
      </c>
    </row>
    <row r="34" spans="2:6" hidden="1" outlineLevel="2" x14ac:dyDescent="0.3">
      <c r="B34" t="s">
        <v>798</v>
      </c>
      <c r="C34" t="s">
        <v>801</v>
      </c>
      <c r="D34" t="s">
        <v>797</v>
      </c>
      <c r="E34" s="68">
        <v>23.21</v>
      </c>
      <c r="F34" s="68">
        <v>0</v>
      </c>
    </row>
    <row r="35" spans="2:6" hidden="1" outlineLevel="2" x14ac:dyDescent="0.3">
      <c r="B35" t="s">
        <v>798</v>
      </c>
      <c r="C35" t="s">
        <v>801</v>
      </c>
      <c r="D35" t="s">
        <v>800</v>
      </c>
      <c r="E35" s="68">
        <v>64</v>
      </c>
      <c r="F35" s="68">
        <v>0</v>
      </c>
    </row>
    <row r="36" spans="2:6" hidden="1" outlineLevel="2" x14ac:dyDescent="0.3">
      <c r="B36" t="s">
        <v>798</v>
      </c>
      <c r="C36" t="s">
        <v>801</v>
      </c>
      <c r="D36" t="s">
        <v>745</v>
      </c>
      <c r="E36" s="68">
        <v>0</v>
      </c>
      <c r="F36" s="68">
        <v>12.34</v>
      </c>
    </row>
    <row r="37" spans="2:6" hidden="1" outlineLevel="2" x14ac:dyDescent="0.3">
      <c r="B37" t="s">
        <v>798</v>
      </c>
      <c r="C37" t="s">
        <v>802</v>
      </c>
      <c r="D37" t="s">
        <v>735</v>
      </c>
      <c r="E37" s="68">
        <v>0</v>
      </c>
      <c r="F37" s="68">
        <v>794.78</v>
      </c>
    </row>
    <row r="38" spans="2:6" hidden="1" outlineLevel="2" x14ac:dyDescent="0.3">
      <c r="B38" t="s">
        <v>798</v>
      </c>
      <c r="C38" t="s">
        <v>802</v>
      </c>
      <c r="D38" t="s">
        <v>799</v>
      </c>
      <c r="E38" s="68">
        <v>29.73</v>
      </c>
      <c r="F38" s="68">
        <v>29.73</v>
      </c>
    </row>
    <row r="39" spans="2:6" hidden="1" outlineLevel="2" x14ac:dyDescent="0.3">
      <c r="B39" t="s">
        <v>798</v>
      </c>
      <c r="C39" t="s">
        <v>802</v>
      </c>
      <c r="D39" t="s">
        <v>737</v>
      </c>
      <c r="E39" s="68">
        <v>17.34</v>
      </c>
      <c r="F39" s="68">
        <v>17.34</v>
      </c>
    </row>
    <row r="40" spans="2:6" hidden="1" outlineLevel="2" x14ac:dyDescent="0.3">
      <c r="B40" t="s">
        <v>798</v>
      </c>
      <c r="C40" t="s">
        <v>802</v>
      </c>
      <c r="D40" t="s">
        <v>796</v>
      </c>
      <c r="E40" s="68">
        <v>99.82</v>
      </c>
      <c r="F40" s="68">
        <v>99.82</v>
      </c>
    </row>
    <row r="41" spans="2:6" hidden="1" outlineLevel="2" x14ac:dyDescent="0.3">
      <c r="B41" t="s">
        <v>798</v>
      </c>
      <c r="C41" t="s">
        <v>802</v>
      </c>
      <c r="D41" t="s">
        <v>739</v>
      </c>
      <c r="E41" s="68">
        <v>0</v>
      </c>
      <c r="F41" s="68">
        <v>838.2</v>
      </c>
    </row>
    <row r="42" spans="2:6" hidden="1" outlineLevel="2" x14ac:dyDescent="0.3">
      <c r="B42" t="s">
        <v>798</v>
      </c>
      <c r="C42" t="s">
        <v>802</v>
      </c>
      <c r="D42" t="s">
        <v>740</v>
      </c>
      <c r="E42" s="68">
        <v>1247.83</v>
      </c>
      <c r="F42" s="68">
        <v>0</v>
      </c>
    </row>
    <row r="43" spans="2:6" hidden="1" outlineLevel="2" x14ac:dyDescent="0.3">
      <c r="B43" t="s">
        <v>798</v>
      </c>
      <c r="C43" t="s">
        <v>802</v>
      </c>
      <c r="D43" t="s">
        <v>742</v>
      </c>
      <c r="E43" s="68">
        <v>17.34</v>
      </c>
      <c r="F43" s="68">
        <v>0</v>
      </c>
    </row>
    <row r="44" spans="2:6" hidden="1" outlineLevel="2" x14ac:dyDescent="0.3">
      <c r="B44" t="s">
        <v>798</v>
      </c>
      <c r="C44" t="s">
        <v>802</v>
      </c>
      <c r="D44" t="s">
        <v>797</v>
      </c>
      <c r="E44" s="68">
        <v>99.82</v>
      </c>
      <c r="F44" s="68">
        <v>0</v>
      </c>
    </row>
    <row r="45" spans="2:6" hidden="1" outlineLevel="2" x14ac:dyDescent="0.3">
      <c r="B45" t="s">
        <v>798</v>
      </c>
      <c r="C45" t="s">
        <v>802</v>
      </c>
      <c r="D45" t="s">
        <v>800</v>
      </c>
      <c r="E45" s="68">
        <v>303.18</v>
      </c>
      <c r="F45" s="68">
        <v>0</v>
      </c>
    </row>
    <row r="46" spans="2:6" hidden="1" outlineLevel="2" x14ac:dyDescent="0.3">
      <c r="B46" t="s">
        <v>798</v>
      </c>
      <c r="C46" t="s">
        <v>802</v>
      </c>
      <c r="D46" t="s">
        <v>745</v>
      </c>
      <c r="E46" s="68">
        <v>0</v>
      </c>
      <c r="F46" s="68">
        <v>29.73</v>
      </c>
    </row>
    <row r="47" spans="2:6" hidden="1" outlineLevel="2" x14ac:dyDescent="0.3">
      <c r="B47" t="s">
        <v>798</v>
      </c>
      <c r="C47" t="s">
        <v>803</v>
      </c>
      <c r="D47" t="s">
        <v>735</v>
      </c>
      <c r="E47" s="68">
        <v>0</v>
      </c>
      <c r="F47" s="68">
        <v>3443.62</v>
      </c>
    </row>
    <row r="48" spans="2:6" hidden="1" outlineLevel="2" x14ac:dyDescent="0.3">
      <c r="B48" t="s">
        <v>798</v>
      </c>
      <c r="C48" t="s">
        <v>803</v>
      </c>
      <c r="D48" t="s">
        <v>799</v>
      </c>
      <c r="E48" s="68">
        <v>495.89</v>
      </c>
      <c r="F48" s="68">
        <v>495.89</v>
      </c>
    </row>
    <row r="49" spans="2:6" hidden="1" outlineLevel="2" x14ac:dyDescent="0.3">
      <c r="B49" t="s">
        <v>798</v>
      </c>
      <c r="C49" t="s">
        <v>803</v>
      </c>
      <c r="D49" t="s">
        <v>737</v>
      </c>
      <c r="E49" s="68">
        <v>0</v>
      </c>
      <c r="F49" s="68">
        <v>161.21</v>
      </c>
    </row>
    <row r="50" spans="2:6" hidden="1" outlineLevel="2" x14ac:dyDescent="0.3">
      <c r="B50" t="s">
        <v>798</v>
      </c>
      <c r="C50" t="s">
        <v>803</v>
      </c>
      <c r="D50" t="s">
        <v>796</v>
      </c>
      <c r="E50" s="68">
        <v>563.62</v>
      </c>
      <c r="F50" s="68">
        <v>859.78</v>
      </c>
    </row>
    <row r="51" spans="2:6" hidden="1" outlineLevel="2" x14ac:dyDescent="0.3">
      <c r="B51" t="s">
        <v>798</v>
      </c>
      <c r="C51" t="s">
        <v>803</v>
      </c>
      <c r="D51" t="s">
        <v>739</v>
      </c>
      <c r="E51" s="68">
        <v>0</v>
      </c>
      <c r="F51" s="68">
        <v>9517.35</v>
      </c>
    </row>
    <row r="52" spans="2:6" hidden="1" outlineLevel="2" x14ac:dyDescent="0.3">
      <c r="B52" t="s">
        <v>798</v>
      </c>
      <c r="C52" t="s">
        <v>803</v>
      </c>
      <c r="D52" t="s">
        <v>740</v>
      </c>
      <c r="E52" s="68">
        <v>10747.51</v>
      </c>
      <c r="F52" s="68">
        <v>0</v>
      </c>
    </row>
    <row r="53" spans="2:6" hidden="1" outlineLevel="2" x14ac:dyDescent="0.3">
      <c r="B53" t="s">
        <v>798</v>
      </c>
      <c r="C53" t="s">
        <v>803</v>
      </c>
      <c r="D53" t="s">
        <v>742</v>
      </c>
      <c r="E53" s="68">
        <v>161.21</v>
      </c>
      <c r="F53" s="68">
        <v>0</v>
      </c>
    </row>
    <row r="54" spans="2:6" hidden="1" outlineLevel="2" x14ac:dyDescent="0.3">
      <c r="B54" t="s">
        <v>798</v>
      </c>
      <c r="C54" t="s">
        <v>803</v>
      </c>
      <c r="D54" t="s">
        <v>797</v>
      </c>
      <c r="E54" s="68">
        <v>859.78</v>
      </c>
      <c r="F54" s="68">
        <v>0</v>
      </c>
    </row>
    <row r="55" spans="2:6" hidden="1" outlineLevel="2" x14ac:dyDescent="0.3">
      <c r="B55" t="s">
        <v>798</v>
      </c>
      <c r="C55" t="s">
        <v>803</v>
      </c>
      <c r="D55" t="s">
        <v>800</v>
      </c>
      <c r="E55" s="68">
        <v>2131.7600000000002</v>
      </c>
      <c r="F55" s="68">
        <v>0</v>
      </c>
    </row>
    <row r="56" spans="2:6" hidden="1" outlineLevel="2" x14ac:dyDescent="0.3">
      <c r="B56" t="s">
        <v>798</v>
      </c>
      <c r="C56" t="s">
        <v>803</v>
      </c>
      <c r="D56" t="s">
        <v>745</v>
      </c>
      <c r="E56" s="68">
        <v>0</v>
      </c>
      <c r="F56" s="68">
        <v>495.89</v>
      </c>
    </row>
    <row r="57" spans="2:6" outlineLevel="1" collapsed="1" x14ac:dyDescent="0.3">
      <c r="B57" s="67" t="s">
        <v>809</v>
      </c>
      <c r="E57" s="68">
        <f>SUBTOTAL(9,E16:E56)</f>
        <v>84770.819999999992</v>
      </c>
      <c r="F57" s="68">
        <f>SUBTOTAL(9,F16:F56)</f>
        <v>87162.42</v>
      </c>
    </row>
    <row r="58" spans="2:6" hidden="1" outlineLevel="2" x14ac:dyDescent="0.3">
      <c r="B58" t="s">
        <v>804</v>
      </c>
      <c r="D58" t="s">
        <v>735</v>
      </c>
      <c r="E58" s="68">
        <v>313.23</v>
      </c>
      <c r="F58" s="68">
        <v>6546.23</v>
      </c>
    </row>
    <row r="59" spans="2:6" hidden="1" outlineLevel="2" x14ac:dyDescent="0.3">
      <c r="B59" t="s">
        <v>804</v>
      </c>
      <c r="D59" t="s">
        <v>799</v>
      </c>
      <c r="E59" s="68">
        <v>269.45999999999998</v>
      </c>
      <c r="F59" s="68">
        <v>269.45999999999998</v>
      </c>
    </row>
    <row r="60" spans="2:6" hidden="1" outlineLevel="2" x14ac:dyDescent="0.3">
      <c r="B60" t="s">
        <v>804</v>
      </c>
      <c r="D60" t="s">
        <v>737</v>
      </c>
      <c r="E60" s="68">
        <v>18.87</v>
      </c>
      <c r="F60" s="68">
        <v>264.66000000000003</v>
      </c>
    </row>
    <row r="61" spans="2:6" hidden="1" outlineLevel="2" x14ac:dyDescent="0.3">
      <c r="B61" t="s">
        <v>804</v>
      </c>
      <c r="D61" t="s">
        <v>796</v>
      </c>
      <c r="E61" s="68">
        <v>2245.0500000000002</v>
      </c>
      <c r="F61" s="68">
        <v>1440.11</v>
      </c>
    </row>
    <row r="62" spans="2:6" hidden="1" outlineLevel="2" x14ac:dyDescent="0.3">
      <c r="B62" t="s">
        <v>804</v>
      </c>
      <c r="D62" t="s">
        <v>739</v>
      </c>
      <c r="E62" s="68">
        <v>1231.8900000000001</v>
      </c>
      <c r="F62" s="68">
        <v>17140.25</v>
      </c>
    </row>
    <row r="63" spans="2:6" hidden="1" outlineLevel="2" x14ac:dyDescent="0.3">
      <c r="B63" t="s">
        <v>804</v>
      </c>
      <c r="D63" t="s">
        <v>740</v>
      </c>
      <c r="E63" s="68">
        <v>18001.330000000002</v>
      </c>
      <c r="F63" s="68">
        <v>1257.8800000000001</v>
      </c>
    </row>
    <row r="64" spans="2:6" hidden="1" outlineLevel="2" x14ac:dyDescent="0.3">
      <c r="B64" t="s">
        <v>804</v>
      </c>
      <c r="D64" t="s">
        <v>742</v>
      </c>
      <c r="E64" s="68">
        <v>264.66000000000003</v>
      </c>
      <c r="F64" s="68">
        <v>18.87</v>
      </c>
    </row>
    <row r="65" spans="2:6" hidden="1" outlineLevel="2" x14ac:dyDescent="0.3">
      <c r="B65" t="s">
        <v>804</v>
      </c>
      <c r="D65" t="s">
        <v>797</v>
      </c>
      <c r="E65" s="68">
        <v>1440.11</v>
      </c>
      <c r="F65" s="68">
        <v>100.63</v>
      </c>
    </row>
    <row r="66" spans="2:6" hidden="1" outlineLevel="2" x14ac:dyDescent="0.3">
      <c r="B66" t="s">
        <v>804</v>
      </c>
      <c r="D66" t="s">
        <v>800</v>
      </c>
      <c r="E66" s="68">
        <v>3636.96</v>
      </c>
      <c r="F66" s="68">
        <v>237.24</v>
      </c>
    </row>
    <row r="67" spans="2:6" hidden="1" outlineLevel="2" x14ac:dyDescent="0.3">
      <c r="B67" t="s">
        <v>804</v>
      </c>
      <c r="D67" t="s">
        <v>745</v>
      </c>
      <c r="E67" s="68">
        <v>0</v>
      </c>
      <c r="F67" s="68">
        <v>269.45999999999998</v>
      </c>
    </row>
    <row r="68" spans="2:6" hidden="1" outlineLevel="2" x14ac:dyDescent="0.3">
      <c r="B68" t="s">
        <v>804</v>
      </c>
      <c r="C68" t="s">
        <v>802</v>
      </c>
      <c r="D68" t="s">
        <v>735</v>
      </c>
      <c r="E68" s="68">
        <v>0</v>
      </c>
      <c r="F68" s="68">
        <v>1295.58</v>
      </c>
    </row>
    <row r="69" spans="2:6" hidden="1" outlineLevel="2" x14ac:dyDescent="0.3">
      <c r="B69" t="s">
        <v>804</v>
      </c>
      <c r="C69" t="s">
        <v>802</v>
      </c>
      <c r="D69" t="s">
        <v>799</v>
      </c>
      <c r="E69" s="68">
        <v>235.58</v>
      </c>
      <c r="F69" s="68">
        <v>235.58</v>
      </c>
    </row>
    <row r="70" spans="2:6" hidden="1" outlineLevel="2" x14ac:dyDescent="0.3">
      <c r="B70" t="s">
        <v>804</v>
      </c>
      <c r="C70" t="s">
        <v>802</v>
      </c>
      <c r="D70" t="s">
        <v>737</v>
      </c>
      <c r="E70" s="68">
        <v>0</v>
      </c>
      <c r="F70" s="68">
        <v>65.33</v>
      </c>
    </row>
    <row r="71" spans="2:6" hidden="1" outlineLevel="2" x14ac:dyDescent="0.3">
      <c r="B71" t="s">
        <v>804</v>
      </c>
      <c r="C71" t="s">
        <v>802</v>
      </c>
      <c r="D71" t="s">
        <v>796</v>
      </c>
      <c r="E71" s="68">
        <v>203.94</v>
      </c>
      <c r="F71" s="68">
        <v>348.4</v>
      </c>
    </row>
    <row r="72" spans="2:6" hidden="1" outlineLevel="2" x14ac:dyDescent="0.3">
      <c r="B72" t="s">
        <v>804</v>
      </c>
      <c r="C72" t="s">
        <v>802</v>
      </c>
      <c r="D72" t="s">
        <v>739</v>
      </c>
      <c r="E72" s="68">
        <v>0</v>
      </c>
      <c r="F72" s="68">
        <v>4005.64</v>
      </c>
    </row>
    <row r="73" spans="2:6" hidden="1" outlineLevel="2" x14ac:dyDescent="0.3">
      <c r="B73" t="s">
        <v>804</v>
      </c>
      <c r="C73" t="s">
        <v>802</v>
      </c>
      <c r="D73" t="s">
        <v>740</v>
      </c>
      <c r="E73" s="68">
        <v>4354.92</v>
      </c>
      <c r="F73" s="68">
        <v>0</v>
      </c>
    </row>
    <row r="74" spans="2:6" hidden="1" outlineLevel="2" x14ac:dyDescent="0.3">
      <c r="B74" t="s">
        <v>804</v>
      </c>
      <c r="C74" t="s">
        <v>802</v>
      </c>
      <c r="D74" t="s">
        <v>742</v>
      </c>
      <c r="E74" s="68">
        <v>65.33</v>
      </c>
      <c r="F74" s="68">
        <v>0</v>
      </c>
    </row>
    <row r="75" spans="2:6" hidden="1" outlineLevel="2" x14ac:dyDescent="0.3">
      <c r="B75" t="s">
        <v>804</v>
      </c>
      <c r="C75" t="s">
        <v>802</v>
      </c>
      <c r="D75" t="s">
        <v>797</v>
      </c>
      <c r="E75" s="68">
        <v>348.4</v>
      </c>
      <c r="F75" s="68">
        <v>0</v>
      </c>
    </row>
    <row r="76" spans="2:6" hidden="1" outlineLevel="2" x14ac:dyDescent="0.3">
      <c r="B76" t="s">
        <v>804</v>
      </c>
      <c r="C76" t="s">
        <v>802</v>
      </c>
      <c r="D76" t="s">
        <v>800</v>
      </c>
      <c r="E76" s="68">
        <v>996.17</v>
      </c>
      <c r="F76" s="68">
        <v>0</v>
      </c>
    </row>
    <row r="77" spans="2:6" hidden="1" outlineLevel="2" x14ac:dyDescent="0.3">
      <c r="B77" t="s">
        <v>804</v>
      </c>
      <c r="C77" t="s">
        <v>802</v>
      </c>
      <c r="D77" t="s">
        <v>745</v>
      </c>
      <c r="E77" s="68">
        <v>0</v>
      </c>
      <c r="F77" s="68">
        <v>235.58</v>
      </c>
    </row>
    <row r="78" spans="2:6" outlineLevel="1" collapsed="1" x14ac:dyDescent="0.3">
      <c r="B78" s="1" t="s">
        <v>810</v>
      </c>
      <c r="E78" s="68">
        <f>SUBTOTAL(9,E58:E77)</f>
        <v>33625.9</v>
      </c>
      <c r="F78" s="68">
        <f>SUBTOTAL(9,F58:F77)</f>
        <v>33730.900000000009</v>
      </c>
    </row>
    <row r="79" spans="2:6" hidden="1" outlineLevel="2" x14ac:dyDescent="0.3">
      <c r="B79" t="s">
        <v>805</v>
      </c>
      <c r="D79" t="s">
        <v>735</v>
      </c>
      <c r="E79" s="68">
        <v>344.23</v>
      </c>
      <c r="F79" s="68">
        <v>20841.669999999998</v>
      </c>
    </row>
    <row r="80" spans="2:6" hidden="1" outlineLevel="2" x14ac:dyDescent="0.3">
      <c r="B80" t="s">
        <v>805</v>
      </c>
      <c r="D80" t="s">
        <v>799</v>
      </c>
      <c r="E80" s="68">
        <v>1084.79</v>
      </c>
      <c r="F80" s="68">
        <v>1084.79</v>
      </c>
    </row>
    <row r="81" spans="2:6" hidden="1" outlineLevel="2" x14ac:dyDescent="0.3">
      <c r="B81" t="s">
        <v>805</v>
      </c>
      <c r="D81" t="s">
        <v>737</v>
      </c>
      <c r="E81" s="68">
        <v>0</v>
      </c>
      <c r="F81" s="68">
        <v>684.29</v>
      </c>
    </row>
    <row r="82" spans="2:6" hidden="1" outlineLevel="2" x14ac:dyDescent="0.3">
      <c r="B82" t="s">
        <v>805</v>
      </c>
      <c r="D82" t="s">
        <v>796</v>
      </c>
      <c r="E82" s="68">
        <v>7507.23</v>
      </c>
      <c r="F82" s="68">
        <v>3653.3</v>
      </c>
    </row>
    <row r="83" spans="2:6" hidden="1" outlineLevel="2" x14ac:dyDescent="0.3">
      <c r="B83" t="s">
        <v>805</v>
      </c>
      <c r="D83" t="s">
        <v>739</v>
      </c>
      <c r="E83" s="68">
        <v>504</v>
      </c>
      <c r="F83" s="68">
        <v>42225.43</v>
      </c>
    </row>
    <row r="84" spans="2:6" hidden="1" outlineLevel="2" x14ac:dyDescent="0.3">
      <c r="B84" t="s">
        <v>805</v>
      </c>
      <c r="D84" t="s">
        <v>740</v>
      </c>
      <c r="E84" s="68">
        <v>45666.29</v>
      </c>
      <c r="F84" s="68">
        <v>0</v>
      </c>
    </row>
    <row r="85" spans="2:6" hidden="1" outlineLevel="2" x14ac:dyDescent="0.3">
      <c r="B85" t="s">
        <v>805</v>
      </c>
      <c r="D85" t="s">
        <v>742</v>
      </c>
      <c r="E85" s="68">
        <v>684.29</v>
      </c>
      <c r="F85" s="68">
        <v>0</v>
      </c>
    </row>
    <row r="86" spans="2:6" hidden="1" outlineLevel="2" x14ac:dyDescent="0.3">
      <c r="B86" t="s">
        <v>805</v>
      </c>
      <c r="D86" t="s">
        <v>797</v>
      </c>
      <c r="E86" s="68">
        <v>3653.3</v>
      </c>
      <c r="F86" s="68">
        <v>0</v>
      </c>
    </row>
    <row r="87" spans="2:6" hidden="1" outlineLevel="2" x14ac:dyDescent="0.3">
      <c r="B87" t="s">
        <v>805</v>
      </c>
      <c r="D87" t="s">
        <v>800</v>
      </c>
      <c r="E87" s="68">
        <v>10093.66</v>
      </c>
      <c r="F87" s="68">
        <v>0</v>
      </c>
    </row>
    <row r="88" spans="2:6" hidden="1" outlineLevel="2" x14ac:dyDescent="0.3">
      <c r="B88" t="s">
        <v>805</v>
      </c>
      <c r="D88" t="s">
        <v>745</v>
      </c>
      <c r="E88" s="68">
        <v>0</v>
      </c>
      <c r="F88" s="68">
        <v>1084.79</v>
      </c>
    </row>
    <row r="89" spans="2:6" hidden="1" outlineLevel="2" x14ac:dyDescent="0.3">
      <c r="B89" t="s">
        <v>805</v>
      </c>
      <c r="D89" t="s">
        <v>747</v>
      </c>
      <c r="E89" s="68">
        <v>22.5</v>
      </c>
      <c r="F89" s="68">
        <v>0</v>
      </c>
    </row>
    <row r="90" spans="2:6" hidden="1" outlineLevel="2" x14ac:dyDescent="0.3">
      <c r="B90" t="s">
        <v>805</v>
      </c>
      <c r="C90" t="s">
        <v>801</v>
      </c>
      <c r="D90" t="s">
        <v>735</v>
      </c>
      <c r="E90" s="68">
        <v>0</v>
      </c>
      <c r="F90" s="68">
        <v>911.1</v>
      </c>
    </row>
    <row r="91" spans="2:6" hidden="1" outlineLevel="2" x14ac:dyDescent="0.3">
      <c r="B91" t="s">
        <v>805</v>
      </c>
      <c r="C91" t="s">
        <v>801</v>
      </c>
      <c r="D91" t="s">
        <v>799</v>
      </c>
      <c r="E91" s="68">
        <v>133.66</v>
      </c>
      <c r="F91" s="68">
        <v>133.66</v>
      </c>
    </row>
    <row r="92" spans="2:6" hidden="1" outlineLevel="2" x14ac:dyDescent="0.3">
      <c r="B92" t="s">
        <v>805</v>
      </c>
      <c r="C92" t="s">
        <v>801</v>
      </c>
      <c r="D92" t="s">
        <v>737</v>
      </c>
      <c r="E92" s="68">
        <v>0</v>
      </c>
      <c r="F92" s="68">
        <v>41.25</v>
      </c>
    </row>
    <row r="93" spans="2:6" hidden="1" outlineLevel="2" x14ac:dyDescent="0.3">
      <c r="B93" t="s">
        <v>805</v>
      </c>
      <c r="C93" t="s">
        <v>801</v>
      </c>
      <c r="D93" t="s">
        <v>796</v>
      </c>
      <c r="E93" s="68">
        <v>0</v>
      </c>
      <c r="F93" s="68">
        <v>220</v>
      </c>
    </row>
    <row r="94" spans="2:6" hidden="1" outlineLevel="2" x14ac:dyDescent="0.3">
      <c r="B94" t="s">
        <v>805</v>
      </c>
      <c r="C94" t="s">
        <v>801</v>
      </c>
      <c r="D94" t="s">
        <v>739</v>
      </c>
      <c r="E94" s="68">
        <v>0</v>
      </c>
      <c r="F94" s="68">
        <v>2166.84</v>
      </c>
    </row>
    <row r="95" spans="2:6" hidden="1" outlineLevel="2" x14ac:dyDescent="0.3">
      <c r="B95" t="s">
        <v>805</v>
      </c>
      <c r="C95" t="s">
        <v>801</v>
      </c>
      <c r="D95" t="s">
        <v>740</v>
      </c>
      <c r="E95" s="68">
        <v>2750</v>
      </c>
      <c r="F95" s="68">
        <v>0</v>
      </c>
    </row>
    <row r="96" spans="2:6" hidden="1" outlineLevel="2" x14ac:dyDescent="0.3">
      <c r="B96" t="s">
        <v>805</v>
      </c>
      <c r="C96" t="s">
        <v>801</v>
      </c>
      <c r="D96" t="s">
        <v>742</v>
      </c>
      <c r="E96" s="68">
        <v>41.25</v>
      </c>
      <c r="F96" s="68">
        <v>0</v>
      </c>
    </row>
    <row r="97" spans="2:6" hidden="1" outlineLevel="2" x14ac:dyDescent="0.3">
      <c r="B97" t="s">
        <v>805</v>
      </c>
      <c r="C97" t="s">
        <v>801</v>
      </c>
      <c r="D97" t="s">
        <v>797</v>
      </c>
      <c r="E97" s="68">
        <v>220</v>
      </c>
      <c r="F97" s="68">
        <v>0</v>
      </c>
    </row>
    <row r="98" spans="2:6" hidden="1" outlineLevel="2" x14ac:dyDescent="0.3">
      <c r="B98" t="s">
        <v>805</v>
      </c>
      <c r="C98" t="s">
        <v>801</v>
      </c>
      <c r="D98" t="s">
        <v>800</v>
      </c>
      <c r="E98" s="68">
        <v>472.6</v>
      </c>
      <c r="F98" s="68">
        <v>0</v>
      </c>
    </row>
    <row r="99" spans="2:6" hidden="1" outlineLevel="2" x14ac:dyDescent="0.3">
      <c r="B99" t="s">
        <v>805</v>
      </c>
      <c r="C99" t="s">
        <v>801</v>
      </c>
      <c r="D99" t="s">
        <v>745</v>
      </c>
      <c r="E99" s="68">
        <v>0</v>
      </c>
      <c r="F99" s="68">
        <v>133.66</v>
      </c>
    </row>
    <row r="100" spans="2:6" hidden="1" outlineLevel="2" x14ac:dyDescent="0.3">
      <c r="B100" t="s">
        <v>805</v>
      </c>
      <c r="C100" t="s">
        <v>803</v>
      </c>
      <c r="D100" t="s">
        <v>735</v>
      </c>
      <c r="E100" s="68">
        <v>0</v>
      </c>
      <c r="F100" s="68">
        <v>1287.95</v>
      </c>
    </row>
    <row r="101" spans="2:6" hidden="1" outlineLevel="2" x14ac:dyDescent="0.3">
      <c r="B101" t="s">
        <v>805</v>
      </c>
      <c r="C101" t="s">
        <v>803</v>
      </c>
      <c r="D101" t="s">
        <v>799</v>
      </c>
      <c r="E101" s="68">
        <v>229.37</v>
      </c>
      <c r="F101" s="68">
        <v>229.37</v>
      </c>
    </row>
    <row r="102" spans="2:6" hidden="1" outlineLevel="2" x14ac:dyDescent="0.3">
      <c r="B102" t="s">
        <v>805</v>
      </c>
      <c r="C102" t="s">
        <v>803</v>
      </c>
      <c r="D102" t="s">
        <v>737</v>
      </c>
      <c r="E102" s="68">
        <v>0</v>
      </c>
      <c r="F102" s="68">
        <v>68.95</v>
      </c>
    </row>
    <row r="103" spans="2:6" hidden="1" outlineLevel="2" x14ac:dyDescent="0.3">
      <c r="B103" t="s">
        <v>805</v>
      </c>
      <c r="C103" t="s">
        <v>803</v>
      </c>
      <c r="D103" t="s">
        <v>796</v>
      </c>
      <c r="E103" s="68">
        <v>152.77000000000001</v>
      </c>
      <c r="F103" s="68">
        <v>367.76</v>
      </c>
    </row>
    <row r="104" spans="2:6" hidden="1" outlineLevel="2" x14ac:dyDescent="0.3">
      <c r="B104" t="s">
        <v>805</v>
      </c>
      <c r="C104" t="s">
        <v>803</v>
      </c>
      <c r="D104" t="s">
        <v>739</v>
      </c>
      <c r="E104" s="68">
        <v>0</v>
      </c>
      <c r="F104" s="68">
        <v>3923.83</v>
      </c>
    </row>
    <row r="105" spans="2:6" hidden="1" outlineLevel="2" x14ac:dyDescent="0.3">
      <c r="B105" t="s">
        <v>805</v>
      </c>
      <c r="C105" t="s">
        <v>803</v>
      </c>
      <c r="D105" t="s">
        <v>740</v>
      </c>
      <c r="E105" s="68">
        <v>4596.8999999999996</v>
      </c>
      <c r="F105" s="68">
        <v>0</v>
      </c>
    </row>
    <row r="106" spans="2:6" hidden="1" outlineLevel="2" x14ac:dyDescent="0.3">
      <c r="B106" t="s">
        <v>805</v>
      </c>
      <c r="C106" t="s">
        <v>803</v>
      </c>
      <c r="D106" t="s">
        <v>742</v>
      </c>
      <c r="E106" s="68">
        <v>68.95</v>
      </c>
      <c r="F106" s="68">
        <v>0</v>
      </c>
    </row>
    <row r="107" spans="2:6" hidden="1" outlineLevel="2" x14ac:dyDescent="0.3">
      <c r="B107" t="s">
        <v>805</v>
      </c>
      <c r="C107" t="s">
        <v>803</v>
      </c>
      <c r="D107" t="s">
        <v>797</v>
      </c>
      <c r="E107" s="68">
        <v>367.76</v>
      </c>
      <c r="F107" s="68">
        <v>0</v>
      </c>
    </row>
    <row r="108" spans="2:6" hidden="1" outlineLevel="2" x14ac:dyDescent="0.3">
      <c r="B108" t="s">
        <v>805</v>
      </c>
      <c r="C108" t="s">
        <v>803</v>
      </c>
      <c r="D108" t="s">
        <v>800</v>
      </c>
      <c r="E108" s="68">
        <v>910.48</v>
      </c>
      <c r="F108" s="68">
        <v>0</v>
      </c>
    </row>
    <row r="109" spans="2:6" hidden="1" outlineLevel="2" x14ac:dyDescent="0.3">
      <c r="B109" t="s">
        <v>805</v>
      </c>
      <c r="C109" t="s">
        <v>803</v>
      </c>
      <c r="D109" t="s">
        <v>745</v>
      </c>
      <c r="E109" s="68">
        <v>0</v>
      </c>
      <c r="F109" s="68">
        <v>229.37</v>
      </c>
    </row>
    <row r="110" spans="2:6" outlineLevel="1" collapsed="1" x14ac:dyDescent="0.3">
      <c r="B110" s="1" t="s">
        <v>811</v>
      </c>
      <c r="E110" s="68">
        <f>SUBTOTAL(9,E79:E109)</f>
        <v>79504.03</v>
      </c>
      <c r="F110" s="68">
        <f>SUBTOTAL(9,F79:F109)</f>
        <v>79288.00999999998</v>
      </c>
    </row>
    <row r="111" spans="2:6" hidden="1" outlineLevel="2" x14ac:dyDescent="0.3">
      <c r="B111" t="s">
        <v>806</v>
      </c>
      <c r="D111" t="s">
        <v>735</v>
      </c>
      <c r="E111" s="68">
        <v>0</v>
      </c>
      <c r="F111" s="68">
        <v>8568.8700000000008</v>
      </c>
    </row>
    <row r="112" spans="2:6" hidden="1" outlineLevel="2" x14ac:dyDescent="0.3">
      <c r="B112" t="s">
        <v>806</v>
      </c>
      <c r="D112" t="s">
        <v>799</v>
      </c>
      <c r="E112" s="68">
        <v>602.84</v>
      </c>
      <c r="F112" s="68">
        <v>602.84</v>
      </c>
    </row>
    <row r="113" spans="2:6" hidden="1" outlineLevel="2" x14ac:dyDescent="0.3">
      <c r="B113" t="s">
        <v>806</v>
      </c>
      <c r="D113" t="s">
        <v>737</v>
      </c>
      <c r="E113" s="68">
        <v>27.42</v>
      </c>
      <c r="F113" s="68">
        <v>351</v>
      </c>
    </row>
    <row r="114" spans="2:6" hidden="1" outlineLevel="2" x14ac:dyDescent="0.3">
      <c r="B114" t="s">
        <v>806</v>
      </c>
      <c r="D114" t="s">
        <v>796</v>
      </c>
      <c r="E114" s="68">
        <v>3396.36</v>
      </c>
      <c r="F114" s="68">
        <v>1901.12</v>
      </c>
    </row>
    <row r="115" spans="2:6" hidden="1" outlineLevel="2" x14ac:dyDescent="0.3">
      <c r="B115" t="s">
        <v>806</v>
      </c>
      <c r="D115" t="s">
        <v>739</v>
      </c>
      <c r="E115" s="68">
        <v>0</v>
      </c>
      <c r="F115" s="68">
        <v>23591.33</v>
      </c>
    </row>
    <row r="116" spans="2:6" hidden="1" outlineLevel="2" x14ac:dyDescent="0.3">
      <c r="B116" t="s">
        <v>806</v>
      </c>
      <c r="D116" t="s">
        <v>740</v>
      </c>
      <c r="E116" s="68">
        <v>23763.96</v>
      </c>
      <c r="F116" s="68">
        <v>0</v>
      </c>
    </row>
    <row r="117" spans="2:6" hidden="1" outlineLevel="2" x14ac:dyDescent="0.3">
      <c r="B117" t="s">
        <v>806</v>
      </c>
      <c r="D117" t="s">
        <v>741</v>
      </c>
      <c r="E117" s="68">
        <v>203.14</v>
      </c>
      <c r="F117" s="68">
        <v>0</v>
      </c>
    </row>
    <row r="118" spans="2:6" hidden="1" outlineLevel="2" x14ac:dyDescent="0.3">
      <c r="B118" t="s">
        <v>806</v>
      </c>
      <c r="D118" t="s">
        <v>742</v>
      </c>
      <c r="E118" s="68">
        <v>351</v>
      </c>
      <c r="F118" s="68">
        <v>0</v>
      </c>
    </row>
    <row r="119" spans="2:6" hidden="1" outlineLevel="2" x14ac:dyDescent="0.3">
      <c r="B119" t="s">
        <v>806</v>
      </c>
      <c r="D119" t="s">
        <v>797</v>
      </c>
      <c r="E119" s="68">
        <v>1901.12</v>
      </c>
      <c r="F119" s="68">
        <v>0</v>
      </c>
    </row>
    <row r="120" spans="2:6" hidden="1" outlineLevel="2" x14ac:dyDescent="0.3">
      <c r="B120" t="s">
        <v>806</v>
      </c>
      <c r="D120" t="s">
        <v>800</v>
      </c>
      <c r="E120" s="68">
        <v>5141.6400000000003</v>
      </c>
      <c r="F120" s="68">
        <v>0</v>
      </c>
    </row>
    <row r="121" spans="2:6" hidden="1" outlineLevel="2" x14ac:dyDescent="0.3">
      <c r="B121" t="s">
        <v>806</v>
      </c>
      <c r="D121" t="s">
        <v>745</v>
      </c>
      <c r="E121" s="68">
        <v>0</v>
      </c>
      <c r="F121" s="68">
        <v>602.84</v>
      </c>
    </row>
    <row r="122" spans="2:6" hidden="1" outlineLevel="2" x14ac:dyDescent="0.3">
      <c r="B122" t="s">
        <v>806</v>
      </c>
      <c r="D122" t="s">
        <v>747</v>
      </c>
      <c r="E122" s="68">
        <v>140</v>
      </c>
      <c r="F122" s="68">
        <v>0</v>
      </c>
    </row>
    <row r="123" spans="2:6" hidden="1" outlineLevel="2" x14ac:dyDescent="0.3">
      <c r="B123" t="s">
        <v>806</v>
      </c>
      <c r="D123" t="s">
        <v>748</v>
      </c>
      <c r="E123" s="68">
        <v>30</v>
      </c>
      <c r="F123" s="68">
        <v>0</v>
      </c>
    </row>
    <row r="124" spans="2:6" hidden="1" outlineLevel="2" x14ac:dyDescent="0.3">
      <c r="B124" t="s">
        <v>806</v>
      </c>
      <c r="C124" t="s">
        <v>807</v>
      </c>
      <c r="D124" t="s">
        <v>735</v>
      </c>
      <c r="E124" s="68">
        <v>0</v>
      </c>
      <c r="F124" s="68">
        <v>12017.58</v>
      </c>
    </row>
    <row r="125" spans="2:6" hidden="1" outlineLevel="2" x14ac:dyDescent="0.3">
      <c r="B125" t="s">
        <v>806</v>
      </c>
      <c r="C125" t="s">
        <v>807</v>
      </c>
      <c r="D125" t="s">
        <v>799</v>
      </c>
      <c r="E125" s="68">
        <v>803.6</v>
      </c>
      <c r="F125" s="68">
        <v>803.6</v>
      </c>
    </row>
    <row r="126" spans="2:6" hidden="1" outlineLevel="2" x14ac:dyDescent="0.3">
      <c r="B126" t="s">
        <v>806</v>
      </c>
      <c r="C126" t="s">
        <v>807</v>
      </c>
      <c r="D126" t="s">
        <v>737</v>
      </c>
      <c r="E126" s="68">
        <v>101.08</v>
      </c>
      <c r="F126" s="68">
        <v>354.48</v>
      </c>
    </row>
    <row r="127" spans="2:6" hidden="1" outlineLevel="2" x14ac:dyDescent="0.3">
      <c r="B127" t="s">
        <v>806</v>
      </c>
      <c r="C127" t="s">
        <v>807</v>
      </c>
      <c r="D127" t="s">
        <v>796</v>
      </c>
      <c r="E127" s="68">
        <v>1430.1</v>
      </c>
      <c r="F127" s="68">
        <v>1905.59</v>
      </c>
    </row>
    <row r="128" spans="2:6" hidden="1" outlineLevel="2" x14ac:dyDescent="0.3">
      <c r="B128" t="s">
        <v>806</v>
      </c>
      <c r="C128" t="s">
        <v>807</v>
      </c>
      <c r="D128" t="s">
        <v>739</v>
      </c>
      <c r="E128" s="68">
        <v>6.58</v>
      </c>
      <c r="F128" s="68">
        <v>17909.68</v>
      </c>
    </row>
    <row r="129" spans="2:6" hidden="1" outlineLevel="2" x14ac:dyDescent="0.3">
      <c r="B129" t="s">
        <v>806</v>
      </c>
      <c r="C129" t="s">
        <v>807</v>
      </c>
      <c r="D129" t="s">
        <v>740</v>
      </c>
      <c r="E129" s="68">
        <v>23820</v>
      </c>
      <c r="F129" s="68">
        <v>0</v>
      </c>
    </row>
    <row r="130" spans="2:6" hidden="1" outlineLevel="2" x14ac:dyDescent="0.3">
      <c r="B130" t="s">
        <v>806</v>
      </c>
      <c r="C130" t="s">
        <v>807</v>
      </c>
      <c r="D130" t="s">
        <v>742</v>
      </c>
      <c r="E130" s="68">
        <v>354.48</v>
      </c>
      <c r="F130" s="68">
        <v>0</v>
      </c>
    </row>
    <row r="131" spans="2:6" hidden="1" outlineLevel="2" x14ac:dyDescent="0.3">
      <c r="B131" t="s">
        <v>806</v>
      </c>
      <c r="C131" t="s">
        <v>807</v>
      </c>
      <c r="D131" t="s">
        <v>797</v>
      </c>
      <c r="E131" s="68">
        <v>1905.59</v>
      </c>
      <c r="F131" s="68">
        <v>0</v>
      </c>
    </row>
    <row r="132" spans="2:6" hidden="1" outlineLevel="2" x14ac:dyDescent="0.3">
      <c r="B132" t="s">
        <v>806</v>
      </c>
      <c r="C132" t="s">
        <v>807</v>
      </c>
      <c r="D132" t="s">
        <v>800</v>
      </c>
      <c r="E132" s="68">
        <v>5576.42</v>
      </c>
      <c r="F132" s="68">
        <v>0</v>
      </c>
    </row>
    <row r="133" spans="2:6" hidden="1" outlineLevel="2" x14ac:dyDescent="0.3">
      <c r="B133" t="s">
        <v>806</v>
      </c>
      <c r="C133" t="s">
        <v>807</v>
      </c>
      <c r="D133" t="s">
        <v>745</v>
      </c>
      <c r="E133" s="68">
        <v>0</v>
      </c>
      <c r="F133" s="68">
        <v>803.6</v>
      </c>
    </row>
    <row r="134" spans="2:6" hidden="1" outlineLevel="2" x14ac:dyDescent="0.3">
      <c r="B134" t="s">
        <v>806</v>
      </c>
      <c r="C134" t="s">
        <v>807</v>
      </c>
      <c r="D134" t="s">
        <v>747</v>
      </c>
      <c r="E134" s="68">
        <v>70</v>
      </c>
      <c r="F134" s="68">
        <v>0</v>
      </c>
    </row>
    <row r="135" spans="2:6" outlineLevel="1" collapsed="1" x14ac:dyDescent="0.3">
      <c r="B135" s="1" t="s">
        <v>812</v>
      </c>
      <c r="E135" s="68">
        <f>SUBTOTAL(9,E111:E134)</f>
        <v>69625.33</v>
      </c>
      <c r="F135" s="68">
        <f>SUBTOTAL(9,F111:F134)</f>
        <v>69412.53</v>
      </c>
    </row>
    <row r="136" spans="2:6" hidden="1" outlineLevel="2" x14ac:dyDescent="0.3">
      <c r="B136" t="s">
        <v>808</v>
      </c>
      <c r="D136" t="s">
        <v>735</v>
      </c>
      <c r="E136" s="68">
        <v>0</v>
      </c>
      <c r="F136" s="68">
        <v>302.12</v>
      </c>
    </row>
    <row r="137" spans="2:6" hidden="1" outlineLevel="2" x14ac:dyDescent="0.3">
      <c r="B137" t="s">
        <v>808</v>
      </c>
      <c r="D137" t="s">
        <v>737</v>
      </c>
      <c r="E137" s="68">
        <v>0</v>
      </c>
      <c r="F137" s="68">
        <v>7.69</v>
      </c>
    </row>
    <row r="138" spans="2:6" hidden="1" outlineLevel="2" x14ac:dyDescent="0.3">
      <c r="B138" t="s">
        <v>808</v>
      </c>
      <c r="D138" t="s">
        <v>796</v>
      </c>
      <c r="E138" s="68">
        <v>41.01</v>
      </c>
      <c r="F138" s="68">
        <v>41.01</v>
      </c>
    </row>
    <row r="139" spans="2:6" hidden="1" outlineLevel="2" x14ac:dyDescent="0.3">
      <c r="B139" t="s">
        <v>808</v>
      </c>
      <c r="D139" t="s">
        <v>739</v>
      </c>
      <c r="E139" s="68">
        <v>0</v>
      </c>
      <c r="F139" s="68">
        <v>396.72</v>
      </c>
    </row>
    <row r="140" spans="2:6" hidden="1" outlineLevel="2" x14ac:dyDescent="0.3">
      <c r="B140" t="s">
        <v>808</v>
      </c>
      <c r="D140" t="s">
        <v>740</v>
      </c>
      <c r="E140" s="68">
        <v>512.71</v>
      </c>
      <c r="F140" s="68">
        <v>0</v>
      </c>
    </row>
    <row r="141" spans="2:6" hidden="1" outlineLevel="2" x14ac:dyDescent="0.3">
      <c r="B141" t="s">
        <v>808</v>
      </c>
      <c r="D141" t="s">
        <v>742</v>
      </c>
      <c r="E141" s="68">
        <v>7.69</v>
      </c>
      <c r="F141" s="68">
        <v>0</v>
      </c>
    </row>
    <row r="142" spans="2:6" hidden="1" outlineLevel="2" x14ac:dyDescent="0.3">
      <c r="B142" t="s">
        <v>808</v>
      </c>
      <c r="D142" t="s">
        <v>797</v>
      </c>
      <c r="E142" s="68">
        <v>41.01</v>
      </c>
      <c r="F142" s="68">
        <v>0</v>
      </c>
    </row>
    <row r="143" spans="2:6" hidden="1" outlineLevel="2" x14ac:dyDescent="0.3">
      <c r="B143" t="s">
        <v>808</v>
      </c>
      <c r="D143" t="s">
        <v>800</v>
      </c>
      <c r="E143" s="68">
        <v>100.08</v>
      </c>
      <c r="F143" s="68">
        <v>0</v>
      </c>
    </row>
    <row r="144" spans="2:6" hidden="1" outlineLevel="2" x14ac:dyDescent="0.3">
      <c r="B144" t="s">
        <v>808</v>
      </c>
      <c r="D144" t="s">
        <v>748</v>
      </c>
      <c r="E144" s="68">
        <v>47</v>
      </c>
      <c r="F144" s="68">
        <v>0</v>
      </c>
    </row>
    <row r="145" spans="2:6" hidden="1" outlineLevel="2" x14ac:dyDescent="0.3">
      <c r="B145" t="s">
        <v>808</v>
      </c>
      <c r="C145" t="s">
        <v>801</v>
      </c>
      <c r="D145" t="s">
        <v>735</v>
      </c>
      <c r="E145" s="68">
        <v>0</v>
      </c>
      <c r="F145" s="68">
        <v>6523.3</v>
      </c>
    </row>
    <row r="146" spans="2:6" hidden="1" outlineLevel="2" x14ac:dyDescent="0.3">
      <c r="B146" t="s">
        <v>808</v>
      </c>
      <c r="C146" t="s">
        <v>801</v>
      </c>
      <c r="D146" t="s">
        <v>799</v>
      </c>
      <c r="E146" s="68">
        <v>783.88</v>
      </c>
      <c r="F146" s="68">
        <v>783.88</v>
      </c>
    </row>
    <row r="147" spans="2:6" hidden="1" outlineLevel="2" x14ac:dyDescent="0.3">
      <c r="B147" t="s">
        <v>808</v>
      </c>
      <c r="C147" t="s">
        <v>801</v>
      </c>
      <c r="D147" t="s">
        <v>737</v>
      </c>
      <c r="E147" s="68">
        <v>0</v>
      </c>
      <c r="F147" s="68">
        <v>213.12</v>
      </c>
    </row>
    <row r="148" spans="2:6" hidden="1" outlineLevel="2" x14ac:dyDescent="0.3">
      <c r="B148" t="s">
        <v>808</v>
      </c>
      <c r="C148" t="s">
        <v>801</v>
      </c>
      <c r="D148" t="s">
        <v>796</v>
      </c>
      <c r="E148" s="68">
        <v>597.84</v>
      </c>
      <c r="F148" s="68">
        <v>1136.6400000000001</v>
      </c>
    </row>
    <row r="149" spans="2:6" hidden="1" outlineLevel="2" x14ac:dyDescent="0.3">
      <c r="B149" t="s">
        <v>808</v>
      </c>
      <c r="C149" t="s">
        <v>801</v>
      </c>
      <c r="D149" t="s">
        <v>739</v>
      </c>
      <c r="E149" s="68">
        <v>0</v>
      </c>
      <c r="F149" s="68">
        <v>10992.29</v>
      </c>
    </row>
    <row r="150" spans="2:6" hidden="1" outlineLevel="2" x14ac:dyDescent="0.3">
      <c r="B150" t="s">
        <v>808</v>
      </c>
      <c r="C150" t="s">
        <v>801</v>
      </c>
      <c r="D150" t="s">
        <v>740</v>
      </c>
      <c r="E150" s="68">
        <v>14358</v>
      </c>
      <c r="F150" s="68">
        <v>0</v>
      </c>
    </row>
    <row r="151" spans="2:6" hidden="1" outlineLevel="2" x14ac:dyDescent="0.3">
      <c r="B151" t="s">
        <v>808</v>
      </c>
      <c r="C151" t="s">
        <v>801</v>
      </c>
      <c r="D151" t="s">
        <v>742</v>
      </c>
      <c r="E151" s="68">
        <v>213.12</v>
      </c>
      <c r="F151" s="68">
        <v>0</v>
      </c>
    </row>
    <row r="152" spans="2:6" hidden="1" outlineLevel="2" x14ac:dyDescent="0.3">
      <c r="B152" t="s">
        <v>808</v>
      </c>
      <c r="C152" t="s">
        <v>801</v>
      </c>
      <c r="D152" t="s">
        <v>797</v>
      </c>
      <c r="E152" s="68">
        <v>1136.6400000000001</v>
      </c>
      <c r="F152" s="68">
        <v>0</v>
      </c>
    </row>
    <row r="153" spans="2:6" hidden="1" outlineLevel="2" x14ac:dyDescent="0.3">
      <c r="B153" t="s">
        <v>808</v>
      </c>
      <c r="C153" t="s">
        <v>801</v>
      </c>
      <c r="D153" t="s">
        <v>800</v>
      </c>
      <c r="E153" s="68">
        <v>3368.45</v>
      </c>
      <c r="F153" s="68">
        <v>0</v>
      </c>
    </row>
    <row r="154" spans="2:6" hidden="1" outlineLevel="2" x14ac:dyDescent="0.3">
      <c r="B154" t="s">
        <v>808</v>
      </c>
      <c r="C154" t="s">
        <v>801</v>
      </c>
      <c r="D154" t="s">
        <v>745</v>
      </c>
      <c r="E154" s="68">
        <v>0</v>
      </c>
      <c r="F154" s="68">
        <v>783.88</v>
      </c>
    </row>
    <row r="155" spans="2:6" hidden="1" outlineLevel="2" x14ac:dyDescent="0.3">
      <c r="B155" t="s">
        <v>808</v>
      </c>
      <c r="C155" t="s">
        <v>801</v>
      </c>
      <c r="D155" t="s">
        <v>747</v>
      </c>
      <c r="E155" s="68">
        <v>5</v>
      </c>
      <c r="F155" s="68">
        <v>0</v>
      </c>
    </row>
    <row r="156" spans="2:6" hidden="1" outlineLevel="2" x14ac:dyDescent="0.3">
      <c r="B156" t="s">
        <v>808</v>
      </c>
      <c r="C156" t="s">
        <v>801</v>
      </c>
      <c r="D156" t="s">
        <v>748</v>
      </c>
      <c r="E156" s="68">
        <v>30</v>
      </c>
      <c r="F156" s="68">
        <v>0</v>
      </c>
    </row>
    <row r="157" spans="2:6" hidden="1" outlineLevel="2" x14ac:dyDescent="0.3">
      <c r="B157" t="s">
        <v>808</v>
      </c>
      <c r="C157" t="s">
        <v>802</v>
      </c>
      <c r="D157" t="s">
        <v>735</v>
      </c>
      <c r="E157" s="68">
        <v>0</v>
      </c>
      <c r="F157" s="68">
        <v>164.88</v>
      </c>
    </row>
    <row r="158" spans="2:6" hidden="1" outlineLevel="2" x14ac:dyDescent="0.3">
      <c r="B158" t="s">
        <v>808</v>
      </c>
      <c r="C158" t="s">
        <v>802</v>
      </c>
      <c r="D158" t="s">
        <v>799</v>
      </c>
      <c r="E158" s="68">
        <v>25.68</v>
      </c>
      <c r="F158" s="68">
        <v>25.68</v>
      </c>
    </row>
    <row r="159" spans="2:6" hidden="1" outlineLevel="2" x14ac:dyDescent="0.3">
      <c r="B159" t="s">
        <v>808</v>
      </c>
      <c r="C159" t="s">
        <v>802</v>
      </c>
      <c r="D159" t="s">
        <v>737</v>
      </c>
      <c r="E159" s="68">
        <v>0</v>
      </c>
      <c r="F159" s="68">
        <v>12.33</v>
      </c>
    </row>
    <row r="160" spans="2:6" hidden="1" outlineLevel="2" x14ac:dyDescent="0.3">
      <c r="B160" t="s">
        <v>808</v>
      </c>
      <c r="C160" t="s">
        <v>802</v>
      </c>
      <c r="D160" t="s">
        <v>796</v>
      </c>
      <c r="E160" s="68">
        <v>0</v>
      </c>
      <c r="F160" s="68">
        <v>65.77</v>
      </c>
    </row>
    <row r="161" spans="2:6" hidden="1" outlineLevel="2" x14ac:dyDescent="0.3">
      <c r="B161" t="s">
        <v>808</v>
      </c>
      <c r="C161" t="s">
        <v>802</v>
      </c>
      <c r="D161" t="s">
        <v>739</v>
      </c>
      <c r="E161" s="68">
        <v>0</v>
      </c>
      <c r="F161" s="68">
        <v>772.17</v>
      </c>
    </row>
    <row r="162" spans="2:6" hidden="1" outlineLevel="2" x14ac:dyDescent="0.3">
      <c r="B162" t="s">
        <v>808</v>
      </c>
      <c r="C162" t="s">
        <v>802</v>
      </c>
      <c r="D162" t="s">
        <v>740</v>
      </c>
      <c r="E162" s="68">
        <v>822.14</v>
      </c>
      <c r="F162" s="68">
        <v>0</v>
      </c>
    </row>
    <row r="163" spans="2:6" hidden="1" outlineLevel="2" x14ac:dyDescent="0.3">
      <c r="B163" t="s">
        <v>808</v>
      </c>
      <c r="C163" t="s">
        <v>802</v>
      </c>
      <c r="D163" t="s">
        <v>742</v>
      </c>
      <c r="E163" s="68">
        <v>12.33</v>
      </c>
      <c r="F163" s="68">
        <v>0</v>
      </c>
    </row>
    <row r="164" spans="2:6" hidden="1" outlineLevel="2" x14ac:dyDescent="0.3">
      <c r="B164" t="s">
        <v>808</v>
      </c>
      <c r="C164" t="s">
        <v>802</v>
      </c>
      <c r="D164" t="s">
        <v>797</v>
      </c>
      <c r="E164" s="68">
        <v>65.77</v>
      </c>
      <c r="F164" s="68">
        <v>0</v>
      </c>
    </row>
    <row r="165" spans="2:6" hidden="1" outlineLevel="2" x14ac:dyDescent="0.3">
      <c r="B165" t="s">
        <v>808</v>
      </c>
      <c r="C165" t="s">
        <v>802</v>
      </c>
      <c r="D165" t="s">
        <v>800</v>
      </c>
      <c r="E165" s="68">
        <v>143.88</v>
      </c>
      <c r="F165" s="68">
        <v>0</v>
      </c>
    </row>
    <row r="166" spans="2:6" hidden="1" outlineLevel="2" x14ac:dyDescent="0.3">
      <c r="B166" t="s">
        <v>808</v>
      </c>
      <c r="C166" t="s">
        <v>802</v>
      </c>
      <c r="D166" t="s">
        <v>745</v>
      </c>
      <c r="E166" s="68">
        <v>0</v>
      </c>
      <c r="F166" s="68">
        <v>25.68</v>
      </c>
    </row>
    <row r="167" spans="2:6" outlineLevel="1" collapsed="1" x14ac:dyDescent="0.3">
      <c r="B167" s="1" t="s">
        <v>813</v>
      </c>
      <c r="E167" s="68">
        <f>SUBTOTAL(9,E136:E166)</f>
        <v>22312.230000000003</v>
      </c>
      <c r="F167" s="68">
        <f>SUBTOTAL(9,F136:F166)</f>
        <v>22247.160000000003</v>
      </c>
    </row>
    <row r="168" spans="2:6" x14ac:dyDescent="0.3">
      <c r="B168" s="1" t="s">
        <v>695</v>
      </c>
      <c r="E168" s="68">
        <f>SUBTOTAL(9,E6:E166)</f>
        <v>315506.50000000017</v>
      </c>
      <c r="F168" s="68">
        <f>SUBTOTAL(9,F6:F166)</f>
        <v>315535.85999999987</v>
      </c>
    </row>
  </sheetData>
  <pageMargins left="0.7" right="0.7" top="0.75" bottom="0.75" header="0.3" footer="0.3"/>
  <pageSetup fitToHeight="0"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46"/>
  <sheetViews>
    <sheetView showGridLines="0" workbookViewId="0">
      <pane ySplit="5" topLeftCell="A6" activePane="bottomLeft" state="frozen"/>
      <selection pane="bottomLeft" activeCell="A6" sqref="A6"/>
    </sheetView>
  </sheetViews>
  <sheetFormatPr defaultRowHeight="14.4" x14ac:dyDescent="0.3"/>
  <cols>
    <col min="1" max="1" width="1.109375" customWidth="1"/>
    <col min="2" max="2" width="43.109375" bestFit="1" customWidth="1"/>
    <col min="3" max="8" width="7" bestFit="1" customWidth="1"/>
    <col min="9" max="11" width="4.5546875" customWidth="1"/>
    <col min="12" max="15" width="5.5546875" customWidth="1"/>
    <col min="16" max="16" width="8.5546875" style="1" customWidth="1"/>
  </cols>
  <sheetData>
    <row r="1" spans="1:16" ht="15" customHeight="1" x14ac:dyDescent="0.3"/>
    <row r="2" spans="1:16" ht="15" customHeight="1" x14ac:dyDescent="0.3"/>
    <row r="3" spans="1:16" ht="15" customHeight="1" x14ac:dyDescent="0.3"/>
    <row r="4" spans="1:16" ht="15" customHeight="1" x14ac:dyDescent="0.3"/>
    <row r="5" spans="1:16" x14ac:dyDescent="0.3">
      <c r="B5" s="69" t="s">
        <v>841</v>
      </c>
      <c r="C5" s="70" t="s">
        <v>846</v>
      </c>
      <c r="D5" s="70" t="s">
        <v>847</v>
      </c>
      <c r="E5" s="70" t="s">
        <v>848</v>
      </c>
      <c r="F5" s="70" t="s">
        <v>849</v>
      </c>
      <c r="G5" s="70" t="s">
        <v>850</v>
      </c>
      <c r="H5" s="70" t="s">
        <v>851</v>
      </c>
      <c r="I5" s="70" t="s">
        <v>852</v>
      </c>
      <c r="J5" s="70" t="s">
        <v>853</v>
      </c>
      <c r="K5" s="70" t="s">
        <v>854</v>
      </c>
      <c r="L5" s="70" t="s">
        <v>855</v>
      </c>
      <c r="M5" s="70" t="s">
        <v>856</v>
      </c>
      <c r="N5" s="70" t="s">
        <v>857</v>
      </c>
      <c r="O5" s="70" t="s">
        <v>858</v>
      </c>
      <c r="P5" s="71" t="s">
        <v>218</v>
      </c>
    </row>
    <row r="6" spans="1:16" x14ac:dyDescent="0.3">
      <c r="A6">
        <v>1</v>
      </c>
      <c r="B6" s="69" t="s">
        <v>814</v>
      </c>
      <c r="C6" s="69">
        <v>20873</v>
      </c>
      <c r="D6" s="69">
        <v>23554</v>
      </c>
      <c r="E6" s="69">
        <v>31843</v>
      </c>
      <c r="F6" s="69">
        <v>40284</v>
      </c>
      <c r="G6" s="69">
        <v>75441</v>
      </c>
      <c r="H6" s="69">
        <v>52210</v>
      </c>
      <c r="I6" s="69"/>
      <c r="J6" s="69"/>
      <c r="K6" s="69"/>
      <c r="L6" s="69"/>
      <c r="M6" s="69"/>
      <c r="N6" s="69"/>
      <c r="O6" s="69"/>
      <c r="P6" s="71">
        <f>SUM($B6:O6)</f>
        <v>244205</v>
      </c>
    </row>
    <row r="7" spans="1:16" x14ac:dyDescent="0.3">
      <c r="A7">
        <v>1</v>
      </c>
      <c r="B7" s="69" t="s">
        <v>815</v>
      </c>
      <c r="C7" s="69">
        <v>20873</v>
      </c>
      <c r="D7" s="69">
        <v>23554</v>
      </c>
      <c r="E7" s="69">
        <v>31843</v>
      </c>
      <c r="F7" s="69">
        <v>32363</v>
      </c>
      <c r="G7" s="69">
        <v>66480</v>
      </c>
      <c r="H7" s="69">
        <v>44289</v>
      </c>
      <c r="I7" s="69"/>
      <c r="J7" s="69"/>
      <c r="K7" s="69"/>
      <c r="L7" s="69"/>
      <c r="M7" s="69"/>
      <c r="N7" s="69"/>
      <c r="O7" s="69"/>
      <c r="P7" s="71">
        <f>SUM($B7:O7)</f>
        <v>219402</v>
      </c>
    </row>
    <row r="8" spans="1:16" x14ac:dyDescent="0.3">
      <c r="B8" s="69"/>
      <c r="C8" s="69"/>
      <c r="D8" s="69"/>
      <c r="E8" s="69"/>
      <c r="F8" s="69"/>
      <c r="G8" s="69"/>
      <c r="H8" s="69"/>
      <c r="I8" s="69"/>
      <c r="J8" s="69"/>
      <c r="K8" s="69"/>
      <c r="L8" s="69"/>
      <c r="M8" s="69"/>
      <c r="N8" s="69"/>
      <c r="O8" s="69"/>
      <c r="P8" s="71"/>
    </row>
    <row r="9" spans="1:16" x14ac:dyDescent="0.3">
      <c r="B9" s="71" t="s">
        <v>842</v>
      </c>
      <c r="C9" s="69"/>
      <c r="D9" s="69"/>
      <c r="E9" s="69"/>
      <c r="F9" s="69"/>
      <c r="G9" s="69"/>
      <c r="H9" s="69"/>
      <c r="I9" s="69"/>
      <c r="J9" s="69"/>
      <c r="K9" s="69"/>
      <c r="L9" s="69"/>
      <c r="M9" s="69"/>
      <c r="N9" s="69"/>
      <c r="O9" s="69"/>
      <c r="P9" s="71"/>
    </row>
    <row r="10" spans="1:16" x14ac:dyDescent="0.3">
      <c r="A10">
        <v>1</v>
      </c>
      <c r="B10" s="69" t="s">
        <v>817</v>
      </c>
      <c r="C10" s="69">
        <v>4288</v>
      </c>
      <c r="D10" s="69">
        <v>4337</v>
      </c>
      <c r="E10" s="69">
        <v>6547</v>
      </c>
      <c r="F10" s="69">
        <v>8998</v>
      </c>
      <c r="G10" s="69">
        <v>20382</v>
      </c>
      <c r="H10" s="69">
        <v>11779</v>
      </c>
      <c r="I10" s="69"/>
      <c r="J10" s="69"/>
      <c r="K10" s="69"/>
      <c r="L10" s="69"/>
      <c r="M10" s="69"/>
      <c r="N10" s="69"/>
      <c r="O10" s="69"/>
      <c r="P10" s="71">
        <f>SUM($B10:O10)</f>
        <v>56331</v>
      </c>
    </row>
    <row r="11" spans="1:16" x14ac:dyDescent="0.3">
      <c r="A11">
        <v>1</v>
      </c>
      <c r="B11" s="69" t="s">
        <v>818</v>
      </c>
      <c r="C11" s="69"/>
      <c r="D11" s="69"/>
      <c r="E11" s="69"/>
      <c r="F11" s="69"/>
      <c r="G11" s="69"/>
      <c r="H11" s="69"/>
      <c r="I11" s="69"/>
      <c r="J11" s="69"/>
      <c r="K11" s="69"/>
      <c r="L11" s="69"/>
      <c r="M11" s="69"/>
      <c r="N11" s="69"/>
      <c r="O11" s="69"/>
      <c r="P11" s="71">
        <f>SUM($B11:O11)</f>
        <v>0</v>
      </c>
    </row>
    <row r="12" spans="1:16" x14ac:dyDescent="0.3">
      <c r="A12">
        <v>1</v>
      </c>
      <c r="B12" s="69" t="s">
        <v>819</v>
      </c>
      <c r="C12" s="69"/>
      <c r="D12" s="69"/>
      <c r="E12" s="69"/>
      <c r="F12" s="69"/>
      <c r="G12" s="69"/>
      <c r="H12" s="69"/>
      <c r="I12" s="69"/>
      <c r="J12" s="69"/>
      <c r="K12" s="69"/>
      <c r="L12" s="69"/>
      <c r="M12" s="69"/>
      <c r="N12" s="69"/>
      <c r="O12" s="69"/>
      <c r="P12" s="71">
        <f>SUM($B12:O12)</f>
        <v>0</v>
      </c>
    </row>
    <row r="13" spans="1:16" x14ac:dyDescent="0.3">
      <c r="A13">
        <v>1</v>
      </c>
      <c r="B13" s="69" t="s">
        <v>820</v>
      </c>
      <c r="C13" s="69"/>
      <c r="D13" s="69"/>
      <c r="E13" s="69"/>
      <c r="F13" s="69"/>
      <c r="G13" s="69"/>
      <c r="H13" s="69"/>
      <c r="I13" s="69"/>
      <c r="J13" s="69"/>
      <c r="K13" s="69"/>
      <c r="L13" s="69"/>
      <c r="M13" s="69"/>
      <c r="N13" s="69"/>
      <c r="O13" s="69"/>
      <c r="P13" s="71">
        <f>SUM($B13:O13)</f>
        <v>0</v>
      </c>
    </row>
    <row r="14" spans="1:16" x14ac:dyDescent="0.3">
      <c r="A14">
        <v>1</v>
      </c>
      <c r="B14" s="69" t="s">
        <v>821</v>
      </c>
      <c r="C14" s="72"/>
      <c r="D14" s="72"/>
      <c r="E14" s="72"/>
      <c r="F14" s="72"/>
      <c r="G14" s="72"/>
      <c r="H14" s="72"/>
      <c r="I14" s="72"/>
      <c r="J14" s="72"/>
      <c r="K14" s="72"/>
      <c r="L14" s="72"/>
      <c r="M14" s="72"/>
      <c r="N14" s="72"/>
      <c r="O14" s="72"/>
      <c r="P14" s="74">
        <f>SUM($B14:O14)</f>
        <v>0</v>
      </c>
    </row>
    <row r="15" spans="1:16" x14ac:dyDescent="0.3">
      <c r="B15" s="71" t="s">
        <v>218</v>
      </c>
      <c r="C15" s="71">
        <f t="shared" ref="C15:P15" si="0">SUM(C$10:C$14)</f>
        <v>4288</v>
      </c>
      <c r="D15" s="71">
        <f t="shared" si="0"/>
        <v>4337</v>
      </c>
      <c r="E15" s="71">
        <f t="shared" si="0"/>
        <v>6547</v>
      </c>
      <c r="F15" s="71">
        <f t="shared" si="0"/>
        <v>8998</v>
      </c>
      <c r="G15" s="71">
        <f t="shared" si="0"/>
        <v>20382</v>
      </c>
      <c r="H15" s="71">
        <f t="shared" si="0"/>
        <v>11779</v>
      </c>
      <c r="I15" s="71">
        <f t="shared" si="0"/>
        <v>0</v>
      </c>
      <c r="J15" s="71">
        <f t="shared" si="0"/>
        <v>0</v>
      </c>
      <c r="K15" s="71">
        <f t="shared" si="0"/>
        <v>0</v>
      </c>
      <c r="L15" s="71">
        <f t="shared" si="0"/>
        <v>0</v>
      </c>
      <c r="M15" s="71">
        <f t="shared" si="0"/>
        <v>0</v>
      </c>
      <c r="N15" s="71">
        <f t="shared" si="0"/>
        <v>0</v>
      </c>
      <c r="O15" s="71">
        <f t="shared" si="0"/>
        <v>0</v>
      </c>
      <c r="P15" s="71">
        <f t="shared" si="0"/>
        <v>56331</v>
      </c>
    </row>
    <row r="16" spans="1:16" x14ac:dyDescent="0.3">
      <c r="B16" s="71"/>
      <c r="C16" s="71"/>
      <c r="D16" s="71"/>
      <c r="E16" s="71"/>
      <c r="F16" s="71"/>
      <c r="G16" s="71"/>
      <c r="H16" s="71"/>
      <c r="I16" s="71"/>
      <c r="J16" s="71"/>
      <c r="K16" s="71"/>
      <c r="L16" s="71"/>
      <c r="M16" s="71"/>
      <c r="N16" s="71"/>
      <c r="O16" s="71"/>
      <c r="P16" s="71"/>
    </row>
    <row r="17" spans="1:16" x14ac:dyDescent="0.3">
      <c r="B17" s="71" t="s">
        <v>822</v>
      </c>
      <c r="C17" s="69"/>
      <c r="D17" s="69"/>
      <c r="E17" s="69"/>
      <c r="F17" s="69"/>
      <c r="G17" s="69"/>
      <c r="H17" s="69"/>
      <c r="I17" s="69"/>
      <c r="J17" s="69"/>
      <c r="K17" s="69"/>
      <c r="L17" s="69"/>
      <c r="M17" s="69"/>
      <c r="N17" s="69"/>
      <c r="O17" s="69"/>
      <c r="P17" s="71"/>
    </row>
    <row r="18" spans="1:16" x14ac:dyDescent="0.3">
      <c r="A18">
        <v>1</v>
      </c>
      <c r="B18" s="69" t="s">
        <v>823</v>
      </c>
      <c r="C18" s="69"/>
      <c r="D18" s="69"/>
      <c r="E18" s="69"/>
      <c r="F18" s="69"/>
      <c r="G18" s="69"/>
      <c r="H18" s="69"/>
      <c r="I18" s="69"/>
      <c r="J18" s="69"/>
      <c r="K18" s="69"/>
      <c r="L18" s="69"/>
      <c r="M18" s="69"/>
      <c r="N18" s="69"/>
      <c r="O18" s="69"/>
      <c r="P18" s="71">
        <f>SUM($B18:O18)</f>
        <v>0</v>
      </c>
    </row>
    <row r="19" spans="1:16" x14ac:dyDescent="0.3">
      <c r="A19">
        <v>1</v>
      </c>
      <c r="B19" s="69" t="s">
        <v>824</v>
      </c>
      <c r="C19" s="72"/>
      <c r="D19" s="72"/>
      <c r="E19" s="72"/>
      <c r="F19" s="72"/>
      <c r="G19" s="72"/>
      <c r="H19" s="72"/>
      <c r="I19" s="72"/>
      <c r="J19" s="72"/>
      <c r="K19" s="72"/>
      <c r="L19" s="72"/>
      <c r="M19" s="72"/>
      <c r="N19" s="72"/>
      <c r="O19" s="72"/>
      <c r="P19" s="74">
        <f>SUM($B19:O19)</f>
        <v>0</v>
      </c>
    </row>
    <row r="20" spans="1:16" x14ac:dyDescent="0.3">
      <c r="B20" s="71" t="s">
        <v>218</v>
      </c>
      <c r="C20" s="71">
        <f>SUM(C$18:C19)</f>
        <v>0</v>
      </c>
      <c r="D20" s="71">
        <f>SUM(D$18:D19)</f>
        <v>0</v>
      </c>
      <c r="E20" s="71">
        <f>SUM(E$18:E19)</f>
        <v>0</v>
      </c>
      <c r="F20" s="71">
        <f>SUM(F$18:F19)</f>
        <v>0</v>
      </c>
      <c r="G20" s="71">
        <f>SUM(G$18:G19)</f>
        <v>0</v>
      </c>
      <c r="H20" s="71">
        <f>SUM(H$18:H19)</f>
        <v>0</v>
      </c>
      <c r="I20" s="71">
        <f>SUM(I$18:I19)</f>
        <v>0</v>
      </c>
      <c r="J20" s="71">
        <f>SUM(J$18:J19)</f>
        <v>0</v>
      </c>
      <c r="K20" s="71">
        <f>SUM(K$18:K19)</f>
        <v>0</v>
      </c>
      <c r="L20" s="71">
        <f>SUM(L$18:L19)</f>
        <v>0</v>
      </c>
      <c r="M20" s="71">
        <f>SUM(M$18:M19)</f>
        <v>0</v>
      </c>
      <c r="N20" s="71">
        <f>SUM(N$18:N19)</f>
        <v>0</v>
      </c>
      <c r="O20" s="71">
        <f>SUM(O$18:O19)</f>
        <v>0</v>
      </c>
      <c r="P20" s="71">
        <f>SUM(P$18:P19)</f>
        <v>0</v>
      </c>
    </row>
    <row r="21" spans="1:16" x14ac:dyDescent="0.3">
      <c r="B21" s="71"/>
      <c r="C21" s="71"/>
      <c r="D21" s="71"/>
      <c r="E21" s="71"/>
      <c r="F21" s="71"/>
      <c r="G21" s="71"/>
      <c r="H21" s="71"/>
      <c r="I21" s="71"/>
      <c r="J21" s="71"/>
      <c r="K21" s="71"/>
      <c r="L21" s="71"/>
      <c r="M21" s="71"/>
      <c r="N21" s="71"/>
      <c r="O21" s="71"/>
      <c r="P21" s="71"/>
    </row>
    <row r="22" spans="1:16" x14ac:dyDescent="0.3">
      <c r="B22" s="71" t="s">
        <v>843</v>
      </c>
      <c r="C22" s="71"/>
      <c r="D22" s="71"/>
      <c r="E22" s="71"/>
      <c r="F22" s="71"/>
      <c r="G22" s="71"/>
      <c r="H22" s="71"/>
      <c r="I22" s="71"/>
      <c r="J22" s="71"/>
      <c r="K22" s="71"/>
      <c r="L22" s="71"/>
      <c r="M22" s="71"/>
      <c r="N22" s="71"/>
      <c r="O22" s="71"/>
      <c r="P22" s="71"/>
    </row>
    <row r="23" spans="1:16" x14ac:dyDescent="0.3">
      <c r="A23">
        <v>1</v>
      </c>
      <c r="B23" s="69" t="s">
        <v>825</v>
      </c>
      <c r="C23" s="69">
        <v>0</v>
      </c>
      <c r="D23" s="69">
        <v>0</v>
      </c>
      <c r="E23" s="69">
        <v>0</v>
      </c>
      <c r="F23" s="69">
        <v>0</v>
      </c>
      <c r="G23" s="69">
        <v>0</v>
      </c>
      <c r="H23" s="69">
        <v>0</v>
      </c>
      <c r="I23" s="69"/>
      <c r="J23" s="69"/>
      <c r="K23" s="69"/>
      <c r="L23" s="69"/>
      <c r="M23" s="69"/>
      <c r="N23" s="69"/>
      <c r="O23" s="69"/>
      <c r="P23" s="71">
        <f>SUM($B23:O23)</f>
        <v>0</v>
      </c>
    </row>
    <row r="24" spans="1:16" x14ac:dyDescent="0.3">
      <c r="A24">
        <v>1</v>
      </c>
      <c r="B24" s="69" t="s">
        <v>826</v>
      </c>
      <c r="C24" s="69">
        <v>3208</v>
      </c>
      <c r="D24" s="69">
        <v>5009</v>
      </c>
      <c r="E24" s="69">
        <v>8886</v>
      </c>
      <c r="F24" s="69">
        <v>6574</v>
      </c>
      <c r="G24" s="69">
        <v>17084</v>
      </c>
      <c r="H24" s="69">
        <v>13017</v>
      </c>
      <c r="I24" s="69"/>
      <c r="J24" s="69"/>
      <c r="K24" s="69"/>
      <c r="L24" s="69"/>
      <c r="M24" s="69"/>
      <c r="N24" s="69"/>
      <c r="O24" s="69"/>
      <c r="P24" s="71">
        <f>SUM($B24:O24)</f>
        <v>53778</v>
      </c>
    </row>
    <row r="25" spans="1:16" x14ac:dyDescent="0.3">
      <c r="A25">
        <v>1</v>
      </c>
      <c r="B25" s="69" t="s">
        <v>827</v>
      </c>
      <c r="C25" s="69">
        <v>16588</v>
      </c>
      <c r="D25" s="69">
        <v>17555</v>
      </c>
      <c r="E25" s="69">
        <v>21843</v>
      </c>
      <c r="F25" s="69">
        <v>25037</v>
      </c>
      <c r="G25" s="69">
        <v>43051</v>
      </c>
      <c r="H25" s="69">
        <v>29960</v>
      </c>
      <c r="I25" s="69"/>
      <c r="J25" s="69"/>
      <c r="K25" s="69"/>
      <c r="L25" s="69"/>
      <c r="M25" s="69"/>
      <c r="N25" s="69"/>
      <c r="O25" s="69"/>
      <c r="P25" s="71">
        <f>SUM($B25:O25)</f>
        <v>154034</v>
      </c>
    </row>
    <row r="26" spans="1:16" x14ac:dyDescent="0.3">
      <c r="B26" s="69"/>
      <c r="C26" s="69"/>
      <c r="D26" s="69"/>
      <c r="E26" s="69"/>
      <c r="F26" s="69"/>
      <c r="G26" s="69"/>
      <c r="H26" s="69"/>
      <c r="I26" s="69"/>
      <c r="J26" s="69"/>
      <c r="K26" s="69"/>
      <c r="L26" s="69"/>
      <c r="M26" s="69"/>
      <c r="N26" s="69"/>
      <c r="O26" s="69"/>
      <c r="P26" s="71"/>
    </row>
    <row r="27" spans="1:16" x14ac:dyDescent="0.3">
      <c r="A27">
        <v>1</v>
      </c>
      <c r="B27" s="69" t="s">
        <v>828</v>
      </c>
      <c r="C27" s="69">
        <v>0</v>
      </c>
      <c r="D27" s="69">
        <v>0</v>
      </c>
      <c r="E27" s="69">
        <v>0</v>
      </c>
      <c r="F27" s="69">
        <v>279</v>
      </c>
      <c r="G27" s="69">
        <v>279</v>
      </c>
      <c r="H27" s="69">
        <v>279</v>
      </c>
      <c r="I27" s="69"/>
      <c r="J27" s="69"/>
      <c r="K27" s="69"/>
      <c r="L27" s="69"/>
      <c r="M27" s="69"/>
      <c r="N27" s="69"/>
      <c r="O27" s="69"/>
      <c r="P27" s="71">
        <f>SUM($B27:O27)</f>
        <v>837</v>
      </c>
    </row>
    <row r="28" spans="1:16" x14ac:dyDescent="0.3">
      <c r="A28">
        <v>1</v>
      </c>
      <c r="B28" s="69" t="s">
        <v>829</v>
      </c>
      <c r="C28" s="69"/>
      <c r="D28" s="69"/>
      <c r="E28" s="69"/>
      <c r="F28" s="69"/>
      <c r="G28" s="69"/>
      <c r="H28" s="69"/>
      <c r="I28" s="69"/>
      <c r="J28" s="69"/>
      <c r="K28" s="69"/>
      <c r="L28" s="69"/>
      <c r="M28" s="69"/>
      <c r="N28" s="69"/>
      <c r="O28" s="69"/>
      <c r="P28" s="71">
        <f>SUM($B28:O28)</f>
        <v>0</v>
      </c>
    </row>
    <row r="29" spans="1:16" x14ac:dyDescent="0.3">
      <c r="A29">
        <v>1</v>
      </c>
      <c r="B29" s="69" t="s">
        <v>830</v>
      </c>
      <c r="C29" s="69">
        <v>1490</v>
      </c>
      <c r="D29" s="69">
        <v>1699</v>
      </c>
      <c r="E29" s="69">
        <v>2313</v>
      </c>
      <c r="F29" s="69">
        <v>2380</v>
      </c>
      <c r="G29" s="69">
        <v>4528</v>
      </c>
      <c r="H29" s="69">
        <v>3236</v>
      </c>
      <c r="I29" s="69"/>
      <c r="J29" s="69"/>
      <c r="K29" s="69"/>
      <c r="L29" s="69"/>
      <c r="M29" s="69"/>
      <c r="N29" s="69"/>
      <c r="O29" s="69"/>
      <c r="P29" s="71">
        <f>SUM($B29:O29)</f>
        <v>15646</v>
      </c>
    </row>
    <row r="30" spans="1:16" x14ac:dyDescent="0.3">
      <c r="A30">
        <v>1</v>
      </c>
      <c r="B30" s="69" t="s">
        <v>831</v>
      </c>
      <c r="C30" s="69">
        <v>1385</v>
      </c>
      <c r="D30" s="69">
        <v>1579</v>
      </c>
      <c r="E30" s="69">
        <v>2158</v>
      </c>
      <c r="F30" s="69">
        <v>2219</v>
      </c>
      <c r="G30" s="69">
        <v>4216</v>
      </c>
      <c r="H30" s="69">
        <v>3015</v>
      </c>
      <c r="I30" s="69"/>
      <c r="J30" s="69"/>
      <c r="K30" s="69"/>
      <c r="L30" s="69"/>
      <c r="M30" s="69"/>
      <c r="N30" s="69"/>
      <c r="O30" s="69"/>
      <c r="P30" s="71">
        <f>SUM($B30:O30)</f>
        <v>14572</v>
      </c>
    </row>
    <row r="31" spans="1:16" x14ac:dyDescent="0.3">
      <c r="A31">
        <v>1</v>
      </c>
      <c r="B31" s="69" t="s">
        <v>832</v>
      </c>
      <c r="C31" s="69">
        <v>180</v>
      </c>
      <c r="D31" s="69">
        <v>205</v>
      </c>
      <c r="E31" s="69">
        <v>279</v>
      </c>
      <c r="F31" s="69">
        <v>287</v>
      </c>
      <c r="G31" s="69">
        <v>547</v>
      </c>
      <c r="H31" s="69">
        <v>391</v>
      </c>
      <c r="I31" s="69"/>
      <c r="J31" s="69"/>
      <c r="K31" s="69"/>
      <c r="L31" s="69"/>
      <c r="M31" s="69"/>
      <c r="N31" s="69"/>
      <c r="O31" s="69"/>
      <c r="P31" s="71">
        <f>SUM($B31:O31)</f>
        <v>1889</v>
      </c>
    </row>
    <row r="32" spans="1:16" x14ac:dyDescent="0.3">
      <c r="A32">
        <v>1</v>
      </c>
      <c r="B32" s="69" t="s">
        <v>833</v>
      </c>
      <c r="C32" s="69">
        <v>0</v>
      </c>
      <c r="D32" s="69">
        <v>0</v>
      </c>
      <c r="E32" s="69">
        <v>0</v>
      </c>
      <c r="F32" s="69">
        <v>0</v>
      </c>
      <c r="G32" s="69">
        <v>0</v>
      </c>
      <c r="H32" s="69">
        <v>0</v>
      </c>
      <c r="I32" s="69"/>
      <c r="J32" s="69"/>
      <c r="K32" s="69"/>
      <c r="L32" s="69"/>
      <c r="M32" s="69"/>
      <c r="N32" s="69"/>
      <c r="O32" s="69"/>
      <c r="P32" s="71">
        <f>SUM($B32:O32)</f>
        <v>0</v>
      </c>
    </row>
    <row r="33" spans="1:16" x14ac:dyDescent="0.3">
      <c r="A33">
        <v>1</v>
      </c>
      <c r="B33" s="69" t="s">
        <v>834</v>
      </c>
      <c r="C33" s="69">
        <v>247</v>
      </c>
      <c r="D33" s="69">
        <v>385</v>
      </c>
      <c r="E33" s="69">
        <v>684</v>
      </c>
      <c r="F33" s="69">
        <v>506</v>
      </c>
      <c r="G33" s="69">
        <v>1315</v>
      </c>
      <c r="H33" s="69">
        <v>1002</v>
      </c>
      <c r="I33" s="69"/>
      <c r="J33" s="69"/>
      <c r="K33" s="69"/>
      <c r="L33" s="69"/>
      <c r="M33" s="69"/>
      <c r="N33" s="69"/>
      <c r="O33" s="69"/>
      <c r="P33" s="71">
        <f>SUM($B33:O33)</f>
        <v>4139</v>
      </c>
    </row>
    <row r="34" spans="1:16" x14ac:dyDescent="0.3">
      <c r="A34">
        <v>1</v>
      </c>
      <c r="B34" s="69" t="s">
        <v>835</v>
      </c>
      <c r="C34" s="72">
        <v>447</v>
      </c>
      <c r="D34" s="72">
        <v>474</v>
      </c>
      <c r="E34" s="72">
        <v>589</v>
      </c>
      <c r="F34" s="72">
        <v>676</v>
      </c>
      <c r="G34" s="72">
        <v>1162</v>
      </c>
      <c r="H34" s="72">
        <v>808</v>
      </c>
      <c r="I34" s="72"/>
      <c r="J34" s="72"/>
      <c r="K34" s="72"/>
      <c r="L34" s="72"/>
      <c r="M34" s="72"/>
      <c r="N34" s="72"/>
      <c r="O34" s="72"/>
      <c r="P34" s="74">
        <f>SUM($B34:O34)</f>
        <v>4156</v>
      </c>
    </row>
    <row r="35" spans="1:16" x14ac:dyDescent="0.3">
      <c r="B35" s="71" t="s">
        <v>218</v>
      </c>
      <c r="C35" s="71">
        <f t="shared" ref="C35:P35" si="1">SUM(C$27:C$34)</f>
        <v>3749</v>
      </c>
      <c r="D35" s="71">
        <f t="shared" si="1"/>
        <v>4342</v>
      </c>
      <c r="E35" s="71">
        <f t="shared" si="1"/>
        <v>6023</v>
      </c>
      <c r="F35" s="71">
        <f t="shared" si="1"/>
        <v>6347</v>
      </c>
      <c r="G35" s="71">
        <f t="shared" si="1"/>
        <v>12047</v>
      </c>
      <c r="H35" s="71">
        <f t="shared" si="1"/>
        <v>8731</v>
      </c>
      <c r="I35" s="71">
        <f t="shared" si="1"/>
        <v>0</v>
      </c>
      <c r="J35" s="71">
        <f t="shared" si="1"/>
        <v>0</v>
      </c>
      <c r="K35" s="71">
        <f t="shared" si="1"/>
        <v>0</v>
      </c>
      <c r="L35" s="71">
        <f t="shared" si="1"/>
        <v>0</v>
      </c>
      <c r="M35" s="71">
        <f t="shared" si="1"/>
        <v>0</v>
      </c>
      <c r="N35" s="71">
        <f t="shared" si="1"/>
        <v>0</v>
      </c>
      <c r="O35" s="71">
        <f t="shared" si="1"/>
        <v>0</v>
      </c>
      <c r="P35" s="71">
        <f t="shared" si="1"/>
        <v>41239</v>
      </c>
    </row>
    <row r="36" spans="1:16" x14ac:dyDescent="0.3">
      <c r="B36" s="69"/>
      <c r="C36" s="69"/>
      <c r="D36" s="69"/>
      <c r="E36" s="69"/>
      <c r="F36" s="69"/>
      <c r="G36" s="69"/>
      <c r="H36" s="69"/>
      <c r="I36" s="69"/>
      <c r="J36" s="69"/>
      <c r="K36" s="69"/>
      <c r="L36" s="69"/>
      <c r="M36" s="69"/>
      <c r="N36" s="69"/>
      <c r="O36" s="69"/>
      <c r="P36" s="71"/>
    </row>
    <row r="37" spans="1:16" x14ac:dyDescent="0.3">
      <c r="B37" s="71" t="s">
        <v>844</v>
      </c>
      <c r="C37" s="69"/>
      <c r="D37" s="69"/>
      <c r="E37" s="69"/>
      <c r="F37" s="69"/>
      <c r="G37" s="69"/>
      <c r="H37" s="69"/>
      <c r="I37" s="69"/>
      <c r="J37" s="69"/>
      <c r="K37" s="69"/>
      <c r="L37" s="69"/>
      <c r="M37" s="69"/>
      <c r="N37" s="69"/>
      <c r="O37" s="69"/>
      <c r="P37" s="71"/>
    </row>
    <row r="38" spans="1:16" x14ac:dyDescent="0.3">
      <c r="A38">
        <v>1</v>
      </c>
      <c r="B38" s="69" t="s">
        <v>836</v>
      </c>
      <c r="C38" s="69"/>
      <c r="D38" s="69"/>
      <c r="E38" s="69"/>
      <c r="F38" s="69"/>
      <c r="G38" s="69"/>
      <c r="H38" s="69"/>
      <c r="I38" s="69"/>
      <c r="J38" s="69"/>
      <c r="K38" s="69"/>
      <c r="L38" s="69"/>
      <c r="M38" s="69"/>
      <c r="N38" s="69"/>
      <c r="O38" s="69"/>
      <c r="P38" s="71">
        <f>SUM($B38:O38)</f>
        <v>0</v>
      </c>
    </row>
    <row r="39" spans="1:16" x14ac:dyDescent="0.3">
      <c r="A39">
        <v>1</v>
      </c>
      <c r="B39" s="69" t="s">
        <v>837</v>
      </c>
      <c r="C39" s="69"/>
      <c r="D39" s="69"/>
      <c r="E39" s="69"/>
      <c r="F39" s="69"/>
      <c r="G39" s="69"/>
      <c r="H39" s="69"/>
      <c r="I39" s="69"/>
      <c r="J39" s="69"/>
      <c r="K39" s="69"/>
      <c r="L39" s="69"/>
      <c r="M39" s="69"/>
      <c r="N39" s="69"/>
      <c r="O39" s="69"/>
      <c r="P39" s="71">
        <f>SUM($B39:O39)</f>
        <v>0</v>
      </c>
    </row>
    <row r="40" spans="1:16" x14ac:dyDescent="0.3">
      <c r="A40">
        <v>1</v>
      </c>
      <c r="B40" s="69" t="s">
        <v>838</v>
      </c>
      <c r="C40" s="69"/>
      <c r="D40" s="69"/>
      <c r="E40" s="69"/>
      <c r="F40" s="69"/>
      <c r="G40" s="69"/>
      <c r="H40" s="69"/>
      <c r="I40" s="69"/>
      <c r="J40" s="69"/>
      <c r="K40" s="69"/>
      <c r="L40" s="69"/>
      <c r="M40" s="69"/>
      <c r="N40" s="69"/>
      <c r="O40" s="69"/>
      <c r="P40" s="71">
        <f>SUM($B40:O40)</f>
        <v>0</v>
      </c>
    </row>
    <row r="41" spans="1:16" x14ac:dyDescent="0.3">
      <c r="B41" s="71" t="s">
        <v>218</v>
      </c>
      <c r="C41" s="73">
        <f t="shared" ref="C41:P41" si="2">SUM(C$38:C$40)</f>
        <v>0</v>
      </c>
      <c r="D41" s="73">
        <f t="shared" si="2"/>
        <v>0</v>
      </c>
      <c r="E41" s="73">
        <f t="shared" si="2"/>
        <v>0</v>
      </c>
      <c r="F41" s="73">
        <f t="shared" si="2"/>
        <v>0</v>
      </c>
      <c r="G41" s="73">
        <f t="shared" si="2"/>
        <v>0</v>
      </c>
      <c r="H41" s="73">
        <f t="shared" si="2"/>
        <v>0</v>
      </c>
      <c r="I41" s="73">
        <f t="shared" si="2"/>
        <v>0</v>
      </c>
      <c r="J41" s="73">
        <f t="shared" si="2"/>
        <v>0</v>
      </c>
      <c r="K41" s="73">
        <f t="shared" si="2"/>
        <v>0</v>
      </c>
      <c r="L41" s="73">
        <f t="shared" si="2"/>
        <v>0</v>
      </c>
      <c r="M41" s="73">
        <f t="shared" si="2"/>
        <v>0</v>
      </c>
      <c r="N41" s="73">
        <f t="shared" si="2"/>
        <v>0</v>
      </c>
      <c r="O41" s="73">
        <f t="shared" si="2"/>
        <v>0</v>
      </c>
      <c r="P41" s="73">
        <f t="shared" si="2"/>
        <v>0</v>
      </c>
    </row>
    <row r="42" spans="1:16" x14ac:dyDescent="0.3">
      <c r="B42" s="71"/>
      <c r="C42" s="71"/>
      <c r="D42" s="71"/>
      <c r="E42" s="71"/>
      <c r="F42" s="71"/>
      <c r="G42" s="71"/>
      <c r="H42" s="71"/>
      <c r="I42" s="71"/>
      <c r="J42" s="71"/>
      <c r="K42" s="71"/>
      <c r="L42" s="71"/>
      <c r="M42" s="71"/>
      <c r="N42" s="71"/>
      <c r="O42" s="71"/>
      <c r="P42" s="71"/>
    </row>
    <row r="43" spans="1:16" x14ac:dyDescent="0.3">
      <c r="B43" s="71" t="s">
        <v>845</v>
      </c>
      <c r="C43" s="71"/>
      <c r="D43" s="71"/>
      <c r="E43" s="71"/>
      <c r="F43" s="71"/>
      <c r="G43" s="71"/>
      <c r="H43" s="71"/>
      <c r="I43" s="71"/>
      <c r="J43" s="71"/>
      <c r="K43" s="71"/>
      <c r="L43" s="71"/>
      <c r="M43" s="71"/>
      <c r="N43" s="71"/>
      <c r="O43" s="71"/>
      <c r="P43" s="71"/>
    </row>
    <row r="44" spans="1:16" x14ac:dyDescent="0.3">
      <c r="A44">
        <v>1</v>
      </c>
      <c r="B44" s="69" t="s">
        <v>839</v>
      </c>
      <c r="C44" s="69">
        <v>8037</v>
      </c>
      <c r="D44" s="69">
        <v>8679</v>
      </c>
      <c r="E44" s="69">
        <v>12570</v>
      </c>
      <c r="F44" s="69">
        <v>15345</v>
      </c>
      <c r="G44" s="69">
        <v>32429</v>
      </c>
      <c r="H44" s="69">
        <v>20510</v>
      </c>
      <c r="I44" s="69"/>
      <c r="J44" s="69"/>
      <c r="K44" s="69"/>
      <c r="L44" s="69"/>
      <c r="M44" s="69"/>
      <c r="N44" s="69"/>
      <c r="O44" s="69"/>
      <c r="P44" s="71">
        <f>SUM($B44:O44)</f>
        <v>97570</v>
      </c>
    </row>
    <row r="45" spans="1:16" x14ac:dyDescent="0.3">
      <c r="A45">
        <v>1</v>
      </c>
      <c r="B45" s="69" t="s">
        <v>840</v>
      </c>
      <c r="C45" s="69">
        <v>7497</v>
      </c>
      <c r="D45" s="69">
        <v>7056</v>
      </c>
      <c r="E45" s="69">
        <v>6903</v>
      </c>
      <c r="F45" s="69">
        <v>23160</v>
      </c>
      <c r="G45" s="69">
        <v>32734</v>
      </c>
      <c r="H45" s="69">
        <v>20220</v>
      </c>
      <c r="I45" s="69"/>
      <c r="J45" s="69"/>
      <c r="K45" s="69"/>
      <c r="L45" s="69"/>
      <c r="M45" s="69"/>
      <c r="N45" s="69"/>
      <c r="O45" s="69"/>
      <c r="P45" s="71">
        <f>SUM($B45:O45)</f>
        <v>97570</v>
      </c>
    </row>
    <row r="46" spans="1:16" x14ac:dyDescent="0.3">
      <c r="B46" s="69"/>
      <c r="C46" s="69"/>
      <c r="D46" s="69"/>
      <c r="E46" s="69"/>
      <c r="F46" s="69"/>
      <c r="G46" s="69"/>
      <c r="H46" s="69"/>
      <c r="I46" s="69"/>
      <c r="J46" s="69"/>
      <c r="K46" s="69"/>
      <c r="L46" s="69"/>
      <c r="M46" s="69"/>
      <c r="N46" s="69"/>
      <c r="O46" s="69"/>
      <c r="P46" s="71"/>
    </row>
  </sheetData>
  <pageMargins left="0.7" right="0.7" top="0.75" bottom="0.75" header="0.3" footer="0.3"/>
  <pageSetup fitToHeight="0" orientation="landscape"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J68"/>
  <sheetViews>
    <sheetView showGridLines="0" workbookViewId="0">
      <pane ySplit="5" topLeftCell="A51" activePane="bottomLeft" state="frozen"/>
      <selection pane="bottomLeft" activeCell="A6" sqref="A6"/>
    </sheetView>
  </sheetViews>
  <sheetFormatPr defaultRowHeight="14.4" outlineLevelRow="2" x14ac:dyDescent="0.3"/>
  <cols>
    <col min="1" max="1" width="1.109375" customWidth="1"/>
    <col min="2" max="2" width="13.5546875" style="3" customWidth="1"/>
    <col min="3" max="3" width="35.6640625" customWidth="1"/>
    <col min="4" max="4" width="13.88671875" style="3" customWidth="1"/>
    <col min="5" max="5" width="35.6640625" customWidth="1"/>
    <col min="6" max="6" width="11.88671875" hidden="1" customWidth="1"/>
    <col min="7" max="7" width="18.6640625" style="76" customWidth="1"/>
    <col min="8" max="8" width="18.6640625" style="3" customWidth="1"/>
    <col min="9" max="9" width="18.6640625" hidden="1" customWidth="1"/>
    <col min="10" max="10" width="18.6640625" style="76" customWidth="1"/>
  </cols>
  <sheetData>
    <row r="1" spans="2:10" ht="15" customHeight="1" x14ac:dyDescent="0.3"/>
    <row r="2" spans="2:10" ht="15" customHeight="1" x14ac:dyDescent="0.3"/>
    <row r="3" spans="2:10" ht="15" customHeight="1" x14ac:dyDescent="0.3"/>
    <row r="4" spans="2:10" ht="15" customHeight="1" x14ac:dyDescent="0.3"/>
    <row r="5" spans="2:10" x14ac:dyDescent="0.3">
      <c r="B5" s="57" t="s">
        <v>681</v>
      </c>
      <c r="C5" s="1" t="s">
        <v>5</v>
      </c>
      <c r="D5" s="57" t="s">
        <v>7</v>
      </c>
      <c r="E5" s="1" t="s">
        <v>0</v>
      </c>
      <c r="F5" s="1" t="s">
        <v>24</v>
      </c>
      <c r="G5" s="75" t="s">
        <v>860</v>
      </c>
      <c r="H5" s="57" t="s">
        <v>861</v>
      </c>
      <c r="I5" s="1" t="s">
        <v>862</v>
      </c>
      <c r="J5" s="75" t="s">
        <v>863</v>
      </c>
    </row>
    <row r="6" spans="2:10" outlineLevel="2" x14ac:dyDescent="0.3">
      <c r="B6" s="3">
        <v>7711</v>
      </c>
      <c r="C6" t="s">
        <v>864</v>
      </c>
      <c r="D6" s="3">
        <v>1</v>
      </c>
      <c r="E6" t="s">
        <v>442</v>
      </c>
      <c r="G6" s="76">
        <v>88.8</v>
      </c>
      <c r="I6">
        <f t="shared" ref="I6:I35" si="0">H6/ 100</f>
        <v>0</v>
      </c>
      <c r="J6" s="76">
        <v>0</v>
      </c>
    </row>
    <row r="7" spans="2:10" outlineLevel="2" x14ac:dyDescent="0.3">
      <c r="B7" s="3">
        <v>7711</v>
      </c>
      <c r="C7" t="s">
        <v>864</v>
      </c>
      <c r="D7" s="3">
        <v>2</v>
      </c>
      <c r="E7" t="s">
        <v>454</v>
      </c>
      <c r="G7" s="76">
        <v>510.9</v>
      </c>
      <c r="I7">
        <f t="shared" si="0"/>
        <v>0</v>
      </c>
      <c r="J7" s="76">
        <v>0</v>
      </c>
    </row>
    <row r="8" spans="2:10" outlineLevel="2" x14ac:dyDescent="0.3">
      <c r="B8" s="3">
        <v>7711</v>
      </c>
      <c r="C8" t="s">
        <v>864</v>
      </c>
      <c r="D8" s="3">
        <v>3</v>
      </c>
      <c r="E8" t="s">
        <v>461</v>
      </c>
      <c r="G8" s="76">
        <v>109.63</v>
      </c>
      <c r="I8">
        <f t="shared" si="0"/>
        <v>0</v>
      </c>
      <c r="J8" s="76">
        <v>0</v>
      </c>
    </row>
    <row r="9" spans="2:10" outlineLevel="2" x14ac:dyDescent="0.3">
      <c r="B9" s="3">
        <v>7711</v>
      </c>
      <c r="C9" t="s">
        <v>864</v>
      </c>
      <c r="D9" s="3">
        <v>4</v>
      </c>
      <c r="E9" t="s">
        <v>468</v>
      </c>
      <c r="G9" s="76">
        <v>158.88</v>
      </c>
      <c r="I9">
        <f t="shared" si="0"/>
        <v>0</v>
      </c>
      <c r="J9" s="76">
        <v>0</v>
      </c>
    </row>
    <row r="10" spans="2:10" outlineLevel="2" x14ac:dyDescent="0.3">
      <c r="B10" s="3">
        <v>7711</v>
      </c>
      <c r="C10" t="s">
        <v>864</v>
      </c>
      <c r="D10" s="3">
        <v>5</v>
      </c>
      <c r="E10" t="s">
        <v>476</v>
      </c>
      <c r="G10" s="76">
        <v>140.79</v>
      </c>
      <c r="I10">
        <f t="shared" si="0"/>
        <v>0</v>
      </c>
      <c r="J10" s="76">
        <v>0</v>
      </c>
    </row>
    <row r="11" spans="2:10" outlineLevel="2" x14ac:dyDescent="0.3">
      <c r="B11" s="3">
        <v>7711</v>
      </c>
      <c r="C11" t="s">
        <v>864</v>
      </c>
      <c r="D11" s="3">
        <v>6</v>
      </c>
      <c r="E11" t="s">
        <v>483</v>
      </c>
      <c r="G11" s="76">
        <v>236.08</v>
      </c>
      <c r="I11">
        <f t="shared" si="0"/>
        <v>0</v>
      </c>
      <c r="J11" s="76">
        <v>0</v>
      </c>
    </row>
    <row r="12" spans="2:10" outlineLevel="2" x14ac:dyDescent="0.3">
      <c r="B12" s="3">
        <v>7711</v>
      </c>
      <c r="C12" t="s">
        <v>864</v>
      </c>
      <c r="D12" s="3">
        <v>7</v>
      </c>
      <c r="E12" t="s">
        <v>491</v>
      </c>
      <c r="G12" s="76">
        <v>124.8</v>
      </c>
      <c r="I12">
        <f t="shared" si="0"/>
        <v>0</v>
      </c>
      <c r="J12" s="76">
        <v>0</v>
      </c>
    </row>
    <row r="13" spans="2:10" outlineLevel="2" x14ac:dyDescent="0.3">
      <c r="B13" s="3">
        <v>7711</v>
      </c>
      <c r="C13" t="s">
        <v>864</v>
      </c>
      <c r="D13" s="3">
        <v>8</v>
      </c>
      <c r="E13" t="s">
        <v>498</v>
      </c>
      <c r="G13" s="76">
        <v>117.26</v>
      </c>
      <c r="I13">
        <f t="shared" si="0"/>
        <v>0</v>
      </c>
      <c r="J13" s="76">
        <v>0</v>
      </c>
    </row>
    <row r="14" spans="2:10" outlineLevel="2" x14ac:dyDescent="0.3">
      <c r="B14" s="3">
        <v>7711</v>
      </c>
      <c r="C14" t="s">
        <v>864</v>
      </c>
      <c r="D14" s="3">
        <v>9</v>
      </c>
      <c r="E14" t="s">
        <v>505</v>
      </c>
      <c r="G14" s="76">
        <v>0</v>
      </c>
      <c r="I14">
        <f t="shared" si="0"/>
        <v>0</v>
      </c>
      <c r="J14" s="76">
        <v>0</v>
      </c>
    </row>
    <row r="15" spans="2:10" outlineLevel="2" x14ac:dyDescent="0.3">
      <c r="B15" s="3">
        <v>7711</v>
      </c>
      <c r="C15" t="s">
        <v>864</v>
      </c>
      <c r="D15" s="3">
        <v>10</v>
      </c>
      <c r="E15" t="s">
        <v>513</v>
      </c>
      <c r="G15" s="76">
        <v>30.12</v>
      </c>
      <c r="I15">
        <f t="shared" si="0"/>
        <v>0</v>
      </c>
      <c r="J15" s="76">
        <v>0</v>
      </c>
    </row>
    <row r="16" spans="2:10" outlineLevel="2" x14ac:dyDescent="0.3">
      <c r="B16" s="3">
        <v>7711</v>
      </c>
      <c r="C16" t="s">
        <v>864</v>
      </c>
      <c r="D16" s="3">
        <v>11</v>
      </c>
      <c r="E16" t="s">
        <v>521</v>
      </c>
      <c r="G16" s="76">
        <v>178.4</v>
      </c>
      <c r="I16">
        <f t="shared" si="0"/>
        <v>0</v>
      </c>
      <c r="J16" s="76">
        <v>0</v>
      </c>
    </row>
    <row r="17" spans="2:10" outlineLevel="2" x14ac:dyDescent="0.3">
      <c r="B17" s="3">
        <v>7711</v>
      </c>
      <c r="C17" t="s">
        <v>864</v>
      </c>
      <c r="D17" s="3">
        <v>13</v>
      </c>
      <c r="E17" t="s">
        <v>528</v>
      </c>
      <c r="G17" s="76">
        <v>682.67</v>
      </c>
      <c r="I17">
        <f t="shared" si="0"/>
        <v>0</v>
      </c>
      <c r="J17" s="76">
        <v>0</v>
      </c>
    </row>
    <row r="18" spans="2:10" outlineLevel="2" x14ac:dyDescent="0.3">
      <c r="B18" s="3">
        <v>7711</v>
      </c>
      <c r="C18" t="s">
        <v>864</v>
      </c>
      <c r="D18" s="3">
        <v>14</v>
      </c>
      <c r="E18" t="s">
        <v>533</v>
      </c>
      <c r="G18" s="76">
        <v>0</v>
      </c>
      <c r="I18">
        <f t="shared" si="0"/>
        <v>0</v>
      </c>
      <c r="J18" s="76">
        <v>0</v>
      </c>
    </row>
    <row r="19" spans="2:10" outlineLevel="2" x14ac:dyDescent="0.3">
      <c r="B19" s="3">
        <v>7711</v>
      </c>
      <c r="C19" t="s">
        <v>864</v>
      </c>
      <c r="D19" s="3">
        <v>15</v>
      </c>
      <c r="E19" t="s">
        <v>538</v>
      </c>
      <c r="G19" s="76">
        <v>56.16</v>
      </c>
      <c r="I19">
        <f t="shared" si="0"/>
        <v>0</v>
      </c>
      <c r="J19" s="76">
        <v>0</v>
      </c>
    </row>
    <row r="20" spans="2:10" outlineLevel="2" x14ac:dyDescent="0.3">
      <c r="B20" s="3">
        <v>7711</v>
      </c>
      <c r="C20" t="s">
        <v>864</v>
      </c>
      <c r="D20" s="3">
        <v>16</v>
      </c>
      <c r="E20" t="s">
        <v>543</v>
      </c>
      <c r="G20" s="76">
        <v>299.49</v>
      </c>
      <c r="I20">
        <f t="shared" si="0"/>
        <v>0</v>
      </c>
      <c r="J20" s="76">
        <v>0</v>
      </c>
    </row>
    <row r="21" spans="2:10" outlineLevel="2" x14ac:dyDescent="0.3">
      <c r="B21" s="3">
        <v>7711</v>
      </c>
      <c r="C21" t="s">
        <v>864</v>
      </c>
      <c r="D21" s="3">
        <v>17</v>
      </c>
      <c r="E21" t="s">
        <v>548</v>
      </c>
      <c r="G21" s="76">
        <v>0</v>
      </c>
      <c r="I21">
        <f t="shared" si="0"/>
        <v>0</v>
      </c>
      <c r="J21" s="76">
        <v>0</v>
      </c>
    </row>
    <row r="22" spans="2:10" outlineLevel="2" x14ac:dyDescent="0.3">
      <c r="B22" s="3">
        <v>7711</v>
      </c>
      <c r="C22" t="s">
        <v>864</v>
      </c>
      <c r="D22" s="3">
        <v>18</v>
      </c>
      <c r="E22" t="s">
        <v>552</v>
      </c>
      <c r="G22" s="76">
        <v>0</v>
      </c>
      <c r="I22">
        <f t="shared" si="0"/>
        <v>0</v>
      </c>
      <c r="J22" s="76">
        <v>0</v>
      </c>
    </row>
    <row r="23" spans="2:10" outlineLevel="2" x14ac:dyDescent="0.3">
      <c r="B23" s="3">
        <v>7711</v>
      </c>
      <c r="C23" t="s">
        <v>864</v>
      </c>
      <c r="D23" s="3">
        <v>19</v>
      </c>
      <c r="E23" t="s">
        <v>557</v>
      </c>
      <c r="G23" s="76">
        <v>132</v>
      </c>
      <c r="I23">
        <f t="shared" si="0"/>
        <v>0</v>
      </c>
      <c r="J23" s="76">
        <v>0</v>
      </c>
    </row>
    <row r="24" spans="2:10" outlineLevel="2" x14ac:dyDescent="0.3">
      <c r="B24" s="3">
        <v>7711</v>
      </c>
      <c r="C24" t="s">
        <v>864</v>
      </c>
      <c r="D24" s="3">
        <v>20</v>
      </c>
      <c r="E24" t="s">
        <v>561</v>
      </c>
      <c r="G24" s="76">
        <v>240</v>
      </c>
      <c r="I24">
        <f t="shared" si="0"/>
        <v>0</v>
      </c>
      <c r="J24" s="76">
        <v>0</v>
      </c>
    </row>
    <row r="25" spans="2:10" outlineLevel="2" x14ac:dyDescent="0.3">
      <c r="B25" s="3">
        <v>7711</v>
      </c>
      <c r="C25" t="s">
        <v>864</v>
      </c>
      <c r="D25" s="3">
        <v>21</v>
      </c>
      <c r="E25" t="s">
        <v>566</v>
      </c>
      <c r="G25" s="76">
        <v>144.46</v>
      </c>
      <c r="I25">
        <f t="shared" si="0"/>
        <v>0</v>
      </c>
      <c r="J25" s="76">
        <v>0</v>
      </c>
    </row>
    <row r="26" spans="2:10" outlineLevel="2" x14ac:dyDescent="0.3">
      <c r="B26" s="3">
        <v>7711</v>
      </c>
      <c r="C26" t="s">
        <v>864</v>
      </c>
      <c r="D26" s="3">
        <v>22</v>
      </c>
      <c r="E26" t="s">
        <v>571</v>
      </c>
      <c r="G26" s="76">
        <v>300</v>
      </c>
      <c r="I26">
        <f t="shared" si="0"/>
        <v>0</v>
      </c>
      <c r="J26" s="76">
        <v>0</v>
      </c>
    </row>
    <row r="27" spans="2:10" outlineLevel="2" x14ac:dyDescent="0.3">
      <c r="B27" s="3">
        <v>7711</v>
      </c>
      <c r="C27" t="s">
        <v>864</v>
      </c>
      <c r="D27" s="3">
        <v>23</v>
      </c>
      <c r="E27" t="s">
        <v>576</v>
      </c>
      <c r="G27" s="76">
        <v>0</v>
      </c>
      <c r="I27">
        <f t="shared" si="0"/>
        <v>0</v>
      </c>
      <c r="J27" s="76">
        <v>0</v>
      </c>
    </row>
    <row r="28" spans="2:10" outlineLevel="2" x14ac:dyDescent="0.3">
      <c r="B28" s="3">
        <v>7711</v>
      </c>
      <c r="C28" t="s">
        <v>864</v>
      </c>
      <c r="D28" s="3">
        <v>24</v>
      </c>
      <c r="E28" t="s">
        <v>579</v>
      </c>
      <c r="G28" s="76">
        <v>152.77000000000001</v>
      </c>
      <c r="I28">
        <f t="shared" si="0"/>
        <v>0</v>
      </c>
      <c r="J28" s="76">
        <v>0</v>
      </c>
    </row>
    <row r="29" spans="2:10" outlineLevel="2" x14ac:dyDescent="0.3">
      <c r="B29" s="3">
        <v>7711</v>
      </c>
      <c r="C29" t="s">
        <v>864</v>
      </c>
      <c r="D29" s="3">
        <v>25</v>
      </c>
      <c r="E29" t="s">
        <v>584</v>
      </c>
      <c r="G29" s="76">
        <v>520</v>
      </c>
      <c r="I29">
        <f t="shared" si="0"/>
        <v>0</v>
      </c>
      <c r="J29" s="76">
        <v>0</v>
      </c>
    </row>
    <row r="30" spans="2:10" outlineLevel="2" x14ac:dyDescent="0.3">
      <c r="B30" s="3">
        <v>7711</v>
      </c>
      <c r="C30" t="s">
        <v>864</v>
      </c>
      <c r="D30" s="3">
        <v>26</v>
      </c>
      <c r="E30" t="s">
        <v>588</v>
      </c>
      <c r="G30" s="76">
        <v>176</v>
      </c>
      <c r="I30">
        <f t="shared" si="0"/>
        <v>0</v>
      </c>
      <c r="J30" s="76">
        <v>0</v>
      </c>
    </row>
    <row r="31" spans="2:10" outlineLevel="2" x14ac:dyDescent="0.3">
      <c r="B31" s="3">
        <v>7711</v>
      </c>
      <c r="C31" t="s">
        <v>864</v>
      </c>
      <c r="D31" s="3">
        <v>27</v>
      </c>
      <c r="E31" t="s">
        <v>592</v>
      </c>
      <c r="G31" s="76">
        <v>23.21</v>
      </c>
      <c r="I31">
        <f t="shared" si="0"/>
        <v>0</v>
      </c>
      <c r="J31" s="76">
        <v>0</v>
      </c>
    </row>
    <row r="32" spans="2:10" outlineLevel="2" x14ac:dyDescent="0.3">
      <c r="B32" s="3">
        <v>7711</v>
      </c>
      <c r="C32" t="s">
        <v>864</v>
      </c>
      <c r="D32" s="3">
        <v>28</v>
      </c>
      <c r="E32" t="s">
        <v>596</v>
      </c>
      <c r="G32" s="76">
        <v>65.77</v>
      </c>
      <c r="I32">
        <f t="shared" si="0"/>
        <v>0</v>
      </c>
      <c r="J32" s="76">
        <v>0</v>
      </c>
    </row>
    <row r="33" spans="2:10" outlineLevel="2" x14ac:dyDescent="0.3">
      <c r="B33" s="3">
        <v>7711</v>
      </c>
      <c r="C33" t="s">
        <v>864</v>
      </c>
      <c r="D33" s="3">
        <v>29</v>
      </c>
      <c r="E33" t="s">
        <v>599</v>
      </c>
      <c r="G33" s="76">
        <v>106.8</v>
      </c>
      <c r="I33">
        <f t="shared" si="0"/>
        <v>0</v>
      </c>
      <c r="J33" s="76">
        <v>0</v>
      </c>
    </row>
    <row r="34" spans="2:10" outlineLevel="2" x14ac:dyDescent="0.3">
      <c r="B34" s="3">
        <v>7711</v>
      </c>
      <c r="C34" t="s">
        <v>864</v>
      </c>
      <c r="D34" s="3">
        <v>30</v>
      </c>
      <c r="E34" t="s">
        <v>606</v>
      </c>
      <c r="G34" s="76">
        <v>220</v>
      </c>
      <c r="I34">
        <f t="shared" si="0"/>
        <v>0</v>
      </c>
      <c r="J34" s="76">
        <v>0</v>
      </c>
    </row>
    <row r="35" spans="2:10" outlineLevel="2" x14ac:dyDescent="0.3">
      <c r="B35" s="3">
        <v>7711</v>
      </c>
      <c r="C35" t="s">
        <v>864</v>
      </c>
      <c r="D35" s="3">
        <v>31</v>
      </c>
      <c r="E35" t="s">
        <v>611</v>
      </c>
      <c r="G35" s="76">
        <v>62.22</v>
      </c>
      <c r="I35">
        <f t="shared" si="0"/>
        <v>0</v>
      </c>
      <c r="J35" s="76">
        <v>0</v>
      </c>
    </row>
    <row r="36" spans="2:10" outlineLevel="1" x14ac:dyDescent="0.3">
      <c r="C36" s="1" t="s">
        <v>866</v>
      </c>
      <c r="G36" s="76">
        <f>SUBTOTAL(9,G6:G35)</f>
        <v>4877.21</v>
      </c>
      <c r="J36" s="76">
        <f>SUBTOTAL(9,J6:J35)</f>
        <v>0</v>
      </c>
    </row>
    <row r="37" spans="2:10" outlineLevel="2" x14ac:dyDescent="0.3">
      <c r="B37" s="3">
        <v>7721</v>
      </c>
      <c r="C37" t="s">
        <v>865</v>
      </c>
      <c r="D37" s="3">
        <v>1</v>
      </c>
      <c r="E37" t="s">
        <v>442</v>
      </c>
      <c r="G37" s="76">
        <v>100.79</v>
      </c>
      <c r="I37">
        <f t="shared" ref="I37:I66" si="1">H37/ 100</f>
        <v>0</v>
      </c>
      <c r="J37" s="76">
        <v>0</v>
      </c>
    </row>
    <row r="38" spans="2:10" outlineLevel="2" x14ac:dyDescent="0.3">
      <c r="B38" s="3">
        <v>7721</v>
      </c>
      <c r="C38" t="s">
        <v>865</v>
      </c>
      <c r="D38" s="3">
        <v>2</v>
      </c>
      <c r="E38" t="s">
        <v>454</v>
      </c>
      <c r="G38" s="76">
        <v>524.34</v>
      </c>
      <c r="I38">
        <f t="shared" si="1"/>
        <v>0</v>
      </c>
      <c r="J38" s="76">
        <v>0</v>
      </c>
    </row>
    <row r="39" spans="2:10" outlineLevel="2" x14ac:dyDescent="0.3">
      <c r="B39" s="3">
        <v>7721</v>
      </c>
      <c r="C39" t="s">
        <v>865</v>
      </c>
      <c r="D39" s="3">
        <v>3</v>
      </c>
      <c r="E39" t="s">
        <v>461</v>
      </c>
      <c r="G39" s="76">
        <v>116.96</v>
      </c>
      <c r="I39">
        <f t="shared" si="1"/>
        <v>0</v>
      </c>
      <c r="J39" s="76">
        <v>0</v>
      </c>
    </row>
    <row r="40" spans="2:10" outlineLevel="2" x14ac:dyDescent="0.3">
      <c r="B40" s="3">
        <v>7721</v>
      </c>
      <c r="C40" t="s">
        <v>865</v>
      </c>
      <c r="D40" s="3">
        <v>4</v>
      </c>
      <c r="E40" t="s">
        <v>468</v>
      </c>
      <c r="G40" s="76">
        <v>174.37</v>
      </c>
      <c r="I40">
        <f t="shared" si="1"/>
        <v>0</v>
      </c>
      <c r="J40" s="76">
        <v>0</v>
      </c>
    </row>
    <row r="41" spans="2:10" outlineLevel="2" x14ac:dyDescent="0.3">
      <c r="B41" s="3">
        <v>7721</v>
      </c>
      <c r="C41" t="s">
        <v>865</v>
      </c>
      <c r="D41" s="3">
        <v>5</v>
      </c>
      <c r="E41" t="s">
        <v>476</v>
      </c>
      <c r="G41" s="76">
        <v>149.19999999999999</v>
      </c>
      <c r="I41">
        <f t="shared" si="1"/>
        <v>0</v>
      </c>
      <c r="J41" s="76">
        <v>0</v>
      </c>
    </row>
    <row r="42" spans="2:10" outlineLevel="2" x14ac:dyDescent="0.3">
      <c r="B42" s="3">
        <v>7721</v>
      </c>
      <c r="C42" t="s">
        <v>865</v>
      </c>
      <c r="D42" s="3">
        <v>6</v>
      </c>
      <c r="E42" t="s">
        <v>483</v>
      </c>
      <c r="G42" s="76">
        <v>265.56</v>
      </c>
      <c r="I42">
        <f t="shared" si="1"/>
        <v>0</v>
      </c>
      <c r="J42" s="76">
        <v>0</v>
      </c>
    </row>
    <row r="43" spans="2:10" outlineLevel="2" x14ac:dyDescent="0.3">
      <c r="B43" s="3">
        <v>7721</v>
      </c>
      <c r="C43" t="s">
        <v>865</v>
      </c>
      <c r="D43" s="3">
        <v>7</v>
      </c>
      <c r="E43" t="s">
        <v>491</v>
      </c>
      <c r="G43" s="76">
        <v>156</v>
      </c>
      <c r="I43">
        <f t="shared" si="1"/>
        <v>0</v>
      </c>
      <c r="J43" s="76">
        <v>0</v>
      </c>
    </row>
    <row r="44" spans="2:10" outlineLevel="2" x14ac:dyDescent="0.3">
      <c r="B44" s="3">
        <v>7721</v>
      </c>
      <c r="C44" t="s">
        <v>865</v>
      </c>
      <c r="D44" s="3">
        <v>8</v>
      </c>
      <c r="E44" t="s">
        <v>498</v>
      </c>
      <c r="G44" s="76">
        <v>104.71</v>
      </c>
      <c r="I44">
        <f t="shared" si="1"/>
        <v>0</v>
      </c>
      <c r="J44" s="76">
        <v>0</v>
      </c>
    </row>
    <row r="45" spans="2:10" outlineLevel="2" x14ac:dyDescent="0.3">
      <c r="B45" s="3">
        <v>7721</v>
      </c>
      <c r="C45" t="s">
        <v>865</v>
      </c>
      <c r="D45" s="3">
        <v>9</v>
      </c>
      <c r="E45" t="s">
        <v>505</v>
      </c>
      <c r="G45" s="76">
        <v>0</v>
      </c>
      <c r="I45">
        <f t="shared" si="1"/>
        <v>0</v>
      </c>
      <c r="J45" s="76">
        <v>0</v>
      </c>
    </row>
    <row r="46" spans="2:10" outlineLevel="2" x14ac:dyDescent="0.3">
      <c r="B46" s="3">
        <v>7721</v>
      </c>
      <c r="C46" t="s">
        <v>865</v>
      </c>
      <c r="D46" s="3">
        <v>10</v>
      </c>
      <c r="E46" t="s">
        <v>513</v>
      </c>
      <c r="G46" s="76">
        <v>54.9</v>
      </c>
      <c r="I46">
        <f t="shared" si="1"/>
        <v>0</v>
      </c>
      <c r="J46" s="76">
        <v>0</v>
      </c>
    </row>
    <row r="47" spans="2:10" outlineLevel="2" x14ac:dyDescent="0.3">
      <c r="B47" s="3">
        <v>7721</v>
      </c>
      <c r="C47" t="s">
        <v>865</v>
      </c>
      <c r="D47" s="3">
        <v>11</v>
      </c>
      <c r="E47" t="s">
        <v>521</v>
      </c>
      <c r="G47" s="76">
        <v>200.11</v>
      </c>
      <c r="I47">
        <f t="shared" si="1"/>
        <v>0</v>
      </c>
      <c r="J47" s="76">
        <v>0</v>
      </c>
    </row>
    <row r="48" spans="2:10" outlineLevel="2" x14ac:dyDescent="0.3">
      <c r="B48" s="3">
        <v>7721</v>
      </c>
      <c r="C48" t="s">
        <v>865</v>
      </c>
      <c r="D48" s="3">
        <v>13</v>
      </c>
      <c r="E48" t="s">
        <v>528</v>
      </c>
      <c r="G48" s="76">
        <v>86.75</v>
      </c>
      <c r="I48">
        <f t="shared" si="1"/>
        <v>0</v>
      </c>
      <c r="J48" s="76">
        <v>0</v>
      </c>
    </row>
    <row r="49" spans="2:10" outlineLevel="2" x14ac:dyDescent="0.3">
      <c r="B49" s="3">
        <v>7721</v>
      </c>
      <c r="C49" t="s">
        <v>865</v>
      </c>
      <c r="D49" s="3">
        <v>14</v>
      </c>
      <c r="E49" t="s">
        <v>533</v>
      </c>
      <c r="G49" s="76">
        <v>0</v>
      </c>
      <c r="I49">
        <f t="shared" si="1"/>
        <v>0</v>
      </c>
      <c r="J49" s="76">
        <v>0</v>
      </c>
    </row>
    <row r="50" spans="2:10" outlineLevel="2" x14ac:dyDescent="0.3">
      <c r="B50" s="3">
        <v>7721</v>
      </c>
      <c r="C50" t="s">
        <v>865</v>
      </c>
      <c r="D50" s="3">
        <v>15</v>
      </c>
      <c r="E50" t="s">
        <v>538</v>
      </c>
      <c r="G50" s="76">
        <v>47.39</v>
      </c>
      <c r="I50">
        <f t="shared" si="1"/>
        <v>0</v>
      </c>
      <c r="J50" s="76">
        <v>0</v>
      </c>
    </row>
    <row r="51" spans="2:10" outlineLevel="2" x14ac:dyDescent="0.3">
      <c r="B51" s="3">
        <v>7721</v>
      </c>
      <c r="C51" t="s">
        <v>865</v>
      </c>
      <c r="D51" s="3">
        <v>16</v>
      </c>
      <c r="E51" t="s">
        <v>543</v>
      </c>
      <c r="G51" s="76">
        <v>220.4</v>
      </c>
      <c r="I51">
        <f t="shared" si="1"/>
        <v>0</v>
      </c>
      <c r="J51" s="76">
        <v>0</v>
      </c>
    </row>
    <row r="52" spans="2:10" outlineLevel="2" x14ac:dyDescent="0.3">
      <c r="B52" s="3">
        <v>7721</v>
      </c>
      <c r="C52" t="s">
        <v>865</v>
      </c>
      <c r="D52" s="3">
        <v>17</v>
      </c>
      <c r="E52" t="s">
        <v>548</v>
      </c>
      <c r="G52" s="76">
        <v>7.69</v>
      </c>
      <c r="I52">
        <f t="shared" si="1"/>
        <v>0</v>
      </c>
      <c r="J52" s="76">
        <v>0</v>
      </c>
    </row>
    <row r="53" spans="2:10" outlineLevel="2" x14ac:dyDescent="0.3">
      <c r="B53" s="3">
        <v>7721</v>
      </c>
      <c r="C53" t="s">
        <v>865</v>
      </c>
      <c r="D53" s="3">
        <v>18</v>
      </c>
      <c r="E53" t="s">
        <v>552</v>
      </c>
      <c r="G53" s="76">
        <v>0</v>
      </c>
      <c r="I53">
        <f t="shared" si="1"/>
        <v>0</v>
      </c>
      <c r="J53" s="76">
        <v>0</v>
      </c>
    </row>
    <row r="54" spans="2:10" outlineLevel="2" x14ac:dyDescent="0.3">
      <c r="B54" s="3">
        <v>7721</v>
      </c>
      <c r="C54" t="s">
        <v>865</v>
      </c>
      <c r="D54" s="3">
        <v>19</v>
      </c>
      <c r="E54" t="s">
        <v>557</v>
      </c>
      <c r="G54" s="76">
        <v>80.599999999999994</v>
      </c>
      <c r="I54">
        <f t="shared" si="1"/>
        <v>0</v>
      </c>
      <c r="J54" s="76">
        <v>0</v>
      </c>
    </row>
    <row r="55" spans="2:10" outlineLevel="2" x14ac:dyDescent="0.3">
      <c r="B55" s="3">
        <v>7721</v>
      </c>
      <c r="C55" t="s">
        <v>865</v>
      </c>
      <c r="D55" s="3">
        <v>20</v>
      </c>
      <c r="E55" t="s">
        <v>561</v>
      </c>
      <c r="G55" s="76">
        <v>113.82</v>
      </c>
      <c r="I55">
        <f t="shared" si="1"/>
        <v>0</v>
      </c>
      <c r="J55" s="76">
        <v>0</v>
      </c>
    </row>
    <row r="56" spans="2:10" outlineLevel="2" x14ac:dyDescent="0.3">
      <c r="B56" s="3">
        <v>7721</v>
      </c>
      <c r="C56" t="s">
        <v>865</v>
      </c>
      <c r="D56" s="3">
        <v>21</v>
      </c>
      <c r="E56" t="s">
        <v>566</v>
      </c>
      <c r="G56" s="76">
        <v>65.33</v>
      </c>
      <c r="I56">
        <f t="shared" si="1"/>
        <v>0</v>
      </c>
      <c r="J56" s="76">
        <v>0</v>
      </c>
    </row>
    <row r="57" spans="2:10" outlineLevel="2" x14ac:dyDescent="0.3">
      <c r="B57" s="3">
        <v>7721</v>
      </c>
      <c r="C57" t="s">
        <v>865</v>
      </c>
      <c r="D57" s="3">
        <v>22</v>
      </c>
      <c r="E57" t="s">
        <v>571</v>
      </c>
      <c r="G57" s="76">
        <v>112.5</v>
      </c>
      <c r="I57">
        <f t="shared" si="1"/>
        <v>0</v>
      </c>
      <c r="J57" s="76">
        <v>0</v>
      </c>
    </row>
    <row r="58" spans="2:10" outlineLevel="2" x14ac:dyDescent="0.3">
      <c r="B58" s="3">
        <v>7721</v>
      </c>
      <c r="C58" t="s">
        <v>865</v>
      </c>
      <c r="D58" s="3">
        <v>23</v>
      </c>
      <c r="E58" t="s">
        <v>576</v>
      </c>
      <c r="G58" s="76">
        <v>0</v>
      </c>
      <c r="I58">
        <f t="shared" si="1"/>
        <v>0</v>
      </c>
      <c r="J58" s="76">
        <v>0</v>
      </c>
    </row>
    <row r="59" spans="2:10" outlineLevel="2" x14ac:dyDescent="0.3">
      <c r="B59" s="3">
        <v>7721</v>
      </c>
      <c r="C59" t="s">
        <v>865</v>
      </c>
      <c r="D59" s="3">
        <v>24</v>
      </c>
      <c r="E59" t="s">
        <v>579</v>
      </c>
      <c r="G59" s="76">
        <v>57.28</v>
      </c>
      <c r="I59">
        <f t="shared" si="1"/>
        <v>0</v>
      </c>
      <c r="J59" s="76">
        <v>0</v>
      </c>
    </row>
    <row r="60" spans="2:10" outlineLevel="2" x14ac:dyDescent="0.3">
      <c r="B60" s="3">
        <v>7721</v>
      </c>
      <c r="C60" t="s">
        <v>865</v>
      </c>
      <c r="D60" s="3">
        <v>25</v>
      </c>
      <c r="E60" t="s">
        <v>584</v>
      </c>
      <c r="G60" s="76">
        <v>292.5</v>
      </c>
      <c r="I60">
        <f t="shared" si="1"/>
        <v>0</v>
      </c>
      <c r="J60" s="76">
        <v>0</v>
      </c>
    </row>
    <row r="61" spans="2:10" outlineLevel="2" x14ac:dyDescent="0.3">
      <c r="B61" s="3">
        <v>7721</v>
      </c>
      <c r="C61" t="s">
        <v>865</v>
      </c>
      <c r="D61" s="3">
        <v>26</v>
      </c>
      <c r="E61" t="s">
        <v>588</v>
      </c>
      <c r="G61" s="76">
        <v>33</v>
      </c>
      <c r="I61">
        <f t="shared" si="1"/>
        <v>0</v>
      </c>
      <c r="J61" s="76">
        <v>0</v>
      </c>
    </row>
    <row r="62" spans="2:10" outlineLevel="2" x14ac:dyDescent="0.3">
      <c r="B62" s="3">
        <v>7721</v>
      </c>
      <c r="C62" t="s">
        <v>865</v>
      </c>
      <c r="D62" s="3">
        <v>27</v>
      </c>
      <c r="E62" t="s">
        <v>592</v>
      </c>
      <c r="G62" s="76">
        <v>4.3499999999999996</v>
      </c>
      <c r="I62">
        <f t="shared" si="1"/>
        <v>0</v>
      </c>
      <c r="J62" s="76">
        <v>0</v>
      </c>
    </row>
    <row r="63" spans="2:10" outlineLevel="2" x14ac:dyDescent="0.3">
      <c r="B63" s="3">
        <v>7721</v>
      </c>
      <c r="C63" t="s">
        <v>865</v>
      </c>
      <c r="D63" s="3">
        <v>28</v>
      </c>
      <c r="E63" t="s">
        <v>596</v>
      </c>
      <c r="G63" s="76">
        <v>12.33</v>
      </c>
      <c r="I63">
        <f t="shared" si="1"/>
        <v>0</v>
      </c>
      <c r="J63" s="76">
        <v>0</v>
      </c>
    </row>
    <row r="64" spans="2:10" outlineLevel="2" x14ac:dyDescent="0.3">
      <c r="B64" s="3">
        <v>7721</v>
      </c>
      <c r="C64" t="s">
        <v>865</v>
      </c>
      <c r="D64" s="3">
        <v>29</v>
      </c>
      <c r="E64" t="s">
        <v>599</v>
      </c>
      <c r="G64" s="76">
        <v>20.02</v>
      </c>
      <c r="I64">
        <f t="shared" si="1"/>
        <v>0</v>
      </c>
      <c r="J64" s="76">
        <v>0</v>
      </c>
    </row>
    <row r="65" spans="2:10" outlineLevel="2" x14ac:dyDescent="0.3">
      <c r="B65" s="3">
        <v>7721</v>
      </c>
      <c r="C65" t="s">
        <v>865</v>
      </c>
      <c r="D65" s="3">
        <v>30</v>
      </c>
      <c r="E65" t="s">
        <v>606</v>
      </c>
      <c r="G65" s="76">
        <v>41.25</v>
      </c>
      <c r="I65">
        <f t="shared" si="1"/>
        <v>0</v>
      </c>
      <c r="J65" s="76">
        <v>0</v>
      </c>
    </row>
    <row r="66" spans="2:10" outlineLevel="2" x14ac:dyDescent="0.3">
      <c r="B66" s="3">
        <v>7721</v>
      </c>
      <c r="C66" t="s">
        <v>865</v>
      </c>
      <c r="D66" s="3">
        <v>31</v>
      </c>
      <c r="E66" t="s">
        <v>611</v>
      </c>
      <c r="G66" s="76">
        <v>11.67</v>
      </c>
      <c r="I66">
        <f t="shared" si="1"/>
        <v>0</v>
      </c>
      <c r="J66" s="76">
        <v>0</v>
      </c>
    </row>
    <row r="67" spans="2:10" outlineLevel="1" x14ac:dyDescent="0.3">
      <c r="C67" s="1" t="s">
        <v>867</v>
      </c>
      <c r="G67" s="76">
        <f>SUBTOTAL(9,G37:G66)</f>
        <v>3053.82</v>
      </c>
      <c r="J67" s="76">
        <f>SUBTOTAL(9,J37:J66)</f>
        <v>0</v>
      </c>
    </row>
    <row r="68" spans="2:10" x14ac:dyDescent="0.3">
      <c r="C68" s="1" t="s">
        <v>695</v>
      </c>
      <c r="G68" s="76">
        <f>SUBTOTAL(9,G6:G66)</f>
        <v>7931.03</v>
      </c>
      <c r="J68" s="76">
        <f>SUBTOTAL(9,J6:J66)</f>
        <v>0</v>
      </c>
    </row>
  </sheetData>
  <pageMargins left="0.7" right="0.7" top="0.75" bottom="0.75" header="0.3" footer="0.3"/>
  <pageSetup fitToHeight="0" orientation="portrait"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O34"/>
  <sheetViews>
    <sheetView showGridLines="0" workbookViewId="0">
      <pane ySplit="5" topLeftCell="A6" activePane="bottomLeft" state="frozen"/>
      <selection pane="bottomLeft" activeCell="J8" sqref="J8"/>
    </sheetView>
  </sheetViews>
  <sheetFormatPr defaultRowHeight="14.4" outlineLevelRow="2" x14ac:dyDescent="0.3"/>
  <cols>
    <col min="1" max="1" width="1.109375" customWidth="1"/>
    <col min="2" max="2" width="14" bestFit="1" customWidth="1"/>
    <col min="3" max="3" width="5.6640625" hidden="1" customWidth="1"/>
    <col min="4" max="4" width="11.6640625" style="3" bestFit="1" customWidth="1"/>
    <col min="5" max="5" width="27.109375" bestFit="1" customWidth="1"/>
    <col min="6" max="6" width="8.5546875" style="66" bestFit="1" customWidth="1"/>
    <col min="7" max="8" width="12.6640625" style="84" customWidth="1"/>
    <col min="9" max="9" width="12.6640625" style="87" customWidth="1"/>
    <col min="10" max="10" width="12.6640625" style="84" customWidth="1"/>
    <col min="11" max="11" width="12.6640625" style="87" customWidth="1"/>
    <col min="12" max="12" width="12.6640625" style="86" hidden="1" customWidth="1"/>
    <col min="13" max="14" width="12.6640625" style="84" customWidth="1"/>
    <col min="15" max="15" width="14.44140625" bestFit="1" customWidth="1"/>
  </cols>
  <sheetData>
    <row r="1" spans="2:15" ht="15" customHeight="1" x14ac:dyDescent="0.3"/>
    <row r="2" spans="2:15" ht="15" customHeight="1" x14ac:dyDescent="0.3">
      <c r="L2" s="468"/>
      <c r="M2" s="469"/>
      <c r="N2" s="469"/>
      <c r="O2" s="469"/>
    </row>
    <row r="3" spans="2:15" ht="15" customHeight="1" x14ac:dyDescent="0.3">
      <c r="L3" s="468"/>
      <c r="M3" s="469"/>
      <c r="N3" s="469"/>
      <c r="O3" s="469"/>
    </row>
    <row r="4" spans="2:15" ht="15" customHeight="1" x14ac:dyDescent="0.3"/>
    <row r="5" spans="2:15" s="79" customFormat="1" ht="33" customHeight="1" x14ac:dyDescent="0.3">
      <c r="B5" s="31" t="s">
        <v>5</v>
      </c>
      <c r="C5" s="31" t="s">
        <v>696</v>
      </c>
      <c r="D5" s="29" t="s">
        <v>7</v>
      </c>
      <c r="E5" s="31" t="s">
        <v>0</v>
      </c>
      <c r="F5" s="80" t="s">
        <v>860</v>
      </c>
      <c r="G5" s="81" t="s">
        <v>868</v>
      </c>
      <c r="H5" s="81" t="s">
        <v>869</v>
      </c>
      <c r="I5" s="82" t="s">
        <v>870</v>
      </c>
      <c r="J5" s="81" t="s">
        <v>871</v>
      </c>
      <c r="K5" s="82" t="s">
        <v>872</v>
      </c>
      <c r="L5" s="82" t="s">
        <v>873</v>
      </c>
      <c r="M5" s="81" t="s">
        <v>874</v>
      </c>
      <c r="N5" s="83" t="s">
        <v>875</v>
      </c>
      <c r="O5" s="31" t="s">
        <v>637</v>
      </c>
    </row>
    <row r="6" spans="2:15" outlineLevel="2" x14ac:dyDescent="0.3">
      <c r="B6" t="s">
        <v>876</v>
      </c>
      <c r="C6" t="s">
        <v>3</v>
      </c>
      <c r="D6" s="3">
        <v>1</v>
      </c>
      <c r="E6" t="s">
        <v>33</v>
      </c>
      <c r="F6" s="66">
        <v>107.32</v>
      </c>
      <c r="G6" s="84">
        <v>11.86</v>
      </c>
      <c r="H6" s="84">
        <f t="shared" ref="H6:H32" si="0">ROUND($F6*$G6,2)</f>
        <v>1272.82</v>
      </c>
      <c r="I6" s="85">
        <v>0.08</v>
      </c>
      <c r="J6" s="84">
        <f t="shared" ref="J6:J32" si="1">ROUND(($H6*$I6),2)</f>
        <v>101.83</v>
      </c>
      <c r="K6" s="85">
        <v>0.2</v>
      </c>
      <c r="L6" s="86">
        <f t="shared" ref="L6:L32" si="2">K6</f>
        <v>0.2</v>
      </c>
      <c r="M6" s="84">
        <f t="shared" ref="M6:M32" si="3">ROUND((($H6+$J6)*$L6),2)</f>
        <v>274.93</v>
      </c>
      <c r="N6" s="84">
        <f t="shared" ref="N6:N32" si="4">ROUND(($H6+$J6+$M6),2)</f>
        <v>1649.58</v>
      </c>
      <c r="O6" t="s">
        <v>646</v>
      </c>
    </row>
    <row r="7" spans="2:15" outlineLevel="2" x14ac:dyDescent="0.3">
      <c r="B7" t="s">
        <v>876</v>
      </c>
      <c r="C7" t="s">
        <v>3</v>
      </c>
      <c r="D7" s="3">
        <v>2</v>
      </c>
      <c r="E7" t="s">
        <v>39</v>
      </c>
      <c r="F7" s="66">
        <v>151.19999999999999</v>
      </c>
      <c r="G7" s="84">
        <v>37.35</v>
      </c>
      <c r="H7" s="84">
        <f t="shared" si="0"/>
        <v>5647.32</v>
      </c>
      <c r="I7" s="85">
        <v>0.08</v>
      </c>
      <c r="J7" s="84">
        <f t="shared" si="1"/>
        <v>451.79</v>
      </c>
      <c r="K7" s="85">
        <v>0.2</v>
      </c>
      <c r="L7" s="86">
        <f t="shared" si="2"/>
        <v>0.2</v>
      </c>
      <c r="M7" s="84">
        <f t="shared" si="3"/>
        <v>1219.82</v>
      </c>
      <c r="N7" s="84">
        <f t="shared" si="4"/>
        <v>7318.93</v>
      </c>
      <c r="O7" t="s">
        <v>646</v>
      </c>
    </row>
    <row r="8" spans="2:15" outlineLevel="2" x14ac:dyDescent="0.3">
      <c r="B8" t="s">
        <v>876</v>
      </c>
      <c r="C8" t="s">
        <v>3</v>
      </c>
      <c r="D8" s="3">
        <v>3</v>
      </c>
      <c r="E8" t="s">
        <v>44</v>
      </c>
      <c r="F8" s="66">
        <v>100</v>
      </c>
      <c r="G8" s="84">
        <v>14.95</v>
      </c>
      <c r="H8" s="84">
        <f t="shared" si="0"/>
        <v>1495</v>
      </c>
      <c r="I8" s="85">
        <v>0.08</v>
      </c>
      <c r="J8" s="84">
        <f t="shared" si="1"/>
        <v>119.6</v>
      </c>
      <c r="K8" s="85">
        <v>0.2</v>
      </c>
      <c r="L8" s="86">
        <f t="shared" si="2"/>
        <v>0.2</v>
      </c>
      <c r="M8" s="84">
        <f t="shared" si="3"/>
        <v>322.92</v>
      </c>
      <c r="N8" s="84">
        <f t="shared" si="4"/>
        <v>1937.52</v>
      </c>
      <c r="O8" t="s">
        <v>652</v>
      </c>
    </row>
    <row r="9" spans="2:15" outlineLevel="2" x14ac:dyDescent="0.3">
      <c r="B9" t="s">
        <v>876</v>
      </c>
      <c r="C9" t="s">
        <v>3</v>
      </c>
      <c r="D9" s="3">
        <v>4</v>
      </c>
      <c r="E9" t="s">
        <v>49</v>
      </c>
      <c r="F9" s="66">
        <v>90.18</v>
      </c>
      <c r="G9" s="84">
        <v>17.63</v>
      </c>
      <c r="H9" s="84">
        <f t="shared" si="0"/>
        <v>1589.87</v>
      </c>
      <c r="I9" s="85">
        <v>0.08</v>
      </c>
      <c r="J9" s="84">
        <f t="shared" si="1"/>
        <v>127.19</v>
      </c>
      <c r="K9" s="85">
        <v>0.2</v>
      </c>
      <c r="L9" s="86">
        <f t="shared" si="2"/>
        <v>0.2</v>
      </c>
      <c r="M9" s="84">
        <f t="shared" si="3"/>
        <v>343.41</v>
      </c>
      <c r="N9" s="84">
        <f t="shared" si="4"/>
        <v>2060.4699999999998</v>
      </c>
      <c r="O9" t="s">
        <v>654</v>
      </c>
    </row>
    <row r="10" spans="2:15" outlineLevel="2" x14ac:dyDescent="0.3">
      <c r="B10" t="s">
        <v>876</v>
      </c>
      <c r="C10" t="s">
        <v>3</v>
      </c>
      <c r="D10" s="3">
        <v>5</v>
      </c>
      <c r="E10" t="s">
        <v>54</v>
      </c>
      <c r="F10" s="66">
        <v>79.64</v>
      </c>
      <c r="G10" s="84">
        <v>17.489999999999998</v>
      </c>
      <c r="H10" s="84">
        <f t="shared" si="0"/>
        <v>1392.9</v>
      </c>
      <c r="I10" s="85">
        <v>0.08</v>
      </c>
      <c r="J10" s="84">
        <f t="shared" si="1"/>
        <v>111.43</v>
      </c>
      <c r="K10" s="85">
        <v>0.2</v>
      </c>
      <c r="L10" s="86">
        <f t="shared" si="2"/>
        <v>0.2</v>
      </c>
      <c r="M10" s="84">
        <f t="shared" si="3"/>
        <v>300.87</v>
      </c>
      <c r="N10" s="84">
        <f t="shared" si="4"/>
        <v>1805.2</v>
      </c>
      <c r="O10" t="s">
        <v>652</v>
      </c>
    </row>
    <row r="11" spans="2:15" outlineLevel="2" x14ac:dyDescent="0.3">
      <c r="B11" t="s">
        <v>876</v>
      </c>
      <c r="C11" t="s">
        <v>3</v>
      </c>
      <c r="D11" s="3">
        <v>6</v>
      </c>
      <c r="E11" t="s">
        <v>58</v>
      </c>
      <c r="F11" s="66">
        <v>144</v>
      </c>
      <c r="G11" s="84">
        <v>18.920000000000002</v>
      </c>
      <c r="H11" s="84">
        <f t="shared" si="0"/>
        <v>2724.48</v>
      </c>
      <c r="I11" s="85">
        <v>0.08</v>
      </c>
      <c r="J11" s="84">
        <f t="shared" si="1"/>
        <v>217.96</v>
      </c>
      <c r="K11" s="85">
        <v>0.2</v>
      </c>
      <c r="L11" s="86">
        <f t="shared" si="2"/>
        <v>0.2</v>
      </c>
      <c r="M11" s="84">
        <f t="shared" si="3"/>
        <v>588.49</v>
      </c>
      <c r="N11" s="84">
        <f t="shared" si="4"/>
        <v>3530.93</v>
      </c>
      <c r="O11" t="s">
        <v>652</v>
      </c>
    </row>
    <row r="12" spans="2:15" outlineLevel="2" x14ac:dyDescent="0.3">
      <c r="B12" t="s">
        <v>876</v>
      </c>
      <c r="C12" t="s">
        <v>3</v>
      </c>
      <c r="D12" s="3">
        <v>7</v>
      </c>
      <c r="E12" t="s">
        <v>63</v>
      </c>
      <c r="F12" s="66">
        <v>153.5</v>
      </c>
      <c r="G12" s="84">
        <v>16.670000000000002</v>
      </c>
      <c r="H12" s="84">
        <f t="shared" si="0"/>
        <v>2558.85</v>
      </c>
      <c r="I12" s="85">
        <v>0.08</v>
      </c>
      <c r="J12" s="84">
        <f t="shared" si="1"/>
        <v>204.71</v>
      </c>
      <c r="K12" s="85">
        <v>0.2</v>
      </c>
      <c r="L12" s="86">
        <f t="shared" si="2"/>
        <v>0.2</v>
      </c>
      <c r="M12" s="84">
        <f t="shared" si="3"/>
        <v>552.71</v>
      </c>
      <c r="N12" s="84">
        <f t="shared" si="4"/>
        <v>3316.27</v>
      </c>
      <c r="O12" t="s">
        <v>652</v>
      </c>
    </row>
    <row r="13" spans="2:15" outlineLevel="2" x14ac:dyDescent="0.3">
      <c r="B13" t="s">
        <v>876</v>
      </c>
      <c r="C13" t="s">
        <v>3</v>
      </c>
      <c r="D13" s="3">
        <v>8</v>
      </c>
      <c r="E13" t="s">
        <v>68</v>
      </c>
      <c r="F13" s="66">
        <v>90</v>
      </c>
      <c r="G13" s="84">
        <v>14.51</v>
      </c>
      <c r="H13" s="84">
        <f t="shared" si="0"/>
        <v>1305.9000000000001</v>
      </c>
      <c r="I13" s="85">
        <v>0.08</v>
      </c>
      <c r="J13" s="84">
        <f t="shared" si="1"/>
        <v>104.47</v>
      </c>
      <c r="K13" s="85">
        <v>0.2</v>
      </c>
      <c r="L13" s="86">
        <f t="shared" si="2"/>
        <v>0.2</v>
      </c>
      <c r="M13" s="84">
        <f t="shared" si="3"/>
        <v>282.07</v>
      </c>
      <c r="N13" s="84">
        <f t="shared" si="4"/>
        <v>1692.44</v>
      </c>
      <c r="O13" t="s">
        <v>654</v>
      </c>
    </row>
    <row r="14" spans="2:15" outlineLevel="2" x14ac:dyDescent="0.3">
      <c r="B14" t="s">
        <v>876</v>
      </c>
      <c r="C14" t="s">
        <v>3</v>
      </c>
      <c r="D14" s="3">
        <v>10</v>
      </c>
      <c r="E14" t="s">
        <v>79</v>
      </c>
      <c r="F14" s="66">
        <v>4.7</v>
      </c>
      <c r="G14" s="84">
        <v>15.06</v>
      </c>
      <c r="H14" s="84">
        <f t="shared" si="0"/>
        <v>70.78</v>
      </c>
      <c r="I14" s="85">
        <v>0.08</v>
      </c>
      <c r="J14" s="84">
        <f t="shared" si="1"/>
        <v>5.66</v>
      </c>
      <c r="K14" s="85">
        <v>0.2</v>
      </c>
      <c r="L14" s="86">
        <f t="shared" si="2"/>
        <v>0.2</v>
      </c>
      <c r="M14" s="84">
        <f t="shared" si="3"/>
        <v>15.29</v>
      </c>
      <c r="N14" s="84">
        <f t="shared" si="4"/>
        <v>91.73</v>
      </c>
      <c r="O14" t="s">
        <v>646</v>
      </c>
    </row>
    <row r="15" spans="2:15" outlineLevel="2" x14ac:dyDescent="0.3">
      <c r="B15" t="s">
        <v>876</v>
      </c>
      <c r="C15" t="s">
        <v>3</v>
      </c>
      <c r="D15" s="3">
        <v>11</v>
      </c>
      <c r="E15" t="s">
        <v>84</v>
      </c>
      <c r="F15" s="66">
        <v>144</v>
      </c>
      <c r="G15" s="84">
        <v>14.29</v>
      </c>
      <c r="H15" s="84">
        <f t="shared" si="0"/>
        <v>2057.7600000000002</v>
      </c>
      <c r="I15" s="85">
        <v>0.08</v>
      </c>
      <c r="J15" s="84">
        <f t="shared" si="1"/>
        <v>164.62</v>
      </c>
      <c r="K15" s="85">
        <v>0.2</v>
      </c>
      <c r="L15" s="86">
        <f t="shared" si="2"/>
        <v>0.2</v>
      </c>
      <c r="M15" s="84">
        <f t="shared" si="3"/>
        <v>444.48</v>
      </c>
      <c r="N15" s="84">
        <f t="shared" si="4"/>
        <v>2666.86</v>
      </c>
      <c r="O15" t="s">
        <v>659</v>
      </c>
    </row>
    <row r="16" spans="2:15" outlineLevel="2" x14ac:dyDescent="0.3">
      <c r="B16" t="s">
        <v>876</v>
      </c>
      <c r="C16" t="s">
        <v>3</v>
      </c>
      <c r="D16" s="3">
        <v>13</v>
      </c>
      <c r="E16" t="s">
        <v>88</v>
      </c>
      <c r="F16" s="66">
        <v>15.25</v>
      </c>
      <c r="G16" s="84">
        <v>11.38</v>
      </c>
      <c r="H16" s="84">
        <f t="shared" si="0"/>
        <v>173.55</v>
      </c>
      <c r="I16" s="85">
        <v>0.08</v>
      </c>
      <c r="J16" s="84">
        <f t="shared" si="1"/>
        <v>13.88</v>
      </c>
      <c r="K16" s="85">
        <v>0.2</v>
      </c>
      <c r="L16" s="86">
        <f t="shared" si="2"/>
        <v>0.2</v>
      </c>
      <c r="M16" s="84">
        <f t="shared" si="3"/>
        <v>37.49</v>
      </c>
      <c r="N16" s="84">
        <f t="shared" si="4"/>
        <v>224.92</v>
      </c>
      <c r="O16" t="s">
        <v>654</v>
      </c>
    </row>
    <row r="17" spans="2:15" outlineLevel="2" x14ac:dyDescent="0.3">
      <c r="B17" t="s">
        <v>876</v>
      </c>
      <c r="C17" t="s">
        <v>3</v>
      </c>
      <c r="D17" s="3">
        <v>15</v>
      </c>
      <c r="E17" t="s">
        <v>98</v>
      </c>
      <c r="F17" s="66">
        <v>4.07</v>
      </c>
      <c r="G17" s="84">
        <v>10.9</v>
      </c>
      <c r="H17" s="84">
        <f t="shared" si="0"/>
        <v>44.36</v>
      </c>
      <c r="I17" s="85">
        <v>0.08</v>
      </c>
      <c r="J17" s="84">
        <f t="shared" si="1"/>
        <v>3.55</v>
      </c>
      <c r="K17" s="85">
        <v>0.2</v>
      </c>
      <c r="L17" s="86">
        <f t="shared" si="2"/>
        <v>0.2</v>
      </c>
      <c r="M17" s="84">
        <f t="shared" si="3"/>
        <v>9.58</v>
      </c>
      <c r="N17" s="84">
        <f t="shared" si="4"/>
        <v>57.49</v>
      </c>
      <c r="O17" t="s">
        <v>646</v>
      </c>
    </row>
    <row r="18" spans="2:15" outlineLevel="2" x14ac:dyDescent="0.3">
      <c r="B18" t="s">
        <v>876</v>
      </c>
      <c r="C18" t="s">
        <v>3</v>
      </c>
      <c r="D18" s="3">
        <v>16</v>
      </c>
      <c r="E18" t="s">
        <v>104</v>
      </c>
      <c r="F18" s="66">
        <v>-17.57</v>
      </c>
      <c r="G18" s="84">
        <v>23.4</v>
      </c>
      <c r="H18" s="84">
        <f t="shared" si="0"/>
        <v>-411.14</v>
      </c>
      <c r="I18" s="85">
        <v>0.08</v>
      </c>
      <c r="J18" s="84">
        <f t="shared" si="1"/>
        <v>-32.89</v>
      </c>
      <c r="K18" s="85">
        <v>0.2</v>
      </c>
      <c r="L18" s="86">
        <f t="shared" si="2"/>
        <v>0.2</v>
      </c>
      <c r="M18" s="84">
        <f t="shared" si="3"/>
        <v>-88.81</v>
      </c>
      <c r="N18" s="84">
        <f t="shared" si="4"/>
        <v>-532.84</v>
      </c>
      <c r="O18" t="s">
        <v>654</v>
      </c>
    </row>
    <row r="19" spans="2:15" outlineLevel="2" x14ac:dyDescent="0.3">
      <c r="B19" t="s">
        <v>876</v>
      </c>
      <c r="C19" t="s">
        <v>3</v>
      </c>
      <c r="D19" s="3">
        <v>17</v>
      </c>
      <c r="E19" t="s">
        <v>109</v>
      </c>
      <c r="F19" s="66">
        <v>0.79</v>
      </c>
      <c r="G19" s="84">
        <v>6.54</v>
      </c>
      <c r="H19" s="84">
        <f t="shared" si="0"/>
        <v>5.17</v>
      </c>
      <c r="I19" s="85">
        <v>0.08</v>
      </c>
      <c r="J19" s="84">
        <f t="shared" si="1"/>
        <v>0.41</v>
      </c>
      <c r="K19" s="85">
        <v>0.2</v>
      </c>
      <c r="L19" s="86">
        <f t="shared" si="2"/>
        <v>0.2</v>
      </c>
      <c r="M19" s="84">
        <f t="shared" si="3"/>
        <v>1.1200000000000001</v>
      </c>
      <c r="N19" s="84">
        <f t="shared" si="4"/>
        <v>6.7</v>
      </c>
      <c r="O19" t="s">
        <v>666</v>
      </c>
    </row>
    <row r="20" spans="2:15" outlineLevel="2" x14ac:dyDescent="0.3">
      <c r="B20" t="s">
        <v>876</v>
      </c>
      <c r="C20" t="s">
        <v>3</v>
      </c>
      <c r="D20" s="3">
        <v>18</v>
      </c>
      <c r="E20" t="s">
        <v>114</v>
      </c>
      <c r="F20" s="66">
        <v>-46.37</v>
      </c>
      <c r="G20" s="84">
        <v>0</v>
      </c>
      <c r="H20" s="84">
        <f t="shared" si="0"/>
        <v>0</v>
      </c>
      <c r="I20" s="85">
        <v>0.08</v>
      </c>
      <c r="J20" s="84">
        <f t="shared" si="1"/>
        <v>0</v>
      </c>
      <c r="K20" s="85">
        <v>0.2</v>
      </c>
      <c r="L20" s="86">
        <f t="shared" si="2"/>
        <v>0.2</v>
      </c>
      <c r="M20" s="84">
        <f t="shared" si="3"/>
        <v>0</v>
      </c>
      <c r="N20" s="84">
        <f t="shared" si="4"/>
        <v>0</v>
      </c>
      <c r="O20" t="s">
        <v>646</v>
      </c>
    </row>
    <row r="21" spans="2:15" outlineLevel="2" x14ac:dyDescent="0.3">
      <c r="B21" t="s">
        <v>876</v>
      </c>
      <c r="C21" t="s">
        <v>3</v>
      </c>
      <c r="D21" s="3">
        <v>19</v>
      </c>
      <c r="E21" t="s">
        <v>118</v>
      </c>
      <c r="F21" s="66">
        <v>2.75</v>
      </c>
      <c r="G21" s="84">
        <v>21.15</v>
      </c>
      <c r="H21" s="84">
        <f t="shared" si="0"/>
        <v>58.16</v>
      </c>
      <c r="I21" s="85">
        <v>0.08</v>
      </c>
      <c r="J21" s="84">
        <f t="shared" si="1"/>
        <v>4.6500000000000004</v>
      </c>
      <c r="K21" s="85">
        <v>0.2</v>
      </c>
      <c r="L21" s="86">
        <f t="shared" si="2"/>
        <v>0.2</v>
      </c>
      <c r="M21" s="84">
        <f t="shared" si="3"/>
        <v>12.56</v>
      </c>
      <c r="N21" s="84">
        <f t="shared" si="4"/>
        <v>75.37</v>
      </c>
      <c r="O21" t="s">
        <v>666</v>
      </c>
    </row>
    <row r="22" spans="2:15" outlineLevel="2" x14ac:dyDescent="0.3">
      <c r="B22" t="s">
        <v>876</v>
      </c>
      <c r="C22" t="s">
        <v>3</v>
      </c>
      <c r="D22" s="3">
        <v>20</v>
      </c>
      <c r="E22" t="s">
        <v>123</v>
      </c>
      <c r="F22" s="66">
        <v>-7.97</v>
      </c>
      <c r="G22" s="84">
        <v>24.04</v>
      </c>
      <c r="H22" s="84">
        <f t="shared" si="0"/>
        <v>-191.6</v>
      </c>
      <c r="I22" s="85">
        <v>0.08</v>
      </c>
      <c r="J22" s="84">
        <f t="shared" si="1"/>
        <v>-15.33</v>
      </c>
      <c r="K22" s="85">
        <v>0.2</v>
      </c>
      <c r="L22" s="86">
        <f t="shared" si="2"/>
        <v>0.2</v>
      </c>
      <c r="M22" s="84">
        <f t="shared" si="3"/>
        <v>-41.39</v>
      </c>
      <c r="N22" s="84">
        <f t="shared" si="4"/>
        <v>-248.32</v>
      </c>
      <c r="O22" t="s">
        <v>646</v>
      </c>
    </row>
    <row r="23" spans="2:15" outlineLevel="2" x14ac:dyDescent="0.3">
      <c r="B23" t="s">
        <v>876</v>
      </c>
      <c r="C23" t="s">
        <v>3</v>
      </c>
      <c r="D23" s="3">
        <v>21</v>
      </c>
      <c r="E23" t="s">
        <v>128</v>
      </c>
      <c r="F23" s="66">
        <v>8.74</v>
      </c>
      <c r="G23" s="84">
        <v>20.83</v>
      </c>
      <c r="H23" s="84">
        <f t="shared" si="0"/>
        <v>182.05</v>
      </c>
      <c r="I23" s="85">
        <v>0.08</v>
      </c>
      <c r="J23" s="84">
        <f t="shared" si="1"/>
        <v>14.56</v>
      </c>
      <c r="K23" s="85">
        <v>0.2</v>
      </c>
      <c r="L23" s="86">
        <f t="shared" si="2"/>
        <v>0.2</v>
      </c>
      <c r="M23" s="84">
        <f t="shared" si="3"/>
        <v>39.32</v>
      </c>
      <c r="N23" s="84">
        <f t="shared" si="4"/>
        <v>235.93</v>
      </c>
      <c r="O23" t="s">
        <v>659</v>
      </c>
    </row>
    <row r="24" spans="2:15" outlineLevel="2" x14ac:dyDescent="0.3">
      <c r="B24" t="s">
        <v>876</v>
      </c>
      <c r="C24" t="s">
        <v>3</v>
      </c>
      <c r="D24" s="3">
        <v>22</v>
      </c>
      <c r="E24" t="s">
        <v>134</v>
      </c>
      <c r="F24" s="66">
        <v>100.57</v>
      </c>
      <c r="G24" s="84">
        <v>24.04</v>
      </c>
      <c r="H24" s="84">
        <f t="shared" si="0"/>
        <v>2417.6999999999998</v>
      </c>
      <c r="I24" s="85">
        <v>0.08</v>
      </c>
      <c r="J24" s="84">
        <f t="shared" si="1"/>
        <v>193.42</v>
      </c>
      <c r="K24" s="85">
        <v>0.2</v>
      </c>
      <c r="L24" s="86">
        <f t="shared" si="2"/>
        <v>0.2</v>
      </c>
      <c r="M24" s="84">
        <f t="shared" si="3"/>
        <v>522.22</v>
      </c>
      <c r="N24" s="84">
        <f t="shared" si="4"/>
        <v>3133.34</v>
      </c>
      <c r="O24" t="s">
        <v>666</v>
      </c>
    </row>
    <row r="25" spans="2:15" outlineLevel="2" x14ac:dyDescent="0.3">
      <c r="B25" t="s">
        <v>876</v>
      </c>
      <c r="C25" t="s">
        <v>3</v>
      </c>
      <c r="D25" s="3">
        <v>24</v>
      </c>
      <c r="E25" t="s">
        <v>145</v>
      </c>
      <c r="F25" s="66">
        <v>69.84</v>
      </c>
      <c r="G25" s="84">
        <v>17.63</v>
      </c>
      <c r="H25" s="84">
        <f t="shared" si="0"/>
        <v>1231.28</v>
      </c>
      <c r="I25" s="85">
        <v>0.08</v>
      </c>
      <c r="J25" s="84">
        <f t="shared" si="1"/>
        <v>98.5</v>
      </c>
      <c r="K25" s="85">
        <v>0.2</v>
      </c>
      <c r="L25" s="86">
        <f t="shared" si="2"/>
        <v>0.2</v>
      </c>
      <c r="M25" s="84">
        <f t="shared" si="3"/>
        <v>265.95999999999998</v>
      </c>
      <c r="N25" s="84">
        <f t="shared" si="4"/>
        <v>1595.74</v>
      </c>
      <c r="O25" t="s">
        <v>652</v>
      </c>
    </row>
    <row r="26" spans="2:15" outlineLevel="2" x14ac:dyDescent="0.3">
      <c r="B26" t="s">
        <v>876</v>
      </c>
      <c r="C26" t="s">
        <v>3</v>
      </c>
      <c r="D26" s="3">
        <v>25</v>
      </c>
      <c r="E26" t="s">
        <v>149</v>
      </c>
      <c r="F26" s="66">
        <v>113.21</v>
      </c>
      <c r="G26" s="84">
        <v>41.67</v>
      </c>
      <c r="H26" s="84">
        <f t="shared" si="0"/>
        <v>4717.46</v>
      </c>
      <c r="I26" s="85">
        <v>0.08</v>
      </c>
      <c r="J26" s="84">
        <f t="shared" si="1"/>
        <v>377.4</v>
      </c>
      <c r="K26" s="85">
        <v>0.2</v>
      </c>
      <c r="L26" s="86">
        <f t="shared" si="2"/>
        <v>0.2</v>
      </c>
      <c r="M26" s="84">
        <f t="shared" si="3"/>
        <v>1018.97</v>
      </c>
      <c r="N26" s="84">
        <f t="shared" si="4"/>
        <v>6113.83</v>
      </c>
    </row>
    <row r="27" spans="2:15" outlineLevel="2" x14ac:dyDescent="0.3">
      <c r="B27" t="s">
        <v>876</v>
      </c>
      <c r="C27" t="s">
        <v>3</v>
      </c>
      <c r="D27" s="3">
        <v>26</v>
      </c>
      <c r="E27" t="s">
        <v>153</v>
      </c>
      <c r="F27" s="66">
        <v>88.5</v>
      </c>
      <c r="G27" s="84">
        <v>14.1</v>
      </c>
      <c r="H27" s="84">
        <f t="shared" si="0"/>
        <v>1247.8499999999999</v>
      </c>
      <c r="I27" s="85">
        <v>0.08</v>
      </c>
      <c r="J27" s="84">
        <f t="shared" si="1"/>
        <v>99.83</v>
      </c>
      <c r="K27" s="85">
        <v>0.2</v>
      </c>
      <c r="L27" s="86">
        <f t="shared" si="2"/>
        <v>0.2</v>
      </c>
      <c r="M27" s="84">
        <f t="shared" si="3"/>
        <v>269.54000000000002</v>
      </c>
      <c r="N27" s="84">
        <f t="shared" si="4"/>
        <v>1617.22</v>
      </c>
      <c r="O27" t="s">
        <v>654</v>
      </c>
    </row>
    <row r="28" spans="2:15" outlineLevel="2" x14ac:dyDescent="0.3">
      <c r="B28" t="s">
        <v>876</v>
      </c>
      <c r="C28" t="s">
        <v>3</v>
      </c>
      <c r="D28" s="3">
        <v>27</v>
      </c>
      <c r="E28" t="s">
        <v>159</v>
      </c>
      <c r="F28" s="66">
        <v>18.190000000000001</v>
      </c>
      <c r="G28" s="84">
        <v>15.06</v>
      </c>
      <c r="H28" s="84">
        <f t="shared" si="0"/>
        <v>273.94</v>
      </c>
      <c r="I28" s="85">
        <v>0.08</v>
      </c>
      <c r="J28" s="84">
        <f t="shared" si="1"/>
        <v>21.92</v>
      </c>
      <c r="K28" s="85">
        <v>0.2</v>
      </c>
      <c r="L28" s="86">
        <f t="shared" si="2"/>
        <v>0.2</v>
      </c>
      <c r="M28" s="84">
        <f t="shared" si="3"/>
        <v>59.17</v>
      </c>
      <c r="N28" s="84">
        <f t="shared" si="4"/>
        <v>355.03</v>
      </c>
      <c r="O28" t="s">
        <v>646</v>
      </c>
    </row>
    <row r="29" spans="2:15" outlineLevel="2" x14ac:dyDescent="0.3">
      <c r="B29" t="s">
        <v>876</v>
      </c>
      <c r="C29" t="s">
        <v>3</v>
      </c>
      <c r="D29" s="3">
        <v>28</v>
      </c>
      <c r="E29" t="s">
        <v>165</v>
      </c>
      <c r="F29" s="66">
        <v>39.270000000000003</v>
      </c>
      <c r="G29" s="84">
        <v>11.86</v>
      </c>
      <c r="H29" s="84">
        <f t="shared" si="0"/>
        <v>465.74</v>
      </c>
      <c r="I29" s="85">
        <v>0.08</v>
      </c>
      <c r="J29" s="84">
        <f t="shared" si="1"/>
        <v>37.26</v>
      </c>
      <c r="K29" s="85">
        <v>0.2</v>
      </c>
      <c r="L29" s="86">
        <f t="shared" si="2"/>
        <v>0.2</v>
      </c>
      <c r="M29" s="84">
        <f t="shared" si="3"/>
        <v>100.6</v>
      </c>
      <c r="N29" s="84">
        <f t="shared" si="4"/>
        <v>603.6</v>
      </c>
      <c r="O29" t="s">
        <v>666</v>
      </c>
    </row>
    <row r="30" spans="2:15" outlineLevel="2" x14ac:dyDescent="0.3">
      <c r="B30" t="s">
        <v>876</v>
      </c>
      <c r="C30" t="s">
        <v>3</v>
      </c>
      <c r="D30" s="3">
        <v>29</v>
      </c>
      <c r="E30" t="s">
        <v>169</v>
      </c>
      <c r="F30" s="66">
        <v>53.44</v>
      </c>
      <c r="G30" s="84">
        <v>14.26</v>
      </c>
      <c r="H30" s="84">
        <f t="shared" si="0"/>
        <v>762.05</v>
      </c>
      <c r="I30" s="85">
        <v>0.08</v>
      </c>
      <c r="J30" s="84">
        <f t="shared" si="1"/>
        <v>60.96</v>
      </c>
      <c r="K30" s="85">
        <v>0.2</v>
      </c>
      <c r="L30" s="86">
        <f t="shared" si="2"/>
        <v>0.2</v>
      </c>
      <c r="M30" s="84">
        <f t="shared" si="3"/>
        <v>164.6</v>
      </c>
      <c r="N30" s="84">
        <f t="shared" si="4"/>
        <v>987.61</v>
      </c>
      <c r="O30" t="s">
        <v>666</v>
      </c>
    </row>
    <row r="31" spans="2:15" outlineLevel="2" x14ac:dyDescent="0.3">
      <c r="B31" t="s">
        <v>876</v>
      </c>
      <c r="C31" t="s">
        <v>3</v>
      </c>
      <c r="D31" s="3">
        <v>30</v>
      </c>
      <c r="E31" t="s">
        <v>173</v>
      </c>
      <c r="F31" s="66">
        <v>88.5</v>
      </c>
      <c r="G31" s="84">
        <v>17.63</v>
      </c>
      <c r="H31" s="84">
        <f t="shared" si="0"/>
        <v>1560.26</v>
      </c>
      <c r="I31" s="85">
        <v>0.08</v>
      </c>
      <c r="J31" s="84">
        <f t="shared" si="1"/>
        <v>124.82</v>
      </c>
      <c r="K31" s="85">
        <v>0.2</v>
      </c>
      <c r="L31" s="86">
        <f t="shared" si="2"/>
        <v>0.2</v>
      </c>
      <c r="M31" s="84">
        <f t="shared" si="3"/>
        <v>337.02</v>
      </c>
      <c r="N31" s="84">
        <f t="shared" si="4"/>
        <v>2022.1</v>
      </c>
      <c r="O31" t="s">
        <v>652</v>
      </c>
    </row>
    <row r="32" spans="2:15" outlineLevel="2" x14ac:dyDescent="0.3">
      <c r="B32" t="s">
        <v>876</v>
      </c>
      <c r="C32" t="s">
        <v>3</v>
      </c>
      <c r="D32" s="3">
        <v>31</v>
      </c>
      <c r="E32" t="s">
        <v>177</v>
      </c>
      <c r="F32" s="66">
        <v>19.47</v>
      </c>
      <c r="G32" s="84">
        <v>22.44</v>
      </c>
      <c r="H32" s="84">
        <f t="shared" si="0"/>
        <v>436.91</v>
      </c>
      <c r="I32" s="85">
        <v>0.08</v>
      </c>
      <c r="J32" s="84">
        <f t="shared" si="1"/>
        <v>34.950000000000003</v>
      </c>
      <c r="K32" s="85">
        <v>0.2</v>
      </c>
      <c r="L32" s="86">
        <f t="shared" si="2"/>
        <v>0.2</v>
      </c>
      <c r="M32" s="84">
        <f t="shared" si="3"/>
        <v>94.37</v>
      </c>
      <c r="N32" s="84">
        <f t="shared" si="4"/>
        <v>566.23</v>
      </c>
      <c r="O32" t="s">
        <v>652</v>
      </c>
    </row>
    <row r="33" spans="2:14" outlineLevel="1" x14ac:dyDescent="0.3">
      <c r="B33" s="78" t="s">
        <v>877</v>
      </c>
      <c r="F33" s="66">
        <f>SUBTOTAL(9,F6:F32)</f>
        <v>1615.2199999999998</v>
      </c>
      <c r="H33" s="84">
        <f>SUBTOTAL(9,H6:H32)</f>
        <v>33089.42</v>
      </c>
      <c r="I33" s="85"/>
      <c r="J33" s="84">
        <f>SUBTOTAL(9,J6:J32)</f>
        <v>2647.1500000000005</v>
      </c>
      <c r="K33" s="85"/>
      <c r="L33" s="86">
        <f>SUBTOTAL(9,L6:L32)</f>
        <v>5.4000000000000021</v>
      </c>
      <c r="M33" s="84">
        <f>SUBTOTAL(9,M6:M32)</f>
        <v>7147.31</v>
      </c>
      <c r="N33" s="84">
        <f>SUBTOTAL(9,N6:N32)</f>
        <v>42883.880000000005</v>
      </c>
    </row>
    <row r="34" spans="2:14" x14ac:dyDescent="0.3">
      <c r="B34" s="78" t="s">
        <v>695</v>
      </c>
      <c r="F34" s="66">
        <f>SUBTOTAL(9,F6:F32)</f>
        <v>1615.2199999999998</v>
      </c>
      <c r="H34" s="84">
        <f>SUBTOTAL(9,H6:H32)</f>
        <v>33089.42</v>
      </c>
      <c r="I34" s="85"/>
      <c r="J34" s="84">
        <f>SUBTOTAL(9,J6:J32)</f>
        <v>2647.1500000000005</v>
      </c>
      <c r="K34" s="85"/>
      <c r="L34" s="86">
        <f>SUBTOTAL(9,L6:L32)</f>
        <v>5.4000000000000021</v>
      </c>
      <c r="M34" s="84">
        <f>SUBTOTAL(9,M6:M32)</f>
        <v>7147.31</v>
      </c>
      <c r="N34" s="84">
        <f>SUBTOTAL(9,N6:N32)</f>
        <v>42883.880000000005</v>
      </c>
    </row>
  </sheetData>
  <mergeCells count="2">
    <mergeCell ref="L2:O2"/>
    <mergeCell ref="L3:O3"/>
  </mergeCells>
  <pageMargins left="0.7" right="0.7" top="0.75" bottom="0.75" header="0.3" footer="0.3"/>
  <pageSetup fitToHeight="0"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N36"/>
  <sheetViews>
    <sheetView showGridLines="0" workbookViewId="0">
      <pane ySplit="5" topLeftCell="A6" activePane="bottomLeft" state="frozen"/>
      <selection pane="bottomLeft" activeCell="M12" sqref="M12"/>
    </sheetView>
  </sheetViews>
  <sheetFormatPr defaultRowHeight="14.4" x14ac:dyDescent="0.3"/>
  <cols>
    <col min="1" max="1" width="1.109375" customWidth="1"/>
    <col min="2" max="2" width="13.88671875" style="3" customWidth="1"/>
    <col min="3" max="3" width="32" bestFit="1" customWidth="1"/>
    <col min="4" max="4" width="10" bestFit="1" customWidth="1"/>
    <col min="5" max="5" width="81.109375" bestFit="1" customWidth="1"/>
    <col min="6" max="6" width="12.88671875" style="3" customWidth="1"/>
    <col min="7" max="14" width="15.6640625" style="89" customWidth="1"/>
  </cols>
  <sheetData>
    <row r="1" spans="2:14" ht="15" customHeight="1" x14ac:dyDescent="0.3"/>
    <row r="2" spans="2:14" ht="15" customHeight="1" x14ac:dyDescent="0.3"/>
    <row r="3" spans="2:14" ht="15" customHeight="1" x14ac:dyDescent="0.3"/>
    <row r="4" spans="2:14" ht="15" customHeight="1" x14ac:dyDescent="0.3"/>
    <row r="5" spans="2:14" x14ac:dyDescent="0.3">
      <c r="B5" s="57" t="s">
        <v>7</v>
      </c>
      <c r="C5" s="1" t="s">
        <v>0</v>
      </c>
      <c r="D5" s="1" t="s">
        <v>26</v>
      </c>
      <c r="E5" s="1" t="s">
        <v>878</v>
      </c>
      <c r="F5" s="57" t="s">
        <v>879</v>
      </c>
      <c r="G5" s="88" t="s">
        <v>880</v>
      </c>
      <c r="H5" s="88" t="s">
        <v>881</v>
      </c>
      <c r="I5" s="88" t="s">
        <v>882</v>
      </c>
      <c r="J5" s="88" t="s">
        <v>883</v>
      </c>
      <c r="K5" s="88" t="s">
        <v>884</v>
      </c>
      <c r="L5" s="88" t="s">
        <v>885</v>
      </c>
      <c r="M5" s="88" t="s">
        <v>886</v>
      </c>
      <c r="N5" s="88" t="s">
        <v>887</v>
      </c>
    </row>
    <row r="6" spans="2:14" x14ac:dyDescent="0.3">
      <c r="B6" s="3">
        <v>1</v>
      </c>
      <c r="C6" t="s">
        <v>442</v>
      </c>
      <c r="D6" t="s">
        <v>34</v>
      </c>
      <c r="E6" t="s">
        <v>644</v>
      </c>
      <c r="F6" s="3" t="s">
        <v>888</v>
      </c>
      <c r="G6" s="89">
        <v>10476.049999999999</v>
      </c>
      <c r="H6" s="89">
        <v>674.92</v>
      </c>
      <c r="I6" s="89">
        <v>889.17</v>
      </c>
      <c r="K6" s="89">
        <v>10476.049999999999</v>
      </c>
      <c r="L6" s="89">
        <v>0</v>
      </c>
      <c r="M6" s="89">
        <v>733.33</v>
      </c>
      <c r="N6" s="89">
        <v>884.16</v>
      </c>
    </row>
    <row r="7" spans="2:14" x14ac:dyDescent="0.3">
      <c r="B7" s="3">
        <v>2</v>
      </c>
      <c r="C7" t="s">
        <v>454</v>
      </c>
      <c r="D7" t="s">
        <v>40</v>
      </c>
      <c r="E7" t="s">
        <v>644</v>
      </c>
      <c r="F7" s="3" t="s">
        <v>888</v>
      </c>
      <c r="G7" s="89">
        <v>40344.480000000003</v>
      </c>
      <c r="H7" s="89">
        <v>15018.07</v>
      </c>
      <c r="I7" s="89">
        <v>1143.07</v>
      </c>
      <c r="K7" s="89">
        <v>29155.5</v>
      </c>
      <c r="L7" s="89">
        <v>0</v>
      </c>
      <c r="M7" s="89">
        <v>2040.9</v>
      </c>
      <c r="N7" s="89">
        <v>2460.7199999999998</v>
      </c>
    </row>
    <row r="8" spans="2:14" x14ac:dyDescent="0.3">
      <c r="B8" s="3">
        <v>3</v>
      </c>
      <c r="C8" t="s">
        <v>461</v>
      </c>
      <c r="D8" t="s">
        <v>45</v>
      </c>
      <c r="E8" t="s">
        <v>644</v>
      </c>
      <c r="F8" s="3" t="s">
        <v>888</v>
      </c>
      <c r="G8" s="89">
        <v>8934.2099999999991</v>
      </c>
      <c r="H8" s="89">
        <v>546.9</v>
      </c>
      <c r="I8" s="89">
        <v>964.5</v>
      </c>
      <c r="K8" s="89">
        <v>8934.2099999999991</v>
      </c>
      <c r="L8" s="89">
        <v>0</v>
      </c>
      <c r="M8" s="89">
        <v>625.39</v>
      </c>
      <c r="N8" s="89">
        <v>754.05</v>
      </c>
    </row>
    <row r="9" spans="2:14" x14ac:dyDescent="0.3">
      <c r="B9" s="3">
        <v>4</v>
      </c>
      <c r="C9" t="s">
        <v>468</v>
      </c>
      <c r="D9" t="s">
        <v>50</v>
      </c>
      <c r="E9" t="s">
        <v>644</v>
      </c>
      <c r="F9" s="3" t="s">
        <v>888</v>
      </c>
      <c r="G9" s="89">
        <v>14006.09</v>
      </c>
      <c r="H9" s="89">
        <v>1995.41</v>
      </c>
      <c r="I9" s="89">
        <v>1937.84</v>
      </c>
      <c r="K9" s="89">
        <v>14006.09</v>
      </c>
      <c r="L9" s="89">
        <v>0</v>
      </c>
      <c r="M9" s="89">
        <v>980.44</v>
      </c>
      <c r="N9" s="89">
        <v>1182.0999999999999</v>
      </c>
    </row>
    <row r="10" spans="2:14" x14ac:dyDescent="0.3">
      <c r="B10" s="3">
        <v>5</v>
      </c>
      <c r="C10" t="s">
        <v>476</v>
      </c>
      <c r="D10" t="s">
        <v>55</v>
      </c>
      <c r="E10" t="s">
        <v>644</v>
      </c>
      <c r="F10" s="3" t="s">
        <v>888</v>
      </c>
      <c r="G10" s="89">
        <v>11393.96</v>
      </c>
      <c r="H10" s="89">
        <v>4219.66</v>
      </c>
      <c r="I10" s="89">
        <v>0</v>
      </c>
      <c r="K10" s="89">
        <v>11393.96</v>
      </c>
      <c r="L10" s="89">
        <v>0</v>
      </c>
      <c r="M10" s="89">
        <v>797.58</v>
      </c>
      <c r="N10" s="89">
        <v>961.65</v>
      </c>
    </row>
    <row r="11" spans="2:14" x14ac:dyDescent="0.3">
      <c r="B11" s="3">
        <v>6</v>
      </c>
      <c r="C11" t="s">
        <v>483</v>
      </c>
      <c r="D11" t="s">
        <v>59</v>
      </c>
      <c r="E11" t="s">
        <v>644</v>
      </c>
      <c r="F11" s="3" t="s">
        <v>888</v>
      </c>
      <c r="G11" s="89">
        <v>20375.02</v>
      </c>
      <c r="H11" s="89">
        <v>4404.95</v>
      </c>
      <c r="I11" s="89">
        <v>2088.66</v>
      </c>
      <c r="K11" s="89">
        <v>20375.02</v>
      </c>
      <c r="L11" s="89">
        <v>0</v>
      </c>
      <c r="M11" s="89">
        <v>1426.25</v>
      </c>
      <c r="N11" s="89">
        <v>1719.64</v>
      </c>
    </row>
    <row r="12" spans="2:14" x14ac:dyDescent="0.3">
      <c r="B12" s="3">
        <v>7</v>
      </c>
      <c r="C12" t="s">
        <v>491</v>
      </c>
      <c r="D12" t="s">
        <v>64</v>
      </c>
      <c r="E12" t="s">
        <v>644</v>
      </c>
      <c r="F12" s="3" t="s">
        <v>888</v>
      </c>
      <c r="G12" s="89">
        <v>12077.96</v>
      </c>
      <c r="H12" s="89">
        <v>1255.52</v>
      </c>
      <c r="I12" s="89">
        <v>1561.76</v>
      </c>
      <c r="K12" s="89">
        <v>12077.96</v>
      </c>
      <c r="L12" s="89">
        <v>0</v>
      </c>
      <c r="M12" s="89">
        <v>845.46</v>
      </c>
      <c r="N12" s="89">
        <v>1019.38</v>
      </c>
    </row>
    <row r="13" spans="2:14" x14ac:dyDescent="0.3">
      <c r="B13" s="3">
        <v>8</v>
      </c>
      <c r="C13" t="s">
        <v>498</v>
      </c>
      <c r="D13" t="s">
        <v>69</v>
      </c>
      <c r="E13" t="s">
        <v>644</v>
      </c>
      <c r="F13" s="3" t="s">
        <v>888</v>
      </c>
      <c r="G13" s="89">
        <v>8499.9699999999993</v>
      </c>
      <c r="H13" s="89">
        <v>510.4</v>
      </c>
      <c r="I13" s="89">
        <v>802.58</v>
      </c>
      <c r="K13" s="89">
        <v>8499.9699999999993</v>
      </c>
      <c r="L13" s="89">
        <v>0</v>
      </c>
      <c r="M13" s="89">
        <v>595</v>
      </c>
      <c r="N13" s="89">
        <v>717.4</v>
      </c>
    </row>
    <row r="14" spans="2:14" x14ac:dyDescent="0.3">
      <c r="B14" s="3">
        <v>9</v>
      </c>
      <c r="C14" t="s">
        <v>505</v>
      </c>
      <c r="D14" t="s">
        <v>74</v>
      </c>
      <c r="E14" t="s">
        <v>644</v>
      </c>
      <c r="F14" s="3" t="s">
        <v>888</v>
      </c>
      <c r="G14" s="89">
        <v>2102.5700000000002</v>
      </c>
      <c r="H14" s="89">
        <v>777.42</v>
      </c>
      <c r="I14" s="89">
        <v>0</v>
      </c>
      <c r="K14" s="89">
        <v>2102.5700000000002</v>
      </c>
      <c r="L14" s="89">
        <v>0</v>
      </c>
      <c r="M14" s="89">
        <v>147.16999999999999</v>
      </c>
      <c r="N14" s="89">
        <v>177.45</v>
      </c>
    </row>
    <row r="15" spans="2:14" x14ac:dyDescent="0.3">
      <c r="B15" s="3">
        <v>10</v>
      </c>
      <c r="C15" t="s">
        <v>513</v>
      </c>
      <c r="D15" t="s">
        <v>80</v>
      </c>
      <c r="E15" t="s">
        <v>644</v>
      </c>
      <c r="F15" s="3" t="s">
        <v>888</v>
      </c>
      <c r="G15" s="89">
        <v>3927.31</v>
      </c>
      <c r="H15" s="89">
        <v>1449.84</v>
      </c>
      <c r="I15" s="89">
        <v>0</v>
      </c>
      <c r="K15" s="89">
        <v>3927.31</v>
      </c>
      <c r="L15" s="89">
        <v>0</v>
      </c>
      <c r="M15" s="89">
        <v>274.91000000000003</v>
      </c>
      <c r="N15" s="89">
        <v>331.48</v>
      </c>
    </row>
    <row r="16" spans="2:14" x14ac:dyDescent="0.3">
      <c r="B16" s="3">
        <v>11</v>
      </c>
      <c r="C16" t="s">
        <v>521</v>
      </c>
      <c r="D16" t="s">
        <v>85</v>
      </c>
      <c r="E16" t="s">
        <v>644</v>
      </c>
      <c r="F16" s="3" t="s">
        <v>888</v>
      </c>
      <c r="G16" s="89">
        <v>15586.44</v>
      </c>
      <c r="H16" s="89">
        <v>2616.4499999999998</v>
      </c>
      <c r="I16" s="89">
        <v>1974.67</v>
      </c>
      <c r="K16" s="89">
        <v>15586.44</v>
      </c>
      <c r="L16" s="89">
        <v>0</v>
      </c>
      <c r="M16" s="89">
        <v>1091.05</v>
      </c>
      <c r="N16" s="89">
        <v>1315.49</v>
      </c>
    </row>
    <row r="17" spans="2:14" x14ac:dyDescent="0.3">
      <c r="B17" s="3">
        <v>13</v>
      </c>
      <c r="C17" t="s">
        <v>528</v>
      </c>
      <c r="D17" t="s">
        <v>89</v>
      </c>
      <c r="E17" t="s">
        <v>644</v>
      </c>
      <c r="F17" s="3" t="s">
        <v>888</v>
      </c>
      <c r="G17" s="89">
        <v>6032.97</v>
      </c>
      <c r="H17" s="89">
        <v>337.58</v>
      </c>
      <c r="I17" s="89">
        <v>607.59</v>
      </c>
      <c r="K17" s="89">
        <v>6032.97</v>
      </c>
      <c r="L17" s="89">
        <v>0</v>
      </c>
      <c r="M17" s="89">
        <v>422.3</v>
      </c>
      <c r="N17" s="89">
        <v>509.17</v>
      </c>
    </row>
    <row r="18" spans="2:14" x14ac:dyDescent="0.3">
      <c r="B18" s="3">
        <v>14</v>
      </c>
      <c r="C18" t="s">
        <v>533</v>
      </c>
      <c r="D18" t="s">
        <v>94</v>
      </c>
      <c r="E18" t="s">
        <v>644</v>
      </c>
      <c r="F18" s="3" t="s">
        <v>888</v>
      </c>
      <c r="G18" s="89">
        <v>7275.64</v>
      </c>
      <c r="H18" s="89">
        <v>474.5</v>
      </c>
      <c r="I18" s="89">
        <v>1092.17</v>
      </c>
      <c r="K18" s="89">
        <v>7275.64</v>
      </c>
      <c r="L18" s="89">
        <v>0</v>
      </c>
      <c r="M18" s="89">
        <v>509.3</v>
      </c>
      <c r="N18" s="89">
        <v>614.08000000000004</v>
      </c>
    </row>
    <row r="19" spans="2:14" x14ac:dyDescent="0.3">
      <c r="B19" s="3">
        <v>15</v>
      </c>
      <c r="C19" t="s">
        <v>538</v>
      </c>
      <c r="D19" t="s">
        <v>99</v>
      </c>
      <c r="E19" t="s">
        <v>644</v>
      </c>
      <c r="F19" s="3" t="s">
        <v>888</v>
      </c>
      <c r="G19" s="89">
        <v>3346.78</v>
      </c>
      <c r="H19" s="89">
        <v>25.95</v>
      </c>
      <c r="I19" s="89">
        <v>87.11</v>
      </c>
      <c r="K19" s="89">
        <v>3346.78</v>
      </c>
      <c r="L19" s="89">
        <v>0</v>
      </c>
      <c r="M19" s="89">
        <v>234.27</v>
      </c>
      <c r="N19" s="89">
        <v>282.48</v>
      </c>
    </row>
    <row r="20" spans="2:14" x14ac:dyDescent="0.3">
      <c r="B20" s="3">
        <v>16</v>
      </c>
      <c r="C20" t="s">
        <v>543</v>
      </c>
      <c r="D20" t="s">
        <v>105</v>
      </c>
      <c r="E20" t="s">
        <v>644</v>
      </c>
      <c r="F20" s="3" t="s">
        <v>888</v>
      </c>
      <c r="G20" s="89">
        <v>18776.150000000001</v>
      </c>
      <c r="H20" s="89">
        <v>5730.08</v>
      </c>
      <c r="I20" s="89">
        <v>1053.51</v>
      </c>
      <c r="K20" s="89">
        <v>18776.150000000001</v>
      </c>
      <c r="L20" s="89">
        <v>0</v>
      </c>
      <c r="M20" s="89">
        <v>1314.33</v>
      </c>
      <c r="N20" s="89">
        <v>1584.7</v>
      </c>
    </row>
    <row r="21" spans="2:14" x14ac:dyDescent="0.3">
      <c r="B21" s="3">
        <v>17</v>
      </c>
      <c r="C21" t="s">
        <v>548</v>
      </c>
      <c r="D21" t="s">
        <v>110</v>
      </c>
      <c r="E21" t="s">
        <v>644</v>
      </c>
      <c r="F21" s="3" t="s">
        <v>888</v>
      </c>
      <c r="G21" s="89">
        <v>551.76</v>
      </c>
      <c r="H21" s="89">
        <v>202.04</v>
      </c>
      <c r="I21" s="89">
        <v>0</v>
      </c>
      <c r="K21" s="89">
        <v>551.76</v>
      </c>
      <c r="L21" s="89">
        <v>0</v>
      </c>
      <c r="M21" s="89">
        <v>38.619999999999997</v>
      </c>
      <c r="N21" s="89">
        <v>46.57</v>
      </c>
    </row>
    <row r="22" spans="2:14" x14ac:dyDescent="0.3">
      <c r="B22" s="3">
        <v>18</v>
      </c>
      <c r="C22" t="s">
        <v>552</v>
      </c>
      <c r="D22" t="s">
        <v>115</v>
      </c>
      <c r="E22" t="s">
        <v>644</v>
      </c>
      <c r="F22" s="3" t="s">
        <v>888</v>
      </c>
      <c r="G22" s="89">
        <v>398.8</v>
      </c>
      <c r="H22" s="89">
        <v>146.68</v>
      </c>
      <c r="I22" s="89">
        <v>0</v>
      </c>
      <c r="K22" s="89">
        <v>398.8</v>
      </c>
      <c r="L22" s="89">
        <v>0</v>
      </c>
      <c r="M22" s="89">
        <v>27.91</v>
      </c>
      <c r="N22" s="89">
        <v>0</v>
      </c>
    </row>
    <row r="23" spans="2:14" x14ac:dyDescent="0.3">
      <c r="B23" s="3">
        <v>19</v>
      </c>
      <c r="C23" t="s">
        <v>557</v>
      </c>
      <c r="D23" t="s">
        <v>119</v>
      </c>
      <c r="E23" t="s">
        <v>644</v>
      </c>
      <c r="F23" s="3" t="s">
        <v>888</v>
      </c>
      <c r="G23" s="89">
        <v>7587.52</v>
      </c>
      <c r="H23" s="89">
        <v>1224.94</v>
      </c>
      <c r="I23" s="89">
        <v>1007.92</v>
      </c>
      <c r="K23" s="89">
        <v>7587.52</v>
      </c>
      <c r="L23" s="89">
        <v>0</v>
      </c>
      <c r="M23" s="89">
        <v>531.13</v>
      </c>
      <c r="N23" s="89">
        <v>640.38</v>
      </c>
    </row>
    <row r="24" spans="2:14" x14ac:dyDescent="0.3">
      <c r="B24" s="3">
        <v>20</v>
      </c>
      <c r="C24" t="s">
        <v>561</v>
      </c>
      <c r="D24" t="s">
        <v>124</v>
      </c>
      <c r="E24" t="s">
        <v>644</v>
      </c>
      <c r="F24" s="3" t="s">
        <v>888</v>
      </c>
      <c r="G24" s="89">
        <v>7482.43</v>
      </c>
      <c r="H24" s="89">
        <v>1285.9100000000001</v>
      </c>
      <c r="I24" s="89">
        <v>917.16</v>
      </c>
      <c r="K24" s="89">
        <v>7482.43</v>
      </c>
      <c r="L24" s="89">
        <v>0</v>
      </c>
      <c r="M24" s="89">
        <v>523.77</v>
      </c>
      <c r="N24" s="89">
        <v>631.52</v>
      </c>
    </row>
    <row r="25" spans="2:14" x14ac:dyDescent="0.3">
      <c r="B25" s="3">
        <v>21</v>
      </c>
      <c r="C25" t="s">
        <v>566</v>
      </c>
      <c r="D25" t="s">
        <v>129</v>
      </c>
      <c r="E25" t="s">
        <v>644</v>
      </c>
      <c r="F25" s="3" t="s">
        <v>888</v>
      </c>
      <c r="G25" s="89">
        <v>4305.05</v>
      </c>
      <c r="H25" s="89">
        <v>299.41000000000003</v>
      </c>
      <c r="I25" s="89">
        <v>591.16999999999996</v>
      </c>
      <c r="K25" s="89">
        <v>4305.05</v>
      </c>
      <c r="L25" s="89">
        <v>0</v>
      </c>
      <c r="M25" s="89">
        <v>301.35000000000002</v>
      </c>
      <c r="N25" s="89">
        <v>363.33</v>
      </c>
    </row>
    <row r="26" spans="2:14" x14ac:dyDescent="0.3">
      <c r="B26" s="3">
        <v>22</v>
      </c>
      <c r="C26" t="s">
        <v>571</v>
      </c>
      <c r="D26" t="s">
        <v>135</v>
      </c>
      <c r="E26" t="s">
        <v>644</v>
      </c>
      <c r="F26" s="3" t="s">
        <v>888</v>
      </c>
      <c r="G26" s="89">
        <v>7332.88</v>
      </c>
      <c r="H26" s="89">
        <v>1856.58</v>
      </c>
      <c r="I26" s="89">
        <v>635.66</v>
      </c>
      <c r="K26" s="89">
        <v>7332.88</v>
      </c>
      <c r="L26" s="89">
        <v>0</v>
      </c>
      <c r="M26" s="89">
        <v>513.29999999999995</v>
      </c>
      <c r="N26" s="89">
        <v>618.89</v>
      </c>
    </row>
    <row r="27" spans="2:14" x14ac:dyDescent="0.3">
      <c r="B27" s="3">
        <v>23</v>
      </c>
      <c r="C27" t="s">
        <v>576</v>
      </c>
      <c r="D27" t="s">
        <v>141</v>
      </c>
      <c r="E27" t="s">
        <v>644</v>
      </c>
      <c r="F27" s="3" t="s">
        <v>888</v>
      </c>
      <c r="G27" s="89">
        <v>1329.8</v>
      </c>
      <c r="H27" s="89">
        <v>491.6</v>
      </c>
      <c r="I27" s="89">
        <v>0</v>
      </c>
      <c r="K27" s="89">
        <v>1329.8</v>
      </c>
      <c r="L27" s="89">
        <v>0</v>
      </c>
      <c r="M27" s="89">
        <v>93.08</v>
      </c>
      <c r="N27" s="89">
        <v>112.23</v>
      </c>
    </row>
    <row r="28" spans="2:14" x14ac:dyDescent="0.3">
      <c r="B28" s="3">
        <v>24</v>
      </c>
      <c r="C28" t="s">
        <v>579</v>
      </c>
      <c r="D28" t="s">
        <v>146</v>
      </c>
      <c r="E28" t="s">
        <v>644</v>
      </c>
      <c r="F28" s="3" t="s">
        <v>888</v>
      </c>
      <c r="G28" s="89">
        <v>4086.9</v>
      </c>
      <c r="H28" s="89">
        <v>376.89</v>
      </c>
      <c r="I28" s="89">
        <v>647.34</v>
      </c>
      <c r="K28" s="89">
        <v>4086.9</v>
      </c>
      <c r="L28" s="89">
        <v>0</v>
      </c>
      <c r="M28" s="89">
        <v>286.08999999999997</v>
      </c>
      <c r="N28" s="89">
        <v>344.93</v>
      </c>
    </row>
    <row r="29" spans="2:14" x14ac:dyDescent="0.3">
      <c r="B29" s="3">
        <v>25</v>
      </c>
      <c r="C29" t="s">
        <v>584</v>
      </c>
      <c r="D29" t="s">
        <v>150</v>
      </c>
      <c r="E29" t="s">
        <v>668</v>
      </c>
      <c r="F29" s="3" t="s">
        <v>888</v>
      </c>
      <c r="G29" s="89">
        <v>24803.51</v>
      </c>
      <c r="H29" s="89">
        <v>10053.69</v>
      </c>
      <c r="I29" s="89">
        <v>160.5</v>
      </c>
      <c r="K29" s="89">
        <v>14577.75</v>
      </c>
      <c r="L29" s="89">
        <v>838.23</v>
      </c>
      <c r="M29" s="89">
        <v>0</v>
      </c>
      <c r="N29" s="89">
        <v>0</v>
      </c>
    </row>
    <row r="30" spans="2:14" x14ac:dyDescent="0.3">
      <c r="B30" s="3">
        <v>26</v>
      </c>
      <c r="C30" t="s">
        <v>588</v>
      </c>
      <c r="D30" t="s">
        <v>154</v>
      </c>
      <c r="E30" t="s">
        <v>644</v>
      </c>
      <c r="F30" s="3" t="s">
        <v>888</v>
      </c>
      <c r="G30" s="89">
        <v>2103.91</v>
      </c>
      <c r="H30" s="89">
        <v>236.58</v>
      </c>
      <c r="I30" s="89">
        <v>327.33</v>
      </c>
      <c r="K30" s="89">
        <v>2103.91</v>
      </c>
      <c r="L30" s="89">
        <v>0</v>
      </c>
      <c r="M30" s="89">
        <v>147.27000000000001</v>
      </c>
      <c r="N30" s="89">
        <v>177.56</v>
      </c>
    </row>
    <row r="31" spans="2:14" x14ac:dyDescent="0.3">
      <c r="B31" s="3">
        <v>27</v>
      </c>
      <c r="C31" t="s">
        <v>592</v>
      </c>
      <c r="D31" t="s">
        <v>160</v>
      </c>
      <c r="E31" t="s">
        <v>644</v>
      </c>
      <c r="F31" s="3" t="s">
        <v>888</v>
      </c>
      <c r="G31" s="89">
        <v>276.58999999999997</v>
      </c>
      <c r="H31" s="89">
        <v>101.83</v>
      </c>
      <c r="I31" s="89">
        <v>0</v>
      </c>
      <c r="K31" s="89">
        <v>276.58999999999997</v>
      </c>
      <c r="L31" s="89">
        <v>0</v>
      </c>
      <c r="M31" s="89">
        <v>19.36</v>
      </c>
      <c r="N31" s="89">
        <v>23.34</v>
      </c>
    </row>
    <row r="32" spans="2:14" x14ac:dyDescent="0.3">
      <c r="B32" s="3">
        <v>28</v>
      </c>
      <c r="C32" t="s">
        <v>596</v>
      </c>
      <c r="D32" t="s">
        <v>166</v>
      </c>
      <c r="E32" t="s">
        <v>644</v>
      </c>
      <c r="F32" s="3" t="s">
        <v>888</v>
      </c>
      <c r="G32" s="89">
        <v>793.17</v>
      </c>
      <c r="H32" s="89">
        <v>21</v>
      </c>
      <c r="I32" s="89">
        <v>36.33</v>
      </c>
      <c r="K32" s="89">
        <v>793.17</v>
      </c>
      <c r="L32" s="89">
        <v>0</v>
      </c>
      <c r="M32" s="89">
        <v>55.52</v>
      </c>
      <c r="N32" s="89">
        <v>66.94</v>
      </c>
    </row>
    <row r="33" spans="2:14" x14ac:dyDescent="0.3">
      <c r="B33" s="3">
        <v>29</v>
      </c>
      <c r="C33" t="s">
        <v>599</v>
      </c>
      <c r="D33" t="s">
        <v>170</v>
      </c>
      <c r="E33" t="s">
        <v>644</v>
      </c>
      <c r="F33" s="3" t="s">
        <v>888</v>
      </c>
      <c r="G33" s="89">
        <v>1276.02</v>
      </c>
      <c r="H33" s="89">
        <v>73.33</v>
      </c>
      <c r="I33" s="89">
        <v>162.66999999999999</v>
      </c>
      <c r="K33" s="89">
        <v>1276.02</v>
      </c>
      <c r="L33" s="89">
        <v>0</v>
      </c>
      <c r="M33" s="89">
        <v>89.32</v>
      </c>
      <c r="N33" s="89">
        <v>107.69</v>
      </c>
    </row>
    <row r="34" spans="2:14" x14ac:dyDescent="0.3">
      <c r="B34" s="3">
        <v>30</v>
      </c>
      <c r="C34" t="s">
        <v>606</v>
      </c>
      <c r="D34" t="s">
        <v>174</v>
      </c>
      <c r="E34" t="s">
        <v>644</v>
      </c>
      <c r="F34" s="3" t="s">
        <v>888</v>
      </c>
      <c r="G34" s="89">
        <v>2605.34</v>
      </c>
      <c r="H34" s="89">
        <v>438.5</v>
      </c>
      <c r="I34" s="89">
        <v>340.58</v>
      </c>
      <c r="K34" s="89">
        <v>2605.34</v>
      </c>
      <c r="L34" s="89">
        <v>0</v>
      </c>
      <c r="M34" s="89">
        <v>182.37</v>
      </c>
      <c r="N34" s="89">
        <v>219.89</v>
      </c>
    </row>
    <row r="35" spans="2:14" x14ac:dyDescent="0.3">
      <c r="B35" s="3">
        <v>31</v>
      </c>
      <c r="C35" t="s">
        <v>611</v>
      </c>
      <c r="D35" t="s">
        <v>178</v>
      </c>
      <c r="E35" t="s">
        <v>644</v>
      </c>
      <c r="F35" s="3" t="s">
        <v>888</v>
      </c>
      <c r="G35" s="89">
        <v>730.84</v>
      </c>
      <c r="H35" s="89">
        <v>0.57999999999999996</v>
      </c>
      <c r="I35" s="89">
        <v>33.42</v>
      </c>
      <c r="K35" s="89">
        <v>730.84</v>
      </c>
      <c r="L35" s="89">
        <v>0</v>
      </c>
      <c r="M35" s="89">
        <v>51.16</v>
      </c>
      <c r="N35" s="89">
        <v>61.68</v>
      </c>
    </row>
    <row r="36" spans="2:14" x14ac:dyDescent="0.3">
      <c r="B36" s="3" t="s">
        <v>218</v>
      </c>
      <c r="G36" s="89">
        <f>SUBTOTAL(109,Jaaropgavekaartjes_werknemers[Loon LH])</f>
        <v>248820.12</v>
      </c>
      <c r="H36" s="89">
        <f>SUBTOTAL(109,Jaaropgavekaartjes_werknemers[Ingehouden LH])</f>
        <v>56847.210000000021</v>
      </c>
      <c r="I36" s="89">
        <f>SUBTOTAL(109,Jaaropgavekaartjes_werknemers[Arbeidskorting])</f>
        <v>19062.710000000003</v>
      </c>
      <c r="J36" s="89">
        <f>SUBTOTAL(109,Jaaropgavekaartjes_werknemers[LLV Korting])</f>
        <v>0</v>
      </c>
      <c r="K36" s="89">
        <f>SUBTOTAL(109,Jaaropgavekaartjes_werknemers[Loon ZVW])</f>
        <v>227405.37999999998</v>
      </c>
      <c r="M36" s="89">
        <f>SUBTOTAL(109,Jaaropgavekaartjes_werknemers[Heffing ZVW])</f>
        <v>14897.93</v>
      </c>
      <c r="N36" s="89">
        <f>SUBTOTAL(109,Jaaropgavekaartjes_werknemers[Premies WNV])</f>
        <v>17928.899999999998</v>
      </c>
    </row>
  </sheetData>
  <pageMargins left="0.7" right="0.7" top="0.75" bottom="0.75" header="0.3" footer="0.3"/>
  <pageSetup fitToHeight="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AL33"/>
  <sheetViews>
    <sheetView showGridLines="0" workbookViewId="0">
      <pane xSplit="5" ySplit="6" topLeftCell="F7" activePane="bottomRight" state="frozen"/>
      <selection pane="topRight" activeCell="F1" sqref="F1"/>
      <selection pane="bottomLeft" activeCell="A7" sqref="A7"/>
      <selection pane="bottomRight" activeCell="K23" sqref="K23"/>
    </sheetView>
  </sheetViews>
  <sheetFormatPr defaultRowHeight="14.4" x14ac:dyDescent="0.3"/>
  <cols>
    <col min="1" max="1" width="1.109375" customWidth="1"/>
    <col min="2" max="2" width="10" bestFit="1" customWidth="1"/>
    <col min="3" max="3" width="13.88671875" style="3" customWidth="1"/>
    <col min="4" max="4" width="32" bestFit="1" customWidth="1"/>
    <col min="5" max="5" width="9.33203125" style="3" customWidth="1"/>
    <col min="6" max="6" width="8.88671875" style="3" customWidth="1"/>
    <col min="7" max="7" width="15.6640625" style="3" customWidth="1"/>
    <col min="8" max="8" width="15.6640625" style="90" customWidth="1"/>
    <col min="9" max="9" width="15.6640625" style="66" customWidth="1"/>
    <col min="10" max="10" width="15.6640625" style="77" customWidth="1"/>
    <col min="11" max="11" width="15.6640625" style="66" customWidth="1"/>
    <col min="12" max="12" width="15.6640625" customWidth="1"/>
    <col min="13" max="13" width="15.6640625" style="3" customWidth="1"/>
    <col min="14" max="14" width="15.6640625" style="66" customWidth="1"/>
    <col min="15" max="15" width="15.6640625" style="90" customWidth="1"/>
    <col min="16" max="16" width="15.6640625" style="66" customWidth="1"/>
    <col min="17" max="17" width="15.6640625" style="90" customWidth="1"/>
    <col min="18" max="19" width="15.6640625" style="66" customWidth="1"/>
    <col min="20" max="20" width="15.6640625" style="77" customWidth="1"/>
    <col min="21" max="21" width="15.6640625" style="3" customWidth="1"/>
    <col min="22" max="22" width="15.6640625" customWidth="1"/>
    <col min="23" max="25" width="15.6640625" style="66" customWidth="1"/>
    <col min="26" max="26" width="15.6640625" style="90" customWidth="1"/>
    <col min="27" max="27" width="15.6640625" style="66" customWidth="1"/>
    <col min="28" max="28" width="15.6640625" style="77" customWidth="1"/>
    <col min="29" max="31" width="15.6640625" style="66" customWidth="1"/>
    <col min="32" max="32" width="15.6640625" style="66" hidden="1" customWidth="1"/>
    <col min="33" max="33" width="15.6640625" style="66" customWidth="1"/>
    <col min="34" max="34" width="15.6640625" style="66" hidden="1" customWidth="1"/>
    <col min="35" max="35" width="15.6640625" style="66" customWidth="1"/>
    <col min="36" max="36" width="15.6640625" style="66" hidden="1" customWidth="1"/>
    <col min="37" max="37" width="15.6640625" style="66" customWidth="1"/>
    <col min="38" max="38" width="15.6640625" style="66" hidden="1" customWidth="1"/>
  </cols>
  <sheetData>
    <row r="1" spans="2:38" ht="15" customHeight="1" x14ac:dyDescent="0.3"/>
    <row r="2" spans="2:38" ht="15" customHeight="1" x14ac:dyDescent="0.3"/>
    <row r="3" spans="2:38" ht="15" customHeight="1" x14ac:dyDescent="0.3"/>
    <row r="4" spans="2:38" ht="15" customHeight="1" x14ac:dyDescent="0.3"/>
    <row r="5" spans="2:38" x14ac:dyDescent="0.3">
      <c r="B5" s="470" t="s">
        <v>923</v>
      </c>
      <c r="C5" s="470"/>
      <c r="D5" s="470"/>
      <c r="E5" s="470"/>
      <c r="F5" s="470" t="s">
        <v>924</v>
      </c>
      <c r="G5" s="470"/>
      <c r="H5" s="470" t="s">
        <v>925</v>
      </c>
      <c r="I5" s="470"/>
      <c r="J5" s="470"/>
      <c r="K5" s="470"/>
      <c r="L5" s="470"/>
      <c r="M5" s="470" t="s">
        <v>926</v>
      </c>
      <c r="N5" s="470"/>
      <c r="O5" s="470"/>
      <c r="P5" s="470" t="s">
        <v>927</v>
      </c>
      <c r="Q5" s="470"/>
      <c r="R5" s="470"/>
      <c r="S5" s="470"/>
      <c r="T5" s="470"/>
      <c r="U5" s="470" t="s">
        <v>928</v>
      </c>
      <c r="V5" s="470"/>
      <c r="W5" s="470"/>
      <c r="X5" s="470"/>
      <c r="Y5" s="470" t="s">
        <v>925</v>
      </c>
      <c r="Z5" s="470"/>
      <c r="AA5" s="470"/>
      <c r="AB5" s="470"/>
      <c r="AC5" s="470"/>
      <c r="AD5" s="470"/>
      <c r="AE5" s="470"/>
      <c r="AF5" s="470"/>
      <c r="AG5" s="470"/>
      <c r="AH5" s="470"/>
      <c r="AI5" s="470"/>
      <c r="AJ5" s="470"/>
      <c r="AK5" s="470"/>
      <c r="AL5" s="470"/>
    </row>
    <row r="6" spans="2:38" x14ac:dyDescent="0.3">
      <c r="B6" s="91" t="s">
        <v>26</v>
      </c>
      <c r="C6" s="92" t="s">
        <v>7</v>
      </c>
      <c r="D6" s="91" t="s">
        <v>0</v>
      </c>
      <c r="E6" s="92" t="s">
        <v>889</v>
      </c>
      <c r="F6" s="92" t="s">
        <v>890</v>
      </c>
      <c r="G6" s="92" t="s">
        <v>891</v>
      </c>
      <c r="H6" s="93" t="s">
        <v>892</v>
      </c>
      <c r="I6" s="94" t="s">
        <v>626</v>
      </c>
      <c r="J6" s="95" t="s">
        <v>893</v>
      </c>
      <c r="K6" s="94" t="s">
        <v>894</v>
      </c>
      <c r="L6" s="91" t="s">
        <v>895</v>
      </c>
      <c r="M6" s="92" t="s">
        <v>896</v>
      </c>
      <c r="N6" s="94" t="s">
        <v>897</v>
      </c>
      <c r="O6" s="93" t="s">
        <v>898</v>
      </c>
      <c r="P6" s="94" t="s">
        <v>899</v>
      </c>
      <c r="Q6" s="93" t="s">
        <v>682</v>
      </c>
      <c r="R6" s="94" t="s">
        <v>921</v>
      </c>
      <c r="S6" s="94" t="s">
        <v>900</v>
      </c>
      <c r="T6" s="95" t="s">
        <v>901</v>
      </c>
      <c r="U6" s="92" t="s">
        <v>902</v>
      </c>
      <c r="V6" s="91" t="s">
        <v>903</v>
      </c>
      <c r="W6" s="94" t="s">
        <v>904</v>
      </c>
      <c r="X6" s="94" t="s">
        <v>905</v>
      </c>
      <c r="Y6" s="94" t="s">
        <v>906</v>
      </c>
      <c r="Z6" s="93" t="s">
        <v>907</v>
      </c>
      <c r="AA6" s="94" t="s">
        <v>908</v>
      </c>
      <c r="AB6" s="95" t="s">
        <v>922</v>
      </c>
      <c r="AC6" s="94" t="s">
        <v>909</v>
      </c>
      <c r="AD6" s="94" t="s">
        <v>910</v>
      </c>
      <c r="AE6" s="94" t="s">
        <v>911</v>
      </c>
      <c r="AF6" s="94" t="s">
        <v>912</v>
      </c>
      <c r="AG6" s="94" t="s">
        <v>913</v>
      </c>
      <c r="AH6" s="94" t="s">
        <v>914</v>
      </c>
      <c r="AI6" s="94" t="s">
        <v>915</v>
      </c>
      <c r="AJ6" s="94" t="s">
        <v>916</v>
      </c>
      <c r="AK6" s="94" t="s">
        <v>917</v>
      </c>
      <c r="AL6" s="94" t="s">
        <v>918</v>
      </c>
    </row>
    <row r="7" spans="2:38" x14ac:dyDescent="0.3">
      <c r="B7" t="s">
        <v>110</v>
      </c>
      <c r="C7" s="3">
        <v>17</v>
      </c>
      <c r="D7" t="s">
        <v>548</v>
      </c>
      <c r="F7" s="3">
        <v>19</v>
      </c>
      <c r="G7" s="3">
        <v>18</v>
      </c>
      <c r="H7" s="90">
        <v>79</v>
      </c>
      <c r="I7" s="66">
        <v>6.98</v>
      </c>
      <c r="J7" s="77">
        <v>0.66600000000000004</v>
      </c>
      <c r="K7" s="66">
        <v>0</v>
      </c>
      <c r="M7" s="3">
        <v>6</v>
      </c>
      <c r="N7" s="66">
        <v>0</v>
      </c>
      <c r="O7" s="90">
        <v>0</v>
      </c>
      <c r="P7" s="66">
        <v>551.76</v>
      </c>
      <c r="Q7" s="90">
        <v>79</v>
      </c>
      <c r="R7" s="66">
        <v>6.98</v>
      </c>
      <c r="S7" s="66">
        <v>10.48</v>
      </c>
      <c r="T7" s="77">
        <v>0.67</v>
      </c>
      <c r="U7" s="3">
        <v>12</v>
      </c>
      <c r="W7" s="66">
        <v>0</v>
      </c>
      <c r="X7" s="66">
        <v>0</v>
      </c>
      <c r="Y7" s="66">
        <v>551.76</v>
      </c>
      <c r="Z7" s="90">
        <v>79</v>
      </c>
      <c r="AA7" s="66">
        <v>6.98</v>
      </c>
      <c r="AB7" s="77">
        <v>0.66600000000000004</v>
      </c>
      <c r="AC7" s="66">
        <v>0</v>
      </c>
      <c r="AD7" s="66">
        <v>0</v>
      </c>
      <c r="AE7" s="66">
        <v>0</v>
      </c>
      <c r="AF7" s="66">
        <v>0</v>
      </c>
      <c r="AG7" s="66">
        <v>0</v>
      </c>
      <c r="AH7" s="66">
        <v>0</v>
      </c>
      <c r="AI7" s="66">
        <v>0</v>
      </c>
      <c r="AJ7" s="66">
        <v>0</v>
      </c>
      <c r="AK7" s="66">
        <v>0</v>
      </c>
      <c r="AL7" s="66">
        <v>0</v>
      </c>
    </row>
    <row r="8" spans="2:38" x14ac:dyDescent="0.3">
      <c r="B8" t="s">
        <v>146</v>
      </c>
      <c r="C8" s="3">
        <v>24</v>
      </c>
      <c r="D8" t="s">
        <v>579</v>
      </c>
      <c r="F8" s="3">
        <v>44</v>
      </c>
      <c r="G8" s="3">
        <v>43</v>
      </c>
      <c r="H8" s="90">
        <v>864</v>
      </c>
      <c r="I8" s="66">
        <v>18.39</v>
      </c>
      <c r="J8" s="77">
        <v>1.7549999999999999</v>
      </c>
      <c r="K8" s="66">
        <v>0</v>
      </c>
      <c r="M8" s="3">
        <v>6</v>
      </c>
      <c r="N8" s="66">
        <v>1967.37</v>
      </c>
      <c r="O8" s="90">
        <v>108</v>
      </c>
      <c r="P8" s="66">
        <v>4086.9</v>
      </c>
      <c r="Q8" s="90">
        <v>216</v>
      </c>
      <c r="R8" s="66">
        <v>18.920000000000002</v>
      </c>
      <c r="S8" s="66">
        <v>10.48</v>
      </c>
      <c r="T8" s="77">
        <v>1.81</v>
      </c>
      <c r="U8" s="3">
        <v>12</v>
      </c>
      <c r="W8" s="66">
        <v>11804.22</v>
      </c>
      <c r="X8" s="66">
        <v>648</v>
      </c>
      <c r="Y8" s="66">
        <v>15891.119999999999</v>
      </c>
      <c r="Z8" s="90">
        <v>864</v>
      </c>
      <c r="AA8" s="66">
        <v>18.39</v>
      </c>
      <c r="AB8" s="77">
        <v>1.7549999999999999</v>
      </c>
      <c r="AC8" s="66">
        <v>0</v>
      </c>
      <c r="AD8" s="66">
        <v>0</v>
      </c>
      <c r="AE8" s="66">
        <v>0</v>
      </c>
      <c r="AF8" s="66">
        <v>0</v>
      </c>
      <c r="AG8" s="66">
        <v>0</v>
      </c>
      <c r="AH8" s="66">
        <v>0</v>
      </c>
      <c r="AI8" s="66">
        <v>0</v>
      </c>
      <c r="AJ8" s="66">
        <v>0</v>
      </c>
      <c r="AK8" s="66">
        <v>0</v>
      </c>
      <c r="AL8" s="66">
        <v>0</v>
      </c>
    </row>
    <row r="9" spans="2:38" x14ac:dyDescent="0.3">
      <c r="B9" t="s">
        <v>85</v>
      </c>
      <c r="C9" s="3">
        <v>11</v>
      </c>
      <c r="D9" t="s">
        <v>521</v>
      </c>
      <c r="F9" s="3">
        <v>42</v>
      </c>
      <c r="G9" s="3">
        <v>41</v>
      </c>
      <c r="H9" s="90">
        <v>1897</v>
      </c>
      <c r="I9" s="66">
        <v>14.96</v>
      </c>
      <c r="J9" s="77">
        <v>1.427</v>
      </c>
      <c r="K9" s="66">
        <v>0</v>
      </c>
      <c r="M9" s="3">
        <v>6</v>
      </c>
      <c r="N9" s="66">
        <v>2131.2600000000002</v>
      </c>
      <c r="O9" s="90">
        <v>156</v>
      </c>
      <c r="P9" s="66">
        <v>15586.44</v>
      </c>
      <c r="Q9" s="90">
        <v>961</v>
      </c>
      <c r="R9" s="66">
        <v>16.22</v>
      </c>
      <c r="S9" s="66">
        <v>10.48</v>
      </c>
      <c r="T9" s="77">
        <v>1.55</v>
      </c>
      <c r="U9" s="3">
        <v>12</v>
      </c>
      <c r="W9" s="66">
        <v>12787.56</v>
      </c>
      <c r="X9" s="66">
        <v>936</v>
      </c>
      <c r="Y9" s="66">
        <v>28374</v>
      </c>
      <c r="Z9" s="90">
        <v>1897</v>
      </c>
      <c r="AA9" s="66">
        <v>14.96</v>
      </c>
      <c r="AB9" s="77">
        <v>1.427</v>
      </c>
      <c r="AC9" s="66">
        <v>0</v>
      </c>
      <c r="AD9" s="66">
        <v>0</v>
      </c>
      <c r="AE9" s="66">
        <v>0</v>
      </c>
      <c r="AF9" s="66">
        <v>0</v>
      </c>
      <c r="AG9" s="66">
        <v>0</v>
      </c>
      <c r="AH9" s="66">
        <v>0</v>
      </c>
      <c r="AI9" s="66">
        <v>0</v>
      </c>
      <c r="AJ9" s="66">
        <v>0</v>
      </c>
      <c r="AK9" s="66">
        <v>0</v>
      </c>
      <c r="AL9" s="66">
        <v>0</v>
      </c>
    </row>
    <row r="10" spans="2:38" x14ac:dyDescent="0.3">
      <c r="B10" t="s">
        <v>74</v>
      </c>
      <c r="C10" s="3">
        <v>9</v>
      </c>
      <c r="D10" t="s">
        <v>505</v>
      </c>
      <c r="F10" s="3">
        <v>59</v>
      </c>
      <c r="G10" s="3">
        <v>59</v>
      </c>
      <c r="H10" s="90">
        <v>131</v>
      </c>
      <c r="I10" s="66">
        <v>16.05</v>
      </c>
      <c r="J10" s="77">
        <v>1.5309999999999999</v>
      </c>
      <c r="K10" s="66">
        <v>0</v>
      </c>
      <c r="M10" s="3">
        <v>5</v>
      </c>
      <c r="N10" s="66">
        <v>1099.5</v>
      </c>
      <c r="O10" s="90">
        <v>65</v>
      </c>
      <c r="P10" s="66">
        <v>2102.5700000000002</v>
      </c>
      <c r="Q10" s="90">
        <v>131</v>
      </c>
      <c r="R10" s="66">
        <v>16.05</v>
      </c>
      <c r="S10" s="66">
        <v>10.48</v>
      </c>
      <c r="T10" s="77">
        <v>1.53</v>
      </c>
      <c r="U10" s="3">
        <v>12</v>
      </c>
      <c r="V10" t="s">
        <v>919</v>
      </c>
      <c r="W10" s="66">
        <v>0</v>
      </c>
      <c r="X10" s="66">
        <v>0</v>
      </c>
      <c r="Y10" s="66">
        <v>2102.5700000000002</v>
      </c>
      <c r="Z10" s="90">
        <v>131</v>
      </c>
      <c r="AA10" s="66">
        <v>16.05</v>
      </c>
      <c r="AB10" s="77">
        <v>1.5309999999999999</v>
      </c>
      <c r="AC10" s="66">
        <v>0</v>
      </c>
      <c r="AD10" s="66">
        <v>0</v>
      </c>
      <c r="AE10" s="66">
        <v>0</v>
      </c>
      <c r="AF10" s="66">
        <v>0</v>
      </c>
      <c r="AG10" s="66">
        <v>0</v>
      </c>
      <c r="AH10" s="66">
        <v>0</v>
      </c>
      <c r="AI10" s="66">
        <v>0</v>
      </c>
      <c r="AJ10" s="66">
        <v>0</v>
      </c>
      <c r="AK10" s="66">
        <v>0</v>
      </c>
      <c r="AL10" s="66">
        <v>0</v>
      </c>
    </row>
    <row r="11" spans="2:38" x14ac:dyDescent="0.3">
      <c r="B11" t="s">
        <v>99</v>
      </c>
      <c r="C11" s="3">
        <v>15</v>
      </c>
      <c r="D11" t="s">
        <v>538</v>
      </c>
      <c r="F11" s="3">
        <v>41</v>
      </c>
      <c r="G11" s="3">
        <v>41</v>
      </c>
      <c r="H11" s="90">
        <v>682</v>
      </c>
      <c r="I11" s="66">
        <v>10.9</v>
      </c>
      <c r="J11" s="77">
        <v>1.04</v>
      </c>
      <c r="K11" s="66">
        <v>0</v>
      </c>
      <c r="M11" s="3">
        <v>6</v>
      </c>
      <c r="N11" s="66">
        <v>680.97</v>
      </c>
      <c r="O11" s="90">
        <v>65</v>
      </c>
      <c r="P11" s="66">
        <v>3346.78</v>
      </c>
      <c r="Q11" s="90">
        <v>292</v>
      </c>
      <c r="R11" s="66">
        <v>11.46</v>
      </c>
      <c r="S11" s="66">
        <v>10.48</v>
      </c>
      <c r="T11" s="77">
        <v>1.0900000000000001</v>
      </c>
      <c r="U11" s="3">
        <v>12</v>
      </c>
      <c r="W11" s="66">
        <v>4085.82</v>
      </c>
      <c r="X11" s="66">
        <v>390</v>
      </c>
      <c r="Y11" s="66">
        <v>7432.6</v>
      </c>
      <c r="Z11" s="90">
        <v>682</v>
      </c>
      <c r="AA11" s="66">
        <v>10.9</v>
      </c>
      <c r="AB11" s="77">
        <v>1.04</v>
      </c>
      <c r="AC11" s="66">
        <v>0</v>
      </c>
      <c r="AD11" s="66">
        <v>0</v>
      </c>
      <c r="AE11" s="66">
        <v>0</v>
      </c>
      <c r="AF11" s="66">
        <v>0</v>
      </c>
      <c r="AG11" s="66">
        <v>0</v>
      </c>
      <c r="AH11" s="66">
        <v>0</v>
      </c>
      <c r="AI11" s="66">
        <v>0</v>
      </c>
      <c r="AJ11" s="66">
        <v>0</v>
      </c>
      <c r="AK11" s="66">
        <v>0</v>
      </c>
      <c r="AL11" s="66">
        <v>0</v>
      </c>
    </row>
    <row r="12" spans="2:38" x14ac:dyDescent="0.3">
      <c r="B12" t="s">
        <v>94</v>
      </c>
      <c r="C12" s="3">
        <v>14</v>
      </c>
      <c r="D12" t="s">
        <v>533</v>
      </c>
      <c r="F12" s="3">
        <v>24</v>
      </c>
      <c r="G12" s="3">
        <v>24</v>
      </c>
      <c r="H12" s="90">
        <v>624</v>
      </c>
      <c r="I12" s="66">
        <v>11.66</v>
      </c>
      <c r="J12" s="77">
        <v>1.113</v>
      </c>
      <c r="K12" s="66">
        <v>0</v>
      </c>
      <c r="M12" s="3">
        <v>5</v>
      </c>
      <c r="N12" s="66">
        <v>2271.84</v>
      </c>
      <c r="O12" s="90">
        <v>156</v>
      </c>
      <c r="P12" s="66">
        <v>7275.64</v>
      </c>
      <c r="Q12" s="90">
        <v>624</v>
      </c>
      <c r="R12" s="66">
        <v>11.66</v>
      </c>
      <c r="S12" s="66">
        <v>10.48</v>
      </c>
      <c r="T12" s="77">
        <v>1.1100000000000001</v>
      </c>
      <c r="U12" s="3">
        <v>12</v>
      </c>
      <c r="V12" t="s">
        <v>919</v>
      </c>
      <c r="W12" s="66">
        <v>0</v>
      </c>
      <c r="X12" s="66">
        <v>0</v>
      </c>
      <c r="Y12" s="66">
        <v>7275.64</v>
      </c>
      <c r="Z12" s="90">
        <v>624</v>
      </c>
      <c r="AA12" s="66">
        <v>11.66</v>
      </c>
      <c r="AB12" s="77">
        <v>1.113</v>
      </c>
      <c r="AC12" s="66">
        <v>0</v>
      </c>
      <c r="AD12" s="66">
        <v>0</v>
      </c>
      <c r="AE12" s="66">
        <v>0</v>
      </c>
      <c r="AF12" s="66">
        <v>0</v>
      </c>
      <c r="AG12" s="66">
        <v>0</v>
      </c>
      <c r="AH12" s="66">
        <v>0</v>
      </c>
      <c r="AI12" s="66">
        <v>0</v>
      </c>
      <c r="AJ12" s="66">
        <v>0</v>
      </c>
      <c r="AK12" s="66">
        <v>0</v>
      </c>
      <c r="AL12" s="66">
        <v>0</v>
      </c>
    </row>
    <row r="13" spans="2:38" x14ac:dyDescent="0.3">
      <c r="B13" t="s">
        <v>50</v>
      </c>
      <c r="C13" s="3">
        <v>4</v>
      </c>
      <c r="D13" t="s">
        <v>468</v>
      </c>
      <c r="F13" s="3">
        <v>34</v>
      </c>
      <c r="G13" s="3">
        <v>33</v>
      </c>
      <c r="H13" s="90">
        <v>1347</v>
      </c>
      <c r="I13" s="66">
        <v>20.74</v>
      </c>
      <c r="J13" s="77">
        <v>1.9790000000000001</v>
      </c>
      <c r="K13" s="66">
        <v>0</v>
      </c>
      <c r="M13" s="3">
        <v>6</v>
      </c>
      <c r="N13" s="66">
        <v>2322.2199999999998</v>
      </c>
      <c r="O13" s="90">
        <v>113</v>
      </c>
      <c r="P13" s="66">
        <v>14006.09</v>
      </c>
      <c r="Q13" s="90">
        <v>669</v>
      </c>
      <c r="R13" s="66">
        <v>20.94</v>
      </c>
      <c r="S13" s="66">
        <v>10.48</v>
      </c>
      <c r="T13" s="77">
        <v>2</v>
      </c>
      <c r="U13" s="3">
        <v>12</v>
      </c>
      <c r="W13" s="66">
        <v>13933.32</v>
      </c>
      <c r="X13" s="66">
        <v>678</v>
      </c>
      <c r="Y13" s="66">
        <v>27939.41</v>
      </c>
      <c r="Z13" s="90">
        <v>1347</v>
      </c>
      <c r="AA13" s="66">
        <v>20.74</v>
      </c>
      <c r="AB13" s="77">
        <v>1.9790000000000001</v>
      </c>
      <c r="AC13" s="66">
        <v>0</v>
      </c>
      <c r="AD13" s="66">
        <v>0</v>
      </c>
      <c r="AE13" s="66">
        <v>0</v>
      </c>
      <c r="AF13" s="66">
        <v>0</v>
      </c>
      <c r="AG13" s="66">
        <v>0</v>
      </c>
      <c r="AH13" s="66">
        <v>0</v>
      </c>
      <c r="AI13" s="66">
        <v>0</v>
      </c>
      <c r="AJ13" s="66">
        <v>0</v>
      </c>
      <c r="AK13" s="66">
        <v>0</v>
      </c>
      <c r="AL13" s="66">
        <v>0</v>
      </c>
    </row>
    <row r="14" spans="2:38" x14ac:dyDescent="0.3">
      <c r="B14" t="s">
        <v>80</v>
      </c>
      <c r="C14" s="3">
        <v>10</v>
      </c>
      <c r="D14" t="s">
        <v>513</v>
      </c>
      <c r="F14" s="3">
        <v>42</v>
      </c>
      <c r="G14" s="3">
        <v>41</v>
      </c>
      <c r="H14" s="90">
        <v>393</v>
      </c>
      <c r="I14" s="66">
        <v>15.48</v>
      </c>
      <c r="J14" s="77">
        <v>1.4770000000000001</v>
      </c>
      <c r="K14" s="66">
        <v>0</v>
      </c>
      <c r="M14" s="3">
        <v>6</v>
      </c>
      <c r="N14" s="66">
        <v>359.22</v>
      </c>
      <c r="O14" s="90">
        <v>25</v>
      </c>
      <c r="P14" s="66">
        <v>3927.31</v>
      </c>
      <c r="Q14" s="90">
        <v>243</v>
      </c>
      <c r="R14" s="66">
        <v>16.16</v>
      </c>
      <c r="S14" s="66">
        <v>10.48</v>
      </c>
      <c r="T14" s="77">
        <v>1.54</v>
      </c>
      <c r="U14" s="3">
        <v>12</v>
      </c>
      <c r="W14" s="66">
        <v>2155.3200000000002</v>
      </c>
      <c r="X14" s="66">
        <v>150</v>
      </c>
      <c r="Y14" s="66">
        <v>6082.63</v>
      </c>
      <c r="Z14" s="90">
        <v>393</v>
      </c>
      <c r="AA14" s="66">
        <v>15.48</v>
      </c>
      <c r="AB14" s="77">
        <v>1.4770000000000001</v>
      </c>
      <c r="AC14" s="66">
        <v>0</v>
      </c>
      <c r="AD14" s="66">
        <v>0</v>
      </c>
      <c r="AE14" s="66">
        <v>0</v>
      </c>
      <c r="AF14" s="66">
        <v>0</v>
      </c>
      <c r="AG14" s="66">
        <v>0</v>
      </c>
      <c r="AH14" s="66">
        <v>0</v>
      </c>
      <c r="AI14" s="66">
        <v>0</v>
      </c>
      <c r="AJ14" s="66">
        <v>0</v>
      </c>
      <c r="AK14" s="66">
        <v>0</v>
      </c>
      <c r="AL14" s="66">
        <v>0</v>
      </c>
    </row>
    <row r="15" spans="2:38" x14ac:dyDescent="0.3">
      <c r="B15" t="s">
        <v>160</v>
      </c>
      <c r="C15" s="3">
        <v>27</v>
      </c>
      <c r="D15" t="s">
        <v>592</v>
      </c>
      <c r="F15" s="3">
        <v>49</v>
      </c>
      <c r="G15" s="3">
        <v>48</v>
      </c>
      <c r="H15" s="90">
        <v>133</v>
      </c>
      <c r="I15" s="66">
        <v>14.56</v>
      </c>
      <c r="J15" s="77">
        <v>1.389</v>
      </c>
      <c r="K15" s="66">
        <v>0</v>
      </c>
      <c r="M15" s="3">
        <v>6</v>
      </c>
      <c r="N15" s="66">
        <v>276.58999999999997</v>
      </c>
      <c r="O15" s="90">
        <v>19</v>
      </c>
      <c r="P15" s="66">
        <v>276.58999999999997</v>
      </c>
      <c r="Q15" s="90">
        <v>19</v>
      </c>
      <c r="R15" s="66">
        <v>14.56</v>
      </c>
      <c r="S15" s="66">
        <v>10.48</v>
      </c>
      <c r="T15" s="77">
        <v>1.39</v>
      </c>
      <c r="U15" s="3">
        <v>12</v>
      </c>
      <c r="W15" s="66">
        <v>1659.54</v>
      </c>
      <c r="X15" s="66">
        <v>114</v>
      </c>
      <c r="Y15" s="66">
        <v>1936.1299999999999</v>
      </c>
      <c r="Z15" s="90">
        <v>133</v>
      </c>
      <c r="AA15" s="66">
        <v>14.56</v>
      </c>
      <c r="AB15" s="77">
        <v>1.389</v>
      </c>
      <c r="AC15" s="66">
        <v>0</v>
      </c>
      <c r="AD15" s="66">
        <v>0</v>
      </c>
      <c r="AE15" s="66">
        <v>0</v>
      </c>
      <c r="AF15" s="66">
        <v>0</v>
      </c>
      <c r="AG15" s="66">
        <v>0</v>
      </c>
      <c r="AH15" s="66">
        <v>0</v>
      </c>
      <c r="AI15" s="66">
        <v>0</v>
      </c>
      <c r="AJ15" s="66">
        <v>0</v>
      </c>
      <c r="AK15" s="66">
        <v>0</v>
      </c>
      <c r="AL15" s="66">
        <v>0</v>
      </c>
    </row>
    <row r="16" spans="2:38" x14ac:dyDescent="0.3">
      <c r="B16" t="s">
        <v>115</v>
      </c>
      <c r="C16" s="3">
        <v>18</v>
      </c>
      <c r="D16" t="s">
        <v>552</v>
      </c>
      <c r="F16" s="3">
        <v>17</v>
      </c>
      <c r="G16" s="3">
        <v>16</v>
      </c>
      <c r="H16" s="90">
        <v>1575</v>
      </c>
      <c r="I16" s="66">
        <v>0.63</v>
      </c>
      <c r="J16" s="77">
        <v>0.06</v>
      </c>
      <c r="K16" s="66">
        <v>0</v>
      </c>
      <c r="M16" s="3">
        <v>6</v>
      </c>
      <c r="N16" s="66">
        <v>99.6</v>
      </c>
      <c r="O16" s="90">
        <v>156</v>
      </c>
      <c r="P16" s="66">
        <v>398.8</v>
      </c>
      <c r="Q16" s="90">
        <v>639</v>
      </c>
      <c r="R16" s="66">
        <v>0.62</v>
      </c>
      <c r="S16" s="66">
        <v>10.48</v>
      </c>
      <c r="T16" s="77">
        <v>0.06</v>
      </c>
      <c r="U16" s="3">
        <v>12</v>
      </c>
      <c r="W16" s="66">
        <v>597.6</v>
      </c>
      <c r="X16" s="66">
        <v>936</v>
      </c>
      <c r="Y16" s="66">
        <v>996.40000000000009</v>
      </c>
      <c r="Z16" s="90">
        <v>1575</v>
      </c>
      <c r="AA16" s="66">
        <v>0.63</v>
      </c>
      <c r="AB16" s="77">
        <v>0.06</v>
      </c>
      <c r="AC16" s="66">
        <v>0</v>
      </c>
      <c r="AD16" s="66">
        <v>0</v>
      </c>
      <c r="AE16" s="66">
        <v>0</v>
      </c>
      <c r="AF16" s="66">
        <v>0</v>
      </c>
      <c r="AG16" s="66">
        <v>0</v>
      </c>
      <c r="AH16" s="66">
        <v>0</v>
      </c>
      <c r="AI16" s="66">
        <v>0</v>
      </c>
      <c r="AJ16" s="66">
        <v>0</v>
      </c>
      <c r="AK16" s="66">
        <v>0</v>
      </c>
      <c r="AL16" s="66">
        <v>0</v>
      </c>
    </row>
    <row r="17" spans="2:38" x14ac:dyDescent="0.3">
      <c r="B17" t="s">
        <v>55</v>
      </c>
      <c r="C17" s="3">
        <v>5</v>
      </c>
      <c r="D17" t="s">
        <v>476</v>
      </c>
      <c r="F17" s="3">
        <v>20</v>
      </c>
      <c r="G17" s="3">
        <v>20</v>
      </c>
      <c r="H17" s="90">
        <v>1177</v>
      </c>
      <c r="I17" s="66">
        <v>18.29</v>
      </c>
      <c r="J17" s="77">
        <v>1.7450000000000001</v>
      </c>
      <c r="K17" s="66">
        <v>0</v>
      </c>
      <c r="M17" s="3">
        <v>6</v>
      </c>
      <c r="N17" s="66">
        <v>1687.93</v>
      </c>
      <c r="O17" s="90">
        <v>101</v>
      </c>
      <c r="P17" s="66">
        <v>11393.96</v>
      </c>
      <c r="Q17" s="90">
        <v>571</v>
      </c>
      <c r="R17" s="66">
        <v>19.95</v>
      </c>
      <c r="S17" s="66">
        <v>10.48</v>
      </c>
      <c r="T17" s="77">
        <v>1.9</v>
      </c>
      <c r="U17" s="3">
        <v>12</v>
      </c>
      <c r="W17" s="66">
        <v>10127.58</v>
      </c>
      <c r="X17" s="66">
        <v>606</v>
      </c>
      <c r="Y17" s="66">
        <v>21521.54</v>
      </c>
      <c r="Z17" s="90">
        <v>1177</v>
      </c>
      <c r="AA17" s="66">
        <v>18.29</v>
      </c>
      <c r="AB17" s="77">
        <v>1.7450000000000001</v>
      </c>
      <c r="AC17" s="66">
        <v>0</v>
      </c>
      <c r="AD17" s="66">
        <v>0</v>
      </c>
      <c r="AE17" s="66">
        <v>0</v>
      </c>
      <c r="AF17" s="66">
        <v>0</v>
      </c>
      <c r="AG17" s="66">
        <v>0</v>
      </c>
      <c r="AH17" s="66">
        <v>0</v>
      </c>
      <c r="AI17" s="66">
        <v>0</v>
      </c>
      <c r="AJ17" s="66">
        <v>0</v>
      </c>
      <c r="AK17" s="66">
        <v>0</v>
      </c>
      <c r="AL17" s="66">
        <v>0</v>
      </c>
    </row>
    <row r="18" spans="2:38" x14ac:dyDescent="0.3">
      <c r="B18" t="s">
        <v>105</v>
      </c>
      <c r="C18" s="3">
        <v>16</v>
      </c>
      <c r="D18" t="s">
        <v>543</v>
      </c>
      <c r="F18" s="3">
        <v>33</v>
      </c>
      <c r="G18" s="3">
        <v>33</v>
      </c>
      <c r="H18" s="90">
        <v>1596</v>
      </c>
      <c r="I18" s="66">
        <v>28.47</v>
      </c>
      <c r="J18" s="77">
        <v>2.7170000000000001</v>
      </c>
      <c r="K18" s="66">
        <v>0</v>
      </c>
      <c r="M18" s="3">
        <v>6</v>
      </c>
      <c r="N18" s="66">
        <v>4443.21</v>
      </c>
      <c r="O18" s="90">
        <v>160</v>
      </c>
      <c r="P18" s="66">
        <v>18776.150000000001</v>
      </c>
      <c r="Q18" s="90">
        <v>636</v>
      </c>
      <c r="R18" s="66">
        <v>29.52</v>
      </c>
      <c r="S18" s="66">
        <v>10.48</v>
      </c>
      <c r="T18" s="77">
        <v>2.82</v>
      </c>
      <c r="U18" s="3">
        <v>12</v>
      </c>
      <c r="W18" s="66">
        <v>26659.26</v>
      </c>
      <c r="X18" s="66">
        <v>960</v>
      </c>
      <c r="Y18" s="66">
        <v>45435.41</v>
      </c>
      <c r="Z18" s="90">
        <v>1596</v>
      </c>
      <c r="AA18" s="66">
        <v>28.47</v>
      </c>
      <c r="AB18" s="77">
        <v>2.7170000000000001</v>
      </c>
      <c r="AC18" s="66">
        <v>0</v>
      </c>
      <c r="AD18" s="66">
        <v>0</v>
      </c>
      <c r="AE18" s="66">
        <v>0</v>
      </c>
      <c r="AF18" s="66">
        <v>0</v>
      </c>
      <c r="AG18" s="66">
        <v>0</v>
      </c>
      <c r="AH18" s="66">
        <v>0</v>
      </c>
      <c r="AI18" s="66">
        <v>0</v>
      </c>
      <c r="AJ18" s="66">
        <v>0</v>
      </c>
      <c r="AK18" s="66">
        <v>0</v>
      </c>
      <c r="AL18" s="66">
        <v>0</v>
      </c>
    </row>
    <row r="19" spans="2:38" x14ac:dyDescent="0.3">
      <c r="B19" t="s">
        <v>34</v>
      </c>
      <c r="C19" s="3">
        <v>1</v>
      </c>
      <c r="D19" t="s">
        <v>442</v>
      </c>
      <c r="F19" s="3">
        <v>43</v>
      </c>
      <c r="G19" s="3">
        <v>43</v>
      </c>
      <c r="H19" s="90">
        <v>1133</v>
      </c>
      <c r="I19" s="66">
        <v>16.93</v>
      </c>
      <c r="J19" s="77">
        <v>1.615</v>
      </c>
      <c r="K19" s="66">
        <v>0</v>
      </c>
      <c r="M19" s="3">
        <v>6</v>
      </c>
      <c r="N19" s="66">
        <v>1451.67</v>
      </c>
      <c r="O19" s="90">
        <v>94</v>
      </c>
      <c r="P19" s="66">
        <v>10476.049999999999</v>
      </c>
      <c r="Q19" s="90">
        <v>569</v>
      </c>
      <c r="R19" s="66">
        <v>18.41</v>
      </c>
      <c r="S19" s="66">
        <v>10.48</v>
      </c>
      <c r="T19" s="77">
        <v>1.76</v>
      </c>
      <c r="U19" s="3">
        <v>12</v>
      </c>
      <c r="W19" s="66">
        <v>8710.02</v>
      </c>
      <c r="X19" s="66">
        <v>564</v>
      </c>
      <c r="Y19" s="66">
        <v>19186.07</v>
      </c>
      <c r="Z19" s="90">
        <v>1133</v>
      </c>
      <c r="AA19" s="66">
        <v>16.93</v>
      </c>
      <c r="AB19" s="77">
        <v>1.615</v>
      </c>
      <c r="AC19" s="66">
        <v>0</v>
      </c>
      <c r="AD19" s="66">
        <v>0</v>
      </c>
      <c r="AE19" s="66">
        <v>0</v>
      </c>
      <c r="AF19" s="66">
        <v>0</v>
      </c>
      <c r="AG19" s="66">
        <v>0</v>
      </c>
      <c r="AH19" s="66">
        <v>0</v>
      </c>
      <c r="AI19" s="66">
        <v>0</v>
      </c>
      <c r="AJ19" s="66">
        <v>0</v>
      </c>
      <c r="AK19" s="66">
        <v>0</v>
      </c>
      <c r="AL19" s="66">
        <v>0</v>
      </c>
    </row>
    <row r="20" spans="2:38" x14ac:dyDescent="0.3">
      <c r="B20" t="s">
        <v>154</v>
      </c>
      <c r="C20" s="3">
        <v>26</v>
      </c>
      <c r="D20" t="s">
        <v>588</v>
      </c>
      <c r="F20" s="3">
        <v>21</v>
      </c>
      <c r="G20" s="3">
        <v>21</v>
      </c>
      <c r="H20" s="90">
        <v>1092</v>
      </c>
      <c r="I20" s="66">
        <v>13.49</v>
      </c>
      <c r="J20" s="77">
        <v>1.2869999999999999</v>
      </c>
      <c r="K20" s="66">
        <v>0</v>
      </c>
      <c r="M20" s="3">
        <v>6</v>
      </c>
      <c r="N20" s="66">
        <v>2103.91</v>
      </c>
      <c r="O20" s="90">
        <v>156</v>
      </c>
      <c r="P20" s="66">
        <v>2103.91</v>
      </c>
      <c r="Q20" s="90">
        <v>156</v>
      </c>
      <c r="R20" s="66">
        <v>13.49</v>
      </c>
      <c r="S20" s="66">
        <v>10.48</v>
      </c>
      <c r="T20" s="77">
        <v>1.29</v>
      </c>
      <c r="U20" s="3">
        <v>12</v>
      </c>
      <c r="W20" s="66">
        <v>12623.46</v>
      </c>
      <c r="X20" s="66">
        <v>936</v>
      </c>
      <c r="Y20" s="66">
        <v>14727.369999999999</v>
      </c>
      <c r="Z20" s="90">
        <v>1092</v>
      </c>
      <c r="AA20" s="66">
        <v>13.49</v>
      </c>
      <c r="AB20" s="77">
        <v>1.2869999999999999</v>
      </c>
      <c r="AC20" s="66">
        <v>0</v>
      </c>
      <c r="AD20" s="66">
        <v>0</v>
      </c>
      <c r="AE20" s="66">
        <v>0</v>
      </c>
      <c r="AF20" s="66">
        <v>0</v>
      </c>
      <c r="AG20" s="66">
        <v>0</v>
      </c>
      <c r="AH20" s="66">
        <v>0</v>
      </c>
      <c r="AI20" s="66">
        <v>0</v>
      </c>
      <c r="AJ20" s="66">
        <v>0</v>
      </c>
      <c r="AK20" s="66">
        <v>0</v>
      </c>
      <c r="AL20" s="66">
        <v>0</v>
      </c>
    </row>
    <row r="21" spans="2:38" x14ac:dyDescent="0.3">
      <c r="B21" t="s">
        <v>141</v>
      </c>
      <c r="C21" s="3">
        <v>23</v>
      </c>
      <c r="D21" t="s">
        <v>576</v>
      </c>
      <c r="F21" s="3">
        <v>20</v>
      </c>
      <c r="G21" s="3">
        <v>20</v>
      </c>
      <c r="H21" s="90">
        <v>116</v>
      </c>
      <c r="I21" s="66">
        <v>11.46</v>
      </c>
      <c r="J21" s="77">
        <v>1.0940000000000001</v>
      </c>
      <c r="K21" s="66">
        <v>0</v>
      </c>
      <c r="M21" s="3">
        <v>6</v>
      </c>
      <c r="N21" s="66">
        <v>1239.18</v>
      </c>
      <c r="O21" s="90">
        <v>108</v>
      </c>
      <c r="P21" s="66">
        <v>1329.8</v>
      </c>
      <c r="Q21" s="90">
        <v>116</v>
      </c>
      <c r="R21" s="66">
        <v>11.46</v>
      </c>
      <c r="S21" s="66">
        <v>10.48</v>
      </c>
      <c r="T21" s="77">
        <v>1.0900000000000001</v>
      </c>
      <c r="U21" s="3">
        <v>12</v>
      </c>
      <c r="V21" t="s">
        <v>920</v>
      </c>
      <c r="W21" s="66">
        <v>0</v>
      </c>
      <c r="X21" s="66">
        <v>0</v>
      </c>
      <c r="Y21" s="66">
        <v>1329.8</v>
      </c>
      <c r="Z21" s="90">
        <v>116</v>
      </c>
      <c r="AA21" s="66">
        <v>11.46</v>
      </c>
      <c r="AB21" s="77">
        <v>1.0940000000000001</v>
      </c>
      <c r="AC21" s="66">
        <v>0</v>
      </c>
      <c r="AD21" s="66">
        <v>0</v>
      </c>
      <c r="AE21" s="66">
        <v>0</v>
      </c>
      <c r="AF21" s="66">
        <v>0</v>
      </c>
      <c r="AG21" s="66">
        <v>0</v>
      </c>
      <c r="AH21" s="66">
        <v>0</v>
      </c>
      <c r="AI21" s="66">
        <v>0</v>
      </c>
      <c r="AJ21" s="66">
        <v>0</v>
      </c>
      <c r="AK21" s="66">
        <v>0</v>
      </c>
      <c r="AL21" s="66">
        <v>0</v>
      </c>
    </row>
    <row r="22" spans="2:38" x14ac:dyDescent="0.3">
      <c r="B22" t="s">
        <v>45</v>
      </c>
      <c r="C22" s="3">
        <v>3</v>
      </c>
      <c r="D22" t="s">
        <v>461</v>
      </c>
      <c r="F22" s="3">
        <v>26</v>
      </c>
      <c r="G22" s="3">
        <v>25</v>
      </c>
      <c r="H22" s="90">
        <v>1082</v>
      </c>
      <c r="I22" s="66">
        <v>15.51</v>
      </c>
      <c r="J22" s="77">
        <v>1.48</v>
      </c>
      <c r="K22" s="66">
        <v>0</v>
      </c>
      <c r="M22" s="3">
        <v>6</v>
      </c>
      <c r="N22" s="66">
        <v>1307.1500000000001</v>
      </c>
      <c r="O22" s="90">
        <v>92</v>
      </c>
      <c r="P22" s="66">
        <v>8934.2099999999991</v>
      </c>
      <c r="Q22" s="90">
        <v>530</v>
      </c>
      <c r="R22" s="66">
        <v>16.86</v>
      </c>
      <c r="S22" s="66">
        <v>10.48</v>
      </c>
      <c r="T22" s="77">
        <v>1.61</v>
      </c>
      <c r="U22" s="3">
        <v>12</v>
      </c>
      <c r="W22" s="66">
        <v>7842.9</v>
      </c>
      <c r="X22" s="66">
        <v>552</v>
      </c>
      <c r="Y22" s="66">
        <v>16777.11</v>
      </c>
      <c r="Z22" s="90">
        <v>1082</v>
      </c>
      <c r="AA22" s="66">
        <v>15.51</v>
      </c>
      <c r="AB22" s="77">
        <v>1.48</v>
      </c>
      <c r="AC22" s="66">
        <v>0</v>
      </c>
      <c r="AD22" s="66">
        <v>0</v>
      </c>
      <c r="AE22" s="66">
        <v>0</v>
      </c>
      <c r="AF22" s="66">
        <v>0</v>
      </c>
      <c r="AG22" s="66">
        <v>0</v>
      </c>
      <c r="AH22" s="66">
        <v>0</v>
      </c>
      <c r="AI22" s="66">
        <v>0</v>
      </c>
      <c r="AJ22" s="66">
        <v>0</v>
      </c>
      <c r="AK22" s="66">
        <v>0</v>
      </c>
      <c r="AL22" s="66">
        <v>0</v>
      </c>
    </row>
    <row r="23" spans="2:38" x14ac:dyDescent="0.3">
      <c r="B23" t="s">
        <v>64</v>
      </c>
      <c r="C23" s="3">
        <v>7</v>
      </c>
      <c r="D23" t="s">
        <v>491</v>
      </c>
      <c r="F23" s="3">
        <v>48</v>
      </c>
      <c r="G23" s="3">
        <v>48</v>
      </c>
      <c r="H23" s="90">
        <v>1190</v>
      </c>
      <c r="I23" s="66">
        <v>17.62</v>
      </c>
      <c r="J23" s="77">
        <v>1.681</v>
      </c>
      <c r="K23" s="66">
        <v>0</v>
      </c>
      <c r="M23" s="3">
        <v>6</v>
      </c>
      <c r="N23" s="66">
        <v>1481.15</v>
      </c>
      <c r="O23" s="90">
        <v>94</v>
      </c>
      <c r="P23" s="66">
        <v>12077.96</v>
      </c>
      <c r="Q23" s="90">
        <v>626</v>
      </c>
      <c r="R23" s="66">
        <v>19.29</v>
      </c>
      <c r="S23" s="66">
        <v>10.48</v>
      </c>
      <c r="T23" s="77">
        <v>1.84</v>
      </c>
      <c r="U23" s="3">
        <v>12</v>
      </c>
      <c r="W23" s="66">
        <v>8886.9</v>
      </c>
      <c r="X23" s="66">
        <v>564</v>
      </c>
      <c r="Y23" s="66">
        <v>20964.86</v>
      </c>
      <c r="Z23" s="90">
        <v>1190</v>
      </c>
      <c r="AA23" s="66">
        <v>17.62</v>
      </c>
      <c r="AB23" s="77">
        <v>1.681</v>
      </c>
      <c r="AC23" s="66">
        <v>0</v>
      </c>
      <c r="AD23" s="66">
        <v>0</v>
      </c>
      <c r="AE23" s="66">
        <v>0</v>
      </c>
      <c r="AF23" s="66">
        <v>0</v>
      </c>
      <c r="AG23" s="66">
        <v>0</v>
      </c>
      <c r="AH23" s="66">
        <v>0</v>
      </c>
      <c r="AI23" s="66">
        <v>0</v>
      </c>
      <c r="AJ23" s="66">
        <v>0</v>
      </c>
      <c r="AK23" s="66">
        <v>0</v>
      </c>
      <c r="AL23" s="66">
        <v>0</v>
      </c>
    </row>
    <row r="24" spans="2:38" x14ac:dyDescent="0.3">
      <c r="B24" t="s">
        <v>124</v>
      </c>
      <c r="C24" s="3">
        <v>20</v>
      </c>
      <c r="D24" t="s">
        <v>561</v>
      </c>
      <c r="F24" s="3">
        <v>64</v>
      </c>
      <c r="G24" s="3">
        <v>64</v>
      </c>
      <c r="H24" s="90">
        <v>1066</v>
      </c>
      <c r="I24" s="66">
        <v>22.86</v>
      </c>
      <c r="J24" s="77">
        <v>2.181</v>
      </c>
      <c r="K24" s="66">
        <v>0</v>
      </c>
      <c r="M24" s="3">
        <v>6</v>
      </c>
      <c r="N24" s="66">
        <v>2813.63</v>
      </c>
      <c r="O24" s="90">
        <v>125</v>
      </c>
      <c r="P24" s="66">
        <v>7482.43</v>
      </c>
      <c r="Q24" s="90">
        <v>316</v>
      </c>
      <c r="R24" s="66">
        <v>23.68</v>
      </c>
      <c r="S24" s="66">
        <v>10.48</v>
      </c>
      <c r="T24" s="77">
        <v>2.2599999999999998</v>
      </c>
      <c r="U24" s="3">
        <v>12</v>
      </c>
      <c r="W24" s="66">
        <v>16881.78</v>
      </c>
      <c r="X24" s="66">
        <v>750</v>
      </c>
      <c r="Y24" s="66">
        <v>24364.21</v>
      </c>
      <c r="Z24" s="90">
        <v>1066</v>
      </c>
      <c r="AA24" s="66">
        <v>22.86</v>
      </c>
      <c r="AB24" s="77">
        <v>2.181</v>
      </c>
      <c r="AC24" s="66">
        <v>0</v>
      </c>
      <c r="AD24" s="66">
        <v>0</v>
      </c>
      <c r="AE24" s="66">
        <v>0</v>
      </c>
      <c r="AF24" s="66">
        <v>0</v>
      </c>
      <c r="AG24" s="66">
        <v>0</v>
      </c>
      <c r="AH24" s="66">
        <v>0</v>
      </c>
      <c r="AI24" s="66">
        <v>0</v>
      </c>
      <c r="AJ24" s="66">
        <v>0</v>
      </c>
      <c r="AK24" s="66">
        <v>0</v>
      </c>
      <c r="AL24" s="66">
        <v>0</v>
      </c>
    </row>
    <row r="25" spans="2:38" x14ac:dyDescent="0.3">
      <c r="B25" t="s">
        <v>135</v>
      </c>
      <c r="C25" s="3">
        <v>22</v>
      </c>
      <c r="D25" t="s">
        <v>571</v>
      </c>
      <c r="F25" s="3">
        <v>54</v>
      </c>
      <c r="G25" s="3">
        <v>53</v>
      </c>
      <c r="H25" s="90">
        <v>1248</v>
      </c>
      <c r="I25" s="66">
        <v>22.78</v>
      </c>
      <c r="J25" s="77">
        <v>2.1739999999999999</v>
      </c>
      <c r="K25" s="66">
        <v>0</v>
      </c>
      <c r="M25" s="3">
        <v>6</v>
      </c>
      <c r="N25" s="66">
        <v>3517.04</v>
      </c>
      <c r="O25" s="90">
        <v>156</v>
      </c>
      <c r="P25" s="66">
        <v>7332.88</v>
      </c>
      <c r="Q25" s="90">
        <v>312</v>
      </c>
      <c r="R25" s="66">
        <v>23.5</v>
      </c>
      <c r="S25" s="66">
        <v>10.48</v>
      </c>
      <c r="T25" s="77">
        <v>2.2400000000000002</v>
      </c>
      <c r="U25" s="3">
        <v>12</v>
      </c>
      <c r="W25" s="66">
        <v>21102.240000000002</v>
      </c>
      <c r="X25" s="66">
        <v>936</v>
      </c>
      <c r="Y25" s="66">
        <v>28435.120000000003</v>
      </c>
      <c r="Z25" s="90">
        <v>1248</v>
      </c>
      <c r="AA25" s="66">
        <v>22.78</v>
      </c>
      <c r="AB25" s="77">
        <v>2.1739999999999999</v>
      </c>
      <c r="AC25" s="66">
        <v>0</v>
      </c>
      <c r="AD25" s="66">
        <v>0</v>
      </c>
      <c r="AE25" s="66">
        <v>0</v>
      </c>
      <c r="AF25" s="66">
        <v>0</v>
      </c>
      <c r="AG25" s="66">
        <v>0</v>
      </c>
      <c r="AH25" s="66">
        <v>0</v>
      </c>
      <c r="AI25" s="66">
        <v>0</v>
      </c>
      <c r="AJ25" s="66">
        <v>0</v>
      </c>
      <c r="AK25" s="66">
        <v>0</v>
      </c>
      <c r="AL25" s="66">
        <v>0</v>
      </c>
    </row>
    <row r="26" spans="2:38" x14ac:dyDescent="0.3">
      <c r="B26" t="s">
        <v>119</v>
      </c>
      <c r="C26" s="3">
        <v>19</v>
      </c>
      <c r="D26" t="s">
        <v>557</v>
      </c>
      <c r="F26" s="3">
        <v>55</v>
      </c>
      <c r="G26" s="3">
        <v>55</v>
      </c>
      <c r="H26" s="90">
        <v>722</v>
      </c>
      <c r="I26" s="66">
        <v>30.91</v>
      </c>
      <c r="J26" s="77">
        <v>2.9489999999999998</v>
      </c>
      <c r="K26" s="66">
        <v>0</v>
      </c>
      <c r="M26" s="3">
        <v>6</v>
      </c>
      <c r="N26" s="66">
        <v>2454.94</v>
      </c>
      <c r="O26" s="90">
        <v>78</v>
      </c>
      <c r="P26" s="66">
        <v>7587.52</v>
      </c>
      <c r="Q26" s="90">
        <v>254</v>
      </c>
      <c r="R26" s="66">
        <v>29.87</v>
      </c>
      <c r="S26" s="66">
        <v>10.48</v>
      </c>
      <c r="T26" s="77">
        <v>2.85</v>
      </c>
      <c r="U26" s="3">
        <v>12</v>
      </c>
      <c r="W26" s="66">
        <v>14729.64</v>
      </c>
      <c r="X26" s="66">
        <v>468</v>
      </c>
      <c r="Y26" s="66">
        <v>22317.16</v>
      </c>
      <c r="Z26" s="90">
        <v>722</v>
      </c>
      <c r="AA26" s="66">
        <v>30.91</v>
      </c>
      <c r="AB26" s="77">
        <v>2.9489999999999998</v>
      </c>
      <c r="AC26" s="66">
        <v>0</v>
      </c>
      <c r="AD26" s="66">
        <v>0</v>
      </c>
      <c r="AE26" s="66">
        <v>0</v>
      </c>
      <c r="AF26" s="66">
        <v>0</v>
      </c>
      <c r="AG26" s="66">
        <v>0</v>
      </c>
      <c r="AH26" s="66">
        <v>0</v>
      </c>
      <c r="AI26" s="66">
        <v>0</v>
      </c>
      <c r="AJ26" s="66">
        <v>0</v>
      </c>
      <c r="AK26" s="66">
        <v>0</v>
      </c>
      <c r="AL26" s="66">
        <v>0</v>
      </c>
    </row>
    <row r="27" spans="2:38" x14ac:dyDescent="0.3">
      <c r="B27" t="s">
        <v>40</v>
      </c>
      <c r="C27" s="3">
        <v>2</v>
      </c>
      <c r="D27" t="s">
        <v>454</v>
      </c>
      <c r="F27" s="3">
        <v>41</v>
      </c>
      <c r="G27" s="3">
        <v>40</v>
      </c>
      <c r="H27" s="90">
        <v>1977</v>
      </c>
      <c r="I27" s="66">
        <v>38.83</v>
      </c>
      <c r="J27" s="77">
        <v>3.7050000000000001</v>
      </c>
      <c r="K27" s="66">
        <v>0</v>
      </c>
      <c r="M27" s="3">
        <v>6</v>
      </c>
      <c r="N27" s="66">
        <v>6071.34</v>
      </c>
      <c r="O27" s="90">
        <v>171</v>
      </c>
      <c r="P27" s="66">
        <v>40344.480000000003</v>
      </c>
      <c r="Q27" s="90">
        <v>951</v>
      </c>
      <c r="R27" s="66">
        <v>42.42</v>
      </c>
      <c r="S27" s="66">
        <v>10.48</v>
      </c>
      <c r="T27" s="77">
        <v>4.05</v>
      </c>
      <c r="U27" s="3">
        <v>12</v>
      </c>
      <c r="W27" s="66">
        <v>36428.04</v>
      </c>
      <c r="X27" s="66">
        <v>1026</v>
      </c>
      <c r="Y27" s="66">
        <v>76772.52</v>
      </c>
      <c r="Z27" s="90">
        <v>1977</v>
      </c>
      <c r="AA27" s="66">
        <v>38.83</v>
      </c>
      <c r="AB27" s="77">
        <v>3.7050000000000001</v>
      </c>
      <c r="AC27" s="66">
        <v>0</v>
      </c>
      <c r="AD27" s="66">
        <v>0</v>
      </c>
      <c r="AE27" s="66">
        <v>0</v>
      </c>
      <c r="AF27" s="66">
        <v>0</v>
      </c>
      <c r="AG27" s="66">
        <v>0</v>
      </c>
      <c r="AH27" s="66">
        <v>0</v>
      </c>
      <c r="AI27" s="66">
        <v>0</v>
      </c>
      <c r="AJ27" s="66">
        <v>0</v>
      </c>
      <c r="AK27" s="66">
        <v>0</v>
      </c>
      <c r="AL27" s="66">
        <v>0</v>
      </c>
    </row>
    <row r="28" spans="2:38" x14ac:dyDescent="0.3">
      <c r="B28" t="s">
        <v>69</v>
      </c>
      <c r="C28" s="3">
        <v>8</v>
      </c>
      <c r="D28" t="s">
        <v>498</v>
      </c>
      <c r="F28" s="3">
        <v>51</v>
      </c>
      <c r="G28" s="3">
        <v>51</v>
      </c>
      <c r="H28" s="90">
        <v>1107</v>
      </c>
      <c r="I28" s="66">
        <v>15.43</v>
      </c>
      <c r="J28" s="77">
        <v>1.472</v>
      </c>
      <c r="K28" s="66">
        <v>0</v>
      </c>
      <c r="M28" s="3">
        <v>6</v>
      </c>
      <c r="N28" s="66">
        <v>1429.28</v>
      </c>
      <c r="O28" s="90">
        <v>101</v>
      </c>
      <c r="P28" s="66">
        <v>8499.9699999999993</v>
      </c>
      <c r="Q28" s="90">
        <v>501</v>
      </c>
      <c r="R28" s="66">
        <v>16.97</v>
      </c>
      <c r="S28" s="66">
        <v>10.48</v>
      </c>
      <c r="T28" s="77">
        <v>1.62</v>
      </c>
      <c r="U28" s="3">
        <v>12</v>
      </c>
      <c r="W28" s="66">
        <v>8575.68</v>
      </c>
      <c r="X28" s="66">
        <v>606</v>
      </c>
      <c r="Y28" s="66">
        <v>17075.650000000001</v>
      </c>
      <c r="Z28" s="90">
        <v>1107</v>
      </c>
      <c r="AA28" s="66">
        <v>15.43</v>
      </c>
      <c r="AB28" s="77">
        <v>1.472</v>
      </c>
      <c r="AC28" s="66">
        <v>0</v>
      </c>
      <c r="AD28" s="66">
        <v>0</v>
      </c>
      <c r="AE28" s="66">
        <v>0</v>
      </c>
      <c r="AF28" s="66">
        <v>0</v>
      </c>
      <c r="AG28" s="66">
        <v>0</v>
      </c>
      <c r="AH28" s="66">
        <v>0</v>
      </c>
      <c r="AI28" s="66">
        <v>0</v>
      </c>
      <c r="AJ28" s="66">
        <v>0</v>
      </c>
      <c r="AK28" s="66">
        <v>0</v>
      </c>
      <c r="AL28" s="66">
        <v>0</v>
      </c>
    </row>
    <row r="29" spans="2:38" x14ac:dyDescent="0.3">
      <c r="B29" t="s">
        <v>89</v>
      </c>
      <c r="C29" s="3">
        <v>13</v>
      </c>
      <c r="D29" t="s">
        <v>528</v>
      </c>
      <c r="F29" s="3">
        <v>20</v>
      </c>
      <c r="G29" s="3">
        <v>20</v>
      </c>
      <c r="H29" s="90">
        <v>1134</v>
      </c>
      <c r="I29" s="66">
        <v>11.37</v>
      </c>
      <c r="J29" s="77">
        <v>1.085</v>
      </c>
      <c r="K29" s="66">
        <v>0</v>
      </c>
      <c r="M29" s="3">
        <v>6</v>
      </c>
      <c r="N29" s="66">
        <v>1144.3499999999999</v>
      </c>
      <c r="O29" s="90">
        <v>104</v>
      </c>
      <c r="P29" s="66">
        <v>6032.97</v>
      </c>
      <c r="Q29" s="90">
        <v>510</v>
      </c>
      <c r="R29" s="66">
        <v>11.83</v>
      </c>
      <c r="S29" s="66">
        <v>10.48</v>
      </c>
      <c r="T29" s="77">
        <v>1.1299999999999999</v>
      </c>
      <c r="U29" s="3">
        <v>12</v>
      </c>
      <c r="W29" s="66">
        <v>6866.1</v>
      </c>
      <c r="X29" s="66">
        <v>624</v>
      </c>
      <c r="Y29" s="66">
        <v>12899.07</v>
      </c>
      <c r="Z29" s="90">
        <v>1134</v>
      </c>
      <c r="AA29" s="66">
        <v>11.37</v>
      </c>
      <c r="AB29" s="77">
        <v>1.085</v>
      </c>
      <c r="AC29" s="66">
        <v>0</v>
      </c>
      <c r="AD29" s="66">
        <v>0</v>
      </c>
      <c r="AE29" s="66">
        <v>0</v>
      </c>
      <c r="AF29" s="66">
        <v>0</v>
      </c>
      <c r="AG29" s="66">
        <v>0</v>
      </c>
      <c r="AH29" s="66">
        <v>0</v>
      </c>
      <c r="AI29" s="66">
        <v>0</v>
      </c>
      <c r="AJ29" s="66">
        <v>0</v>
      </c>
      <c r="AK29" s="66">
        <v>0</v>
      </c>
      <c r="AL29" s="66">
        <v>0</v>
      </c>
    </row>
    <row r="30" spans="2:38" x14ac:dyDescent="0.3">
      <c r="B30" t="s">
        <v>129</v>
      </c>
      <c r="C30" s="3">
        <v>21</v>
      </c>
      <c r="D30" t="s">
        <v>566</v>
      </c>
      <c r="F30" s="3">
        <v>37</v>
      </c>
      <c r="G30" s="3">
        <v>37</v>
      </c>
      <c r="H30" s="90">
        <v>732</v>
      </c>
      <c r="I30" s="66">
        <v>19.82</v>
      </c>
      <c r="J30" s="77">
        <v>1.891</v>
      </c>
      <c r="K30" s="66">
        <v>0</v>
      </c>
      <c r="M30" s="3">
        <v>6</v>
      </c>
      <c r="N30" s="66">
        <v>1700.8</v>
      </c>
      <c r="O30" s="90">
        <v>87</v>
      </c>
      <c r="P30" s="66">
        <v>4305.05</v>
      </c>
      <c r="Q30" s="90">
        <v>210</v>
      </c>
      <c r="R30" s="66">
        <v>20.5</v>
      </c>
      <c r="S30" s="66">
        <v>10.48</v>
      </c>
      <c r="T30" s="77">
        <v>1.96</v>
      </c>
      <c r="U30" s="3">
        <v>12</v>
      </c>
      <c r="W30" s="66">
        <v>10204.799999999999</v>
      </c>
      <c r="X30" s="66">
        <v>522</v>
      </c>
      <c r="Y30" s="66">
        <v>14509.849999999999</v>
      </c>
      <c r="Z30" s="90">
        <v>732</v>
      </c>
      <c r="AA30" s="66">
        <v>19.82</v>
      </c>
      <c r="AB30" s="77">
        <v>1.891</v>
      </c>
      <c r="AC30" s="66">
        <v>0</v>
      </c>
      <c r="AD30" s="66">
        <v>0</v>
      </c>
      <c r="AE30" s="66">
        <v>0</v>
      </c>
      <c r="AF30" s="66">
        <v>0</v>
      </c>
      <c r="AG30" s="66">
        <v>0</v>
      </c>
      <c r="AH30" s="66">
        <v>0</v>
      </c>
      <c r="AI30" s="66">
        <v>0</v>
      </c>
      <c r="AJ30" s="66">
        <v>0</v>
      </c>
      <c r="AK30" s="66">
        <v>0</v>
      </c>
      <c r="AL30" s="66">
        <v>0</v>
      </c>
    </row>
    <row r="31" spans="2:38" x14ac:dyDescent="0.3">
      <c r="B31" t="s">
        <v>59</v>
      </c>
      <c r="C31" s="3">
        <v>6</v>
      </c>
      <c r="D31" t="s">
        <v>483</v>
      </c>
      <c r="F31" s="3">
        <v>21</v>
      </c>
      <c r="G31" s="3">
        <v>21</v>
      </c>
      <c r="H31" s="90">
        <v>1872</v>
      </c>
      <c r="I31" s="66">
        <v>19.899999999999999</v>
      </c>
      <c r="J31" s="77">
        <v>1.899</v>
      </c>
      <c r="K31" s="66">
        <v>0</v>
      </c>
      <c r="M31" s="3">
        <v>6</v>
      </c>
      <c r="N31" s="66">
        <v>2813.6</v>
      </c>
      <c r="O31" s="90">
        <v>156</v>
      </c>
      <c r="P31" s="66">
        <v>20375.02</v>
      </c>
      <c r="Q31" s="90">
        <v>936</v>
      </c>
      <c r="R31" s="66">
        <v>21.77</v>
      </c>
      <c r="S31" s="66">
        <v>10.48</v>
      </c>
      <c r="T31" s="77">
        <v>2.08</v>
      </c>
      <c r="U31" s="3">
        <v>12</v>
      </c>
      <c r="W31" s="66">
        <v>16881.599999999999</v>
      </c>
      <c r="X31" s="66">
        <v>936</v>
      </c>
      <c r="Y31" s="66">
        <v>37256.619999999995</v>
      </c>
      <c r="Z31" s="90">
        <v>1872</v>
      </c>
      <c r="AA31" s="66">
        <v>19.899999999999999</v>
      </c>
      <c r="AB31" s="77">
        <v>1.899</v>
      </c>
      <c r="AC31" s="66">
        <v>0</v>
      </c>
      <c r="AD31" s="66">
        <v>0</v>
      </c>
      <c r="AE31" s="66">
        <v>0</v>
      </c>
      <c r="AF31" s="66">
        <v>0</v>
      </c>
      <c r="AG31" s="66">
        <v>0</v>
      </c>
      <c r="AH31" s="66">
        <v>0</v>
      </c>
      <c r="AI31" s="66">
        <v>0</v>
      </c>
      <c r="AJ31" s="66">
        <v>0</v>
      </c>
      <c r="AK31" s="66">
        <v>0</v>
      </c>
      <c r="AL31" s="66">
        <v>0</v>
      </c>
    </row>
    <row r="32" spans="2:38" x14ac:dyDescent="0.3">
      <c r="B32" t="s">
        <v>166</v>
      </c>
      <c r="C32" s="3">
        <v>28</v>
      </c>
      <c r="D32" t="s">
        <v>596</v>
      </c>
      <c r="F32" s="3">
        <v>58</v>
      </c>
      <c r="G32" s="3">
        <v>58</v>
      </c>
      <c r="H32" s="90">
        <v>483</v>
      </c>
      <c r="I32" s="66">
        <v>11.5</v>
      </c>
      <c r="J32" s="77">
        <v>1.097</v>
      </c>
      <c r="K32" s="66">
        <v>0</v>
      </c>
      <c r="M32" s="3">
        <v>6</v>
      </c>
      <c r="N32" s="66">
        <v>793.17</v>
      </c>
      <c r="O32" s="90">
        <v>69</v>
      </c>
      <c r="P32" s="66">
        <v>793.17</v>
      </c>
      <c r="Q32" s="90">
        <v>69</v>
      </c>
      <c r="R32" s="66">
        <v>11.5</v>
      </c>
      <c r="S32" s="66">
        <v>10.48</v>
      </c>
      <c r="T32" s="77">
        <v>1.1000000000000001</v>
      </c>
      <c r="U32" s="3">
        <v>12</v>
      </c>
      <c r="W32" s="66">
        <v>4759.0200000000004</v>
      </c>
      <c r="X32" s="66">
        <v>414</v>
      </c>
      <c r="Y32" s="66">
        <v>5552.1900000000005</v>
      </c>
      <c r="Z32" s="90">
        <v>483</v>
      </c>
      <c r="AA32" s="66">
        <v>11.5</v>
      </c>
      <c r="AB32" s="77">
        <v>1.097</v>
      </c>
      <c r="AC32" s="66">
        <v>0</v>
      </c>
      <c r="AD32" s="66">
        <v>0</v>
      </c>
      <c r="AE32" s="66">
        <v>0</v>
      </c>
      <c r="AF32" s="66">
        <v>0</v>
      </c>
      <c r="AG32" s="66">
        <v>0</v>
      </c>
      <c r="AH32" s="66">
        <v>0</v>
      </c>
      <c r="AI32" s="66">
        <v>0</v>
      </c>
      <c r="AJ32" s="66">
        <v>0</v>
      </c>
      <c r="AK32" s="66">
        <v>0</v>
      </c>
      <c r="AL32" s="66">
        <v>0</v>
      </c>
    </row>
    <row r="33" spans="2:38" x14ac:dyDescent="0.3">
      <c r="B33" t="s">
        <v>218</v>
      </c>
      <c r="K33" s="66">
        <f>SUBTOTAL(109,Subsidies__LIV___LKV[Subsidie])</f>
        <v>0</v>
      </c>
      <c r="AC33" s="66">
        <f>SUBTOTAL(109,Subsidies__LIV___LKV[LIV])</f>
        <v>0</v>
      </c>
      <c r="AD33" s="66">
        <f>SUBTOTAL(109,Subsidies__LIV___LKV[Jeugd LIV])</f>
        <v>0</v>
      </c>
      <c r="AE33" s="66">
        <f>SUBTOTAL(109,Subsidies__LIV___LKV[LKV oudere wn])</f>
        <v>0</v>
      </c>
      <c r="AG33" s="66">
        <f>SUBTOTAL(109,Subsidies__LIV___LKV[LKV arb. geh.])</f>
        <v>0</v>
      </c>
      <c r="AI33" s="66">
        <f>SUBTOTAL(109,Subsidies__LIV___LKV[LKV banenafspr.])</f>
        <v>0</v>
      </c>
      <c r="AK33" s="66">
        <f>SUBTOTAL(109,Subsidies__LIV___LKV[LKV herpl. arb. geh.])</f>
        <v>0</v>
      </c>
      <c r="AL33" s="66">
        <f>SUBTOTAL(109,Subsidies__LIV___LKV[LKV herpl. arb. geh. laatste per])</f>
        <v>0</v>
      </c>
    </row>
  </sheetData>
  <mergeCells count="7">
    <mergeCell ref="Y5:AL5"/>
    <mergeCell ref="B5:E5"/>
    <mergeCell ref="F5:G5"/>
    <mergeCell ref="H5:L5"/>
    <mergeCell ref="M5:O5"/>
    <mergeCell ref="P5:T5"/>
    <mergeCell ref="U5:X5"/>
  </mergeCells>
  <pageMargins left="0.7" right="0.7" top="0.75" bottom="0.75" header="0.3" footer="0.3"/>
  <pageSetup fitToWidth="2" fitToHeight="0"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S37"/>
  <sheetViews>
    <sheetView showGridLines="0" workbookViewId="0">
      <pane xSplit="3" ySplit="6" topLeftCell="D7" activePane="bottomRight" state="frozen"/>
      <selection pane="topRight" activeCell="D1" sqref="D1"/>
      <selection pane="bottomLeft" activeCell="A7" sqref="A7"/>
      <selection pane="bottomRight" activeCell="D7" sqref="D7"/>
    </sheetView>
  </sheetViews>
  <sheetFormatPr defaultRowHeight="14.4" x14ac:dyDescent="0.3"/>
  <cols>
    <col min="1" max="1" width="1.109375" customWidth="1"/>
    <col min="2" max="2" width="11.6640625" style="3" bestFit="1" customWidth="1"/>
    <col min="3" max="3" width="32" bestFit="1" customWidth="1"/>
    <col min="4" max="4" width="22.109375" style="3" bestFit="1" customWidth="1"/>
    <col min="5" max="5" width="8.88671875" style="3" bestFit="1" customWidth="1"/>
    <col min="6" max="7" width="13.33203125" style="68" bestFit="1" customWidth="1"/>
    <col min="8" max="8" width="15.88671875" style="68" bestFit="1" customWidth="1"/>
    <col min="9" max="9" width="21.109375" style="68" bestFit="1" customWidth="1"/>
    <col min="10" max="10" width="15.33203125" style="68" bestFit="1" customWidth="1"/>
    <col min="11" max="11" width="11.44140625" style="68" bestFit="1" customWidth="1"/>
    <col min="12" max="12" width="10.5546875" style="68" bestFit="1" customWidth="1"/>
    <col min="13" max="13" width="15.88671875" style="68" bestFit="1" customWidth="1"/>
    <col min="14" max="14" width="18.109375" style="68" bestFit="1" customWidth="1"/>
    <col min="15" max="15" width="16.6640625" style="68" bestFit="1" customWidth="1"/>
    <col min="16" max="16" width="15.6640625" style="68" bestFit="1" customWidth="1"/>
    <col min="17" max="17" width="11" style="68" bestFit="1" customWidth="1"/>
    <col min="18" max="18" width="16.44140625" style="68" bestFit="1" customWidth="1"/>
    <col min="19" max="19" width="10.5546875" style="68" bestFit="1" customWidth="1"/>
  </cols>
  <sheetData>
    <row r="1" spans="2:19" ht="15" customHeight="1" x14ac:dyDescent="0.3"/>
    <row r="2" spans="2:19" ht="15" customHeight="1" x14ac:dyDescent="0.3"/>
    <row r="3" spans="2:19" ht="15" customHeight="1" x14ac:dyDescent="0.3"/>
    <row r="4" spans="2:19" ht="15" customHeight="1" x14ac:dyDescent="0.3"/>
    <row r="5" spans="2:19" x14ac:dyDescent="0.3">
      <c r="D5" s="96" t="s">
        <v>952</v>
      </c>
      <c r="E5" s="96" t="s">
        <v>953</v>
      </c>
      <c r="F5" s="97" t="s">
        <v>954</v>
      </c>
      <c r="G5" s="97" t="s">
        <v>955</v>
      </c>
      <c r="H5" s="97" t="s">
        <v>956</v>
      </c>
      <c r="I5" s="97" t="s">
        <v>957</v>
      </c>
      <c r="J5" s="97" t="s">
        <v>958</v>
      </c>
      <c r="K5" s="97" t="s">
        <v>959</v>
      </c>
      <c r="L5" s="97" t="s">
        <v>960</v>
      </c>
      <c r="M5" s="97" t="s">
        <v>961</v>
      </c>
      <c r="N5" s="97" t="s">
        <v>962</v>
      </c>
      <c r="O5" s="97" t="s">
        <v>963</v>
      </c>
      <c r="P5" s="97" t="s">
        <v>964</v>
      </c>
      <c r="Q5" s="97" t="s">
        <v>965</v>
      </c>
    </row>
    <row r="6" spans="2:19" x14ac:dyDescent="0.3">
      <c r="B6" s="57" t="s">
        <v>7</v>
      </c>
      <c r="C6" s="1" t="s">
        <v>0</v>
      </c>
      <c r="D6" s="57" t="s">
        <v>929</v>
      </c>
      <c r="E6" s="57" t="s">
        <v>930</v>
      </c>
      <c r="F6" s="67" t="s">
        <v>931</v>
      </c>
      <c r="G6" s="67" t="s">
        <v>932</v>
      </c>
      <c r="H6" s="67" t="s">
        <v>933</v>
      </c>
      <c r="I6" s="67" t="s">
        <v>934</v>
      </c>
      <c r="J6" s="67" t="s">
        <v>935</v>
      </c>
      <c r="K6" s="67" t="s">
        <v>884</v>
      </c>
      <c r="L6" s="67" t="s">
        <v>880</v>
      </c>
      <c r="M6" s="67" t="s">
        <v>881</v>
      </c>
      <c r="N6" s="67" t="s">
        <v>885</v>
      </c>
      <c r="O6" s="67" t="s">
        <v>936</v>
      </c>
      <c r="P6" s="67" t="s">
        <v>882</v>
      </c>
      <c r="Q6" s="67" t="s">
        <v>937</v>
      </c>
      <c r="R6" s="67" t="s">
        <v>938</v>
      </c>
      <c r="S6" s="67" t="s">
        <v>939</v>
      </c>
    </row>
    <row r="7" spans="2:19" x14ac:dyDescent="0.3">
      <c r="B7" s="3">
        <v>1</v>
      </c>
      <c r="C7" t="s">
        <v>442</v>
      </c>
      <c r="D7" s="3" t="s">
        <v>940</v>
      </c>
      <c r="E7" s="3" t="s">
        <v>3</v>
      </c>
      <c r="F7" s="68">
        <v>9839.64</v>
      </c>
      <c r="G7" s="68">
        <v>761.56</v>
      </c>
      <c r="I7" s="68">
        <v>125.14999999999964</v>
      </c>
      <c r="J7" s="68">
        <v>10476.049999999999</v>
      </c>
      <c r="K7" s="68">
        <v>10476.049999999999</v>
      </c>
      <c r="L7" s="68">
        <v>10476.049999999999</v>
      </c>
      <c r="M7" s="68">
        <v>674.92</v>
      </c>
      <c r="N7" s="68">
        <v>0</v>
      </c>
      <c r="O7" s="68">
        <v>9039.57</v>
      </c>
      <c r="P7" s="68">
        <v>889.17</v>
      </c>
      <c r="S7" s="68">
        <v>9039.57</v>
      </c>
    </row>
    <row r="8" spans="2:19" x14ac:dyDescent="0.3">
      <c r="B8" s="3">
        <v>2</v>
      </c>
      <c r="C8" t="s">
        <v>454</v>
      </c>
      <c r="D8" s="3" t="s">
        <v>940</v>
      </c>
      <c r="E8" s="3" t="s">
        <v>3</v>
      </c>
      <c r="F8" s="68">
        <v>41469.21</v>
      </c>
      <c r="G8" s="68">
        <v>112.5</v>
      </c>
      <c r="I8" s="68">
        <v>1237.2299999999959</v>
      </c>
      <c r="J8" s="68">
        <v>40344.480000000003</v>
      </c>
      <c r="K8" s="68">
        <v>40344.480000000003</v>
      </c>
      <c r="L8" s="68">
        <v>40344.480000000003</v>
      </c>
      <c r="M8" s="68">
        <v>15018.07</v>
      </c>
      <c r="N8" s="68">
        <v>0</v>
      </c>
      <c r="O8" s="68">
        <v>25213.910000000003</v>
      </c>
      <c r="P8" s="68">
        <v>1143.07</v>
      </c>
      <c r="S8" s="68">
        <v>25213.91</v>
      </c>
    </row>
    <row r="9" spans="2:19" x14ac:dyDescent="0.3">
      <c r="B9" s="3">
        <v>3</v>
      </c>
      <c r="C9" t="s">
        <v>461</v>
      </c>
      <c r="D9" s="3" t="s">
        <v>940</v>
      </c>
      <c r="E9" s="3" t="s">
        <v>3</v>
      </c>
      <c r="F9" s="68">
        <v>9122.2900000000009</v>
      </c>
      <c r="G9" s="68">
        <v>0</v>
      </c>
      <c r="I9" s="68">
        <v>188.08000000000175</v>
      </c>
      <c r="J9" s="68">
        <v>8934.2099999999991</v>
      </c>
      <c r="K9" s="68">
        <v>8934.2099999999991</v>
      </c>
      <c r="L9" s="68">
        <v>8934.2099999999991</v>
      </c>
      <c r="M9" s="68">
        <v>546.9</v>
      </c>
      <c r="N9" s="68">
        <v>0</v>
      </c>
      <c r="O9" s="68">
        <v>8387.31</v>
      </c>
      <c r="P9" s="68">
        <v>964.5</v>
      </c>
      <c r="S9" s="68">
        <v>8387.31</v>
      </c>
    </row>
    <row r="10" spans="2:19" x14ac:dyDescent="0.3">
      <c r="B10" s="3">
        <v>4</v>
      </c>
      <c r="C10" t="s">
        <v>468</v>
      </c>
      <c r="D10" s="3" t="s">
        <v>940</v>
      </c>
      <c r="E10" s="3" t="s">
        <v>3</v>
      </c>
      <c r="F10" s="68">
        <v>13445.27</v>
      </c>
      <c r="G10" s="68">
        <v>881.28</v>
      </c>
      <c r="I10" s="68">
        <v>320.46000000000095</v>
      </c>
      <c r="J10" s="68">
        <v>14006.09</v>
      </c>
      <c r="K10" s="68">
        <v>14006.09</v>
      </c>
      <c r="L10" s="68">
        <v>14006.09</v>
      </c>
      <c r="M10" s="68">
        <v>1995.41</v>
      </c>
      <c r="N10" s="68">
        <v>0</v>
      </c>
      <c r="O10" s="68">
        <v>11129.4</v>
      </c>
      <c r="P10" s="68">
        <v>1937.84</v>
      </c>
      <c r="R10" s="68">
        <v>50</v>
      </c>
      <c r="S10" s="68">
        <v>11179.4</v>
      </c>
    </row>
    <row r="11" spans="2:19" x14ac:dyDescent="0.3">
      <c r="B11" s="3">
        <v>5</v>
      </c>
      <c r="C11" t="s">
        <v>476</v>
      </c>
      <c r="D11" s="3" t="s">
        <v>940</v>
      </c>
      <c r="E11" s="3" t="s">
        <v>3</v>
      </c>
      <c r="F11" s="68">
        <v>11668.71</v>
      </c>
      <c r="G11" s="68">
        <v>0</v>
      </c>
      <c r="I11" s="68">
        <v>274.75</v>
      </c>
      <c r="J11" s="68">
        <v>11393.96</v>
      </c>
      <c r="K11" s="68">
        <v>11393.96</v>
      </c>
      <c r="L11" s="68">
        <v>11393.96</v>
      </c>
      <c r="M11" s="68">
        <v>4219.66</v>
      </c>
      <c r="N11" s="68">
        <v>0</v>
      </c>
      <c r="O11" s="68">
        <v>7174.2999999999993</v>
      </c>
      <c r="P11" s="68">
        <v>0</v>
      </c>
      <c r="S11" s="68">
        <v>7174.3</v>
      </c>
    </row>
    <row r="12" spans="2:19" x14ac:dyDescent="0.3">
      <c r="B12" s="3">
        <v>6</v>
      </c>
      <c r="C12" t="s">
        <v>483</v>
      </c>
      <c r="D12" s="3" t="s">
        <v>940</v>
      </c>
      <c r="E12" s="3" t="s">
        <v>3</v>
      </c>
      <c r="F12" s="68">
        <v>20748.96</v>
      </c>
      <c r="G12" s="68">
        <v>125</v>
      </c>
      <c r="I12" s="68">
        <v>498.93999999999869</v>
      </c>
      <c r="J12" s="68">
        <v>20375.02</v>
      </c>
      <c r="K12" s="68">
        <v>20375.02</v>
      </c>
      <c r="L12" s="68">
        <v>20375.02</v>
      </c>
      <c r="M12" s="68">
        <v>4404.95</v>
      </c>
      <c r="N12" s="68">
        <v>0</v>
      </c>
      <c r="O12" s="68">
        <v>15845.07</v>
      </c>
      <c r="P12" s="68">
        <v>2088.66</v>
      </c>
      <c r="R12" s="68">
        <v>-275</v>
      </c>
      <c r="S12" s="68">
        <v>15570.07</v>
      </c>
    </row>
    <row r="13" spans="2:19" x14ac:dyDescent="0.3">
      <c r="B13" s="3">
        <v>7</v>
      </c>
      <c r="C13" t="s">
        <v>491</v>
      </c>
      <c r="D13" s="3" t="s">
        <v>940</v>
      </c>
      <c r="E13" s="3" t="s">
        <v>3</v>
      </c>
      <c r="F13" s="68">
        <v>12322</v>
      </c>
      <c r="G13" s="68">
        <v>0</v>
      </c>
      <c r="I13" s="68">
        <v>244.04000000000087</v>
      </c>
      <c r="J13" s="68">
        <v>12077.96</v>
      </c>
      <c r="K13" s="68">
        <v>12077.96</v>
      </c>
      <c r="L13" s="68">
        <v>12077.96</v>
      </c>
      <c r="M13" s="68">
        <v>1255.52</v>
      </c>
      <c r="N13" s="68">
        <v>0</v>
      </c>
      <c r="O13" s="68">
        <v>10822.439999999999</v>
      </c>
      <c r="P13" s="68">
        <v>1561.76</v>
      </c>
      <c r="S13" s="68">
        <v>10822.44</v>
      </c>
    </row>
    <row r="14" spans="2:19" x14ac:dyDescent="0.3">
      <c r="B14" s="3">
        <v>8</v>
      </c>
      <c r="C14" t="s">
        <v>498</v>
      </c>
      <c r="D14" s="3" t="s">
        <v>940</v>
      </c>
      <c r="E14" s="3" t="s">
        <v>3</v>
      </c>
      <c r="F14" s="68">
        <v>8632.2999999999993</v>
      </c>
      <c r="G14" s="68">
        <v>35</v>
      </c>
      <c r="I14" s="68">
        <v>167.32999999999993</v>
      </c>
      <c r="J14" s="68">
        <v>8499.9699999999993</v>
      </c>
      <c r="K14" s="68">
        <v>8499.9699999999993</v>
      </c>
      <c r="L14" s="68">
        <v>8499.9699999999993</v>
      </c>
      <c r="M14" s="68">
        <v>510.4</v>
      </c>
      <c r="N14" s="68">
        <v>0</v>
      </c>
      <c r="O14" s="68">
        <v>7954.57</v>
      </c>
      <c r="P14" s="68">
        <v>802.58</v>
      </c>
      <c r="S14" s="68">
        <v>7954.57</v>
      </c>
    </row>
    <row r="15" spans="2:19" x14ac:dyDescent="0.3">
      <c r="B15" s="3">
        <v>9</v>
      </c>
      <c r="C15" t="s">
        <v>505</v>
      </c>
      <c r="D15" s="3" t="s">
        <v>941</v>
      </c>
      <c r="E15" s="3" t="s">
        <v>3</v>
      </c>
      <c r="F15" s="68">
        <v>2173.5</v>
      </c>
      <c r="G15" s="68">
        <v>0</v>
      </c>
      <c r="I15" s="68">
        <v>70.929999999999836</v>
      </c>
      <c r="J15" s="68">
        <v>2102.5700000000002</v>
      </c>
      <c r="K15" s="68">
        <v>2102.5700000000002</v>
      </c>
      <c r="L15" s="68">
        <v>2102.5700000000002</v>
      </c>
      <c r="M15" s="68">
        <v>777.42</v>
      </c>
      <c r="N15" s="68">
        <v>0</v>
      </c>
      <c r="O15" s="68">
        <v>1325.15</v>
      </c>
      <c r="P15" s="68">
        <v>0</v>
      </c>
      <c r="R15" s="68">
        <v>30</v>
      </c>
      <c r="S15" s="68">
        <v>1355.15</v>
      </c>
    </row>
    <row r="16" spans="2:19" x14ac:dyDescent="0.3">
      <c r="B16" s="3">
        <v>10</v>
      </c>
      <c r="C16" t="s">
        <v>513</v>
      </c>
      <c r="D16" s="3" t="s">
        <v>940</v>
      </c>
      <c r="E16" s="3" t="s">
        <v>3</v>
      </c>
      <c r="F16" s="68">
        <v>3990.66</v>
      </c>
      <c r="G16" s="68">
        <v>0</v>
      </c>
      <c r="I16" s="68">
        <v>63.349999999999909</v>
      </c>
      <c r="J16" s="68">
        <v>3927.31</v>
      </c>
      <c r="K16" s="68">
        <v>3927.31</v>
      </c>
      <c r="L16" s="68">
        <v>3927.31</v>
      </c>
      <c r="M16" s="68">
        <v>1449.84</v>
      </c>
      <c r="N16" s="68">
        <v>0</v>
      </c>
      <c r="O16" s="68">
        <v>2477.4700000000003</v>
      </c>
      <c r="P16" s="68">
        <v>0</v>
      </c>
      <c r="R16" s="68">
        <v>30</v>
      </c>
      <c r="S16" s="68">
        <v>2507.4699999999998</v>
      </c>
    </row>
    <row r="17" spans="2:19" x14ac:dyDescent="0.3">
      <c r="B17" s="3">
        <v>11</v>
      </c>
      <c r="C17" t="s">
        <v>521</v>
      </c>
      <c r="D17" s="3" t="s">
        <v>940</v>
      </c>
      <c r="E17" s="3" t="s">
        <v>3</v>
      </c>
      <c r="F17" s="68">
        <v>15892.67</v>
      </c>
      <c r="G17" s="68">
        <v>0</v>
      </c>
      <c r="I17" s="68">
        <v>306.22999999999956</v>
      </c>
      <c r="J17" s="68">
        <v>15586.44</v>
      </c>
      <c r="K17" s="68">
        <v>15586.44</v>
      </c>
      <c r="L17" s="68">
        <v>15586.44</v>
      </c>
      <c r="M17" s="68">
        <v>2616.4499999999998</v>
      </c>
      <c r="N17" s="68">
        <v>0</v>
      </c>
      <c r="O17" s="68">
        <v>12969.990000000002</v>
      </c>
      <c r="P17" s="68">
        <v>1974.67</v>
      </c>
      <c r="S17" s="68">
        <v>12969.99</v>
      </c>
    </row>
    <row r="18" spans="2:19" x14ac:dyDescent="0.3">
      <c r="B18" s="3">
        <v>13</v>
      </c>
      <c r="C18" t="s">
        <v>528</v>
      </c>
      <c r="D18" s="3" t="s">
        <v>940</v>
      </c>
      <c r="E18" s="3" t="s">
        <v>3</v>
      </c>
      <c r="F18" s="68">
        <v>6151.57</v>
      </c>
      <c r="G18" s="68">
        <v>0</v>
      </c>
      <c r="I18" s="68">
        <v>118.59999999999945</v>
      </c>
      <c r="J18" s="68">
        <v>6032.97</v>
      </c>
      <c r="K18" s="68">
        <v>6032.97</v>
      </c>
      <c r="L18" s="68">
        <v>6032.97</v>
      </c>
      <c r="M18" s="68">
        <v>337.58</v>
      </c>
      <c r="N18" s="68">
        <v>0</v>
      </c>
      <c r="O18" s="68">
        <v>5695.39</v>
      </c>
      <c r="P18" s="68">
        <v>607.59</v>
      </c>
      <c r="R18" s="68">
        <v>112.5</v>
      </c>
      <c r="S18" s="68">
        <v>5807.89</v>
      </c>
    </row>
    <row r="19" spans="2:19" x14ac:dyDescent="0.3">
      <c r="B19" s="3">
        <v>14</v>
      </c>
      <c r="C19" t="s">
        <v>533</v>
      </c>
      <c r="D19" s="3" t="s">
        <v>942</v>
      </c>
      <c r="E19" s="3" t="s">
        <v>3</v>
      </c>
      <c r="F19" s="68">
        <v>7379.4</v>
      </c>
      <c r="G19" s="68">
        <v>0</v>
      </c>
      <c r="I19" s="68">
        <v>103.75999999999931</v>
      </c>
      <c r="J19" s="68">
        <v>7275.64</v>
      </c>
      <c r="K19" s="68">
        <v>7275.64</v>
      </c>
      <c r="L19" s="68">
        <v>7275.64</v>
      </c>
      <c r="M19" s="68">
        <v>474.5</v>
      </c>
      <c r="N19" s="68">
        <v>0</v>
      </c>
      <c r="O19" s="68">
        <v>6801.14</v>
      </c>
      <c r="P19" s="68">
        <v>1092.17</v>
      </c>
      <c r="S19" s="68">
        <v>6801.14</v>
      </c>
    </row>
    <row r="20" spans="2:19" x14ac:dyDescent="0.3">
      <c r="B20" s="3">
        <v>15</v>
      </c>
      <c r="C20" t="s">
        <v>538</v>
      </c>
      <c r="D20" s="3" t="s">
        <v>943</v>
      </c>
      <c r="E20" s="3" t="s">
        <v>3</v>
      </c>
      <c r="F20" s="68">
        <v>3410.83</v>
      </c>
      <c r="G20" s="68">
        <v>0</v>
      </c>
      <c r="I20" s="68">
        <v>64.049999999999727</v>
      </c>
      <c r="J20" s="68">
        <v>3346.78</v>
      </c>
      <c r="K20" s="68">
        <v>3346.78</v>
      </c>
      <c r="L20" s="68">
        <v>3346.78</v>
      </c>
      <c r="M20" s="68">
        <v>25.95</v>
      </c>
      <c r="N20" s="68">
        <v>0</v>
      </c>
      <c r="O20" s="68">
        <v>3320.8300000000004</v>
      </c>
      <c r="P20" s="68">
        <v>87.11</v>
      </c>
      <c r="S20" s="68">
        <v>3320.83</v>
      </c>
    </row>
    <row r="21" spans="2:19" x14ac:dyDescent="0.3">
      <c r="B21" s="3">
        <v>16</v>
      </c>
      <c r="C21" t="s">
        <v>543</v>
      </c>
      <c r="D21" s="3" t="s">
        <v>944</v>
      </c>
      <c r="E21" s="3" t="s">
        <v>3</v>
      </c>
      <c r="F21" s="68">
        <v>15771.78</v>
      </c>
      <c r="G21" s="68">
        <v>3681.44</v>
      </c>
      <c r="I21" s="68">
        <v>677.06999999999971</v>
      </c>
      <c r="J21" s="68">
        <v>18776.150000000001</v>
      </c>
      <c r="K21" s="68">
        <v>18776.150000000001</v>
      </c>
      <c r="L21" s="68">
        <v>18776.150000000001</v>
      </c>
      <c r="M21" s="68">
        <v>5730.08</v>
      </c>
      <c r="N21" s="68">
        <v>0</v>
      </c>
      <c r="O21" s="68">
        <v>9364.630000000001</v>
      </c>
      <c r="P21" s="68">
        <v>1053.51</v>
      </c>
      <c r="R21" s="68">
        <v>-140</v>
      </c>
      <c r="S21" s="68">
        <v>9224.6299999999992</v>
      </c>
    </row>
    <row r="22" spans="2:19" x14ac:dyDescent="0.3">
      <c r="B22" s="3">
        <v>17</v>
      </c>
      <c r="C22" t="s">
        <v>548</v>
      </c>
      <c r="D22" s="3" t="s">
        <v>944</v>
      </c>
      <c r="E22" s="3" t="s">
        <v>3</v>
      </c>
      <c r="F22" s="68">
        <v>553.72</v>
      </c>
      <c r="G22" s="68">
        <v>0</v>
      </c>
      <c r="I22" s="68">
        <v>1.9600000000000364</v>
      </c>
      <c r="J22" s="68">
        <v>551.76</v>
      </c>
      <c r="K22" s="68">
        <v>551.76</v>
      </c>
      <c r="L22" s="68">
        <v>551.76</v>
      </c>
      <c r="M22" s="68">
        <v>202.04</v>
      </c>
      <c r="N22" s="68">
        <v>0</v>
      </c>
      <c r="O22" s="68">
        <v>349.72</v>
      </c>
      <c r="P22" s="68">
        <v>0</v>
      </c>
      <c r="R22" s="68">
        <v>47</v>
      </c>
      <c r="S22" s="68">
        <v>396.72</v>
      </c>
    </row>
    <row r="23" spans="2:19" x14ac:dyDescent="0.3">
      <c r="B23" s="3">
        <v>18</v>
      </c>
      <c r="C23" t="s">
        <v>552</v>
      </c>
      <c r="D23" s="3" t="s">
        <v>944</v>
      </c>
      <c r="E23" s="3" t="s">
        <v>3</v>
      </c>
      <c r="F23" s="68">
        <v>400</v>
      </c>
      <c r="G23" s="68">
        <v>0</v>
      </c>
      <c r="I23" s="68">
        <v>1.1999999999999886</v>
      </c>
      <c r="J23" s="68">
        <v>398.8</v>
      </c>
      <c r="K23" s="68">
        <v>398.8</v>
      </c>
      <c r="L23" s="68">
        <v>398.8</v>
      </c>
      <c r="M23" s="68">
        <v>146.68</v>
      </c>
      <c r="N23" s="68">
        <v>0</v>
      </c>
      <c r="O23" s="68">
        <v>252.12</v>
      </c>
      <c r="P23" s="68">
        <v>0</v>
      </c>
      <c r="S23" s="68">
        <v>252.12</v>
      </c>
    </row>
    <row r="24" spans="2:19" x14ac:dyDescent="0.3">
      <c r="B24" s="3">
        <v>19</v>
      </c>
      <c r="C24" t="s">
        <v>557</v>
      </c>
      <c r="D24" s="3" t="s">
        <v>945</v>
      </c>
      <c r="E24" s="3" t="s">
        <v>3</v>
      </c>
      <c r="F24" s="68">
        <v>5820.84</v>
      </c>
      <c r="G24" s="68">
        <v>2084.2800000000002</v>
      </c>
      <c r="I24" s="68">
        <v>317.60000000000036</v>
      </c>
      <c r="J24" s="68">
        <v>7587.52</v>
      </c>
      <c r="K24" s="68">
        <v>7587.52</v>
      </c>
      <c r="L24" s="68">
        <v>7587.52</v>
      </c>
      <c r="M24" s="68">
        <v>1224.94</v>
      </c>
      <c r="N24" s="68">
        <v>0</v>
      </c>
      <c r="O24" s="68">
        <v>4278.2999999999993</v>
      </c>
      <c r="P24" s="68">
        <v>1007.92</v>
      </c>
      <c r="R24" s="68">
        <v>30</v>
      </c>
      <c r="S24" s="68">
        <v>4308.3</v>
      </c>
    </row>
    <row r="25" spans="2:19" x14ac:dyDescent="0.3">
      <c r="B25" s="3">
        <v>20</v>
      </c>
      <c r="C25" t="s">
        <v>561</v>
      </c>
      <c r="D25" s="3" t="s">
        <v>946</v>
      </c>
      <c r="E25" s="3" t="s">
        <v>3</v>
      </c>
      <c r="F25" s="68">
        <v>7955.3</v>
      </c>
      <c r="G25" s="68">
        <v>0</v>
      </c>
      <c r="I25" s="68">
        <v>472.86999999999989</v>
      </c>
      <c r="J25" s="68">
        <v>7482.43</v>
      </c>
      <c r="K25" s="68">
        <v>7482.43</v>
      </c>
      <c r="L25" s="68">
        <v>7482.43</v>
      </c>
      <c r="M25" s="68">
        <v>1285.9100000000001</v>
      </c>
      <c r="N25" s="68">
        <v>0</v>
      </c>
      <c r="O25" s="68">
        <v>6196.52</v>
      </c>
      <c r="P25" s="68">
        <v>917.16</v>
      </c>
      <c r="S25" s="68">
        <v>6196.52</v>
      </c>
    </row>
    <row r="26" spans="2:19" x14ac:dyDescent="0.3">
      <c r="B26" s="3">
        <v>21</v>
      </c>
      <c r="C26" t="s">
        <v>566</v>
      </c>
      <c r="D26" s="3" t="s">
        <v>947</v>
      </c>
      <c r="E26" s="3" t="s">
        <v>3</v>
      </c>
      <c r="F26" s="68">
        <v>4558.8599999999997</v>
      </c>
      <c r="G26" s="68">
        <v>0</v>
      </c>
      <c r="I26" s="68">
        <v>253.80999999999949</v>
      </c>
      <c r="J26" s="68">
        <v>4305.05</v>
      </c>
      <c r="K26" s="68">
        <v>4305.05</v>
      </c>
      <c r="L26" s="68">
        <v>4305.05</v>
      </c>
      <c r="M26" s="68">
        <v>299.41000000000003</v>
      </c>
      <c r="N26" s="68">
        <v>0</v>
      </c>
      <c r="O26" s="68">
        <v>4005.6400000000003</v>
      </c>
      <c r="P26" s="68">
        <v>591.16999999999996</v>
      </c>
      <c r="S26" s="68">
        <v>4005.64</v>
      </c>
    </row>
    <row r="27" spans="2:19" x14ac:dyDescent="0.3">
      <c r="B27" s="3">
        <v>22</v>
      </c>
      <c r="C27" t="s">
        <v>571</v>
      </c>
      <c r="D27" s="3" t="s">
        <v>948</v>
      </c>
      <c r="E27" s="3" t="s">
        <v>3</v>
      </c>
      <c r="F27" s="68">
        <v>7800</v>
      </c>
      <c r="G27" s="68">
        <v>0</v>
      </c>
      <c r="I27" s="68">
        <v>467.11999999999989</v>
      </c>
      <c r="J27" s="68">
        <v>7332.88</v>
      </c>
      <c r="K27" s="68">
        <v>7332.88</v>
      </c>
      <c r="L27" s="68">
        <v>7332.88</v>
      </c>
      <c r="M27" s="68">
        <v>1856.58</v>
      </c>
      <c r="N27" s="68">
        <v>0</v>
      </c>
      <c r="O27" s="68">
        <v>5476.3</v>
      </c>
      <c r="P27" s="68">
        <v>635.66</v>
      </c>
      <c r="S27" s="68">
        <v>5476.3</v>
      </c>
    </row>
    <row r="28" spans="2:19" x14ac:dyDescent="0.3">
      <c r="B28" s="3">
        <v>23</v>
      </c>
      <c r="C28" t="s">
        <v>576</v>
      </c>
      <c r="D28" s="3" t="s">
        <v>949</v>
      </c>
      <c r="E28" s="3" t="s">
        <v>3</v>
      </c>
      <c r="F28" s="68">
        <v>1364.99</v>
      </c>
      <c r="G28" s="68">
        <v>0</v>
      </c>
      <c r="I28" s="68">
        <v>35.190000000000055</v>
      </c>
      <c r="J28" s="68">
        <v>1329.8</v>
      </c>
      <c r="K28" s="68">
        <v>1329.8</v>
      </c>
      <c r="L28" s="68">
        <v>1329.8</v>
      </c>
      <c r="M28" s="68">
        <v>491.6</v>
      </c>
      <c r="N28" s="68">
        <v>0</v>
      </c>
      <c r="O28" s="68">
        <v>838.19999999999993</v>
      </c>
      <c r="P28" s="68">
        <v>0</v>
      </c>
      <c r="S28" s="68">
        <v>838.2</v>
      </c>
    </row>
    <row r="29" spans="2:19" x14ac:dyDescent="0.3">
      <c r="B29" s="3">
        <v>24</v>
      </c>
      <c r="C29" t="s">
        <v>579</v>
      </c>
      <c r="D29" s="3" t="s">
        <v>948</v>
      </c>
      <c r="E29" s="3" t="s">
        <v>3</v>
      </c>
      <c r="F29" s="68">
        <v>3971.97</v>
      </c>
      <c r="G29" s="68">
        <v>316.44</v>
      </c>
      <c r="I29" s="68">
        <v>201.50999999999976</v>
      </c>
      <c r="J29" s="68">
        <v>4086.9</v>
      </c>
      <c r="K29" s="68">
        <v>4086.9</v>
      </c>
      <c r="L29" s="68">
        <v>4086.9</v>
      </c>
      <c r="M29" s="68">
        <v>376.89</v>
      </c>
      <c r="N29" s="68">
        <v>0</v>
      </c>
      <c r="O29" s="68">
        <v>3393.57</v>
      </c>
      <c r="P29" s="68">
        <v>647.34</v>
      </c>
      <c r="R29" s="68">
        <v>-200</v>
      </c>
      <c r="S29" s="68">
        <v>3193.57</v>
      </c>
    </row>
    <row r="30" spans="2:19" x14ac:dyDescent="0.3">
      <c r="B30" s="3">
        <v>25</v>
      </c>
      <c r="C30" t="s">
        <v>584</v>
      </c>
      <c r="D30" s="3" t="s">
        <v>945</v>
      </c>
      <c r="E30" s="3" t="s">
        <v>3</v>
      </c>
      <c r="F30" s="68">
        <v>20540</v>
      </c>
      <c r="G30" s="68">
        <v>4263.51</v>
      </c>
      <c r="I30" s="68">
        <v>3.637978807091713E-12</v>
      </c>
      <c r="K30" s="68">
        <v>24803.51</v>
      </c>
      <c r="L30" s="68">
        <v>24803.51</v>
      </c>
      <c r="M30" s="68">
        <v>10053.69</v>
      </c>
      <c r="N30" s="68">
        <v>838.23</v>
      </c>
      <c r="O30" s="68">
        <v>9648.0799999999963</v>
      </c>
      <c r="P30" s="68">
        <v>160.5</v>
      </c>
      <c r="R30" s="68">
        <v>270</v>
      </c>
      <c r="S30" s="68">
        <v>9918.08</v>
      </c>
    </row>
    <row r="31" spans="2:19" x14ac:dyDescent="0.3">
      <c r="B31" s="3">
        <v>26</v>
      </c>
      <c r="C31" t="s">
        <v>588</v>
      </c>
      <c r="D31" s="3" t="s">
        <v>950</v>
      </c>
      <c r="E31" s="3" t="s">
        <v>3</v>
      </c>
      <c r="F31" s="68">
        <v>2200</v>
      </c>
      <c r="G31" s="68">
        <v>0</v>
      </c>
      <c r="I31" s="68">
        <v>96.090000000000146</v>
      </c>
      <c r="J31" s="68">
        <v>2103.91</v>
      </c>
      <c r="K31" s="68">
        <v>2103.91</v>
      </c>
      <c r="L31" s="68">
        <v>2103.91</v>
      </c>
      <c r="M31" s="68">
        <v>236.58</v>
      </c>
      <c r="N31" s="68">
        <v>0</v>
      </c>
      <c r="O31" s="68">
        <v>1867.33</v>
      </c>
      <c r="P31" s="68">
        <v>327.33</v>
      </c>
      <c r="R31" s="68">
        <v>10</v>
      </c>
      <c r="S31" s="68">
        <v>1877.33</v>
      </c>
    </row>
    <row r="32" spans="2:19" x14ac:dyDescent="0.3">
      <c r="B32" s="3">
        <v>27</v>
      </c>
      <c r="C32" t="s">
        <v>592</v>
      </c>
      <c r="D32" s="3" t="s">
        <v>951</v>
      </c>
      <c r="E32" s="3" t="s">
        <v>3</v>
      </c>
      <c r="F32" s="68">
        <v>290.08999999999997</v>
      </c>
      <c r="G32" s="68">
        <v>0</v>
      </c>
      <c r="I32" s="68">
        <v>13.5</v>
      </c>
      <c r="J32" s="68">
        <v>276.58999999999997</v>
      </c>
      <c r="K32" s="68">
        <v>276.58999999999997</v>
      </c>
      <c r="L32" s="68">
        <v>276.58999999999997</v>
      </c>
      <c r="M32" s="68">
        <v>101.83</v>
      </c>
      <c r="N32" s="68">
        <v>0</v>
      </c>
      <c r="O32" s="68">
        <v>174.76</v>
      </c>
      <c r="P32" s="68">
        <v>0</v>
      </c>
      <c r="S32" s="68">
        <v>174.76</v>
      </c>
    </row>
    <row r="33" spans="2:19" x14ac:dyDescent="0.3">
      <c r="B33" s="3">
        <v>28</v>
      </c>
      <c r="C33" t="s">
        <v>596</v>
      </c>
      <c r="D33" s="3" t="s">
        <v>950</v>
      </c>
      <c r="E33" s="3" t="s">
        <v>3</v>
      </c>
      <c r="F33" s="68">
        <v>822.14</v>
      </c>
      <c r="G33" s="68">
        <v>0</v>
      </c>
      <c r="I33" s="68">
        <v>28.970000000000027</v>
      </c>
      <c r="J33" s="68">
        <v>793.17</v>
      </c>
      <c r="K33" s="68">
        <v>793.17</v>
      </c>
      <c r="L33" s="68">
        <v>793.17</v>
      </c>
      <c r="M33" s="68">
        <v>21</v>
      </c>
      <c r="N33" s="68">
        <v>0</v>
      </c>
      <c r="O33" s="68">
        <v>772.17</v>
      </c>
      <c r="P33" s="68">
        <v>36.33</v>
      </c>
      <c r="S33" s="68">
        <v>772.17</v>
      </c>
    </row>
    <row r="34" spans="2:19" x14ac:dyDescent="0.3">
      <c r="B34" s="3">
        <v>29</v>
      </c>
      <c r="C34" t="s">
        <v>599</v>
      </c>
      <c r="D34" s="3" t="s">
        <v>950</v>
      </c>
      <c r="E34" s="3" t="s">
        <v>3</v>
      </c>
      <c r="F34" s="68">
        <v>1335</v>
      </c>
      <c r="G34" s="68">
        <v>0</v>
      </c>
      <c r="I34" s="68">
        <v>58.980000000000018</v>
      </c>
      <c r="J34" s="68">
        <v>1276.02</v>
      </c>
      <c r="K34" s="68">
        <v>1276.02</v>
      </c>
      <c r="L34" s="68">
        <v>1276.02</v>
      </c>
      <c r="M34" s="68">
        <v>73.33</v>
      </c>
      <c r="N34" s="68">
        <v>0</v>
      </c>
      <c r="O34" s="68">
        <v>1202.69</v>
      </c>
      <c r="P34" s="68">
        <v>162.66999999999999</v>
      </c>
      <c r="R34" s="68">
        <v>5</v>
      </c>
      <c r="S34" s="68">
        <v>1207.69</v>
      </c>
    </row>
    <row r="35" spans="2:19" x14ac:dyDescent="0.3">
      <c r="B35" s="3">
        <v>30</v>
      </c>
      <c r="C35" t="s">
        <v>606</v>
      </c>
      <c r="D35" s="3" t="s">
        <v>950</v>
      </c>
      <c r="E35" s="3" t="s">
        <v>3</v>
      </c>
      <c r="F35" s="68">
        <v>2750</v>
      </c>
      <c r="G35" s="68">
        <v>0</v>
      </c>
      <c r="I35" s="68">
        <v>144.65999999999985</v>
      </c>
      <c r="J35" s="68">
        <v>2605.34</v>
      </c>
      <c r="K35" s="68">
        <v>2605.34</v>
      </c>
      <c r="L35" s="68">
        <v>2605.34</v>
      </c>
      <c r="M35" s="68">
        <v>438.5</v>
      </c>
      <c r="N35" s="68">
        <v>0</v>
      </c>
      <c r="O35" s="68">
        <v>2166.84</v>
      </c>
      <c r="P35" s="68">
        <v>340.58</v>
      </c>
      <c r="S35" s="68">
        <v>2166.84</v>
      </c>
    </row>
    <row r="36" spans="2:19" x14ac:dyDescent="0.3">
      <c r="B36" s="3">
        <v>31</v>
      </c>
      <c r="C36" t="s">
        <v>611</v>
      </c>
      <c r="D36" s="3" t="s">
        <v>950</v>
      </c>
      <c r="E36" s="3" t="s">
        <v>3</v>
      </c>
      <c r="F36" s="68">
        <v>777.7</v>
      </c>
      <c r="G36" s="68">
        <v>0</v>
      </c>
      <c r="I36" s="68">
        <v>46.860000000000014</v>
      </c>
      <c r="J36" s="68">
        <v>730.84</v>
      </c>
      <c r="K36" s="68">
        <v>730.84</v>
      </c>
      <c r="L36" s="68">
        <v>730.84</v>
      </c>
      <c r="M36" s="68">
        <v>0.57999999999999996</v>
      </c>
      <c r="N36" s="68">
        <v>0</v>
      </c>
      <c r="O36" s="68">
        <v>730.26</v>
      </c>
      <c r="P36" s="68">
        <v>33.42</v>
      </c>
      <c r="S36" s="68">
        <v>730.26</v>
      </c>
    </row>
    <row r="37" spans="2:19" x14ac:dyDescent="0.3">
      <c r="B37" s="3" t="s">
        <v>218</v>
      </c>
      <c r="F37" s="68">
        <f>SUM(F$7:F36)</f>
        <v>243159.39999999997</v>
      </c>
      <c r="G37" s="68">
        <f>SUM(G$7:G36)</f>
        <v>12261.009999999998</v>
      </c>
      <c r="H37" s="68">
        <f>SUM(H$7:H36)</f>
        <v>0</v>
      </c>
      <c r="I37" s="68">
        <f>SUM(I$7:I36)</f>
        <v>6600.29</v>
      </c>
      <c r="J37" s="68">
        <f>SUM(J$7:J36)</f>
        <v>224016.61</v>
      </c>
      <c r="K37" s="68">
        <f>SUM(K$7:K36)</f>
        <v>248820.12</v>
      </c>
      <c r="L37" s="68">
        <f>SUM(L$7:L36)</f>
        <v>248820.12</v>
      </c>
      <c r="M37" s="68">
        <f>SUM(M$7:M36)</f>
        <v>56847.210000000021</v>
      </c>
      <c r="N37" s="68">
        <f>SUM(N$7:N36)</f>
        <v>838.23</v>
      </c>
      <c r="O37" s="68">
        <f>SUM(O$7:O36)</f>
        <v>178873.67</v>
      </c>
      <c r="P37" s="68">
        <f>SUM(P$7:P36)</f>
        <v>19062.710000000003</v>
      </c>
      <c r="Q37" s="68">
        <f>SUM(Q$7:Q36)</f>
        <v>0</v>
      </c>
      <c r="S37" s="68">
        <f>SUBTOTAL(109,Individuele_loonstaat_werknemer[Netto])</f>
        <v>178843.17</v>
      </c>
    </row>
  </sheetData>
  <pageMargins left="0.7" right="0.7" top="0.75" bottom="0.75" header="0.3" footer="0.3"/>
  <pageSetup fitToHeight="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A37"/>
  <sheetViews>
    <sheetView showGridLines="0" workbookViewId="0">
      <pane xSplit="3" ySplit="6" topLeftCell="D7" activePane="bottomRight" state="frozen"/>
      <selection pane="topRight" activeCell="D1" sqref="D1"/>
      <selection pane="bottomLeft" activeCell="A7" sqref="A7"/>
      <selection pane="bottomRight" activeCell="D7" sqref="D7"/>
    </sheetView>
  </sheetViews>
  <sheetFormatPr defaultRowHeight="14.4" x14ac:dyDescent="0.3"/>
  <cols>
    <col min="1" max="1" width="1.109375" customWidth="1"/>
    <col min="2" max="2" width="11.6640625" style="3" bestFit="1" customWidth="1"/>
    <col min="3" max="3" width="27.109375" bestFit="1" customWidth="1"/>
    <col min="4" max="4" width="9.6640625" style="3" hidden="1" customWidth="1"/>
    <col min="5" max="5" width="10" bestFit="1" customWidth="1"/>
    <col min="6" max="6" width="11" bestFit="1" customWidth="1"/>
    <col min="7" max="7" width="9.44140625" bestFit="1" customWidth="1"/>
    <col min="8" max="8" width="9.6640625" bestFit="1" customWidth="1"/>
    <col min="9" max="9" width="9.109375" bestFit="1" customWidth="1"/>
    <col min="10" max="10" width="10.5546875" style="68" bestFit="1" customWidth="1"/>
    <col min="11" max="11" width="17.88671875" style="68" bestFit="1" customWidth="1"/>
    <col min="12" max="12" width="13.33203125" style="68" bestFit="1" customWidth="1"/>
    <col min="13" max="13" width="11.44140625" style="68" bestFit="1" customWidth="1"/>
    <col min="14" max="14" width="12" style="68" bestFit="1" customWidth="1"/>
    <col min="15" max="15" width="11.88671875" style="68" bestFit="1" customWidth="1"/>
    <col min="16" max="16" width="12.44140625" style="68" bestFit="1" customWidth="1"/>
    <col min="17" max="17" width="13.109375" style="68" bestFit="1" customWidth="1"/>
    <col min="18" max="18" width="12.88671875" style="68" bestFit="1" customWidth="1"/>
    <col min="19" max="19" width="12.44140625" style="68" bestFit="1" customWidth="1"/>
    <col min="20" max="20" width="13.109375" style="68" bestFit="1" customWidth="1"/>
    <col min="21" max="21" width="12.88671875" style="68" bestFit="1" customWidth="1"/>
    <col min="22" max="22" width="12.44140625" style="68" bestFit="1" customWidth="1"/>
    <col min="23" max="23" width="13.109375" style="68" bestFit="1" customWidth="1"/>
    <col min="24" max="24" width="14" style="68" bestFit="1" customWidth="1"/>
    <col min="25" max="25" width="13.5546875" style="68" bestFit="1" customWidth="1"/>
    <col min="26" max="26" width="14.109375" style="68" bestFit="1" customWidth="1"/>
    <col min="27" max="27" width="14" style="68" bestFit="1" customWidth="1"/>
  </cols>
  <sheetData>
    <row r="1" spans="2:27" ht="15" customHeight="1" x14ac:dyDescent="0.3"/>
    <row r="2" spans="2:27" ht="15" customHeight="1" x14ac:dyDescent="0.3"/>
    <row r="3" spans="2:27" ht="15" customHeight="1" x14ac:dyDescent="0.3"/>
    <row r="4" spans="2:27" ht="15" customHeight="1" x14ac:dyDescent="0.3"/>
    <row r="5" spans="2:27" x14ac:dyDescent="0.3">
      <c r="M5" s="471" t="s">
        <v>969</v>
      </c>
      <c r="N5" s="472"/>
      <c r="O5" s="473"/>
      <c r="P5" s="471" t="s">
        <v>970</v>
      </c>
      <c r="Q5" s="472"/>
      <c r="R5" s="473"/>
      <c r="S5" s="471" t="s">
        <v>971</v>
      </c>
      <c r="T5" s="472"/>
      <c r="U5" s="473"/>
      <c r="V5" s="471" t="s">
        <v>972</v>
      </c>
      <c r="W5" s="472"/>
      <c r="X5" s="473"/>
      <c r="Y5" s="471" t="s">
        <v>18</v>
      </c>
      <c r="Z5" s="472"/>
      <c r="AA5" s="472"/>
    </row>
    <row r="6" spans="2:27" x14ac:dyDescent="0.3">
      <c r="B6" s="3" t="s">
        <v>7</v>
      </c>
      <c r="C6" t="s">
        <v>0</v>
      </c>
      <c r="D6" s="3" t="s">
        <v>859</v>
      </c>
      <c r="E6" t="s">
        <v>26</v>
      </c>
      <c r="F6" t="s">
        <v>27</v>
      </c>
      <c r="G6" t="s">
        <v>28</v>
      </c>
      <c r="H6" t="s">
        <v>29</v>
      </c>
      <c r="I6" t="s">
        <v>973</v>
      </c>
      <c r="J6" s="68" t="s">
        <v>966</v>
      </c>
      <c r="K6" s="68" t="s">
        <v>967</v>
      </c>
      <c r="L6" s="68" t="s">
        <v>816</v>
      </c>
      <c r="M6" s="68" t="s">
        <v>968</v>
      </c>
      <c r="N6" s="68" t="s">
        <v>974</v>
      </c>
      <c r="O6" s="68" t="s">
        <v>975</v>
      </c>
      <c r="P6" s="68" t="s">
        <v>976</v>
      </c>
      <c r="Q6" s="68" t="s">
        <v>977</v>
      </c>
      <c r="R6" s="68" t="s">
        <v>978</v>
      </c>
      <c r="S6" s="68" t="s">
        <v>979</v>
      </c>
      <c r="T6" s="68" t="s">
        <v>980</v>
      </c>
      <c r="U6" s="68" t="s">
        <v>981</v>
      </c>
      <c r="V6" s="68" t="s">
        <v>982</v>
      </c>
      <c r="W6" s="68" t="s">
        <v>983</v>
      </c>
      <c r="X6" s="68" t="s">
        <v>984</v>
      </c>
      <c r="Y6" s="68" t="s">
        <v>985</v>
      </c>
      <c r="Z6" s="68" t="s">
        <v>986</v>
      </c>
      <c r="AA6" s="68" t="s">
        <v>987</v>
      </c>
    </row>
    <row r="7" spans="2:27" x14ac:dyDescent="0.3">
      <c r="B7" s="3">
        <v>1</v>
      </c>
      <c r="C7" t="s">
        <v>33</v>
      </c>
      <c r="D7" s="3">
        <v>1268842</v>
      </c>
      <c r="E7">
        <v>305265258</v>
      </c>
      <c r="F7" s="5">
        <v>28474</v>
      </c>
      <c r="G7" s="5">
        <v>43831</v>
      </c>
      <c r="I7">
        <v>77</v>
      </c>
      <c r="J7" s="68">
        <v>10476.049999999999</v>
      </c>
      <c r="K7" s="68">
        <v>10476.049999999999</v>
      </c>
      <c r="L7" s="68">
        <v>674.92</v>
      </c>
      <c r="M7" s="68">
        <v>10476.049999999999</v>
      </c>
      <c r="N7" s="68">
        <v>0</v>
      </c>
      <c r="O7" s="68">
        <v>95.32</v>
      </c>
      <c r="P7" s="68">
        <v>10476.049999999999</v>
      </c>
      <c r="Q7" s="68">
        <v>0</v>
      </c>
      <c r="R7" s="68">
        <v>0</v>
      </c>
      <c r="S7" s="68">
        <v>10476.049999999999</v>
      </c>
      <c r="T7" s="68">
        <v>0</v>
      </c>
      <c r="U7" s="68">
        <v>788.84</v>
      </c>
      <c r="V7" s="68">
        <v>10476.049999999999</v>
      </c>
      <c r="W7" s="68">
        <v>0</v>
      </c>
      <c r="X7" s="68">
        <v>806.66</v>
      </c>
      <c r="Y7" s="68">
        <v>10476.049999999999</v>
      </c>
      <c r="Z7" s="68">
        <v>0</v>
      </c>
      <c r="AA7" s="68">
        <v>733.33</v>
      </c>
    </row>
    <row r="8" spans="2:27" x14ac:dyDescent="0.3">
      <c r="B8" s="3">
        <v>2</v>
      </c>
      <c r="C8" t="s">
        <v>39</v>
      </c>
      <c r="D8" s="3">
        <v>1268843</v>
      </c>
      <c r="E8">
        <v>503538280</v>
      </c>
      <c r="F8" s="5">
        <v>29241</v>
      </c>
      <c r="G8" s="5">
        <v>36526</v>
      </c>
      <c r="I8">
        <v>129</v>
      </c>
      <c r="J8" s="68">
        <v>40344.480000000003</v>
      </c>
      <c r="K8" s="68">
        <v>40344.480000000003</v>
      </c>
      <c r="L8" s="68">
        <v>15018.07</v>
      </c>
      <c r="M8" s="68">
        <v>29155.5</v>
      </c>
      <c r="N8" s="68">
        <v>0</v>
      </c>
      <c r="O8" s="68">
        <v>265.32</v>
      </c>
      <c r="P8" s="68">
        <v>29155.5</v>
      </c>
      <c r="Q8" s="68">
        <v>0</v>
      </c>
      <c r="R8" s="68">
        <v>0</v>
      </c>
      <c r="S8" s="68">
        <v>29155.5</v>
      </c>
      <c r="T8" s="68">
        <v>0</v>
      </c>
      <c r="U8" s="68">
        <v>2195.4</v>
      </c>
      <c r="V8" s="68">
        <v>29155.5</v>
      </c>
      <c r="W8" s="68">
        <v>0</v>
      </c>
      <c r="X8" s="68">
        <v>787.2</v>
      </c>
      <c r="Y8" s="68">
        <v>29155.5</v>
      </c>
      <c r="Z8" s="68">
        <v>0</v>
      </c>
      <c r="AA8" s="68">
        <v>2040.9</v>
      </c>
    </row>
    <row r="9" spans="2:27" x14ac:dyDescent="0.3">
      <c r="B9" s="3">
        <v>3</v>
      </c>
      <c r="C9" t="s">
        <v>44</v>
      </c>
      <c r="D9" s="3">
        <v>1268844</v>
      </c>
      <c r="E9">
        <v>395889005</v>
      </c>
      <c r="F9" s="5">
        <v>34788</v>
      </c>
      <c r="G9" s="5">
        <v>42125</v>
      </c>
      <c r="I9">
        <v>129</v>
      </c>
      <c r="J9" s="68">
        <v>8934.2099999999991</v>
      </c>
      <c r="K9" s="68">
        <v>8934.2099999999991</v>
      </c>
      <c r="L9" s="68">
        <v>546.9</v>
      </c>
      <c r="M9" s="68">
        <v>8934.2099999999991</v>
      </c>
      <c r="N9" s="68">
        <v>0</v>
      </c>
      <c r="O9" s="68">
        <v>81.3</v>
      </c>
      <c r="P9" s="68">
        <v>8934.2099999999991</v>
      </c>
      <c r="Q9" s="68">
        <v>0</v>
      </c>
      <c r="R9" s="68">
        <v>0</v>
      </c>
      <c r="S9" s="68">
        <v>8934.2099999999991</v>
      </c>
      <c r="T9" s="68">
        <v>0</v>
      </c>
      <c r="U9" s="68">
        <v>672.75</v>
      </c>
      <c r="V9" s="68">
        <v>8934.2099999999991</v>
      </c>
      <c r="W9" s="68">
        <v>0</v>
      </c>
      <c r="X9" s="68">
        <v>241.22</v>
      </c>
      <c r="Y9" s="68">
        <v>8934.2099999999991</v>
      </c>
      <c r="Z9" s="68">
        <v>0</v>
      </c>
      <c r="AA9" s="68">
        <v>625.39</v>
      </c>
    </row>
    <row r="10" spans="2:27" x14ac:dyDescent="0.3">
      <c r="B10" s="3">
        <v>4</v>
      </c>
      <c r="C10" t="s">
        <v>49</v>
      </c>
      <c r="D10" s="3">
        <v>1268845</v>
      </c>
      <c r="E10">
        <v>152286123</v>
      </c>
      <c r="F10" s="5">
        <v>31881</v>
      </c>
      <c r="G10" s="5">
        <v>43252</v>
      </c>
      <c r="I10">
        <v>103</v>
      </c>
      <c r="J10" s="68">
        <v>14006.09</v>
      </c>
      <c r="K10" s="68">
        <v>14006.09</v>
      </c>
      <c r="L10" s="68">
        <v>1995.41</v>
      </c>
      <c r="M10" s="68">
        <v>14006.09</v>
      </c>
      <c r="N10" s="68">
        <v>0</v>
      </c>
      <c r="O10" s="68">
        <v>127.44</v>
      </c>
      <c r="P10" s="68">
        <v>14006.09</v>
      </c>
      <c r="Q10" s="68">
        <v>0</v>
      </c>
      <c r="R10" s="68">
        <v>0</v>
      </c>
      <c r="S10" s="68">
        <v>14006.09</v>
      </c>
      <c r="T10" s="68">
        <v>0</v>
      </c>
      <c r="U10" s="68">
        <v>1054.6600000000001</v>
      </c>
      <c r="V10" s="68">
        <v>14006.09</v>
      </c>
      <c r="W10" s="68">
        <v>0</v>
      </c>
      <c r="X10" s="68">
        <v>378.16</v>
      </c>
      <c r="Y10" s="68">
        <v>14006.09</v>
      </c>
      <c r="Z10" s="68">
        <v>0</v>
      </c>
      <c r="AA10" s="68">
        <v>980.44</v>
      </c>
    </row>
    <row r="11" spans="2:27" x14ac:dyDescent="0.3">
      <c r="B11" s="3">
        <v>5</v>
      </c>
      <c r="C11" t="s">
        <v>54</v>
      </c>
      <c r="D11" s="3">
        <v>1268846</v>
      </c>
      <c r="E11">
        <v>232673688</v>
      </c>
      <c r="F11" s="5">
        <v>36827</v>
      </c>
      <c r="G11" s="5">
        <v>43831</v>
      </c>
      <c r="I11">
        <v>78</v>
      </c>
      <c r="J11" s="68">
        <v>11393.96</v>
      </c>
      <c r="K11" s="68">
        <v>11393.96</v>
      </c>
      <c r="L11" s="68">
        <v>4219.66</v>
      </c>
      <c r="M11" s="68">
        <v>11393.96</v>
      </c>
      <c r="N11" s="68">
        <v>0</v>
      </c>
      <c r="O11" s="68">
        <v>103.68</v>
      </c>
      <c r="P11" s="68">
        <v>11393.96</v>
      </c>
      <c r="Q11" s="68">
        <v>0</v>
      </c>
      <c r="R11" s="68">
        <v>0</v>
      </c>
      <c r="S11" s="68">
        <v>11393.96</v>
      </c>
      <c r="T11" s="68">
        <v>0</v>
      </c>
      <c r="U11" s="68">
        <v>857.97</v>
      </c>
      <c r="V11" s="68">
        <v>11393.96</v>
      </c>
      <c r="W11" s="68">
        <v>0</v>
      </c>
      <c r="X11" s="68">
        <v>877.33</v>
      </c>
      <c r="Y11" s="68">
        <v>11393.96</v>
      </c>
      <c r="Z11" s="68">
        <v>0</v>
      </c>
      <c r="AA11" s="68">
        <v>797.58</v>
      </c>
    </row>
    <row r="12" spans="2:27" x14ac:dyDescent="0.3">
      <c r="B12" s="3">
        <v>6</v>
      </c>
      <c r="C12" t="s">
        <v>58</v>
      </c>
      <c r="D12" s="3">
        <v>1268847</v>
      </c>
      <c r="E12">
        <v>647344063</v>
      </c>
      <c r="F12" s="5">
        <v>36513</v>
      </c>
      <c r="G12" s="5">
        <v>43070</v>
      </c>
      <c r="I12">
        <v>129</v>
      </c>
      <c r="J12" s="68">
        <v>20375.02</v>
      </c>
      <c r="K12" s="68">
        <v>20375.02</v>
      </c>
      <c r="L12" s="68">
        <v>4404.95</v>
      </c>
      <c r="M12" s="68">
        <v>20375.02</v>
      </c>
      <c r="N12" s="68">
        <v>0</v>
      </c>
      <c r="O12" s="68">
        <v>185.41</v>
      </c>
      <c r="P12" s="68">
        <v>20375.02</v>
      </c>
      <c r="Q12" s="68">
        <v>0</v>
      </c>
      <c r="R12" s="68">
        <v>0</v>
      </c>
      <c r="S12" s="68">
        <v>20375.02</v>
      </c>
      <c r="T12" s="68">
        <v>0</v>
      </c>
      <c r="U12" s="68">
        <v>1534.23</v>
      </c>
      <c r="V12" s="68">
        <v>20375.02</v>
      </c>
      <c r="W12" s="68">
        <v>0</v>
      </c>
      <c r="X12" s="68">
        <v>550.13</v>
      </c>
      <c r="Y12" s="68">
        <v>20375.02</v>
      </c>
      <c r="Z12" s="68">
        <v>0</v>
      </c>
      <c r="AA12" s="68">
        <v>1426.25</v>
      </c>
    </row>
    <row r="13" spans="2:27" x14ac:dyDescent="0.3">
      <c r="B13" s="3">
        <v>7</v>
      </c>
      <c r="C13" t="s">
        <v>63</v>
      </c>
      <c r="D13" s="3">
        <v>1268848</v>
      </c>
      <c r="E13">
        <v>398521682</v>
      </c>
      <c r="F13" s="5">
        <v>26550</v>
      </c>
      <c r="G13" s="5">
        <v>37012</v>
      </c>
      <c r="I13">
        <v>85</v>
      </c>
      <c r="J13" s="68">
        <v>12077.96</v>
      </c>
      <c r="K13" s="68">
        <v>12077.96</v>
      </c>
      <c r="L13" s="68">
        <v>1255.52</v>
      </c>
      <c r="M13" s="68">
        <v>12077.96</v>
      </c>
      <c r="N13" s="68">
        <v>0</v>
      </c>
      <c r="O13" s="68">
        <v>109.91</v>
      </c>
      <c r="P13" s="68">
        <v>12077.96</v>
      </c>
      <c r="Q13" s="68">
        <v>0</v>
      </c>
      <c r="R13" s="68">
        <v>0</v>
      </c>
      <c r="S13" s="68">
        <v>12077.96</v>
      </c>
      <c r="T13" s="68">
        <v>0</v>
      </c>
      <c r="U13" s="68">
        <v>909.47</v>
      </c>
      <c r="V13" s="68">
        <v>12077.96</v>
      </c>
      <c r="W13" s="68">
        <v>0</v>
      </c>
      <c r="X13" s="68">
        <v>326.10000000000002</v>
      </c>
      <c r="Y13" s="68">
        <v>12077.96</v>
      </c>
      <c r="Z13" s="68">
        <v>0</v>
      </c>
      <c r="AA13" s="68">
        <v>845.46</v>
      </c>
    </row>
    <row r="14" spans="2:27" x14ac:dyDescent="0.3">
      <c r="B14" s="3">
        <v>8</v>
      </c>
      <c r="C14" t="s">
        <v>68</v>
      </c>
      <c r="D14" s="3">
        <v>1268849</v>
      </c>
      <c r="E14">
        <v>533472362</v>
      </c>
      <c r="F14" s="5">
        <v>25385</v>
      </c>
      <c r="G14" s="5">
        <v>37073</v>
      </c>
      <c r="I14">
        <v>129</v>
      </c>
      <c r="J14" s="68">
        <v>8499.9699999999993</v>
      </c>
      <c r="K14" s="68">
        <v>8499.9699999999993</v>
      </c>
      <c r="L14" s="68">
        <v>510.4</v>
      </c>
      <c r="M14" s="68">
        <v>8499.9699999999993</v>
      </c>
      <c r="N14" s="68">
        <v>0</v>
      </c>
      <c r="O14" s="68">
        <v>77.349999999999994</v>
      </c>
      <c r="P14" s="68">
        <v>8499.9699999999993</v>
      </c>
      <c r="Q14" s="68">
        <v>0</v>
      </c>
      <c r="R14" s="68">
        <v>0</v>
      </c>
      <c r="S14" s="68">
        <v>8499.9699999999993</v>
      </c>
      <c r="T14" s="68">
        <v>0</v>
      </c>
      <c r="U14" s="68">
        <v>640.04999999999995</v>
      </c>
      <c r="V14" s="68">
        <v>8499.9699999999993</v>
      </c>
      <c r="W14" s="68">
        <v>0</v>
      </c>
      <c r="X14" s="68">
        <v>229.49</v>
      </c>
      <c r="Y14" s="68">
        <v>8499.9699999999993</v>
      </c>
      <c r="Z14" s="68">
        <v>0</v>
      </c>
      <c r="AA14" s="68">
        <v>595</v>
      </c>
    </row>
    <row r="15" spans="2:27" x14ac:dyDescent="0.3">
      <c r="B15" s="3">
        <v>9</v>
      </c>
      <c r="C15" t="s">
        <v>73</v>
      </c>
      <c r="D15" s="3">
        <v>1268850</v>
      </c>
      <c r="E15">
        <v>122662258</v>
      </c>
      <c r="F15" s="5">
        <v>22508</v>
      </c>
      <c r="G15" s="5">
        <v>38852</v>
      </c>
      <c r="H15" s="5">
        <v>44347</v>
      </c>
      <c r="I15">
        <v>17</v>
      </c>
      <c r="J15" s="68">
        <v>2102.5700000000002</v>
      </c>
      <c r="K15" s="68">
        <v>2102.5700000000002</v>
      </c>
      <c r="L15" s="68">
        <v>777.42</v>
      </c>
      <c r="M15" s="68">
        <v>2102.5700000000002</v>
      </c>
      <c r="N15" s="68">
        <v>0</v>
      </c>
      <c r="O15" s="68">
        <v>19.13</v>
      </c>
      <c r="P15" s="68">
        <v>2102.5700000000002</v>
      </c>
      <c r="Q15" s="68">
        <v>0</v>
      </c>
      <c r="R15" s="68">
        <v>0</v>
      </c>
      <c r="S15" s="68">
        <v>2102.5700000000002</v>
      </c>
      <c r="T15" s="68">
        <v>0</v>
      </c>
      <c r="U15" s="68">
        <v>158.32</v>
      </c>
      <c r="V15" s="68">
        <v>2102.5700000000002</v>
      </c>
      <c r="W15" s="68">
        <v>0</v>
      </c>
      <c r="X15" s="68">
        <v>161.9</v>
      </c>
      <c r="Y15" s="68">
        <v>2102.5700000000002</v>
      </c>
      <c r="Z15" s="68">
        <v>0</v>
      </c>
      <c r="AA15" s="68">
        <v>147.16999999999999</v>
      </c>
    </row>
    <row r="16" spans="2:27" x14ac:dyDescent="0.3">
      <c r="B16" s="3">
        <v>10</v>
      </c>
      <c r="C16" t="s">
        <v>79</v>
      </c>
      <c r="D16" s="3">
        <v>1268851</v>
      </c>
      <c r="E16">
        <v>168851660</v>
      </c>
      <c r="F16" s="5">
        <v>28898</v>
      </c>
      <c r="G16" s="5">
        <v>40452</v>
      </c>
      <c r="I16">
        <v>39</v>
      </c>
      <c r="J16" s="68">
        <v>3927.31</v>
      </c>
      <c r="K16" s="68">
        <v>3927.31</v>
      </c>
      <c r="L16" s="68">
        <v>1449.84</v>
      </c>
      <c r="M16" s="68">
        <v>3927.31</v>
      </c>
      <c r="N16" s="68">
        <v>0</v>
      </c>
      <c r="O16" s="68">
        <v>35.75</v>
      </c>
      <c r="P16" s="68">
        <v>3927.31</v>
      </c>
      <c r="Q16" s="68">
        <v>0</v>
      </c>
      <c r="R16" s="68">
        <v>0</v>
      </c>
      <c r="S16" s="68">
        <v>3927.31</v>
      </c>
      <c r="T16" s="68">
        <v>0</v>
      </c>
      <c r="U16" s="68">
        <v>295.73</v>
      </c>
      <c r="V16" s="68">
        <v>3927.31</v>
      </c>
      <c r="W16" s="68">
        <v>0</v>
      </c>
      <c r="X16" s="68">
        <v>302.39999999999998</v>
      </c>
      <c r="Y16" s="68">
        <v>3927.31</v>
      </c>
      <c r="Z16" s="68">
        <v>0</v>
      </c>
      <c r="AA16" s="68">
        <v>274.91000000000003</v>
      </c>
    </row>
    <row r="17" spans="2:27" x14ac:dyDescent="0.3">
      <c r="B17" s="3">
        <v>11</v>
      </c>
      <c r="C17" t="s">
        <v>84</v>
      </c>
      <c r="D17" s="3">
        <v>1268852</v>
      </c>
      <c r="E17">
        <v>113165158</v>
      </c>
      <c r="F17" s="5">
        <v>29012</v>
      </c>
      <c r="G17" s="5">
        <v>40452</v>
      </c>
      <c r="I17">
        <v>129</v>
      </c>
      <c r="J17" s="68">
        <v>15586.44</v>
      </c>
      <c r="K17" s="68">
        <v>15586.44</v>
      </c>
      <c r="L17" s="68">
        <v>2616.4499999999998</v>
      </c>
      <c r="M17" s="68">
        <v>15586.44</v>
      </c>
      <c r="N17" s="68">
        <v>0</v>
      </c>
      <c r="O17" s="68">
        <v>141.83000000000001</v>
      </c>
      <c r="P17" s="68">
        <v>15586.44</v>
      </c>
      <c r="Q17" s="68">
        <v>0</v>
      </c>
      <c r="R17" s="68">
        <v>0</v>
      </c>
      <c r="S17" s="68">
        <v>15586.44</v>
      </c>
      <c r="T17" s="68">
        <v>0</v>
      </c>
      <c r="U17" s="68">
        <v>1173.6600000000001</v>
      </c>
      <c r="V17" s="68">
        <v>15586.44</v>
      </c>
      <c r="W17" s="68">
        <v>0</v>
      </c>
      <c r="X17" s="68">
        <v>420.83</v>
      </c>
      <c r="Y17" s="68">
        <v>15586.44</v>
      </c>
      <c r="Z17" s="68">
        <v>0</v>
      </c>
      <c r="AA17" s="68">
        <v>1091.05</v>
      </c>
    </row>
    <row r="18" spans="2:27" x14ac:dyDescent="0.3">
      <c r="B18" s="3">
        <v>13</v>
      </c>
      <c r="C18" t="s">
        <v>88</v>
      </c>
      <c r="D18" s="3">
        <v>1273187</v>
      </c>
      <c r="E18">
        <v>631489903</v>
      </c>
      <c r="F18" s="5">
        <v>36795</v>
      </c>
      <c r="G18" s="5">
        <v>43936</v>
      </c>
      <c r="I18">
        <v>65</v>
      </c>
      <c r="J18" s="68">
        <v>6032.97</v>
      </c>
      <c r="K18" s="68">
        <v>6032.97</v>
      </c>
      <c r="L18" s="68">
        <v>337.58</v>
      </c>
      <c r="M18" s="68">
        <v>6032.97</v>
      </c>
      <c r="N18" s="68">
        <v>0</v>
      </c>
      <c r="O18" s="68">
        <v>54.89</v>
      </c>
      <c r="P18" s="68">
        <v>6032.97</v>
      </c>
      <c r="Q18" s="68">
        <v>0</v>
      </c>
      <c r="R18" s="68">
        <v>0</v>
      </c>
      <c r="S18" s="68">
        <v>6032.97</v>
      </c>
      <c r="T18" s="68">
        <v>0</v>
      </c>
      <c r="U18" s="68">
        <v>454.28</v>
      </c>
      <c r="V18" s="68">
        <v>6032.97</v>
      </c>
      <c r="W18" s="68">
        <v>0</v>
      </c>
      <c r="X18" s="68">
        <v>162.88999999999999</v>
      </c>
      <c r="Y18" s="68">
        <v>6032.97</v>
      </c>
      <c r="Z18" s="68">
        <v>0</v>
      </c>
      <c r="AA18" s="68">
        <v>422.3</v>
      </c>
    </row>
    <row r="19" spans="2:27" x14ac:dyDescent="0.3">
      <c r="B19" s="3">
        <v>14</v>
      </c>
      <c r="C19" t="s">
        <v>93</v>
      </c>
      <c r="D19" s="3">
        <v>1273193</v>
      </c>
      <c r="E19">
        <v>146272195</v>
      </c>
      <c r="F19" s="5">
        <v>35365</v>
      </c>
      <c r="G19" s="5">
        <v>44228</v>
      </c>
      <c r="H19" s="5">
        <v>44347</v>
      </c>
      <c r="I19">
        <v>86</v>
      </c>
      <c r="J19" s="68">
        <v>7275.64</v>
      </c>
      <c r="K19" s="68">
        <v>7275.64</v>
      </c>
      <c r="L19" s="68">
        <v>474.5</v>
      </c>
      <c r="M19" s="68">
        <v>7275.64</v>
      </c>
      <c r="N19" s="68">
        <v>0</v>
      </c>
      <c r="O19" s="68">
        <v>66.209999999999994</v>
      </c>
      <c r="P19" s="68">
        <v>7275.64</v>
      </c>
      <c r="Q19" s="68">
        <v>0</v>
      </c>
      <c r="R19" s="68">
        <v>0</v>
      </c>
      <c r="S19" s="68">
        <v>7275.64</v>
      </c>
      <c r="T19" s="68">
        <v>0</v>
      </c>
      <c r="U19" s="68">
        <v>547.87</v>
      </c>
      <c r="V19" s="68">
        <v>7275.64</v>
      </c>
      <c r="W19" s="68">
        <v>0</v>
      </c>
      <c r="X19" s="68">
        <v>560.22</v>
      </c>
      <c r="Y19" s="68">
        <v>7275.64</v>
      </c>
      <c r="Z19" s="68">
        <v>0</v>
      </c>
      <c r="AA19" s="68">
        <v>509.3</v>
      </c>
    </row>
    <row r="20" spans="2:27" x14ac:dyDescent="0.3">
      <c r="B20" s="3">
        <v>15</v>
      </c>
      <c r="C20" t="s">
        <v>98</v>
      </c>
      <c r="D20" s="3">
        <v>1273194</v>
      </c>
      <c r="E20">
        <v>140579035</v>
      </c>
      <c r="F20" s="5">
        <v>29125</v>
      </c>
      <c r="G20" s="5">
        <v>44242</v>
      </c>
      <c r="I20">
        <v>98</v>
      </c>
      <c r="J20" s="68">
        <v>3346.78</v>
      </c>
      <c r="K20" s="68">
        <v>3346.78</v>
      </c>
      <c r="L20" s="68">
        <v>25.95</v>
      </c>
      <c r="M20" s="68">
        <v>3346.78</v>
      </c>
      <c r="N20" s="68">
        <v>0</v>
      </c>
      <c r="O20" s="68">
        <v>30.46</v>
      </c>
      <c r="P20" s="68">
        <v>3346.78</v>
      </c>
      <c r="Q20" s="68">
        <v>0</v>
      </c>
      <c r="R20" s="68">
        <v>0</v>
      </c>
      <c r="S20" s="68">
        <v>3346.78</v>
      </c>
      <c r="T20" s="68">
        <v>0</v>
      </c>
      <c r="U20" s="68">
        <v>252.02</v>
      </c>
      <c r="V20" s="68">
        <v>3346.78</v>
      </c>
      <c r="W20" s="68">
        <v>0</v>
      </c>
      <c r="X20" s="68">
        <v>257.69</v>
      </c>
      <c r="Y20" s="68">
        <v>3346.78</v>
      </c>
      <c r="Z20" s="68">
        <v>0</v>
      </c>
      <c r="AA20" s="68">
        <v>234.27</v>
      </c>
    </row>
    <row r="21" spans="2:27" x14ac:dyDescent="0.3">
      <c r="B21" s="3">
        <v>16</v>
      </c>
      <c r="C21" t="s">
        <v>104</v>
      </c>
      <c r="D21" s="3">
        <v>1273205</v>
      </c>
      <c r="E21">
        <v>243036759</v>
      </c>
      <c r="F21" s="5">
        <v>32135</v>
      </c>
      <c r="G21" s="5">
        <v>44256</v>
      </c>
      <c r="I21">
        <v>88</v>
      </c>
      <c r="J21" s="68">
        <v>18776.150000000001</v>
      </c>
      <c r="K21" s="68">
        <v>18776.150000000001</v>
      </c>
      <c r="L21" s="68">
        <v>5730.08</v>
      </c>
      <c r="M21" s="68">
        <v>18776.150000000001</v>
      </c>
      <c r="N21" s="68">
        <v>0</v>
      </c>
      <c r="O21" s="68">
        <v>170.86</v>
      </c>
      <c r="P21" s="68">
        <v>18776.150000000001</v>
      </c>
      <c r="Q21" s="68">
        <v>0</v>
      </c>
      <c r="R21" s="68">
        <v>0</v>
      </c>
      <c r="S21" s="68">
        <v>18776.150000000001</v>
      </c>
      <c r="T21" s="68">
        <v>0</v>
      </c>
      <c r="U21" s="68">
        <v>1413.84</v>
      </c>
      <c r="V21" s="68">
        <v>18776.150000000001</v>
      </c>
      <c r="W21" s="68">
        <v>0</v>
      </c>
      <c r="X21" s="68">
        <v>506.96</v>
      </c>
      <c r="Y21" s="68">
        <v>18776.150000000001</v>
      </c>
      <c r="Z21" s="68">
        <v>0</v>
      </c>
      <c r="AA21" s="68">
        <v>1314.33</v>
      </c>
    </row>
    <row r="22" spans="2:27" x14ac:dyDescent="0.3">
      <c r="B22" s="3">
        <v>17</v>
      </c>
      <c r="C22" t="s">
        <v>109</v>
      </c>
      <c r="D22" s="3">
        <v>1273206</v>
      </c>
      <c r="E22">
        <v>27857736</v>
      </c>
      <c r="F22" s="5">
        <v>37303</v>
      </c>
      <c r="G22" s="5">
        <v>44256</v>
      </c>
      <c r="I22">
        <v>15</v>
      </c>
      <c r="J22" s="68">
        <v>551.76</v>
      </c>
      <c r="K22" s="68">
        <v>551.76</v>
      </c>
      <c r="L22" s="68">
        <v>202.04</v>
      </c>
      <c r="M22" s="68">
        <v>551.76</v>
      </c>
      <c r="N22" s="68">
        <v>0</v>
      </c>
      <c r="O22" s="68">
        <v>5.0199999999999996</v>
      </c>
      <c r="P22" s="68">
        <v>551.76</v>
      </c>
      <c r="Q22" s="68">
        <v>0</v>
      </c>
      <c r="R22" s="68">
        <v>0</v>
      </c>
      <c r="S22" s="68">
        <v>551.76</v>
      </c>
      <c r="T22" s="68">
        <v>0</v>
      </c>
      <c r="U22" s="68">
        <v>41.55</v>
      </c>
      <c r="V22" s="68">
        <v>551.76</v>
      </c>
      <c r="W22" s="68">
        <v>0</v>
      </c>
      <c r="X22" s="68">
        <v>14.89</v>
      </c>
      <c r="Y22" s="68">
        <v>551.76</v>
      </c>
      <c r="Z22" s="68">
        <v>0</v>
      </c>
      <c r="AA22" s="68">
        <v>38.619999999999997</v>
      </c>
    </row>
    <row r="23" spans="2:27" x14ac:dyDescent="0.3">
      <c r="B23" s="3">
        <v>18</v>
      </c>
      <c r="C23" t="s">
        <v>114</v>
      </c>
      <c r="D23" s="3">
        <v>1273222</v>
      </c>
      <c r="E23">
        <v>224297958</v>
      </c>
      <c r="F23" s="5">
        <v>38118</v>
      </c>
      <c r="G23" s="5">
        <v>44256</v>
      </c>
      <c r="I23">
        <v>88</v>
      </c>
      <c r="J23" s="68">
        <v>398.8</v>
      </c>
      <c r="K23" s="68">
        <v>398.8</v>
      </c>
      <c r="L23" s="68">
        <v>146.68</v>
      </c>
      <c r="M23" s="68">
        <v>0</v>
      </c>
      <c r="N23" s="68">
        <v>0</v>
      </c>
      <c r="O23" s="68">
        <v>0</v>
      </c>
      <c r="P23" s="68">
        <v>0</v>
      </c>
      <c r="Q23" s="68">
        <v>0</v>
      </c>
      <c r="R23" s="68">
        <v>0</v>
      </c>
      <c r="S23" s="68">
        <v>0</v>
      </c>
      <c r="T23" s="68">
        <v>0</v>
      </c>
      <c r="U23" s="68">
        <v>0</v>
      </c>
      <c r="V23" s="68">
        <v>0</v>
      </c>
      <c r="W23" s="68">
        <v>0</v>
      </c>
      <c r="X23" s="68">
        <v>0</v>
      </c>
      <c r="Y23" s="68">
        <v>398.8</v>
      </c>
      <c r="Z23" s="68">
        <v>0</v>
      </c>
      <c r="AA23" s="68">
        <v>27.91</v>
      </c>
    </row>
    <row r="24" spans="2:27" x14ac:dyDescent="0.3">
      <c r="B24" s="3">
        <v>19</v>
      </c>
      <c r="C24" t="s">
        <v>118</v>
      </c>
      <c r="D24" s="3">
        <v>1273227</v>
      </c>
      <c r="E24">
        <v>488778967</v>
      </c>
      <c r="F24" s="5">
        <v>23958</v>
      </c>
      <c r="G24" s="5">
        <v>44287</v>
      </c>
      <c r="I24">
        <v>52</v>
      </c>
      <c r="J24" s="68">
        <v>7587.52</v>
      </c>
      <c r="K24" s="68">
        <v>7587.52</v>
      </c>
      <c r="L24" s="68">
        <v>1224.94</v>
      </c>
      <c r="M24" s="68">
        <v>7587.52</v>
      </c>
      <c r="N24" s="68">
        <v>0</v>
      </c>
      <c r="O24" s="68">
        <v>69.040000000000006</v>
      </c>
      <c r="P24" s="68">
        <v>7587.52</v>
      </c>
      <c r="Q24" s="68">
        <v>0</v>
      </c>
      <c r="R24" s="68">
        <v>0</v>
      </c>
      <c r="S24" s="68">
        <v>7587.52</v>
      </c>
      <c r="T24" s="68">
        <v>0</v>
      </c>
      <c r="U24" s="68">
        <v>571.34</v>
      </c>
      <c r="V24" s="68">
        <v>7587.52</v>
      </c>
      <c r="W24" s="68">
        <v>0</v>
      </c>
      <c r="X24" s="68">
        <v>204.86</v>
      </c>
      <c r="Y24" s="68">
        <v>7587.52</v>
      </c>
      <c r="Z24" s="68">
        <v>0</v>
      </c>
      <c r="AA24" s="68">
        <v>531.13</v>
      </c>
    </row>
    <row r="25" spans="2:27" x14ac:dyDescent="0.3">
      <c r="B25" s="3">
        <v>20</v>
      </c>
      <c r="C25" t="s">
        <v>123</v>
      </c>
      <c r="D25" s="3">
        <v>1273229</v>
      </c>
      <c r="E25">
        <v>427222084</v>
      </c>
      <c r="F25" s="5">
        <v>20733</v>
      </c>
      <c r="G25" s="5">
        <v>44301</v>
      </c>
      <c r="I25">
        <v>44</v>
      </c>
      <c r="J25" s="68">
        <v>7482.43</v>
      </c>
      <c r="K25" s="68">
        <v>7482.43</v>
      </c>
      <c r="L25" s="68">
        <v>1285.9100000000001</v>
      </c>
      <c r="M25" s="68">
        <v>7482.43</v>
      </c>
      <c r="N25" s="68">
        <v>0</v>
      </c>
      <c r="O25" s="68">
        <v>68.08</v>
      </c>
      <c r="P25" s="68">
        <v>7482.43</v>
      </c>
      <c r="Q25" s="68">
        <v>0</v>
      </c>
      <c r="R25" s="68">
        <v>0</v>
      </c>
      <c r="S25" s="68">
        <v>7482.43</v>
      </c>
      <c r="T25" s="68">
        <v>0</v>
      </c>
      <c r="U25" s="68">
        <v>563.44000000000005</v>
      </c>
      <c r="V25" s="68">
        <v>7482.43</v>
      </c>
      <c r="W25" s="68">
        <v>0</v>
      </c>
      <c r="X25" s="68">
        <v>202.03</v>
      </c>
      <c r="Y25" s="68">
        <v>7482.43</v>
      </c>
      <c r="Z25" s="68">
        <v>0</v>
      </c>
      <c r="AA25" s="68">
        <v>523.77</v>
      </c>
    </row>
    <row r="26" spans="2:27" x14ac:dyDescent="0.3">
      <c r="B26" s="3">
        <v>21</v>
      </c>
      <c r="C26" t="s">
        <v>128</v>
      </c>
      <c r="D26" s="3">
        <v>1273241</v>
      </c>
      <c r="E26">
        <v>643255953</v>
      </c>
      <c r="F26" s="5">
        <v>30519</v>
      </c>
      <c r="G26" s="5">
        <v>44306</v>
      </c>
      <c r="I26">
        <v>42</v>
      </c>
      <c r="J26" s="68">
        <v>4305.05</v>
      </c>
      <c r="K26" s="68">
        <v>4305.05</v>
      </c>
      <c r="L26" s="68">
        <v>299.41000000000003</v>
      </c>
      <c r="M26" s="68">
        <v>4305.05</v>
      </c>
      <c r="N26" s="68">
        <v>0</v>
      </c>
      <c r="O26" s="68">
        <v>39.159999999999997</v>
      </c>
      <c r="P26" s="68">
        <v>4305.05</v>
      </c>
      <c r="Q26" s="68">
        <v>0</v>
      </c>
      <c r="R26" s="68">
        <v>0</v>
      </c>
      <c r="S26" s="68">
        <v>4305.05</v>
      </c>
      <c r="T26" s="68">
        <v>0</v>
      </c>
      <c r="U26" s="68">
        <v>324.17</v>
      </c>
      <c r="V26" s="68">
        <v>4305.05</v>
      </c>
      <c r="W26" s="68">
        <v>0</v>
      </c>
      <c r="X26" s="68">
        <v>331.49</v>
      </c>
      <c r="Y26" s="68">
        <v>4305.05</v>
      </c>
      <c r="Z26" s="68">
        <v>0</v>
      </c>
      <c r="AA26" s="68">
        <v>301.35000000000002</v>
      </c>
    </row>
    <row r="27" spans="2:27" x14ac:dyDescent="0.3">
      <c r="B27" s="3">
        <v>22</v>
      </c>
      <c r="C27" t="s">
        <v>134</v>
      </c>
      <c r="D27" s="3">
        <v>1273726</v>
      </c>
      <c r="E27">
        <v>441182677</v>
      </c>
      <c r="F27" s="5">
        <v>24505</v>
      </c>
      <c r="G27" s="5">
        <v>44317</v>
      </c>
      <c r="I27">
        <v>43</v>
      </c>
      <c r="J27" s="68">
        <v>7332.88</v>
      </c>
      <c r="K27" s="68">
        <v>7332.88</v>
      </c>
      <c r="L27" s="68">
        <v>1856.58</v>
      </c>
      <c r="M27" s="68">
        <v>7332.88</v>
      </c>
      <c r="N27" s="68">
        <v>0</v>
      </c>
      <c r="O27" s="68">
        <v>66.73</v>
      </c>
      <c r="P27" s="68">
        <v>7332.88</v>
      </c>
      <c r="Q27" s="68">
        <v>0</v>
      </c>
      <c r="R27" s="68">
        <v>0</v>
      </c>
      <c r="S27" s="68">
        <v>7332.88</v>
      </c>
      <c r="T27" s="68">
        <v>0</v>
      </c>
      <c r="U27" s="68">
        <v>552.16</v>
      </c>
      <c r="V27" s="68">
        <v>7332.88</v>
      </c>
      <c r="W27" s="68">
        <v>0</v>
      </c>
      <c r="X27" s="68">
        <v>564.63</v>
      </c>
      <c r="Y27" s="68">
        <v>7332.88</v>
      </c>
      <c r="Z27" s="68">
        <v>0</v>
      </c>
      <c r="AA27" s="68">
        <v>513.29999999999995</v>
      </c>
    </row>
    <row r="28" spans="2:27" x14ac:dyDescent="0.3">
      <c r="B28" s="3">
        <v>23</v>
      </c>
      <c r="C28" t="s">
        <v>140</v>
      </c>
      <c r="D28" s="3">
        <v>1274208</v>
      </c>
      <c r="E28">
        <v>321196995</v>
      </c>
      <c r="F28" s="5">
        <v>36786</v>
      </c>
      <c r="G28" s="5">
        <v>44317</v>
      </c>
      <c r="H28" s="5">
        <v>44377</v>
      </c>
      <c r="I28">
        <v>17</v>
      </c>
      <c r="J28" s="68">
        <v>1329.8</v>
      </c>
      <c r="K28" s="68">
        <v>1329.8</v>
      </c>
      <c r="L28" s="68">
        <v>491.6</v>
      </c>
      <c r="M28" s="68">
        <v>1329.8</v>
      </c>
      <c r="N28" s="68">
        <v>0</v>
      </c>
      <c r="O28" s="68">
        <v>12.1</v>
      </c>
      <c r="P28" s="68">
        <v>1329.8</v>
      </c>
      <c r="Q28" s="68">
        <v>0</v>
      </c>
      <c r="R28" s="68">
        <v>0</v>
      </c>
      <c r="S28" s="68">
        <v>1329.8</v>
      </c>
      <c r="T28" s="68">
        <v>0</v>
      </c>
      <c r="U28" s="68">
        <v>100.13</v>
      </c>
      <c r="V28" s="68">
        <v>1329.8</v>
      </c>
      <c r="W28" s="68">
        <v>0</v>
      </c>
      <c r="X28" s="68">
        <v>97.87</v>
      </c>
      <c r="Y28" s="68">
        <v>1329.8</v>
      </c>
      <c r="Z28" s="68">
        <v>0</v>
      </c>
      <c r="AA28" s="68">
        <v>93.08</v>
      </c>
    </row>
    <row r="29" spans="2:27" x14ac:dyDescent="0.3">
      <c r="B29" s="3">
        <v>24</v>
      </c>
      <c r="C29" t="s">
        <v>145</v>
      </c>
      <c r="D29" s="3">
        <v>1274210</v>
      </c>
      <c r="E29">
        <v>110509663</v>
      </c>
      <c r="F29" s="5">
        <v>28144</v>
      </c>
      <c r="G29" s="5">
        <v>44317</v>
      </c>
      <c r="I29">
        <v>43</v>
      </c>
      <c r="J29" s="68">
        <v>4086.9</v>
      </c>
      <c r="K29" s="68">
        <v>4086.9</v>
      </c>
      <c r="L29" s="68">
        <v>376.89</v>
      </c>
      <c r="M29" s="68">
        <v>4086.9</v>
      </c>
      <c r="N29" s="68">
        <v>0</v>
      </c>
      <c r="O29" s="68">
        <v>37.19</v>
      </c>
      <c r="P29" s="68">
        <v>4086.9</v>
      </c>
      <c r="Q29" s="68">
        <v>0</v>
      </c>
      <c r="R29" s="68">
        <v>0</v>
      </c>
      <c r="S29" s="68">
        <v>4086.9</v>
      </c>
      <c r="T29" s="68">
        <v>0</v>
      </c>
      <c r="U29" s="68">
        <v>307.74</v>
      </c>
      <c r="V29" s="68">
        <v>4086.9</v>
      </c>
      <c r="W29" s="68">
        <v>0</v>
      </c>
      <c r="X29" s="68">
        <v>110.35</v>
      </c>
      <c r="Y29" s="68">
        <v>4086.9</v>
      </c>
      <c r="Z29" s="68">
        <v>0</v>
      </c>
      <c r="AA29" s="68">
        <v>286.08999999999997</v>
      </c>
    </row>
    <row r="30" spans="2:27" x14ac:dyDescent="0.3">
      <c r="B30" s="3">
        <v>25</v>
      </c>
      <c r="C30" t="s">
        <v>149</v>
      </c>
      <c r="D30" s="3">
        <v>1274278</v>
      </c>
      <c r="E30">
        <v>637747720</v>
      </c>
      <c r="F30" s="5">
        <v>26430</v>
      </c>
      <c r="G30" s="5">
        <v>44287</v>
      </c>
      <c r="I30">
        <v>65</v>
      </c>
      <c r="J30" s="68">
        <v>24803.51</v>
      </c>
      <c r="K30" s="68">
        <v>24803.51</v>
      </c>
      <c r="L30" s="68">
        <v>10053.69</v>
      </c>
      <c r="M30" s="68">
        <v>0</v>
      </c>
      <c r="N30" s="68">
        <v>0</v>
      </c>
      <c r="O30" s="68">
        <v>0</v>
      </c>
      <c r="P30" s="68">
        <v>0</v>
      </c>
      <c r="Q30" s="68">
        <v>0</v>
      </c>
      <c r="R30" s="68">
        <v>0</v>
      </c>
      <c r="S30" s="68">
        <v>0</v>
      </c>
      <c r="T30" s="68">
        <v>0</v>
      </c>
      <c r="U30" s="68">
        <v>0</v>
      </c>
      <c r="V30" s="68">
        <v>0</v>
      </c>
      <c r="W30" s="68">
        <v>0</v>
      </c>
      <c r="X30" s="68">
        <v>0</v>
      </c>
      <c r="Y30" s="68">
        <v>14577.75</v>
      </c>
      <c r="Z30" s="68">
        <v>-838.23</v>
      </c>
      <c r="AA30" s="68">
        <v>0</v>
      </c>
    </row>
    <row r="31" spans="2:27" x14ac:dyDescent="0.3">
      <c r="B31" s="3">
        <v>26</v>
      </c>
      <c r="C31" t="s">
        <v>153</v>
      </c>
      <c r="D31" s="3">
        <v>1277049</v>
      </c>
      <c r="E31">
        <v>305302048</v>
      </c>
      <c r="F31" s="5">
        <v>36480</v>
      </c>
      <c r="G31" s="5">
        <v>44348</v>
      </c>
      <c r="I31">
        <v>22</v>
      </c>
      <c r="J31" s="68">
        <v>2103.91</v>
      </c>
      <c r="K31" s="68">
        <v>2103.91</v>
      </c>
      <c r="L31" s="68">
        <v>236.58</v>
      </c>
      <c r="M31" s="68">
        <v>2103.91</v>
      </c>
      <c r="N31" s="68">
        <v>0</v>
      </c>
      <c r="O31" s="68">
        <v>19.14</v>
      </c>
      <c r="P31" s="68">
        <v>2103.91</v>
      </c>
      <c r="Q31" s="68">
        <v>0</v>
      </c>
      <c r="R31" s="68">
        <v>0</v>
      </c>
      <c r="S31" s="68">
        <v>2103.91</v>
      </c>
      <c r="T31" s="68">
        <v>0</v>
      </c>
      <c r="U31" s="68">
        <v>158.41999999999999</v>
      </c>
      <c r="V31" s="68">
        <v>2103.91</v>
      </c>
      <c r="W31" s="68">
        <v>0</v>
      </c>
      <c r="X31" s="68">
        <v>162</v>
      </c>
      <c r="Y31" s="68">
        <v>2103.91</v>
      </c>
      <c r="Z31" s="68">
        <v>0</v>
      </c>
      <c r="AA31" s="68">
        <v>147.27000000000001</v>
      </c>
    </row>
    <row r="32" spans="2:27" x14ac:dyDescent="0.3">
      <c r="B32" s="3">
        <v>27</v>
      </c>
      <c r="C32" t="s">
        <v>159</v>
      </c>
      <c r="D32" s="3">
        <v>1277050</v>
      </c>
      <c r="E32">
        <v>222834134</v>
      </c>
      <c r="F32" s="5">
        <v>26351</v>
      </c>
      <c r="G32" s="5">
        <v>44362</v>
      </c>
      <c r="I32">
        <v>5</v>
      </c>
      <c r="J32" s="68">
        <v>276.58999999999997</v>
      </c>
      <c r="K32" s="68">
        <v>276.58999999999997</v>
      </c>
      <c r="L32" s="68">
        <v>101.83</v>
      </c>
      <c r="M32" s="68">
        <v>276.58999999999997</v>
      </c>
      <c r="N32" s="68">
        <v>0</v>
      </c>
      <c r="O32" s="68">
        <v>2.5099999999999998</v>
      </c>
      <c r="P32" s="68">
        <v>276.58999999999997</v>
      </c>
      <c r="Q32" s="68">
        <v>0</v>
      </c>
      <c r="R32" s="68">
        <v>0</v>
      </c>
      <c r="S32" s="68">
        <v>276.58999999999997</v>
      </c>
      <c r="T32" s="68">
        <v>0</v>
      </c>
      <c r="U32" s="68">
        <v>20.83</v>
      </c>
      <c r="V32" s="68">
        <v>276.58999999999997</v>
      </c>
      <c r="W32" s="68">
        <v>0</v>
      </c>
      <c r="X32" s="68">
        <v>21.3</v>
      </c>
      <c r="Y32" s="68">
        <v>276.58999999999997</v>
      </c>
      <c r="Z32" s="68">
        <v>0</v>
      </c>
      <c r="AA32" s="68">
        <v>19.36</v>
      </c>
    </row>
    <row r="33" spans="2:27" x14ac:dyDescent="0.3">
      <c r="B33" s="3">
        <v>28</v>
      </c>
      <c r="C33" t="s">
        <v>165</v>
      </c>
      <c r="D33" s="3">
        <v>1277051</v>
      </c>
      <c r="E33">
        <v>668874302</v>
      </c>
      <c r="F33" s="5">
        <v>22811</v>
      </c>
      <c r="G33" s="5">
        <v>44348</v>
      </c>
      <c r="I33">
        <v>17</v>
      </c>
      <c r="J33" s="68">
        <v>793.17</v>
      </c>
      <c r="K33" s="68">
        <v>793.17</v>
      </c>
      <c r="L33" s="68">
        <v>21</v>
      </c>
      <c r="M33" s="68">
        <v>793.17</v>
      </c>
      <c r="N33" s="68">
        <v>0</v>
      </c>
      <c r="O33" s="68">
        <v>7.21</v>
      </c>
      <c r="P33" s="68">
        <v>793.17</v>
      </c>
      <c r="Q33" s="68">
        <v>0</v>
      </c>
      <c r="R33" s="68">
        <v>0</v>
      </c>
      <c r="S33" s="68">
        <v>793.17</v>
      </c>
      <c r="T33" s="68">
        <v>0</v>
      </c>
      <c r="U33" s="68">
        <v>59.73</v>
      </c>
      <c r="V33" s="68">
        <v>793.17</v>
      </c>
      <c r="W33" s="68">
        <v>0</v>
      </c>
      <c r="X33" s="68">
        <v>21.42</v>
      </c>
      <c r="Y33" s="68">
        <v>793.17</v>
      </c>
      <c r="Z33" s="68">
        <v>0</v>
      </c>
      <c r="AA33" s="68">
        <v>55.52</v>
      </c>
    </row>
    <row r="34" spans="2:27" x14ac:dyDescent="0.3">
      <c r="B34" s="3">
        <v>29</v>
      </c>
      <c r="C34" t="s">
        <v>169</v>
      </c>
      <c r="D34" s="3">
        <v>1279194</v>
      </c>
      <c r="E34">
        <v>31391254</v>
      </c>
      <c r="F34" s="5">
        <v>35995</v>
      </c>
      <c r="G34" s="5">
        <v>44348</v>
      </c>
      <c r="I34">
        <v>14</v>
      </c>
      <c r="J34" s="68">
        <v>1276.02</v>
      </c>
      <c r="K34" s="68">
        <v>1276.02</v>
      </c>
      <c r="L34" s="68">
        <v>73.33</v>
      </c>
      <c r="M34" s="68">
        <v>1276.02</v>
      </c>
      <c r="N34" s="68">
        <v>0</v>
      </c>
      <c r="O34" s="68">
        <v>11.61</v>
      </c>
      <c r="P34" s="68">
        <v>1276.02</v>
      </c>
      <c r="Q34" s="68">
        <v>0</v>
      </c>
      <c r="R34" s="68">
        <v>0</v>
      </c>
      <c r="S34" s="68">
        <v>1276.02</v>
      </c>
      <c r="T34" s="68">
        <v>0</v>
      </c>
      <c r="U34" s="68">
        <v>96.08</v>
      </c>
      <c r="V34" s="68">
        <v>1276.02</v>
      </c>
      <c r="W34" s="68">
        <v>0</v>
      </c>
      <c r="X34" s="68">
        <v>98.25</v>
      </c>
      <c r="Y34" s="68">
        <v>1276.02</v>
      </c>
      <c r="Z34" s="68">
        <v>0</v>
      </c>
      <c r="AA34" s="68">
        <v>89.32</v>
      </c>
    </row>
    <row r="35" spans="2:27" x14ac:dyDescent="0.3">
      <c r="B35" s="3">
        <v>30</v>
      </c>
      <c r="C35" t="s">
        <v>173</v>
      </c>
      <c r="D35" s="3">
        <v>1279206</v>
      </c>
      <c r="E35">
        <v>445830943</v>
      </c>
      <c r="F35" s="5">
        <v>32268</v>
      </c>
      <c r="G35" s="5">
        <v>44348</v>
      </c>
      <c r="I35">
        <v>22</v>
      </c>
      <c r="J35" s="68">
        <v>2605.34</v>
      </c>
      <c r="K35" s="68">
        <v>2605.34</v>
      </c>
      <c r="L35" s="68">
        <v>438.5</v>
      </c>
      <c r="M35" s="68">
        <v>2605.34</v>
      </c>
      <c r="N35" s="68">
        <v>0</v>
      </c>
      <c r="O35" s="68">
        <v>23.71</v>
      </c>
      <c r="P35" s="68">
        <v>2605.34</v>
      </c>
      <c r="Q35" s="68">
        <v>0</v>
      </c>
      <c r="R35" s="68">
        <v>0</v>
      </c>
      <c r="S35" s="68">
        <v>2605.34</v>
      </c>
      <c r="T35" s="68">
        <v>0</v>
      </c>
      <c r="U35" s="68">
        <v>196.18</v>
      </c>
      <c r="V35" s="68">
        <v>2605.34</v>
      </c>
      <c r="W35" s="68">
        <v>0</v>
      </c>
      <c r="X35" s="68">
        <v>70.34</v>
      </c>
      <c r="Y35" s="68">
        <v>2605.34</v>
      </c>
      <c r="Z35" s="68">
        <v>0</v>
      </c>
      <c r="AA35" s="68">
        <v>182.37</v>
      </c>
    </row>
    <row r="36" spans="2:27" x14ac:dyDescent="0.3">
      <c r="B36" s="3">
        <v>31</v>
      </c>
      <c r="C36" t="s">
        <v>177</v>
      </c>
      <c r="D36" s="3">
        <v>1279207</v>
      </c>
      <c r="E36">
        <v>373168755</v>
      </c>
      <c r="F36" s="5">
        <v>28022</v>
      </c>
      <c r="G36" s="5">
        <v>44348</v>
      </c>
      <c r="I36">
        <v>8</v>
      </c>
      <c r="J36" s="68">
        <v>730.84</v>
      </c>
      <c r="K36" s="68">
        <v>730.84</v>
      </c>
      <c r="L36" s="68">
        <v>0.57999999999999996</v>
      </c>
      <c r="M36" s="68">
        <v>730.84</v>
      </c>
      <c r="N36" s="68">
        <v>0</v>
      </c>
      <c r="O36" s="68">
        <v>6.65</v>
      </c>
      <c r="P36" s="68">
        <v>730.84</v>
      </c>
      <c r="Q36" s="68">
        <v>0</v>
      </c>
      <c r="R36" s="68">
        <v>0</v>
      </c>
      <c r="S36" s="68">
        <v>730.84</v>
      </c>
      <c r="T36" s="68">
        <v>0</v>
      </c>
      <c r="U36" s="68">
        <v>55.03</v>
      </c>
      <c r="V36" s="68">
        <v>730.84</v>
      </c>
      <c r="W36" s="68">
        <v>0</v>
      </c>
      <c r="X36" s="68">
        <v>56.27</v>
      </c>
      <c r="Y36" s="68">
        <v>730.84</v>
      </c>
      <c r="Z36" s="68">
        <v>0</v>
      </c>
      <c r="AA36" s="68">
        <v>51.16</v>
      </c>
    </row>
    <row r="37" spans="2:27" x14ac:dyDescent="0.3">
      <c r="B37" s="3" t="s">
        <v>218</v>
      </c>
      <c r="I37">
        <f>SUM(I$7:I36)</f>
        <v>1878</v>
      </c>
      <c r="J37" s="68">
        <f>SUM(J$7:J36)</f>
        <v>248820.12</v>
      </c>
      <c r="K37" s="68">
        <f>SUM(K$7:K36)</f>
        <v>248820.12</v>
      </c>
      <c r="L37" s="68">
        <f>SUM(L$7:L36)</f>
        <v>56847.210000000021</v>
      </c>
      <c r="M37" s="68">
        <f>SUM(M$7:M36)</f>
        <v>212428.83</v>
      </c>
      <c r="N37" s="68">
        <f>SUM(N$7:N36)</f>
        <v>0</v>
      </c>
      <c r="O37" s="68">
        <f>SUM(O$7:O36)</f>
        <v>1933.0100000000002</v>
      </c>
      <c r="P37" s="68">
        <f>SUM(P$7:P36)</f>
        <v>212428.83</v>
      </c>
      <c r="Q37" s="68">
        <f>SUM(Q$7:Q36)</f>
        <v>0</v>
      </c>
      <c r="R37" s="68">
        <f>SUM(R$7:R36)</f>
        <v>0</v>
      </c>
      <c r="S37" s="68">
        <f>SUM(S$7:S36)</f>
        <v>212428.83</v>
      </c>
      <c r="T37" s="68">
        <f>SUM(T$7:T36)</f>
        <v>0</v>
      </c>
      <c r="U37" s="68">
        <f>SUM(U$7:U36)</f>
        <v>15995.890000000001</v>
      </c>
      <c r="V37" s="68">
        <f>SUM(V$7:V36)</f>
        <v>212428.83</v>
      </c>
      <c r="W37" s="68">
        <f>SUM(W$7:W36)</f>
        <v>0</v>
      </c>
      <c r="X37" s="68">
        <f>SUM(X$7:X36)</f>
        <v>8524.8799999999992</v>
      </c>
      <c r="Y37" s="68">
        <f>SUM(Y$7:Y36)</f>
        <v>227405.37999999998</v>
      </c>
      <c r="Z37" s="68">
        <f>SUM(Z$7:Z36)</f>
        <v>-838.23</v>
      </c>
      <c r="AA37" s="68">
        <f>SUM(AA$7:AA36)</f>
        <v>14897.93</v>
      </c>
    </row>
  </sheetData>
  <mergeCells count="5">
    <mergeCell ref="M5:O5"/>
    <mergeCell ref="P5:R5"/>
    <mergeCell ref="S5:U5"/>
    <mergeCell ref="V5:X5"/>
    <mergeCell ref="Y5:AA5"/>
  </mergeCells>
  <pageMargins left="0.7" right="0.7" top="0.75" bottom="0.75" header="0.3" footer="0.3"/>
  <pageSetup fitToWidth="0" fitToHeight="0" orientation="landscape" r:id="rId1"/>
  <colBreaks count="2" manualBreakCount="2">
    <brk id="18" max="1048575" man="1"/>
    <brk id="24" max="1048575" man="1"/>
  </colBreaks>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G11"/>
  <sheetViews>
    <sheetView showGridLines="0" workbookViewId="0">
      <pane ySplit="5" topLeftCell="A6" activePane="bottomLeft" state="frozen"/>
      <selection pane="bottomLeft" activeCell="A6" sqref="A6"/>
    </sheetView>
  </sheetViews>
  <sheetFormatPr defaultRowHeight="14.4" x14ac:dyDescent="0.3"/>
  <cols>
    <col min="1" max="1" width="1.109375" customWidth="1"/>
    <col min="2" max="2" width="18" bestFit="1" customWidth="1"/>
    <col min="3" max="4" width="18.33203125" style="68" customWidth="1"/>
    <col min="5" max="5" width="18.33203125" style="99" customWidth="1"/>
    <col min="6" max="6" width="18.33203125" style="68" customWidth="1"/>
    <col min="7" max="7" width="18.33203125" style="99" customWidth="1"/>
  </cols>
  <sheetData>
    <row r="1" spans="2:7" ht="15" customHeight="1" x14ac:dyDescent="0.3"/>
    <row r="2" spans="2:7" ht="15" customHeight="1" x14ac:dyDescent="0.3"/>
    <row r="3" spans="2:7" ht="15" customHeight="1" x14ac:dyDescent="0.3"/>
    <row r="4" spans="2:7" ht="15" customHeight="1" x14ac:dyDescent="0.3"/>
    <row r="5" spans="2:7" x14ac:dyDescent="0.3">
      <c r="B5" s="1" t="s">
        <v>988</v>
      </c>
      <c r="C5" s="67" t="s">
        <v>968</v>
      </c>
      <c r="D5" s="67" t="s">
        <v>974</v>
      </c>
      <c r="E5" s="98" t="s">
        <v>989</v>
      </c>
      <c r="F5" s="67" t="s">
        <v>975</v>
      </c>
      <c r="G5" s="98" t="s">
        <v>990</v>
      </c>
    </row>
    <row r="6" spans="2:7" x14ac:dyDescent="0.3">
      <c r="B6" t="s">
        <v>969</v>
      </c>
      <c r="C6" s="68">
        <v>212428.83</v>
      </c>
      <c r="D6" s="68">
        <v>0</v>
      </c>
      <c r="E6" s="99" t="str">
        <f t="shared" ref="E6:E10" si="0">IF(C6&lt;&gt;0,IF(D6&lt;&gt;0,D6/C6,""),"")</f>
        <v/>
      </c>
      <c r="F6" s="68">
        <v>1933.01</v>
      </c>
      <c r="G6" s="99">
        <f t="shared" ref="G6:G10" si="1">IF(C6&lt;&gt;0,IF(F6&lt;&gt;0,F6/C6,""),"")</f>
        <v>9.0995652520422955E-3</v>
      </c>
    </row>
    <row r="7" spans="2:7" x14ac:dyDescent="0.3">
      <c r="B7" t="s">
        <v>970</v>
      </c>
      <c r="C7" s="68">
        <v>212428.83</v>
      </c>
      <c r="D7" s="68">
        <v>0</v>
      </c>
      <c r="E7" s="99" t="str">
        <f t="shared" si="0"/>
        <v/>
      </c>
      <c r="F7" s="68">
        <v>0</v>
      </c>
      <c r="G7" s="99" t="str">
        <f t="shared" si="1"/>
        <v/>
      </c>
    </row>
    <row r="8" spans="2:7" x14ac:dyDescent="0.3">
      <c r="B8" t="s">
        <v>971</v>
      </c>
      <c r="C8" s="68">
        <v>212428.83</v>
      </c>
      <c r="D8" s="68">
        <v>0</v>
      </c>
      <c r="E8" s="99" t="str">
        <f t="shared" si="0"/>
        <v/>
      </c>
      <c r="F8" s="68">
        <v>15995.89</v>
      </c>
      <c r="G8" s="99">
        <f t="shared" si="1"/>
        <v>7.5299995767994399E-2</v>
      </c>
    </row>
    <row r="9" spans="2:7" x14ac:dyDescent="0.3">
      <c r="B9" t="s">
        <v>972</v>
      </c>
      <c r="C9" s="68">
        <v>212428.83</v>
      </c>
      <c r="D9" s="68">
        <v>0</v>
      </c>
      <c r="E9" s="99" t="str">
        <f t="shared" si="0"/>
        <v/>
      </c>
      <c r="F9" s="68">
        <v>8524.8799999999992</v>
      </c>
      <c r="G9" s="99">
        <f t="shared" si="1"/>
        <v>4.0130522773203614E-2</v>
      </c>
    </row>
    <row r="10" spans="2:7" x14ac:dyDescent="0.3">
      <c r="B10" t="s">
        <v>18</v>
      </c>
      <c r="C10" s="68">
        <v>227405.38</v>
      </c>
      <c r="D10" s="68">
        <v>-838.23</v>
      </c>
      <c r="E10" s="99">
        <f t="shared" si="0"/>
        <v>-3.6860605496668547E-3</v>
      </c>
      <c r="F10" s="68">
        <v>14897.93</v>
      </c>
      <c r="G10" s="99">
        <f t="shared" si="1"/>
        <v>6.5512654098157222E-2</v>
      </c>
    </row>
    <row r="11" spans="2:7" x14ac:dyDescent="0.3">
      <c r="B11" t="s">
        <v>218</v>
      </c>
      <c r="D11" s="68">
        <f>SUBTOTAL(109,Premieloonstaat_werkgever[Premie wn])</f>
        <v>-838.23</v>
      </c>
      <c r="F11" s="68">
        <f>SUBTOTAL(109,Premieloonstaat_werkgever[Premie wg])</f>
        <v>41351.71</v>
      </c>
    </row>
  </sheetData>
  <pageMargins left="0.7" right="0.7" top="0.75" bottom="0.75" header="0.3" footer="0.3"/>
  <pageSetup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F31"/>
  <sheetViews>
    <sheetView showGridLines="0" showRowColHeaders="0" workbookViewId="0">
      <pane ySplit="4" topLeftCell="A5" activePane="bottomLeft" state="frozen"/>
      <selection pane="bottomLeft" activeCell="A5" sqref="A5"/>
    </sheetView>
  </sheetViews>
  <sheetFormatPr defaultRowHeight="14.4" x14ac:dyDescent="0.3"/>
  <cols>
    <col min="1" max="1" width="1.109375" customWidth="1"/>
    <col min="2" max="2" width="60.6640625" customWidth="1"/>
    <col min="3" max="3" width="7.6640625" hidden="1" customWidth="1"/>
    <col min="4" max="4" width="10.6640625" customWidth="1"/>
    <col min="5" max="6" width="30.6640625" customWidth="1"/>
  </cols>
  <sheetData>
    <row r="1" ht="15" customHeight="1" x14ac:dyDescent="0.3"/>
    <row r="2" ht="15" customHeight="1" x14ac:dyDescent="0.3"/>
    <row r="3" ht="15" customHeight="1" x14ac:dyDescent="0.3"/>
    <row r="4" ht="15" customHeight="1" x14ac:dyDescent="0.3"/>
    <row r="19" spans="2:6" x14ac:dyDescent="0.3">
      <c r="B19" s="1" t="s">
        <v>25</v>
      </c>
    </row>
    <row r="20" spans="2:6" x14ac:dyDescent="0.3">
      <c r="B20" t="s">
        <v>20</v>
      </c>
      <c r="C20" s="3" t="s">
        <v>24</v>
      </c>
      <c r="D20" s="3" t="s">
        <v>21</v>
      </c>
      <c r="E20" s="3" t="s">
        <v>22</v>
      </c>
      <c r="F20" s="3" t="s">
        <v>23</v>
      </c>
    </row>
    <row r="21" spans="2:6" x14ac:dyDescent="0.3">
      <c r="B21" t="s">
        <v>8</v>
      </c>
      <c r="C21" s="3"/>
      <c r="D21" s="3"/>
      <c r="E21" s="4">
        <v>4.0000000000000001E-3</v>
      </c>
      <c r="F21" s="3"/>
    </row>
    <row r="22" spans="2:6" x14ac:dyDescent="0.3">
      <c r="B22" t="s">
        <v>9</v>
      </c>
      <c r="C22" s="3"/>
      <c r="D22" s="3"/>
      <c r="E22" s="3"/>
      <c r="F22" s="4">
        <v>0.19700000000000001</v>
      </c>
    </row>
    <row r="23" spans="2:6" x14ac:dyDescent="0.3">
      <c r="B23" t="s">
        <v>10</v>
      </c>
      <c r="C23" s="3"/>
      <c r="D23" s="3"/>
      <c r="E23" s="4">
        <v>7.5600000000000001E-2</v>
      </c>
      <c r="F23" s="3"/>
    </row>
    <row r="24" spans="2:6" x14ac:dyDescent="0.3">
      <c r="B24" t="s">
        <v>11</v>
      </c>
      <c r="C24" s="3"/>
      <c r="D24" s="3"/>
      <c r="E24" s="3"/>
      <c r="F24" s="4">
        <v>-7.5600000000000001E-2</v>
      </c>
    </row>
    <row r="25" spans="2:6" x14ac:dyDescent="0.3">
      <c r="B25" t="s">
        <v>12</v>
      </c>
      <c r="C25" s="3"/>
      <c r="D25" s="3"/>
      <c r="E25" s="3"/>
      <c r="F25" s="4">
        <v>7.5300000000000006E-2</v>
      </c>
    </row>
    <row r="26" spans="2:6" x14ac:dyDescent="0.3">
      <c r="B26" t="s">
        <v>13</v>
      </c>
      <c r="C26" s="3"/>
      <c r="D26" s="3"/>
      <c r="E26" s="3"/>
      <c r="F26" s="4">
        <v>5.4000000000000003E-3</v>
      </c>
    </row>
    <row r="27" spans="2:6" x14ac:dyDescent="0.3">
      <c r="B27" t="s">
        <v>14</v>
      </c>
      <c r="C27" s="3"/>
      <c r="D27" s="3"/>
      <c r="E27" s="3"/>
      <c r="F27" s="4">
        <v>2.7E-2</v>
      </c>
    </row>
    <row r="28" spans="2:6" x14ac:dyDescent="0.3">
      <c r="B28" t="s">
        <v>15</v>
      </c>
      <c r="C28" s="3"/>
      <c r="D28" s="3"/>
      <c r="E28" s="3"/>
      <c r="F28" s="4">
        <v>7.6999999999999999E-2</v>
      </c>
    </row>
    <row r="29" spans="2:6" x14ac:dyDescent="0.3">
      <c r="B29" t="s">
        <v>16</v>
      </c>
      <c r="C29" s="3"/>
      <c r="D29" s="3"/>
      <c r="E29" s="3"/>
      <c r="F29" s="4">
        <v>3.7000000000000002E-3</v>
      </c>
    </row>
    <row r="30" spans="2:6" x14ac:dyDescent="0.3">
      <c r="B30" t="s">
        <v>17</v>
      </c>
      <c r="C30" s="3"/>
      <c r="D30" s="3"/>
      <c r="E30" s="3"/>
      <c r="F30" s="4">
        <v>7.0000000000000007E-2</v>
      </c>
    </row>
    <row r="31" spans="2:6" x14ac:dyDescent="0.3">
      <c r="B31" t="s">
        <v>19</v>
      </c>
      <c r="C31" s="3"/>
      <c r="D31" s="3"/>
      <c r="E31" s="4">
        <v>5.7500000000000002E-2</v>
      </c>
      <c r="F31" s="3"/>
    </row>
  </sheetData>
  <pageMargins left="0.7" right="0.7" top="0.75" bottom="0.75" header="0.3" footer="0.3"/>
  <pageSetup fitToHeight="0"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I272"/>
  <sheetViews>
    <sheetView showGridLines="0" workbookViewId="0">
      <selection activeCell="B5" sqref="B5:I5"/>
    </sheetView>
  </sheetViews>
  <sheetFormatPr defaultRowHeight="14.4" outlineLevelRow="2" x14ac:dyDescent="0.3"/>
  <cols>
    <col min="1" max="1" width="1.109375" customWidth="1"/>
    <col min="2" max="2" width="9.5546875" bestFit="1" customWidth="1"/>
    <col min="3" max="3" width="33.5546875" bestFit="1" customWidth="1"/>
    <col min="4" max="4" width="11.6640625" style="3" bestFit="1" customWidth="1"/>
    <col min="5" max="5" width="27.109375" bestFit="1" customWidth="1"/>
    <col min="6" max="6" width="13.109375" customWidth="1"/>
    <col min="7" max="9" width="15.6640625" style="66" customWidth="1"/>
    <col min="10" max="10" width="0" hidden="1" customWidth="1"/>
  </cols>
  <sheetData>
    <row r="1" spans="2:9" ht="15" customHeight="1" x14ac:dyDescent="0.3"/>
    <row r="2" spans="2:9" ht="15" customHeight="1" x14ac:dyDescent="0.3"/>
    <row r="3" spans="2:9" ht="15" customHeight="1" x14ac:dyDescent="0.3"/>
    <row r="4" spans="2:9" ht="15" customHeight="1" x14ac:dyDescent="0.3"/>
    <row r="5" spans="2:9" x14ac:dyDescent="0.3">
      <c r="B5" s="465" t="s">
        <v>4</v>
      </c>
      <c r="C5" s="466"/>
      <c r="D5" s="466"/>
      <c r="E5" s="466"/>
      <c r="F5" s="466"/>
      <c r="G5" s="466"/>
      <c r="H5" s="466"/>
      <c r="I5" s="466"/>
    </row>
    <row r="6" spans="2:9" x14ac:dyDescent="0.3">
      <c r="B6" t="s">
        <v>765</v>
      </c>
      <c r="C6" t="s">
        <v>5</v>
      </c>
      <c r="D6" s="3" t="s">
        <v>7</v>
      </c>
      <c r="E6" t="s">
        <v>0</v>
      </c>
      <c r="F6" t="s">
        <v>991</v>
      </c>
      <c r="G6" s="66" t="s">
        <v>6</v>
      </c>
      <c r="H6" s="66" t="s">
        <v>1003</v>
      </c>
      <c r="I6" s="66" t="s">
        <v>992</v>
      </c>
    </row>
    <row r="7" spans="2:9" hidden="1" outlineLevel="2" x14ac:dyDescent="0.3">
      <c r="B7">
        <v>6321</v>
      </c>
      <c r="C7" t="s">
        <v>993</v>
      </c>
      <c r="D7" s="3">
        <v>1</v>
      </c>
      <c r="E7" t="s">
        <v>33</v>
      </c>
      <c r="F7" s="2">
        <v>4.0000000000000001E-3</v>
      </c>
      <c r="G7" s="66">
        <v>4959.6400000000003</v>
      </c>
      <c r="H7" s="66">
        <v>19.84</v>
      </c>
    </row>
    <row r="8" spans="2:9" hidden="1" outlineLevel="2" x14ac:dyDescent="0.3">
      <c r="B8">
        <v>6321</v>
      </c>
      <c r="C8" t="s">
        <v>993</v>
      </c>
      <c r="D8" s="3">
        <v>2</v>
      </c>
      <c r="E8" t="s">
        <v>39</v>
      </c>
      <c r="F8" s="2">
        <v>4.0000000000000001E-3</v>
      </c>
      <c r="G8" s="66">
        <v>14577.75</v>
      </c>
      <c r="H8" s="66">
        <v>58.32</v>
      </c>
    </row>
    <row r="9" spans="2:9" hidden="1" outlineLevel="2" x14ac:dyDescent="0.3">
      <c r="B9">
        <v>6321</v>
      </c>
      <c r="C9" t="s">
        <v>993</v>
      </c>
      <c r="D9" s="3">
        <v>3</v>
      </c>
      <c r="E9" t="s">
        <v>44</v>
      </c>
      <c r="F9" s="2">
        <v>4.0000000000000001E-3</v>
      </c>
      <c r="G9" s="66">
        <v>5236.97</v>
      </c>
      <c r="H9" s="66">
        <v>20.94</v>
      </c>
    </row>
    <row r="10" spans="2:9" hidden="1" outlineLevel="2" x14ac:dyDescent="0.3">
      <c r="B10">
        <v>6321</v>
      </c>
      <c r="C10" t="s">
        <v>993</v>
      </c>
      <c r="D10" s="3">
        <v>4</v>
      </c>
      <c r="E10" t="s">
        <v>49</v>
      </c>
      <c r="F10" s="2">
        <v>4.0000000000000001E-3</v>
      </c>
      <c r="G10" s="66">
        <v>7718.63</v>
      </c>
      <c r="H10" s="66">
        <v>30.87</v>
      </c>
    </row>
    <row r="11" spans="2:9" hidden="1" outlineLevel="2" x14ac:dyDescent="0.3">
      <c r="B11">
        <v>6321</v>
      </c>
      <c r="C11" t="s">
        <v>993</v>
      </c>
      <c r="D11" s="3">
        <v>5</v>
      </c>
      <c r="E11" t="s">
        <v>54</v>
      </c>
      <c r="F11" s="2">
        <v>4.0000000000000001E-3</v>
      </c>
      <c r="G11" s="66">
        <v>6681.51</v>
      </c>
      <c r="H11" s="66">
        <v>26.73</v>
      </c>
    </row>
    <row r="12" spans="2:9" hidden="1" outlineLevel="2" x14ac:dyDescent="0.3">
      <c r="B12">
        <v>6321</v>
      </c>
      <c r="C12" t="s">
        <v>993</v>
      </c>
      <c r="D12" s="3">
        <v>6</v>
      </c>
      <c r="E12" t="s">
        <v>58</v>
      </c>
      <c r="F12" s="2">
        <v>4.0000000000000001E-3</v>
      </c>
      <c r="G12" s="66">
        <v>11785.96</v>
      </c>
      <c r="H12" s="66">
        <v>47.14</v>
      </c>
    </row>
    <row r="13" spans="2:9" hidden="1" outlineLevel="2" x14ac:dyDescent="0.3">
      <c r="B13">
        <v>6321</v>
      </c>
      <c r="C13" t="s">
        <v>993</v>
      </c>
      <c r="D13" s="3">
        <v>7</v>
      </c>
      <c r="E13" t="s">
        <v>63</v>
      </c>
      <c r="F13" s="2">
        <v>4.0000000000000001E-3</v>
      </c>
      <c r="G13" s="66">
        <v>6552</v>
      </c>
      <c r="H13" s="66">
        <v>26.21</v>
      </c>
    </row>
    <row r="14" spans="2:9" hidden="1" outlineLevel="2" x14ac:dyDescent="0.3">
      <c r="B14">
        <v>6321</v>
      </c>
      <c r="C14" t="s">
        <v>993</v>
      </c>
      <c r="D14" s="3">
        <v>8</v>
      </c>
      <c r="E14" t="s">
        <v>68</v>
      </c>
      <c r="F14" s="2">
        <v>4.0000000000000001E-3</v>
      </c>
      <c r="G14" s="66">
        <v>5176.3</v>
      </c>
      <c r="H14" s="66">
        <v>20.71</v>
      </c>
    </row>
    <row r="15" spans="2:9" hidden="1" outlineLevel="2" x14ac:dyDescent="0.3">
      <c r="B15">
        <v>6321</v>
      </c>
      <c r="C15" t="s">
        <v>993</v>
      </c>
      <c r="D15" s="3">
        <v>9</v>
      </c>
      <c r="E15" t="s">
        <v>73</v>
      </c>
      <c r="F15" s="2">
        <v>4.0000000000000001E-3</v>
      </c>
      <c r="G15" s="66">
        <v>1808.3</v>
      </c>
      <c r="H15" s="66">
        <v>7.23</v>
      </c>
    </row>
    <row r="16" spans="2:9" hidden="1" outlineLevel="2" x14ac:dyDescent="0.3">
      <c r="B16">
        <v>6321</v>
      </c>
      <c r="C16" t="s">
        <v>993</v>
      </c>
      <c r="D16" s="3">
        <v>10</v>
      </c>
      <c r="E16" t="s">
        <v>79</v>
      </c>
      <c r="F16" s="2">
        <v>4.0000000000000001E-3</v>
      </c>
      <c r="G16" s="66">
        <v>1596.36</v>
      </c>
      <c r="H16" s="66">
        <v>6.39</v>
      </c>
    </row>
    <row r="17" spans="2:8" hidden="1" outlineLevel="2" x14ac:dyDescent="0.3">
      <c r="B17">
        <v>6321</v>
      </c>
      <c r="C17" t="s">
        <v>993</v>
      </c>
      <c r="D17" s="3">
        <v>11</v>
      </c>
      <c r="E17" t="s">
        <v>84</v>
      </c>
      <c r="F17" s="2">
        <v>4.0000000000000001E-3</v>
      </c>
      <c r="G17" s="66">
        <v>9191.67</v>
      </c>
      <c r="H17" s="66">
        <v>36.770000000000003</v>
      </c>
    </row>
    <row r="18" spans="2:8" hidden="1" outlineLevel="2" x14ac:dyDescent="0.3">
      <c r="B18">
        <v>6321</v>
      </c>
      <c r="C18" t="s">
        <v>993</v>
      </c>
      <c r="D18" s="3">
        <v>13</v>
      </c>
      <c r="E18" t="s">
        <v>88</v>
      </c>
      <c r="F18" s="2">
        <v>4.0000000000000001E-3</v>
      </c>
      <c r="G18" s="66">
        <v>3918.18</v>
      </c>
      <c r="H18" s="66">
        <v>15.67</v>
      </c>
    </row>
    <row r="19" spans="2:8" hidden="1" outlineLevel="2" x14ac:dyDescent="0.3">
      <c r="B19">
        <v>6321</v>
      </c>
      <c r="C19" t="s">
        <v>993</v>
      </c>
      <c r="D19" s="3">
        <v>14</v>
      </c>
      <c r="E19" t="s">
        <v>93</v>
      </c>
      <c r="F19" s="2">
        <v>4.0000000000000001E-3</v>
      </c>
      <c r="G19" s="66">
        <v>4009.8</v>
      </c>
      <c r="H19" s="66">
        <v>16.04</v>
      </c>
    </row>
    <row r="20" spans="2:8" hidden="1" outlineLevel="2" x14ac:dyDescent="0.3">
      <c r="B20">
        <v>6321</v>
      </c>
      <c r="C20" t="s">
        <v>993</v>
      </c>
      <c r="D20" s="3">
        <v>15</v>
      </c>
      <c r="E20" t="s">
        <v>98</v>
      </c>
      <c r="F20" s="2">
        <v>4.0000000000000001E-3</v>
      </c>
      <c r="G20" s="66">
        <v>2302.7399999999998</v>
      </c>
      <c r="H20" s="66">
        <v>9.2100000000000009</v>
      </c>
    </row>
    <row r="21" spans="2:8" hidden="1" outlineLevel="2" x14ac:dyDescent="0.3">
      <c r="B21">
        <v>6321</v>
      </c>
      <c r="C21" t="s">
        <v>993</v>
      </c>
      <c r="D21" s="3">
        <v>16</v>
      </c>
      <c r="E21" t="s">
        <v>104</v>
      </c>
      <c r="F21" s="2">
        <v>4.0000000000000001E-3</v>
      </c>
      <c r="G21" s="66">
        <v>12121.78</v>
      </c>
      <c r="H21" s="66">
        <v>48.48</v>
      </c>
    </row>
    <row r="22" spans="2:8" hidden="1" outlineLevel="2" x14ac:dyDescent="0.3">
      <c r="B22">
        <v>6321</v>
      </c>
      <c r="C22" t="s">
        <v>993</v>
      </c>
      <c r="D22" s="3">
        <v>17</v>
      </c>
      <c r="E22" t="s">
        <v>109</v>
      </c>
      <c r="F22" s="2">
        <v>4.0099999999999997E-3</v>
      </c>
      <c r="G22" s="66">
        <v>488.82</v>
      </c>
      <c r="H22" s="66">
        <v>1.96</v>
      </c>
    </row>
    <row r="23" spans="2:8" hidden="1" outlineLevel="2" x14ac:dyDescent="0.3">
      <c r="B23">
        <v>6321</v>
      </c>
      <c r="C23" t="s">
        <v>993</v>
      </c>
      <c r="D23" s="3">
        <v>18</v>
      </c>
      <c r="E23" t="s">
        <v>114</v>
      </c>
      <c r="F23" s="2">
        <v>4.0000000000000001E-3</v>
      </c>
      <c r="G23" s="66">
        <v>300</v>
      </c>
      <c r="H23" s="66">
        <v>1.2</v>
      </c>
    </row>
    <row r="24" spans="2:8" hidden="1" outlineLevel="2" x14ac:dyDescent="0.3">
      <c r="B24">
        <v>6321</v>
      </c>
      <c r="C24" t="s">
        <v>993</v>
      </c>
      <c r="D24" s="3">
        <v>19</v>
      </c>
      <c r="E24" t="s">
        <v>118</v>
      </c>
      <c r="F24" s="2">
        <v>4.0000000000000001E-3</v>
      </c>
      <c r="G24" s="66">
        <v>5820.84</v>
      </c>
      <c r="H24" s="66">
        <v>23.28</v>
      </c>
    </row>
    <row r="25" spans="2:8" hidden="1" outlineLevel="2" x14ac:dyDescent="0.3">
      <c r="B25">
        <v>6321</v>
      </c>
      <c r="C25" t="s">
        <v>993</v>
      </c>
      <c r="D25" s="3">
        <v>20</v>
      </c>
      <c r="E25" t="s">
        <v>123</v>
      </c>
      <c r="F25" s="2">
        <v>4.0000000000000001E-3</v>
      </c>
      <c r="G25" s="66">
        <v>7955.3</v>
      </c>
      <c r="H25" s="66">
        <v>31.82</v>
      </c>
    </row>
    <row r="26" spans="2:8" hidden="1" outlineLevel="2" x14ac:dyDescent="0.3">
      <c r="B26">
        <v>6321</v>
      </c>
      <c r="C26" t="s">
        <v>993</v>
      </c>
      <c r="D26" s="3">
        <v>21</v>
      </c>
      <c r="E26" t="s">
        <v>128</v>
      </c>
      <c r="F26" s="2">
        <v>4.0000000000000001E-3</v>
      </c>
      <c r="G26" s="66">
        <v>4558.8599999999997</v>
      </c>
      <c r="H26" s="66">
        <v>18.23</v>
      </c>
    </row>
    <row r="27" spans="2:8" hidden="1" outlineLevel="2" x14ac:dyDescent="0.3">
      <c r="B27">
        <v>6321</v>
      </c>
      <c r="C27" t="s">
        <v>993</v>
      </c>
      <c r="D27" s="3">
        <v>22</v>
      </c>
      <c r="E27" t="s">
        <v>134</v>
      </c>
      <c r="F27" s="2">
        <v>4.0000000000000001E-3</v>
      </c>
      <c r="G27" s="66">
        <v>7800</v>
      </c>
      <c r="H27" s="66">
        <v>31.2</v>
      </c>
    </row>
    <row r="28" spans="2:8" hidden="1" outlineLevel="2" x14ac:dyDescent="0.3">
      <c r="B28">
        <v>6321</v>
      </c>
      <c r="C28" t="s">
        <v>993</v>
      </c>
      <c r="D28" s="3">
        <v>23</v>
      </c>
      <c r="E28" t="s">
        <v>140</v>
      </c>
      <c r="F28" s="2">
        <v>4.0000000000000001E-3</v>
      </c>
      <c r="G28" s="66">
        <v>1364.99</v>
      </c>
      <c r="H28" s="66">
        <v>5.46</v>
      </c>
    </row>
    <row r="29" spans="2:8" hidden="1" outlineLevel="2" x14ac:dyDescent="0.3">
      <c r="B29">
        <v>6321</v>
      </c>
      <c r="C29" t="s">
        <v>993</v>
      </c>
      <c r="D29" s="3">
        <v>24</v>
      </c>
      <c r="E29" t="s">
        <v>145</v>
      </c>
      <c r="F29" s="2">
        <v>4.0000000000000001E-3</v>
      </c>
      <c r="G29" s="66">
        <v>3971.97</v>
      </c>
      <c r="H29" s="66">
        <v>15.89</v>
      </c>
    </row>
    <row r="30" spans="2:8" hidden="1" outlineLevel="2" x14ac:dyDescent="0.3">
      <c r="B30">
        <v>6321</v>
      </c>
      <c r="C30" t="s">
        <v>993</v>
      </c>
      <c r="D30" s="3">
        <v>26</v>
      </c>
      <c r="E30" t="s">
        <v>153</v>
      </c>
      <c r="F30" s="2">
        <v>4.0000000000000001E-3</v>
      </c>
      <c r="G30" s="66">
        <v>2200</v>
      </c>
      <c r="H30" s="66">
        <v>8.8000000000000007</v>
      </c>
    </row>
    <row r="31" spans="2:8" hidden="1" outlineLevel="2" x14ac:dyDescent="0.3">
      <c r="B31">
        <v>6321</v>
      </c>
      <c r="C31" t="s">
        <v>993</v>
      </c>
      <c r="D31" s="3">
        <v>27</v>
      </c>
      <c r="E31" t="s">
        <v>159</v>
      </c>
      <c r="F31" s="2">
        <v>4.0000000000000001E-3</v>
      </c>
      <c r="G31" s="66">
        <v>290.08999999999997</v>
      </c>
      <c r="H31" s="66">
        <v>1.1599999999999999</v>
      </c>
    </row>
    <row r="32" spans="2:8" hidden="1" outlineLevel="2" x14ac:dyDescent="0.3">
      <c r="B32">
        <v>6321</v>
      </c>
      <c r="C32" t="s">
        <v>993</v>
      </c>
      <c r="D32" s="3">
        <v>28</v>
      </c>
      <c r="E32" t="s">
        <v>165</v>
      </c>
      <c r="F32" s="2">
        <v>4.0000000000000001E-3</v>
      </c>
      <c r="G32" s="66">
        <v>822.14</v>
      </c>
      <c r="H32" s="66">
        <v>3.29</v>
      </c>
    </row>
    <row r="33" spans="2:9" hidden="1" outlineLevel="2" x14ac:dyDescent="0.3">
      <c r="B33">
        <v>6321</v>
      </c>
      <c r="C33" t="s">
        <v>993</v>
      </c>
      <c r="D33" s="3">
        <v>29</v>
      </c>
      <c r="E33" t="s">
        <v>169</v>
      </c>
      <c r="F33" s="2">
        <v>4.0000000000000001E-3</v>
      </c>
      <c r="G33" s="66">
        <v>1335</v>
      </c>
      <c r="H33" s="66">
        <v>5.34</v>
      </c>
    </row>
    <row r="34" spans="2:9" hidden="1" outlineLevel="2" x14ac:dyDescent="0.3">
      <c r="B34">
        <v>6321</v>
      </c>
      <c r="C34" t="s">
        <v>993</v>
      </c>
      <c r="D34" s="3">
        <v>30</v>
      </c>
      <c r="E34" t="s">
        <v>173</v>
      </c>
      <c r="F34" s="2">
        <v>4.0000000000000001E-3</v>
      </c>
      <c r="G34" s="66">
        <v>2750</v>
      </c>
      <c r="H34" s="66">
        <v>11</v>
      </c>
    </row>
    <row r="35" spans="2:9" hidden="1" outlineLevel="2" x14ac:dyDescent="0.3">
      <c r="B35">
        <v>6321</v>
      </c>
      <c r="C35" t="s">
        <v>993</v>
      </c>
      <c r="D35" s="3">
        <v>31</v>
      </c>
      <c r="E35" t="s">
        <v>177</v>
      </c>
      <c r="F35" s="2">
        <v>4.0000000000000001E-3</v>
      </c>
      <c r="G35" s="66">
        <v>777.7</v>
      </c>
      <c r="H35" s="66">
        <v>3.11</v>
      </c>
    </row>
    <row r="36" spans="2:9" outlineLevel="1" collapsed="1" x14ac:dyDescent="0.3">
      <c r="C36" s="100" t="s">
        <v>1004</v>
      </c>
      <c r="F36" s="2">
        <f>ROUND(((H36+I36)/G36),5)</f>
        <v>4.0000000000000001E-3</v>
      </c>
      <c r="G36" s="66">
        <f>SUBTOTAL(9,G7:G35)</f>
        <v>138073.30000000002</v>
      </c>
      <c r="H36" s="66">
        <f>SUBTOTAL(9,H7:H35)</f>
        <v>552.29</v>
      </c>
      <c r="I36" s="66">
        <f>SUBTOTAL(9,I7:I35)</f>
        <v>0</v>
      </c>
    </row>
    <row r="37" spans="2:9" hidden="1" outlineLevel="2" x14ac:dyDescent="0.3">
      <c r="B37">
        <v>7215</v>
      </c>
      <c r="C37" t="s">
        <v>994</v>
      </c>
      <c r="D37" s="3">
        <v>1</v>
      </c>
      <c r="E37" t="s">
        <v>33</v>
      </c>
      <c r="F37" s="2">
        <v>0.19700000000000001</v>
      </c>
      <c r="G37" s="66">
        <v>3759.7</v>
      </c>
      <c r="I37" s="66">
        <v>740.66</v>
      </c>
    </row>
    <row r="38" spans="2:9" hidden="1" outlineLevel="2" x14ac:dyDescent="0.3">
      <c r="B38">
        <v>7215</v>
      </c>
      <c r="C38" t="s">
        <v>994</v>
      </c>
      <c r="D38" s="3">
        <v>2</v>
      </c>
      <c r="E38" t="s">
        <v>39</v>
      </c>
      <c r="F38" s="2">
        <v>0.19700000000000001</v>
      </c>
      <c r="G38" s="66">
        <v>19489.71</v>
      </c>
      <c r="I38" s="66">
        <v>3839.46</v>
      </c>
    </row>
    <row r="39" spans="2:9" hidden="1" outlineLevel="2" x14ac:dyDescent="0.3">
      <c r="B39">
        <v>7215</v>
      </c>
      <c r="C39" t="s">
        <v>994</v>
      </c>
      <c r="D39" s="3">
        <v>3</v>
      </c>
      <c r="E39" t="s">
        <v>44</v>
      </c>
      <c r="F39" s="2">
        <v>0.19700000000000001</v>
      </c>
      <c r="G39" s="66">
        <v>4416.28</v>
      </c>
      <c r="I39" s="66">
        <v>870</v>
      </c>
    </row>
    <row r="40" spans="2:9" hidden="1" outlineLevel="2" x14ac:dyDescent="0.3">
      <c r="B40">
        <v>7215</v>
      </c>
      <c r="C40" t="s">
        <v>994</v>
      </c>
      <c r="D40" s="3">
        <v>4</v>
      </c>
      <c r="E40" t="s">
        <v>49</v>
      </c>
      <c r="F40" s="2">
        <v>0.19700000000000001</v>
      </c>
      <c r="G40" s="66">
        <v>6643.92</v>
      </c>
      <c r="I40" s="66">
        <v>1308.8399999999999</v>
      </c>
    </row>
    <row r="41" spans="2:9" hidden="1" outlineLevel="2" x14ac:dyDescent="0.3">
      <c r="B41">
        <v>7215</v>
      </c>
      <c r="C41" t="s">
        <v>994</v>
      </c>
      <c r="D41" s="3">
        <v>5</v>
      </c>
      <c r="E41" t="s">
        <v>54</v>
      </c>
      <c r="F41" s="2">
        <v>0.19700000000000001</v>
      </c>
      <c r="G41" s="66">
        <v>5722.86</v>
      </c>
      <c r="I41" s="66">
        <v>1127.4100000000001</v>
      </c>
    </row>
    <row r="42" spans="2:9" hidden="1" outlineLevel="2" x14ac:dyDescent="0.3">
      <c r="B42">
        <v>7215</v>
      </c>
      <c r="C42" t="s">
        <v>994</v>
      </c>
      <c r="D42" s="3">
        <v>6</v>
      </c>
      <c r="E42" t="s">
        <v>58</v>
      </c>
      <c r="F42" s="2">
        <v>0.19700000000000001</v>
      </c>
      <c r="G42" s="66">
        <v>9871.98</v>
      </c>
      <c r="I42" s="66">
        <v>1944.78</v>
      </c>
    </row>
    <row r="43" spans="2:9" hidden="1" outlineLevel="2" x14ac:dyDescent="0.3">
      <c r="B43">
        <v>7215</v>
      </c>
      <c r="C43" t="s">
        <v>994</v>
      </c>
      <c r="D43" s="3">
        <v>7</v>
      </c>
      <c r="E43" t="s">
        <v>63</v>
      </c>
      <c r="F43" s="2">
        <v>0.19700000000000001</v>
      </c>
      <c r="G43" s="66">
        <v>5218.68</v>
      </c>
      <c r="I43" s="66">
        <v>1028.07</v>
      </c>
    </row>
    <row r="44" spans="2:9" hidden="1" outlineLevel="2" x14ac:dyDescent="0.3">
      <c r="B44">
        <v>7215</v>
      </c>
      <c r="C44" t="s">
        <v>994</v>
      </c>
      <c r="D44" s="3">
        <v>8</v>
      </c>
      <c r="E44" t="s">
        <v>68</v>
      </c>
      <c r="F44" s="2">
        <v>0.19700000000000001</v>
      </c>
      <c r="G44" s="66">
        <v>3993.89</v>
      </c>
      <c r="I44" s="66">
        <v>786.79</v>
      </c>
    </row>
    <row r="45" spans="2:9" hidden="1" outlineLevel="2" x14ac:dyDescent="0.3">
      <c r="B45">
        <v>7215</v>
      </c>
      <c r="C45" t="s">
        <v>994</v>
      </c>
      <c r="D45" s="3">
        <v>9</v>
      </c>
      <c r="E45" t="s">
        <v>73</v>
      </c>
      <c r="F45" s="2">
        <v>0.19700000000000001</v>
      </c>
      <c r="G45" s="66">
        <v>1734.9</v>
      </c>
      <c r="I45" s="66">
        <v>341.78</v>
      </c>
    </row>
    <row r="46" spans="2:9" hidden="1" outlineLevel="2" x14ac:dyDescent="0.3">
      <c r="B46">
        <v>7215</v>
      </c>
      <c r="C46" t="s">
        <v>994</v>
      </c>
      <c r="D46" s="3">
        <v>10</v>
      </c>
      <c r="E46" t="s">
        <v>79</v>
      </c>
      <c r="F46" s="2">
        <v>0.19700000000000001</v>
      </c>
      <c r="G46" s="66">
        <v>1493.67</v>
      </c>
      <c r="I46" s="66">
        <v>294.25</v>
      </c>
    </row>
    <row r="47" spans="2:9" hidden="1" outlineLevel="2" x14ac:dyDescent="0.3">
      <c r="B47">
        <v>7215</v>
      </c>
      <c r="C47" t="s">
        <v>994</v>
      </c>
      <c r="D47" s="3">
        <v>11</v>
      </c>
      <c r="E47" t="s">
        <v>84</v>
      </c>
      <c r="F47" s="2">
        <v>0.19700000000000001</v>
      </c>
      <c r="G47" s="66">
        <v>7460.01</v>
      </c>
      <c r="I47" s="66">
        <v>1469.61</v>
      </c>
    </row>
    <row r="48" spans="2:9" hidden="1" outlineLevel="2" x14ac:dyDescent="0.3">
      <c r="B48">
        <v>7215</v>
      </c>
      <c r="C48" t="s">
        <v>994</v>
      </c>
      <c r="D48" s="3">
        <v>13</v>
      </c>
      <c r="E48" t="s">
        <v>88</v>
      </c>
      <c r="F48" s="2">
        <v>0.19700000000000001</v>
      </c>
      <c r="G48" s="66">
        <v>3958.8</v>
      </c>
      <c r="I48" s="66">
        <v>779.88</v>
      </c>
    </row>
    <row r="49" spans="2:9" hidden="1" outlineLevel="2" x14ac:dyDescent="0.3">
      <c r="B49">
        <v>7215</v>
      </c>
      <c r="C49" t="s">
        <v>994</v>
      </c>
      <c r="D49" s="3">
        <v>14</v>
      </c>
      <c r="E49" t="s">
        <v>93</v>
      </c>
      <c r="F49" s="2">
        <v>0.19700000000000001</v>
      </c>
      <c r="G49" s="66">
        <v>3757.44</v>
      </c>
      <c r="I49" s="66">
        <v>740.22</v>
      </c>
    </row>
    <row r="50" spans="2:9" hidden="1" outlineLevel="2" x14ac:dyDescent="0.3">
      <c r="B50">
        <v>7215</v>
      </c>
      <c r="C50" t="s">
        <v>994</v>
      </c>
      <c r="D50" s="3">
        <v>15</v>
      </c>
      <c r="E50" t="s">
        <v>98</v>
      </c>
      <c r="F50" s="2">
        <v>0.19700000000000001</v>
      </c>
      <c r="G50" s="66">
        <v>2348.58</v>
      </c>
      <c r="I50" s="66">
        <v>462.66</v>
      </c>
    </row>
    <row r="51" spans="2:9" hidden="1" outlineLevel="2" x14ac:dyDescent="0.3">
      <c r="B51">
        <v>7215</v>
      </c>
      <c r="C51" t="s">
        <v>994</v>
      </c>
      <c r="D51" s="3">
        <v>16</v>
      </c>
      <c r="E51" t="s">
        <v>104</v>
      </c>
      <c r="F51" s="2">
        <v>0.19700000000000001</v>
      </c>
      <c r="G51" s="66">
        <v>12210.36</v>
      </c>
      <c r="I51" s="66">
        <v>2405.4299999999998</v>
      </c>
    </row>
    <row r="52" spans="2:9" hidden="1" outlineLevel="2" x14ac:dyDescent="0.3">
      <c r="B52">
        <v>7215</v>
      </c>
      <c r="C52" t="s">
        <v>994</v>
      </c>
      <c r="D52" s="3">
        <v>17</v>
      </c>
      <c r="E52" t="s">
        <v>109</v>
      </c>
      <c r="F52" s="2">
        <v>0.19700000000000001</v>
      </c>
      <c r="G52" s="66">
        <v>507.71</v>
      </c>
      <c r="I52" s="66">
        <v>100.02</v>
      </c>
    </row>
    <row r="53" spans="2:9" hidden="1" outlineLevel="2" x14ac:dyDescent="0.3">
      <c r="B53">
        <v>7215</v>
      </c>
      <c r="C53" t="s">
        <v>994</v>
      </c>
      <c r="D53" s="3">
        <v>19</v>
      </c>
      <c r="E53" t="s">
        <v>118</v>
      </c>
      <c r="F53" s="2">
        <v>0.19700000000000001</v>
      </c>
      <c r="G53" s="66">
        <v>6016.16</v>
      </c>
      <c r="I53" s="66">
        <v>1185.18</v>
      </c>
    </row>
    <row r="54" spans="2:9" hidden="1" outlineLevel="2" x14ac:dyDescent="0.3">
      <c r="B54">
        <v>7215</v>
      </c>
      <c r="C54" t="s">
        <v>994</v>
      </c>
      <c r="D54" s="3">
        <v>20</v>
      </c>
      <c r="E54" t="s">
        <v>123</v>
      </c>
      <c r="F54" s="2">
        <v>0.19700000000000001</v>
      </c>
      <c r="G54" s="66">
        <v>8461.64</v>
      </c>
      <c r="I54" s="66">
        <v>1666.94</v>
      </c>
    </row>
    <row r="55" spans="2:9" hidden="1" outlineLevel="2" x14ac:dyDescent="0.3">
      <c r="B55">
        <v>7215</v>
      </c>
      <c r="C55" t="s">
        <v>994</v>
      </c>
      <c r="D55" s="3">
        <v>21</v>
      </c>
      <c r="E55" t="s">
        <v>128</v>
      </c>
      <c r="F55" s="2">
        <v>0.19700000000000001</v>
      </c>
      <c r="G55" s="66">
        <v>4856.18</v>
      </c>
      <c r="I55" s="66">
        <v>956.67</v>
      </c>
    </row>
    <row r="56" spans="2:9" hidden="1" outlineLevel="2" x14ac:dyDescent="0.3">
      <c r="B56">
        <v>7215</v>
      </c>
      <c r="C56" t="s">
        <v>994</v>
      </c>
      <c r="D56" s="3">
        <v>22</v>
      </c>
      <c r="E56" t="s">
        <v>134</v>
      </c>
      <c r="F56" s="2">
        <v>0.19700000000000001</v>
      </c>
      <c r="G56" s="66">
        <v>8363.24</v>
      </c>
      <c r="I56" s="66">
        <v>1647.56</v>
      </c>
    </row>
    <row r="57" spans="2:9" hidden="1" outlineLevel="2" x14ac:dyDescent="0.3">
      <c r="B57">
        <v>7215</v>
      </c>
      <c r="C57" t="s">
        <v>994</v>
      </c>
      <c r="D57" s="3">
        <v>23</v>
      </c>
      <c r="E57" t="s">
        <v>140</v>
      </c>
      <c r="F57" s="2">
        <v>0.19700000000000001</v>
      </c>
      <c r="G57" s="66">
        <v>1273.58</v>
      </c>
      <c r="I57" s="66">
        <v>250.9</v>
      </c>
    </row>
    <row r="58" spans="2:9" hidden="1" outlineLevel="2" x14ac:dyDescent="0.3">
      <c r="B58">
        <v>7215</v>
      </c>
      <c r="C58" t="s">
        <v>994</v>
      </c>
      <c r="D58" s="3">
        <v>24</v>
      </c>
      <c r="E58" t="s">
        <v>145</v>
      </c>
      <c r="F58" s="2">
        <v>0.19700000000000001</v>
      </c>
      <c r="G58" s="66">
        <v>4258.78</v>
      </c>
      <c r="I58" s="66">
        <v>838.98</v>
      </c>
    </row>
    <row r="59" spans="2:9" hidden="1" outlineLevel="2" x14ac:dyDescent="0.3">
      <c r="B59">
        <v>7215</v>
      </c>
      <c r="C59" t="s">
        <v>994</v>
      </c>
      <c r="D59" s="3">
        <v>26</v>
      </c>
      <c r="E59" t="s">
        <v>153</v>
      </c>
      <c r="F59" s="2">
        <v>0.19700000000000001</v>
      </c>
      <c r="G59" s="66">
        <v>2453.2199999999998</v>
      </c>
      <c r="I59" s="66">
        <v>483.28</v>
      </c>
    </row>
    <row r="60" spans="2:9" hidden="1" outlineLevel="2" x14ac:dyDescent="0.3">
      <c r="B60">
        <v>7215</v>
      </c>
      <c r="C60" t="s">
        <v>994</v>
      </c>
      <c r="D60" s="3">
        <v>27</v>
      </c>
      <c r="E60" t="s">
        <v>159</v>
      </c>
      <c r="F60" s="2">
        <v>0.19700999999999999</v>
      </c>
      <c r="G60" s="66">
        <v>323.48</v>
      </c>
      <c r="I60" s="66">
        <v>63.73</v>
      </c>
    </row>
    <row r="61" spans="2:9" hidden="1" outlineLevel="2" x14ac:dyDescent="0.3">
      <c r="B61">
        <v>7215</v>
      </c>
      <c r="C61" t="s">
        <v>994</v>
      </c>
      <c r="D61" s="3">
        <v>28</v>
      </c>
      <c r="E61" t="s">
        <v>165</v>
      </c>
      <c r="F61" s="2">
        <v>0.19700000000000001</v>
      </c>
      <c r="G61" s="66">
        <v>916.77</v>
      </c>
      <c r="I61" s="66">
        <v>180.6</v>
      </c>
    </row>
    <row r="62" spans="2:9" hidden="1" outlineLevel="2" x14ac:dyDescent="0.3">
      <c r="B62">
        <v>7215</v>
      </c>
      <c r="C62" t="s">
        <v>994</v>
      </c>
      <c r="D62" s="3">
        <v>29</v>
      </c>
      <c r="E62" t="s">
        <v>169</v>
      </c>
      <c r="F62" s="2">
        <v>0.19700000000000001</v>
      </c>
      <c r="G62" s="66">
        <v>1488.66</v>
      </c>
      <c r="I62" s="66">
        <v>293.27</v>
      </c>
    </row>
    <row r="63" spans="2:9" hidden="1" outlineLevel="2" x14ac:dyDescent="0.3">
      <c r="B63">
        <v>7215</v>
      </c>
      <c r="C63" t="s">
        <v>994</v>
      </c>
      <c r="D63" s="3">
        <v>30</v>
      </c>
      <c r="E63" t="s">
        <v>173</v>
      </c>
      <c r="F63" s="2">
        <v>0.19700000000000001</v>
      </c>
      <c r="G63" s="66">
        <v>3066.52</v>
      </c>
      <c r="I63" s="66">
        <v>604.11</v>
      </c>
    </row>
    <row r="64" spans="2:9" hidden="1" outlineLevel="2" x14ac:dyDescent="0.3">
      <c r="B64">
        <v>7215</v>
      </c>
      <c r="C64" t="s">
        <v>994</v>
      </c>
      <c r="D64" s="3">
        <v>31</v>
      </c>
      <c r="E64" t="s">
        <v>177</v>
      </c>
      <c r="F64" s="2">
        <v>0.19700000000000001</v>
      </c>
      <c r="G64" s="66">
        <v>867.21</v>
      </c>
      <c r="I64" s="66">
        <v>170.84</v>
      </c>
    </row>
    <row r="65" spans="2:9" outlineLevel="1" collapsed="1" x14ac:dyDescent="0.3">
      <c r="C65" s="1" t="s">
        <v>1005</v>
      </c>
      <c r="F65" s="2">
        <f>ROUND(((H65+I65)/G65),5)</f>
        <v>0.19700000000000001</v>
      </c>
      <c r="G65" s="66">
        <f>SUBTOTAL(9,G37:G64)</f>
        <v>134933.93</v>
      </c>
      <c r="H65" s="66">
        <f>SUBTOTAL(9,H37:H64)</f>
        <v>0</v>
      </c>
      <c r="I65" s="66">
        <f>SUBTOTAL(9,I37:I64)</f>
        <v>26581.919999999995</v>
      </c>
    </row>
    <row r="66" spans="2:9" hidden="1" outlineLevel="2" x14ac:dyDescent="0.3">
      <c r="B66">
        <v>7441</v>
      </c>
      <c r="C66" t="s">
        <v>995</v>
      </c>
      <c r="D66" s="3">
        <v>1</v>
      </c>
      <c r="E66" t="s">
        <v>33</v>
      </c>
      <c r="F66" s="2">
        <v>7.5600000000000001E-2</v>
      </c>
      <c r="G66" s="66">
        <v>1393.03</v>
      </c>
      <c r="H66" s="66">
        <v>105.31</v>
      </c>
    </row>
    <row r="67" spans="2:9" hidden="1" outlineLevel="2" x14ac:dyDescent="0.3">
      <c r="B67">
        <v>7441</v>
      </c>
      <c r="C67" t="s">
        <v>995</v>
      </c>
      <c r="D67" s="3">
        <v>2</v>
      </c>
      <c r="E67" t="s">
        <v>39</v>
      </c>
      <c r="F67" s="2">
        <v>7.5600000000000001E-2</v>
      </c>
      <c r="G67" s="66">
        <v>15593.97</v>
      </c>
      <c r="H67" s="66">
        <v>1178.9100000000001</v>
      </c>
    </row>
    <row r="68" spans="2:9" hidden="1" outlineLevel="2" x14ac:dyDescent="0.3">
      <c r="B68">
        <v>7441</v>
      </c>
      <c r="C68" t="s">
        <v>995</v>
      </c>
      <c r="D68" s="3">
        <v>3</v>
      </c>
      <c r="E68" t="s">
        <v>44</v>
      </c>
      <c r="F68" s="2">
        <v>7.5600000000000001E-2</v>
      </c>
      <c r="G68" s="66">
        <v>2210.9</v>
      </c>
      <c r="H68" s="66">
        <v>167.14</v>
      </c>
    </row>
    <row r="69" spans="2:9" hidden="1" outlineLevel="2" x14ac:dyDescent="0.3">
      <c r="B69">
        <v>7441</v>
      </c>
      <c r="C69" t="s">
        <v>995</v>
      </c>
      <c r="D69" s="3">
        <v>4</v>
      </c>
      <c r="E69" t="s">
        <v>49</v>
      </c>
      <c r="F69" s="2">
        <v>7.5600000000000001E-2</v>
      </c>
      <c r="G69" s="66">
        <v>3830.43</v>
      </c>
      <c r="H69" s="66">
        <v>289.58999999999997</v>
      </c>
    </row>
    <row r="70" spans="2:9" hidden="1" outlineLevel="2" x14ac:dyDescent="0.3">
      <c r="B70">
        <v>7441</v>
      </c>
      <c r="C70" t="s">
        <v>995</v>
      </c>
      <c r="D70" s="3">
        <v>5</v>
      </c>
      <c r="E70" t="s">
        <v>54</v>
      </c>
      <c r="F70" s="2">
        <v>7.5600000000000001E-2</v>
      </c>
      <c r="G70" s="66">
        <v>3280.74</v>
      </c>
      <c r="H70" s="66">
        <v>248.02</v>
      </c>
    </row>
    <row r="71" spans="2:9" hidden="1" outlineLevel="2" x14ac:dyDescent="0.3">
      <c r="B71">
        <v>7441</v>
      </c>
      <c r="C71" t="s">
        <v>995</v>
      </c>
      <c r="D71" s="3">
        <v>6</v>
      </c>
      <c r="E71" t="s">
        <v>58</v>
      </c>
      <c r="F71" s="2">
        <v>7.5600000000000001E-2</v>
      </c>
      <c r="G71" s="66">
        <v>5976.24</v>
      </c>
      <c r="H71" s="66">
        <v>451.8</v>
      </c>
    </row>
    <row r="72" spans="2:9" hidden="1" outlineLevel="2" x14ac:dyDescent="0.3">
      <c r="B72">
        <v>7441</v>
      </c>
      <c r="C72" t="s">
        <v>995</v>
      </c>
      <c r="D72" s="3">
        <v>7</v>
      </c>
      <c r="E72" t="s">
        <v>63</v>
      </c>
      <c r="F72" s="2">
        <v>7.5600000000000001E-2</v>
      </c>
      <c r="G72" s="66">
        <v>2881.23</v>
      </c>
      <c r="H72" s="66">
        <v>217.83</v>
      </c>
    </row>
    <row r="73" spans="2:9" hidden="1" outlineLevel="2" x14ac:dyDescent="0.3">
      <c r="B73">
        <v>7441</v>
      </c>
      <c r="C73" t="s">
        <v>995</v>
      </c>
      <c r="D73" s="3">
        <v>8</v>
      </c>
      <c r="E73" t="s">
        <v>68</v>
      </c>
      <c r="F73" s="2">
        <v>7.5600000000000001E-2</v>
      </c>
      <c r="G73" s="66">
        <v>1939.53</v>
      </c>
      <c r="H73" s="66">
        <v>146.62</v>
      </c>
    </row>
    <row r="74" spans="2:9" hidden="1" outlineLevel="2" x14ac:dyDescent="0.3">
      <c r="B74">
        <v>7441</v>
      </c>
      <c r="C74" t="s">
        <v>995</v>
      </c>
      <c r="D74" s="3">
        <v>9</v>
      </c>
      <c r="E74" t="s">
        <v>73</v>
      </c>
      <c r="F74" s="2">
        <v>7.5609999999999997E-2</v>
      </c>
      <c r="G74" s="66">
        <v>842.51</v>
      </c>
      <c r="H74" s="66">
        <v>63.7</v>
      </c>
    </row>
    <row r="75" spans="2:9" hidden="1" outlineLevel="2" x14ac:dyDescent="0.3">
      <c r="B75">
        <v>7441</v>
      </c>
      <c r="C75" t="s">
        <v>995</v>
      </c>
      <c r="D75" s="3">
        <v>10</v>
      </c>
      <c r="E75" t="s">
        <v>79</v>
      </c>
      <c r="F75" s="2">
        <v>7.5600000000000001E-2</v>
      </c>
      <c r="G75" s="66">
        <v>753.48</v>
      </c>
      <c r="H75" s="66">
        <v>56.96</v>
      </c>
    </row>
    <row r="76" spans="2:9" hidden="1" outlineLevel="2" x14ac:dyDescent="0.3">
      <c r="B76">
        <v>7441</v>
      </c>
      <c r="C76" t="s">
        <v>995</v>
      </c>
      <c r="D76" s="3">
        <v>11</v>
      </c>
      <c r="E76" t="s">
        <v>84</v>
      </c>
      <c r="F76" s="2">
        <v>7.5600000000000001E-2</v>
      </c>
      <c r="G76" s="66">
        <v>3564.27</v>
      </c>
      <c r="H76" s="66">
        <v>269.45999999999998</v>
      </c>
    </row>
    <row r="77" spans="2:9" hidden="1" outlineLevel="2" x14ac:dyDescent="0.3">
      <c r="B77">
        <v>7441</v>
      </c>
      <c r="C77" t="s">
        <v>995</v>
      </c>
      <c r="D77" s="3">
        <v>13</v>
      </c>
      <c r="E77" t="s">
        <v>88</v>
      </c>
      <c r="F77" s="2">
        <v>7.5600000000000001E-2</v>
      </c>
      <c r="G77" s="66">
        <v>1361.52</v>
      </c>
      <c r="H77" s="66">
        <v>102.93</v>
      </c>
    </row>
    <row r="78" spans="2:9" hidden="1" outlineLevel="2" x14ac:dyDescent="0.3">
      <c r="B78">
        <v>7441</v>
      </c>
      <c r="C78" t="s">
        <v>995</v>
      </c>
      <c r="D78" s="3">
        <v>14</v>
      </c>
      <c r="E78" t="s">
        <v>93</v>
      </c>
      <c r="F78" s="2">
        <v>7.5600000000000001E-2</v>
      </c>
      <c r="G78" s="66">
        <v>1160.28</v>
      </c>
      <c r="H78" s="66">
        <v>87.72</v>
      </c>
    </row>
    <row r="79" spans="2:9" hidden="1" outlineLevel="2" x14ac:dyDescent="0.3">
      <c r="B79">
        <v>7441</v>
      </c>
      <c r="C79" t="s">
        <v>995</v>
      </c>
      <c r="D79" s="3">
        <v>15</v>
      </c>
      <c r="E79" t="s">
        <v>98</v>
      </c>
      <c r="F79" s="2">
        <v>7.5620000000000007E-2</v>
      </c>
      <c r="G79" s="66">
        <v>725.22</v>
      </c>
      <c r="H79" s="66">
        <v>54.84</v>
      </c>
    </row>
    <row r="80" spans="2:9" hidden="1" outlineLevel="2" x14ac:dyDescent="0.3">
      <c r="B80">
        <v>7441</v>
      </c>
      <c r="C80" t="s">
        <v>995</v>
      </c>
      <c r="D80" s="3">
        <v>16</v>
      </c>
      <c r="E80" t="s">
        <v>104</v>
      </c>
      <c r="F80" s="2">
        <v>7.5600000000000001E-2</v>
      </c>
      <c r="G80" s="66">
        <v>8314.59</v>
      </c>
      <c r="H80" s="66">
        <v>628.59</v>
      </c>
    </row>
    <row r="81" spans="2:9" hidden="1" outlineLevel="2" x14ac:dyDescent="0.3">
      <c r="B81">
        <v>7441</v>
      </c>
      <c r="C81" t="s">
        <v>995</v>
      </c>
      <c r="D81" s="3">
        <v>19</v>
      </c>
      <c r="E81" t="s">
        <v>118</v>
      </c>
      <c r="F81" s="2">
        <v>7.5600000000000001E-2</v>
      </c>
      <c r="G81" s="66">
        <v>3893.09</v>
      </c>
      <c r="H81" s="66">
        <v>294.32</v>
      </c>
    </row>
    <row r="82" spans="2:9" hidden="1" outlineLevel="2" x14ac:dyDescent="0.3">
      <c r="B82">
        <v>7441</v>
      </c>
      <c r="C82" t="s">
        <v>995</v>
      </c>
      <c r="D82" s="3">
        <v>20</v>
      </c>
      <c r="E82" t="s">
        <v>123</v>
      </c>
      <c r="F82" s="2">
        <v>7.5600000000000001E-2</v>
      </c>
      <c r="G82" s="66">
        <v>5833.91</v>
      </c>
      <c r="H82" s="66">
        <v>441.05</v>
      </c>
    </row>
    <row r="83" spans="2:9" hidden="1" outlineLevel="2" x14ac:dyDescent="0.3">
      <c r="B83">
        <v>7441</v>
      </c>
      <c r="C83" t="s">
        <v>995</v>
      </c>
      <c r="D83" s="3">
        <v>21</v>
      </c>
      <c r="E83" t="s">
        <v>128</v>
      </c>
      <c r="F83" s="2">
        <v>7.5600000000000001E-2</v>
      </c>
      <c r="G83" s="66">
        <v>3116.1</v>
      </c>
      <c r="H83" s="66">
        <v>235.58</v>
      </c>
    </row>
    <row r="84" spans="2:9" hidden="1" outlineLevel="2" x14ac:dyDescent="0.3">
      <c r="B84">
        <v>7441</v>
      </c>
      <c r="C84" t="s">
        <v>995</v>
      </c>
      <c r="D84" s="3">
        <v>22</v>
      </c>
      <c r="E84" t="s">
        <v>134</v>
      </c>
      <c r="F84" s="2">
        <v>7.5600000000000001E-2</v>
      </c>
      <c r="G84" s="66">
        <v>5766.08</v>
      </c>
      <c r="H84" s="66">
        <v>435.92</v>
      </c>
    </row>
    <row r="85" spans="2:9" hidden="1" outlineLevel="2" x14ac:dyDescent="0.3">
      <c r="B85">
        <v>7441</v>
      </c>
      <c r="C85" t="s">
        <v>995</v>
      </c>
      <c r="D85" s="3">
        <v>23</v>
      </c>
      <c r="E85" t="s">
        <v>140</v>
      </c>
      <c r="F85" s="2">
        <v>7.5590000000000004E-2</v>
      </c>
      <c r="G85" s="66">
        <v>393.28</v>
      </c>
      <c r="H85" s="66">
        <v>29.73</v>
      </c>
    </row>
    <row r="86" spans="2:9" hidden="1" outlineLevel="2" x14ac:dyDescent="0.3">
      <c r="B86">
        <v>7441</v>
      </c>
      <c r="C86" t="s">
        <v>995</v>
      </c>
      <c r="D86" s="3">
        <v>24</v>
      </c>
      <c r="E86" t="s">
        <v>145</v>
      </c>
      <c r="F86" s="2">
        <v>7.5600000000000001E-2</v>
      </c>
      <c r="G86" s="66">
        <v>2455.3200000000002</v>
      </c>
      <c r="H86" s="66">
        <v>185.62</v>
      </c>
    </row>
    <row r="87" spans="2:9" hidden="1" outlineLevel="2" x14ac:dyDescent="0.3">
      <c r="B87">
        <v>7441</v>
      </c>
      <c r="C87" t="s">
        <v>995</v>
      </c>
      <c r="D87" s="3">
        <v>26</v>
      </c>
      <c r="E87" t="s">
        <v>153</v>
      </c>
      <c r="F87" s="2">
        <v>7.5600000000000001E-2</v>
      </c>
      <c r="G87" s="66">
        <v>1154.6400000000001</v>
      </c>
      <c r="H87" s="66">
        <v>87.29</v>
      </c>
    </row>
    <row r="88" spans="2:9" hidden="1" outlineLevel="2" x14ac:dyDescent="0.3">
      <c r="B88">
        <v>7441</v>
      </c>
      <c r="C88" t="s">
        <v>995</v>
      </c>
      <c r="D88" s="3">
        <v>27</v>
      </c>
      <c r="E88" t="s">
        <v>159</v>
      </c>
      <c r="F88" s="2">
        <v>7.5620000000000007E-2</v>
      </c>
      <c r="G88" s="66">
        <v>163.18</v>
      </c>
      <c r="H88" s="66">
        <v>12.34</v>
      </c>
    </row>
    <row r="89" spans="2:9" hidden="1" outlineLevel="2" x14ac:dyDescent="0.3">
      <c r="B89">
        <v>7441</v>
      </c>
      <c r="C89" t="s">
        <v>995</v>
      </c>
      <c r="D89" s="3">
        <v>28</v>
      </c>
      <c r="E89" t="s">
        <v>165</v>
      </c>
      <c r="F89" s="2">
        <v>7.5600000000000001E-2</v>
      </c>
      <c r="G89" s="66">
        <v>339.68</v>
      </c>
      <c r="H89" s="66">
        <v>25.68</v>
      </c>
    </row>
    <row r="90" spans="2:9" hidden="1" outlineLevel="2" x14ac:dyDescent="0.3">
      <c r="B90">
        <v>7441</v>
      </c>
      <c r="C90" t="s">
        <v>995</v>
      </c>
      <c r="D90" s="3">
        <v>29</v>
      </c>
      <c r="E90" t="s">
        <v>169</v>
      </c>
      <c r="F90" s="2">
        <v>7.5600000000000001E-2</v>
      </c>
      <c r="G90" s="66">
        <v>709.51</v>
      </c>
      <c r="H90" s="66">
        <v>53.64</v>
      </c>
    </row>
    <row r="91" spans="2:9" hidden="1" outlineLevel="2" x14ac:dyDescent="0.3">
      <c r="B91">
        <v>7441</v>
      </c>
      <c r="C91" t="s">
        <v>995</v>
      </c>
      <c r="D91" s="3">
        <v>30</v>
      </c>
      <c r="E91" t="s">
        <v>173</v>
      </c>
      <c r="F91" s="2">
        <v>7.5600000000000001E-2</v>
      </c>
      <c r="G91" s="66">
        <v>1767.94</v>
      </c>
      <c r="H91" s="66">
        <v>133.66</v>
      </c>
    </row>
    <row r="92" spans="2:9" hidden="1" outlineLevel="2" x14ac:dyDescent="0.3">
      <c r="B92">
        <v>7441</v>
      </c>
      <c r="C92" t="s">
        <v>995</v>
      </c>
      <c r="D92" s="3">
        <v>31</v>
      </c>
      <c r="E92" t="s">
        <v>177</v>
      </c>
      <c r="F92" s="2">
        <v>7.5600000000000001E-2</v>
      </c>
      <c r="G92" s="66">
        <v>578.66999999999996</v>
      </c>
      <c r="H92" s="66">
        <v>43.75</v>
      </c>
    </row>
    <row r="93" spans="2:9" outlineLevel="1" collapsed="1" x14ac:dyDescent="0.3">
      <c r="C93" s="1" t="s">
        <v>1006</v>
      </c>
      <c r="F93" s="2">
        <f>ROUND(((H93+I93)/G93),5)</f>
        <v>7.5600000000000001E-2</v>
      </c>
      <c r="G93" s="66">
        <f>SUBTOTAL(9,G66:G92)</f>
        <v>79999.34</v>
      </c>
      <c r="H93" s="66">
        <f>SUBTOTAL(9,H66:H92)</f>
        <v>6048</v>
      </c>
      <c r="I93" s="66">
        <f>SUBTOTAL(9,I66:I92)</f>
        <v>0</v>
      </c>
    </row>
    <row r="94" spans="2:9" hidden="1" outlineLevel="2" x14ac:dyDescent="0.3">
      <c r="B94">
        <v>7442</v>
      </c>
      <c r="C94" t="s">
        <v>994</v>
      </c>
      <c r="D94" s="3">
        <v>1</v>
      </c>
      <c r="E94" t="s">
        <v>33</v>
      </c>
      <c r="F94" s="2">
        <v>-7.5600000000000001E-2</v>
      </c>
      <c r="G94" s="66">
        <v>1393.03</v>
      </c>
      <c r="I94" s="66">
        <v>-105.31</v>
      </c>
    </row>
    <row r="95" spans="2:9" hidden="1" outlineLevel="2" x14ac:dyDescent="0.3">
      <c r="B95">
        <v>7442</v>
      </c>
      <c r="C95" t="s">
        <v>994</v>
      </c>
      <c r="D95" s="3">
        <v>2</v>
      </c>
      <c r="E95" t="s">
        <v>39</v>
      </c>
      <c r="F95" s="2">
        <v>-7.5600000000000001E-2</v>
      </c>
      <c r="G95" s="66">
        <v>15593.97</v>
      </c>
      <c r="I95" s="66">
        <v>-1178.9100000000001</v>
      </c>
    </row>
    <row r="96" spans="2:9" hidden="1" outlineLevel="2" x14ac:dyDescent="0.3">
      <c r="B96">
        <v>7442</v>
      </c>
      <c r="C96" t="s">
        <v>994</v>
      </c>
      <c r="D96" s="3">
        <v>3</v>
      </c>
      <c r="E96" t="s">
        <v>44</v>
      </c>
      <c r="F96" s="2">
        <v>-7.5600000000000001E-2</v>
      </c>
      <c r="G96" s="66">
        <v>2210.9</v>
      </c>
      <c r="I96" s="66">
        <v>-167.14</v>
      </c>
    </row>
    <row r="97" spans="2:9" hidden="1" outlineLevel="2" x14ac:dyDescent="0.3">
      <c r="B97">
        <v>7442</v>
      </c>
      <c r="C97" t="s">
        <v>994</v>
      </c>
      <c r="D97" s="3">
        <v>4</v>
      </c>
      <c r="E97" t="s">
        <v>49</v>
      </c>
      <c r="F97" s="2">
        <v>-7.5600000000000001E-2</v>
      </c>
      <c r="G97" s="66">
        <v>3830.43</v>
      </c>
      <c r="I97" s="66">
        <v>-289.58999999999997</v>
      </c>
    </row>
    <row r="98" spans="2:9" hidden="1" outlineLevel="2" x14ac:dyDescent="0.3">
      <c r="B98">
        <v>7442</v>
      </c>
      <c r="C98" t="s">
        <v>994</v>
      </c>
      <c r="D98" s="3">
        <v>5</v>
      </c>
      <c r="E98" t="s">
        <v>54</v>
      </c>
      <c r="F98" s="2">
        <v>-7.5600000000000001E-2</v>
      </c>
      <c r="G98" s="66">
        <v>3280.74</v>
      </c>
      <c r="I98" s="66">
        <v>-248.02</v>
      </c>
    </row>
    <row r="99" spans="2:9" hidden="1" outlineLevel="2" x14ac:dyDescent="0.3">
      <c r="B99">
        <v>7442</v>
      </c>
      <c r="C99" t="s">
        <v>994</v>
      </c>
      <c r="D99" s="3">
        <v>6</v>
      </c>
      <c r="E99" t="s">
        <v>58</v>
      </c>
      <c r="F99" s="2">
        <v>-7.5600000000000001E-2</v>
      </c>
      <c r="G99" s="66">
        <v>5976.24</v>
      </c>
      <c r="I99" s="66">
        <v>-451.8</v>
      </c>
    </row>
    <row r="100" spans="2:9" hidden="1" outlineLevel="2" x14ac:dyDescent="0.3">
      <c r="B100">
        <v>7442</v>
      </c>
      <c r="C100" t="s">
        <v>994</v>
      </c>
      <c r="D100" s="3">
        <v>7</v>
      </c>
      <c r="E100" t="s">
        <v>63</v>
      </c>
      <c r="F100" s="2">
        <v>-7.5600000000000001E-2</v>
      </c>
      <c r="G100" s="66">
        <v>2881.23</v>
      </c>
      <c r="I100" s="66">
        <v>-217.83</v>
      </c>
    </row>
    <row r="101" spans="2:9" hidden="1" outlineLevel="2" x14ac:dyDescent="0.3">
      <c r="B101">
        <v>7442</v>
      </c>
      <c r="C101" t="s">
        <v>994</v>
      </c>
      <c r="D101" s="3">
        <v>8</v>
      </c>
      <c r="E101" t="s">
        <v>68</v>
      </c>
      <c r="F101" s="2">
        <v>-7.5600000000000001E-2</v>
      </c>
      <c r="G101" s="66">
        <v>1939.53</v>
      </c>
      <c r="I101" s="66">
        <v>-146.62</v>
      </c>
    </row>
    <row r="102" spans="2:9" hidden="1" outlineLevel="2" x14ac:dyDescent="0.3">
      <c r="B102">
        <v>7442</v>
      </c>
      <c r="C102" t="s">
        <v>994</v>
      </c>
      <c r="D102" s="3">
        <v>9</v>
      </c>
      <c r="E102" t="s">
        <v>73</v>
      </c>
      <c r="F102" s="2">
        <v>-7.5609999999999997E-2</v>
      </c>
      <c r="G102" s="66">
        <v>842.51</v>
      </c>
      <c r="I102" s="66">
        <v>-63.7</v>
      </c>
    </row>
    <row r="103" spans="2:9" hidden="1" outlineLevel="2" x14ac:dyDescent="0.3">
      <c r="B103">
        <v>7442</v>
      </c>
      <c r="C103" t="s">
        <v>994</v>
      </c>
      <c r="D103" s="3">
        <v>10</v>
      </c>
      <c r="E103" t="s">
        <v>79</v>
      </c>
      <c r="F103" s="2">
        <v>-7.5600000000000001E-2</v>
      </c>
      <c r="G103" s="66">
        <v>753.48</v>
      </c>
      <c r="I103" s="66">
        <v>-56.96</v>
      </c>
    </row>
    <row r="104" spans="2:9" hidden="1" outlineLevel="2" x14ac:dyDescent="0.3">
      <c r="B104">
        <v>7442</v>
      </c>
      <c r="C104" t="s">
        <v>994</v>
      </c>
      <c r="D104" s="3">
        <v>11</v>
      </c>
      <c r="E104" t="s">
        <v>84</v>
      </c>
      <c r="F104" s="2">
        <v>-7.5600000000000001E-2</v>
      </c>
      <c r="G104" s="66">
        <v>3564.27</v>
      </c>
      <c r="I104" s="66">
        <v>-269.45999999999998</v>
      </c>
    </row>
    <row r="105" spans="2:9" hidden="1" outlineLevel="2" x14ac:dyDescent="0.3">
      <c r="B105">
        <v>7442</v>
      </c>
      <c r="C105" t="s">
        <v>994</v>
      </c>
      <c r="D105" s="3">
        <v>13</v>
      </c>
      <c r="E105" t="s">
        <v>88</v>
      </c>
      <c r="F105" s="2">
        <v>-7.5600000000000001E-2</v>
      </c>
      <c r="G105" s="66">
        <v>1361.52</v>
      </c>
      <c r="I105" s="66">
        <v>-102.93</v>
      </c>
    </row>
    <row r="106" spans="2:9" hidden="1" outlineLevel="2" x14ac:dyDescent="0.3">
      <c r="B106">
        <v>7442</v>
      </c>
      <c r="C106" t="s">
        <v>994</v>
      </c>
      <c r="D106" s="3">
        <v>14</v>
      </c>
      <c r="E106" t="s">
        <v>93</v>
      </c>
      <c r="F106" s="2">
        <v>-7.5600000000000001E-2</v>
      </c>
      <c r="G106" s="66">
        <v>1160.28</v>
      </c>
      <c r="I106" s="66">
        <v>-87.72</v>
      </c>
    </row>
    <row r="107" spans="2:9" hidden="1" outlineLevel="2" x14ac:dyDescent="0.3">
      <c r="B107">
        <v>7442</v>
      </c>
      <c r="C107" t="s">
        <v>994</v>
      </c>
      <c r="D107" s="3">
        <v>15</v>
      </c>
      <c r="E107" t="s">
        <v>98</v>
      </c>
      <c r="F107" s="2">
        <v>-7.5620000000000007E-2</v>
      </c>
      <c r="G107" s="66">
        <v>725.22</v>
      </c>
      <c r="I107" s="66">
        <v>-54.84</v>
      </c>
    </row>
    <row r="108" spans="2:9" hidden="1" outlineLevel="2" x14ac:dyDescent="0.3">
      <c r="B108">
        <v>7442</v>
      </c>
      <c r="C108" t="s">
        <v>994</v>
      </c>
      <c r="D108" s="3">
        <v>16</v>
      </c>
      <c r="E108" t="s">
        <v>104</v>
      </c>
      <c r="F108" s="2">
        <v>-7.5600000000000001E-2</v>
      </c>
      <c r="G108" s="66">
        <v>8314.59</v>
      </c>
      <c r="I108" s="66">
        <v>-628.59</v>
      </c>
    </row>
    <row r="109" spans="2:9" hidden="1" outlineLevel="2" x14ac:dyDescent="0.3">
      <c r="B109">
        <v>7442</v>
      </c>
      <c r="C109" t="s">
        <v>994</v>
      </c>
      <c r="D109" s="3">
        <v>19</v>
      </c>
      <c r="E109" t="s">
        <v>118</v>
      </c>
      <c r="F109" s="2">
        <v>-7.5600000000000001E-2</v>
      </c>
      <c r="G109" s="66">
        <v>3893.09</v>
      </c>
      <c r="I109" s="66">
        <v>-294.32</v>
      </c>
    </row>
    <row r="110" spans="2:9" hidden="1" outlineLevel="2" x14ac:dyDescent="0.3">
      <c r="B110">
        <v>7442</v>
      </c>
      <c r="C110" t="s">
        <v>994</v>
      </c>
      <c r="D110" s="3">
        <v>20</v>
      </c>
      <c r="E110" t="s">
        <v>123</v>
      </c>
      <c r="F110" s="2">
        <v>-7.5600000000000001E-2</v>
      </c>
      <c r="G110" s="66">
        <v>5833.91</v>
      </c>
      <c r="I110" s="66">
        <v>-441.05</v>
      </c>
    </row>
    <row r="111" spans="2:9" hidden="1" outlineLevel="2" x14ac:dyDescent="0.3">
      <c r="B111">
        <v>7442</v>
      </c>
      <c r="C111" t="s">
        <v>994</v>
      </c>
      <c r="D111" s="3">
        <v>21</v>
      </c>
      <c r="E111" t="s">
        <v>128</v>
      </c>
      <c r="F111" s="2">
        <v>-7.5600000000000001E-2</v>
      </c>
      <c r="G111" s="66">
        <v>3116.1</v>
      </c>
      <c r="I111" s="66">
        <v>-235.58</v>
      </c>
    </row>
    <row r="112" spans="2:9" hidden="1" outlineLevel="2" x14ac:dyDescent="0.3">
      <c r="B112">
        <v>7442</v>
      </c>
      <c r="C112" t="s">
        <v>994</v>
      </c>
      <c r="D112" s="3">
        <v>22</v>
      </c>
      <c r="E112" t="s">
        <v>134</v>
      </c>
      <c r="F112" s="2">
        <v>-7.5600000000000001E-2</v>
      </c>
      <c r="G112" s="66">
        <v>5766.08</v>
      </c>
      <c r="I112" s="66">
        <v>-435.92</v>
      </c>
    </row>
    <row r="113" spans="2:9" hidden="1" outlineLevel="2" x14ac:dyDescent="0.3">
      <c r="B113">
        <v>7442</v>
      </c>
      <c r="C113" t="s">
        <v>994</v>
      </c>
      <c r="D113" s="3">
        <v>23</v>
      </c>
      <c r="E113" t="s">
        <v>140</v>
      </c>
      <c r="F113" s="2">
        <v>-7.5590000000000004E-2</v>
      </c>
      <c r="G113" s="66">
        <v>393.28</v>
      </c>
      <c r="I113" s="66">
        <v>-29.73</v>
      </c>
    </row>
    <row r="114" spans="2:9" hidden="1" outlineLevel="2" x14ac:dyDescent="0.3">
      <c r="B114">
        <v>7442</v>
      </c>
      <c r="C114" t="s">
        <v>994</v>
      </c>
      <c r="D114" s="3">
        <v>24</v>
      </c>
      <c r="E114" t="s">
        <v>145</v>
      </c>
      <c r="F114" s="2">
        <v>-7.5600000000000001E-2</v>
      </c>
      <c r="G114" s="66">
        <v>2455.3200000000002</v>
      </c>
      <c r="I114" s="66">
        <v>-185.62</v>
      </c>
    </row>
    <row r="115" spans="2:9" hidden="1" outlineLevel="2" x14ac:dyDescent="0.3">
      <c r="B115">
        <v>7442</v>
      </c>
      <c r="C115" t="s">
        <v>994</v>
      </c>
      <c r="D115" s="3">
        <v>26</v>
      </c>
      <c r="E115" t="s">
        <v>153</v>
      </c>
      <c r="F115" s="2">
        <v>-7.5600000000000001E-2</v>
      </c>
      <c r="G115" s="66">
        <v>1154.6400000000001</v>
      </c>
      <c r="I115" s="66">
        <v>-87.29</v>
      </c>
    </row>
    <row r="116" spans="2:9" hidden="1" outlineLevel="2" x14ac:dyDescent="0.3">
      <c r="B116">
        <v>7442</v>
      </c>
      <c r="C116" t="s">
        <v>994</v>
      </c>
      <c r="D116" s="3">
        <v>27</v>
      </c>
      <c r="E116" t="s">
        <v>159</v>
      </c>
      <c r="F116" s="2">
        <v>-7.5620000000000007E-2</v>
      </c>
      <c r="G116" s="66">
        <v>163.18</v>
      </c>
      <c r="I116" s="66">
        <v>-12.34</v>
      </c>
    </row>
    <row r="117" spans="2:9" hidden="1" outlineLevel="2" x14ac:dyDescent="0.3">
      <c r="B117">
        <v>7442</v>
      </c>
      <c r="C117" t="s">
        <v>994</v>
      </c>
      <c r="D117" s="3">
        <v>28</v>
      </c>
      <c r="E117" t="s">
        <v>165</v>
      </c>
      <c r="F117" s="2">
        <v>-7.5600000000000001E-2</v>
      </c>
      <c r="G117" s="66">
        <v>339.68</v>
      </c>
      <c r="I117" s="66">
        <v>-25.68</v>
      </c>
    </row>
    <row r="118" spans="2:9" hidden="1" outlineLevel="2" x14ac:dyDescent="0.3">
      <c r="B118">
        <v>7442</v>
      </c>
      <c r="C118" t="s">
        <v>994</v>
      </c>
      <c r="D118" s="3">
        <v>29</v>
      </c>
      <c r="E118" t="s">
        <v>169</v>
      </c>
      <c r="F118" s="2">
        <v>-7.5600000000000001E-2</v>
      </c>
      <c r="G118" s="66">
        <v>709.51</v>
      </c>
      <c r="I118" s="66">
        <v>-53.64</v>
      </c>
    </row>
    <row r="119" spans="2:9" hidden="1" outlineLevel="2" x14ac:dyDescent="0.3">
      <c r="B119">
        <v>7442</v>
      </c>
      <c r="C119" t="s">
        <v>994</v>
      </c>
      <c r="D119" s="3">
        <v>30</v>
      </c>
      <c r="E119" t="s">
        <v>173</v>
      </c>
      <c r="F119" s="2">
        <v>-7.5600000000000001E-2</v>
      </c>
      <c r="G119" s="66">
        <v>1767.94</v>
      </c>
      <c r="I119" s="66">
        <v>-133.66</v>
      </c>
    </row>
    <row r="120" spans="2:9" hidden="1" outlineLevel="2" x14ac:dyDescent="0.3">
      <c r="B120">
        <v>7442</v>
      </c>
      <c r="C120" t="s">
        <v>994</v>
      </c>
      <c r="D120" s="3">
        <v>31</v>
      </c>
      <c r="E120" t="s">
        <v>177</v>
      </c>
      <c r="F120" s="2">
        <v>-7.5600000000000001E-2</v>
      </c>
      <c r="G120" s="66">
        <v>578.66999999999996</v>
      </c>
      <c r="I120" s="66">
        <v>-43.75</v>
      </c>
    </row>
    <row r="121" spans="2:9" outlineLevel="1" collapsed="1" x14ac:dyDescent="0.3">
      <c r="C121" s="1" t="s">
        <v>1005</v>
      </c>
      <c r="F121" s="2">
        <f>ROUND(((H121+I121)/G121),5)</f>
        <v>-7.5600000000000001E-2</v>
      </c>
      <c r="G121" s="66">
        <f>SUBTOTAL(9,G94:G120)</f>
        <v>79999.34</v>
      </c>
      <c r="H121" s="66">
        <f>SUBTOTAL(9,H94:H120)</f>
        <v>0</v>
      </c>
      <c r="I121" s="66">
        <f>SUBTOTAL(9,I94:I120)</f>
        <v>-6048</v>
      </c>
    </row>
    <row r="122" spans="2:9" hidden="1" outlineLevel="2" x14ac:dyDescent="0.3">
      <c r="B122">
        <v>8015</v>
      </c>
      <c r="C122" t="s">
        <v>996</v>
      </c>
      <c r="D122" s="3">
        <v>1</v>
      </c>
      <c r="E122" t="s">
        <v>33</v>
      </c>
      <c r="F122" s="2">
        <v>7.5300000000000006E-2</v>
      </c>
      <c r="G122" s="66">
        <v>10476.049999999999</v>
      </c>
      <c r="I122" s="66">
        <v>788.84</v>
      </c>
    </row>
    <row r="123" spans="2:9" hidden="1" outlineLevel="2" x14ac:dyDescent="0.3">
      <c r="B123">
        <v>8015</v>
      </c>
      <c r="C123" t="s">
        <v>996</v>
      </c>
      <c r="D123" s="3">
        <v>2</v>
      </c>
      <c r="E123" t="s">
        <v>39</v>
      </c>
      <c r="F123" s="2">
        <v>7.5300000000000006E-2</v>
      </c>
      <c r="G123" s="66">
        <v>29155.5</v>
      </c>
      <c r="I123" s="66">
        <v>2195.4</v>
      </c>
    </row>
    <row r="124" spans="2:9" hidden="1" outlineLevel="2" x14ac:dyDescent="0.3">
      <c r="B124">
        <v>8015</v>
      </c>
      <c r="C124" t="s">
        <v>996</v>
      </c>
      <c r="D124" s="3">
        <v>3</v>
      </c>
      <c r="E124" t="s">
        <v>44</v>
      </c>
      <c r="F124" s="2">
        <v>7.5300000000000006E-2</v>
      </c>
      <c r="G124" s="66">
        <v>8934.2099999999991</v>
      </c>
      <c r="I124" s="66">
        <v>672.75</v>
      </c>
    </row>
    <row r="125" spans="2:9" hidden="1" outlineLevel="2" x14ac:dyDescent="0.3">
      <c r="B125">
        <v>8015</v>
      </c>
      <c r="C125" t="s">
        <v>996</v>
      </c>
      <c r="D125" s="3">
        <v>4</v>
      </c>
      <c r="E125" t="s">
        <v>49</v>
      </c>
      <c r="F125" s="2">
        <v>7.5300000000000006E-2</v>
      </c>
      <c r="G125" s="66">
        <v>14006.09</v>
      </c>
      <c r="I125" s="66">
        <v>1054.6600000000001</v>
      </c>
    </row>
    <row r="126" spans="2:9" hidden="1" outlineLevel="2" x14ac:dyDescent="0.3">
      <c r="B126">
        <v>8015</v>
      </c>
      <c r="C126" t="s">
        <v>996</v>
      </c>
      <c r="D126" s="3">
        <v>5</v>
      </c>
      <c r="E126" t="s">
        <v>54</v>
      </c>
      <c r="F126" s="2">
        <v>7.5300000000000006E-2</v>
      </c>
      <c r="G126" s="66">
        <v>11393.96</v>
      </c>
      <c r="I126" s="66">
        <v>857.97</v>
      </c>
    </row>
    <row r="127" spans="2:9" hidden="1" outlineLevel="2" x14ac:dyDescent="0.3">
      <c r="B127">
        <v>8015</v>
      </c>
      <c r="C127" t="s">
        <v>996</v>
      </c>
      <c r="D127" s="3">
        <v>6</v>
      </c>
      <c r="E127" t="s">
        <v>58</v>
      </c>
      <c r="F127" s="2">
        <v>7.5300000000000006E-2</v>
      </c>
      <c r="G127" s="66">
        <v>20375.02</v>
      </c>
      <c r="I127" s="66">
        <v>1534.23</v>
      </c>
    </row>
    <row r="128" spans="2:9" hidden="1" outlineLevel="2" x14ac:dyDescent="0.3">
      <c r="B128">
        <v>8015</v>
      </c>
      <c r="C128" t="s">
        <v>996</v>
      </c>
      <c r="D128" s="3">
        <v>7</v>
      </c>
      <c r="E128" t="s">
        <v>63</v>
      </c>
      <c r="F128" s="2">
        <v>7.5300000000000006E-2</v>
      </c>
      <c r="G128" s="66">
        <v>12077.96</v>
      </c>
      <c r="I128" s="66">
        <v>909.47</v>
      </c>
    </row>
    <row r="129" spans="2:9" hidden="1" outlineLevel="2" x14ac:dyDescent="0.3">
      <c r="B129">
        <v>8015</v>
      </c>
      <c r="C129" t="s">
        <v>996</v>
      </c>
      <c r="D129" s="3">
        <v>8</v>
      </c>
      <c r="E129" t="s">
        <v>68</v>
      </c>
      <c r="F129" s="2">
        <v>7.5300000000000006E-2</v>
      </c>
      <c r="G129" s="66">
        <v>8499.9699999999993</v>
      </c>
      <c r="I129" s="66">
        <v>640.04999999999995</v>
      </c>
    </row>
    <row r="130" spans="2:9" hidden="1" outlineLevel="2" x14ac:dyDescent="0.3">
      <c r="B130">
        <v>8015</v>
      </c>
      <c r="C130" t="s">
        <v>996</v>
      </c>
      <c r="D130" s="3">
        <v>9</v>
      </c>
      <c r="E130" t="s">
        <v>73</v>
      </c>
      <c r="F130" s="2">
        <v>7.5300000000000006E-2</v>
      </c>
      <c r="G130" s="66">
        <v>2102.5700000000002</v>
      </c>
      <c r="I130" s="66">
        <v>158.32</v>
      </c>
    </row>
    <row r="131" spans="2:9" hidden="1" outlineLevel="2" x14ac:dyDescent="0.3">
      <c r="B131">
        <v>8015</v>
      </c>
      <c r="C131" t="s">
        <v>996</v>
      </c>
      <c r="D131" s="3">
        <v>10</v>
      </c>
      <c r="E131" t="s">
        <v>79</v>
      </c>
      <c r="F131" s="2">
        <v>7.5300000000000006E-2</v>
      </c>
      <c r="G131" s="66">
        <v>3927.31</v>
      </c>
      <c r="I131" s="66">
        <v>295.73</v>
      </c>
    </row>
    <row r="132" spans="2:9" hidden="1" outlineLevel="2" x14ac:dyDescent="0.3">
      <c r="B132">
        <v>8015</v>
      </c>
      <c r="C132" t="s">
        <v>996</v>
      </c>
      <c r="D132" s="3">
        <v>11</v>
      </c>
      <c r="E132" t="s">
        <v>84</v>
      </c>
      <c r="F132" s="2">
        <v>7.5300000000000006E-2</v>
      </c>
      <c r="G132" s="66">
        <v>15586.44</v>
      </c>
      <c r="I132" s="66">
        <v>1173.6600000000001</v>
      </c>
    </row>
    <row r="133" spans="2:9" hidden="1" outlineLevel="2" x14ac:dyDescent="0.3">
      <c r="B133">
        <v>8015</v>
      </c>
      <c r="C133" t="s">
        <v>996</v>
      </c>
      <c r="D133" s="3">
        <v>13</v>
      </c>
      <c r="E133" t="s">
        <v>88</v>
      </c>
      <c r="F133" s="2">
        <v>7.5300000000000006E-2</v>
      </c>
      <c r="G133" s="66">
        <v>6032.97</v>
      </c>
      <c r="I133" s="66">
        <v>454.28</v>
      </c>
    </row>
    <row r="134" spans="2:9" hidden="1" outlineLevel="2" x14ac:dyDescent="0.3">
      <c r="B134">
        <v>8015</v>
      </c>
      <c r="C134" t="s">
        <v>996</v>
      </c>
      <c r="D134" s="3">
        <v>14</v>
      </c>
      <c r="E134" t="s">
        <v>93</v>
      </c>
      <c r="F134" s="2">
        <v>7.5300000000000006E-2</v>
      </c>
      <c r="G134" s="66">
        <v>7275.64</v>
      </c>
      <c r="I134" s="66">
        <v>547.87</v>
      </c>
    </row>
    <row r="135" spans="2:9" hidden="1" outlineLevel="2" x14ac:dyDescent="0.3">
      <c r="B135">
        <v>8015</v>
      </c>
      <c r="C135" t="s">
        <v>996</v>
      </c>
      <c r="D135" s="3">
        <v>15</v>
      </c>
      <c r="E135" t="s">
        <v>98</v>
      </c>
      <c r="F135" s="2">
        <v>7.5300000000000006E-2</v>
      </c>
      <c r="G135" s="66">
        <v>3346.78</v>
      </c>
      <c r="I135" s="66">
        <v>252.02</v>
      </c>
    </row>
    <row r="136" spans="2:9" hidden="1" outlineLevel="2" x14ac:dyDescent="0.3">
      <c r="B136">
        <v>8015</v>
      </c>
      <c r="C136" t="s">
        <v>996</v>
      </c>
      <c r="D136" s="3">
        <v>16</v>
      </c>
      <c r="E136" t="s">
        <v>104</v>
      </c>
      <c r="F136" s="2">
        <v>7.5300000000000006E-2</v>
      </c>
      <c r="G136" s="66">
        <v>18776.150000000001</v>
      </c>
      <c r="I136" s="66">
        <v>1413.84</v>
      </c>
    </row>
    <row r="137" spans="2:9" hidden="1" outlineLevel="2" x14ac:dyDescent="0.3">
      <c r="B137">
        <v>8015</v>
      </c>
      <c r="C137" t="s">
        <v>996</v>
      </c>
      <c r="D137" s="3">
        <v>17</v>
      </c>
      <c r="E137" t="s">
        <v>109</v>
      </c>
      <c r="F137" s="2">
        <v>7.5300000000000006E-2</v>
      </c>
      <c r="G137" s="66">
        <v>551.76</v>
      </c>
      <c r="I137" s="66">
        <v>41.55</v>
      </c>
    </row>
    <row r="138" spans="2:9" hidden="1" outlineLevel="2" x14ac:dyDescent="0.3">
      <c r="B138">
        <v>8015</v>
      </c>
      <c r="C138" t="s">
        <v>996</v>
      </c>
      <c r="D138" s="3">
        <v>19</v>
      </c>
      <c r="E138" t="s">
        <v>118</v>
      </c>
      <c r="F138" s="2">
        <v>7.5300000000000006E-2</v>
      </c>
      <c r="G138" s="66">
        <v>7587.52</v>
      </c>
      <c r="I138" s="66">
        <v>571.34</v>
      </c>
    </row>
    <row r="139" spans="2:9" hidden="1" outlineLevel="2" x14ac:dyDescent="0.3">
      <c r="B139">
        <v>8015</v>
      </c>
      <c r="C139" t="s">
        <v>996</v>
      </c>
      <c r="D139" s="3">
        <v>20</v>
      </c>
      <c r="E139" t="s">
        <v>123</v>
      </c>
      <c r="F139" s="2">
        <v>7.5300000000000006E-2</v>
      </c>
      <c r="G139" s="66">
        <v>7482.43</v>
      </c>
      <c r="I139" s="66">
        <v>563.44000000000005</v>
      </c>
    </row>
    <row r="140" spans="2:9" hidden="1" outlineLevel="2" x14ac:dyDescent="0.3">
      <c r="B140">
        <v>8015</v>
      </c>
      <c r="C140" t="s">
        <v>996</v>
      </c>
      <c r="D140" s="3">
        <v>21</v>
      </c>
      <c r="E140" t="s">
        <v>128</v>
      </c>
      <c r="F140" s="2">
        <v>7.5300000000000006E-2</v>
      </c>
      <c r="G140" s="66">
        <v>4305.05</v>
      </c>
      <c r="I140" s="66">
        <v>324.17</v>
      </c>
    </row>
    <row r="141" spans="2:9" hidden="1" outlineLevel="2" x14ac:dyDescent="0.3">
      <c r="B141">
        <v>8015</v>
      </c>
      <c r="C141" t="s">
        <v>996</v>
      </c>
      <c r="D141" s="3">
        <v>22</v>
      </c>
      <c r="E141" t="s">
        <v>134</v>
      </c>
      <c r="F141" s="2">
        <v>7.5300000000000006E-2</v>
      </c>
      <c r="G141" s="66">
        <v>7332.88</v>
      </c>
      <c r="I141" s="66">
        <v>552.16</v>
      </c>
    </row>
    <row r="142" spans="2:9" hidden="1" outlineLevel="2" x14ac:dyDescent="0.3">
      <c r="B142">
        <v>8015</v>
      </c>
      <c r="C142" t="s">
        <v>996</v>
      </c>
      <c r="D142" s="3">
        <v>23</v>
      </c>
      <c r="E142" t="s">
        <v>140</v>
      </c>
      <c r="F142" s="2">
        <v>7.5300000000000006E-2</v>
      </c>
      <c r="G142" s="66">
        <v>1329.8</v>
      </c>
      <c r="I142" s="66">
        <v>100.13</v>
      </c>
    </row>
    <row r="143" spans="2:9" hidden="1" outlineLevel="2" x14ac:dyDescent="0.3">
      <c r="B143">
        <v>8015</v>
      </c>
      <c r="C143" t="s">
        <v>996</v>
      </c>
      <c r="D143" s="3">
        <v>24</v>
      </c>
      <c r="E143" t="s">
        <v>145</v>
      </c>
      <c r="F143" s="2">
        <v>7.5300000000000006E-2</v>
      </c>
      <c r="G143" s="66">
        <v>4086.9</v>
      </c>
      <c r="I143" s="66">
        <v>307.74</v>
      </c>
    </row>
    <row r="144" spans="2:9" hidden="1" outlineLevel="2" x14ac:dyDescent="0.3">
      <c r="B144">
        <v>8015</v>
      </c>
      <c r="C144" t="s">
        <v>996</v>
      </c>
      <c r="D144" s="3">
        <v>26</v>
      </c>
      <c r="E144" t="s">
        <v>153</v>
      </c>
      <c r="F144" s="2">
        <v>7.5300000000000006E-2</v>
      </c>
      <c r="G144" s="66">
        <v>2103.91</v>
      </c>
      <c r="I144" s="66">
        <v>158.41999999999999</v>
      </c>
    </row>
    <row r="145" spans="2:9" hidden="1" outlineLevel="2" x14ac:dyDescent="0.3">
      <c r="B145">
        <v>8015</v>
      </c>
      <c r="C145" t="s">
        <v>996</v>
      </c>
      <c r="D145" s="3">
        <v>27</v>
      </c>
      <c r="E145" t="s">
        <v>159</v>
      </c>
      <c r="F145" s="2">
        <v>7.5310000000000002E-2</v>
      </c>
      <c r="G145" s="66">
        <v>276.58999999999997</v>
      </c>
      <c r="I145" s="66">
        <v>20.83</v>
      </c>
    </row>
    <row r="146" spans="2:9" hidden="1" outlineLevel="2" x14ac:dyDescent="0.3">
      <c r="B146">
        <v>8015</v>
      </c>
      <c r="C146" t="s">
        <v>996</v>
      </c>
      <c r="D146" s="3">
        <v>28</v>
      </c>
      <c r="E146" t="s">
        <v>165</v>
      </c>
      <c r="F146" s="2">
        <v>7.5310000000000002E-2</v>
      </c>
      <c r="G146" s="66">
        <v>793.17</v>
      </c>
      <c r="I146" s="66">
        <v>59.73</v>
      </c>
    </row>
    <row r="147" spans="2:9" hidden="1" outlineLevel="2" x14ac:dyDescent="0.3">
      <c r="B147">
        <v>8015</v>
      </c>
      <c r="C147" t="s">
        <v>996</v>
      </c>
      <c r="D147" s="3">
        <v>29</v>
      </c>
      <c r="E147" t="s">
        <v>169</v>
      </c>
      <c r="F147" s="2">
        <v>7.5300000000000006E-2</v>
      </c>
      <c r="G147" s="66">
        <v>1276.02</v>
      </c>
      <c r="I147" s="66">
        <v>96.08</v>
      </c>
    </row>
    <row r="148" spans="2:9" hidden="1" outlineLevel="2" x14ac:dyDescent="0.3">
      <c r="B148">
        <v>8015</v>
      </c>
      <c r="C148" t="s">
        <v>996</v>
      </c>
      <c r="D148" s="3">
        <v>30</v>
      </c>
      <c r="E148" t="s">
        <v>173</v>
      </c>
      <c r="F148" s="2">
        <v>7.5300000000000006E-2</v>
      </c>
      <c r="G148" s="66">
        <v>2605.34</v>
      </c>
      <c r="I148" s="66">
        <v>196.18</v>
      </c>
    </row>
    <row r="149" spans="2:9" hidden="1" outlineLevel="2" x14ac:dyDescent="0.3">
      <c r="B149">
        <v>8015</v>
      </c>
      <c r="C149" t="s">
        <v>996</v>
      </c>
      <c r="D149" s="3">
        <v>31</v>
      </c>
      <c r="E149" t="s">
        <v>177</v>
      </c>
      <c r="F149" s="2">
        <v>7.5300000000000006E-2</v>
      </c>
      <c r="G149" s="66">
        <v>730.84</v>
      </c>
      <c r="I149" s="66">
        <v>55.03</v>
      </c>
    </row>
    <row r="150" spans="2:9" outlineLevel="1" collapsed="1" x14ac:dyDescent="0.3">
      <c r="C150" s="1" t="s">
        <v>1007</v>
      </c>
      <c r="F150" s="2">
        <f>ROUND(((H150+I150)/G150),5)</f>
        <v>7.5300000000000006E-2</v>
      </c>
      <c r="G150" s="66">
        <f>SUBTOTAL(9,G122:G149)</f>
        <v>212428.83</v>
      </c>
      <c r="H150" s="66">
        <f>SUBTOTAL(9,H122:H149)</f>
        <v>0</v>
      </c>
      <c r="I150" s="66">
        <f>SUBTOTAL(9,I122:I149)</f>
        <v>15995.890000000001</v>
      </c>
    </row>
    <row r="151" spans="2:9" hidden="1" outlineLevel="2" x14ac:dyDescent="0.3">
      <c r="B151">
        <v>8075</v>
      </c>
      <c r="C151" t="s">
        <v>997</v>
      </c>
      <c r="D151" s="3">
        <v>1</v>
      </c>
      <c r="E151" t="s">
        <v>33</v>
      </c>
      <c r="F151" s="2">
        <v>5.4000000000000003E-3</v>
      </c>
      <c r="G151" s="66">
        <v>10476.049999999999</v>
      </c>
      <c r="I151" s="66">
        <v>56.55</v>
      </c>
    </row>
    <row r="152" spans="2:9" hidden="1" outlineLevel="2" x14ac:dyDescent="0.3">
      <c r="B152">
        <v>8075</v>
      </c>
      <c r="C152" t="s">
        <v>997</v>
      </c>
      <c r="D152" s="3">
        <v>2</v>
      </c>
      <c r="E152" t="s">
        <v>39</v>
      </c>
      <c r="F152" s="2">
        <v>5.4000000000000003E-3</v>
      </c>
      <c r="G152" s="66">
        <v>29155.5</v>
      </c>
      <c r="I152" s="66">
        <v>157.44</v>
      </c>
    </row>
    <row r="153" spans="2:9" hidden="1" outlineLevel="2" x14ac:dyDescent="0.3">
      <c r="B153">
        <v>8075</v>
      </c>
      <c r="C153" t="s">
        <v>997</v>
      </c>
      <c r="D153" s="3">
        <v>3</v>
      </c>
      <c r="E153" t="s">
        <v>44</v>
      </c>
      <c r="F153" s="2">
        <v>5.4000000000000003E-3</v>
      </c>
      <c r="G153" s="66">
        <v>8934.2099999999991</v>
      </c>
      <c r="I153" s="66">
        <v>48.23</v>
      </c>
    </row>
    <row r="154" spans="2:9" hidden="1" outlineLevel="2" x14ac:dyDescent="0.3">
      <c r="B154">
        <v>8075</v>
      </c>
      <c r="C154" t="s">
        <v>997</v>
      </c>
      <c r="D154" s="3">
        <v>4</v>
      </c>
      <c r="E154" t="s">
        <v>49</v>
      </c>
      <c r="F154" s="2">
        <v>5.4000000000000003E-3</v>
      </c>
      <c r="G154" s="66">
        <v>14006.09</v>
      </c>
      <c r="I154" s="66">
        <v>75.63</v>
      </c>
    </row>
    <row r="155" spans="2:9" hidden="1" outlineLevel="2" x14ac:dyDescent="0.3">
      <c r="B155">
        <v>8075</v>
      </c>
      <c r="C155" t="s">
        <v>997</v>
      </c>
      <c r="D155" s="3">
        <v>5</v>
      </c>
      <c r="E155" t="s">
        <v>54</v>
      </c>
      <c r="F155" s="2">
        <v>5.4000000000000003E-3</v>
      </c>
      <c r="G155" s="66">
        <v>11393.96</v>
      </c>
      <c r="I155" s="66">
        <v>61.52</v>
      </c>
    </row>
    <row r="156" spans="2:9" hidden="1" outlineLevel="2" x14ac:dyDescent="0.3">
      <c r="B156">
        <v>8075</v>
      </c>
      <c r="C156" t="s">
        <v>997</v>
      </c>
      <c r="D156" s="3">
        <v>6</v>
      </c>
      <c r="E156" t="s">
        <v>58</v>
      </c>
      <c r="F156" s="2">
        <v>5.4000000000000003E-3</v>
      </c>
      <c r="G156" s="66">
        <v>20375.02</v>
      </c>
      <c r="I156" s="66">
        <v>110.02</v>
      </c>
    </row>
    <row r="157" spans="2:9" hidden="1" outlineLevel="2" x14ac:dyDescent="0.3">
      <c r="B157">
        <v>8075</v>
      </c>
      <c r="C157" t="s">
        <v>997</v>
      </c>
      <c r="D157" s="3">
        <v>7</v>
      </c>
      <c r="E157" t="s">
        <v>63</v>
      </c>
      <c r="F157" s="2">
        <v>5.4000000000000003E-3</v>
      </c>
      <c r="G157" s="66">
        <v>12077.96</v>
      </c>
      <c r="I157" s="66">
        <v>65.22</v>
      </c>
    </row>
    <row r="158" spans="2:9" hidden="1" outlineLevel="2" x14ac:dyDescent="0.3">
      <c r="B158">
        <v>8075</v>
      </c>
      <c r="C158" t="s">
        <v>997</v>
      </c>
      <c r="D158" s="3">
        <v>8</v>
      </c>
      <c r="E158" t="s">
        <v>68</v>
      </c>
      <c r="F158" s="2">
        <v>5.4000000000000003E-3</v>
      </c>
      <c r="G158" s="66">
        <v>8499.9699999999993</v>
      </c>
      <c r="I158" s="66">
        <v>45.9</v>
      </c>
    </row>
    <row r="159" spans="2:9" hidden="1" outlineLevel="2" x14ac:dyDescent="0.3">
      <c r="B159">
        <v>8075</v>
      </c>
      <c r="C159" t="s">
        <v>997</v>
      </c>
      <c r="D159" s="3">
        <v>9</v>
      </c>
      <c r="E159" t="s">
        <v>73</v>
      </c>
      <c r="F159" s="2">
        <v>5.4000000000000003E-3</v>
      </c>
      <c r="G159" s="66">
        <v>2102.5700000000002</v>
      </c>
      <c r="I159" s="66">
        <v>11.35</v>
      </c>
    </row>
    <row r="160" spans="2:9" hidden="1" outlineLevel="2" x14ac:dyDescent="0.3">
      <c r="B160">
        <v>8075</v>
      </c>
      <c r="C160" t="s">
        <v>997</v>
      </c>
      <c r="D160" s="3">
        <v>10</v>
      </c>
      <c r="E160" t="s">
        <v>79</v>
      </c>
      <c r="F160" s="2">
        <v>5.4000000000000003E-3</v>
      </c>
      <c r="G160" s="66">
        <v>3927.31</v>
      </c>
      <c r="I160" s="66">
        <v>21.2</v>
      </c>
    </row>
    <row r="161" spans="2:9" hidden="1" outlineLevel="2" x14ac:dyDescent="0.3">
      <c r="B161">
        <v>8075</v>
      </c>
      <c r="C161" t="s">
        <v>997</v>
      </c>
      <c r="D161" s="3">
        <v>11</v>
      </c>
      <c r="E161" t="s">
        <v>84</v>
      </c>
      <c r="F161" s="2">
        <v>5.4000000000000003E-3</v>
      </c>
      <c r="G161" s="66">
        <v>15586.44</v>
      </c>
      <c r="I161" s="66">
        <v>84.16</v>
      </c>
    </row>
    <row r="162" spans="2:9" hidden="1" outlineLevel="2" x14ac:dyDescent="0.3">
      <c r="B162">
        <v>8075</v>
      </c>
      <c r="C162" t="s">
        <v>997</v>
      </c>
      <c r="D162" s="3">
        <v>13</v>
      </c>
      <c r="E162" t="s">
        <v>88</v>
      </c>
      <c r="F162" s="2">
        <v>5.4000000000000003E-3</v>
      </c>
      <c r="G162" s="66">
        <v>6032.97</v>
      </c>
      <c r="I162" s="66">
        <v>32.58</v>
      </c>
    </row>
    <row r="163" spans="2:9" hidden="1" outlineLevel="2" x14ac:dyDescent="0.3">
      <c r="B163">
        <v>8075</v>
      </c>
      <c r="C163" t="s">
        <v>997</v>
      </c>
      <c r="D163" s="3">
        <v>14</v>
      </c>
      <c r="E163" t="s">
        <v>93</v>
      </c>
      <c r="F163" s="2">
        <v>5.4000000000000003E-3</v>
      </c>
      <c r="G163" s="66">
        <v>7275.64</v>
      </c>
      <c r="I163" s="66">
        <v>39.29</v>
      </c>
    </row>
    <row r="164" spans="2:9" hidden="1" outlineLevel="2" x14ac:dyDescent="0.3">
      <c r="B164">
        <v>8075</v>
      </c>
      <c r="C164" t="s">
        <v>997</v>
      </c>
      <c r="D164" s="3">
        <v>15</v>
      </c>
      <c r="E164" t="s">
        <v>98</v>
      </c>
      <c r="F164" s="2">
        <v>5.4000000000000003E-3</v>
      </c>
      <c r="G164" s="66">
        <v>3346.78</v>
      </c>
      <c r="I164" s="66">
        <v>18.079999999999998</v>
      </c>
    </row>
    <row r="165" spans="2:9" hidden="1" outlineLevel="2" x14ac:dyDescent="0.3">
      <c r="B165">
        <v>8075</v>
      </c>
      <c r="C165" t="s">
        <v>997</v>
      </c>
      <c r="D165" s="3">
        <v>16</v>
      </c>
      <c r="E165" t="s">
        <v>104</v>
      </c>
      <c r="F165" s="2">
        <v>5.4000000000000003E-3</v>
      </c>
      <c r="G165" s="66">
        <v>18776.150000000001</v>
      </c>
      <c r="I165" s="66">
        <v>101.39</v>
      </c>
    </row>
    <row r="166" spans="2:9" hidden="1" outlineLevel="2" x14ac:dyDescent="0.3">
      <c r="B166">
        <v>8075</v>
      </c>
      <c r="C166" t="s">
        <v>997</v>
      </c>
      <c r="D166" s="3">
        <v>17</v>
      </c>
      <c r="E166" t="s">
        <v>109</v>
      </c>
      <c r="F166" s="2">
        <v>5.4000000000000003E-3</v>
      </c>
      <c r="G166" s="66">
        <v>551.76</v>
      </c>
      <c r="I166" s="66">
        <v>2.98</v>
      </c>
    </row>
    <row r="167" spans="2:9" hidden="1" outlineLevel="2" x14ac:dyDescent="0.3">
      <c r="B167">
        <v>8075</v>
      </c>
      <c r="C167" t="s">
        <v>997</v>
      </c>
      <c r="D167" s="3">
        <v>19</v>
      </c>
      <c r="E167" t="s">
        <v>118</v>
      </c>
      <c r="F167" s="2">
        <v>5.4000000000000003E-3</v>
      </c>
      <c r="G167" s="66">
        <v>7587.52</v>
      </c>
      <c r="I167" s="66">
        <v>40.97</v>
      </c>
    </row>
    <row r="168" spans="2:9" hidden="1" outlineLevel="2" x14ac:dyDescent="0.3">
      <c r="B168">
        <v>8075</v>
      </c>
      <c r="C168" t="s">
        <v>997</v>
      </c>
      <c r="D168" s="3">
        <v>20</v>
      </c>
      <c r="E168" t="s">
        <v>123</v>
      </c>
      <c r="F168" s="2">
        <v>5.4000000000000003E-3</v>
      </c>
      <c r="G168" s="66">
        <v>7482.43</v>
      </c>
      <c r="I168" s="66">
        <v>40.4</v>
      </c>
    </row>
    <row r="169" spans="2:9" hidden="1" outlineLevel="2" x14ac:dyDescent="0.3">
      <c r="B169">
        <v>8075</v>
      </c>
      <c r="C169" t="s">
        <v>997</v>
      </c>
      <c r="D169" s="3">
        <v>21</v>
      </c>
      <c r="E169" t="s">
        <v>128</v>
      </c>
      <c r="F169" s="2">
        <v>5.4000000000000003E-3</v>
      </c>
      <c r="G169" s="66">
        <v>4305.05</v>
      </c>
      <c r="I169" s="66">
        <v>23.24</v>
      </c>
    </row>
    <row r="170" spans="2:9" hidden="1" outlineLevel="2" x14ac:dyDescent="0.3">
      <c r="B170">
        <v>8075</v>
      </c>
      <c r="C170" t="s">
        <v>997</v>
      </c>
      <c r="D170" s="3">
        <v>22</v>
      </c>
      <c r="E170" t="s">
        <v>134</v>
      </c>
      <c r="F170" s="2">
        <v>5.4000000000000003E-3</v>
      </c>
      <c r="G170" s="66">
        <v>7332.88</v>
      </c>
      <c r="I170" s="66">
        <v>39.6</v>
      </c>
    </row>
    <row r="171" spans="2:9" hidden="1" outlineLevel="2" x14ac:dyDescent="0.3">
      <c r="B171">
        <v>8075</v>
      </c>
      <c r="C171" t="s">
        <v>997</v>
      </c>
      <c r="D171" s="3">
        <v>23</v>
      </c>
      <c r="E171" t="s">
        <v>140</v>
      </c>
      <c r="F171" s="2">
        <v>5.4000000000000003E-3</v>
      </c>
      <c r="G171" s="66">
        <v>1329.8</v>
      </c>
      <c r="I171" s="66">
        <v>7.18</v>
      </c>
    </row>
    <row r="172" spans="2:9" hidden="1" outlineLevel="2" x14ac:dyDescent="0.3">
      <c r="B172">
        <v>8075</v>
      </c>
      <c r="C172" t="s">
        <v>997</v>
      </c>
      <c r="D172" s="3">
        <v>24</v>
      </c>
      <c r="E172" t="s">
        <v>145</v>
      </c>
      <c r="F172" s="2">
        <v>5.4000000000000003E-3</v>
      </c>
      <c r="G172" s="66">
        <v>4086.9</v>
      </c>
      <c r="I172" s="66">
        <v>22.07</v>
      </c>
    </row>
    <row r="173" spans="2:9" hidden="1" outlineLevel="2" x14ac:dyDescent="0.3">
      <c r="B173">
        <v>8075</v>
      </c>
      <c r="C173" t="s">
        <v>997</v>
      </c>
      <c r="D173" s="3">
        <v>26</v>
      </c>
      <c r="E173" t="s">
        <v>153</v>
      </c>
      <c r="F173" s="2">
        <v>5.4000000000000003E-3</v>
      </c>
      <c r="G173" s="66">
        <v>2103.91</v>
      </c>
      <c r="I173" s="66">
        <v>11.36</v>
      </c>
    </row>
    <row r="174" spans="2:9" hidden="1" outlineLevel="2" x14ac:dyDescent="0.3">
      <c r="B174">
        <v>8075</v>
      </c>
      <c r="C174" t="s">
        <v>997</v>
      </c>
      <c r="D174" s="3">
        <v>27</v>
      </c>
      <c r="E174" t="s">
        <v>159</v>
      </c>
      <c r="F174" s="2">
        <v>5.3899999999999998E-3</v>
      </c>
      <c r="G174" s="66">
        <v>276.58999999999997</v>
      </c>
      <c r="I174" s="66">
        <v>1.49</v>
      </c>
    </row>
    <row r="175" spans="2:9" hidden="1" outlineLevel="2" x14ac:dyDescent="0.3">
      <c r="B175">
        <v>8075</v>
      </c>
      <c r="C175" t="s">
        <v>997</v>
      </c>
      <c r="D175" s="3">
        <v>28</v>
      </c>
      <c r="E175" t="s">
        <v>165</v>
      </c>
      <c r="F175" s="2">
        <v>5.4000000000000003E-3</v>
      </c>
      <c r="G175" s="66">
        <v>793.17</v>
      </c>
      <c r="I175" s="66">
        <v>4.28</v>
      </c>
    </row>
    <row r="176" spans="2:9" hidden="1" outlineLevel="2" x14ac:dyDescent="0.3">
      <c r="B176">
        <v>8075</v>
      </c>
      <c r="C176" t="s">
        <v>997</v>
      </c>
      <c r="D176" s="3">
        <v>29</v>
      </c>
      <c r="E176" t="s">
        <v>169</v>
      </c>
      <c r="F176" s="2">
        <v>5.4000000000000003E-3</v>
      </c>
      <c r="G176" s="66">
        <v>1276.02</v>
      </c>
      <c r="I176" s="66">
        <v>6.89</v>
      </c>
    </row>
    <row r="177" spans="2:9" hidden="1" outlineLevel="2" x14ac:dyDescent="0.3">
      <c r="B177">
        <v>8075</v>
      </c>
      <c r="C177" t="s">
        <v>997</v>
      </c>
      <c r="D177" s="3">
        <v>30</v>
      </c>
      <c r="E177" t="s">
        <v>173</v>
      </c>
      <c r="F177" s="2">
        <v>5.4000000000000003E-3</v>
      </c>
      <c r="G177" s="66">
        <v>2605.34</v>
      </c>
      <c r="I177" s="66">
        <v>14.07</v>
      </c>
    </row>
    <row r="178" spans="2:9" hidden="1" outlineLevel="2" x14ac:dyDescent="0.3">
      <c r="B178">
        <v>8075</v>
      </c>
      <c r="C178" t="s">
        <v>997</v>
      </c>
      <c r="D178" s="3">
        <v>31</v>
      </c>
      <c r="E178" t="s">
        <v>177</v>
      </c>
      <c r="F178" s="2">
        <v>5.4000000000000003E-3</v>
      </c>
      <c r="G178" s="66">
        <v>730.84</v>
      </c>
      <c r="I178" s="66">
        <v>3.95</v>
      </c>
    </row>
    <row r="179" spans="2:9" outlineLevel="1" collapsed="1" x14ac:dyDescent="0.3">
      <c r="C179" s="1" t="s">
        <v>1008</v>
      </c>
      <c r="F179" s="2">
        <f>ROUND(((H179+I179)/G179),5)</f>
        <v>5.4000000000000003E-3</v>
      </c>
      <c r="G179" s="66">
        <f>SUBTOTAL(9,G151:G178)</f>
        <v>212428.83</v>
      </c>
      <c r="H179" s="66">
        <f>SUBTOTAL(9,H151:H178)</f>
        <v>0</v>
      </c>
      <c r="I179" s="66">
        <f>SUBTOTAL(9,I151:I178)</f>
        <v>1147.04</v>
      </c>
    </row>
    <row r="180" spans="2:9" hidden="1" outlineLevel="2" x14ac:dyDescent="0.3">
      <c r="B180">
        <v>8083</v>
      </c>
      <c r="C180" t="s">
        <v>998</v>
      </c>
      <c r="D180" s="3">
        <v>2</v>
      </c>
      <c r="E180" t="s">
        <v>39</v>
      </c>
      <c r="F180" s="2">
        <v>2.7E-2</v>
      </c>
      <c r="G180" s="66">
        <v>29155.5</v>
      </c>
      <c r="I180" s="66">
        <v>787.2</v>
      </c>
    </row>
    <row r="181" spans="2:9" hidden="1" outlineLevel="2" x14ac:dyDescent="0.3">
      <c r="B181">
        <v>8083</v>
      </c>
      <c r="C181" t="s">
        <v>998</v>
      </c>
      <c r="D181" s="3">
        <v>3</v>
      </c>
      <c r="E181" t="s">
        <v>44</v>
      </c>
      <c r="F181" s="2">
        <v>2.7E-2</v>
      </c>
      <c r="G181" s="66">
        <v>8934.2099999999991</v>
      </c>
      <c r="I181" s="66">
        <v>241.22</v>
      </c>
    </row>
    <row r="182" spans="2:9" hidden="1" outlineLevel="2" x14ac:dyDescent="0.3">
      <c r="B182">
        <v>8083</v>
      </c>
      <c r="C182" t="s">
        <v>998</v>
      </c>
      <c r="D182" s="3">
        <v>4</v>
      </c>
      <c r="E182" t="s">
        <v>49</v>
      </c>
      <c r="F182" s="2">
        <v>2.7E-2</v>
      </c>
      <c r="G182" s="66">
        <v>14006.09</v>
      </c>
      <c r="I182" s="66">
        <v>378.16</v>
      </c>
    </row>
    <row r="183" spans="2:9" hidden="1" outlineLevel="2" x14ac:dyDescent="0.3">
      <c r="B183">
        <v>8083</v>
      </c>
      <c r="C183" t="s">
        <v>998</v>
      </c>
      <c r="D183" s="3">
        <v>6</v>
      </c>
      <c r="E183" t="s">
        <v>58</v>
      </c>
      <c r="F183" s="2">
        <v>2.7E-2</v>
      </c>
      <c r="G183" s="66">
        <v>20375.02</v>
      </c>
      <c r="I183" s="66">
        <v>550.13</v>
      </c>
    </row>
    <row r="184" spans="2:9" hidden="1" outlineLevel="2" x14ac:dyDescent="0.3">
      <c r="B184">
        <v>8083</v>
      </c>
      <c r="C184" t="s">
        <v>998</v>
      </c>
      <c r="D184" s="3">
        <v>7</v>
      </c>
      <c r="E184" t="s">
        <v>63</v>
      </c>
      <c r="F184" s="2">
        <v>2.7E-2</v>
      </c>
      <c r="G184" s="66">
        <v>12077.96</v>
      </c>
      <c r="I184" s="66">
        <v>326.10000000000002</v>
      </c>
    </row>
    <row r="185" spans="2:9" hidden="1" outlineLevel="2" x14ac:dyDescent="0.3">
      <c r="B185">
        <v>8083</v>
      </c>
      <c r="C185" t="s">
        <v>998</v>
      </c>
      <c r="D185" s="3">
        <v>8</v>
      </c>
      <c r="E185" t="s">
        <v>68</v>
      </c>
      <c r="F185" s="2">
        <v>2.7E-2</v>
      </c>
      <c r="G185" s="66">
        <v>8499.9699999999993</v>
      </c>
      <c r="I185" s="66">
        <v>229.49</v>
      </c>
    </row>
    <row r="186" spans="2:9" hidden="1" outlineLevel="2" x14ac:dyDescent="0.3">
      <c r="B186">
        <v>8083</v>
      </c>
      <c r="C186" t="s">
        <v>998</v>
      </c>
      <c r="D186" s="3">
        <v>11</v>
      </c>
      <c r="E186" t="s">
        <v>84</v>
      </c>
      <c r="F186" s="2">
        <v>2.7E-2</v>
      </c>
      <c r="G186" s="66">
        <v>15586.44</v>
      </c>
      <c r="I186" s="66">
        <v>420.83</v>
      </c>
    </row>
    <row r="187" spans="2:9" hidden="1" outlineLevel="2" x14ac:dyDescent="0.3">
      <c r="B187">
        <v>8083</v>
      </c>
      <c r="C187" t="s">
        <v>998</v>
      </c>
      <c r="D187" s="3">
        <v>13</v>
      </c>
      <c r="E187" t="s">
        <v>88</v>
      </c>
      <c r="F187" s="2">
        <v>2.7E-2</v>
      </c>
      <c r="G187" s="66">
        <v>6032.97</v>
      </c>
      <c r="I187" s="66">
        <v>162.88999999999999</v>
      </c>
    </row>
    <row r="188" spans="2:9" hidden="1" outlineLevel="2" x14ac:dyDescent="0.3">
      <c r="B188">
        <v>8083</v>
      </c>
      <c r="C188" t="s">
        <v>998</v>
      </c>
      <c r="D188" s="3">
        <v>16</v>
      </c>
      <c r="E188" t="s">
        <v>104</v>
      </c>
      <c r="F188" s="2">
        <v>2.7E-2</v>
      </c>
      <c r="G188" s="66">
        <v>18776.150000000001</v>
      </c>
      <c r="I188" s="66">
        <v>506.96</v>
      </c>
    </row>
    <row r="189" spans="2:9" hidden="1" outlineLevel="2" x14ac:dyDescent="0.3">
      <c r="B189">
        <v>8083</v>
      </c>
      <c r="C189" t="s">
        <v>998</v>
      </c>
      <c r="D189" s="3">
        <v>17</v>
      </c>
      <c r="E189" t="s">
        <v>109</v>
      </c>
      <c r="F189" s="2">
        <v>2.699E-2</v>
      </c>
      <c r="G189" s="66">
        <v>551.76</v>
      </c>
      <c r="I189" s="66">
        <v>14.89</v>
      </c>
    </row>
    <row r="190" spans="2:9" hidden="1" outlineLevel="2" x14ac:dyDescent="0.3">
      <c r="B190">
        <v>8083</v>
      </c>
      <c r="C190" t="s">
        <v>998</v>
      </c>
      <c r="D190" s="3">
        <v>19</v>
      </c>
      <c r="E190" t="s">
        <v>118</v>
      </c>
      <c r="F190" s="2">
        <v>2.7E-2</v>
      </c>
      <c r="G190" s="66">
        <v>7587.52</v>
      </c>
      <c r="I190" s="66">
        <v>204.86</v>
      </c>
    </row>
    <row r="191" spans="2:9" hidden="1" outlineLevel="2" x14ac:dyDescent="0.3">
      <c r="B191">
        <v>8083</v>
      </c>
      <c r="C191" t="s">
        <v>998</v>
      </c>
      <c r="D191" s="3">
        <v>20</v>
      </c>
      <c r="E191" t="s">
        <v>123</v>
      </c>
      <c r="F191" s="2">
        <v>2.7E-2</v>
      </c>
      <c r="G191" s="66">
        <v>7482.43</v>
      </c>
      <c r="I191" s="66">
        <v>202.03</v>
      </c>
    </row>
    <row r="192" spans="2:9" hidden="1" outlineLevel="2" x14ac:dyDescent="0.3">
      <c r="B192">
        <v>8083</v>
      </c>
      <c r="C192" t="s">
        <v>998</v>
      </c>
      <c r="D192" s="3">
        <v>23</v>
      </c>
      <c r="E192" t="s">
        <v>140</v>
      </c>
      <c r="F192" s="2">
        <v>2.7040000000000002E-2</v>
      </c>
      <c r="G192" s="66">
        <v>90.62</v>
      </c>
      <c r="I192" s="66">
        <v>2.4500000000000002</v>
      </c>
    </row>
    <row r="193" spans="2:9" hidden="1" outlineLevel="2" x14ac:dyDescent="0.3">
      <c r="B193">
        <v>8083</v>
      </c>
      <c r="C193" t="s">
        <v>998</v>
      </c>
      <c r="D193" s="3">
        <v>24</v>
      </c>
      <c r="E193" t="s">
        <v>145</v>
      </c>
      <c r="F193" s="2">
        <v>2.7E-2</v>
      </c>
      <c r="G193" s="66">
        <v>4086.9</v>
      </c>
      <c r="I193" s="66">
        <v>110.35</v>
      </c>
    </row>
    <row r="194" spans="2:9" hidden="1" outlineLevel="2" x14ac:dyDescent="0.3">
      <c r="B194">
        <v>8083</v>
      </c>
      <c r="C194" t="s">
        <v>998</v>
      </c>
      <c r="D194" s="3">
        <v>28</v>
      </c>
      <c r="E194" t="s">
        <v>165</v>
      </c>
      <c r="F194" s="2">
        <v>2.7009999999999999E-2</v>
      </c>
      <c r="G194" s="66">
        <v>793.17</v>
      </c>
      <c r="I194" s="66">
        <v>21.42</v>
      </c>
    </row>
    <row r="195" spans="2:9" hidden="1" outlineLevel="2" x14ac:dyDescent="0.3">
      <c r="B195">
        <v>8083</v>
      </c>
      <c r="C195" t="s">
        <v>998</v>
      </c>
      <c r="D195" s="3">
        <v>30</v>
      </c>
      <c r="E195" t="s">
        <v>173</v>
      </c>
      <c r="F195" s="2">
        <v>2.7E-2</v>
      </c>
      <c r="G195" s="66">
        <v>2605.34</v>
      </c>
      <c r="I195" s="66">
        <v>70.34</v>
      </c>
    </row>
    <row r="196" spans="2:9" outlineLevel="1" collapsed="1" x14ac:dyDescent="0.3">
      <c r="C196" s="1" t="s">
        <v>1009</v>
      </c>
      <c r="F196" s="2">
        <f>ROUND(((H196+I196)/G196),5)</f>
        <v>2.7E-2</v>
      </c>
      <c r="G196" s="66">
        <f>SUBTOTAL(9,G180:G195)</f>
        <v>156642.04999999999</v>
      </c>
      <c r="H196" s="66">
        <f>SUBTOTAL(9,H180:H195)</f>
        <v>0</v>
      </c>
      <c r="I196" s="66">
        <f>SUBTOTAL(9,I180:I195)</f>
        <v>4229.3200000000006</v>
      </c>
    </row>
    <row r="197" spans="2:9" hidden="1" outlineLevel="2" x14ac:dyDescent="0.3">
      <c r="B197">
        <v>8084</v>
      </c>
      <c r="C197" t="s">
        <v>999</v>
      </c>
      <c r="D197" s="3">
        <v>1</v>
      </c>
      <c r="E197" t="s">
        <v>33</v>
      </c>
      <c r="F197" s="2">
        <v>7.6999999999999999E-2</v>
      </c>
      <c r="G197" s="66">
        <v>10476.049999999999</v>
      </c>
      <c r="I197" s="66">
        <v>806.66</v>
      </c>
    </row>
    <row r="198" spans="2:9" hidden="1" outlineLevel="2" x14ac:dyDescent="0.3">
      <c r="B198">
        <v>8084</v>
      </c>
      <c r="C198" t="s">
        <v>999</v>
      </c>
      <c r="D198" s="3">
        <v>5</v>
      </c>
      <c r="E198" t="s">
        <v>54</v>
      </c>
      <c r="F198" s="2">
        <v>7.6999999999999999E-2</v>
      </c>
      <c r="G198" s="66">
        <v>11393.96</v>
      </c>
      <c r="I198" s="66">
        <v>877.33</v>
      </c>
    </row>
    <row r="199" spans="2:9" hidden="1" outlineLevel="2" x14ac:dyDescent="0.3">
      <c r="B199">
        <v>8084</v>
      </c>
      <c r="C199" t="s">
        <v>999</v>
      </c>
      <c r="D199" s="3">
        <v>9</v>
      </c>
      <c r="E199" t="s">
        <v>73</v>
      </c>
      <c r="F199" s="2">
        <v>7.6999999999999999E-2</v>
      </c>
      <c r="G199" s="66">
        <v>2102.5700000000002</v>
      </c>
      <c r="I199" s="66">
        <v>161.9</v>
      </c>
    </row>
    <row r="200" spans="2:9" hidden="1" outlineLevel="2" x14ac:dyDescent="0.3">
      <c r="B200">
        <v>8084</v>
      </c>
      <c r="C200" t="s">
        <v>999</v>
      </c>
      <c r="D200" s="3">
        <v>10</v>
      </c>
      <c r="E200" t="s">
        <v>79</v>
      </c>
      <c r="F200" s="2">
        <v>7.6999999999999999E-2</v>
      </c>
      <c r="G200" s="66">
        <v>3927.31</v>
      </c>
      <c r="I200" s="66">
        <v>302.39999999999998</v>
      </c>
    </row>
    <row r="201" spans="2:9" hidden="1" outlineLevel="2" x14ac:dyDescent="0.3">
      <c r="B201">
        <v>8084</v>
      </c>
      <c r="C201" t="s">
        <v>999</v>
      </c>
      <c r="D201" s="3">
        <v>14</v>
      </c>
      <c r="E201" t="s">
        <v>93</v>
      </c>
      <c r="F201" s="2">
        <v>7.6999999999999999E-2</v>
      </c>
      <c r="G201" s="66">
        <v>7275.64</v>
      </c>
      <c r="I201" s="66">
        <v>560.22</v>
      </c>
    </row>
    <row r="202" spans="2:9" hidden="1" outlineLevel="2" x14ac:dyDescent="0.3">
      <c r="B202">
        <v>8084</v>
      </c>
      <c r="C202" t="s">
        <v>999</v>
      </c>
      <c r="D202" s="3">
        <v>15</v>
      </c>
      <c r="E202" t="s">
        <v>98</v>
      </c>
      <c r="F202" s="2">
        <v>7.6999999999999999E-2</v>
      </c>
      <c r="G202" s="66">
        <v>3346.78</v>
      </c>
      <c r="I202" s="66">
        <v>257.69</v>
      </c>
    </row>
    <row r="203" spans="2:9" hidden="1" outlineLevel="2" x14ac:dyDescent="0.3">
      <c r="B203">
        <v>8084</v>
      </c>
      <c r="C203" t="s">
        <v>999</v>
      </c>
      <c r="D203" s="3">
        <v>21</v>
      </c>
      <c r="E203" t="s">
        <v>128</v>
      </c>
      <c r="F203" s="2">
        <v>7.6999999999999999E-2</v>
      </c>
      <c r="G203" s="66">
        <v>4305.05</v>
      </c>
      <c r="I203" s="66">
        <v>331.49</v>
      </c>
    </row>
    <row r="204" spans="2:9" hidden="1" outlineLevel="2" x14ac:dyDescent="0.3">
      <c r="B204">
        <v>8084</v>
      </c>
      <c r="C204" t="s">
        <v>999</v>
      </c>
      <c r="D204" s="3">
        <v>22</v>
      </c>
      <c r="E204" t="s">
        <v>134</v>
      </c>
      <c r="F204" s="2">
        <v>7.6999999999999999E-2</v>
      </c>
      <c r="G204" s="66">
        <v>7332.88</v>
      </c>
      <c r="I204" s="66">
        <v>564.63</v>
      </c>
    </row>
    <row r="205" spans="2:9" hidden="1" outlineLevel="2" x14ac:dyDescent="0.3">
      <c r="B205">
        <v>8084</v>
      </c>
      <c r="C205" t="s">
        <v>999</v>
      </c>
      <c r="D205" s="3">
        <v>23</v>
      </c>
      <c r="E205" t="s">
        <v>140</v>
      </c>
      <c r="F205" s="2">
        <v>7.6999999999999999E-2</v>
      </c>
      <c r="G205" s="66">
        <v>1239.18</v>
      </c>
      <c r="I205" s="66">
        <v>95.42</v>
      </c>
    </row>
    <row r="206" spans="2:9" hidden="1" outlineLevel="2" x14ac:dyDescent="0.3">
      <c r="B206">
        <v>8084</v>
      </c>
      <c r="C206" t="s">
        <v>999</v>
      </c>
      <c r="D206" s="3">
        <v>26</v>
      </c>
      <c r="E206" t="s">
        <v>153</v>
      </c>
      <c r="F206" s="2">
        <v>7.6999999999999999E-2</v>
      </c>
      <c r="G206" s="66">
        <v>2103.91</v>
      </c>
      <c r="I206" s="66">
        <v>162</v>
      </c>
    </row>
    <row r="207" spans="2:9" hidden="1" outlineLevel="2" x14ac:dyDescent="0.3">
      <c r="B207">
        <v>8084</v>
      </c>
      <c r="C207" t="s">
        <v>999</v>
      </c>
      <c r="D207" s="3">
        <v>27</v>
      </c>
      <c r="E207" t="s">
        <v>159</v>
      </c>
      <c r="F207" s="2">
        <v>7.7009999999999995E-2</v>
      </c>
      <c r="G207" s="66">
        <v>276.58999999999997</v>
      </c>
      <c r="I207" s="66">
        <v>21.3</v>
      </c>
    </row>
    <row r="208" spans="2:9" hidden="1" outlineLevel="2" x14ac:dyDescent="0.3">
      <c r="B208">
        <v>8084</v>
      </c>
      <c r="C208" t="s">
        <v>999</v>
      </c>
      <c r="D208" s="3">
        <v>29</v>
      </c>
      <c r="E208" t="s">
        <v>169</v>
      </c>
      <c r="F208" s="2">
        <v>7.6999999999999999E-2</v>
      </c>
      <c r="G208" s="66">
        <v>1276.02</v>
      </c>
      <c r="I208" s="66">
        <v>98.25</v>
      </c>
    </row>
    <row r="209" spans="2:9" hidden="1" outlineLevel="2" x14ac:dyDescent="0.3">
      <c r="B209">
        <v>8084</v>
      </c>
      <c r="C209" t="s">
        <v>999</v>
      </c>
      <c r="D209" s="3">
        <v>31</v>
      </c>
      <c r="E209" t="s">
        <v>177</v>
      </c>
      <c r="F209" s="2">
        <v>7.6990000000000003E-2</v>
      </c>
      <c r="G209" s="66">
        <v>730.84</v>
      </c>
      <c r="I209" s="66">
        <v>56.27</v>
      </c>
    </row>
    <row r="210" spans="2:9" outlineLevel="1" collapsed="1" x14ac:dyDescent="0.3">
      <c r="C210" s="1" t="s">
        <v>1010</v>
      </c>
      <c r="F210" s="2">
        <f>ROUND(((H210+I210)/G210),5)</f>
        <v>7.6999999999999999E-2</v>
      </c>
      <c r="G210" s="66">
        <f>SUBTOTAL(9,G197:G209)</f>
        <v>55786.779999999992</v>
      </c>
      <c r="H210" s="66">
        <f>SUBTOTAL(9,H197:H209)</f>
        <v>0</v>
      </c>
      <c r="I210" s="66">
        <f>SUBTOTAL(9,I197:I209)</f>
        <v>4295.5600000000013</v>
      </c>
    </row>
    <row r="211" spans="2:9" hidden="1" outlineLevel="2" x14ac:dyDescent="0.3">
      <c r="B211">
        <v>8090</v>
      </c>
      <c r="C211" t="s">
        <v>1000</v>
      </c>
      <c r="D211" s="3">
        <v>1</v>
      </c>
      <c r="E211" t="s">
        <v>33</v>
      </c>
      <c r="F211" s="2">
        <v>3.7000000000000002E-3</v>
      </c>
      <c r="G211" s="66">
        <v>10476.049999999999</v>
      </c>
      <c r="I211" s="66">
        <v>38.770000000000003</v>
      </c>
    </row>
    <row r="212" spans="2:9" hidden="1" outlineLevel="2" x14ac:dyDescent="0.3">
      <c r="B212">
        <v>8090</v>
      </c>
      <c r="C212" t="s">
        <v>1000</v>
      </c>
      <c r="D212" s="3">
        <v>2</v>
      </c>
      <c r="E212" t="s">
        <v>39</v>
      </c>
      <c r="F212" s="2">
        <v>3.7000000000000002E-3</v>
      </c>
      <c r="G212" s="66">
        <v>29155.5</v>
      </c>
      <c r="I212" s="66">
        <v>107.88</v>
      </c>
    </row>
    <row r="213" spans="2:9" hidden="1" outlineLevel="2" x14ac:dyDescent="0.3">
      <c r="B213">
        <v>8090</v>
      </c>
      <c r="C213" t="s">
        <v>1000</v>
      </c>
      <c r="D213" s="3">
        <v>3</v>
      </c>
      <c r="E213" t="s">
        <v>44</v>
      </c>
      <c r="F213" s="2">
        <v>3.7000000000000002E-3</v>
      </c>
      <c r="G213" s="66">
        <v>8934.2099999999991</v>
      </c>
      <c r="I213" s="66">
        <v>33.07</v>
      </c>
    </row>
    <row r="214" spans="2:9" hidden="1" outlineLevel="2" x14ac:dyDescent="0.3">
      <c r="B214">
        <v>8090</v>
      </c>
      <c r="C214" t="s">
        <v>1000</v>
      </c>
      <c r="D214" s="3">
        <v>4</v>
      </c>
      <c r="E214" t="s">
        <v>49</v>
      </c>
      <c r="F214" s="2">
        <v>3.7000000000000002E-3</v>
      </c>
      <c r="G214" s="66">
        <v>14006.09</v>
      </c>
      <c r="I214" s="66">
        <v>51.81</v>
      </c>
    </row>
    <row r="215" spans="2:9" hidden="1" outlineLevel="2" x14ac:dyDescent="0.3">
      <c r="B215">
        <v>8090</v>
      </c>
      <c r="C215" t="s">
        <v>1000</v>
      </c>
      <c r="D215" s="3">
        <v>5</v>
      </c>
      <c r="E215" t="s">
        <v>54</v>
      </c>
      <c r="F215" s="2">
        <v>3.7000000000000002E-3</v>
      </c>
      <c r="G215" s="66">
        <v>11393.96</v>
      </c>
      <c r="I215" s="66">
        <v>42.16</v>
      </c>
    </row>
    <row r="216" spans="2:9" hidden="1" outlineLevel="2" x14ac:dyDescent="0.3">
      <c r="B216">
        <v>8090</v>
      </c>
      <c r="C216" t="s">
        <v>1000</v>
      </c>
      <c r="D216" s="3">
        <v>6</v>
      </c>
      <c r="E216" t="s">
        <v>58</v>
      </c>
      <c r="F216" s="2">
        <v>3.7000000000000002E-3</v>
      </c>
      <c r="G216" s="66">
        <v>20375.02</v>
      </c>
      <c r="I216" s="66">
        <v>75.39</v>
      </c>
    </row>
    <row r="217" spans="2:9" hidden="1" outlineLevel="2" x14ac:dyDescent="0.3">
      <c r="B217">
        <v>8090</v>
      </c>
      <c r="C217" t="s">
        <v>1000</v>
      </c>
      <c r="D217" s="3">
        <v>7</v>
      </c>
      <c r="E217" t="s">
        <v>63</v>
      </c>
      <c r="F217" s="2">
        <v>3.7000000000000002E-3</v>
      </c>
      <c r="G217" s="66">
        <v>12077.96</v>
      </c>
      <c r="I217" s="66">
        <v>44.69</v>
      </c>
    </row>
    <row r="218" spans="2:9" hidden="1" outlineLevel="2" x14ac:dyDescent="0.3">
      <c r="B218">
        <v>8090</v>
      </c>
      <c r="C218" t="s">
        <v>1000</v>
      </c>
      <c r="D218" s="3">
        <v>8</v>
      </c>
      <c r="E218" t="s">
        <v>68</v>
      </c>
      <c r="F218" s="2">
        <v>3.7000000000000002E-3</v>
      </c>
      <c r="G218" s="66">
        <v>8499.9699999999993</v>
      </c>
      <c r="I218" s="66">
        <v>31.45</v>
      </c>
    </row>
    <row r="219" spans="2:9" hidden="1" outlineLevel="2" x14ac:dyDescent="0.3">
      <c r="B219">
        <v>8090</v>
      </c>
      <c r="C219" t="s">
        <v>1000</v>
      </c>
      <c r="D219" s="3">
        <v>9</v>
      </c>
      <c r="E219" t="s">
        <v>73</v>
      </c>
      <c r="F219" s="2">
        <v>3.7000000000000002E-3</v>
      </c>
      <c r="G219" s="66">
        <v>2102.5700000000002</v>
      </c>
      <c r="I219" s="66">
        <v>7.78</v>
      </c>
    </row>
    <row r="220" spans="2:9" hidden="1" outlineLevel="2" x14ac:dyDescent="0.3">
      <c r="B220">
        <v>8090</v>
      </c>
      <c r="C220" t="s">
        <v>1000</v>
      </c>
      <c r="D220" s="3">
        <v>10</v>
      </c>
      <c r="E220" t="s">
        <v>79</v>
      </c>
      <c r="F220" s="2">
        <v>3.7000000000000002E-3</v>
      </c>
      <c r="G220" s="66">
        <v>3927.31</v>
      </c>
      <c r="I220" s="66">
        <v>14.55</v>
      </c>
    </row>
    <row r="221" spans="2:9" hidden="1" outlineLevel="2" x14ac:dyDescent="0.3">
      <c r="B221">
        <v>8090</v>
      </c>
      <c r="C221" t="s">
        <v>1000</v>
      </c>
      <c r="D221" s="3">
        <v>11</v>
      </c>
      <c r="E221" t="s">
        <v>84</v>
      </c>
      <c r="F221" s="2">
        <v>3.7000000000000002E-3</v>
      </c>
      <c r="G221" s="66">
        <v>15586.44</v>
      </c>
      <c r="I221" s="66">
        <v>57.67</v>
      </c>
    </row>
    <row r="222" spans="2:9" hidden="1" outlineLevel="2" x14ac:dyDescent="0.3">
      <c r="B222">
        <v>8090</v>
      </c>
      <c r="C222" t="s">
        <v>1000</v>
      </c>
      <c r="D222" s="3">
        <v>13</v>
      </c>
      <c r="E222" t="s">
        <v>88</v>
      </c>
      <c r="F222" s="2">
        <v>3.7000000000000002E-3</v>
      </c>
      <c r="G222" s="66">
        <v>6032.97</v>
      </c>
      <c r="I222" s="66">
        <v>22.31</v>
      </c>
    </row>
    <row r="223" spans="2:9" hidden="1" outlineLevel="2" x14ac:dyDescent="0.3">
      <c r="B223">
        <v>8090</v>
      </c>
      <c r="C223" t="s">
        <v>1000</v>
      </c>
      <c r="D223" s="3">
        <v>14</v>
      </c>
      <c r="E223" t="s">
        <v>93</v>
      </c>
      <c r="F223" s="2">
        <v>3.7000000000000002E-3</v>
      </c>
      <c r="G223" s="66">
        <v>7275.64</v>
      </c>
      <c r="I223" s="66">
        <v>26.92</v>
      </c>
    </row>
    <row r="224" spans="2:9" hidden="1" outlineLevel="2" x14ac:dyDescent="0.3">
      <c r="B224">
        <v>8090</v>
      </c>
      <c r="C224" t="s">
        <v>1000</v>
      </c>
      <c r="D224" s="3">
        <v>15</v>
      </c>
      <c r="E224" t="s">
        <v>98</v>
      </c>
      <c r="F224" s="2">
        <v>3.7000000000000002E-3</v>
      </c>
      <c r="G224" s="66">
        <v>3346.78</v>
      </c>
      <c r="I224" s="66">
        <v>12.38</v>
      </c>
    </row>
    <row r="225" spans="2:9" hidden="1" outlineLevel="2" x14ac:dyDescent="0.3">
      <c r="B225">
        <v>8090</v>
      </c>
      <c r="C225" t="s">
        <v>1000</v>
      </c>
      <c r="D225" s="3">
        <v>16</v>
      </c>
      <c r="E225" t="s">
        <v>104</v>
      </c>
      <c r="F225" s="2">
        <v>3.7000000000000002E-3</v>
      </c>
      <c r="G225" s="66">
        <v>18776.150000000001</v>
      </c>
      <c r="I225" s="66">
        <v>69.47</v>
      </c>
    </row>
    <row r="226" spans="2:9" hidden="1" outlineLevel="2" x14ac:dyDescent="0.3">
      <c r="B226">
        <v>8090</v>
      </c>
      <c r="C226" t="s">
        <v>1000</v>
      </c>
      <c r="D226" s="3">
        <v>17</v>
      </c>
      <c r="E226" t="s">
        <v>109</v>
      </c>
      <c r="F226" s="2">
        <v>3.7000000000000002E-3</v>
      </c>
      <c r="G226" s="66">
        <v>551.76</v>
      </c>
      <c r="I226" s="66">
        <v>2.04</v>
      </c>
    </row>
    <row r="227" spans="2:9" hidden="1" outlineLevel="2" x14ac:dyDescent="0.3">
      <c r="B227">
        <v>8090</v>
      </c>
      <c r="C227" t="s">
        <v>1000</v>
      </c>
      <c r="D227" s="3">
        <v>19</v>
      </c>
      <c r="E227" t="s">
        <v>118</v>
      </c>
      <c r="F227" s="2">
        <v>3.7000000000000002E-3</v>
      </c>
      <c r="G227" s="66">
        <v>7587.52</v>
      </c>
      <c r="I227" s="66">
        <v>28.07</v>
      </c>
    </row>
    <row r="228" spans="2:9" hidden="1" outlineLevel="2" x14ac:dyDescent="0.3">
      <c r="B228">
        <v>8090</v>
      </c>
      <c r="C228" t="s">
        <v>1000</v>
      </c>
      <c r="D228" s="3">
        <v>20</v>
      </c>
      <c r="E228" t="s">
        <v>123</v>
      </c>
      <c r="F228" s="2">
        <v>3.7000000000000002E-3</v>
      </c>
      <c r="G228" s="66">
        <v>7482.43</v>
      </c>
      <c r="I228" s="66">
        <v>27.68</v>
      </c>
    </row>
    <row r="229" spans="2:9" hidden="1" outlineLevel="2" x14ac:dyDescent="0.3">
      <c r="B229">
        <v>8090</v>
      </c>
      <c r="C229" t="s">
        <v>1000</v>
      </c>
      <c r="D229" s="3">
        <v>21</v>
      </c>
      <c r="E229" t="s">
        <v>128</v>
      </c>
      <c r="F229" s="2">
        <v>3.7000000000000002E-3</v>
      </c>
      <c r="G229" s="66">
        <v>4305.05</v>
      </c>
      <c r="I229" s="66">
        <v>15.92</v>
      </c>
    </row>
    <row r="230" spans="2:9" hidden="1" outlineLevel="2" x14ac:dyDescent="0.3">
      <c r="B230">
        <v>8090</v>
      </c>
      <c r="C230" t="s">
        <v>1000</v>
      </c>
      <c r="D230" s="3">
        <v>22</v>
      </c>
      <c r="E230" t="s">
        <v>134</v>
      </c>
      <c r="F230" s="2">
        <v>3.7000000000000002E-3</v>
      </c>
      <c r="G230" s="66">
        <v>7332.88</v>
      </c>
      <c r="I230" s="66">
        <v>27.13</v>
      </c>
    </row>
    <row r="231" spans="2:9" hidden="1" outlineLevel="2" x14ac:dyDescent="0.3">
      <c r="B231">
        <v>8090</v>
      </c>
      <c r="C231" t="s">
        <v>1000</v>
      </c>
      <c r="D231" s="3">
        <v>23</v>
      </c>
      <c r="E231" t="s">
        <v>140</v>
      </c>
      <c r="F231" s="2">
        <v>3.7000000000000002E-3</v>
      </c>
      <c r="G231" s="66">
        <v>1329.8</v>
      </c>
      <c r="I231" s="66">
        <v>4.92</v>
      </c>
    </row>
    <row r="232" spans="2:9" hidden="1" outlineLevel="2" x14ac:dyDescent="0.3">
      <c r="B232">
        <v>8090</v>
      </c>
      <c r="C232" t="s">
        <v>1000</v>
      </c>
      <c r="D232" s="3">
        <v>24</v>
      </c>
      <c r="E232" t="s">
        <v>145</v>
      </c>
      <c r="F232" s="2">
        <v>3.7000000000000002E-3</v>
      </c>
      <c r="G232" s="66">
        <v>4086.9</v>
      </c>
      <c r="I232" s="66">
        <v>15.12</v>
      </c>
    </row>
    <row r="233" spans="2:9" hidden="1" outlineLevel="2" x14ac:dyDescent="0.3">
      <c r="B233">
        <v>8090</v>
      </c>
      <c r="C233" t="s">
        <v>1000</v>
      </c>
      <c r="D233" s="3">
        <v>26</v>
      </c>
      <c r="E233" t="s">
        <v>153</v>
      </c>
      <c r="F233" s="2">
        <v>3.7000000000000002E-3</v>
      </c>
      <c r="G233" s="66">
        <v>2103.91</v>
      </c>
      <c r="I233" s="66">
        <v>7.78</v>
      </c>
    </row>
    <row r="234" spans="2:9" hidden="1" outlineLevel="2" x14ac:dyDescent="0.3">
      <c r="B234">
        <v>8090</v>
      </c>
      <c r="C234" t="s">
        <v>1000</v>
      </c>
      <c r="D234" s="3">
        <v>27</v>
      </c>
      <c r="E234" t="s">
        <v>159</v>
      </c>
      <c r="F234" s="2">
        <v>3.6900000000000001E-3</v>
      </c>
      <c r="G234" s="66">
        <v>276.58999999999997</v>
      </c>
      <c r="I234" s="66">
        <v>1.02</v>
      </c>
    </row>
    <row r="235" spans="2:9" hidden="1" outlineLevel="2" x14ac:dyDescent="0.3">
      <c r="B235">
        <v>8090</v>
      </c>
      <c r="C235" t="s">
        <v>1000</v>
      </c>
      <c r="D235" s="3">
        <v>28</v>
      </c>
      <c r="E235" t="s">
        <v>165</v>
      </c>
      <c r="F235" s="2">
        <v>3.6900000000000001E-3</v>
      </c>
      <c r="G235" s="66">
        <v>793.17</v>
      </c>
      <c r="I235" s="66">
        <v>2.93</v>
      </c>
    </row>
    <row r="236" spans="2:9" hidden="1" outlineLevel="2" x14ac:dyDescent="0.3">
      <c r="B236">
        <v>8090</v>
      </c>
      <c r="C236" t="s">
        <v>1000</v>
      </c>
      <c r="D236" s="3">
        <v>29</v>
      </c>
      <c r="E236" t="s">
        <v>169</v>
      </c>
      <c r="F236" s="2">
        <v>3.7000000000000002E-3</v>
      </c>
      <c r="G236" s="66">
        <v>1276.02</v>
      </c>
      <c r="I236" s="66">
        <v>4.72</v>
      </c>
    </row>
    <row r="237" spans="2:9" hidden="1" outlineLevel="2" x14ac:dyDescent="0.3">
      <c r="B237">
        <v>8090</v>
      </c>
      <c r="C237" t="s">
        <v>1000</v>
      </c>
      <c r="D237" s="3">
        <v>30</v>
      </c>
      <c r="E237" t="s">
        <v>173</v>
      </c>
      <c r="F237" s="2">
        <v>3.7000000000000002E-3</v>
      </c>
      <c r="G237" s="66">
        <v>2605.34</v>
      </c>
      <c r="I237" s="66">
        <v>9.64</v>
      </c>
    </row>
    <row r="238" spans="2:9" hidden="1" outlineLevel="2" x14ac:dyDescent="0.3">
      <c r="B238">
        <v>8090</v>
      </c>
      <c r="C238" t="s">
        <v>1000</v>
      </c>
      <c r="D238" s="3">
        <v>31</v>
      </c>
      <c r="E238" t="s">
        <v>177</v>
      </c>
      <c r="F238" s="2">
        <v>3.6900000000000001E-3</v>
      </c>
      <c r="G238" s="66">
        <v>730.84</v>
      </c>
      <c r="I238" s="66">
        <v>2.7</v>
      </c>
    </row>
    <row r="239" spans="2:9" outlineLevel="1" collapsed="1" x14ac:dyDescent="0.3">
      <c r="C239" s="1" t="s">
        <v>1011</v>
      </c>
      <c r="F239" s="2">
        <f>ROUND(((H239+I239)/G239),5)</f>
        <v>3.7000000000000002E-3</v>
      </c>
      <c r="G239" s="66">
        <f>SUBTOTAL(9,G211:G238)</f>
        <v>212428.83</v>
      </c>
      <c r="H239" s="66">
        <f>SUBTOTAL(9,H211:H238)</f>
        <v>0</v>
      </c>
      <c r="I239" s="66">
        <f>SUBTOTAL(9,I211:I238)</f>
        <v>785.9699999999998</v>
      </c>
    </row>
    <row r="240" spans="2:9" hidden="1" outlineLevel="2" x14ac:dyDescent="0.3">
      <c r="B240">
        <v>8682</v>
      </c>
      <c r="C240" t="s">
        <v>1001</v>
      </c>
      <c r="D240" s="3">
        <v>1</v>
      </c>
      <c r="E240" t="s">
        <v>33</v>
      </c>
      <c r="F240" s="2">
        <v>7.0000000000000007E-2</v>
      </c>
      <c r="G240" s="66">
        <v>10476.049999999999</v>
      </c>
      <c r="I240" s="66">
        <v>733.33</v>
      </c>
    </row>
    <row r="241" spans="2:9" hidden="1" outlineLevel="2" x14ac:dyDescent="0.3">
      <c r="B241">
        <v>8682</v>
      </c>
      <c r="C241" t="s">
        <v>1001</v>
      </c>
      <c r="D241" s="3">
        <v>2</v>
      </c>
      <c r="E241" t="s">
        <v>39</v>
      </c>
      <c r="F241" s="2">
        <v>7.0000000000000007E-2</v>
      </c>
      <c r="G241" s="66">
        <v>29155.5</v>
      </c>
      <c r="I241" s="66">
        <v>2040.9</v>
      </c>
    </row>
    <row r="242" spans="2:9" hidden="1" outlineLevel="2" x14ac:dyDescent="0.3">
      <c r="B242">
        <v>8682</v>
      </c>
      <c r="C242" t="s">
        <v>1001</v>
      </c>
      <c r="D242" s="3">
        <v>3</v>
      </c>
      <c r="E242" t="s">
        <v>44</v>
      </c>
      <c r="F242" s="2">
        <v>7.0000000000000007E-2</v>
      </c>
      <c r="G242" s="66">
        <v>8934.2099999999991</v>
      </c>
      <c r="I242" s="66">
        <v>625.39</v>
      </c>
    </row>
    <row r="243" spans="2:9" hidden="1" outlineLevel="2" x14ac:dyDescent="0.3">
      <c r="B243">
        <v>8682</v>
      </c>
      <c r="C243" t="s">
        <v>1001</v>
      </c>
      <c r="D243" s="3">
        <v>4</v>
      </c>
      <c r="E243" t="s">
        <v>49</v>
      </c>
      <c r="F243" s="2">
        <v>7.0000000000000007E-2</v>
      </c>
      <c r="G243" s="66">
        <v>14006.09</v>
      </c>
      <c r="I243" s="66">
        <v>980.44</v>
      </c>
    </row>
    <row r="244" spans="2:9" hidden="1" outlineLevel="2" x14ac:dyDescent="0.3">
      <c r="B244">
        <v>8682</v>
      </c>
      <c r="C244" t="s">
        <v>1001</v>
      </c>
      <c r="D244" s="3">
        <v>5</v>
      </c>
      <c r="E244" t="s">
        <v>54</v>
      </c>
      <c r="F244" s="2">
        <v>7.0000000000000007E-2</v>
      </c>
      <c r="G244" s="66">
        <v>11393.96</v>
      </c>
      <c r="I244" s="66">
        <v>797.58</v>
      </c>
    </row>
    <row r="245" spans="2:9" hidden="1" outlineLevel="2" x14ac:dyDescent="0.3">
      <c r="B245">
        <v>8682</v>
      </c>
      <c r="C245" t="s">
        <v>1001</v>
      </c>
      <c r="D245" s="3">
        <v>6</v>
      </c>
      <c r="E245" t="s">
        <v>58</v>
      </c>
      <c r="F245" s="2">
        <v>7.0000000000000007E-2</v>
      </c>
      <c r="G245" s="66">
        <v>20375.02</v>
      </c>
      <c r="I245" s="66">
        <v>1426.25</v>
      </c>
    </row>
    <row r="246" spans="2:9" hidden="1" outlineLevel="2" x14ac:dyDescent="0.3">
      <c r="B246">
        <v>8682</v>
      </c>
      <c r="C246" t="s">
        <v>1001</v>
      </c>
      <c r="D246" s="3">
        <v>7</v>
      </c>
      <c r="E246" t="s">
        <v>63</v>
      </c>
      <c r="F246" s="2">
        <v>7.0000000000000007E-2</v>
      </c>
      <c r="G246" s="66">
        <v>12077.96</v>
      </c>
      <c r="I246" s="66">
        <v>845.46</v>
      </c>
    </row>
    <row r="247" spans="2:9" hidden="1" outlineLevel="2" x14ac:dyDescent="0.3">
      <c r="B247">
        <v>8682</v>
      </c>
      <c r="C247" t="s">
        <v>1001</v>
      </c>
      <c r="D247" s="3">
        <v>8</v>
      </c>
      <c r="E247" t="s">
        <v>68</v>
      </c>
      <c r="F247" s="2">
        <v>7.0000000000000007E-2</v>
      </c>
      <c r="G247" s="66">
        <v>8499.9699999999993</v>
      </c>
      <c r="I247" s="66">
        <v>595</v>
      </c>
    </row>
    <row r="248" spans="2:9" hidden="1" outlineLevel="2" x14ac:dyDescent="0.3">
      <c r="B248">
        <v>8682</v>
      </c>
      <c r="C248" t="s">
        <v>1001</v>
      </c>
      <c r="D248" s="3">
        <v>9</v>
      </c>
      <c r="E248" t="s">
        <v>73</v>
      </c>
      <c r="F248" s="2">
        <v>7.0000000000000007E-2</v>
      </c>
      <c r="G248" s="66">
        <v>2102.5700000000002</v>
      </c>
      <c r="I248" s="66">
        <v>147.16999999999999</v>
      </c>
    </row>
    <row r="249" spans="2:9" hidden="1" outlineLevel="2" x14ac:dyDescent="0.3">
      <c r="B249">
        <v>8682</v>
      </c>
      <c r="C249" t="s">
        <v>1001</v>
      </c>
      <c r="D249" s="3">
        <v>10</v>
      </c>
      <c r="E249" t="s">
        <v>79</v>
      </c>
      <c r="F249" s="2">
        <v>7.0000000000000007E-2</v>
      </c>
      <c r="G249" s="66">
        <v>3927.31</v>
      </c>
      <c r="I249" s="66">
        <v>274.91000000000003</v>
      </c>
    </row>
    <row r="250" spans="2:9" hidden="1" outlineLevel="2" x14ac:dyDescent="0.3">
      <c r="B250">
        <v>8682</v>
      </c>
      <c r="C250" t="s">
        <v>1001</v>
      </c>
      <c r="D250" s="3">
        <v>11</v>
      </c>
      <c r="E250" t="s">
        <v>84</v>
      </c>
      <c r="F250" s="2">
        <v>7.0000000000000007E-2</v>
      </c>
      <c r="G250" s="66">
        <v>15586.44</v>
      </c>
      <c r="I250" s="66">
        <v>1091.05</v>
      </c>
    </row>
    <row r="251" spans="2:9" hidden="1" outlineLevel="2" x14ac:dyDescent="0.3">
      <c r="B251">
        <v>8682</v>
      </c>
      <c r="C251" t="s">
        <v>1001</v>
      </c>
      <c r="D251" s="3">
        <v>13</v>
      </c>
      <c r="E251" t="s">
        <v>88</v>
      </c>
      <c r="F251" s="2">
        <v>7.0000000000000007E-2</v>
      </c>
      <c r="G251" s="66">
        <v>6032.97</v>
      </c>
      <c r="I251" s="66">
        <v>422.3</v>
      </c>
    </row>
    <row r="252" spans="2:9" hidden="1" outlineLevel="2" x14ac:dyDescent="0.3">
      <c r="B252">
        <v>8682</v>
      </c>
      <c r="C252" t="s">
        <v>1001</v>
      </c>
      <c r="D252" s="3">
        <v>14</v>
      </c>
      <c r="E252" t="s">
        <v>93</v>
      </c>
      <c r="F252" s="2">
        <v>7.0000000000000007E-2</v>
      </c>
      <c r="G252" s="66">
        <v>7275.64</v>
      </c>
      <c r="I252" s="66">
        <v>509.3</v>
      </c>
    </row>
    <row r="253" spans="2:9" hidden="1" outlineLevel="2" x14ac:dyDescent="0.3">
      <c r="B253">
        <v>8682</v>
      </c>
      <c r="C253" t="s">
        <v>1001</v>
      </c>
      <c r="D253" s="3">
        <v>15</v>
      </c>
      <c r="E253" t="s">
        <v>98</v>
      </c>
      <c r="F253" s="2">
        <v>7.0000000000000007E-2</v>
      </c>
      <c r="G253" s="66">
        <v>3346.78</v>
      </c>
      <c r="I253" s="66">
        <v>234.27</v>
      </c>
    </row>
    <row r="254" spans="2:9" hidden="1" outlineLevel="2" x14ac:dyDescent="0.3">
      <c r="B254">
        <v>8682</v>
      </c>
      <c r="C254" t="s">
        <v>1001</v>
      </c>
      <c r="D254" s="3">
        <v>16</v>
      </c>
      <c r="E254" t="s">
        <v>104</v>
      </c>
      <c r="F254" s="2">
        <v>7.0000000000000007E-2</v>
      </c>
      <c r="G254" s="66">
        <v>18776.150000000001</v>
      </c>
      <c r="I254" s="66">
        <v>1314.33</v>
      </c>
    </row>
    <row r="255" spans="2:9" hidden="1" outlineLevel="2" x14ac:dyDescent="0.3">
      <c r="B255">
        <v>8682</v>
      </c>
      <c r="C255" t="s">
        <v>1001</v>
      </c>
      <c r="D255" s="3">
        <v>17</v>
      </c>
      <c r="E255" t="s">
        <v>109</v>
      </c>
      <c r="F255" s="2">
        <v>6.9989999999999997E-2</v>
      </c>
      <c r="G255" s="66">
        <v>551.76</v>
      </c>
      <c r="I255" s="66">
        <v>38.619999999999997</v>
      </c>
    </row>
    <row r="256" spans="2:9" hidden="1" outlineLevel="2" x14ac:dyDescent="0.3">
      <c r="B256">
        <v>8682</v>
      </c>
      <c r="C256" t="s">
        <v>1001</v>
      </c>
      <c r="D256" s="3">
        <v>18</v>
      </c>
      <c r="E256" t="s">
        <v>114</v>
      </c>
      <c r="F256" s="2">
        <v>6.9980000000000001E-2</v>
      </c>
      <c r="G256" s="66">
        <v>398.8</v>
      </c>
      <c r="I256" s="66">
        <v>27.91</v>
      </c>
    </row>
    <row r="257" spans="2:9" hidden="1" outlineLevel="2" x14ac:dyDescent="0.3">
      <c r="B257">
        <v>8682</v>
      </c>
      <c r="C257" t="s">
        <v>1001</v>
      </c>
      <c r="D257" s="3">
        <v>19</v>
      </c>
      <c r="E257" t="s">
        <v>118</v>
      </c>
      <c r="F257" s="2">
        <v>7.0000000000000007E-2</v>
      </c>
      <c r="G257" s="66">
        <v>7587.52</v>
      </c>
      <c r="I257" s="66">
        <v>531.13</v>
      </c>
    </row>
    <row r="258" spans="2:9" hidden="1" outlineLevel="2" x14ac:dyDescent="0.3">
      <c r="B258">
        <v>8682</v>
      </c>
      <c r="C258" t="s">
        <v>1001</v>
      </c>
      <c r="D258" s="3">
        <v>20</v>
      </c>
      <c r="E258" t="s">
        <v>123</v>
      </c>
      <c r="F258" s="2">
        <v>7.0000000000000007E-2</v>
      </c>
      <c r="G258" s="66">
        <v>7482.43</v>
      </c>
      <c r="I258" s="66">
        <v>523.77</v>
      </c>
    </row>
    <row r="259" spans="2:9" hidden="1" outlineLevel="2" x14ac:dyDescent="0.3">
      <c r="B259">
        <v>8682</v>
      </c>
      <c r="C259" t="s">
        <v>1001</v>
      </c>
      <c r="D259" s="3">
        <v>21</v>
      </c>
      <c r="E259" t="s">
        <v>128</v>
      </c>
      <c r="F259" s="2">
        <v>7.0000000000000007E-2</v>
      </c>
      <c r="G259" s="66">
        <v>4305.05</v>
      </c>
      <c r="I259" s="66">
        <v>301.35000000000002</v>
      </c>
    </row>
    <row r="260" spans="2:9" hidden="1" outlineLevel="2" x14ac:dyDescent="0.3">
      <c r="B260">
        <v>8682</v>
      </c>
      <c r="C260" t="s">
        <v>1001</v>
      </c>
      <c r="D260" s="3">
        <v>22</v>
      </c>
      <c r="E260" t="s">
        <v>134</v>
      </c>
      <c r="F260" s="2">
        <v>7.0000000000000007E-2</v>
      </c>
      <c r="G260" s="66">
        <v>7332.88</v>
      </c>
      <c r="I260" s="66">
        <v>513.29999999999995</v>
      </c>
    </row>
    <row r="261" spans="2:9" hidden="1" outlineLevel="2" x14ac:dyDescent="0.3">
      <c r="B261">
        <v>8682</v>
      </c>
      <c r="C261" t="s">
        <v>1001</v>
      </c>
      <c r="D261" s="3">
        <v>23</v>
      </c>
      <c r="E261" t="s">
        <v>140</v>
      </c>
      <c r="F261" s="2">
        <v>7.0000000000000007E-2</v>
      </c>
      <c r="G261" s="66">
        <v>1329.8</v>
      </c>
      <c r="I261" s="66">
        <v>93.08</v>
      </c>
    </row>
    <row r="262" spans="2:9" hidden="1" outlineLevel="2" x14ac:dyDescent="0.3">
      <c r="B262">
        <v>8682</v>
      </c>
      <c r="C262" t="s">
        <v>1001</v>
      </c>
      <c r="D262" s="3">
        <v>24</v>
      </c>
      <c r="E262" t="s">
        <v>145</v>
      </c>
      <c r="F262" s="2">
        <v>7.0000000000000007E-2</v>
      </c>
      <c r="G262" s="66">
        <v>4086.9</v>
      </c>
      <c r="I262" s="66">
        <v>286.08999999999997</v>
      </c>
    </row>
    <row r="263" spans="2:9" hidden="1" outlineLevel="2" x14ac:dyDescent="0.3">
      <c r="B263">
        <v>8682</v>
      </c>
      <c r="C263" t="s">
        <v>1001</v>
      </c>
      <c r="D263" s="3">
        <v>26</v>
      </c>
      <c r="E263" t="s">
        <v>153</v>
      </c>
      <c r="F263" s="2">
        <v>7.0000000000000007E-2</v>
      </c>
      <c r="G263" s="66">
        <v>2103.91</v>
      </c>
      <c r="I263" s="66">
        <v>147.27000000000001</v>
      </c>
    </row>
    <row r="264" spans="2:9" hidden="1" outlineLevel="2" x14ac:dyDescent="0.3">
      <c r="B264">
        <v>8682</v>
      </c>
      <c r="C264" t="s">
        <v>1001</v>
      </c>
      <c r="D264" s="3">
        <v>27</v>
      </c>
      <c r="E264" t="s">
        <v>159</v>
      </c>
      <c r="F264" s="2">
        <v>7.0000000000000007E-2</v>
      </c>
      <c r="G264" s="66">
        <v>276.58999999999997</v>
      </c>
      <c r="I264" s="66">
        <v>19.36</v>
      </c>
    </row>
    <row r="265" spans="2:9" hidden="1" outlineLevel="2" x14ac:dyDescent="0.3">
      <c r="B265">
        <v>8682</v>
      </c>
      <c r="C265" t="s">
        <v>1001</v>
      </c>
      <c r="D265" s="3">
        <v>28</v>
      </c>
      <c r="E265" t="s">
        <v>165</v>
      </c>
      <c r="F265" s="2">
        <v>7.0000000000000007E-2</v>
      </c>
      <c r="G265" s="66">
        <v>793.17</v>
      </c>
      <c r="I265" s="66">
        <v>55.52</v>
      </c>
    </row>
    <row r="266" spans="2:9" hidden="1" outlineLevel="2" x14ac:dyDescent="0.3">
      <c r="B266">
        <v>8682</v>
      </c>
      <c r="C266" t="s">
        <v>1001</v>
      </c>
      <c r="D266" s="3">
        <v>29</v>
      </c>
      <c r="E266" t="s">
        <v>169</v>
      </c>
      <c r="F266" s="2">
        <v>7.0000000000000007E-2</v>
      </c>
      <c r="G266" s="66">
        <v>1276.02</v>
      </c>
      <c r="I266" s="66">
        <v>89.32</v>
      </c>
    </row>
    <row r="267" spans="2:9" hidden="1" outlineLevel="2" x14ac:dyDescent="0.3">
      <c r="B267">
        <v>8682</v>
      </c>
      <c r="C267" t="s">
        <v>1001</v>
      </c>
      <c r="D267" s="3">
        <v>30</v>
      </c>
      <c r="E267" t="s">
        <v>173</v>
      </c>
      <c r="F267" s="2">
        <v>7.0000000000000007E-2</v>
      </c>
      <c r="G267" s="66">
        <v>2605.34</v>
      </c>
      <c r="I267" s="66">
        <v>182.37</v>
      </c>
    </row>
    <row r="268" spans="2:9" hidden="1" outlineLevel="2" x14ac:dyDescent="0.3">
      <c r="B268">
        <v>8682</v>
      </c>
      <c r="C268" t="s">
        <v>1001</v>
      </c>
      <c r="D268" s="3">
        <v>31</v>
      </c>
      <c r="E268" t="s">
        <v>177</v>
      </c>
      <c r="F268" s="2">
        <v>7.0000000000000007E-2</v>
      </c>
      <c r="G268" s="66">
        <v>730.84</v>
      </c>
      <c r="I268" s="66">
        <v>51.16</v>
      </c>
    </row>
    <row r="269" spans="2:9" outlineLevel="1" collapsed="1" x14ac:dyDescent="0.3">
      <c r="C269" s="1" t="s">
        <v>1012</v>
      </c>
      <c r="F269" s="2">
        <f>ROUND(((H269+I269)/G269),5)</f>
        <v>7.0000000000000007E-2</v>
      </c>
      <c r="G269" s="66">
        <f>SUBTOTAL(9,G240:G268)</f>
        <v>212827.62999999998</v>
      </c>
      <c r="H269" s="66">
        <f>SUBTOTAL(9,H240:H268)</f>
        <v>0</v>
      </c>
      <c r="I269" s="66">
        <f>SUBTOTAL(9,I240:I268)</f>
        <v>14897.93</v>
      </c>
    </row>
    <row r="270" spans="2:9" hidden="1" outlineLevel="2" x14ac:dyDescent="0.3">
      <c r="B270">
        <v>8691</v>
      </c>
      <c r="C270" t="s">
        <v>1002</v>
      </c>
      <c r="D270" s="3">
        <v>25</v>
      </c>
      <c r="E270" t="s">
        <v>149</v>
      </c>
      <c r="F270" s="2">
        <v>5.7500000000000002E-2</v>
      </c>
      <c r="G270" s="66">
        <v>14577.75</v>
      </c>
      <c r="H270" s="66">
        <v>838.23</v>
      </c>
    </row>
    <row r="271" spans="2:9" outlineLevel="1" collapsed="1" x14ac:dyDescent="0.3">
      <c r="C271" s="1" t="s">
        <v>1013</v>
      </c>
      <c r="F271" s="2">
        <f>ROUND(((H271+I271)/G271),5)</f>
        <v>5.7500000000000002E-2</v>
      </c>
      <c r="G271" s="66">
        <f>SUBTOTAL(9,G270:G270)</f>
        <v>14577.75</v>
      </c>
      <c r="H271" s="66">
        <f>SUBTOTAL(9,H270:H270)</f>
        <v>838.23</v>
      </c>
      <c r="I271" s="66">
        <f>SUBTOTAL(9,I270:I270)</f>
        <v>0</v>
      </c>
    </row>
    <row r="272" spans="2:9" x14ac:dyDescent="0.3">
      <c r="C272" s="1" t="s">
        <v>695</v>
      </c>
      <c r="F272" s="2"/>
      <c r="G272" s="66">
        <f>SUBTOTAL(9,G7:G270)</f>
        <v>1510126.61</v>
      </c>
      <c r="H272" s="66">
        <f>SUBTOTAL(9,H7:H270)</f>
        <v>7438.52</v>
      </c>
      <c r="I272" s="66">
        <f>SUBTOTAL(9,I7:I270)</f>
        <v>61885.629999999983</v>
      </c>
    </row>
  </sheetData>
  <mergeCells count="1">
    <mergeCell ref="B5:I5"/>
  </mergeCells>
  <pageMargins left="0.7" right="0.7" top="0.75" bottom="0.75" header="0.3" footer="0.3"/>
  <pageSetup fitToWidth="0"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R474"/>
  <sheetViews>
    <sheetView showGridLines="0" workbookViewId="0">
      <pane ySplit="5" topLeftCell="A33" activePane="bottomLeft" state="frozen"/>
      <selection pane="bottomLeft" activeCell="A6" sqref="A6"/>
    </sheetView>
  </sheetViews>
  <sheetFormatPr defaultRowHeight="14.4" outlineLevelRow="1" x14ac:dyDescent="0.3"/>
  <cols>
    <col min="1" max="1" width="1.109375" customWidth="1"/>
    <col min="2" max="2" width="43.109375" bestFit="1" customWidth="1"/>
    <col min="3" max="3" width="14.33203125" bestFit="1" customWidth="1"/>
    <col min="4" max="16" width="11.6640625" customWidth="1"/>
    <col min="17" max="18" width="11.6640625" style="1" customWidth="1"/>
    <col min="19" max="19" width="0" hidden="1" customWidth="1"/>
  </cols>
  <sheetData>
    <row r="1" spans="2:18" ht="15" customHeight="1" x14ac:dyDescent="0.3"/>
    <row r="2" spans="2:18" ht="15" customHeight="1" x14ac:dyDescent="0.3"/>
    <row r="3" spans="2:18" ht="15" customHeight="1" x14ac:dyDescent="0.3"/>
    <row r="4" spans="2:18" ht="15" customHeight="1" x14ac:dyDescent="0.3"/>
    <row r="6" spans="2:18" x14ac:dyDescent="0.3">
      <c r="B6" t="s">
        <v>1089</v>
      </c>
      <c r="C6" t="s">
        <v>1090</v>
      </c>
      <c r="D6" s="3" t="s">
        <v>1096</v>
      </c>
      <c r="E6" s="3" t="s">
        <v>1097</v>
      </c>
      <c r="F6" s="3" t="s">
        <v>1098</v>
      </c>
      <c r="G6" s="3" t="s">
        <v>1099</v>
      </c>
      <c r="H6" s="3" t="s">
        <v>1100</v>
      </c>
      <c r="I6" s="3" t="s">
        <v>1101</v>
      </c>
      <c r="J6" s="3" t="s">
        <v>1102</v>
      </c>
      <c r="K6" s="3" t="s">
        <v>1103</v>
      </c>
      <c r="L6" s="3" t="s">
        <v>1104</v>
      </c>
      <c r="M6" s="3" t="s">
        <v>1105</v>
      </c>
      <c r="N6" s="3" t="s">
        <v>1106</v>
      </c>
      <c r="O6" s="3" t="s">
        <v>1107</v>
      </c>
      <c r="P6" s="3" t="s">
        <v>1108</v>
      </c>
      <c r="Q6" s="57" t="s">
        <v>218</v>
      </c>
      <c r="R6" s="57"/>
    </row>
    <row r="7" spans="2:18" outlineLevel="1" x14ac:dyDescent="0.3">
      <c r="B7" t="s">
        <v>1026</v>
      </c>
      <c r="C7" t="s">
        <v>892</v>
      </c>
      <c r="D7" s="68">
        <v>86.4</v>
      </c>
      <c r="E7" s="68">
        <v>86.4</v>
      </c>
      <c r="F7" s="68">
        <v>100.8</v>
      </c>
      <c r="G7" s="68">
        <v>98.6</v>
      </c>
      <c r="H7" s="68">
        <v>93.6</v>
      </c>
      <c r="I7" s="68">
        <v>93.6</v>
      </c>
      <c r="J7" s="68"/>
      <c r="K7" s="68"/>
      <c r="L7" s="68"/>
      <c r="M7" s="68"/>
      <c r="N7" s="68"/>
      <c r="O7" s="68"/>
      <c r="P7" s="68"/>
      <c r="Q7" s="67">
        <f>SUM($C7:P7)</f>
        <v>559.40000000000009</v>
      </c>
    </row>
    <row r="8" spans="2:18" outlineLevel="1" x14ac:dyDescent="0.3">
      <c r="B8" t="s">
        <v>1027</v>
      </c>
      <c r="C8" t="s">
        <v>892</v>
      </c>
      <c r="D8" s="68">
        <v>94</v>
      </c>
      <c r="E8" s="68">
        <v>94</v>
      </c>
      <c r="F8" s="68">
        <v>94</v>
      </c>
      <c r="G8" s="68">
        <v>99</v>
      </c>
      <c r="H8" s="68">
        <v>94</v>
      </c>
      <c r="I8" s="68">
        <v>94</v>
      </c>
      <c r="J8" s="68"/>
      <c r="K8" s="68"/>
      <c r="L8" s="68"/>
      <c r="M8" s="68"/>
      <c r="N8" s="68"/>
      <c r="O8" s="68"/>
      <c r="P8" s="68"/>
      <c r="Q8" s="67">
        <f>SUM($C8:P8)</f>
        <v>569</v>
      </c>
    </row>
    <row r="9" spans="2:18" outlineLevel="1" x14ac:dyDescent="0.3">
      <c r="B9" t="s">
        <v>1028</v>
      </c>
      <c r="C9" t="s">
        <v>892</v>
      </c>
      <c r="D9" s="68"/>
      <c r="E9" s="68"/>
      <c r="F9" s="68"/>
      <c r="G9" s="68">
        <v>5</v>
      </c>
      <c r="H9" s="68"/>
      <c r="I9" s="68"/>
      <c r="J9" s="68"/>
      <c r="K9" s="68"/>
      <c r="L9" s="68"/>
      <c r="M9" s="68"/>
      <c r="N9" s="68"/>
      <c r="O9" s="68"/>
      <c r="P9" s="68"/>
      <c r="Q9" s="67">
        <f>SUM($C9:P9)</f>
        <v>5</v>
      </c>
    </row>
    <row r="10" spans="2:18" outlineLevel="1" x14ac:dyDescent="0.3">
      <c r="B10" s="101" t="s">
        <v>1091</v>
      </c>
      <c r="D10" s="102">
        <v>86.4</v>
      </c>
      <c r="E10" s="102">
        <v>86.4</v>
      </c>
      <c r="F10" s="102">
        <v>100.8</v>
      </c>
      <c r="G10" s="102">
        <v>98.6</v>
      </c>
      <c r="H10" s="102">
        <v>93.6</v>
      </c>
      <c r="I10" s="102">
        <v>93.6</v>
      </c>
      <c r="J10" s="102">
        <v>0</v>
      </c>
      <c r="K10" s="102">
        <v>0</v>
      </c>
      <c r="L10" s="102">
        <v>0</v>
      </c>
      <c r="M10" s="102">
        <v>0</v>
      </c>
      <c r="N10" s="102">
        <v>0</v>
      </c>
      <c r="O10" s="102">
        <v>0</v>
      </c>
      <c r="P10" s="102">
        <v>0</v>
      </c>
      <c r="Q10" s="103">
        <v>559.40000000000009</v>
      </c>
    </row>
    <row r="11" spans="2:18" outlineLevel="1" x14ac:dyDescent="0.3">
      <c r="B11" t="s">
        <v>684</v>
      </c>
      <c r="C11" t="s">
        <v>1014</v>
      </c>
      <c r="D11" s="68">
        <v>1110</v>
      </c>
      <c r="E11" s="68">
        <v>1110</v>
      </c>
      <c r="F11" s="68">
        <v>1110</v>
      </c>
      <c r="G11" s="68">
        <v>1110</v>
      </c>
      <c r="H11" s="68">
        <v>1110</v>
      </c>
      <c r="I11" s="68">
        <v>1110</v>
      </c>
      <c r="J11" s="68"/>
      <c r="K11" s="68"/>
      <c r="L11" s="68"/>
      <c r="M11" s="68"/>
      <c r="N11" s="68"/>
      <c r="O11" s="68"/>
      <c r="P11" s="68"/>
      <c r="Q11" s="67">
        <f>SUM($C11:P11)</f>
        <v>6660</v>
      </c>
    </row>
    <row r="12" spans="2:18" outlineLevel="1" x14ac:dyDescent="0.3">
      <c r="B12" t="s">
        <v>1015</v>
      </c>
      <c r="C12" t="s">
        <v>1016</v>
      </c>
      <c r="D12" s="68">
        <v>50</v>
      </c>
      <c r="E12" s="68"/>
      <c r="F12" s="68">
        <v>1500</v>
      </c>
      <c r="G12" s="68"/>
      <c r="H12" s="68">
        <v>500</v>
      </c>
      <c r="I12" s="68"/>
      <c r="J12" s="68"/>
      <c r="K12" s="68"/>
      <c r="L12" s="68"/>
      <c r="M12" s="68"/>
      <c r="N12" s="68"/>
      <c r="O12" s="68"/>
      <c r="P12" s="68"/>
      <c r="Q12" s="67">
        <f>SUM($C12:P12)</f>
        <v>2050</v>
      </c>
    </row>
    <row r="13" spans="2:18" outlineLevel="1" x14ac:dyDescent="0.3">
      <c r="B13" t="s">
        <v>683</v>
      </c>
      <c r="C13" t="s">
        <v>1017</v>
      </c>
      <c r="D13" s="68"/>
      <c r="E13" s="68"/>
      <c r="F13" s="68"/>
      <c r="G13" s="68">
        <v>59.3</v>
      </c>
      <c r="H13" s="68"/>
      <c r="I13" s="68"/>
      <c r="J13" s="68"/>
      <c r="K13" s="68"/>
      <c r="L13" s="68"/>
      <c r="M13" s="68"/>
      <c r="N13" s="68"/>
      <c r="O13" s="68"/>
      <c r="P13" s="68"/>
      <c r="Q13" s="67">
        <f>SUM($C13:P13)</f>
        <v>59.3</v>
      </c>
    </row>
    <row r="14" spans="2:18" outlineLevel="1" x14ac:dyDescent="0.3">
      <c r="B14" t="s">
        <v>993</v>
      </c>
      <c r="C14" t="s">
        <v>1018</v>
      </c>
      <c r="D14" s="68"/>
      <c r="E14" s="68"/>
      <c r="F14" s="68"/>
      <c r="G14" s="68">
        <v>-4.68</v>
      </c>
      <c r="H14" s="68">
        <v>-10.72</v>
      </c>
      <c r="I14" s="68">
        <v>-4.4400000000000004</v>
      </c>
      <c r="J14" s="68"/>
      <c r="K14" s="68"/>
      <c r="L14" s="68"/>
      <c r="M14" s="68"/>
      <c r="N14" s="68"/>
      <c r="O14" s="68"/>
      <c r="P14" s="68"/>
      <c r="Q14" s="67">
        <f>SUM($C14:P14)</f>
        <v>-19.84</v>
      </c>
    </row>
    <row r="15" spans="2:18" outlineLevel="1" x14ac:dyDescent="0.3">
      <c r="B15" t="s">
        <v>995</v>
      </c>
      <c r="C15" t="s">
        <v>1019</v>
      </c>
      <c r="D15" s="68"/>
      <c r="E15" s="68"/>
      <c r="F15" s="68"/>
      <c r="G15" s="68">
        <v>-35.97</v>
      </c>
      <c r="H15" s="68">
        <v>-34.67</v>
      </c>
      <c r="I15" s="68">
        <v>-34.67</v>
      </c>
      <c r="J15" s="68"/>
      <c r="K15" s="68"/>
      <c r="L15" s="68"/>
      <c r="M15" s="68"/>
      <c r="N15" s="68"/>
      <c r="O15" s="68"/>
      <c r="P15" s="68"/>
      <c r="Q15" s="67">
        <f>SUM($C15:P15)</f>
        <v>-105.31</v>
      </c>
    </row>
    <row r="16" spans="2:18" outlineLevel="1" x14ac:dyDescent="0.3">
      <c r="B16" t="s">
        <v>1020</v>
      </c>
      <c r="C16" t="s">
        <v>1021</v>
      </c>
      <c r="D16" s="68"/>
      <c r="E16" s="68"/>
      <c r="F16" s="68"/>
      <c r="G16" s="68"/>
      <c r="H16" s="68">
        <v>1070.3399999999999</v>
      </c>
      <c r="I16" s="68"/>
      <c r="J16" s="68"/>
      <c r="K16" s="68"/>
      <c r="L16" s="68"/>
      <c r="M16" s="68"/>
      <c r="N16" s="68"/>
      <c r="O16" s="68"/>
      <c r="P16" s="68"/>
      <c r="Q16" s="67">
        <f>SUM($C16:P16)</f>
        <v>1070.3399999999999</v>
      </c>
    </row>
    <row r="17" spans="2:18" outlineLevel="1" x14ac:dyDescent="0.3">
      <c r="B17" t="s">
        <v>1022</v>
      </c>
      <c r="C17" t="s">
        <v>1023</v>
      </c>
      <c r="D17" s="68">
        <v>-59.5</v>
      </c>
      <c r="E17" s="68">
        <v>-59.5</v>
      </c>
      <c r="F17" s="68">
        <v>-59.5</v>
      </c>
      <c r="G17" s="68">
        <v>-61</v>
      </c>
      <c r="H17" s="68">
        <v>-87.58</v>
      </c>
      <c r="I17" s="68">
        <v>-87.92</v>
      </c>
      <c r="J17" s="68"/>
      <c r="K17" s="68"/>
      <c r="L17" s="68"/>
      <c r="M17" s="68"/>
      <c r="N17" s="68"/>
      <c r="O17" s="68"/>
      <c r="P17" s="68"/>
      <c r="Q17" s="67">
        <f>SUM($C17:P17)</f>
        <v>-415</v>
      </c>
    </row>
    <row r="18" spans="2:18" outlineLevel="1" x14ac:dyDescent="0.3">
      <c r="B18" t="s">
        <v>1024</v>
      </c>
      <c r="C18" t="s">
        <v>1025</v>
      </c>
      <c r="D18" s="68">
        <v>-4.16</v>
      </c>
      <c r="E18" s="68"/>
      <c r="F18" s="68">
        <v>-124.95</v>
      </c>
      <c r="G18" s="68"/>
      <c r="H18" s="68">
        <v>-130.81</v>
      </c>
      <c r="I18" s="68"/>
      <c r="J18" s="68"/>
      <c r="K18" s="68"/>
      <c r="L18" s="68"/>
      <c r="M18" s="68"/>
      <c r="N18" s="68"/>
      <c r="O18" s="68"/>
      <c r="P18" s="68"/>
      <c r="Q18" s="67">
        <f>SUM($C18:P18)</f>
        <v>-259.92</v>
      </c>
    </row>
    <row r="19" spans="2:18" outlineLevel="1" x14ac:dyDescent="0.3">
      <c r="B19" s="101" t="s">
        <v>1092</v>
      </c>
      <c r="C19" s="1" t="s">
        <v>1093</v>
      </c>
      <c r="D19" s="67">
        <f t="shared" ref="D19:Q19" si="0">SUM(D11:D18)</f>
        <v>1096.3399999999999</v>
      </c>
      <c r="E19" s="67">
        <f t="shared" si="0"/>
        <v>1050.5</v>
      </c>
      <c r="F19" s="67">
        <f t="shared" si="0"/>
        <v>2425.5500000000002</v>
      </c>
      <c r="G19" s="67">
        <f t="shared" si="0"/>
        <v>1067.6499999999999</v>
      </c>
      <c r="H19" s="67">
        <f t="shared" si="0"/>
        <v>2416.56</v>
      </c>
      <c r="I19" s="67">
        <f t="shared" si="0"/>
        <v>982.96999999999991</v>
      </c>
      <c r="J19" s="67">
        <f t="shared" si="0"/>
        <v>0</v>
      </c>
      <c r="K19" s="67">
        <f t="shared" si="0"/>
        <v>0</v>
      </c>
      <c r="L19" s="67">
        <f t="shared" si="0"/>
        <v>0</v>
      </c>
      <c r="M19" s="67">
        <f t="shared" si="0"/>
        <v>0</v>
      </c>
      <c r="N19" s="67">
        <f t="shared" si="0"/>
        <v>0</v>
      </c>
      <c r="O19" s="67">
        <f t="shared" si="0"/>
        <v>0</v>
      </c>
      <c r="P19" s="67">
        <f t="shared" si="0"/>
        <v>0</v>
      </c>
      <c r="Q19" s="67">
        <f t="shared" si="0"/>
        <v>9039.57</v>
      </c>
    </row>
    <row r="20" spans="2:18" outlineLevel="1" x14ac:dyDescent="0.3">
      <c r="B20" t="s">
        <v>1029</v>
      </c>
      <c r="C20" t="s">
        <v>1030</v>
      </c>
      <c r="D20" s="68">
        <v>1096.3399999999999</v>
      </c>
      <c r="E20" s="68">
        <v>1050.5</v>
      </c>
      <c r="F20" s="68">
        <v>2425.5500000000002</v>
      </c>
      <c r="G20" s="68">
        <v>1067.6500000000001</v>
      </c>
      <c r="H20" s="68">
        <v>2416.56</v>
      </c>
      <c r="I20" s="68">
        <v>982.97</v>
      </c>
      <c r="J20" s="68"/>
      <c r="K20" s="68"/>
      <c r="L20" s="68"/>
      <c r="M20" s="68"/>
      <c r="N20" s="68"/>
      <c r="O20" s="68"/>
      <c r="P20" s="68"/>
      <c r="Q20" s="67">
        <f>SUM($C20:P20)</f>
        <v>9039.57</v>
      </c>
    </row>
    <row r="21" spans="2:18" x14ac:dyDescent="0.3">
      <c r="B21" s="101" t="s">
        <v>1094</v>
      </c>
      <c r="C21" s="1" t="s">
        <v>1095</v>
      </c>
      <c r="D21" s="67">
        <f t="shared" ref="D21:Q21" si="1">SUM(D20:D20)</f>
        <v>1096.3399999999999</v>
      </c>
      <c r="E21" s="67">
        <f t="shared" si="1"/>
        <v>1050.5</v>
      </c>
      <c r="F21" s="67">
        <f t="shared" si="1"/>
        <v>2425.5500000000002</v>
      </c>
      <c r="G21" s="67">
        <f t="shared" si="1"/>
        <v>1067.6500000000001</v>
      </c>
      <c r="H21" s="67">
        <f t="shared" si="1"/>
        <v>2416.56</v>
      </c>
      <c r="I21" s="67">
        <f t="shared" si="1"/>
        <v>982.97</v>
      </c>
      <c r="J21" s="67">
        <f t="shared" si="1"/>
        <v>0</v>
      </c>
      <c r="K21" s="67">
        <f t="shared" si="1"/>
        <v>0</v>
      </c>
      <c r="L21" s="67">
        <f t="shared" si="1"/>
        <v>0</v>
      </c>
      <c r="M21" s="67">
        <f t="shared" si="1"/>
        <v>0</v>
      </c>
      <c r="N21" s="67">
        <f t="shared" si="1"/>
        <v>0</v>
      </c>
      <c r="O21" s="67">
        <f t="shared" si="1"/>
        <v>0</v>
      </c>
      <c r="P21" s="67">
        <f t="shared" si="1"/>
        <v>0</v>
      </c>
      <c r="Q21" s="67">
        <f t="shared" si="1"/>
        <v>9039.57</v>
      </c>
    </row>
    <row r="23" spans="2:18" x14ac:dyDescent="0.3">
      <c r="B23" t="s">
        <v>1109</v>
      </c>
      <c r="C23" t="s">
        <v>1090</v>
      </c>
      <c r="D23" s="3" t="s">
        <v>1096</v>
      </c>
      <c r="E23" s="3" t="s">
        <v>1097</v>
      </c>
      <c r="F23" s="3" t="s">
        <v>1098</v>
      </c>
      <c r="G23" s="3" t="s">
        <v>1099</v>
      </c>
      <c r="H23" s="3" t="s">
        <v>1100</v>
      </c>
      <c r="I23" s="3" t="s">
        <v>1101</v>
      </c>
      <c r="J23" s="3" t="s">
        <v>1102</v>
      </c>
      <c r="K23" s="3" t="s">
        <v>1103</v>
      </c>
      <c r="L23" s="3" t="s">
        <v>1104</v>
      </c>
      <c r="M23" s="3" t="s">
        <v>1105</v>
      </c>
      <c r="N23" s="3" t="s">
        <v>1106</v>
      </c>
      <c r="O23" s="3" t="s">
        <v>1107</v>
      </c>
      <c r="P23" s="3" t="s">
        <v>1108</v>
      </c>
      <c r="Q23" s="57" t="s">
        <v>218</v>
      </c>
      <c r="R23" s="57"/>
    </row>
    <row r="24" spans="2:18" outlineLevel="1" x14ac:dyDescent="0.3">
      <c r="B24" t="s">
        <v>1026</v>
      </c>
      <c r="C24" t="s">
        <v>892</v>
      </c>
      <c r="D24" s="68">
        <v>151.19999999999999</v>
      </c>
      <c r="E24" s="68">
        <v>144</v>
      </c>
      <c r="F24" s="68">
        <v>165.6</v>
      </c>
      <c r="G24" s="68">
        <v>158.4</v>
      </c>
      <c r="H24" s="68">
        <v>151.19999999999999</v>
      </c>
      <c r="I24" s="68">
        <v>173.4</v>
      </c>
      <c r="J24" s="68"/>
      <c r="K24" s="68"/>
      <c r="L24" s="68"/>
      <c r="M24" s="68"/>
      <c r="N24" s="68"/>
      <c r="O24" s="68"/>
      <c r="P24" s="68"/>
      <c r="Q24" s="67">
        <f>SUM($C24:P24)</f>
        <v>943.79999999999984</v>
      </c>
    </row>
    <row r="25" spans="2:18" outlineLevel="1" x14ac:dyDescent="0.3">
      <c r="B25" t="s">
        <v>1027</v>
      </c>
      <c r="C25" t="s">
        <v>892</v>
      </c>
      <c r="D25" s="68">
        <v>156</v>
      </c>
      <c r="E25" s="68">
        <v>156</v>
      </c>
      <c r="F25" s="68">
        <v>156</v>
      </c>
      <c r="G25" s="68">
        <v>156</v>
      </c>
      <c r="H25" s="68">
        <v>156</v>
      </c>
      <c r="I25" s="68">
        <v>171</v>
      </c>
      <c r="J25" s="68"/>
      <c r="K25" s="68"/>
      <c r="L25" s="68"/>
      <c r="M25" s="68"/>
      <c r="N25" s="68"/>
      <c r="O25" s="68"/>
      <c r="P25" s="68"/>
      <c r="Q25" s="67">
        <f>SUM($C25:P25)</f>
        <v>951</v>
      </c>
    </row>
    <row r="26" spans="2:18" outlineLevel="1" x14ac:dyDescent="0.3">
      <c r="B26" t="s">
        <v>1032</v>
      </c>
      <c r="C26" t="s">
        <v>892</v>
      </c>
      <c r="D26" s="68"/>
      <c r="E26" s="68"/>
      <c r="F26" s="68"/>
      <c r="G26" s="68"/>
      <c r="H26" s="68"/>
      <c r="I26" s="68">
        <v>15</v>
      </c>
      <c r="J26" s="68"/>
      <c r="K26" s="68"/>
      <c r="L26" s="68"/>
      <c r="M26" s="68"/>
      <c r="N26" s="68"/>
      <c r="O26" s="68"/>
      <c r="P26" s="68"/>
      <c r="Q26" s="67">
        <f>SUM($C26:P26)</f>
        <v>15</v>
      </c>
    </row>
    <row r="27" spans="2:18" outlineLevel="1" x14ac:dyDescent="0.3">
      <c r="B27" s="101" t="s">
        <v>1110</v>
      </c>
      <c r="D27" s="102">
        <v>151.19999999999999</v>
      </c>
      <c r="E27" s="102">
        <v>144</v>
      </c>
      <c r="F27" s="102">
        <v>165.6</v>
      </c>
      <c r="G27" s="102">
        <v>158.4</v>
      </c>
      <c r="H27" s="102">
        <v>151.19999999999999</v>
      </c>
      <c r="I27" s="102">
        <v>173.4</v>
      </c>
      <c r="J27" s="102">
        <v>0</v>
      </c>
      <c r="K27" s="102">
        <v>0</v>
      </c>
      <c r="L27" s="102">
        <v>0</v>
      </c>
      <c r="M27" s="102">
        <v>0</v>
      </c>
      <c r="N27" s="102">
        <v>0</v>
      </c>
      <c r="O27" s="102">
        <v>0</v>
      </c>
      <c r="P27" s="102">
        <v>0</v>
      </c>
      <c r="Q27" s="103">
        <v>943.79999999999984</v>
      </c>
    </row>
    <row r="28" spans="2:18" outlineLevel="1" x14ac:dyDescent="0.3">
      <c r="B28" t="s">
        <v>684</v>
      </c>
      <c r="C28" t="s">
        <v>1014</v>
      </c>
      <c r="D28" s="68">
        <v>5826</v>
      </c>
      <c r="E28" s="68">
        <v>5826</v>
      </c>
      <c r="F28" s="68">
        <v>5826</v>
      </c>
      <c r="G28" s="68">
        <v>5826</v>
      </c>
      <c r="H28" s="68">
        <v>5826</v>
      </c>
      <c r="I28" s="68">
        <v>5826</v>
      </c>
      <c r="J28" s="68"/>
      <c r="K28" s="68"/>
      <c r="L28" s="68"/>
      <c r="M28" s="68"/>
      <c r="N28" s="68"/>
      <c r="O28" s="68"/>
      <c r="P28" s="68"/>
      <c r="Q28" s="67">
        <f>SUM($C28:P28)</f>
        <v>34956</v>
      </c>
    </row>
    <row r="29" spans="2:18" outlineLevel="1" x14ac:dyDescent="0.3">
      <c r="B29" t="s">
        <v>1015</v>
      </c>
      <c r="C29" t="s">
        <v>1016</v>
      </c>
      <c r="D29" s="68">
        <v>60</v>
      </c>
      <c r="E29" s="68"/>
      <c r="F29" s="68">
        <v>75</v>
      </c>
      <c r="G29" s="68">
        <v>75</v>
      </c>
      <c r="H29" s="68">
        <v>75</v>
      </c>
      <c r="I29" s="68">
        <v>75</v>
      </c>
      <c r="J29" s="68"/>
      <c r="K29" s="68"/>
      <c r="L29" s="68"/>
      <c r="M29" s="68"/>
      <c r="N29" s="68"/>
      <c r="O29" s="68"/>
      <c r="P29" s="68"/>
      <c r="Q29" s="67">
        <f>SUM($C29:P29)</f>
        <v>360</v>
      </c>
    </row>
    <row r="30" spans="2:18" outlineLevel="1" x14ac:dyDescent="0.3">
      <c r="B30" t="s">
        <v>686</v>
      </c>
      <c r="C30" t="s">
        <v>1031</v>
      </c>
      <c r="D30" s="68"/>
      <c r="E30" s="68"/>
      <c r="F30" s="68"/>
      <c r="G30" s="68"/>
      <c r="H30" s="68"/>
      <c r="I30" s="68">
        <v>560.25</v>
      </c>
      <c r="J30" s="68"/>
      <c r="K30" s="68"/>
      <c r="L30" s="68"/>
      <c r="M30" s="68"/>
      <c r="N30" s="68"/>
      <c r="O30" s="68"/>
      <c r="P30" s="68"/>
      <c r="Q30" s="67">
        <f>SUM($C30:P30)</f>
        <v>560.25</v>
      </c>
    </row>
    <row r="31" spans="2:18" outlineLevel="1" x14ac:dyDescent="0.3">
      <c r="B31" t="s">
        <v>993</v>
      </c>
      <c r="C31" t="s">
        <v>1018</v>
      </c>
      <c r="D31" s="68"/>
      <c r="E31" s="68"/>
      <c r="F31" s="68"/>
      <c r="G31" s="68">
        <v>-19.440000000000001</v>
      </c>
      <c r="H31" s="68">
        <v>-19.440000000000001</v>
      </c>
      <c r="I31" s="68">
        <v>-19.440000000000001</v>
      </c>
      <c r="J31" s="68"/>
      <c r="K31" s="68"/>
      <c r="L31" s="68"/>
      <c r="M31" s="68"/>
      <c r="N31" s="68"/>
      <c r="O31" s="68"/>
      <c r="P31" s="68"/>
      <c r="Q31" s="67">
        <f>SUM($C31:P31)</f>
        <v>-58.320000000000007</v>
      </c>
    </row>
    <row r="32" spans="2:18" outlineLevel="1" x14ac:dyDescent="0.3">
      <c r="B32" t="s">
        <v>995</v>
      </c>
      <c r="C32" t="s">
        <v>1019</v>
      </c>
      <c r="D32" s="68"/>
      <c r="E32" s="68"/>
      <c r="F32" s="68"/>
      <c r="G32" s="68">
        <v>-392.97</v>
      </c>
      <c r="H32" s="68">
        <v>-392.97</v>
      </c>
      <c r="I32" s="68">
        <v>-392.97</v>
      </c>
      <c r="J32" s="68"/>
      <c r="K32" s="68"/>
      <c r="L32" s="68"/>
      <c r="M32" s="68"/>
      <c r="N32" s="68"/>
      <c r="O32" s="68"/>
      <c r="P32" s="68"/>
      <c r="Q32" s="67">
        <f>SUM($C32:P32)</f>
        <v>-1178.9100000000001</v>
      </c>
    </row>
    <row r="33" spans="2:18" outlineLevel="1" x14ac:dyDescent="0.3">
      <c r="B33" t="s">
        <v>1020</v>
      </c>
      <c r="C33" t="s">
        <v>1021</v>
      </c>
      <c r="D33" s="68"/>
      <c r="E33" s="68"/>
      <c r="F33" s="68"/>
      <c r="G33" s="68"/>
      <c r="H33" s="68">
        <v>5592.96</v>
      </c>
      <c r="I33" s="68"/>
      <c r="J33" s="68"/>
      <c r="K33" s="68"/>
      <c r="L33" s="68"/>
      <c r="M33" s="68"/>
      <c r="N33" s="68"/>
      <c r="O33" s="68"/>
      <c r="P33" s="68"/>
      <c r="Q33" s="67">
        <f>SUM($C33:P33)</f>
        <v>5592.96</v>
      </c>
    </row>
    <row r="34" spans="2:18" outlineLevel="1" x14ac:dyDescent="0.3">
      <c r="B34" t="s">
        <v>1022</v>
      </c>
      <c r="C34" t="s">
        <v>1023</v>
      </c>
      <c r="D34" s="68">
        <v>-1995</v>
      </c>
      <c r="E34" s="68">
        <v>-2007.5</v>
      </c>
      <c r="F34" s="68">
        <v>-2007.5</v>
      </c>
      <c r="G34" s="68">
        <v>-1797.75</v>
      </c>
      <c r="H34" s="68">
        <v>-1797.75</v>
      </c>
      <c r="I34" s="68">
        <v>-1797.75</v>
      </c>
      <c r="J34" s="68"/>
      <c r="K34" s="68"/>
      <c r="L34" s="68"/>
      <c r="M34" s="68"/>
      <c r="N34" s="68"/>
      <c r="O34" s="68"/>
      <c r="P34" s="68"/>
      <c r="Q34" s="67">
        <f>SUM($C34:P34)</f>
        <v>-11403.25</v>
      </c>
    </row>
    <row r="35" spans="2:18" outlineLevel="1" x14ac:dyDescent="0.3">
      <c r="B35" t="s">
        <v>1024</v>
      </c>
      <c r="C35" t="s">
        <v>1025</v>
      </c>
      <c r="D35" s="68">
        <v>-33.299999999999997</v>
      </c>
      <c r="E35" s="68"/>
      <c r="F35" s="68">
        <v>-41.62</v>
      </c>
      <c r="G35" s="68">
        <v>-41.62</v>
      </c>
      <c r="H35" s="68">
        <v>-3145.72</v>
      </c>
      <c r="I35" s="68">
        <v>-352.56</v>
      </c>
      <c r="J35" s="68"/>
      <c r="K35" s="68"/>
      <c r="L35" s="68"/>
      <c r="M35" s="68"/>
      <c r="N35" s="68"/>
      <c r="O35" s="68"/>
      <c r="P35" s="68"/>
      <c r="Q35" s="67">
        <f>SUM($C35:P35)</f>
        <v>-3614.8199999999997</v>
      </c>
    </row>
    <row r="36" spans="2:18" outlineLevel="1" x14ac:dyDescent="0.3">
      <c r="B36" s="101" t="s">
        <v>1111</v>
      </c>
      <c r="C36" s="1" t="s">
        <v>1093</v>
      </c>
      <c r="D36" s="67">
        <f t="shared" ref="D36:Q36" si="2">SUM(D28:D35)</f>
        <v>3857.7</v>
      </c>
      <c r="E36" s="67">
        <f t="shared" si="2"/>
        <v>3818.5</v>
      </c>
      <c r="F36" s="67">
        <f t="shared" si="2"/>
        <v>3851.88</v>
      </c>
      <c r="G36" s="67">
        <f t="shared" si="2"/>
        <v>3649.2200000000003</v>
      </c>
      <c r="H36" s="67">
        <f t="shared" si="2"/>
        <v>6138.08</v>
      </c>
      <c r="I36" s="67">
        <f t="shared" si="2"/>
        <v>3898.53</v>
      </c>
      <c r="J36" s="67">
        <f t="shared" si="2"/>
        <v>0</v>
      </c>
      <c r="K36" s="67">
        <f t="shared" si="2"/>
        <v>0</v>
      </c>
      <c r="L36" s="67">
        <f t="shared" si="2"/>
        <v>0</v>
      </c>
      <c r="M36" s="67">
        <f t="shared" si="2"/>
        <v>0</v>
      </c>
      <c r="N36" s="67">
        <f t="shared" si="2"/>
        <v>0</v>
      </c>
      <c r="O36" s="67">
        <f t="shared" si="2"/>
        <v>0</v>
      </c>
      <c r="P36" s="67">
        <f t="shared" si="2"/>
        <v>0</v>
      </c>
      <c r="Q36" s="67">
        <f t="shared" si="2"/>
        <v>25213.909999999996</v>
      </c>
    </row>
    <row r="37" spans="2:18" outlineLevel="1" x14ac:dyDescent="0.3">
      <c r="B37" t="s">
        <v>1033</v>
      </c>
      <c r="C37" t="s">
        <v>1030</v>
      </c>
      <c r="D37" s="68">
        <v>3857.7</v>
      </c>
      <c r="E37" s="68">
        <v>3818.5</v>
      </c>
      <c r="F37" s="68">
        <v>3851.88</v>
      </c>
      <c r="G37" s="68">
        <v>3649.22</v>
      </c>
      <c r="H37" s="68">
        <v>6138.08</v>
      </c>
      <c r="I37" s="68">
        <v>3898.53</v>
      </c>
      <c r="J37" s="68"/>
      <c r="K37" s="68"/>
      <c r="L37" s="68"/>
      <c r="M37" s="68"/>
      <c r="N37" s="68"/>
      <c r="O37" s="68"/>
      <c r="P37" s="68"/>
      <c r="Q37" s="67">
        <f>SUM($C37:P37)</f>
        <v>25213.909999999996</v>
      </c>
    </row>
    <row r="38" spans="2:18" x14ac:dyDescent="0.3">
      <c r="B38" s="101" t="s">
        <v>1112</v>
      </c>
      <c r="C38" s="1" t="s">
        <v>1095</v>
      </c>
      <c r="D38" s="67">
        <f t="shared" ref="D38:Q38" si="3">SUM(D37:D37)</f>
        <v>3857.7</v>
      </c>
      <c r="E38" s="67">
        <f t="shared" si="3"/>
        <v>3818.5</v>
      </c>
      <c r="F38" s="67">
        <f t="shared" si="3"/>
        <v>3851.88</v>
      </c>
      <c r="G38" s="67">
        <f t="shared" si="3"/>
        <v>3649.22</v>
      </c>
      <c r="H38" s="67">
        <f t="shared" si="3"/>
        <v>6138.08</v>
      </c>
      <c r="I38" s="67">
        <f t="shared" si="3"/>
        <v>3898.53</v>
      </c>
      <c r="J38" s="67">
        <f t="shared" si="3"/>
        <v>0</v>
      </c>
      <c r="K38" s="67">
        <f t="shared" si="3"/>
        <v>0</v>
      </c>
      <c r="L38" s="67">
        <f t="shared" si="3"/>
        <v>0</v>
      </c>
      <c r="M38" s="67">
        <f t="shared" si="3"/>
        <v>0</v>
      </c>
      <c r="N38" s="67">
        <f t="shared" si="3"/>
        <v>0</v>
      </c>
      <c r="O38" s="67">
        <f t="shared" si="3"/>
        <v>0</v>
      </c>
      <c r="P38" s="67">
        <f t="shared" si="3"/>
        <v>0</v>
      </c>
      <c r="Q38" s="67">
        <f t="shared" si="3"/>
        <v>25213.909999999996</v>
      </c>
    </row>
    <row r="40" spans="2:18" x14ac:dyDescent="0.3">
      <c r="B40" t="s">
        <v>1113</v>
      </c>
      <c r="C40" t="s">
        <v>1090</v>
      </c>
      <c r="D40" s="3" t="s">
        <v>1096</v>
      </c>
      <c r="E40" s="3" t="s">
        <v>1097</v>
      </c>
      <c r="F40" s="3" t="s">
        <v>1098</v>
      </c>
      <c r="G40" s="3" t="s">
        <v>1099</v>
      </c>
      <c r="H40" s="3" t="s">
        <v>1100</v>
      </c>
      <c r="I40" s="3" t="s">
        <v>1101</v>
      </c>
      <c r="J40" s="3" t="s">
        <v>1102</v>
      </c>
      <c r="K40" s="3" t="s">
        <v>1103</v>
      </c>
      <c r="L40" s="3" t="s">
        <v>1104</v>
      </c>
      <c r="M40" s="3" t="s">
        <v>1105</v>
      </c>
      <c r="N40" s="3" t="s">
        <v>1106</v>
      </c>
      <c r="O40" s="3" t="s">
        <v>1107</v>
      </c>
      <c r="P40" s="3" t="s">
        <v>1108</v>
      </c>
      <c r="Q40" s="57" t="s">
        <v>218</v>
      </c>
      <c r="R40" s="57"/>
    </row>
    <row r="41" spans="2:18" outlineLevel="1" x14ac:dyDescent="0.3">
      <c r="B41" t="s">
        <v>1026</v>
      </c>
      <c r="C41" t="s">
        <v>892</v>
      </c>
      <c r="D41" s="68">
        <v>84</v>
      </c>
      <c r="E41" s="68">
        <v>80</v>
      </c>
      <c r="F41" s="68">
        <v>92</v>
      </c>
      <c r="G41" s="68">
        <v>91</v>
      </c>
      <c r="H41" s="68">
        <v>84</v>
      </c>
      <c r="I41" s="68">
        <v>93</v>
      </c>
      <c r="J41" s="68"/>
      <c r="K41" s="68"/>
      <c r="L41" s="68"/>
      <c r="M41" s="68"/>
      <c r="N41" s="68"/>
      <c r="O41" s="68"/>
      <c r="P41" s="68"/>
      <c r="Q41" s="67">
        <f>SUM($C41:P41)</f>
        <v>524</v>
      </c>
    </row>
    <row r="42" spans="2:18" outlineLevel="1" x14ac:dyDescent="0.3">
      <c r="B42" t="s">
        <v>1027</v>
      </c>
      <c r="C42" t="s">
        <v>892</v>
      </c>
      <c r="D42" s="68">
        <v>87</v>
      </c>
      <c r="E42" s="68">
        <v>87</v>
      </c>
      <c r="F42" s="68">
        <v>87</v>
      </c>
      <c r="G42" s="68">
        <v>90</v>
      </c>
      <c r="H42" s="68">
        <v>87</v>
      </c>
      <c r="I42" s="68">
        <v>92</v>
      </c>
      <c r="J42" s="68"/>
      <c r="K42" s="68"/>
      <c r="L42" s="68"/>
      <c r="M42" s="68"/>
      <c r="N42" s="68"/>
      <c r="O42" s="68"/>
      <c r="P42" s="68"/>
      <c r="Q42" s="67">
        <f>SUM($C42:P42)</f>
        <v>530</v>
      </c>
    </row>
    <row r="43" spans="2:18" outlineLevel="1" x14ac:dyDescent="0.3">
      <c r="B43" t="s">
        <v>1032</v>
      </c>
      <c r="C43" t="s">
        <v>892</v>
      </c>
      <c r="D43" s="68"/>
      <c r="E43" s="68"/>
      <c r="F43" s="68"/>
      <c r="G43" s="68">
        <v>3</v>
      </c>
      <c r="H43" s="68"/>
      <c r="I43" s="68"/>
      <c r="J43" s="68"/>
      <c r="K43" s="68"/>
      <c r="L43" s="68"/>
      <c r="M43" s="68"/>
      <c r="N43" s="68"/>
      <c r="O43" s="68"/>
      <c r="P43" s="68"/>
      <c r="Q43" s="67">
        <f>SUM($C43:P43)</f>
        <v>3</v>
      </c>
    </row>
    <row r="44" spans="2:18" outlineLevel="1" x14ac:dyDescent="0.3">
      <c r="B44" t="s">
        <v>1028</v>
      </c>
      <c r="C44" t="s">
        <v>892</v>
      </c>
      <c r="D44" s="68"/>
      <c r="E44" s="68"/>
      <c r="F44" s="68"/>
      <c r="G44" s="68"/>
      <c r="H44" s="68"/>
      <c r="I44" s="68">
        <v>5</v>
      </c>
      <c r="J44" s="68"/>
      <c r="K44" s="68"/>
      <c r="L44" s="68"/>
      <c r="M44" s="68"/>
      <c r="N44" s="68"/>
      <c r="O44" s="68"/>
      <c r="P44" s="68"/>
      <c r="Q44" s="67">
        <f>SUM($C44:P44)</f>
        <v>5</v>
      </c>
    </row>
    <row r="45" spans="2:18" outlineLevel="1" x14ac:dyDescent="0.3">
      <c r="B45" s="101" t="s">
        <v>1114</v>
      </c>
      <c r="D45" s="102">
        <v>84</v>
      </c>
      <c r="E45" s="102">
        <v>80</v>
      </c>
      <c r="F45" s="102">
        <v>92</v>
      </c>
      <c r="G45" s="102">
        <v>91</v>
      </c>
      <c r="H45" s="102">
        <v>84</v>
      </c>
      <c r="I45" s="102">
        <v>93</v>
      </c>
      <c r="J45" s="102">
        <v>0</v>
      </c>
      <c r="K45" s="102">
        <v>0</v>
      </c>
      <c r="L45" s="102">
        <v>0</v>
      </c>
      <c r="M45" s="102">
        <v>0</v>
      </c>
      <c r="N45" s="102">
        <v>0</v>
      </c>
      <c r="O45" s="102">
        <v>0</v>
      </c>
      <c r="P45" s="102">
        <v>0</v>
      </c>
      <c r="Q45" s="103">
        <v>524</v>
      </c>
    </row>
    <row r="46" spans="2:18" outlineLevel="1" x14ac:dyDescent="0.3">
      <c r="B46" t="s">
        <v>684</v>
      </c>
      <c r="C46" t="s">
        <v>1014</v>
      </c>
      <c r="D46" s="68">
        <v>1278.44</v>
      </c>
      <c r="E46" s="68">
        <v>1278.44</v>
      </c>
      <c r="F46" s="68">
        <v>1278.44</v>
      </c>
      <c r="G46" s="68">
        <v>1295.6600000000001</v>
      </c>
      <c r="H46" s="68">
        <v>1295.6600000000001</v>
      </c>
      <c r="I46" s="68">
        <v>1295.6600000000001</v>
      </c>
      <c r="J46" s="68"/>
      <c r="K46" s="68"/>
      <c r="L46" s="68"/>
      <c r="M46" s="68"/>
      <c r="N46" s="68"/>
      <c r="O46" s="68"/>
      <c r="P46" s="68"/>
      <c r="Q46" s="67">
        <f>SUM($C46:P46)</f>
        <v>7722.3</v>
      </c>
    </row>
    <row r="47" spans="2:18" outlineLevel="1" x14ac:dyDescent="0.3">
      <c r="B47" t="s">
        <v>1015</v>
      </c>
      <c r="C47" t="s">
        <v>1016</v>
      </c>
      <c r="D47" s="68">
        <v>50</v>
      </c>
      <c r="E47" s="68"/>
      <c r="F47" s="68"/>
      <c r="G47" s="68"/>
      <c r="H47" s="68"/>
      <c r="I47" s="68"/>
      <c r="J47" s="68"/>
      <c r="K47" s="68"/>
      <c r="L47" s="68"/>
      <c r="M47" s="68"/>
      <c r="N47" s="68"/>
      <c r="O47" s="68"/>
      <c r="P47" s="68"/>
      <c r="Q47" s="67">
        <f>SUM($C47:P47)</f>
        <v>50</v>
      </c>
    </row>
    <row r="48" spans="2:18" outlineLevel="1" x14ac:dyDescent="0.3">
      <c r="B48" t="s">
        <v>686</v>
      </c>
      <c r="C48" t="s">
        <v>1031</v>
      </c>
      <c r="D48" s="68"/>
      <c r="E48" s="68"/>
      <c r="F48" s="68"/>
      <c r="G48" s="68">
        <v>44.85</v>
      </c>
      <c r="H48" s="68"/>
      <c r="I48" s="68"/>
      <c r="J48" s="68"/>
      <c r="K48" s="68"/>
      <c r="L48" s="68"/>
      <c r="M48" s="68"/>
      <c r="N48" s="68"/>
      <c r="O48" s="68"/>
      <c r="P48" s="68"/>
      <c r="Q48" s="67">
        <f>SUM($C48:P48)</f>
        <v>44.85</v>
      </c>
    </row>
    <row r="49" spans="2:18" outlineLevel="1" x14ac:dyDescent="0.3">
      <c r="B49" t="s">
        <v>683</v>
      </c>
      <c r="C49" t="s">
        <v>1017</v>
      </c>
      <c r="D49" s="68"/>
      <c r="E49" s="68"/>
      <c r="F49" s="68"/>
      <c r="G49" s="68"/>
      <c r="H49" s="68"/>
      <c r="I49" s="68">
        <v>74.75</v>
      </c>
      <c r="J49" s="68"/>
      <c r="K49" s="68"/>
      <c r="L49" s="68"/>
      <c r="M49" s="68"/>
      <c r="N49" s="68"/>
      <c r="O49" s="68"/>
      <c r="P49" s="68"/>
      <c r="Q49" s="67">
        <f>SUM($C49:P49)</f>
        <v>74.75</v>
      </c>
    </row>
    <row r="50" spans="2:18" outlineLevel="1" x14ac:dyDescent="0.3">
      <c r="B50" t="s">
        <v>993</v>
      </c>
      <c r="C50" t="s">
        <v>1018</v>
      </c>
      <c r="D50" s="68"/>
      <c r="E50" s="68"/>
      <c r="F50" s="68"/>
      <c r="G50" s="68">
        <v>-5.36</v>
      </c>
      <c r="H50" s="68">
        <v>-10.1</v>
      </c>
      <c r="I50" s="68">
        <v>-5.48</v>
      </c>
      <c r="J50" s="68"/>
      <c r="K50" s="68"/>
      <c r="L50" s="68"/>
      <c r="M50" s="68"/>
      <c r="N50" s="68"/>
      <c r="O50" s="68"/>
      <c r="P50" s="68"/>
      <c r="Q50" s="67">
        <f>SUM($C50:P50)</f>
        <v>-20.94</v>
      </c>
    </row>
    <row r="51" spans="2:18" outlineLevel="1" x14ac:dyDescent="0.3">
      <c r="B51" t="s">
        <v>995</v>
      </c>
      <c r="C51" t="s">
        <v>1019</v>
      </c>
      <c r="D51" s="68"/>
      <c r="E51" s="68"/>
      <c r="F51" s="68"/>
      <c r="G51" s="68">
        <v>-54.68</v>
      </c>
      <c r="H51" s="68">
        <v>-54.68</v>
      </c>
      <c r="I51" s="68">
        <v>-57.78</v>
      </c>
      <c r="J51" s="68"/>
      <c r="K51" s="68"/>
      <c r="L51" s="68"/>
      <c r="M51" s="68"/>
      <c r="N51" s="68"/>
      <c r="O51" s="68"/>
      <c r="P51" s="68"/>
      <c r="Q51" s="67">
        <f>SUM($C51:P51)</f>
        <v>-167.14</v>
      </c>
    </row>
    <row r="52" spans="2:18" outlineLevel="1" x14ac:dyDescent="0.3">
      <c r="B52" t="s">
        <v>1020</v>
      </c>
      <c r="C52" t="s">
        <v>1021</v>
      </c>
      <c r="D52" s="68"/>
      <c r="E52" s="68"/>
      <c r="F52" s="68"/>
      <c r="G52" s="68"/>
      <c r="H52" s="68">
        <v>1230.3900000000001</v>
      </c>
      <c r="I52" s="68"/>
      <c r="J52" s="68"/>
      <c r="K52" s="68"/>
      <c r="L52" s="68"/>
      <c r="M52" s="68"/>
      <c r="N52" s="68"/>
      <c r="O52" s="68"/>
      <c r="P52" s="68"/>
      <c r="Q52" s="67">
        <f>SUM($C52:P52)</f>
        <v>1230.3900000000001</v>
      </c>
    </row>
    <row r="53" spans="2:18" outlineLevel="1" x14ac:dyDescent="0.3">
      <c r="B53" t="s">
        <v>1022</v>
      </c>
      <c r="C53" t="s">
        <v>1023</v>
      </c>
      <c r="D53" s="68">
        <v>-73.67</v>
      </c>
      <c r="E53" s="68">
        <v>-73.67</v>
      </c>
      <c r="F53" s="68">
        <v>-73.67</v>
      </c>
      <c r="G53" s="68">
        <v>-70</v>
      </c>
      <c r="H53" s="68">
        <v>-69.58</v>
      </c>
      <c r="I53" s="68">
        <v>-75.92</v>
      </c>
      <c r="J53" s="68"/>
      <c r="K53" s="68"/>
      <c r="L53" s="68"/>
      <c r="M53" s="68"/>
      <c r="N53" s="68"/>
      <c r="O53" s="68"/>
      <c r="P53" s="68"/>
      <c r="Q53" s="67">
        <f>SUM($C53:P53)</f>
        <v>-436.51</v>
      </c>
    </row>
    <row r="54" spans="2:18" outlineLevel="1" x14ac:dyDescent="0.3">
      <c r="B54" t="s">
        <v>1024</v>
      </c>
      <c r="C54" t="s">
        <v>1025</v>
      </c>
      <c r="D54" s="68">
        <v>-4.16</v>
      </c>
      <c r="E54" s="68"/>
      <c r="F54" s="68"/>
      <c r="G54" s="68">
        <v>-3.74</v>
      </c>
      <c r="H54" s="68">
        <v>-102.49</v>
      </c>
      <c r="I54" s="68"/>
      <c r="J54" s="68"/>
      <c r="K54" s="68"/>
      <c r="L54" s="68"/>
      <c r="M54" s="68"/>
      <c r="N54" s="68"/>
      <c r="O54" s="68"/>
      <c r="P54" s="68"/>
      <c r="Q54" s="67">
        <f>SUM($C54:P54)</f>
        <v>-110.39</v>
      </c>
    </row>
    <row r="55" spans="2:18" outlineLevel="1" x14ac:dyDescent="0.3">
      <c r="B55" s="101" t="s">
        <v>1115</v>
      </c>
      <c r="C55" s="1" t="s">
        <v>1093</v>
      </c>
      <c r="D55" s="67">
        <f t="shared" ref="D55:Q55" si="4">SUM(D46:D54)</f>
        <v>1250.6099999999999</v>
      </c>
      <c r="E55" s="67">
        <f t="shared" si="4"/>
        <v>1204.77</v>
      </c>
      <c r="F55" s="67">
        <f t="shared" si="4"/>
        <v>1204.77</v>
      </c>
      <c r="G55" s="67">
        <f t="shared" si="4"/>
        <v>1206.73</v>
      </c>
      <c r="H55" s="67">
        <f t="shared" si="4"/>
        <v>2289.2000000000007</v>
      </c>
      <c r="I55" s="67">
        <f t="shared" si="4"/>
        <v>1231.23</v>
      </c>
      <c r="J55" s="67">
        <f t="shared" si="4"/>
        <v>0</v>
      </c>
      <c r="K55" s="67">
        <f t="shared" si="4"/>
        <v>0</v>
      </c>
      <c r="L55" s="67">
        <f t="shared" si="4"/>
        <v>0</v>
      </c>
      <c r="M55" s="67">
        <f t="shared" si="4"/>
        <v>0</v>
      </c>
      <c r="N55" s="67">
        <f t="shared" si="4"/>
        <v>0</v>
      </c>
      <c r="O55" s="67">
        <f t="shared" si="4"/>
        <v>0</v>
      </c>
      <c r="P55" s="67">
        <f t="shared" si="4"/>
        <v>0</v>
      </c>
      <c r="Q55" s="67">
        <f t="shared" si="4"/>
        <v>8387.3100000000013</v>
      </c>
    </row>
    <row r="56" spans="2:18" outlineLevel="1" x14ac:dyDescent="0.3">
      <c r="B56" t="s">
        <v>1034</v>
      </c>
      <c r="C56" t="s">
        <v>1030</v>
      </c>
      <c r="D56" s="68">
        <v>1250.6099999999999</v>
      </c>
      <c r="E56" s="68">
        <v>1204.77</v>
      </c>
      <c r="F56" s="68">
        <v>1204.77</v>
      </c>
      <c r="G56" s="68">
        <v>1206.73</v>
      </c>
      <c r="H56" s="68">
        <v>2289.1999999999998</v>
      </c>
      <c r="I56" s="68">
        <v>1231.23</v>
      </c>
      <c r="J56" s="68"/>
      <c r="K56" s="68"/>
      <c r="L56" s="68"/>
      <c r="M56" s="68"/>
      <c r="N56" s="68"/>
      <c r="O56" s="68"/>
      <c r="P56" s="68"/>
      <c r="Q56" s="67">
        <f>SUM($C56:P56)</f>
        <v>8387.31</v>
      </c>
    </row>
    <row r="57" spans="2:18" x14ac:dyDescent="0.3">
      <c r="B57" s="101" t="s">
        <v>1116</v>
      </c>
      <c r="C57" s="1" t="s">
        <v>1095</v>
      </c>
      <c r="D57" s="67">
        <f t="shared" ref="D57:Q57" si="5">SUM(D56:D56)</f>
        <v>1250.6099999999999</v>
      </c>
      <c r="E57" s="67">
        <f t="shared" si="5"/>
        <v>1204.77</v>
      </c>
      <c r="F57" s="67">
        <f t="shared" si="5"/>
        <v>1204.77</v>
      </c>
      <c r="G57" s="67">
        <f t="shared" si="5"/>
        <v>1206.73</v>
      </c>
      <c r="H57" s="67">
        <f t="shared" si="5"/>
        <v>2289.1999999999998</v>
      </c>
      <c r="I57" s="67">
        <f t="shared" si="5"/>
        <v>1231.23</v>
      </c>
      <c r="J57" s="67">
        <f t="shared" si="5"/>
        <v>0</v>
      </c>
      <c r="K57" s="67">
        <f t="shared" si="5"/>
        <v>0</v>
      </c>
      <c r="L57" s="67">
        <f t="shared" si="5"/>
        <v>0</v>
      </c>
      <c r="M57" s="67">
        <f t="shared" si="5"/>
        <v>0</v>
      </c>
      <c r="N57" s="67">
        <f t="shared" si="5"/>
        <v>0</v>
      </c>
      <c r="O57" s="67">
        <f t="shared" si="5"/>
        <v>0</v>
      </c>
      <c r="P57" s="67">
        <f t="shared" si="5"/>
        <v>0</v>
      </c>
      <c r="Q57" s="67">
        <f t="shared" si="5"/>
        <v>8387.31</v>
      </c>
    </row>
    <row r="59" spans="2:18" x14ac:dyDescent="0.3">
      <c r="B59" t="s">
        <v>1117</v>
      </c>
      <c r="C59" t="s">
        <v>1090</v>
      </c>
      <c r="D59" s="3" t="s">
        <v>1096</v>
      </c>
      <c r="E59" s="3" t="s">
        <v>1097</v>
      </c>
      <c r="F59" s="3" t="s">
        <v>1098</v>
      </c>
      <c r="G59" s="3" t="s">
        <v>1099</v>
      </c>
      <c r="H59" s="3" t="s">
        <v>1100</v>
      </c>
      <c r="I59" s="3" t="s">
        <v>1101</v>
      </c>
      <c r="J59" s="3" t="s">
        <v>1102</v>
      </c>
      <c r="K59" s="3" t="s">
        <v>1103</v>
      </c>
      <c r="L59" s="3" t="s">
        <v>1104</v>
      </c>
      <c r="M59" s="3" t="s">
        <v>1105</v>
      </c>
      <c r="N59" s="3" t="s">
        <v>1106</v>
      </c>
      <c r="O59" s="3" t="s">
        <v>1107</v>
      </c>
      <c r="P59" s="3" t="s">
        <v>1108</v>
      </c>
      <c r="Q59" s="57" t="s">
        <v>218</v>
      </c>
      <c r="R59" s="57"/>
    </row>
    <row r="60" spans="2:18" outlineLevel="1" x14ac:dyDescent="0.3">
      <c r="B60" t="s">
        <v>1026</v>
      </c>
      <c r="C60" t="s">
        <v>892</v>
      </c>
      <c r="D60" s="68">
        <v>102</v>
      </c>
      <c r="E60" s="68">
        <v>104</v>
      </c>
      <c r="F60" s="68">
        <v>118</v>
      </c>
      <c r="G60" s="68">
        <v>116</v>
      </c>
      <c r="H60" s="68">
        <v>112</v>
      </c>
      <c r="I60" s="68">
        <v>110</v>
      </c>
      <c r="J60" s="68"/>
      <c r="K60" s="68"/>
      <c r="L60" s="68"/>
      <c r="M60" s="68"/>
      <c r="N60" s="68"/>
      <c r="O60" s="68"/>
      <c r="P60" s="68"/>
      <c r="Q60" s="67">
        <f>SUM($C60:P60)</f>
        <v>662</v>
      </c>
    </row>
    <row r="61" spans="2:18" outlineLevel="1" x14ac:dyDescent="0.3">
      <c r="B61" t="s">
        <v>1027</v>
      </c>
      <c r="C61" t="s">
        <v>892</v>
      </c>
      <c r="D61" s="68">
        <v>104</v>
      </c>
      <c r="E61" s="68">
        <v>113</v>
      </c>
      <c r="F61" s="68">
        <v>113</v>
      </c>
      <c r="G61" s="68">
        <v>113</v>
      </c>
      <c r="H61" s="68">
        <v>113</v>
      </c>
      <c r="I61" s="68">
        <v>113</v>
      </c>
      <c r="J61" s="68"/>
      <c r="K61" s="68"/>
      <c r="L61" s="68"/>
      <c r="M61" s="68"/>
      <c r="N61" s="68"/>
      <c r="O61" s="68"/>
      <c r="P61" s="68"/>
      <c r="Q61" s="67">
        <f>SUM($C61:P61)</f>
        <v>669</v>
      </c>
    </row>
    <row r="62" spans="2:18" outlineLevel="1" x14ac:dyDescent="0.3">
      <c r="B62" s="101" t="s">
        <v>1118</v>
      </c>
      <c r="D62" s="102">
        <v>102</v>
      </c>
      <c r="E62" s="102">
        <v>104</v>
      </c>
      <c r="F62" s="102">
        <v>118</v>
      </c>
      <c r="G62" s="102">
        <v>116</v>
      </c>
      <c r="H62" s="102">
        <v>112</v>
      </c>
      <c r="I62" s="102">
        <v>110</v>
      </c>
      <c r="J62" s="102">
        <v>0</v>
      </c>
      <c r="K62" s="102">
        <v>0</v>
      </c>
      <c r="L62" s="102">
        <v>0</v>
      </c>
      <c r="M62" s="102">
        <v>0</v>
      </c>
      <c r="N62" s="102">
        <v>0</v>
      </c>
      <c r="O62" s="102">
        <v>0</v>
      </c>
      <c r="P62" s="102">
        <v>0</v>
      </c>
      <c r="Q62" s="103">
        <v>662</v>
      </c>
    </row>
    <row r="63" spans="2:18" outlineLevel="1" x14ac:dyDescent="0.3">
      <c r="B63" t="s">
        <v>684</v>
      </c>
      <c r="C63" t="s">
        <v>1014</v>
      </c>
      <c r="D63" s="68">
        <v>1766.76</v>
      </c>
      <c r="E63" s="68">
        <v>1949.94</v>
      </c>
      <c r="F63" s="68">
        <v>1949.94</v>
      </c>
      <c r="G63" s="68">
        <v>1986.05</v>
      </c>
      <c r="H63" s="68">
        <v>1986.05</v>
      </c>
      <c r="I63" s="68">
        <v>1986.05</v>
      </c>
      <c r="J63" s="68"/>
      <c r="K63" s="68"/>
      <c r="L63" s="68"/>
      <c r="M63" s="68"/>
      <c r="N63" s="68"/>
      <c r="O63" s="68"/>
      <c r="P63" s="68"/>
      <c r="Q63" s="67">
        <f>SUM($C63:P63)</f>
        <v>11624.789999999999</v>
      </c>
    </row>
    <row r="64" spans="2:18" outlineLevel="1" x14ac:dyDescent="0.3">
      <c r="B64" t="s">
        <v>1015</v>
      </c>
      <c r="C64" t="s">
        <v>1016</v>
      </c>
      <c r="D64" s="68">
        <v>60</v>
      </c>
      <c r="E64" s="68"/>
      <c r="F64" s="68"/>
      <c r="G64" s="68"/>
      <c r="H64" s="68"/>
      <c r="I64" s="68"/>
      <c r="J64" s="68"/>
      <c r="K64" s="68"/>
      <c r="L64" s="68"/>
      <c r="M64" s="68"/>
      <c r="N64" s="68"/>
      <c r="O64" s="68"/>
      <c r="P64" s="68"/>
      <c r="Q64" s="67">
        <f>SUM($C64:P64)</f>
        <v>60</v>
      </c>
    </row>
    <row r="65" spans="2:18" outlineLevel="1" x14ac:dyDescent="0.3">
      <c r="B65" t="s">
        <v>1035</v>
      </c>
      <c r="C65" t="s">
        <v>1036</v>
      </c>
      <c r="D65" s="68"/>
      <c r="E65" s="68">
        <v>10</v>
      </c>
      <c r="F65" s="68"/>
      <c r="G65" s="68"/>
      <c r="H65" s="68"/>
      <c r="I65" s="68"/>
      <c r="J65" s="68"/>
      <c r="K65" s="68"/>
      <c r="L65" s="68"/>
      <c r="M65" s="68"/>
      <c r="N65" s="68"/>
      <c r="O65" s="68"/>
      <c r="P65" s="68"/>
      <c r="Q65" s="67">
        <f>SUM($C65:P65)</f>
        <v>10</v>
      </c>
    </row>
    <row r="66" spans="2:18" outlineLevel="1" x14ac:dyDescent="0.3">
      <c r="B66" t="s">
        <v>1037</v>
      </c>
      <c r="C66" t="s">
        <v>1036</v>
      </c>
      <c r="D66" s="68"/>
      <c r="E66" s="68"/>
      <c r="F66" s="68">
        <v>10</v>
      </c>
      <c r="G66" s="68">
        <v>10</v>
      </c>
      <c r="H66" s="68">
        <v>10</v>
      </c>
      <c r="I66" s="68">
        <v>10</v>
      </c>
      <c r="J66" s="68"/>
      <c r="K66" s="68"/>
      <c r="L66" s="68"/>
      <c r="M66" s="68"/>
      <c r="N66" s="68"/>
      <c r="O66" s="68"/>
      <c r="P66" s="68"/>
      <c r="Q66" s="67">
        <f>SUM($C66:P66)</f>
        <v>40</v>
      </c>
    </row>
    <row r="67" spans="2:18" outlineLevel="1" x14ac:dyDescent="0.3">
      <c r="B67" t="s">
        <v>993</v>
      </c>
      <c r="C67" t="s">
        <v>1018</v>
      </c>
      <c r="D67" s="68"/>
      <c r="E67" s="68"/>
      <c r="F67" s="68"/>
      <c r="G67" s="68">
        <v>-7.94</v>
      </c>
      <c r="H67" s="68">
        <v>-14.99</v>
      </c>
      <c r="I67" s="68">
        <v>-7.94</v>
      </c>
      <c r="J67" s="68"/>
      <c r="K67" s="68"/>
      <c r="L67" s="68"/>
      <c r="M67" s="68"/>
      <c r="N67" s="68"/>
      <c r="O67" s="68"/>
      <c r="P67" s="68"/>
      <c r="Q67" s="67">
        <f>SUM($C67:P67)</f>
        <v>-30.87</v>
      </c>
    </row>
    <row r="68" spans="2:18" outlineLevel="1" x14ac:dyDescent="0.3">
      <c r="B68" t="s">
        <v>995</v>
      </c>
      <c r="C68" t="s">
        <v>1019</v>
      </c>
      <c r="D68" s="68"/>
      <c r="E68" s="68"/>
      <c r="F68" s="68"/>
      <c r="G68" s="68">
        <v>-96.53</v>
      </c>
      <c r="H68" s="68">
        <v>-96.53</v>
      </c>
      <c r="I68" s="68">
        <v>-96.53</v>
      </c>
      <c r="J68" s="68"/>
      <c r="K68" s="68"/>
      <c r="L68" s="68"/>
      <c r="M68" s="68"/>
      <c r="N68" s="68"/>
      <c r="O68" s="68"/>
      <c r="P68" s="68"/>
      <c r="Q68" s="67">
        <f>SUM($C68:P68)</f>
        <v>-289.59000000000003</v>
      </c>
    </row>
    <row r="69" spans="2:18" outlineLevel="1" x14ac:dyDescent="0.3">
      <c r="B69" t="s">
        <v>1020</v>
      </c>
      <c r="C69" t="s">
        <v>1021</v>
      </c>
      <c r="D69" s="68"/>
      <c r="E69" s="68"/>
      <c r="F69" s="68"/>
      <c r="G69" s="68"/>
      <c r="H69" s="68">
        <v>1760.48</v>
      </c>
      <c r="I69" s="68"/>
      <c r="J69" s="68"/>
      <c r="K69" s="68"/>
      <c r="L69" s="68"/>
      <c r="M69" s="68"/>
      <c r="N69" s="68"/>
      <c r="O69" s="68"/>
      <c r="P69" s="68"/>
      <c r="Q69" s="67">
        <f>SUM($C69:P69)</f>
        <v>1760.48</v>
      </c>
    </row>
    <row r="70" spans="2:18" outlineLevel="1" x14ac:dyDescent="0.3">
      <c r="B70" t="s">
        <v>1022</v>
      </c>
      <c r="C70" t="s">
        <v>1023</v>
      </c>
      <c r="D70" s="68">
        <v>-114.75</v>
      </c>
      <c r="E70" s="68">
        <v>-174.75</v>
      </c>
      <c r="F70" s="68">
        <v>-174.75</v>
      </c>
      <c r="G70" s="68">
        <v>-147.58000000000001</v>
      </c>
      <c r="H70" s="68">
        <v>-322.17</v>
      </c>
      <c r="I70" s="68">
        <v>-325.75</v>
      </c>
      <c r="J70" s="68"/>
      <c r="K70" s="68"/>
      <c r="L70" s="68"/>
      <c r="M70" s="68"/>
      <c r="N70" s="68"/>
      <c r="O70" s="68"/>
      <c r="P70" s="68"/>
      <c r="Q70" s="67">
        <f>SUM($C70:P70)</f>
        <v>-1259.75</v>
      </c>
    </row>
    <row r="71" spans="2:18" outlineLevel="1" x14ac:dyDescent="0.3">
      <c r="B71" t="s">
        <v>1024</v>
      </c>
      <c r="C71" t="s">
        <v>1025</v>
      </c>
      <c r="D71" s="68">
        <v>-24.25</v>
      </c>
      <c r="E71" s="68"/>
      <c r="F71" s="68"/>
      <c r="G71" s="68"/>
      <c r="H71" s="68">
        <v>-711.41</v>
      </c>
      <c r="I71" s="68"/>
      <c r="J71" s="68"/>
      <c r="K71" s="68"/>
      <c r="L71" s="68"/>
      <c r="M71" s="68"/>
      <c r="N71" s="68"/>
      <c r="O71" s="68"/>
      <c r="P71" s="68"/>
      <c r="Q71" s="67">
        <f>SUM($C71:P71)</f>
        <v>-735.66</v>
      </c>
    </row>
    <row r="72" spans="2:18" outlineLevel="1" x14ac:dyDescent="0.3">
      <c r="B72" s="101" t="s">
        <v>1119</v>
      </c>
      <c r="C72" s="1" t="s">
        <v>1093</v>
      </c>
      <c r="D72" s="67">
        <f t="shared" ref="D72:Q72" si="6">SUM(D63:D71)</f>
        <v>1687.76</v>
      </c>
      <c r="E72" s="67">
        <f t="shared" si="6"/>
        <v>1785.19</v>
      </c>
      <c r="F72" s="67">
        <f t="shared" si="6"/>
        <v>1785.19</v>
      </c>
      <c r="G72" s="67">
        <f t="shared" si="6"/>
        <v>1744</v>
      </c>
      <c r="H72" s="67">
        <f t="shared" si="6"/>
        <v>2611.4300000000003</v>
      </c>
      <c r="I72" s="67">
        <f t="shared" si="6"/>
        <v>1565.83</v>
      </c>
      <c r="J72" s="67">
        <f t="shared" si="6"/>
        <v>0</v>
      </c>
      <c r="K72" s="67">
        <f t="shared" si="6"/>
        <v>0</v>
      </c>
      <c r="L72" s="67">
        <f t="shared" si="6"/>
        <v>0</v>
      </c>
      <c r="M72" s="67">
        <f t="shared" si="6"/>
        <v>0</v>
      </c>
      <c r="N72" s="67">
        <f t="shared" si="6"/>
        <v>0</v>
      </c>
      <c r="O72" s="67">
        <f t="shared" si="6"/>
        <v>0</v>
      </c>
      <c r="P72" s="67">
        <f t="shared" si="6"/>
        <v>0</v>
      </c>
      <c r="Q72" s="67">
        <f t="shared" si="6"/>
        <v>11179.399999999998</v>
      </c>
    </row>
    <row r="73" spans="2:18" outlineLevel="1" x14ac:dyDescent="0.3">
      <c r="B73" t="s">
        <v>1038</v>
      </c>
      <c r="C73" t="s">
        <v>1030</v>
      </c>
      <c r="D73" s="68">
        <v>1687.76</v>
      </c>
      <c r="E73" s="68">
        <v>1785.19</v>
      </c>
      <c r="F73" s="68">
        <v>1785.19</v>
      </c>
      <c r="G73" s="68">
        <v>1744</v>
      </c>
      <c r="H73" s="68">
        <v>2611.4299999999998</v>
      </c>
      <c r="I73" s="68">
        <v>1565.83</v>
      </c>
      <c r="J73" s="68"/>
      <c r="K73" s="68"/>
      <c r="L73" s="68"/>
      <c r="M73" s="68"/>
      <c r="N73" s="68"/>
      <c r="O73" s="68"/>
      <c r="P73" s="68"/>
      <c r="Q73" s="67">
        <f>SUM($C73:P73)</f>
        <v>11179.4</v>
      </c>
    </row>
    <row r="74" spans="2:18" x14ac:dyDescent="0.3">
      <c r="B74" s="101" t="s">
        <v>1120</v>
      </c>
      <c r="C74" s="1" t="s">
        <v>1095</v>
      </c>
      <c r="D74" s="67">
        <f t="shared" ref="D74:Q74" si="7">SUM(D73:D73)</f>
        <v>1687.76</v>
      </c>
      <c r="E74" s="67">
        <f t="shared" si="7"/>
        <v>1785.19</v>
      </c>
      <c r="F74" s="67">
        <f t="shared" si="7"/>
        <v>1785.19</v>
      </c>
      <c r="G74" s="67">
        <f t="shared" si="7"/>
        <v>1744</v>
      </c>
      <c r="H74" s="67">
        <f t="shared" si="7"/>
        <v>2611.4299999999998</v>
      </c>
      <c r="I74" s="67">
        <f t="shared" si="7"/>
        <v>1565.83</v>
      </c>
      <c r="J74" s="67">
        <f t="shared" si="7"/>
        <v>0</v>
      </c>
      <c r="K74" s="67">
        <f t="shared" si="7"/>
        <v>0</v>
      </c>
      <c r="L74" s="67">
        <f t="shared" si="7"/>
        <v>0</v>
      </c>
      <c r="M74" s="67">
        <f t="shared" si="7"/>
        <v>0</v>
      </c>
      <c r="N74" s="67">
        <f t="shared" si="7"/>
        <v>0</v>
      </c>
      <c r="O74" s="67">
        <f t="shared" si="7"/>
        <v>0</v>
      </c>
      <c r="P74" s="67">
        <f t="shared" si="7"/>
        <v>0</v>
      </c>
      <c r="Q74" s="67">
        <f t="shared" si="7"/>
        <v>11179.4</v>
      </c>
    </row>
    <row r="76" spans="2:18" x14ac:dyDescent="0.3">
      <c r="B76" t="s">
        <v>1121</v>
      </c>
      <c r="C76" t="s">
        <v>1090</v>
      </c>
      <c r="D76" s="3" t="s">
        <v>1096</v>
      </c>
      <c r="E76" s="3" t="s">
        <v>1097</v>
      </c>
      <c r="F76" s="3" t="s">
        <v>1098</v>
      </c>
      <c r="G76" s="3" t="s">
        <v>1099</v>
      </c>
      <c r="H76" s="3" t="s">
        <v>1100</v>
      </c>
      <c r="I76" s="3" t="s">
        <v>1101</v>
      </c>
      <c r="J76" s="3" t="s">
        <v>1102</v>
      </c>
      <c r="K76" s="3" t="s">
        <v>1103</v>
      </c>
      <c r="L76" s="3" t="s">
        <v>1104</v>
      </c>
      <c r="M76" s="3" t="s">
        <v>1105</v>
      </c>
      <c r="N76" s="3" t="s">
        <v>1106</v>
      </c>
      <c r="O76" s="3" t="s">
        <v>1107</v>
      </c>
      <c r="P76" s="3" t="s">
        <v>1108</v>
      </c>
      <c r="Q76" s="57" t="s">
        <v>218</v>
      </c>
      <c r="R76" s="57"/>
    </row>
    <row r="77" spans="2:18" outlineLevel="1" x14ac:dyDescent="0.3">
      <c r="B77" t="s">
        <v>1026</v>
      </c>
      <c r="C77" t="s">
        <v>892</v>
      </c>
      <c r="D77" s="68">
        <v>93.6</v>
      </c>
      <c r="E77" s="68">
        <v>86.4</v>
      </c>
      <c r="F77" s="68">
        <v>100.8</v>
      </c>
      <c r="G77" s="68">
        <v>93.6</v>
      </c>
      <c r="H77" s="68">
        <v>86.4</v>
      </c>
      <c r="I77" s="68">
        <v>107.8</v>
      </c>
      <c r="J77" s="68"/>
      <c r="K77" s="68"/>
      <c r="L77" s="68"/>
      <c r="M77" s="68"/>
      <c r="N77" s="68"/>
      <c r="O77" s="68"/>
      <c r="P77" s="68"/>
      <c r="Q77" s="67">
        <f>SUM($C77:P77)</f>
        <v>568.59999999999991</v>
      </c>
    </row>
    <row r="78" spans="2:18" outlineLevel="1" x14ac:dyDescent="0.3">
      <c r="B78" t="s">
        <v>1027</v>
      </c>
      <c r="C78" t="s">
        <v>892</v>
      </c>
      <c r="D78" s="68">
        <v>94</v>
      </c>
      <c r="E78" s="68">
        <v>94</v>
      </c>
      <c r="F78" s="68">
        <v>94</v>
      </c>
      <c r="G78" s="68">
        <v>94</v>
      </c>
      <c r="H78" s="68">
        <v>94</v>
      </c>
      <c r="I78" s="68">
        <v>101</v>
      </c>
      <c r="J78" s="68"/>
      <c r="K78" s="68"/>
      <c r="L78" s="68"/>
      <c r="M78" s="68"/>
      <c r="N78" s="68"/>
      <c r="O78" s="68"/>
      <c r="P78" s="68"/>
      <c r="Q78" s="67">
        <f>SUM($C78:P78)</f>
        <v>571</v>
      </c>
    </row>
    <row r="79" spans="2:18" outlineLevel="1" x14ac:dyDescent="0.3">
      <c r="B79" t="s">
        <v>1028</v>
      </c>
      <c r="C79" t="s">
        <v>892</v>
      </c>
      <c r="D79" s="68"/>
      <c r="E79" s="68"/>
      <c r="F79" s="68"/>
      <c r="G79" s="68"/>
      <c r="H79" s="68"/>
      <c r="I79" s="68">
        <v>7</v>
      </c>
      <c r="J79" s="68"/>
      <c r="K79" s="68"/>
      <c r="L79" s="68"/>
      <c r="M79" s="68"/>
      <c r="N79" s="68"/>
      <c r="O79" s="68"/>
      <c r="P79" s="68"/>
      <c r="Q79" s="67">
        <f>SUM($C79:P79)</f>
        <v>7</v>
      </c>
    </row>
    <row r="80" spans="2:18" outlineLevel="1" x14ac:dyDescent="0.3">
      <c r="B80" s="101" t="s">
        <v>1122</v>
      </c>
      <c r="D80" s="102">
        <v>93.6</v>
      </c>
      <c r="E80" s="102">
        <v>86.4</v>
      </c>
      <c r="F80" s="102">
        <v>100.8</v>
      </c>
      <c r="G80" s="102">
        <v>93.6</v>
      </c>
      <c r="H80" s="102">
        <v>86.4</v>
      </c>
      <c r="I80" s="102">
        <v>107.8</v>
      </c>
      <c r="J80" s="102">
        <v>0</v>
      </c>
      <c r="K80" s="102">
        <v>0</v>
      </c>
      <c r="L80" s="102">
        <v>0</v>
      </c>
      <c r="M80" s="102">
        <v>0</v>
      </c>
      <c r="N80" s="102">
        <v>0</v>
      </c>
      <c r="O80" s="102">
        <v>0</v>
      </c>
      <c r="P80" s="102">
        <v>0</v>
      </c>
      <c r="Q80" s="103">
        <v>568.59999999999991</v>
      </c>
    </row>
    <row r="81" spans="2:18" outlineLevel="1" x14ac:dyDescent="0.3">
      <c r="B81" t="s">
        <v>684</v>
      </c>
      <c r="C81" t="s">
        <v>1014</v>
      </c>
      <c r="D81" s="68">
        <v>1637.4</v>
      </c>
      <c r="E81" s="68">
        <v>1637.4</v>
      </c>
      <c r="F81" s="68">
        <v>1637.4</v>
      </c>
      <c r="G81" s="68">
        <v>1637.4</v>
      </c>
      <c r="H81" s="68">
        <v>1637.4</v>
      </c>
      <c r="I81" s="68">
        <v>1637.4</v>
      </c>
      <c r="J81" s="68"/>
      <c r="K81" s="68"/>
      <c r="L81" s="68"/>
      <c r="M81" s="68"/>
      <c r="N81" s="68"/>
      <c r="O81" s="68"/>
      <c r="P81" s="68"/>
      <c r="Q81" s="67">
        <f>SUM($C81:P81)</f>
        <v>9824.4</v>
      </c>
    </row>
    <row r="82" spans="2:18" outlineLevel="1" x14ac:dyDescent="0.3">
      <c r="B82" t="s">
        <v>1015</v>
      </c>
      <c r="C82" t="s">
        <v>1016</v>
      </c>
      <c r="D82" s="68">
        <v>50</v>
      </c>
      <c r="E82" s="68"/>
      <c r="F82" s="68">
        <v>25</v>
      </c>
      <c r="G82" s="68">
        <v>25</v>
      </c>
      <c r="H82" s="68">
        <v>25</v>
      </c>
      <c r="I82" s="68">
        <v>25</v>
      </c>
      <c r="J82" s="68"/>
      <c r="K82" s="68"/>
      <c r="L82" s="68"/>
      <c r="M82" s="68"/>
      <c r="N82" s="68"/>
      <c r="O82" s="68"/>
      <c r="P82" s="68"/>
      <c r="Q82" s="67">
        <f>SUM($C82:P82)</f>
        <v>150</v>
      </c>
    </row>
    <row r="83" spans="2:18" outlineLevel="1" x14ac:dyDescent="0.3">
      <c r="B83" t="s">
        <v>683</v>
      </c>
      <c r="C83" t="s">
        <v>1017</v>
      </c>
      <c r="D83" s="68"/>
      <c r="E83" s="68"/>
      <c r="F83" s="68"/>
      <c r="G83" s="68"/>
      <c r="H83" s="68"/>
      <c r="I83" s="68">
        <v>122.43</v>
      </c>
      <c r="J83" s="68"/>
      <c r="K83" s="68"/>
      <c r="L83" s="68"/>
      <c r="M83" s="68"/>
      <c r="N83" s="68"/>
      <c r="O83" s="68"/>
      <c r="P83" s="68"/>
      <c r="Q83" s="67">
        <f>SUM($C83:P83)</f>
        <v>122.43</v>
      </c>
    </row>
    <row r="84" spans="2:18" outlineLevel="1" x14ac:dyDescent="0.3">
      <c r="B84" t="s">
        <v>993</v>
      </c>
      <c r="C84" t="s">
        <v>1018</v>
      </c>
      <c r="D84" s="68"/>
      <c r="E84" s="68"/>
      <c r="F84" s="68"/>
      <c r="G84" s="68">
        <v>-6.65</v>
      </c>
      <c r="H84" s="68">
        <v>-12.94</v>
      </c>
      <c r="I84" s="68">
        <v>-7.14</v>
      </c>
      <c r="J84" s="68"/>
      <c r="K84" s="68"/>
      <c r="L84" s="68"/>
      <c r="M84" s="68"/>
      <c r="N84" s="68"/>
      <c r="O84" s="68"/>
      <c r="P84" s="68"/>
      <c r="Q84" s="67">
        <f>SUM($C84:P84)</f>
        <v>-26.73</v>
      </c>
    </row>
    <row r="85" spans="2:18" outlineLevel="1" x14ac:dyDescent="0.3">
      <c r="B85" t="s">
        <v>995</v>
      </c>
      <c r="C85" t="s">
        <v>1019</v>
      </c>
      <c r="D85" s="68"/>
      <c r="E85" s="68"/>
      <c r="F85" s="68"/>
      <c r="G85" s="68">
        <v>-79.13</v>
      </c>
      <c r="H85" s="68">
        <v>-79.13</v>
      </c>
      <c r="I85" s="68">
        <v>-89.76</v>
      </c>
      <c r="J85" s="68"/>
      <c r="K85" s="68"/>
      <c r="L85" s="68"/>
      <c r="M85" s="68"/>
      <c r="N85" s="68"/>
      <c r="O85" s="68"/>
      <c r="P85" s="68"/>
      <c r="Q85" s="67">
        <f>SUM($C85:P85)</f>
        <v>-248.01999999999998</v>
      </c>
    </row>
    <row r="86" spans="2:18" outlineLevel="1" x14ac:dyDescent="0.3">
      <c r="B86" t="s">
        <v>1020</v>
      </c>
      <c r="C86" t="s">
        <v>1021</v>
      </c>
      <c r="D86" s="68"/>
      <c r="E86" s="68"/>
      <c r="F86" s="68"/>
      <c r="G86" s="68"/>
      <c r="H86" s="68">
        <v>1571.88</v>
      </c>
      <c r="I86" s="68"/>
      <c r="J86" s="68"/>
      <c r="K86" s="68"/>
      <c r="L86" s="68"/>
      <c r="M86" s="68"/>
      <c r="N86" s="68"/>
      <c r="O86" s="68"/>
      <c r="P86" s="68"/>
      <c r="Q86" s="67">
        <f>SUM($C86:P86)</f>
        <v>1571.88</v>
      </c>
    </row>
    <row r="87" spans="2:18" outlineLevel="1" x14ac:dyDescent="0.3">
      <c r="B87" t="s">
        <v>1022</v>
      </c>
      <c r="C87" t="s">
        <v>1023</v>
      </c>
      <c r="D87" s="68">
        <v>-606</v>
      </c>
      <c r="E87" s="68">
        <v>-606</v>
      </c>
      <c r="F87" s="68">
        <v>-606</v>
      </c>
      <c r="G87" s="68">
        <v>-574.25</v>
      </c>
      <c r="H87" s="68">
        <v>-572.58000000000004</v>
      </c>
      <c r="I87" s="68">
        <v>-616</v>
      </c>
      <c r="J87" s="68"/>
      <c r="K87" s="68"/>
      <c r="L87" s="68"/>
      <c r="M87" s="68"/>
      <c r="N87" s="68"/>
      <c r="O87" s="68"/>
      <c r="P87" s="68"/>
      <c r="Q87" s="67">
        <f>SUM($C87:P87)</f>
        <v>-3580.83</v>
      </c>
    </row>
    <row r="88" spans="2:18" outlineLevel="1" x14ac:dyDescent="0.3">
      <c r="B88" t="s">
        <v>1024</v>
      </c>
      <c r="C88" t="s">
        <v>1025</v>
      </c>
      <c r="D88" s="68">
        <v>-18.55</v>
      </c>
      <c r="E88" s="68"/>
      <c r="F88" s="68">
        <v>-9.2799999999999994</v>
      </c>
      <c r="G88" s="68">
        <v>-9.2799999999999994</v>
      </c>
      <c r="H88" s="68">
        <v>-592.44000000000005</v>
      </c>
      <c r="I88" s="68">
        <v>-9.2799999999999994</v>
      </c>
      <c r="J88" s="68"/>
      <c r="K88" s="68"/>
      <c r="L88" s="68"/>
      <c r="M88" s="68"/>
      <c r="N88" s="68"/>
      <c r="O88" s="68"/>
      <c r="P88" s="68"/>
      <c r="Q88" s="67">
        <f>SUM($C88:P88)</f>
        <v>-638.83000000000004</v>
      </c>
    </row>
    <row r="89" spans="2:18" outlineLevel="1" x14ac:dyDescent="0.3">
      <c r="B89" s="101" t="s">
        <v>1123</v>
      </c>
      <c r="C89" s="1" t="s">
        <v>1093</v>
      </c>
      <c r="D89" s="67">
        <f t="shared" ref="D89:Q89" si="8">SUM(D81:D88)</f>
        <v>1062.8500000000001</v>
      </c>
      <c r="E89" s="67">
        <f t="shared" si="8"/>
        <v>1031.4000000000001</v>
      </c>
      <c r="F89" s="67">
        <f t="shared" si="8"/>
        <v>1047.1200000000001</v>
      </c>
      <c r="G89" s="67">
        <f t="shared" si="8"/>
        <v>993.08999999999992</v>
      </c>
      <c r="H89" s="67">
        <f t="shared" si="8"/>
        <v>1977.19</v>
      </c>
      <c r="I89" s="67">
        <f t="shared" si="8"/>
        <v>1062.6500000000001</v>
      </c>
      <c r="J89" s="67">
        <f t="shared" si="8"/>
        <v>0</v>
      </c>
      <c r="K89" s="67">
        <f t="shared" si="8"/>
        <v>0</v>
      </c>
      <c r="L89" s="67">
        <f t="shared" si="8"/>
        <v>0</v>
      </c>
      <c r="M89" s="67">
        <f t="shared" si="8"/>
        <v>0</v>
      </c>
      <c r="N89" s="67">
        <f t="shared" si="8"/>
        <v>0</v>
      </c>
      <c r="O89" s="67">
        <f t="shared" si="8"/>
        <v>0</v>
      </c>
      <c r="P89" s="67">
        <f t="shared" si="8"/>
        <v>0</v>
      </c>
      <c r="Q89" s="67">
        <f t="shared" si="8"/>
        <v>7174.2999999999993</v>
      </c>
    </row>
    <row r="90" spans="2:18" outlineLevel="1" x14ac:dyDescent="0.3">
      <c r="B90" t="s">
        <v>1039</v>
      </c>
      <c r="C90" t="s">
        <v>1030</v>
      </c>
      <c r="D90" s="68">
        <v>1062.8499999999999</v>
      </c>
      <c r="E90" s="68">
        <v>1031.4000000000001</v>
      </c>
      <c r="F90" s="68">
        <v>1047.1199999999999</v>
      </c>
      <c r="G90" s="68">
        <v>993.09</v>
      </c>
      <c r="H90" s="68">
        <v>1977.19</v>
      </c>
      <c r="I90" s="68">
        <v>1062.6500000000001</v>
      </c>
      <c r="J90" s="68"/>
      <c r="K90" s="68"/>
      <c r="L90" s="68"/>
      <c r="M90" s="68"/>
      <c r="N90" s="68"/>
      <c r="O90" s="68"/>
      <c r="P90" s="68"/>
      <c r="Q90" s="67">
        <f>SUM($C90:P90)</f>
        <v>7174.2999999999993</v>
      </c>
    </row>
    <row r="91" spans="2:18" x14ac:dyDescent="0.3">
      <c r="B91" s="101" t="s">
        <v>1124</v>
      </c>
      <c r="C91" s="1" t="s">
        <v>1095</v>
      </c>
      <c r="D91" s="67">
        <f t="shared" ref="D91:Q91" si="9">SUM(D90:D90)</f>
        <v>1062.8499999999999</v>
      </c>
      <c r="E91" s="67">
        <f t="shared" si="9"/>
        <v>1031.4000000000001</v>
      </c>
      <c r="F91" s="67">
        <f t="shared" si="9"/>
        <v>1047.1199999999999</v>
      </c>
      <c r="G91" s="67">
        <f t="shared" si="9"/>
        <v>993.09</v>
      </c>
      <c r="H91" s="67">
        <f t="shared" si="9"/>
        <v>1977.19</v>
      </c>
      <c r="I91" s="67">
        <f t="shared" si="9"/>
        <v>1062.6500000000001</v>
      </c>
      <c r="J91" s="67">
        <f t="shared" si="9"/>
        <v>0</v>
      </c>
      <c r="K91" s="67">
        <f t="shared" si="9"/>
        <v>0</v>
      </c>
      <c r="L91" s="67">
        <f t="shared" si="9"/>
        <v>0</v>
      </c>
      <c r="M91" s="67">
        <f t="shared" si="9"/>
        <v>0</v>
      </c>
      <c r="N91" s="67">
        <f t="shared" si="9"/>
        <v>0</v>
      </c>
      <c r="O91" s="67">
        <f t="shared" si="9"/>
        <v>0</v>
      </c>
      <c r="P91" s="67">
        <f t="shared" si="9"/>
        <v>0</v>
      </c>
      <c r="Q91" s="67">
        <f t="shared" si="9"/>
        <v>7174.2999999999993</v>
      </c>
    </row>
    <row r="93" spans="2:18" x14ac:dyDescent="0.3">
      <c r="B93" t="s">
        <v>1125</v>
      </c>
      <c r="C93" t="s">
        <v>1090</v>
      </c>
      <c r="D93" s="3" t="s">
        <v>1096</v>
      </c>
      <c r="E93" s="3" t="s">
        <v>1097</v>
      </c>
      <c r="F93" s="3" t="s">
        <v>1098</v>
      </c>
      <c r="G93" s="3" t="s">
        <v>1099</v>
      </c>
      <c r="H93" s="3" t="s">
        <v>1100</v>
      </c>
      <c r="I93" s="3" t="s">
        <v>1101</v>
      </c>
      <c r="J93" s="3" t="s">
        <v>1102</v>
      </c>
      <c r="K93" s="3" t="s">
        <v>1103</v>
      </c>
      <c r="L93" s="3" t="s">
        <v>1104</v>
      </c>
      <c r="M93" s="3" t="s">
        <v>1105</v>
      </c>
      <c r="N93" s="3" t="s">
        <v>1106</v>
      </c>
      <c r="O93" s="3" t="s">
        <v>1107</v>
      </c>
      <c r="P93" s="3" t="s">
        <v>1108</v>
      </c>
      <c r="Q93" s="57" t="s">
        <v>218</v>
      </c>
      <c r="R93" s="57"/>
    </row>
    <row r="94" spans="2:18" outlineLevel="1" x14ac:dyDescent="0.3">
      <c r="B94" t="s">
        <v>1026</v>
      </c>
      <c r="C94" t="s">
        <v>892</v>
      </c>
      <c r="D94" s="68">
        <v>151.19999999999999</v>
      </c>
      <c r="E94" s="68">
        <v>144</v>
      </c>
      <c r="F94" s="68">
        <v>165.6</v>
      </c>
      <c r="G94" s="68">
        <v>158.4</v>
      </c>
      <c r="H94" s="68">
        <v>151.19999999999999</v>
      </c>
      <c r="I94" s="68">
        <v>158.4</v>
      </c>
      <c r="J94" s="68"/>
      <c r="K94" s="68"/>
      <c r="L94" s="68"/>
      <c r="M94" s="68"/>
      <c r="N94" s="68"/>
      <c r="O94" s="68"/>
      <c r="P94" s="68"/>
      <c r="Q94" s="67">
        <f>SUM($C94:P94)</f>
        <v>928.79999999999984</v>
      </c>
    </row>
    <row r="95" spans="2:18" outlineLevel="1" x14ac:dyDescent="0.3">
      <c r="B95" t="s">
        <v>1027</v>
      </c>
      <c r="C95" t="s">
        <v>892</v>
      </c>
      <c r="D95" s="68">
        <v>156</v>
      </c>
      <c r="E95" s="68">
        <v>156</v>
      </c>
      <c r="F95" s="68">
        <v>156</v>
      </c>
      <c r="G95" s="68">
        <v>156</v>
      </c>
      <c r="H95" s="68">
        <v>156</v>
      </c>
      <c r="I95" s="68">
        <v>156</v>
      </c>
      <c r="J95" s="68"/>
      <c r="K95" s="68"/>
      <c r="L95" s="68"/>
      <c r="M95" s="68"/>
      <c r="N95" s="68"/>
      <c r="O95" s="68"/>
      <c r="P95" s="68"/>
      <c r="Q95" s="67">
        <f>SUM($C95:P95)</f>
        <v>936</v>
      </c>
    </row>
    <row r="96" spans="2:18" outlineLevel="1" x14ac:dyDescent="0.3">
      <c r="B96" s="101" t="s">
        <v>1126</v>
      </c>
      <c r="D96" s="102">
        <v>151.19999999999999</v>
      </c>
      <c r="E96" s="102">
        <v>144</v>
      </c>
      <c r="F96" s="102">
        <v>165.6</v>
      </c>
      <c r="G96" s="102">
        <v>158.4</v>
      </c>
      <c r="H96" s="102">
        <v>151.19999999999999</v>
      </c>
      <c r="I96" s="102">
        <v>158.4</v>
      </c>
      <c r="J96" s="102">
        <v>0</v>
      </c>
      <c r="K96" s="102">
        <v>0</v>
      </c>
      <c r="L96" s="102">
        <v>0</v>
      </c>
      <c r="M96" s="102">
        <v>0</v>
      </c>
      <c r="N96" s="102">
        <v>0</v>
      </c>
      <c r="O96" s="102">
        <v>0</v>
      </c>
      <c r="P96" s="102">
        <v>0</v>
      </c>
      <c r="Q96" s="103">
        <v>928.79999999999984</v>
      </c>
    </row>
    <row r="97" spans="2:18" outlineLevel="1" x14ac:dyDescent="0.3">
      <c r="B97" t="s">
        <v>684</v>
      </c>
      <c r="C97" t="s">
        <v>1014</v>
      </c>
      <c r="D97" s="68">
        <v>2951</v>
      </c>
      <c r="E97" s="68">
        <v>2951</v>
      </c>
      <c r="F97" s="68">
        <v>2951</v>
      </c>
      <c r="G97" s="68">
        <v>2951</v>
      </c>
      <c r="H97" s="68">
        <v>2951</v>
      </c>
      <c r="I97" s="68">
        <v>2951</v>
      </c>
      <c r="J97" s="68"/>
      <c r="K97" s="68"/>
      <c r="L97" s="68"/>
      <c r="M97" s="68"/>
      <c r="N97" s="68"/>
      <c r="O97" s="68"/>
      <c r="P97" s="68"/>
      <c r="Q97" s="67">
        <f>SUM($C97:P97)</f>
        <v>17706</v>
      </c>
    </row>
    <row r="98" spans="2:18" outlineLevel="1" x14ac:dyDescent="0.3">
      <c r="B98" t="s">
        <v>1015</v>
      </c>
      <c r="C98" t="s">
        <v>1016</v>
      </c>
      <c r="D98" s="68">
        <v>60</v>
      </c>
      <c r="E98" s="68"/>
      <c r="F98" s="68">
        <v>50</v>
      </c>
      <c r="G98" s="68"/>
      <c r="H98" s="68">
        <v>100</v>
      </c>
      <c r="I98" s="68"/>
      <c r="J98" s="68"/>
      <c r="K98" s="68"/>
      <c r="L98" s="68"/>
      <c r="M98" s="68"/>
      <c r="N98" s="68"/>
      <c r="O98" s="68"/>
      <c r="P98" s="68"/>
      <c r="Q98" s="67">
        <f>SUM($C98:P98)</f>
        <v>210</v>
      </c>
    </row>
    <row r="99" spans="2:18" outlineLevel="1" x14ac:dyDescent="0.3">
      <c r="B99" t="s">
        <v>1040</v>
      </c>
      <c r="C99" t="s">
        <v>1041</v>
      </c>
      <c r="D99" s="68"/>
      <c r="E99" s="68">
        <v>-55</v>
      </c>
      <c r="F99" s="68">
        <v>-55</v>
      </c>
      <c r="G99" s="68">
        <v>-55</v>
      </c>
      <c r="H99" s="68">
        <v>-55</v>
      </c>
      <c r="I99" s="68">
        <v>-55</v>
      </c>
      <c r="J99" s="68"/>
      <c r="K99" s="68"/>
      <c r="L99" s="68"/>
      <c r="M99" s="68"/>
      <c r="N99" s="68"/>
      <c r="O99" s="68"/>
      <c r="P99" s="68"/>
      <c r="Q99" s="67">
        <f>SUM($C99:P99)</f>
        <v>-275</v>
      </c>
    </row>
    <row r="100" spans="2:18" outlineLevel="1" x14ac:dyDescent="0.3">
      <c r="B100" t="s">
        <v>993</v>
      </c>
      <c r="C100" t="s">
        <v>1018</v>
      </c>
      <c r="D100" s="68"/>
      <c r="E100" s="68"/>
      <c r="F100" s="68"/>
      <c r="G100" s="68">
        <v>-11.8</v>
      </c>
      <c r="H100" s="68">
        <v>-23.54</v>
      </c>
      <c r="I100" s="68">
        <v>-11.8</v>
      </c>
      <c r="J100" s="68"/>
      <c r="K100" s="68"/>
      <c r="L100" s="68"/>
      <c r="M100" s="68"/>
      <c r="N100" s="68"/>
      <c r="O100" s="68"/>
      <c r="P100" s="68"/>
      <c r="Q100" s="67">
        <f>SUM($C100:P100)</f>
        <v>-47.14</v>
      </c>
    </row>
    <row r="101" spans="2:18" outlineLevel="1" x14ac:dyDescent="0.3">
      <c r="B101" t="s">
        <v>995</v>
      </c>
      <c r="C101" t="s">
        <v>1019</v>
      </c>
      <c r="D101" s="68"/>
      <c r="E101" s="68"/>
      <c r="F101" s="68"/>
      <c r="G101" s="68">
        <v>-150.6</v>
      </c>
      <c r="H101" s="68">
        <v>-150.6</v>
      </c>
      <c r="I101" s="68">
        <v>-150.6</v>
      </c>
      <c r="J101" s="68"/>
      <c r="K101" s="68"/>
      <c r="L101" s="68"/>
      <c r="M101" s="68"/>
      <c r="N101" s="68"/>
      <c r="O101" s="68"/>
      <c r="P101" s="68"/>
      <c r="Q101" s="67">
        <f>SUM($C101:P101)</f>
        <v>-451.79999999999995</v>
      </c>
    </row>
    <row r="102" spans="2:18" outlineLevel="1" x14ac:dyDescent="0.3">
      <c r="B102" t="s">
        <v>1020</v>
      </c>
      <c r="C102" t="s">
        <v>1021</v>
      </c>
      <c r="D102" s="68"/>
      <c r="E102" s="68"/>
      <c r="F102" s="68"/>
      <c r="G102" s="68"/>
      <c r="H102" s="68">
        <v>2832.96</v>
      </c>
      <c r="I102" s="68"/>
      <c r="J102" s="68"/>
      <c r="K102" s="68"/>
      <c r="L102" s="68"/>
      <c r="M102" s="68"/>
      <c r="N102" s="68"/>
      <c r="O102" s="68"/>
      <c r="P102" s="68"/>
      <c r="Q102" s="67">
        <f>SUM($C102:P102)</f>
        <v>2832.96</v>
      </c>
    </row>
    <row r="103" spans="2:18" outlineLevel="1" x14ac:dyDescent="0.3">
      <c r="B103" t="s">
        <v>1022</v>
      </c>
      <c r="C103" t="s">
        <v>1023</v>
      </c>
      <c r="D103" s="68">
        <v>-578.5</v>
      </c>
      <c r="E103" s="68">
        <v>-589.66999999999996</v>
      </c>
      <c r="F103" s="68">
        <v>-589.66999999999996</v>
      </c>
      <c r="G103" s="68">
        <v>-524</v>
      </c>
      <c r="H103" s="68">
        <v>-518.58000000000004</v>
      </c>
      <c r="I103" s="68">
        <v>-524</v>
      </c>
      <c r="J103" s="68"/>
      <c r="K103" s="68"/>
      <c r="L103" s="68"/>
      <c r="M103" s="68"/>
      <c r="N103" s="68"/>
      <c r="O103" s="68"/>
      <c r="P103" s="68"/>
      <c r="Q103" s="67">
        <f>SUM($C103:P103)</f>
        <v>-3324.42</v>
      </c>
    </row>
    <row r="104" spans="2:18" outlineLevel="1" x14ac:dyDescent="0.3">
      <c r="B104" t="s">
        <v>1024</v>
      </c>
      <c r="C104" t="s">
        <v>1025</v>
      </c>
      <c r="D104" s="68">
        <v>-29.45</v>
      </c>
      <c r="E104" s="68"/>
      <c r="F104" s="68">
        <v>-24.54</v>
      </c>
      <c r="G104" s="68"/>
      <c r="H104" s="68">
        <v>-1026.54</v>
      </c>
      <c r="I104" s="68"/>
      <c r="J104" s="68"/>
      <c r="K104" s="68"/>
      <c r="L104" s="68"/>
      <c r="M104" s="68"/>
      <c r="N104" s="68"/>
      <c r="O104" s="68"/>
      <c r="P104" s="68"/>
      <c r="Q104" s="67">
        <f>SUM($C104:P104)</f>
        <v>-1080.53</v>
      </c>
    </row>
    <row r="105" spans="2:18" outlineLevel="1" x14ac:dyDescent="0.3">
      <c r="B105" s="101" t="s">
        <v>1127</v>
      </c>
      <c r="C105" s="1" t="s">
        <v>1093</v>
      </c>
      <c r="D105" s="67">
        <f t="shared" ref="D105:Q105" si="10">SUM(D97:D104)</f>
        <v>2403.0500000000002</v>
      </c>
      <c r="E105" s="67">
        <f t="shared" si="10"/>
        <v>2306.33</v>
      </c>
      <c r="F105" s="67">
        <f t="shared" si="10"/>
        <v>2331.79</v>
      </c>
      <c r="G105" s="67">
        <f t="shared" si="10"/>
        <v>2209.6</v>
      </c>
      <c r="H105" s="67">
        <f t="shared" si="10"/>
        <v>4109.7</v>
      </c>
      <c r="I105" s="67">
        <f t="shared" si="10"/>
        <v>2209.6</v>
      </c>
      <c r="J105" s="67">
        <f t="shared" si="10"/>
        <v>0</v>
      </c>
      <c r="K105" s="67">
        <f t="shared" si="10"/>
        <v>0</v>
      </c>
      <c r="L105" s="67">
        <f t="shared" si="10"/>
        <v>0</v>
      </c>
      <c r="M105" s="67">
        <f t="shared" si="10"/>
        <v>0</v>
      </c>
      <c r="N105" s="67">
        <f t="shared" si="10"/>
        <v>0</v>
      </c>
      <c r="O105" s="67">
        <f t="shared" si="10"/>
        <v>0</v>
      </c>
      <c r="P105" s="67">
        <f t="shared" si="10"/>
        <v>0</v>
      </c>
      <c r="Q105" s="67">
        <f t="shared" si="10"/>
        <v>15570.069999999998</v>
      </c>
    </row>
    <row r="106" spans="2:18" outlineLevel="1" x14ac:dyDescent="0.3">
      <c r="B106" t="s">
        <v>1042</v>
      </c>
      <c r="C106" t="s">
        <v>1030</v>
      </c>
      <c r="D106" s="68">
        <v>2403.0500000000002</v>
      </c>
      <c r="E106" s="68">
        <v>2306.33</v>
      </c>
      <c r="F106" s="68">
        <v>2331.79</v>
      </c>
      <c r="G106" s="68">
        <v>2209.6</v>
      </c>
      <c r="H106" s="68">
        <v>4109.7</v>
      </c>
      <c r="I106" s="68">
        <v>2209.6</v>
      </c>
      <c r="J106" s="68"/>
      <c r="K106" s="68"/>
      <c r="L106" s="68"/>
      <c r="M106" s="68"/>
      <c r="N106" s="68"/>
      <c r="O106" s="68"/>
      <c r="P106" s="68"/>
      <c r="Q106" s="67">
        <f>SUM($C106:P106)</f>
        <v>15570.070000000002</v>
      </c>
    </row>
    <row r="107" spans="2:18" x14ac:dyDescent="0.3">
      <c r="B107" s="101" t="s">
        <v>1128</v>
      </c>
      <c r="C107" s="1" t="s">
        <v>1095</v>
      </c>
      <c r="D107" s="67">
        <f t="shared" ref="D107:Q107" si="11">SUM(D106:D106)</f>
        <v>2403.0500000000002</v>
      </c>
      <c r="E107" s="67">
        <f t="shared" si="11"/>
        <v>2306.33</v>
      </c>
      <c r="F107" s="67">
        <f t="shared" si="11"/>
        <v>2331.79</v>
      </c>
      <c r="G107" s="67">
        <f t="shared" si="11"/>
        <v>2209.6</v>
      </c>
      <c r="H107" s="67">
        <f t="shared" si="11"/>
        <v>4109.7</v>
      </c>
      <c r="I107" s="67">
        <f t="shared" si="11"/>
        <v>2209.6</v>
      </c>
      <c r="J107" s="67">
        <f t="shared" si="11"/>
        <v>0</v>
      </c>
      <c r="K107" s="67">
        <f t="shared" si="11"/>
        <v>0</v>
      </c>
      <c r="L107" s="67">
        <f t="shared" si="11"/>
        <v>0</v>
      </c>
      <c r="M107" s="67">
        <f t="shared" si="11"/>
        <v>0</v>
      </c>
      <c r="N107" s="67">
        <f t="shared" si="11"/>
        <v>0</v>
      </c>
      <c r="O107" s="67">
        <f t="shared" si="11"/>
        <v>0</v>
      </c>
      <c r="P107" s="67">
        <f t="shared" si="11"/>
        <v>0</v>
      </c>
      <c r="Q107" s="67">
        <f t="shared" si="11"/>
        <v>15570.070000000002</v>
      </c>
    </row>
    <row r="109" spans="2:18" x14ac:dyDescent="0.3">
      <c r="B109" t="s">
        <v>1129</v>
      </c>
      <c r="C109" t="s">
        <v>1090</v>
      </c>
      <c r="D109" s="3" t="s">
        <v>1096</v>
      </c>
      <c r="E109" s="3" t="s">
        <v>1097</v>
      </c>
      <c r="F109" s="3" t="s">
        <v>1098</v>
      </c>
      <c r="G109" s="3" t="s">
        <v>1099</v>
      </c>
      <c r="H109" s="3" t="s">
        <v>1100</v>
      </c>
      <c r="I109" s="3" t="s">
        <v>1101</v>
      </c>
      <c r="J109" s="3" t="s">
        <v>1102</v>
      </c>
      <c r="K109" s="3" t="s">
        <v>1103</v>
      </c>
      <c r="L109" s="3" t="s">
        <v>1104</v>
      </c>
      <c r="M109" s="3" t="s">
        <v>1105</v>
      </c>
      <c r="N109" s="3" t="s">
        <v>1106</v>
      </c>
      <c r="O109" s="3" t="s">
        <v>1107</v>
      </c>
      <c r="P109" s="3" t="s">
        <v>1108</v>
      </c>
      <c r="Q109" s="57" t="s">
        <v>218</v>
      </c>
      <c r="R109" s="57"/>
    </row>
    <row r="110" spans="2:18" outlineLevel="1" x14ac:dyDescent="0.3">
      <c r="B110" t="s">
        <v>1026</v>
      </c>
      <c r="C110" t="s">
        <v>892</v>
      </c>
      <c r="D110" s="68">
        <v>115.2</v>
      </c>
      <c r="E110" s="68">
        <v>115.2</v>
      </c>
      <c r="F110" s="68">
        <v>100.8</v>
      </c>
      <c r="G110" s="68">
        <v>93.6</v>
      </c>
      <c r="H110" s="68">
        <v>93.6</v>
      </c>
      <c r="I110" s="68">
        <v>93.6</v>
      </c>
      <c r="J110" s="68"/>
      <c r="K110" s="68"/>
      <c r="L110" s="68"/>
      <c r="M110" s="68"/>
      <c r="N110" s="68"/>
      <c r="O110" s="68"/>
      <c r="P110" s="68"/>
      <c r="Q110" s="67">
        <f>SUM($C110:P110)</f>
        <v>612</v>
      </c>
    </row>
    <row r="111" spans="2:18" outlineLevel="1" x14ac:dyDescent="0.3">
      <c r="B111" t="s">
        <v>1027</v>
      </c>
      <c r="C111" t="s">
        <v>892</v>
      </c>
      <c r="D111" s="68">
        <v>125</v>
      </c>
      <c r="E111" s="68">
        <v>125</v>
      </c>
      <c r="F111" s="68">
        <v>94</v>
      </c>
      <c r="G111" s="68">
        <v>94</v>
      </c>
      <c r="H111" s="68">
        <v>94</v>
      </c>
      <c r="I111" s="68">
        <v>94</v>
      </c>
      <c r="J111" s="68"/>
      <c r="K111" s="68"/>
      <c r="L111" s="68"/>
      <c r="M111" s="68"/>
      <c r="N111" s="68"/>
      <c r="O111" s="68"/>
      <c r="P111" s="68"/>
      <c r="Q111" s="67">
        <f>SUM($C111:P111)</f>
        <v>626</v>
      </c>
    </row>
    <row r="112" spans="2:18" outlineLevel="1" x14ac:dyDescent="0.3">
      <c r="B112" s="101" t="s">
        <v>1130</v>
      </c>
      <c r="D112" s="102">
        <v>115.2</v>
      </c>
      <c r="E112" s="102">
        <v>115.2</v>
      </c>
      <c r="F112" s="102">
        <v>100.8</v>
      </c>
      <c r="G112" s="102">
        <v>93.6</v>
      </c>
      <c r="H112" s="102">
        <v>93.6</v>
      </c>
      <c r="I112" s="102">
        <v>93.6</v>
      </c>
      <c r="J112" s="102">
        <v>0</v>
      </c>
      <c r="K112" s="102">
        <v>0</v>
      </c>
      <c r="L112" s="102">
        <v>0</v>
      </c>
      <c r="M112" s="102">
        <v>0</v>
      </c>
      <c r="N112" s="102">
        <v>0</v>
      </c>
      <c r="O112" s="102">
        <v>0</v>
      </c>
      <c r="P112" s="102">
        <v>0</v>
      </c>
      <c r="Q112" s="103">
        <v>612</v>
      </c>
    </row>
    <row r="113" spans="2:18" outlineLevel="1" x14ac:dyDescent="0.3">
      <c r="B113" t="s">
        <v>684</v>
      </c>
      <c r="C113" t="s">
        <v>1014</v>
      </c>
      <c r="D113" s="68">
        <v>2080</v>
      </c>
      <c r="E113" s="68">
        <v>2080</v>
      </c>
      <c r="F113" s="68">
        <v>1560</v>
      </c>
      <c r="G113" s="68">
        <v>1560</v>
      </c>
      <c r="H113" s="68">
        <v>1560</v>
      </c>
      <c r="I113" s="68">
        <v>1560</v>
      </c>
      <c r="J113" s="68"/>
      <c r="K113" s="68"/>
      <c r="L113" s="68"/>
      <c r="M113" s="68"/>
      <c r="N113" s="68"/>
      <c r="O113" s="68"/>
      <c r="P113" s="68"/>
      <c r="Q113" s="67">
        <f>SUM($C113:P113)</f>
        <v>10400</v>
      </c>
    </row>
    <row r="114" spans="2:18" outlineLevel="1" x14ac:dyDescent="0.3">
      <c r="B114" t="s">
        <v>1015</v>
      </c>
      <c r="C114" t="s">
        <v>1016</v>
      </c>
      <c r="D114" s="68">
        <v>50</v>
      </c>
      <c r="E114" s="68"/>
      <c r="F114" s="68"/>
      <c r="G114" s="68"/>
      <c r="H114" s="68"/>
      <c r="I114" s="68"/>
      <c r="J114" s="68"/>
      <c r="K114" s="68"/>
      <c r="L114" s="68"/>
      <c r="M114" s="68"/>
      <c r="N114" s="68"/>
      <c r="O114" s="68"/>
      <c r="P114" s="68"/>
      <c r="Q114" s="67">
        <f>SUM($C114:P114)</f>
        <v>50</v>
      </c>
    </row>
    <row r="115" spans="2:18" outlineLevel="1" x14ac:dyDescent="0.3">
      <c r="B115" t="s">
        <v>993</v>
      </c>
      <c r="C115" t="s">
        <v>1018</v>
      </c>
      <c r="D115" s="68"/>
      <c r="E115" s="68"/>
      <c r="F115" s="68"/>
      <c r="G115" s="68">
        <v>-6.24</v>
      </c>
      <c r="H115" s="68">
        <v>-13.73</v>
      </c>
      <c r="I115" s="68">
        <v>-6.24</v>
      </c>
      <c r="J115" s="68"/>
      <c r="K115" s="68"/>
      <c r="L115" s="68"/>
      <c r="M115" s="68"/>
      <c r="N115" s="68"/>
      <c r="O115" s="68"/>
      <c r="P115" s="68"/>
      <c r="Q115" s="67">
        <f>SUM($C115:P115)</f>
        <v>-26.21</v>
      </c>
    </row>
    <row r="116" spans="2:18" outlineLevel="1" x14ac:dyDescent="0.3">
      <c r="B116" t="s">
        <v>995</v>
      </c>
      <c r="C116" t="s">
        <v>1019</v>
      </c>
      <c r="D116" s="68"/>
      <c r="E116" s="68"/>
      <c r="F116" s="68"/>
      <c r="G116" s="68">
        <v>-72.61</v>
      </c>
      <c r="H116" s="68">
        <v>-72.61</v>
      </c>
      <c r="I116" s="68">
        <v>-72.61</v>
      </c>
      <c r="J116" s="68"/>
      <c r="K116" s="68"/>
      <c r="L116" s="68"/>
      <c r="M116" s="68"/>
      <c r="N116" s="68"/>
      <c r="O116" s="68"/>
      <c r="P116" s="68"/>
      <c r="Q116" s="67">
        <f>SUM($C116:P116)</f>
        <v>-217.82999999999998</v>
      </c>
    </row>
    <row r="117" spans="2:18" outlineLevel="1" x14ac:dyDescent="0.3">
      <c r="B117" t="s">
        <v>1020</v>
      </c>
      <c r="C117" t="s">
        <v>1021</v>
      </c>
      <c r="D117" s="68"/>
      <c r="E117" s="68"/>
      <c r="F117" s="68"/>
      <c r="G117" s="68"/>
      <c r="H117" s="68">
        <v>1872</v>
      </c>
      <c r="I117" s="68"/>
      <c r="J117" s="68"/>
      <c r="K117" s="68"/>
      <c r="L117" s="68"/>
      <c r="M117" s="68"/>
      <c r="N117" s="68"/>
      <c r="O117" s="68"/>
      <c r="P117" s="68"/>
      <c r="Q117" s="67">
        <f>SUM($C117:P117)</f>
        <v>1872</v>
      </c>
    </row>
    <row r="118" spans="2:18" outlineLevel="1" x14ac:dyDescent="0.3">
      <c r="B118" t="s">
        <v>1022</v>
      </c>
      <c r="C118" t="s">
        <v>1023</v>
      </c>
      <c r="D118" s="68">
        <v>-227.58</v>
      </c>
      <c r="E118" s="68">
        <v>-227.58</v>
      </c>
      <c r="F118" s="68">
        <v>-96.92</v>
      </c>
      <c r="G118" s="68">
        <v>-90.58</v>
      </c>
      <c r="H118" s="68">
        <v>-89.83</v>
      </c>
      <c r="I118" s="68">
        <v>-90.58</v>
      </c>
      <c r="J118" s="68"/>
      <c r="K118" s="68"/>
      <c r="L118" s="68"/>
      <c r="M118" s="68"/>
      <c r="N118" s="68"/>
      <c r="O118" s="68"/>
      <c r="P118" s="68"/>
      <c r="Q118" s="67">
        <f>SUM($C118:P118)</f>
        <v>-823.07000000000016</v>
      </c>
    </row>
    <row r="119" spans="2:18" outlineLevel="1" x14ac:dyDescent="0.3">
      <c r="B119" t="s">
        <v>1024</v>
      </c>
      <c r="C119" t="s">
        <v>1025</v>
      </c>
      <c r="D119" s="68">
        <v>-11.25</v>
      </c>
      <c r="E119" s="68"/>
      <c r="F119" s="68"/>
      <c r="G119" s="68"/>
      <c r="H119" s="68">
        <v>-421.2</v>
      </c>
      <c r="I119" s="68"/>
      <c r="J119" s="68"/>
      <c r="K119" s="68"/>
      <c r="L119" s="68"/>
      <c r="M119" s="68"/>
      <c r="N119" s="68"/>
      <c r="O119" s="68"/>
      <c r="P119" s="68"/>
      <c r="Q119" s="67">
        <f>SUM($C119:P119)</f>
        <v>-432.45</v>
      </c>
    </row>
    <row r="120" spans="2:18" outlineLevel="1" x14ac:dyDescent="0.3">
      <c r="B120" s="101" t="s">
        <v>1131</v>
      </c>
      <c r="C120" s="1" t="s">
        <v>1093</v>
      </c>
      <c r="D120" s="67">
        <f t="shared" ref="D120:Q120" si="12">SUM(D113:D119)</f>
        <v>1891.17</v>
      </c>
      <c r="E120" s="67">
        <f t="shared" si="12"/>
        <v>1852.42</v>
      </c>
      <c r="F120" s="67">
        <f t="shared" si="12"/>
        <v>1463.08</v>
      </c>
      <c r="G120" s="67">
        <f t="shared" si="12"/>
        <v>1390.5700000000002</v>
      </c>
      <c r="H120" s="67">
        <f t="shared" si="12"/>
        <v>2834.63</v>
      </c>
      <c r="I120" s="67">
        <f t="shared" si="12"/>
        <v>1390.5700000000002</v>
      </c>
      <c r="J120" s="67">
        <f t="shared" si="12"/>
        <v>0</v>
      </c>
      <c r="K120" s="67">
        <f t="shared" si="12"/>
        <v>0</v>
      </c>
      <c r="L120" s="67">
        <f t="shared" si="12"/>
        <v>0</v>
      </c>
      <c r="M120" s="67">
        <f t="shared" si="12"/>
        <v>0</v>
      </c>
      <c r="N120" s="67">
        <f t="shared" si="12"/>
        <v>0</v>
      </c>
      <c r="O120" s="67">
        <f t="shared" si="12"/>
        <v>0</v>
      </c>
      <c r="P120" s="67">
        <f t="shared" si="12"/>
        <v>0</v>
      </c>
      <c r="Q120" s="67">
        <f t="shared" si="12"/>
        <v>10822.44</v>
      </c>
    </row>
    <row r="121" spans="2:18" outlineLevel="1" x14ac:dyDescent="0.3">
      <c r="B121" t="s">
        <v>1043</v>
      </c>
      <c r="C121" t="s">
        <v>1030</v>
      </c>
      <c r="D121" s="68">
        <v>1891.17</v>
      </c>
      <c r="E121" s="68">
        <v>1852.42</v>
      </c>
      <c r="F121" s="68">
        <v>1463.08</v>
      </c>
      <c r="G121" s="68">
        <v>1390.57</v>
      </c>
      <c r="H121" s="68">
        <v>2834.63</v>
      </c>
      <c r="I121" s="68">
        <v>1390.57</v>
      </c>
      <c r="J121" s="68"/>
      <c r="K121" s="68"/>
      <c r="L121" s="68"/>
      <c r="M121" s="68"/>
      <c r="N121" s="68"/>
      <c r="O121" s="68"/>
      <c r="P121" s="68"/>
      <c r="Q121" s="67">
        <f>SUM($C121:P121)</f>
        <v>10822.439999999999</v>
      </c>
    </row>
    <row r="122" spans="2:18" x14ac:dyDescent="0.3">
      <c r="B122" s="101" t="s">
        <v>1132</v>
      </c>
      <c r="C122" s="1" t="s">
        <v>1095</v>
      </c>
      <c r="D122" s="67">
        <f t="shared" ref="D122:Q122" si="13">SUM(D121:D121)</f>
        <v>1891.17</v>
      </c>
      <c r="E122" s="67">
        <f t="shared" si="13"/>
        <v>1852.42</v>
      </c>
      <c r="F122" s="67">
        <f t="shared" si="13"/>
        <v>1463.08</v>
      </c>
      <c r="G122" s="67">
        <f t="shared" si="13"/>
        <v>1390.57</v>
      </c>
      <c r="H122" s="67">
        <f t="shared" si="13"/>
        <v>2834.63</v>
      </c>
      <c r="I122" s="67">
        <f t="shared" si="13"/>
        <v>1390.57</v>
      </c>
      <c r="J122" s="67">
        <f t="shared" si="13"/>
        <v>0</v>
      </c>
      <c r="K122" s="67">
        <f t="shared" si="13"/>
        <v>0</v>
      </c>
      <c r="L122" s="67">
        <f t="shared" si="13"/>
        <v>0</v>
      </c>
      <c r="M122" s="67">
        <f t="shared" si="13"/>
        <v>0</v>
      </c>
      <c r="N122" s="67">
        <f t="shared" si="13"/>
        <v>0</v>
      </c>
      <c r="O122" s="67">
        <f t="shared" si="13"/>
        <v>0</v>
      </c>
      <c r="P122" s="67">
        <f t="shared" si="13"/>
        <v>0</v>
      </c>
      <c r="Q122" s="67">
        <f t="shared" si="13"/>
        <v>10822.439999999999</v>
      </c>
    </row>
    <row r="124" spans="2:18" x14ac:dyDescent="0.3">
      <c r="B124" t="s">
        <v>1133</v>
      </c>
      <c r="C124" t="s">
        <v>1090</v>
      </c>
      <c r="D124" s="3" t="s">
        <v>1096</v>
      </c>
      <c r="E124" s="3" t="s">
        <v>1097</v>
      </c>
      <c r="F124" s="3" t="s">
        <v>1098</v>
      </c>
      <c r="G124" s="3" t="s">
        <v>1099</v>
      </c>
      <c r="H124" s="3" t="s">
        <v>1100</v>
      </c>
      <c r="I124" s="3" t="s">
        <v>1101</v>
      </c>
      <c r="J124" s="3" t="s">
        <v>1102</v>
      </c>
      <c r="K124" s="3" t="s">
        <v>1103</v>
      </c>
      <c r="L124" s="3" t="s">
        <v>1104</v>
      </c>
      <c r="M124" s="3" t="s">
        <v>1105</v>
      </c>
      <c r="N124" s="3" t="s">
        <v>1106</v>
      </c>
      <c r="O124" s="3" t="s">
        <v>1107</v>
      </c>
      <c r="P124" s="3" t="s">
        <v>1108</v>
      </c>
      <c r="Q124" s="57" t="s">
        <v>218</v>
      </c>
      <c r="R124" s="57"/>
    </row>
    <row r="125" spans="2:18" outlineLevel="1" x14ac:dyDescent="0.3">
      <c r="B125" t="s">
        <v>1026</v>
      </c>
      <c r="C125" t="s">
        <v>892</v>
      </c>
      <c r="D125" s="68">
        <v>75.599999999999994</v>
      </c>
      <c r="E125" s="68">
        <v>72</v>
      </c>
      <c r="F125" s="68">
        <v>82.8</v>
      </c>
      <c r="G125" s="68">
        <v>89.2</v>
      </c>
      <c r="H125" s="68">
        <v>75.599999999999994</v>
      </c>
      <c r="I125" s="68">
        <v>102.2</v>
      </c>
      <c r="J125" s="68"/>
      <c r="K125" s="68"/>
      <c r="L125" s="68"/>
      <c r="M125" s="68"/>
      <c r="N125" s="68"/>
      <c r="O125" s="68"/>
      <c r="P125" s="68"/>
      <c r="Q125" s="67">
        <f>SUM($C125:P125)</f>
        <v>497.39999999999992</v>
      </c>
    </row>
    <row r="126" spans="2:18" outlineLevel="1" x14ac:dyDescent="0.3">
      <c r="B126" t="s">
        <v>1027</v>
      </c>
      <c r="C126" t="s">
        <v>892</v>
      </c>
      <c r="D126" s="68">
        <v>78</v>
      </c>
      <c r="E126" s="68">
        <v>78</v>
      </c>
      <c r="F126" s="68">
        <v>78</v>
      </c>
      <c r="G126" s="68">
        <v>88</v>
      </c>
      <c r="H126" s="68">
        <v>78</v>
      </c>
      <c r="I126" s="68">
        <v>101</v>
      </c>
      <c r="J126" s="68"/>
      <c r="K126" s="68"/>
      <c r="L126" s="68"/>
      <c r="M126" s="68"/>
      <c r="N126" s="68"/>
      <c r="O126" s="68"/>
      <c r="P126" s="68"/>
      <c r="Q126" s="67">
        <f>SUM($C126:P126)</f>
        <v>501</v>
      </c>
    </row>
    <row r="127" spans="2:18" outlineLevel="1" x14ac:dyDescent="0.3">
      <c r="B127" t="s">
        <v>1028</v>
      </c>
      <c r="C127" t="s">
        <v>892</v>
      </c>
      <c r="D127" s="68"/>
      <c r="E127" s="68"/>
      <c r="F127" s="68"/>
      <c r="G127" s="68">
        <v>10</v>
      </c>
      <c r="H127" s="68"/>
      <c r="I127" s="68">
        <v>3</v>
      </c>
      <c r="J127" s="68"/>
      <c r="K127" s="68"/>
      <c r="L127" s="68"/>
      <c r="M127" s="68"/>
      <c r="N127" s="68"/>
      <c r="O127" s="68"/>
      <c r="P127" s="68"/>
      <c r="Q127" s="67">
        <f>SUM($C127:P127)</f>
        <v>13</v>
      </c>
    </row>
    <row r="128" spans="2:18" outlineLevel="1" x14ac:dyDescent="0.3">
      <c r="B128" t="s">
        <v>1045</v>
      </c>
      <c r="C128" t="s">
        <v>892</v>
      </c>
      <c r="D128" s="68"/>
      <c r="E128" s="68"/>
      <c r="F128" s="68"/>
      <c r="G128" s="68">
        <v>15</v>
      </c>
      <c r="H128" s="68">
        <v>20</v>
      </c>
      <c r="I128" s="68"/>
      <c r="J128" s="68"/>
      <c r="K128" s="68"/>
      <c r="L128" s="68"/>
      <c r="M128" s="68"/>
      <c r="N128" s="68"/>
      <c r="O128" s="68"/>
      <c r="P128" s="68"/>
      <c r="Q128" s="67">
        <f>SUM($C128:P128)</f>
        <v>35</v>
      </c>
    </row>
    <row r="129" spans="2:17" outlineLevel="1" x14ac:dyDescent="0.3">
      <c r="B129" t="s">
        <v>1032</v>
      </c>
      <c r="C129" t="s">
        <v>892</v>
      </c>
      <c r="D129" s="68"/>
      <c r="E129" s="68"/>
      <c r="F129" s="68"/>
      <c r="G129" s="68"/>
      <c r="H129" s="68"/>
      <c r="I129" s="68">
        <v>20</v>
      </c>
      <c r="J129" s="68"/>
      <c r="K129" s="68"/>
      <c r="L129" s="68"/>
      <c r="M129" s="68"/>
      <c r="N129" s="68"/>
      <c r="O129" s="68"/>
      <c r="P129" s="68"/>
      <c r="Q129" s="67">
        <f>SUM($C129:P129)</f>
        <v>20</v>
      </c>
    </row>
    <row r="130" spans="2:17" outlineLevel="1" x14ac:dyDescent="0.3">
      <c r="B130" s="101" t="s">
        <v>1134</v>
      </c>
      <c r="D130" s="102">
        <v>75.599999999999994</v>
      </c>
      <c r="E130" s="102">
        <v>72</v>
      </c>
      <c r="F130" s="102">
        <v>82.8</v>
      </c>
      <c r="G130" s="102">
        <v>89.2</v>
      </c>
      <c r="H130" s="102">
        <v>75.599999999999994</v>
      </c>
      <c r="I130" s="102">
        <v>102.2</v>
      </c>
      <c r="J130" s="102">
        <v>0</v>
      </c>
      <c r="K130" s="102">
        <v>0</v>
      </c>
      <c r="L130" s="102">
        <v>0</v>
      </c>
      <c r="M130" s="102">
        <v>0</v>
      </c>
      <c r="N130" s="102">
        <v>0</v>
      </c>
      <c r="O130" s="102">
        <v>0</v>
      </c>
      <c r="P130" s="102">
        <v>0</v>
      </c>
      <c r="Q130" s="103">
        <v>497.39999999999992</v>
      </c>
    </row>
    <row r="131" spans="2:17" outlineLevel="1" x14ac:dyDescent="0.3">
      <c r="B131" t="s">
        <v>684</v>
      </c>
      <c r="C131" t="s">
        <v>1014</v>
      </c>
      <c r="D131" s="68">
        <v>1132</v>
      </c>
      <c r="E131" s="68">
        <v>1132</v>
      </c>
      <c r="F131" s="68">
        <v>1132</v>
      </c>
      <c r="G131" s="68">
        <v>1132</v>
      </c>
      <c r="H131" s="68">
        <v>1132</v>
      </c>
      <c r="I131" s="68">
        <v>1132</v>
      </c>
      <c r="J131" s="68"/>
      <c r="K131" s="68"/>
      <c r="L131" s="68"/>
      <c r="M131" s="68"/>
      <c r="N131" s="68"/>
      <c r="O131" s="68"/>
      <c r="P131" s="68"/>
      <c r="Q131" s="67">
        <f>SUM($C131:P131)</f>
        <v>6792</v>
      </c>
    </row>
    <row r="132" spans="2:17" outlineLevel="1" x14ac:dyDescent="0.3">
      <c r="B132" t="s">
        <v>1015</v>
      </c>
      <c r="C132" t="s">
        <v>1016</v>
      </c>
      <c r="D132" s="68">
        <v>60</v>
      </c>
      <c r="E132" s="68"/>
      <c r="F132" s="68"/>
      <c r="G132" s="68"/>
      <c r="H132" s="68"/>
      <c r="I132" s="68"/>
      <c r="J132" s="68"/>
      <c r="K132" s="68"/>
      <c r="L132" s="68"/>
      <c r="M132" s="68"/>
      <c r="N132" s="68"/>
      <c r="O132" s="68"/>
      <c r="P132" s="68"/>
      <c r="Q132" s="67">
        <f>SUM($C132:P132)</f>
        <v>60</v>
      </c>
    </row>
    <row r="133" spans="2:17" outlineLevel="1" x14ac:dyDescent="0.3">
      <c r="B133" t="s">
        <v>686</v>
      </c>
      <c r="C133" t="s">
        <v>1031</v>
      </c>
      <c r="D133" s="68"/>
      <c r="E133" s="68"/>
      <c r="F133" s="68"/>
      <c r="G133" s="68"/>
      <c r="H133" s="68"/>
      <c r="I133" s="68">
        <v>290.2</v>
      </c>
      <c r="J133" s="68"/>
      <c r="K133" s="68"/>
      <c r="L133" s="68"/>
      <c r="M133" s="68"/>
      <c r="N133" s="68"/>
      <c r="O133" s="68"/>
      <c r="P133" s="68"/>
      <c r="Q133" s="67">
        <f>SUM($C133:P133)</f>
        <v>290.2</v>
      </c>
    </row>
    <row r="134" spans="2:17" outlineLevel="1" x14ac:dyDescent="0.3">
      <c r="B134" t="s">
        <v>683</v>
      </c>
      <c r="C134" t="s">
        <v>1017</v>
      </c>
      <c r="D134" s="68"/>
      <c r="E134" s="68"/>
      <c r="F134" s="68"/>
      <c r="G134" s="68">
        <v>145.1</v>
      </c>
      <c r="H134" s="68"/>
      <c r="I134" s="68">
        <v>43.53</v>
      </c>
      <c r="J134" s="68"/>
      <c r="K134" s="68"/>
      <c r="L134" s="68"/>
      <c r="M134" s="68"/>
      <c r="N134" s="68"/>
      <c r="O134" s="68"/>
      <c r="P134" s="68"/>
      <c r="Q134" s="67">
        <f>SUM($C134:P134)</f>
        <v>188.63</v>
      </c>
    </row>
    <row r="135" spans="2:17" outlineLevel="1" x14ac:dyDescent="0.3">
      <c r="B135" t="s">
        <v>685</v>
      </c>
      <c r="C135" t="s">
        <v>1044</v>
      </c>
      <c r="D135" s="68"/>
      <c r="E135" s="68"/>
      <c r="F135" s="68"/>
      <c r="G135" s="68">
        <v>87.06</v>
      </c>
      <c r="H135" s="68">
        <v>116.08</v>
      </c>
      <c r="I135" s="68"/>
      <c r="J135" s="68"/>
      <c r="K135" s="68"/>
      <c r="L135" s="68"/>
      <c r="M135" s="68"/>
      <c r="N135" s="68"/>
      <c r="O135" s="68"/>
      <c r="P135" s="68"/>
      <c r="Q135" s="67">
        <f>SUM($C135:P135)</f>
        <v>203.14</v>
      </c>
    </row>
    <row r="136" spans="2:17" outlineLevel="1" x14ac:dyDescent="0.3">
      <c r="B136" t="s">
        <v>993</v>
      </c>
      <c r="C136" t="s">
        <v>1018</v>
      </c>
      <c r="D136" s="68"/>
      <c r="E136" s="68"/>
      <c r="F136" s="68"/>
      <c r="G136" s="68">
        <v>-5.46</v>
      </c>
      <c r="H136" s="68">
        <v>-9.39</v>
      </c>
      <c r="I136" s="68">
        <v>-5.86</v>
      </c>
      <c r="J136" s="68"/>
      <c r="K136" s="68"/>
      <c r="L136" s="68"/>
      <c r="M136" s="68"/>
      <c r="N136" s="68"/>
      <c r="O136" s="68"/>
      <c r="P136" s="68"/>
      <c r="Q136" s="67">
        <f>SUM($C136:P136)</f>
        <v>-20.71</v>
      </c>
    </row>
    <row r="137" spans="2:17" outlineLevel="1" x14ac:dyDescent="0.3">
      <c r="B137" t="s">
        <v>995</v>
      </c>
      <c r="C137" t="s">
        <v>1019</v>
      </c>
      <c r="D137" s="68"/>
      <c r="E137" s="68"/>
      <c r="F137" s="68"/>
      <c r="G137" s="68">
        <v>-52.19</v>
      </c>
      <c r="H137" s="68">
        <v>-46.34</v>
      </c>
      <c r="I137" s="68">
        <v>-48.09</v>
      </c>
      <c r="J137" s="68"/>
      <c r="K137" s="68"/>
      <c r="L137" s="68"/>
      <c r="M137" s="68"/>
      <c r="N137" s="68"/>
      <c r="O137" s="68"/>
      <c r="P137" s="68"/>
      <c r="Q137" s="67">
        <f>SUM($C137:P137)</f>
        <v>-146.62</v>
      </c>
    </row>
    <row r="138" spans="2:17" outlineLevel="1" x14ac:dyDescent="0.3">
      <c r="B138" t="s">
        <v>1020</v>
      </c>
      <c r="C138" t="s">
        <v>1021</v>
      </c>
      <c r="D138" s="68"/>
      <c r="E138" s="68"/>
      <c r="F138" s="68"/>
      <c r="G138" s="68"/>
      <c r="H138" s="68">
        <v>1098.33</v>
      </c>
      <c r="I138" s="68"/>
      <c r="J138" s="68"/>
      <c r="K138" s="68"/>
      <c r="L138" s="68"/>
      <c r="M138" s="68"/>
      <c r="N138" s="68"/>
      <c r="O138" s="68"/>
      <c r="P138" s="68"/>
      <c r="Q138" s="67">
        <f>SUM($C138:P138)</f>
        <v>1098.33</v>
      </c>
    </row>
    <row r="139" spans="2:17" outlineLevel="1" x14ac:dyDescent="0.3">
      <c r="B139" t="s">
        <v>1022</v>
      </c>
      <c r="C139" t="s">
        <v>1023</v>
      </c>
      <c r="D139" s="68">
        <v>-61.33</v>
      </c>
      <c r="E139" s="68">
        <v>-61.33</v>
      </c>
      <c r="F139" s="68">
        <v>-61.33</v>
      </c>
      <c r="G139" s="68">
        <v>-75.92</v>
      </c>
      <c r="H139" s="68">
        <v>-67.75</v>
      </c>
      <c r="I139" s="68">
        <v>-62.08</v>
      </c>
      <c r="J139" s="68"/>
      <c r="K139" s="68"/>
      <c r="L139" s="68"/>
      <c r="M139" s="68"/>
      <c r="N139" s="68"/>
      <c r="O139" s="68"/>
      <c r="P139" s="68"/>
      <c r="Q139" s="67">
        <f>SUM($C139:P139)</f>
        <v>-389.74</v>
      </c>
    </row>
    <row r="140" spans="2:17" outlineLevel="1" x14ac:dyDescent="0.3">
      <c r="B140" t="s">
        <v>1024</v>
      </c>
      <c r="C140" t="s">
        <v>1025</v>
      </c>
      <c r="D140" s="68">
        <v>-5</v>
      </c>
      <c r="E140" s="68"/>
      <c r="F140" s="68"/>
      <c r="G140" s="68"/>
      <c r="H140" s="68">
        <v>-91.49</v>
      </c>
      <c r="I140" s="68">
        <v>-24.17</v>
      </c>
      <c r="J140" s="68"/>
      <c r="K140" s="68"/>
      <c r="L140" s="68"/>
      <c r="M140" s="68"/>
      <c r="N140" s="68"/>
      <c r="O140" s="68"/>
      <c r="P140" s="68"/>
      <c r="Q140" s="67">
        <f>SUM($C140:P140)</f>
        <v>-120.66</v>
      </c>
    </row>
    <row r="141" spans="2:17" outlineLevel="1" x14ac:dyDescent="0.3">
      <c r="B141" s="101" t="s">
        <v>1135</v>
      </c>
      <c r="C141" s="1" t="s">
        <v>1093</v>
      </c>
      <c r="D141" s="67">
        <f t="shared" ref="D141:Q141" si="14">SUM(D131:D140)</f>
        <v>1125.67</v>
      </c>
      <c r="E141" s="67">
        <f t="shared" si="14"/>
        <v>1070.67</v>
      </c>
      <c r="F141" s="67">
        <f t="shared" si="14"/>
        <v>1070.67</v>
      </c>
      <c r="G141" s="67">
        <f t="shared" si="14"/>
        <v>1230.5899999999997</v>
      </c>
      <c r="H141" s="67">
        <f t="shared" si="14"/>
        <v>2131.44</v>
      </c>
      <c r="I141" s="67">
        <f t="shared" si="14"/>
        <v>1325.5300000000002</v>
      </c>
      <c r="J141" s="67">
        <f t="shared" si="14"/>
        <v>0</v>
      </c>
      <c r="K141" s="67">
        <f t="shared" si="14"/>
        <v>0</v>
      </c>
      <c r="L141" s="67">
        <f t="shared" si="14"/>
        <v>0</v>
      </c>
      <c r="M141" s="67">
        <f t="shared" si="14"/>
        <v>0</v>
      </c>
      <c r="N141" s="67">
        <f t="shared" si="14"/>
        <v>0</v>
      </c>
      <c r="O141" s="67">
        <f t="shared" si="14"/>
        <v>0</v>
      </c>
      <c r="P141" s="67">
        <f t="shared" si="14"/>
        <v>0</v>
      </c>
      <c r="Q141" s="67">
        <f t="shared" si="14"/>
        <v>7954.5700000000015</v>
      </c>
    </row>
    <row r="142" spans="2:17" outlineLevel="1" x14ac:dyDescent="0.3">
      <c r="B142" t="s">
        <v>1046</v>
      </c>
      <c r="C142" t="s">
        <v>1030</v>
      </c>
      <c r="D142" s="68">
        <v>1125.67</v>
      </c>
      <c r="E142" s="68">
        <v>1070.67</v>
      </c>
      <c r="F142" s="68">
        <v>1070.67</v>
      </c>
      <c r="G142" s="68">
        <v>1130.5899999999999</v>
      </c>
      <c r="H142" s="68">
        <v>2031.44</v>
      </c>
      <c r="I142" s="68">
        <v>1225.53</v>
      </c>
      <c r="J142" s="68"/>
      <c r="K142" s="68"/>
      <c r="L142" s="68"/>
      <c r="M142" s="68"/>
      <c r="N142" s="68"/>
      <c r="O142" s="68"/>
      <c r="P142" s="68"/>
      <c r="Q142" s="67">
        <f>SUM($C142:P142)</f>
        <v>7654.5700000000006</v>
      </c>
    </row>
    <row r="143" spans="2:17" outlineLevel="1" x14ac:dyDescent="0.3">
      <c r="B143" t="s">
        <v>1047</v>
      </c>
      <c r="C143" t="s">
        <v>1030</v>
      </c>
      <c r="D143" s="68"/>
      <c r="E143" s="68"/>
      <c r="F143" s="68"/>
      <c r="G143" s="68">
        <v>100</v>
      </c>
      <c r="H143" s="68">
        <v>100</v>
      </c>
      <c r="I143" s="68">
        <v>100</v>
      </c>
      <c r="J143" s="68"/>
      <c r="K143" s="68"/>
      <c r="L143" s="68"/>
      <c r="M143" s="68"/>
      <c r="N143" s="68"/>
      <c r="O143" s="68"/>
      <c r="P143" s="68"/>
      <c r="Q143" s="67">
        <f>SUM($C143:P143)</f>
        <v>300</v>
      </c>
    </row>
    <row r="144" spans="2:17" x14ac:dyDescent="0.3">
      <c r="B144" s="101" t="s">
        <v>1136</v>
      </c>
      <c r="C144" s="1" t="s">
        <v>1095</v>
      </c>
      <c r="D144" s="67">
        <f t="shared" ref="D144:Q144" si="15">SUM(D142:D143)</f>
        <v>1125.67</v>
      </c>
      <c r="E144" s="67">
        <f t="shared" si="15"/>
        <v>1070.67</v>
      </c>
      <c r="F144" s="67">
        <f t="shared" si="15"/>
        <v>1070.67</v>
      </c>
      <c r="G144" s="67">
        <f t="shared" si="15"/>
        <v>1230.5899999999999</v>
      </c>
      <c r="H144" s="67">
        <f t="shared" si="15"/>
        <v>2131.44</v>
      </c>
      <c r="I144" s="67">
        <f t="shared" si="15"/>
        <v>1325.53</v>
      </c>
      <c r="J144" s="67">
        <f t="shared" si="15"/>
        <v>0</v>
      </c>
      <c r="K144" s="67">
        <f t="shared" si="15"/>
        <v>0</v>
      </c>
      <c r="L144" s="67">
        <f t="shared" si="15"/>
        <v>0</v>
      </c>
      <c r="M144" s="67">
        <f t="shared" si="15"/>
        <v>0</v>
      </c>
      <c r="N144" s="67">
        <f t="shared" si="15"/>
        <v>0</v>
      </c>
      <c r="O144" s="67">
        <f t="shared" si="15"/>
        <v>0</v>
      </c>
      <c r="P144" s="67">
        <f t="shared" si="15"/>
        <v>0</v>
      </c>
      <c r="Q144" s="67">
        <f t="shared" si="15"/>
        <v>7954.5700000000006</v>
      </c>
    </row>
    <row r="146" spans="2:18" x14ac:dyDescent="0.3">
      <c r="B146" t="s">
        <v>1137</v>
      </c>
      <c r="C146" t="s">
        <v>1090</v>
      </c>
      <c r="D146" s="3" t="s">
        <v>1096</v>
      </c>
      <c r="E146" s="3" t="s">
        <v>1097</v>
      </c>
      <c r="F146" s="3" t="s">
        <v>1098</v>
      </c>
      <c r="G146" s="3" t="s">
        <v>1099</v>
      </c>
      <c r="H146" s="3" t="s">
        <v>1100</v>
      </c>
      <c r="I146" s="3" t="s">
        <v>1101</v>
      </c>
      <c r="J146" s="3" t="s">
        <v>1102</v>
      </c>
      <c r="K146" s="3" t="s">
        <v>1103</v>
      </c>
      <c r="L146" s="3" t="s">
        <v>1104</v>
      </c>
      <c r="M146" s="3" t="s">
        <v>1105</v>
      </c>
      <c r="N146" s="3" t="s">
        <v>1106</v>
      </c>
      <c r="O146" s="3" t="s">
        <v>1107</v>
      </c>
      <c r="P146" s="3" t="s">
        <v>1108</v>
      </c>
      <c r="Q146" s="57" t="s">
        <v>218</v>
      </c>
      <c r="R146" s="57"/>
    </row>
    <row r="147" spans="2:18" outlineLevel="1" x14ac:dyDescent="0.3">
      <c r="B147" t="s">
        <v>1052</v>
      </c>
      <c r="C147" t="s">
        <v>892</v>
      </c>
      <c r="D147" s="68"/>
      <c r="E147" s="68"/>
      <c r="F147" s="68">
        <v>20</v>
      </c>
      <c r="G147" s="68">
        <v>46</v>
      </c>
      <c r="H147" s="68">
        <v>60</v>
      </c>
      <c r="I147" s="68"/>
      <c r="J147" s="68"/>
      <c r="K147" s="68"/>
      <c r="L147" s="68"/>
      <c r="M147" s="68"/>
      <c r="N147" s="68"/>
      <c r="O147" s="68"/>
      <c r="P147" s="68"/>
      <c r="Q147" s="67">
        <f>SUM($C147:P147)</f>
        <v>126</v>
      </c>
    </row>
    <row r="148" spans="2:18" outlineLevel="1" x14ac:dyDescent="0.3">
      <c r="B148" t="s">
        <v>1026</v>
      </c>
      <c r="C148" t="s">
        <v>892</v>
      </c>
      <c r="D148" s="68"/>
      <c r="E148" s="68"/>
      <c r="F148" s="68">
        <v>20</v>
      </c>
      <c r="G148" s="68">
        <v>46</v>
      </c>
      <c r="H148" s="68">
        <v>65.05</v>
      </c>
      <c r="I148" s="68"/>
      <c r="J148" s="68"/>
      <c r="K148" s="68"/>
      <c r="L148" s="68"/>
      <c r="M148" s="68"/>
      <c r="N148" s="68"/>
      <c r="O148" s="68"/>
      <c r="P148" s="68"/>
      <c r="Q148" s="67">
        <f>SUM($C148:P148)</f>
        <v>131.05000000000001</v>
      </c>
    </row>
    <row r="149" spans="2:18" outlineLevel="1" x14ac:dyDescent="0.3">
      <c r="B149" t="s">
        <v>1027</v>
      </c>
      <c r="C149" t="s">
        <v>892</v>
      </c>
      <c r="D149" s="68"/>
      <c r="E149" s="68"/>
      <c r="F149" s="68">
        <v>20</v>
      </c>
      <c r="G149" s="68">
        <v>46</v>
      </c>
      <c r="H149" s="68">
        <v>65</v>
      </c>
      <c r="I149" s="68"/>
      <c r="J149" s="68"/>
      <c r="K149" s="68"/>
      <c r="L149" s="68"/>
      <c r="M149" s="68"/>
      <c r="N149" s="68"/>
      <c r="O149" s="68"/>
      <c r="P149" s="68"/>
      <c r="Q149" s="67">
        <f>SUM($C149:P149)</f>
        <v>131</v>
      </c>
    </row>
    <row r="150" spans="2:18" outlineLevel="1" x14ac:dyDescent="0.3">
      <c r="B150" t="s">
        <v>1032</v>
      </c>
      <c r="C150" t="s">
        <v>892</v>
      </c>
      <c r="D150" s="68"/>
      <c r="E150" s="68"/>
      <c r="F150" s="68"/>
      <c r="G150" s="68"/>
      <c r="H150" s="68">
        <v>5.05</v>
      </c>
      <c r="I150" s="68"/>
      <c r="J150" s="68"/>
      <c r="K150" s="68"/>
      <c r="L150" s="68"/>
      <c r="M150" s="68"/>
      <c r="N150" s="68"/>
      <c r="O150" s="68"/>
      <c r="P150" s="68"/>
      <c r="Q150" s="67">
        <f>SUM($C150:P150)</f>
        <v>5.05</v>
      </c>
    </row>
    <row r="151" spans="2:18" outlineLevel="1" x14ac:dyDescent="0.3">
      <c r="B151" s="101" t="s">
        <v>1138</v>
      </c>
      <c r="D151" s="102">
        <v>0</v>
      </c>
      <c r="E151" s="102">
        <v>0</v>
      </c>
      <c r="F151" s="102">
        <v>20</v>
      </c>
      <c r="G151" s="102">
        <v>46</v>
      </c>
      <c r="H151" s="102">
        <v>65.05</v>
      </c>
      <c r="I151" s="102">
        <v>0</v>
      </c>
      <c r="J151" s="102">
        <v>0</v>
      </c>
      <c r="K151" s="102">
        <v>0</v>
      </c>
      <c r="L151" s="102">
        <v>0</v>
      </c>
      <c r="M151" s="102">
        <v>0</v>
      </c>
      <c r="N151" s="102">
        <v>0</v>
      </c>
      <c r="O151" s="102">
        <v>0</v>
      </c>
      <c r="P151" s="102">
        <v>0</v>
      </c>
      <c r="Q151" s="103">
        <v>131.05000000000001</v>
      </c>
    </row>
    <row r="152" spans="2:18" outlineLevel="1" x14ac:dyDescent="0.3">
      <c r="B152" t="s">
        <v>684</v>
      </c>
      <c r="C152" t="s">
        <v>1014</v>
      </c>
      <c r="D152" s="68"/>
      <c r="E152" s="68"/>
      <c r="F152" s="68">
        <v>290.2</v>
      </c>
      <c r="G152" s="68">
        <v>667.46</v>
      </c>
      <c r="H152" s="68">
        <v>870.6</v>
      </c>
      <c r="I152" s="68"/>
      <c r="J152" s="68"/>
      <c r="K152" s="68"/>
      <c r="L152" s="68"/>
      <c r="M152" s="68"/>
      <c r="N152" s="68"/>
      <c r="O152" s="68"/>
      <c r="P152" s="68"/>
      <c r="Q152" s="67">
        <f>SUM($C152:P152)</f>
        <v>1828.2600000000002</v>
      </c>
    </row>
    <row r="153" spans="2:18" outlineLevel="1" x14ac:dyDescent="0.3">
      <c r="B153" t="s">
        <v>1015</v>
      </c>
      <c r="C153" t="s">
        <v>1016</v>
      </c>
      <c r="D153" s="68">
        <v>50</v>
      </c>
      <c r="E153" s="68"/>
      <c r="F153" s="68">
        <v>25</v>
      </c>
      <c r="G153" s="68"/>
      <c r="H153" s="68"/>
      <c r="I153" s="68"/>
      <c r="J153" s="68"/>
      <c r="K153" s="68"/>
      <c r="L153" s="68"/>
      <c r="M153" s="68"/>
      <c r="N153" s="68"/>
      <c r="O153" s="68"/>
      <c r="P153" s="68"/>
      <c r="Q153" s="67">
        <f>SUM($C153:P153)</f>
        <v>75</v>
      </c>
    </row>
    <row r="154" spans="2:18" outlineLevel="1" x14ac:dyDescent="0.3">
      <c r="B154" t="s">
        <v>686</v>
      </c>
      <c r="C154" t="s">
        <v>1031</v>
      </c>
      <c r="D154" s="68"/>
      <c r="E154" s="68"/>
      <c r="F154" s="68"/>
      <c r="G154" s="68"/>
      <c r="H154" s="68">
        <v>73.28</v>
      </c>
      <c r="I154" s="68"/>
      <c r="J154" s="68"/>
      <c r="K154" s="68"/>
      <c r="L154" s="68"/>
      <c r="M154" s="68"/>
      <c r="N154" s="68"/>
      <c r="O154" s="68"/>
      <c r="P154" s="68"/>
      <c r="Q154" s="67">
        <f>SUM($C154:P154)</f>
        <v>73.28</v>
      </c>
    </row>
    <row r="155" spans="2:18" outlineLevel="1" x14ac:dyDescent="0.3">
      <c r="B155" t="s">
        <v>1048</v>
      </c>
      <c r="C155" t="s">
        <v>1049</v>
      </c>
      <c r="D155" s="68"/>
      <c r="E155" s="68"/>
      <c r="F155" s="68">
        <v>5</v>
      </c>
      <c r="G155" s="68"/>
      <c r="H155" s="68">
        <v>25</v>
      </c>
      <c r="I155" s="68"/>
      <c r="J155" s="68"/>
      <c r="K155" s="68"/>
      <c r="L155" s="68"/>
      <c r="M155" s="68"/>
      <c r="N155" s="68"/>
      <c r="O155" s="68"/>
      <c r="P155" s="68"/>
      <c r="Q155" s="67">
        <f>SUM($C155:P155)</f>
        <v>30</v>
      </c>
    </row>
    <row r="156" spans="2:18" outlineLevel="1" x14ac:dyDescent="0.3">
      <c r="B156" t="s">
        <v>993</v>
      </c>
      <c r="C156" t="s">
        <v>1018</v>
      </c>
      <c r="D156" s="68"/>
      <c r="E156" s="68"/>
      <c r="F156" s="68"/>
      <c r="G156" s="68">
        <v>-2.67</v>
      </c>
      <c r="H156" s="68">
        <v>-4.5599999999999996</v>
      </c>
      <c r="I156" s="68"/>
      <c r="J156" s="68"/>
      <c r="K156" s="68"/>
      <c r="L156" s="68"/>
      <c r="M156" s="68"/>
      <c r="N156" s="68"/>
      <c r="O156" s="68"/>
      <c r="P156" s="68"/>
      <c r="Q156" s="67">
        <f>SUM($C156:P156)</f>
        <v>-7.2299999999999995</v>
      </c>
    </row>
    <row r="157" spans="2:18" outlineLevel="1" x14ac:dyDescent="0.3">
      <c r="B157" t="s">
        <v>995</v>
      </c>
      <c r="C157" t="s">
        <v>1019</v>
      </c>
      <c r="D157" s="68"/>
      <c r="E157" s="68"/>
      <c r="F157" s="68"/>
      <c r="G157" s="68">
        <v>-26.92</v>
      </c>
      <c r="H157" s="68">
        <v>-36.78</v>
      </c>
      <c r="I157" s="68"/>
      <c r="J157" s="68"/>
      <c r="K157" s="68"/>
      <c r="L157" s="68"/>
      <c r="M157" s="68"/>
      <c r="N157" s="68"/>
      <c r="O157" s="68"/>
      <c r="P157" s="68"/>
      <c r="Q157" s="67">
        <f>SUM($C157:P157)</f>
        <v>-63.7</v>
      </c>
    </row>
    <row r="158" spans="2:18" outlineLevel="1" x14ac:dyDescent="0.3">
      <c r="B158" t="s">
        <v>1020</v>
      </c>
      <c r="C158" t="s">
        <v>1021</v>
      </c>
      <c r="D158" s="68"/>
      <c r="E158" s="68"/>
      <c r="F158" s="68"/>
      <c r="G158" s="68"/>
      <c r="H158" s="68">
        <v>169.54</v>
      </c>
      <c r="I158" s="68"/>
      <c r="J158" s="68"/>
      <c r="K158" s="68"/>
      <c r="L158" s="68"/>
      <c r="M158" s="68"/>
      <c r="N158" s="68"/>
      <c r="O158" s="68"/>
      <c r="P158" s="68"/>
      <c r="Q158" s="67">
        <f>SUM($C158:P158)</f>
        <v>169.54</v>
      </c>
    </row>
    <row r="159" spans="2:18" outlineLevel="1" x14ac:dyDescent="0.3">
      <c r="B159" t="s">
        <v>1050</v>
      </c>
      <c r="C159" t="s">
        <v>1051</v>
      </c>
      <c r="D159" s="68"/>
      <c r="E159" s="68"/>
      <c r="F159" s="68"/>
      <c r="G159" s="68"/>
      <c r="H159" s="68">
        <v>27.42</v>
      </c>
      <c r="I159" s="68"/>
      <c r="J159" s="68"/>
      <c r="K159" s="68"/>
      <c r="L159" s="68"/>
      <c r="M159" s="68"/>
      <c r="N159" s="68"/>
      <c r="O159" s="68"/>
      <c r="P159" s="68"/>
      <c r="Q159" s="67">
        <f>SUM($C159:P159)</f>
        <v>27.42</v>
      </c>
    </row>
    <row r="160" spans="2:18" outlineLevel="1" x14ac:dyDescent="0.3">
      <c r="B160" t="s">
        <v>1022</v>
      </c>
      <c r="C160" t="s">
        <v>1023</v>
      </c>
      <c r="D160" s="68"/>
      <c r="E160" s="68"/>
      <c r="F160" s="68">
        <v>-106.83</v>
      </c>
      <c r="G160" s="68">
        <v>-235.33</v>
      </c>
      <c r="H160" s="68">
        <v>-307.17</v>
      </c>
      <c r="I160" s="68"/>
      <c r="J160" s="68"/>
      <c r="K160" s="68"/>
      <c r="L160" s="68"/>
      <c r="M160" s="68"/>
      <c r="N160" s="68"/>
      <c r="O160" s="68"/>
      <c r="P160" s="68"/>
      <c r="Q160" s="67">
        <f>SUM($C160:P160)</f>
        <v>-649.33000000000004</v>
      </c>
    </row>
    <row r="161" spans="2:18" outlineLevel="1" x14ac:dyDescent="0.3">
      <c r="B161" t="s">
        <v>1024</v>
      </c>
      <c r="C161" t="s">
        <v>1025</v>
      </c>
      <c r="D161" s="68">
        <v>-18.55</v>
      </c>
      <c r="E161" s="68"/>
      <c r="F161" s="68">
        <v>-9.2799999999999994</v>
      </c>
      <c r="G161" s="68"/>
      <c r="H161" s="68">
        <v>-100.26</v>
      </c>
      <c r="I161" s="68"/>
      <c r="J161" s="68"/>
      <c r="K161" s="68"/>
      <c r="L161" s="68"/>
      <c r="M161" s="68"/>
      <c r="N161" s="68"/>
      <c r="O161" s="68"/>
      <c r="P161" s="68"/>
      <c r="Q161" s="67">
        <f>SUM($C161:P161)</f>
        <v>-128.09</v>
      </c>
    </row>
    <row r="162" spans="2:18" outlineLevel="1" x14ac:dyDescent="0.3">
      <c r="B162" s="101" t="s">
        <v>1139</v>
      </c>
      <c r="C162" s="1" t="s">
        <v>1093</v>
      </c>
      <c r="D162" s="67">
        <f t="shared" ref="D162:Q162" si="16">SUM(D152:D161)</f>
        <v>31.45</v>
      </c>
      <c r="E162" s="67">
        <f t="shared" si="16"/>
        <v>0</v>
      </c>
      <c r="F162" s="67">
        <f t="shared" si="16"/>
        <v>204.09</v>
      </c>
      <c r="G162" s="67">
        <f t="shared" si="16"/>
        <v>402.54000000000008</v>
      </c>
      <c r="H162" s="67">
        <f t="shared" si="16"/>
        <v>717.07000000000016</v>
      </c>
      <c r="I162" s="67">
        <f t="shared" si="16"/>
        <v>0</v>
      </c>
      <c r="J162" s="67">
        <f t="shared" si="16"/>
        <v>0</v>
      </c>
      <c r="K162" s="67">
        <f t="shared" si="16"/>
        <v>0</v>
      </c>
      <c r="L162" s="67">
        <f t="shared" si="16"/>
        <v>0</v>
      </c>
      <c r="M162" s="67">
        <f t="shared" si="16"/>
        <v>0</v>
      </c>
      <c r="N162" s="67">
        <f t="shared" si="16"/>
        <v>0</v>
      </c>
      <c r="O162" s="67">
        <f t="shared" si="16"/>
        <v>0</v>
      </c>
      <c r="P162" s="67">
        <f t="shared" si="16"/>
        <v>0</v>
      </c>
      <c r="Q162" s="67">
        <f t="shared" si="16"/>
        <v>1355.1500000000003</v>
      </c>
    </row>
    <row r="163" spans="2:18" outlineLevel="1" x14ac:dyDescent="0.3">
      <c r="B163" t="s">
        <v>1053</v>
      </c>
      <c r="C163" t="s">
        <v>1030</v>
      </c>
      <c r="D163" s="68">
        <v>31.45</v>
      </c>
      <c r="E163" s="68"/>
      <c r="F163" s="68">
        <v>204.09</v>
      </c>
      <c r="G163" s="68">
        <v>402.54</v>
      </c>
      <c r="H163" s="68">
        <v>717.07</v>
      </c>
      <c r="I163" s="68"/>
      <c r="J163" s="68"/>
      <c r="K163" s="68"/>
      <c r="L163" s="68"/>
      <c r="M163" s="68"/>
      <c r="N163" s="68"/>
      <c r="O163" s="68"/>
      <c r="P163" s="68"/>
      <c r="Q163" s="67">
        <f>SUM($C163:P163)</f>
        <v>1355.15</v>
      </c>
    </row>
    <row r="164" spans="2:18" x14ac:dyDescent="0.3">
      <c r="B164" s="101" t="s">
        <v>1140</v>
      </c>
      <c r="C164" s="1" t="s">
        <v>1095</v>
      </c>
      <c r="D164" s="67">
        <f t="shared" ref="D164:Q164" si="17">SUM(D163:D163)</f>
        <v>31.45</v>
      </c>
      <c r="E164" s="67">
        <f t="shared" si="17"/>
        <v>0</v>
      </c>
      <c r="F164" s="67">
        <f t="shared" si="17"/>
        <v>204.09</v>
      </c>
      <c r="G164" s="67">
        <f t="shared" si="17"/>
        <v>402.54</v>
      </c>
      <c r="H164" s="67">
        <f t="shared" si="17"/>
        <v>717.07</v>
      </c>
      <c r="I164" s="67">
        <f t="shared" si="17"/>
        <v>0</v>
      </c>
      <c r="J164" s="67">
        <f t="shared" si="17"/>
        <v>0</v>
      </c>
      <c r="K164" s="67">
        <f t="shared" si="17"/>
        <v>0</v>
      </c>
      <c r="L164" s="67">
        <f t="shared" si="17"/>
        <v>0</v>
      </c>
      <c r="M164" s="67">
        <f t="shared" si="17"/>
        <v>0</v>
      </c>
      <c r="N164" s="67">
        <f t="shared" si="17"/>
        <v>0</v>
      </c>
      <c r="O164" s="67">
        <f t="shared" si="17"/>
        <v>0</v>
      </c>
      <c r="P164" s="67">
        <f t="shared" si="17"/>
        <v>0</v>
      </c>
      <c r="Q164" s="67">
        <f t="shared" si="17"/>
        <v>1355.15</v>
      </c>
    </row>
    <row r="166" spans="2:18" x14ac:dyDescent="0.3">
      <c r="B166" t="s">
        <v>1141</v>
      </c>
      <c r="C166" t="s">
        <v>1090</v>
      </c>
      <c r="D166" s="3" t="s">
        <v>1096</v>
      </c>
      <c r="E166" s="3" t="s">
        <v>1097</v>
      </c>
      <c r="F166" s="3" t="s">
        <v>1098</v>
      </c>
      <c r="G166" s="3" t="s">
        <v>1099</v>
      </c>
      <c r="H166" s="3" t="s">
        <v>1100</v>
      </c>
      <c r="I166" s="3" t="s">
        <v>1101</v>
      </c>
      <c r="J166" s="3" t="s">
        <v>1102</v>
      </c>
      <c r="K166" s="3" t="s">
        <v>1103</v>
      </c>
      <c r="L166" s="3" t="s">
        <v>1104</v>
      </c>
      <c r="M166" s="3" t="s">
        <v>1105</v>
      </c>
      <c r="N166" s="3" t="s">
        <v>1106</v>
      </c>
      <c r="O166" s="3" t="s">
        <v>1107</v>
      </c>
      <c r="P166" s="3" t="s">
        <v>1108</v>
      </c>
      <c r="Q166" s="57" t="s">
        <v>218</v>
      </c>
      <c r="R166" s="57"/>
    </row>
    <row r="167" spans="2:18" outlineLevel="1" x14ac:dyDescent="0.3">
      <c r="B167" t="s">
        <v>1052</v>
      </c>
      <c r="C167" t="s">
        <v>892</v>
      </c>
      <c r="D167" s="68">
        <v>20</v>
      </c>
      <c r="E167" s="68">
        <v>15</v>
      </c>
      <c r="F167" s="68">
        <v>120</v>
      </c>
      <c r="G167" s="68">
        <v>15</v>
      </c>
      <c r="H167" s="68">
        <v>48</v>
      </c>
      <c r="I167" s="68">
        <v>25</v>
      </c>
      <c r="J167" s="68"/>
      <c r="K167" s="68"/>
      <c r="L167" s="68"/>
      <c r="M167" s="68"/>
      <c r="N167" s="68"/>
      <c r="O167" s="68"/>
      <c r="P167" s="68"/>
      <c r="Q167" s="67">
        <f>SUM($C167:P167)</f>
        <v>243</v>
      </c>
    </row>
    <row r="168" spans="2:18" outlineLevel="1" x14ac:dyDescent="0.3">
      <c r="B168" t="s">
        <v>1026</v>
      </c>
      <c r="C168" t="s">
        <v>892</v>
      </c>
      <c r="D168" s="68">
        <v>20</v>
      </c>
      <c r="E168" s="68">
        <v>15</v>
      </c>
      <c r="F168" s="68">
        <v>120</v>
      </c>
      <c r="G168" s="68">
        <v>15</v>
      </c>
      <c r="H168" s="68">
        <v>48</v>
      </c>
      <c r="I168" s="68">
        <v>25</v>
      </c>
      <c r="J168" s="68"/>
      <c r="K168" s="68"/>
      <c r="L168" s="68"/>
      <c r="M168" s="68"/>
      <c r="N168" s="68"/>
      <c r="O168" s="68"/>
      <c r="P168" s="68"/>
      <c r="Q168" s="67">
        <f>SUM($C168:P168)</f>
        <v>243</v>
      </c>
    </row>
    <row r="169" spans="2:18" outlineLevel="1" x14ac:dyDescent="0.3">
      <c r="B169" t="s">
        <v>1027</v>
      </c>
      <c r="C169" t="s">
        <v>892</v>
      </c>
      <c r="D169" s="68">
        <v>20</v>
      </c>
      <c r="E169" s="68">
        <v>15</v>
      </c>
      <c r="F169" s="68">
        <v>120</v>
      </c>
      <c r="G169" s="68">
        <v>15</v>
      </c>
      <c r="H169" s="68">
        <v>48</v>
      </c>
      <c r="I169" s="68">
        <v>25</v>
      </c>
      <c r="J169" s="68"/>
      <c r="K169" s="68"/>
      <c r="L169" s="68"/>
      <c r="M169" s="68"/>
      <c r="N169" s="68"/>
      <c r="O169" s="68"/>
      <c r="P169" s="68"/>
      <c r="Q169" s="67">
        <f>SUM($C169:P169)</f>
        <v>243</v>
      </c>
    </row>
    <row r="170" spans="2:18" outlineLevel="1" x14ac:dyDescent="0.3">
      <c r="B170" s="101" t="s">
        <v>1142</v>
      </c>
      <c r="D170" s="102">
        <v>20</v>
      </c>
      <c r="E170" s="102">
        <v>15</v>
      </c>
      <c r="F170" s="102">
        <v>120</v>
      </c>
      <c r="G170" s="102">
        <v>15</v>
      </c>
      <c r="H170" s="102">
        <v>48</v>
      </c>
      <c r="I170" s="102">
        <v>25</v>
      </c>
      <c r="J170" s="102">
        <v>0</v>
      </c>
      <c r="K170" s="102">
        <v>0</v>
      </c>
      <c r="L170" s="102">
        <v>0</v>
      </c>
      <c r="M170" s="102">
        <v>0</v>
      </c>
      <c r="N170" s="102">
        <v>0</v>
      </c>
      <c r="O170" s="102">
        <v>0</v>
      </c>
      <c r="P170" s="102">
        <v>0</v>
      </c>
      <c r="Q170" s="103">
        <v>243</v>
      </c>
    </row>
    <row r="171" spans="2:18" outlineLevel="1" x14ac:dyDescent="0.3">
      <c r="B171" t="s">
        <v>684</v>
      </c>
      <c r="C171" t="s">
        <v>1014</v>
      </c>
      <c r="D171" s="68">
        <v>301.2</v>
      </c>
      <c r="E171" s="68">
        <v>225.9</v>
      </c>
      <c r="F171" s="68">
        <v>1807.2</v>
      </c>
      <c r="G171" s="68">
        <v>225.9</v>
      </c>
      <c r="H171" s="68">
        <v>722.88</v>
      </c>
      <c r="I171" s="68">
        <v>376.5</v>
      </c>
      <c r="J171" s="68"/>
      <c r="K171" s="68"/>
      <c r="L171" s="68"/>
      <c r="M171" s="68"/>
      <c r="N171" s="68"/>
      <c r="O171" s="68"/>
      <c r="P171" s="68"/>
      <c r="Q171" s="67">
        <f>SUM($C171:P171)</f>
        <v>3659.5800000000004</v>
      </c>
    </row>
    <row r="172" spans="2:18" outlineLevel="1" x14ac:dyDescent="0.3">
      <c r="B172" t="s">
        <v>1015</v>
      </c>
      <c r="C172" t="s">
        <v>1016</v>
      </c>
      <c r="D172" s="68">
        <v>60</v>
      </c>
      <c r="E172" s="68"/>
      <c r="F172" s="68"/>
      <c r="G172" s="68"/>
      <c r="H172" s="68"/>
      <c r="I172" s="68"/>
      <c r="J172" s="68"/>
      <c r="K172" s="68"/>
      <c r="L172" s="68"/>
      <c r="M172" s="68"/>
      <c r="N172" s="68"/>
      <c r="O172" s="68"/>
      <c r="P172" s="68"/>
      <c r="Q172" s="67">
        <f>SUM($C172:P172)</f>
        <v>60</v>
      </c>
    </row>
    <row r="173" spans="2:18" outlineLevel="1" x14ac:dyDescent="0.3">
      <c r="B173" t="s">
        <v>1048</v>
      </c>
      <c r="C173" t="s">
        <v>1049</v>
      </c>
      <c r="D173" s="68"/>
      <c r="E173" s="68"/>
      <c r="F173" s="68">
        <v>25</v>
      </c>
      <c r="G173" s="68"/>
      <c r="H173" s="68"/>
      <c r="I173" s="68">
        <v>5</v>
      </c>
      <c r="J173" s="68"/>
      <c r="K173" s="68"/>
      <c r="L173" s="68"/>
      <c r="M173" s="68"/>
      <c r="N173" s="68"/>
      <c r="O173" s="68"/>
      <c r="P173" s="68"/>
      <c r="Q173" s="67">
        <f>SUM($C173:P173)</f>
        <v>30</v>
      </c>
    </row>
    <row r="174" spans="2:18" outlineLevel="1" x14ac:dyDescent="0.3">
      <c r="B174" t="s">
        <v>993</v>
      </c>
      <c r="C174" t="s">
        <v>1018</v>
      </c>
      <c r="D174" s="68"/>
      <c r="E174" s="68"/>
      <c r="F174" s="68"/>
      <c r="G174" s="68">
        <v>-0.9</v>
      </c>
      <c r="H174" s="68">
        <v>-3.98</v>
      </c>
      <c r="I174" s="68">
        <v>-1.51</v>
      </c>
      <c r="J174" s="68"/>
      <c r="K174" s="68"/>
      <c r="L174" s="68"/>
      <c r="M174" s="68"/>
      <c r="N174" s="68"/>
      <c r="O174" s="68"/>
      <c r="P174" s="68"/>
      <c r="Q174" s="67">
        <f>SUM($C174:P174)</f>
        <v>-6.39</v>
      </c>
    </row>
    <row r="175" spans="2:18" outlineLevel="1" x14ac:dyDescent="0.3">
      <c r="B175" t="s">
        <v>995</v>
      </c>
      <c r="C175" t="s">
        <v>1019</v>
      </c>
      <c r="D175" s="68"/>
      <c r="E175" s="68"/>
      <c r="F175" s="68"/>
      <c r="G175" s="68">
        <v>-9.4600000000000009</v>
      </c>
      <c r="H175" s="68">
        <v>-31.73</v>
      </c>
      <c r="I175" s="68">
        <v>-15.77</v>
      </c>
      <c r="J175" s="68"/>
      <c r="K175" s="68"/>
      <c r="L175" s="68"/>
      <c r="M175" s="68"/>
      <c r="N175" s="68"/>
      <c r="O175" s="68"/>
      <c r="P175" s="68"/>
      <c r="Q175" s="67">
        <f>SUM($C175:P175)</f>
        <v>-56.959999999999994</v>
      </c>
    </row>
    <row r="176" spans="2:18" outlineLevel="1" x14ac:dyDescent="0.3">
      <c r="B176" t="s">
        <v>1020</v>
      </c>
      <c r="C176" t="s">
        <v>1021</v>
      </c>
      <c r="D176" s="68"/>
      <c r="E176" s="68"/>
      <c r="F176" s="68"/>
      <c r="G176" s="68"/>
      <c r="H176" s="68">
        <v>271.08</v>
      </c>
      <c r="I176" s="68"/>
      <c r="J176" s="68"/>
      <c r="K176" s="68"/>
      <c r="L176" s="68"/>
      <c r="M176" s="68"/>
      <c r="N176" s="68"/>
      <c r="O176" s="68"/>
      <c r="P176" s="68"/>
      <c r="Q176" s="67">
        <f>SUM($C176:P176)</f>
        <v>271.08</v>
      </c>
    </row>
    <row r="177" spans="2:18" outlineLevel="1" x14ac:dyDescent="0.3">
      <c r="B177" t="s">
        <v>1022</v>
      </c>
      <c r="C177" t="s">
        <v>1023</v>
      </c>
      <c r="D177" s="68">
        <v>-110.17</v>
      </c>
      <c r="E177" s="68">
        <v>-83.42</v>
      </c>
      <c r="F177" s="68">
        <v>-669.42</v>
      </c>
      <c r="G177" s="68">
        <v>-78.42</v>
      </c>
      <c r="H177" s="68">
        <v>-253.75</v>
      </c>
      <c r="I177" s="68">
        <v>-131.83000000000001</v>
      </c>
      <c r="J177" s="68"/>
      <c r="K177" s="68"/>
      <c r="L177" s="68"/>
      <c r="M177" s="68"/>
      <c r="N177" s="68"/>
      <c r="O177" s="68"/>
      <c r="P177" s="68"/>
      <c r="Q177" s="67">
        <f>SUM($C177:P177)</f>
        <v>-1327.0099999999998</v>
      </c>
    </row>
    <row r="178" spans="2:18" outlineLevel="1" x14ac:dyDescent="0.3">
      <c r="B178" t="s">
        <v>1024</v>
      </c>
      <c r="C178" t="s">
        <v>1025</v>
      </c>
      <c r="D178" s="68">
        <v>-22.26</v>
      </c>
      <c r="E178" s="68"/>
      <c r="F178" s="68"/>
      <c r="G178" s="68"/>
      <c r="H178" s="68">
        <v>-100.57</v>
      </c>
      <c r="I178" s="68"/>
      <c r="J178" s="68"/>
      <c r="K178" s="68"/>
      <c r="L178" s="68"/>
      <c r="M178" s="68"/>
      <c r="N178" s="68"/>
      <c r="O178" s="68"/>
      <c r="P178" s="68"/>
      <c r="Q178" s="67">
        <f>SUM($C178:P178)</f>
        <v>-122.83</v>
      </c>
    </row>
    <row r="179" spans="2:18" outlineLevel="1" x14ac:dyDescent="0.3">
      <c r="B179" s="101" t="s">
        <v>1143</v>
      </c>
      <c r="C179" s="1" t="s">
        <v>1093</v>
      </c>
      <c r="D179" s="67">
        <f t="shared" ref="D179:Q179" si="18">SUM(D171:D178)</f>
        <v>228.76999999999998</v>
      </c>
      <c r="E179" s="67">
        <f t="shared" si="18"/>
        <v>142.48000000000002</v>
      </c>
      <c r="F179" s="67">
        <f t="shared" si="18"/>
        <v>1162.7800000000002</v>
      </c>
      <c r="G179" s="67">
        <f t="shared" si="18"/>
        <v>137.12</v>
      </c>
      <c r="H179" s="67">
        <f t="shared" si="18"/>
        <v>603.93000000000006</v>
      </c>
      <c r="I179" s="67">
        <f t="shared" si="18"/>
        <v>232.39000000000001</v>
      </c>
      <c r="J179" s="67">
        <f t="shared" si="18"/>
        <v>0</v>
      </c>
      <c r="K179" s="67">
        <f t="shared" si="18"/>
        <v>0</v>
      </c>
      <c r="L179" s="67">
        <f t="shared" si="18"/>
        <v>0</v>
      </c>
      <c r="M179" s="67">
        <f t="shared" si="18"/>
        <v>0</v>
      </c>
      <c r="N179" s="67">
        <f t="shared" si="18"/>
        <v>0</v>
      </c>
      <c r="O179" s="67">
        <f t="shared" si="18"/>
        <v>0</v>
      </c>
      <c r="P179" s="67">
        <f t="shared" si="18"/>
        <v>0</v>
      </c>
      <c r="Q179" s="67">
        <f t="shared" si="18"/>
        <v>2507.4700000000007</v>
      </c>
    </row>
    <row r="180" spans="2:18" outlineLevel="1" x14ac:dyDescent="0.3">
      <c r="B180" t="s">
        <v>1054</v>
      </c>
      <c r="C180" t="s">
        <v>1030</v>
      </c>
      <c r="D180" s="68">
        <v>228.77</v>
      </c>
      <c r="E180" s="68">
        <v>142.47999999999999</v>
      </c>
      <c r="F180" s="68">
        <v>1162.78</v>
      </c>
      <c r="G180" s="68">
        <v>137.12</v>
      </c>
      <c r="H180" s="68">
        <v>603.92999999999995</v>
      </c>
      <c r="I180" s="68">
        <v>232.39</v>
      </c>
      <c r="J180" s="68"/>
      <c r="K180" s="68"/>
      <c r="L180" s="68"/>
      <c r="M180" s="68"/>
      <c r="N180" s="68"/>
      <c r="O180" s="68"/>
      <c r="P180" s="68"/>
      <c r="Q180" s="67">
        <f>SUM($C180:P180)</f>
        <v>2507.4699999999998</v>
      </c>
    </row>
    <row r="181" spans="2:18" x14ac:dyDescent="0.3">
      <c r="B181" s="101" t="s">
        <v>1144</v>
      </c>
      <c r="C181" s="1" t="s">
        <v>1095</v>
      </c>
      <c r="D181" s="67">
        <f t="shared" ref="D181:Q181" si="19">SUM(D180:D180)</f>
        <v>228.77</v>
      </c>
      <c r="E181" s="67">
        <f t="shared" si="19"/>
        <v>142.47999999999999</v>
      </c>
      <c r="F181" s="67">
        <f t="shared" si="19"/>
        <v>1162.78</v>
      </c>
      <c r="G181" s="67">
        <f t="shared" si="19"/>
        <v>137.12</v>
      </c>
      <c r="H181" s="67">
        <f t="shared" si="19"/>
        <v>603.92999999999995</v>
      </c>
      <c r="I181" s="67">
        <f t="shared" si="19"/>
        <v>232.39</v>
      </c>
      <c r="J181" s="67">
        <f t="shared" si="19"/>
        <v>0</v>
      </c>
      <c r="K181" s="67">
        <f t="shared" si="19"/>
        <v>0</v>
      </c>
      <c r="L181" s="67">
        <f t="shared" si="19"/>
        <v>0</v>
      </c>
      <c r="M181" s="67">
        <f t="shared" si="19"/>
        <v>0</v>
      </c>
      <c r="N181" s="67">
        <f t="shared" si="19"/>
        <v>0</v>
      </c>
      <c r="O181" s="67">
        <f t="shared" si="19"/>
        <v>0</v>
      </c>
      <c r="P181" s="67">
        <f t="shared" si="19"/>
        <v>0</v>
      </c>
      <c r="Q181" s="67">
        <f t="shared" si="19"/>
        <v>2507.4699999999998</v>
      </c>
    </row>
    <row r="183" spans="2:18" x14ac:dyDescent="0.3">
      <c r="B183" t="s">
        <v>1145</v>
      </c>
      <c r="C183" t="s">
        <v>1090</v>
      </c>
      <c r="D183" s="3" t="s">
        <v>1096</v>
      </c>
      <c r="E183" s="3" t="s">
        <v>1097</v>
      </c>
      <c r="F183" s="3" t="s">
        <v>1098</v>
      </c>
      <c r="G183" s="3" t="s">
        <v>1099</v>
      </c>
      <c r="H183" s="3" t="s">
        <v>1100</v>
      </c>
      <c r="I183" s="3" t="s">
        <v>1101</v>
      </c>
      <c r="J183" s="3" t="s">
        <v>1102</v>
      </c>
      <c r="K183" s="3" t="s">
        <v>1103</v>
      </c>
      <c r="L183" s="3" t="s">
        <v>1104</v>
      </c>
      <c r="M183" s="3" t="s">
        <v>1105</v>
      </c>
      <c r="N183" s="3" t="s">
        <v>1106</v>
      </c>
      <c r="O183" s="3" t="s">
        <v>1107</v>
      </c>
      <c r="P183" s="3" t="s">
        <v>1108</v>
      </c>
      <c r="Q183" s="57" t="s">
        <v>218</v>
      </c>
      <c r="R183" s="57"/>
    </row>
    <row r="184" spans="2:18" outlineLevel="1" x14ac:dyDescent="0.3">
      <c r="B184" t="s">
        <v>1026</v>
      </c>
      <c r="C184" t="s">
        <v>892</v>
      </c>
      <c r="D184" s="68">
        <v>151.19999999999999</v>
      </c>
      <c r="E184" s="68">
        <v>144</v>
      </c>
      <c r="F184" s="68">
        <v>165.6</v>
      </c>
      <c r="G184" s="68">
        <v>158.4</v>
      </c>
      <c r="H184" s="68">
        <v>176.2</v>
      </c>
      <c r="I184" s="68">
        <v>158.4</v>
      </c>
      <c r="J184" s="68"/>
      <c r="K184" s="68"/>
      <c r="L184" s="68"/>
      <c r="M184" s="68"/>
      <c r="N184" s="68"/>
      <c r="O184" s="68"/>
      <c r="P184" s="68"/>
      <c r="Q184" s="67">
        <f>SUM($C184:P184)</f>
        <v>953.79999999999984</v>
      </c>
    </row>
    <row r="185" spans="2:18" outlineLevel="1" x14ac:dyDescent="0.3">
      <c r="B185" t="s">
        <v>1027</v>
      </c>
      <c r="C185" t="s">
        <v>892</v>
      </c>
      <c r="D185" s="68">
        <v>156</v>
      </c>
      <c r="E185" s="68">
        <v>156</v>
      </c>
      <c r="F185" s="68">
        <v>156</v>
      </c>
      <c r="G185" s="68">
        <v>156</v>
      </c>
      <c r="H185" s="68">
        <v>181</v>
      </c>
      <c r="I185" s="68">
        <v>156</v>
      </c>
      <c r="J185" s="68"/>
      <c r="K185" s="68"/>
      <c r="L185" s="68"/>
      <c r="M185" s="68"/>
      <c r="N185" s="68"/>
      <c r="O185" s="68"/>
      <c r="P185" s="68"/>
      <c r="Q185" s="67">
        <f>SUM($C185:P185)</f>
        <v>961</v>
      </c>
    </row>
    <row r="186" spans="2:18" outlineLevel="1" x14ac:dyDescent="0.3">
      <c r="B186" t="s">
        <v>1032</v>
      </c>
      <c r="C186" t="s">
        <v>892</v>
      </c>
      <c r="D186" s="68"/>
      <c r="E186" s="68"/>
      <c r="F186" s="68"/>
      <c r="G186" s="68"/>
      <c r="H186" s="68">
        <v>25</v>
      </c>
      <c r="I186" s="68"/>
      <c r="J186" s="68"/>
      <c r="K186" s="68"/>
      <c r="L186" s="68"/>
      <c r="M186" s="68"/>
      <c r="N186" s="68"/>
      <c r="O186" s="68"/>
      <c r="P186" s="68"/>
      <c r="Q186" s="67">
        <f>SUM($C186:P186)</f>
        <v>25</v>
      </c>
    </row>
    <row r="187" spans="2:18" outlineLevel="1" x14ac:dyDescent="0.3">
      <c r="B187" s="101" t="s">
        <v>1146</v>
      </c>
      <c r="D187" s="102">
        <v>151.19999999999999</v>
      </c>
      <c r="E187" s="102">
        <v>144</v>
      </c>
      <c r="F187" s="102">
        <v>165.6</v>
      </c>
      <c r="G187" s="102">
        <v>158.4</v>
      </c>
      <c r="H187" s="102">
        <v>176.2</v>
      </c>
      <c r="I187" s="102">
        <v>158.4</v>
      </c>
      <c r="J187" s="102">
        <v>0</v>
      </c>
      <c r="K187" s="102">
        <v>0</v>
      </c>
      <c r="L187" s="102">
        <v>0</v>
      </c>
      <c r="M187" s="102">
        <v>0</v>
      </c>
      <c r="N187" s="102">
        <v>0</v>
      </c>
      <c r="O187" s="102">
        <v>0</v>
      </c>
      <c r="P187" s="102">
        <v>0</v>
      </c>
      <c r="Q187" s="103">
        <v>953.79999999999984</v>
      </c>
    </row>
    <row r="188" spans="2:18" outlineLevel="1" x14ac:dyDescent="0.3">
      <c r="B188" t="s">
        <v>684</v>
      </c>
      <c r="C188" t="s">
        <v>1014</v>
      </c>
      <c r="D188" s="68">
        <v>2191</v>
      </c>
      <c r="E188" s="68">
        <v>2230</v>
      </c>
      <c r="F188" s="68">
        <v>2230</v>
      </c>
      <c r="G188" s="68">
        <v>2230</v>
      </c>
      <c r="H188" s="68">
        <v>2230</v>
      </c>
      <c r="I188" s="68">
        <v>2230</v>
      </c>
      <c r="J188" s="68"/>
      <c r="K188" s="68"/>
      <c r="L188" s="68"/>
      <c r="M188" s="68"/>
      <c r="N188" s="68"/>
      <c r="O188" s="68"/>
      <c r="P188" s="68"/>
      <c r="Q188" s="67">
        <f>SUM($C188:P188)</f>
        <v>13341</v>
      </c>
    </row>
    <row r="189" spans="2:18" outlineLevel="1" x14ac:dyDescent="0.3">
      <c r="B189" t="s">
        <v>1015</v>
      </c>
      <c r="C189" t="s">
        <v>1016</v>
      </c>
      <c r="D189" s="68">
        <v>50</v>
      </c>
      <c r="E189" s="68"/>
      <c r="F189" s="68"/>
      <c r="G189" s="68"/>
      <c r="H189" s="68"/>
      <c r="I189" s="68"/>
      <c r="J189" s="68"/>
      <c r="K189" s="68"/>
      <c r="L189" s="68"/>
      <c r="M189" s="68"/>
      <c r="N189" s="68"/>
      <c r="O189" s="68"/>
      <c r="P189" s="68"/>
      <c r="Q189" s="67">
        <f>SUM($C189:P189)</f>
        <v>50</v>
      </c>
    </row>
    <row r="190" spans="2:18" outlineLevel="1" x14ac:dyDescent="0.3">
      <c r="B190" t="s">
        <v>686</v>
      </c>
      <c r="C190" t="s">
        <v>1031</v>
      </c>
      <c r="D190" s="68"/>
      <c r="E190" s="68"/>
      <c r="F190" s="68"/>
      <c r="G190" s="68"/>
      <c r="H190" s="68">
        <v>357.25</v>
      </c>
      <c r="I190" s="68"/>
      <c r="J190" s="68"/>
      <c r="K190" s="68"/>
      <c r="L190" s="68"/>
      <c r="M190" s="68"/>
      <c r="N190" s="68"/>
      <c r="O190" s="68"/>
      <c r="P190" s="68"/>
      <c r="Q190" s="67">
        <f>SUM($C190:P190)</f>
        <v>357.25</v>
      </c>
    </row>
    <row r="191" spans="2:18" outlineLevel="1" x14ac:dyDescent="0.3">
      <c r="B191" t="s">
        <v>993</v>
      </c>
      <c r="C191" t="s">
        <v>1018</v>
      </c>
      <c r="D191" s="68"/>
      <c r="E191" s="68"/>
      <c r="F191" s="68"/>
      <c r="G191" s="68">
        <v>-8.92</v>
      </c>
      <c r="H191" s="68">
        <v>-18.93</v>
      </c>
      <c r="I191" s="68">
        <v>-8.92</v>
      </c>
      <c r="J191" s="68"/>
      <c r="K191" s="68"/>
      <c r="L191" s="68"/>
      <c r="M191" s="68"/>
      <c r="N191" s="68"/>
      <c r="O191" s="68"/>
      <c r="P191" s="68"/>
      <c r="Q191" s="67">
        <f>SUM($C191:P191)</f>
        <v>-36.770000000000003</v>
      </c>
    </row>
    <row r="192" spans="2:18" outlineLevel="1" x14ac:dyDescent="0.3">
      <c r="B192" t="s">
        <v>995</v>
      </c>
      <c r="C192" t="s">
        <v>1019</v>
      </c>
      <c r="D192" s="68"/>
      <c r="E192" s="68"/>
      <c r="F192" s="68"/>
      <c r="G192" s="68">
        <v>-89.82</v>
      </c>
      <c r="H192" s="68">
        <v>-89.82</v>
      </c>
      <c r="I192" s="68">
        <v>-89.82</v>
      </c>
      <c r="J192" s="68"/>
      <c r="K192" s="68"/>
      <c r="L192" s="68"/>
      <c r="M192" s="68"/>
      <c r="N192" s="68"/>
      <c r="O192" s="68"/>
      <c r="P192" s="68"/>
      <c r="Q192" s="67">
        <f>SUM($C192:P192)</f>
        <v>-269.45999999999998</v>
      </c>
    </row>
    <row r="193" spans="2:18" outlineLevel="1" x14ac:dyDescent="0.3">
      <c r="B193" t="s">
        <v>1020</v>
      </c>
      <c r="C193" t="s">
        <v>1021</v>
      </c>
      <c r="D193" s="68"/>
      <c r="E193" s="68"/>
      <c r="F193" s="68"/>
      <c r="G193" s="68"/>
      <c r="H193" s="68">
        <v>2144.42</v>
      </c>
      <c r="I193" s="68"/>
      <c r="J193" s="68"/>
      <c r="K193" s="68"/>
      <c r="L193" s="68"/>
      <c r="M193" s="68"/>
      <c r="N193" s="68"/>
      <c r="O193" s="68"/>
      <c r="P193" s="68"/>
      <c r="Q193" s="67">
        <f>SUM($C193:P193)</f>
        <v>2144.42</v>
      </c>
    </row>
    <row r="194" spans="2:18" outlineLevel="1" x14ac:dyDescent="0.3">
      <c r="B194" t="s">
        <v>1022</v>
      </c>
      <c r="C194" t="s">
        <v>1023</v>
      </c>
      <c r="D194" s="68">
        <v>-271.17</v>
      </c>
      <c r="E194" s="68">
        <v>-287.5</v>
      </c>
      <c r="F194" s="68">
        <v>-287.5</v>
      </c>
      <c r="G194" s="68">
        <v>-247.58</v>
      </c>
      <c r="H194" s="68">
        <v>-244</v>
      </c>
      <c r="I194" s="68">
        <v>-247.58</v>
      </c>
      <c r="J194" s="68"/>
      <c r="K194" s="68"/>
      <c r="L194" s="68"/>
      <c r="M194" s="68"/>
      <c r="N194" s="68"/>
      <c r="O194" s="68"/>
      <c r="P194" s="68"/>
      <c r="Q194" s="67">
        <f>SUM($C194:P194)</f>
        <v>-1585.33</v>
      </c>
    </row>
    <row r="195" spans="2:18" outlineLevel="1" x14ac:dyDescent="0.3">
      <c r="B195" t="s">
        <v>1024</v>
      </c>
      <c r="C195" t="s">
        <v>1025</v>
      </c>
      <c r="D195" s="68">
        <v>-20.2</v>
      </c>
      <c r="E195" s="68"/>
      <c r="F195" s="68"/>
      <c r="G195" s="68"/>
      <c r="H195" s="68">
        <v>-1010.92</v>
      </c>
      <c r="I195" s="68"/>
      <c r="J195" s="68"/>
      <c r="K195" s="68"/>
      <c r="L195" s="68"/>
      <c r="M195" s="68"/>
      <c r="N195" s="68"/>
      <c r="O195" s="68"/>
      <c r="P195" s="68"/>
      <c r="Q195" s="67">
        <f>SUM($C195:P195)</f>
        <v>-1031.1199999999999</v>
      </c>
    </row>
    <row r="196" spans="2:18" outlineLevel="1" x14ac:dyDescent="0.3">
      <c r="B196" s="101" t="s">
        <v>1147</v>
      </c>
      <c r="C196" s="1" t="s">
        <v>1093</v>
      </c>
      <c r="D196" s="67">
        <f t="shared" ref="D196:Q196" si="20">SUM(D188:D195)</f>
        <v>1949.6299999999999</v>
      </c>
      <c r="E196" s="67">
        <f t="shared" si="20"/>
        <v>1942.5</v>
      </c>
      <c r="F196" s="67">
        <f t="shared" si="20"/>
        <v>1942.5</v>
      </c>
      <c r="G196" s="67">
        <f t="shared" si="20"/>
        <v>1883.6799999999998</v>
      </c>
      <c r="H196" s="67">
        <f t="shared" si="20"/>
        <v>3368</v>
      </c>
      <c r="I196" s="67">
        <f t="shared" si="20"/>
        <v>1883.6799999999998</v>
      </c>
      <c r="J196" s="67">
        <f t="shared" si="20"/>
        <v>0</v>
      </c>
      <c r="K196" s="67">
        <f t="shared" si="20"/>
        <v>0</v>
      </c>
      <c r="L196" s="67">
        <f t="shared" si="20"/>
        <v>0</v>
      </c>
      <c r="M196" s="67">
        <f t="shared" si="20"/>
        <v>0</v>
      </c>
      <c r="N196" s="67">
        <f t="shared" si="20"/>
        <v>0</v>
      </c>
      <c r="O196" s="67">
        <f t="shared" si="20"/>
        <v>0</v>
      </c>
      <c r="P196" s="67">
        <f t="shared" si="20"/>
        <v>0</v>
      </c>
      <c r="Q196" s="67">
        <f t="shared" si="20"/>
        <v>12969.990000000002</v>
      </c>
    </row>
    <row r="197" spans="2:18" outlineLevel="1" x14ac:dyDescent="0.3">
      <c r="B197" t="s">
        <v>1055</v>
      </c>
      <c r="C197" t="s">
        <v>1030</v>
      </c>
      <c r="D197" s="68">
        <v>1949.63</v>
      </c>
      <c r="E197" s="68">
        <v>1942.5</v>
      </c>
      <c r="F197" s="68">
        <v>1942.5</v>
      </c>
      <c r="G197" s="68">
        <v>1883.68</v>
      </c>
      <c r="H197" s="68">
        <v>3368</v>
      </c>
      <c r="I197" s="68">
        <v>1883.68</v>
      </c>
      <c r="J197" s="68"/>
      <c r="K197" s="68"/>
      <c r="L197" s="68"/>
      <c r="M197" s="68"/>
      <c r="N197" s="68"/>
      <c r="O197" s="68"/>
      <c r="P197" s="68"/>
      <c r="Q197" s="67">
        <f>SUM($C197:P197)</f>
        <v>12969.990000000002</v>
      </c>
    </row>
    <row r="198" spans="2:18" x14ac:dyDescent="0.3">
      <c r="B198" s="101" t="s">
        <v>1148</v>
      </c>
      <c r="C198" s="1" t="s">
        <v>1095</v>
      </c>
      <c r="D198" s="67">
        <f t="shared" ref="D198:Q198" si="21">SUM(D197:D197)</f>
        <v>1949.63</v>
      </c>
      <c r="E198" s="67">
        <f t="shared" si="21"/>
        <v>1942.5</v>
      </c>
      <c r="F198" s="67">
        <f t="shared" si="21"/>
        <v>1942.5</v>
      </c>
      <c r="G198" s="67">
        <f t="shared" si="21"/>
        <v>1883.68</v>
      </c>
      <c r="H198" s="67">
        <f t="shared" si="21"/>
        <v>3368</v>
      </c>
      <c r="I198" s="67">
        <f t="shared" si="21"/>
        <v>1883.68</v>
      </c>
      <c r="J198" s="67">
        <f t="shared" si="21"/>
        <v>0</v>
      </c>
      <c r="K198" s="67">
        <f t="shared" si="21"/>
        <v>0</v>
      </c>
      <c r="L198" s="67">
        <f t="shared" si="21"/>
        <v>0</v>
      </c>
      <c r="M198" s="67">
        <f t="shared" si="21"/>
        <v>0</v>
      </c>
      <c r="N198" s="67">
        <f t="shared" si="21"/>
        <v>0</v>
      </c>
      <c r="O198" s="67">
        <f t="shared" si="21"/>
        <v>0</v>
      </c>
      <c r="P198" s="67">
        <f t="shared" si="21"/>
        <v>0</v>
      </c>
      <c r="Q198" s="67">
        <f t="shared" si="21"/>
        <v>12969.990000000002</v>
      </c>
    </row>
    <row r="200" spans="2:18" x14ac:dyDescent="0.3">
      <c r="B200" t="s">
        <v>1149</v>
      </c>
      <c r="C200" t="s">
        <v>1090</v>
      </c>
      <c r="D200" s="3" t="s">
        <v>1096</v>
      </c>
      <c r="E200" s="3" t="s">
        <v>1097</v>
      </c>
      <c r="F200" s="3" t="s">
        <v>1098</v>
      </c>
      <c r="G200" s="3" t="s">
        <v>1099</v>
      </c>
      <c r="H200" s="3" t="s">
        <v>1100</v>
      </c>
      <c r="I200" s="3" t="s">
        <v>1101</v>
      </c>
      <c r="J200" s="3" t="s">
        <v>1102</v>
      </c>
      <c r="K200" s="3" t="s">
        <v>1103</v>
      </c>
      <c r="L200" s="3" t="s">
        <v>1104</v>
      </c>
      <c r="M200" s="3" t="s">
        <v>1105</v>
      </c>
      <c r="N200" s="3" t="s">
        <v>1106</v>
      </c>
      <c r="O200" s="3" t="s">
        <v>1107</v>
      </c>
      <c r="P200" s="3" t="s">
        <v>1108</v>
      </c>
      <c r="Q200" s="57" t="s">
        <v>218</v>
      </c>
      <c r="R200" s="57"/>
    </row>
    <row r="201" spans="2:18" outlineLevel="1" x14ac:dyDescent="0.3">
      <c r="B201" t="s">
        <v>1026</v>
      </c>
      <c r="C201" t="s">
        <v>892</v>
      </c>
      <c r="D201" s="68"/>
      <c r="E201" s="68">
        <v>86.4</v>
      </c>
      <c r="F201" s="68">
        <v>112</v>
      </c>
      <c r="G201" s="68">
        <v>104</v>
      </c>
      <c r="H201" s="68">
        <v>104</v>
      </c>
      <c r="I201" s="68">
        <v>104</v>
      </c>
      <c r="J201" s="68"/>
      <c r="K201" s="68"/>
      <c r="L201" s="68"/>
      <c r="M201" s="68"/>
      <c r="N201" s="68"/>
      <c r="O201" s="68"/>
      <c r="P201" s="68"/>
      <c r="Q201" s="67">
        <f>SUM($C201:P201)</f>
        <v>510.4</v>
      </c>
    </row>
    <row r="202" spans="2:18" outlineLevel="1" x14ac:dyDescent="0.3">
      <c r="B202" t="s">
        <v>1027</v>
      </c>
      <c r="C202" t="s">
        <v>892</v>
      </c>
      <c r="D202" s="68"/>
      <c r="E202" s="68">
        <v>94</v>
      </c>
      <c r="F202" s="68">
        <v>104</v>
      </c>
      <c r="G202" s="68">
        <v>104</v>
      </c>
      <c r="H202" s="68">
        <v>104</v>
      </c>
      <c r="I202" s="68">
        <v>104</v>
      </c>
      <c r="J202" s="68"/>
      <c r="K202" s="68"/>
      <c r="L202" s="68"/>
      <c r="M202" s="68"/>
      <c r="N202" s="68"/>
      <c r="O202" s="68"/>
      <c r="P202" s="68"/>
      <c r="Q202" s="67">
        <f>SUM($C202:P202)</f>
        <v>510</v>
      </c>
    </row>
    <row r="203" spans="2:18" outlineLevel="1" x14ac:dyDescent="0.3">
      <c r="B203" s="101" t="s">
        <v>1150</v>
      </c>
      <c r="D203" s="102">
        <v>0</v>
      </c>
      <c r="E203" s="102">
        <v>86.4</v>
      </c>
      <c r="F203" s="102">
        <v>112</v>
      </c>
      <c r="G203" s="102">
        <v>104</v>
      </c>
      <c r="H203" s="102">
        <v>104</v>
      </c>
      <c r="I203" s="102">
        <v>104</v>
      </c>
      <c r="J203" s="102">
        <v>0</v>
      </c>
      <c r="K203" s="102">
        <v>0</v>
      </c>
      <c r="L203" s="102">
        <v>0</v>
      </c>
      <c r="M203" s="102">
        <v>0</v>
      </c>
      <c r="N203" s="102">
        <v>0</v>
      </c>
      <c r="O203" s="102">
        <v>0</v>
      </c>
      <c r="P203" s="102">
        <v>0</v>
      </c>
      <c r="Q203" s="103">
        <v>510.4</v>
      </c>
    </row>
    <row r="204" spans="2:18" outlineLevel="1" x14ac:dyDescent="0.3">
      <c r="B204" t="s">
        <v>684</v>
      </c>
      <c r="C204" t="s">
        <v>1014</v>
      </c>
      <c r="D204" s="68"/>
      <c r="E204" s="68">
        <v>1050</v>
      </c>
      <c r="F204" s="68">
        <v>1183.3900000000001</v>
      </c>
      <c r="G204" s="68">
        <v>1183.3900000000001</v>
      </c>
      <c r="H204" s="68">
        <v>1183.3900000000001</v>
      </c>
      <c r="I204" s="68">
        <v>1183.3900000000001</v>
      </c>
      <c r="J204" s="68"/>
      <c r="K204" s="68"/>
      <c r="L204" s="68"/>
      <c r="M204" s="68"/>
      <c r="N204" s="68"/>
      <c r="O204" s="68"/>
      <c r="P204" s="68"/>
      <c r="Q204" s="67">
        <f>SUM($C204:P204)</f>
        <v>5783.5600000000013</v>
      </c>
    </row>
    <row r="205" spans="2:18" outlineLevel="1" x14ac:dyDescent="0.3">
      <c r="B205" t="s">
        <v>1035</v>
      </c>
      <c r="C205" t="s">
        <v>1036</v>
      </c>
      <c r="D205" s="68"/>
      <c r="E205" s="68">
        <v>17.5</v>
      </c>
      <c r="F205" s="68"/>
      <c r="G205" s="68"/>
      <c r="H205" s="68"/>
      <c r="I205" s="68"/>
      <c r="J205" s="68"/>
      <c r="K205" s="68"/>
      <c r="L205" s="68"/>
      <c r="M205" s="68"/>
      <c r="N205" s="68"/>
      <c r="O205" s="68"/>
      <c r="P205" s="68"/>
      <c r="Q205" s="67">
        <f>SUM($C205:P205)</f>
        <v>17.5</v>
      </c>
    </row>
    <row r="206" spans="2:18" outlineLevel="1" x14ac:dyDescent="0.3">
      <c r="B206" t="s">
        <v>1037</v>
      </c>
      <c r="C206" t="s">
        <v>1036</v>
      </c>
      <c r="D206" s="68"/>
      <c r="E206" s="68"/>
      <c r="F206" s="68">
        <v>17.5</v>
      </c>
      <c r="G206" s="68">
        <v>17.5</v>
      </c>
      <c r="H206" s="68">
        <v>17.5</v>
      </c>
      <c r="I206" s="68">
        <v>17.5</v>
      </c>
      <c r="J206" s="68"/>
      <c r="K206" s="68"/>
      <c r="L206" s="68"/>
      <c r="M206" s="68"/>
      <c r="N206" s="68"/>
      <c r="O206" s="68"/>
      <c r="P206" s="68"/>
      <c r="Q206" s="67">
        <f>SUM($C206:P206)</f>
        <v>70</v>
      </c>
    </row>
    <row r="207" spans="2:18" outlineLevel="1" x14ac:dyDescent="0.3">
      <c r="B207" t="s">
        <v>1056</v>
      </c>
      <c r="C207" t="s">
        <v>1057</v>
      </c>
      <c r="D207" s="68"/>
      <c r="E207" s="68">
        <v>5</v>
      </c>
      <c r="F207" s="68">
        <v>5</v>
      </c>
      <c r="G207" s="68">
        <v>5</v>
      </c>
      <c r="H207" s="68">
        <v>5</v>
      </c>
      <c r="I207" s="68">
        <v>5</v>
      </c>
      <c r="J207" s="68"/>
      <c r="K207" s="68"/>
      <c r="L207" s="68"/>
      <c r="M207" s="68"/>
      <c r="N207" s="68"/>
      <c r="O207" s="68"/>
      <c r="P207" s="68"/>
      <c r="Q207" s="67">
        <f>SUM($C207:P207)</f>
        <v>25</v>
      </c>
    </row>
    <row r="208" spans="2:18" outlineLevel="1" x14ac:dyDescent="0.3">
      <c r="B208" t="s">
        <v>993</v>
      </c>
      <c r="C208" t="s">
        <v>1018</v>
      </c>
      <c r="D208" s="68"/>
      <c r="E208" s="68"/>
      <c r="F208" s="68"/>
      <c r="G208" s="68">
        <v>-4.7300000000000004</v>
      </c>
      <c r="H208" s="68">
        <v>-6.21</v>
      </c>
      <c r="I208" s="68">
        <v>-4.7300000000000004</v>
      </c>
      <c r="J208" s="68"/>
      <c r="K208" s="68"/>
      <c r="L208" s="68"/>
      <c r="M208" s="68"/>
      <c r="N208" s="68"/>
      <c r="O208" s="68"/>
      <c r="P208" s="68"/>
      <c r="Q208" s="67">
        <f>SUM($C208:P208)</f>
        <v>-15.670000000000002</v>
      </c>
    </row>
    <row r="209" spans="2:18" outlineLevel="1" x14ac:dyDescent="0.3">
      <c r="B209" t="s">
        <v>995</v>
      </c>
      <c r="C209" t="s">
        <v>1019</v>
      </c>
      <c r="D209" s="68"/>
      <c r="E209" s="68"/>
      <c r="F209" s="68"/>
      <c r="G209" s="68">
        <v>-34.31</v>
      </c>
      <c r="H209" s="68">
        <v>-34.31</v>
      </c>
      <c r="I209" s="68">
        <v>-34.31</v>
      </c>
      <c r="J209" s="68"/>
      <c r="K209" s="68"/>
      <c r="L209" s="68"/>
      <c r="M209" s="68"/>
      <c r="N209" s="68"/>
      <c r="O209" s="68"/>
      <c r="P209" s="68"/>
      <c r="Q209" s="67">
        <f>SUM($C209:P209)</f>
        <v>-102.93</v>
      </c>
    </row>
    <row r="210" spans="2:18" outlineLevel="1" x14ac:dyDescent="0.3">
      <c r="B210" t="s">
        <v>1020</v>
      </c>
      <c r="C210" t="s">
        <v>1021</v>
      </c>
      <c r="D210" s="68"/>
      <c r="E210" s="68"/>
      <c r="F210" s="68"/>
      <c r="G210" s="68"/>
      <c r="H210" s="68">
        <v>368.01</v>
      </c>
      <c r="I210" s="68"/>
      <c r="J210" s="68"/>
      <c r="K210" s="68"/>
      <c r="L210" s="68"/>
      <c r="M210" s="68"/>
      <c r="N210" s="68"/>
      <c r="O210" s="68"/>
      <c r="P210" s="68"/>
      <c r="Q210" s="67">
        <f>SUM($C210:P210)</f>
        <v>368.01</v>
      </c>
    </row>
    <row r="211" spans="2:18" outlineLevel="1" x14ac:dyDescent="0.3">
      <c r="B211" t="s">
        <v>1022</v>
      </c>
      <c r="C211" t="s">
        <v>1023</v>
      </c>
      <c r="D211" s="68"/>
      <c r="E211" s="68">
        <v>-54.58</v>
      </c>
      <c r="F211" s="68">
        <v>-65.42</v>
      </c>
      <c r="G211" s="68">
        <v>-62.42</v>
      </c>
      <c r="H211" s="68">
        <v>-62.08</v>
      </c>
      <c r="I211" s="68">
        <v>-62.42</v>
      </c>
      <c r="J211" s="68"/>
      <c r="K211" s="68"/>
      <c r="L211" s="68"/>
      <c r="M211" s="68"/>
      <c r="N211" s="68"/>
      <c r="O211" s="68"/>
      <c r="P211" s="68"/>
      <c r="Q211" s="67">
        <f>SUM($C211:P211)</f>
        <v>-306.92</v>
      </c>
    </row>
    <row r="212" spans="2:18" outlineLevel="1" x14ac:dyDescent="0.3">
      <c r="B212" t="s">
        <v>1024</v>
      </c>
      <c r="C212" t="s">
        <v>1025</v>
      </c>
      <c r="D212" s="68"/>
      <c r="E212" s="68"/>
      <c r="F212" s="68"/>
      <c r="G212" s="68"/>
      <c r="H212" s="68">
        <v>-30.66</v>
      </c>
      <c r="I212" s="68"/>
      <c r="J212" s="68"/>
      <c r="K212" s="68"/>
      <c r="L212" s="68"/>
      <c r="M212" s="68"/>
      <c r="N212" s="68"/>
      <c r="O212" s="68"/>
      <c r="P212" s="68"/>
      <c r="Q212" s="67">
        <f>SUM($C212:P212)</f>
        <v>-30.66</v>
      </c>
    </row>
    <row r="213" spans="2:18" outlineLevel="1" x14ac:dyDescent="0.3">
      <c r="B213" s="101" t="s">
        <v>1151</v>
      </c>
      <c r="C213" s="1" t="s">
        <v>1093</v>
      </c>
      <c r="D213" s="67">
        <f t="shared" ref="D213:Q213" si="22">SUM(D204:D212)</f>
        <v>0</v>
      </c>
      <c r="E213" s="67">
        <f t="shared" si="22"/>
        <v>1017.92</v>
      </c>
      <c r="F213" s="67">
        <f t="shared" si="22"/>
        <v>1140.47</v>
      </c>
      <c r="G213" s="67">
        <f t="shared" si="22"/>
        <v>1104.43</v>
      </c>
      <c r="H213" s="67">
        <f t="shared" si="22"/>
        <v>1440.64</v>
      </c>
      <c r="I213" s="67">
        <f t="shared" si="22"/>
        <v>1104.43</v>
      </c>
      <c r="J213" s="67">
        <f t="shared" si="22"/>
        <v>0</v>
      </c>
      <c r="K213" s="67">
        <f t="shared" si="22"/>
        <v>0</v>
      </c>
      <c r="L213" s="67">
        <f t="shared" si="22"/>
        <v>0</v>
      </c>
      <c r="M213" s="67">
        <f t="shared" si="22"/>
        <v>0</v>
      </c>
      <c r="N213" s="67">
        <f t="shared" si="22"/>
        <v>0</v>
      </c>
      <c r="O213" s="67">
        <f t="shared" si="22"/>
        <v>0</v>
      </c>
      <c r="P213" s="67">
        <f t="shared" si="22"/>
        <v>0</v>
      </c>
      <c r="Q213" s="67">
        <f t="shared" si="22"/>
        <v>5807.8900000000012</v>
      </c>
    </row>
    <row r="214" spans="2:18" outlineLevel="1" x14ac:dyDescent="0.3">
      <c r="B214" t="s">
        <v>1058</v>
      </c>
      <c r="C214" t="s">
        <v>1030</v>
      </c>
      <c r="D214" s="68"/>
      <c r="E214" s="68">
        <v>1017.92</v>
      </c>
      <c r="F214" s="68">
        <v>1140.47</v>
      </c>
      <c r="G214" s="68">
        <v>1104.43</v>
      </c>
      <c r="H214" s="68">
        <v>1440.64</v>
      </c>
      <c r="I214" s="68">
        <v>1104.43</v>
      </c>
      <c r="J214" s="68"/>
      <c r="K214" s="68"/>
      <c r="L214" s="68"/>
      <c r="M214" s="68"/>
      <c r="N214" s="68"/>
      <c r="O214" s="68"/>
      <c r="P214" s="68"/>
      <c r="Q214" s="67">
        <f>SUM($C214:P214)</f>
        <v>5807.89</v>
      </c>
    </row>
    <row r="215" spans="2:18" x14ac:dyDescent="0.3">
      <c r="B215" s="101" t="s">
        <v>1152</v>
      </c>
      <c r="C215" s="1" t="s">
        <v>1095</v>
      </c>
      <c r="D215" s="67">
        <f t="shared" ref="D215:Q215" si="23">SUM(D214:D214)</f>
        <v>0</v>
      </c>
      <c r="E215" s="67">
        <f t="shared" si="23"/>
        <v>1017.92</v>
      </c>
      <c r="F215" s="67">
        <f t="shared" si="23"/>
        <v>1140.47</v>
      </c>
      <c r="G215" s="67">
        <f t="shared" si="23"/>
        <v>1104.43</v>
      </c>
      <c r="H215" s="67">
        <f t="shared" si="23"/>
        <v>1440.64</v>
      </c>
      <c r="I215" s="67">
        <f t="shared" si="23"/>
        <v>1104.43</v>
      </c>
      <c r="J215" s="67">
        <f t="shared" si="23"/>
        <v>0</v>
      </c>
      <c r="K215" s="67">
        <f t="shared" si="23"/>
        <v>0</v>
      </c>
      <c r="L215" s="67">
        <f t="shared" si="23"/>
        <v>0</v>
      </c>
      <c r="M215" s="67">
        <f t="shared" si="23"/>
        <v>0</v>
      </c>
      <c r="N215" s="67">
        <f t="shared" si="23"/>
        <v>0</v>
      </c>
      <c r="O215" s="67">
        <f t="shared" si="23"/>
        <v>0</v>
      </c>
      <c r="P215" s="67">
        <f t="shared" si="23"/>
        <v>0</v>
      </c>
      <c r="Q215" s="67">
        <f t="shared" si="23"/>
        <v>5807.89</v>
      </c>
    </row>
    <row r="217" spans="2:18" x14ac:dyDescent="0.3">
      <c r="B217" t="s">
        <v>1153</v>
      </c>
      <c r="C217" t="s">
        <v>1090</v>
      </c>
      <c r="D217" s="3" t="s">
        <v>1096</v>
      </c>
      <c r="E217" s="3" t="s">
        <v>1097</v>
      </c>
      <c r="F217" s="3" t="s">
        <v>1098</v>
      </c>
      <c r="G217" s="3" t="s">
        <v>1099</v>
      </c>
      <c r="H217" s="3" t="s">
        <v>1100</v>
      </c>
      <c r="I217" s="3" t="s">
        <v>1101</v>
      </c>
      <c r="J217" s="3" t="s">
        <v>1102</v>
      </c>
      <c r="K217" s="3" t="s">
        <v>1103</v>
      </c>
      <c r="L217" s="3" t="s">
        <v>1104</v>
      </c>
      <c r="M217" s="3" t="s">
        <v>1105</v>
      </c>
      <c r="N217" s="3" t="s">
        <v>1106</v>
      </c>
      <c r="O217" s="3" t="s">
        <v>1107</v>
      </c>
      <c r="P217" s="3" t="s">
        <v>1108</v>
      </c>
      <c r="Q217" s="57" t="s">
        <v>218</v>
      </c>
      <c r="R217" s="57"/>
    </row>
    <row r="218" spans="2:18" outlineLevel="1" x14ac:dyDescent="0.3">
      <c r="B218" t="s">
        <v>1026</v>
      </c>
      <c r="C218" t="s">
        <v>892</v>
      </c>
      <c r="D218" s="68"/>
      <c r="E218" s="68">
        <v>144</v>
      </c>
      <c r="F218" s="68">
        <v>165.6</v>
      </c>
      <c r="G218" s="68">
        <v>158.4</v>
      </c>
      <c r="H218" s="68">
        <v>151.19999999999999</v>
      </c>
      <c r="I218" s="68"/>
      <c r="J218" s="68"/>
      <c r="K218" s="68"/>
      <c r="L218" s="68"/>
      <c r="M218" s="68"/>
      <c r="N218" s="68"/>
      <c r="O218" s="68"/>
      <c r="P218" s="68"/>
      <c r="Q218" s="67">
        <f>SUM($C218:P218)</f>
        <v>619.20000000000005</v>
      </c>
    </row>
    <row r="219" spans="2:18" outlineLevel="1" x14ac:dyDescent="0.3">
      <c r="B219" t="s">
        <v>1027</v>
      </c>
      <c r="C219" t="s">
        <v>892</v>
      </c>
      <c r="D219" s="68"/>
      <c r="E219" s="68">
        <v>156</v>
      </c>
      <c r="F219" s="68">
        <v>156</v>
      </c>
      <c r="G219" s="68">
        <v>156</v>
      </c>
      <c r="H219" s="68">
        <v>156</v>
      </c>
      <c r="I219" s="68"/>
      <c r="J219" s="68"/>
      <c r="K219" s="68"/>
      <c r="L219" s="68"/>
      <c r="M219" s="68"/>
      <c r="N219" s="68"/>
      <c r="O219" s="68"/>
      <c r="P219" s="68"/>
      <c r="Q219" s="67">
        <f>SUM($C219:P219)</f>
        <v>624</v>
      </c>
    </row>
    <row r="220" spans="2:18" outlineLevel="1" x14ac:dyDescent="0.3">
      <c r="B220" s="101" t="s">
        <v>1154</v>
      </c>
      <c r="D220" s="102">
        <v>0</v>
      </c>
      <c r="E220" s="102">
        <v>144</v>
      </c>
      <c r="F220" s="102">
        <v>165.6</v>
      </c>
      <c r="G220" s="102">
        <v>158.4</v>
      </c>
      <c r="H220" s="102">
        <v>151.19999999999999</v>
      </c>
      <c r="I220" s="102">
        <v>0</v>
      </c>
      <c r="J220" s="102">
        <v>0</v>
      </c>
      <c r="K220" s="102">
        <v>0</v>
      </c>
      <c r="L220" s="102">
        <v>0</v>
      </c>
      <c r="M220" s="102">
        <v>0</v>
      </c>
      <c r="N220" s="102">
        <v>0</v>
      </c>
      <c r="O220" s="102">
        <v>0</v>
      </c>
      <c r="P220" s="102">
        <v>0</v>
      </c>
      <c r="Q220" s="103">
        <v>619.20000000000005</v>
      </c>
    </row>
    <row r="221" spans="2:18" outlineLevel="1" x14ac:dyDescent="0.3">
      <c r="B221" t="s">
        <v>684</v>
      </c>
      <c r="C221" t="s">
        <v>1014</v>
      </c>
      <c r="D221" s="68"/>
      <c r="E221" s="68">
        <v>1684.8</v>
      </c>
      <c r="F221" s="68">
        <v>1684.8</v>
      </c>
      <c r="G221" s="68">
        <v>1684.8</v>
      </c>
      <c r="H221" s="68">
        <v>1684.8</v>
      </c>
      <c r="I221" s="68"/>
      <c r="J221" s="68"/>
      <c r="K221" s="68"/>
      <c r="L221" s="68"/>
      <c r="M221" s="68"/>
      <c r="N221" s="68"/>
      <c r="O221" s="68"/>
      <c r="P221" s="68"/>
      <c r="Q221" s="67">
        <f>SUM($C221:P221)</f>
        <v>6739.2</v>
      </c>
    </row>
    <row r="222" spans="2:18" outlineLevel="1" x14ac:dyDescent="0.3">
      <c r="B222" t="s">
        <v>993</v>
      </c>
      <c r="C222" t="s">
        <v>1018</v>
      </c>
      <c r="D222" s="68"/>
      <c r="E222" s="68"/>
      <c r="F222" s="68"/>
      <c r="G222" s="68">
        <v>-6.74</v>
      </c>
      <c r="H222" s="68">
        <v>-9.3000000000000007</v>
      </c>
      <c r="I222" s="68"/>
      <c r="J222" s="68"/>
      <c r="K222" s="68"/>
      <c r="L222" s="68"/>
      <c r="M222" s="68"/>
      <c r="N222" s="68"/>
      <c r="O222" s="68"/>
      <c r="P222" s="68"/>
      <c r="Q222" s="67">
        <f>SUM($C222:P222)</f>
        <v>-16.04</v>
      </c>
    </row>
    <row r="223" spans="2:18" outlineLevel="1" x14ac:dyDescent="0.3">
      <c r="B223" t="s">
        <v>995</v>
      </c>
      <c r="C223" t="s">
        <v>1019</v>
      </c>
      <c r="D223" s="68"/>
      <c r="E223" s="68"/>
      <c r="F223" s="68"/>
      <c r="G223" s="68">
        <v>-43.86</v>
      </c>
      <c r="H223" s="68">
        <v>-43.86</v>
      </c>
      <c r="I223" s="68"/>
      <c r="J223" s="68"/>
      <c r="K223" s="68"/>
      <c r="L223" s="68"/>
      <c r="M223" s="68"/>
      <c r="N223" s="68"/>
      <c r="O223" s="68"/>
      <c r="P223" s="68"/>
      <c r="Q223" s="67">
        <f>SUM($C223:P223)</f>
        <v>-87.72</v>
      </c>
    </row>
    <row r="224" spans="2:18" outlineLevel="1" x14ac:dyDescent="0.3">
      <c r="B224" t="s">
        <v>1020</v>
      </c>
      <c r="C224" t="s">
        <v>1021</v>
      </c>
      <c r="D224" s="68"/>
      <c r="E224" s="68"/>
      <c r="F224" s="68"/>
      <c r="G224" s="68"/>
      <c r="H224" s="68">
        <v>539.12</v>
      </c>
      <c r="I224" s="68"/>
      <c r="J224" s="68"/>
      <c r="K224" s="68"/>
      <c r="L224" s="68"/>
      <c r="M224" s="68"/>
      <c r="N224" s="68"/>
      <c r="O224" s="68"/>
      <c r="P224" s="68"/>
      <c r="Q224" s="67">
        <f>SUM($C224:P224)</f>
        <v>539.12</v>
      </c>
    </row>
    <row r="225" spans="2:18" outlineLevel="1" x14ac:dyDescent="0.3">
      <c r="B225" t="s">
        <v>1050</v>
      </c>
      <c r="C225" t="s">
        <v>1051</v>
      </c>
      <c r="D225" s="68"/>
      <c r="E225" s="68"/>
      <c r="F225" s="68"/>
      <c r="G225" s="68"/>
      <c r="H225" s="68">
        <v>101.08</v>
      </c>
      <c r="I225" s="68"/>
      <c r="J225" s="68"/>
      <c r="K225" s="68"/>
      <c r="L225" s="68"/>
      <c r="M225" s="68"/>
      <c r="N225" s="68"/>
      <c r="O225" s="68"/>
      <c r="P225" s="68"/>
      <c r="Q225" s="67">
        <f>SUM($C225:P225)</f>
        <v>101.08</v>
      </c>
    </row>
    <row r="226" spans="2:18" outlineLevel="1" x14ac:dyDescent="0.3">
      <c r="B226" t="s">
        <v>1022</v>
      </c>
      <c r="C226" t="s">
        <v>1023</v>
      </c>
      <c r="D226" s="68"/>
      <c r="E226" s="68">
        <v>-107.42</v>
      </c>
      <c r="F226" s="68">
        <v>-107.42</v>
      </c>
      <c r="G226" s="68">
        <v>-103.33</v>
      </c>
      <c r="H226" s="68">
        <v>-103</v>
      </c>
      <c r="I226" s="68"/>
      <c r="J226" s="68"/>
      <c r="K226" s="68"/>
      <c r="L226" s="68"/>
      <c r="M226" s="68"/>
      <c r="N226" s="68"/>
      <c r="O226" s="68"/>
      <c r="P226" s="68"/>
      <c r="Q226" s="67">
        <f>SUM($C226:P226)</f>
        <v>-421.17</v>
      </c>
    </row>
    <row r="227" spans="2:18" outlineLevel="1" x14ac:dyDescent="0.3">
      <c r="B227" t="s">
        <v>1024</v>
      </c>
      <c r="C227" t="s">
        <v>1025</v>
      </c>
      <c r="D227" s="68"/>
      <c r="E227" s="68"/>
      <c r="F227" s="68"/>
      <c r="G227" s="68"/>
      <c r="H227" s="68">
        <v>-53.33</v>
      </c>
      <c r="I227" s="68"/>
      <c r="J227" s="68"/>
      <c r="K227" s="68"/>
      <c r="L227" s="68"/>
      <c r="M227" s="68"/>
      <c r="N227" s="68"/>
      <c r="O227" s="68"/>
      <c r="P227" s="68"/>
      <c r="Q227" s="67">
        <f>SUM($C227:P227)</f>
        <v>-53.33</v>
      </c>
    </row>
    <row r="228" spans="2:18" outlineLevel="1" x14ac:dyDescent="0.3">
      <c r="B228" s="101" t="s">
        <v>1155</v>
      </c>
      <c r="C228" s="1" t="s">
        <v>1093</v>
      </c>
      <c r="D228" s="67">
        <f t="shared" ref="D228:Q228" si="24">SUM(D221:D227)</f>
        <v>0</v>
      </c>
      <c r="E228" s="67">
        <f t="shared" si="24"/>
        <v>1577.3799999999999</v>
      </c>
      <c r="F228" s="67">
        <f t="shared" si="24"/>
        <v>1577.3799999999999</v>
      </c>
      <c r="G228" s="67">
        <f t="shared" si="24"/>
        <v>1530.8700000000001</v>
      </c>
      <c r="H228" s="67">
        <f t="shared" si="24"/>
        <v>2115.5100000000002</v>
      </c>
      <c r="I228" s="67">
        <f t="shared" si="24"/>
        <v>0</v>
      </c>
      <c r="J228" s="67">
        <f t="shared" si="24"/>
        <v>0</v>
      </c>
      <c r="K228" s="67">
        <f t="shared" si="24"/>
        <v>0</v>
      </c>
      <c r="L228" s="67">
        <f t="shared" si="24"/>
        <v>0</v>
      </c>
      <c r="M228" s="67">
        <f t="shared" si="24"/>
        <v>0</v>
      </c>
      <c r="N228" s="67">
        <f t="shared" si="24"/>
        <v>0</v>
      </c>
      <c r="O228" s="67">
        <f t="shared" si="24"/>
        <v>0</v>
      </c>
      <c r="P228" s="67">
        <f t="shared" si="24"/>
        <v>0</v>
      </c>
      <c r="Q228" s="67">
        <f t="shared" si="24"/>
        <v>6801.1399999999994</v>
      </c>
    </row>
    <row r="229" spans="2:18" outlineLevel="1" x14ac:dyDescent="0.3">
      <c r="B229" t="s">
        <v>1059</v>
      </c>
      <c r="C229" t="s">
        <v>1030</v>
      </c>
      <c r="D229" s="68"/>
      <c r="E229" s="68">
        <v>1577.38</v>
      </c>
      <c r="F229" s="68">
        <v>1577.38</v>
      </c>
      <c r="G229" s="68">
        <v>1530.87</v>
      </c>
      <c r="H229" s="68">
        <v>2115.5100000000002</v>
      </c>
      <c r="I229" s="68"/>
      <c r="J229" s="68"/>
      <c r="K229" s="68"/>
      <c r="L229" s="68"/>
      <c r="M229" s="68"/>
      <c r="N229" s="68"/>
      <c r="O229" s="68"/>
      <c r="P229" s="68"/>
      <c r="Q229" s="67">
        <f>SUM($C229:P229)</f>
        <v>6801.14</v>
      </c>
    </row>
    <row r="230" spans="2:18" x14ac:dyDescent="0.3">
      <c r="B230" s="101" t="s">
        <v>1156</v>
      </c>
      <c r="C230" s="1" t="s">
        <v>1095</v>
      </c>
      <c r="D230" s="67">
        <f t="shared" ref="D230:Q230" si="25">SUM(D229:D229)</f>
        <v>0</v>
      </c>
      <c r="E230" s="67">
        <f t="shared" si="25"/>
        <v>1577.38</v>
      </c>
      <c r="F230" s="67">
        <f t="shared" si="25"/>
        <v>1577.38</v>
      </c>
      <c r="G230" s="67">
        <f t="shared" si="25"/>
        <v>1530.87</v>
      </c>
      <c r="H230" s="67">
        <f t="shared" si="25"/>
        <v>2115.5100000000002</v>
      </c>
      <c r="I230" s="67">
        <f t="shared" si="25"/>
        <v>0</v>
      </c>
      <c r="J230" s="67">
        <f t="shared" si="25"/>
        <v>0</v>
      </c>
      <c r="K230" s="67">
        <f t="shared" si="25"/>
        <v>0</v>
      </c>
      <c r="L230" s="67">
        <f t="shared" si="25"/>
        <v>0</v>
      </c>
      <c r="M230" s="67">
        <f t="shared" si="25"/>
        <v>0</v>
      </c>
      <c r="N230" s="67">
        <f t="shared" si="25"/>
        <v>0</v>
      </c>
      <c r="O230" s="67">
        <f t="shared" si="25"/>
        <v>0</v>
      </c>
      <c r="P230" s="67">
        <f t="shared" si="25"/>
        <v>0</v>
      </c>
      <c r="Q230" s="67">
        <f t="shared" si="25"/>
        <v>6801.14</v>
      </c>
    </row>
    <row r="232" spans="2:18" x14ac:dyDescent="0.3">
      <c r="B232" t="s">
        <v>1157</v>
      </c>
      <c r="C232" t="s">
        <v>1090</v>
      </c>
      <c r="D232" s="3" t="s">
        <v>1096</v>
      </c>
      <c r="E232" s="3" t="s">
        <v>1097</v>
      </c>
      <c r="F232" s="3" t="s">
        <v>1098</v>
      </c>
      <c r="G232" s="3" t="s">
        <v>1099</v>
      </c>
      <c r="H232" s="3" t="s">
        <v>1100</v>
      </c>
      <c r="I232" s="3" t="s">
        <v>1101</v>
      </c>
      <c r="J232" s="3" t="s">
        <v>1102</v>
      </c>
      <c r="K232" s="3" t="s">
        <v>1103</v>
      </c>
      <c r="L232" s="3" t="s">
        <v>1104</v>
      </c>
      <c r="M232" s="3" t="s">
        <v>1105</v>
      </c>
      <c r="N232" s="3" t="s">
        <v>1106</v>
      </c>
      <c r="O232" s="3" t="s">
        <v>1107</v>
      </c>
      <c r="P232" s="3" t="s">
        <v>1108</v>
      </c>
      <c r="Q232" s="57" t="s">
        <v>218</v>
      </c>
      <c r="R232" s="57"/>
    </row>
    <row r="233" spans="2:18" outlineLevel="1" x14ac:dyDescent="0.3">
      <c r="B233" t="s">
        <v>1026</v>
      </c>
      <c r="C233" t="s">
        <v>892</v>
      </c>
      <c r="D233" s="68"/>
      <c r="E233" s="68">
        <v>30</v>
      </c>
      <c r="F233" s="68">
        <v>69</v>
      </c>
      <c r="G233" s="68">
        <v>66</v>
      </c>
      <c r="H233" s="68">
        <v>63</v>
      </c>
      <c r="I233" s="68">
        <v>66</v>
      </c>
      <c r="J233" s="68"/>
      <c r="K233" s="68"/>
      <c r="L233" s="68"/>
      <c r="M233" s="68"/>
      <c r="N233" s="68"/>
      <c r="O233" s="68"/>
      <c r="P233" s="68"/>
      <c r="Q233" s="67">
        <f>SUM($C233:P233)</f>
        <v>294</v>
      </c>
    </row>
    <row r="234" spans="2:18" outlineLevel="1" x14ac:dyDescent="0.3">
      <c r="B234" t="s">
        <v>1027</v>
      </c>
      <c r="C234" t="s">
        <v>892</v>
      </c>
      <c r="D234" s="68"/>
      <c r="E234" s="68">
        <v>33</v>
      </c>
      <c r="F234" s="68">
        <v>65</v>
      </c>
      <c r="G234" s="68">
        <v>65</v>
      </c>
      <c r="H234" s="68">
        <v>65</v>
      </c>
      <c r="I234" s="68">
        <v>65</v>
      </c>
      <c r="J234" s="68"/>
      <c r="K234" s="68"/>
      <c r="L234" s="68"/>
      <c r="M234" s="68"/>
      <c r="N234" s="68"/>
      <c r="O234" s="68"/>
      <c r="P234" s="68"/>
      <c r="Q234" s="67">
        <f>SUM($C234:P234)</f>
        <v>293</v>
      </c>
    </row>
    <row r="235" spans="2:18" outlineLevel="1" x14ac:dyDescent="0.3">
      <c r="B235" s="101" t="s">
        <v>1158</v>
      </c>
      <c r="D235" s="102">
        <v>0</v>
      </c>
      <c r="E235" s="102">
        <v>30</v>
      </c>
      <c r="F235" s="102">
        <v>69</v>
      </c>
      <c r="G235" s="102">
        <v>66</v>
      </c>
      <c r="H235" s="102">
        <v>63</v>
      </c>
      <c r="I235" s="102">
        <v>66</v>
      </c>
      <c r="J235" s="102">
        <v>0</v>
      </c>
      <c r="K235" s="102">
        <v>0</v>
      </c>
      <c r="L235" s="102">
        <v>0</v>
      </c>
      <c r="M235" s="102">
        <v>0</v>
      </c>
      <c r="N235" s="102">
        <v>0</v>
      </c>
      <c r="O235" s="102">
        <v>0</v>
      </c>
      <c r="P235" s="102">
        <v>0</v>
      </c>
      <c r="Q235" s="103">
        <v>294</v>
      </c>
    </row>
    <row r="236" spans="2:18" outlineLevel="1" x14ac:dyDescent="0.3">
      <c r="B236" t="s">
        <v>684</v>
      </c>
      <c r="C236" t="s">
        <v>1014</v>
      </c>
      <c r="D236" s="68"/>
      <c r="E236" s="68">
        <v>351.03</v>
      </c>
      <c r="F236" s="68">
        <v>702.06</v>
      </c>
      <c r="G236" s="68">
        <v>702.06</v>
      </c>
      <c r="H236" s="68">
        <v>702.06</v>
      </c>
      <c r="I236" s="68">
        <v>702.06</v>
      </c>
      <c r="J236" s="68"/>
      <c r="K236" s="68"/>
      <c r="L236" s="68"/>
      <c r="M236" s="68"/>
      <c r="N236" s="68"/>
      <c r="O236" s="68"/>
      <c r="P236" s="68"/>
      <c r="Q236" s="67">
        <f>SUM($C236:P236)</f>
        <v>3159.27</v>
      </c>
    </row>
    <row r="237" spans="2:18" outlineLevel="1" x14ac:dyDescent="0.3">
      <c r="B237" t="s">
        <v>1015</v>
      </c>
      <c r="C237" t="s">
        <v>1016</v>
      </c>
      <c r="D237" s="68"/>
      <c r="E237" s="68"/>
      <c r="F237" s="68">
        <v>55</v>
      </c>
      <c r="G237" s="68"/>
      <c r="H237" s="68"/>
      <c r="I237" s="68"/>
      <c r="J237" s="68"/>
      <c r="K237" s="68"/>
      <c r="L237" s="68"/>
      <c r="M237" s="68"/>
      <c r="N237" s="68"/>
      <c r="O237" s="68"/>
      <c r="P237" s="68"/>
      <c r="Q237" s="67">
        <f>SUM($C237:P237)</f>
        <v>55</v>
      </c>
    </row>
    <row r="238" spans="2:18" outlineLevel="1" x14ac:dyDescent="0.3">
      <c r="B238" t="s">
        <v>993</v>
      </c>
      <c r="C238" t="s">
        <v>1018</v>
      </c>
      <c r="D238" s="68"/>
      <c r="E238" s="68"/>
      <c r="F238" s="68"/>
      <c r="G238" s="68">
        <v>-2.81</v>
      </c>
      <c r="H238" s="68">
        <v>-3.59</v>
      </c>
      <c r="I238" s="68">
        <v>-2.81</v>
      </c>
      <c r="J238" s="68"/>
      <c r="K238" s="68"/>
      <c r="L238" s="68"/>
      <c r="M238" s="68"/>
      <c r="N238" s="68"/>
      <c r="O238" s="68"/>
      <c r="P238" s="68"/>
      <c r="Q238" s="67">
        <f>SUM($C238:P238)</f>
        <v>-9.2100000000000009</v>
      </c>
    </row>
    <row r="239" spans="2:18" outlineLevel="1" x14ac:dyDescent="0.3">
      <c r="B239" t="s">
        <v>995</v>
      </c>
      <c r="C239" t="s">
        <v>1019</v>
      </c>
      <c r="D239" s="68"/>
      <c r="E239" s="68"/>
      <c r="F239" s="68"/>
      <c r="G239" s="68">
        <v>-18.28</v>
      </c>
      <c r="H239" s="68">
        <v>-18.28</v>
      </c>
      <c r="I239" s="68">
        <v>-18.28</v>
      </c>
      <c r="J239" s="68"/>
      <c r="K239" s="68"/>
      <c r="L239" s="68"/>
      <c r="M239" s="68"/>
      <c r="N239" s="68"/>
      <c r="O239" s="68"/>
      <c r="P239" s="68"/>
      <c r="Q239" s="67">
        <f>SUM($C239:P239)</f>
        <v>-54.84</v>
      </c>
    </row>
    <row r="240" spans="2:18" outlineLevel="1" x14ac:dyDescent="0.3">
      <c r="B240" t="s">
        <v>1020</v>
      </c>
      <c r="C240" t="s">
        <v>1021</v>
      </c>
      <c r="D240" s="68"/>
      <c r="E240" s="68"/>
      <c r="F240" s="68"/>
      <c r="G240" s="68"/>
      <c r="H240" s="68">
        <v>196.56</v>
      </c>
      <c r="I240" s="68"/>
      <c r="J240" s="68"/>
      <c r="K240" s="68"/>
      <c r="L240" s="68"/>
      <c r="M240" s="68"/>
      <c r="N240" s="68"/>
      <c r="O240" s="68"/>
      <c r="P240" s="68"/>
      <c r="Q240" s="67">
        <f>SUM($C240:P240)</f>
        <v>196.56</v>
      </c>
    </row>
    <row r="241" spans="2:18" outlineLevel="1" x14ac:dyDescent="0.3">
      <c r="B241" t="s">
        <v>1022</v>
      </c>
      <c r="C241" t="s">
        <v>1023</v>
      </c>
      <c r="D241" s="68"/>
      <c r="E241" s="68">
        <v>-5</v>
      </c>
      <c r="F241" s="68"/>
      <c r="G241" s="68"/>
      <c r="H241" s="68"/>
      <c r="I241" s="68"/>
      <c r="J241" s="68"/>
      <c r="K241" s="68"/>
      <c r="L241" s="68"/>
      <c r="M241" s="68"/>
      <c r="N241" s="68"/>
      <c r="O241" s="68"/>
      <c r="P241" s="68"/>
      <c r="Q241" s="67">
        <f>SUM($C241:P241)</f>
        <v>-5</v>
      </c>
    </row>
    <row r="242" spans="2:18" outlineLevel="1" x14ac:dyDescent="0.3">
      <c r="B242" t="s">
        <v>1024</v>
      </c>
      <c r="C242" t="s">
        <v>1025</v>
      </c>
      <c r="D242" s="68"/>
      <c r="E242" s="68"/>
      <c r="F242" s="68">
        <v>-4.58</v>
      </c>
      <c r="G242" s="68"/>
      <c r="H242" s="68">
        <v>-16.37</v>
      </c>
      <c r="I242" s="68"/>
      <c r="J242" s="68"/>
      <c r="K242" s="68"/>
      <c r="L242" s="68"/>
      <c r="M242" s="68"/>
      <c r="N242" s="68"/>
      <c r="O242" s="68"/>
      <c r="P242" s="68"/>
      <c r="Q242" s="67">
        <f>SUM($C242:P242)</f>
        <v>-20.950000000000003</v>
      </c>
    </row>
    <row r="243" spans="2:18" outlineLevel="1" x14ac:dyDescent="0.3">
      <c r="B243" s="101" t="s">
        <v>1159</v>
      </c>
      <c r="C243" s="1" t="s">
        <v>1093</v>
      </c>
      <c r="D243" s="67">
        <f t="shared" ref="D243:Q243" si="26">SUM(D236:D242)</f>
        <v>0</v>
      </c>
      <c r="E243" s="67">
        <f t="shared" si="26"/>
        <v>346.03</v>
      </c>
      <c r="F243" s="67">
        <f t="shared" si="26"/>
        <v>752.4799999999999</v>
      </c>
      <c r="G243" s="67">
        <f t="shared" si="26"/>
        <v>680.97</v>
      </c>
      <c r="H243" s="67">
        <f t="shared" si="26"/>
        <v>860.38</v>
      </c>
      <c r="I243" s="67">
        <f t="shared" si="26"/>
        <v>680.97</v>
      </c>
      <c r="J243" s="67">
        <f t="shared" si="26"/>
        <v>0</v>
      </c>
      <c r="K243" s="67">
        <f t="shared" si="26"/>
        <v>0</v>
      </c>
      <c r="L243" s="67">
        <f t="shared" si="26"/>
        <v>0</v>
      </c>
      <c r="M243" s="67">
        <f t="shared" si="26"/>
        <v>0</v>
      </c>
      <c r="N243" s="67">
        <f t="shared" si="26"/>
        <v>0</v>
      </c>
      <c r="O243" s="67">
        <f t="shared" si="26"/>
        <v>0</v>
      </c>
      <c r="P243" s="67">
        <f t="shared" si="26"/>
        <v>0</v>
      </c>
      <c r="Q243" s="67">
        <f t="shared" si="26"/>
        <v>3320.83</v>
      </c>
    </row>
    <row r="244" spans="2:18" outlineLevel="1" x14ac:dyDescent="0.3">
      <c r="B244" t="s">
        <v>1060</v>
      </c>
      <c r="C244" t="s">
        <v>1030</v>
      </c>
      <c r="D244" s="68"/>
      <c r="E244" s="68">
        <v>346.03</v>
      </c>
      <c r="F244" s="68">
        <v>752.48</v>
      </c>
      <c r="G244" s="68">
        <v>680.97</v>
      </c>
      <c r="H244" s="68">
        <v>860.38</v>
      </c>
      <c r="I244" s="68">
        <v>680.97</v>
      </c>
      <c r="J244" s="68"/>
      <c r="K244" s="68"/>
      <c r="L244" s="68"/>
      <c r="M244" s="68"/>
      <c r="N244" s="68"/>
      <c r="O244" s="68"/>
      <c r="P244" s="68"/>
      <c r="Q244" s="67">
        <f>SUM($C244:P244)</f>
        <v>3320.83</v>
      </c>
    </row>
    <row r="245" spans="2:18" x14ac:dyDescent="0.3">
      <c r="B245" s="101" t="s">
        <v>1160</v>
      </c>
      <c r="C245" s="1" t="s">
        <v>1095</v>
      </c>
      <c r="D245" s="67">
        <f t="shared" ref="D245:Q245" si="27">SUM(D244:D244)</f>
        <v>0</v>
      </c>
      <c r="E245" s="67">
        <f t="shared" si="27"/>
        <v>346.03</v>
      </c>
      <c r="F245" s="67">
        <f t="shared" si="27"/>
        <v>752.48</v>
      </c>
      <c r="G245" s="67">
        <f t="shared" si="27"/>
        <v>680.97</v>
      </c>
      <c r="H245" s="67">
        <f t="shared" si="27"/>
        <v>860.38</v>
      </c>
      <c r="I245" s="67">
        <f t="shared" si="27"/>
        <v>680.97</v>
      </c>
      <c r="J245" s="67">
        <f t="shared" si="27"/>
        <v>0</v>
      </c>
      <c r="K245" s="67">
        <f t="shared" si="27"/>
        <v>0</v>
      </c>
      <c r="L245" s="67">
        <f t="shared" si="27"/>
        <v>0</v>
      </c>
      <c r="M245" s="67">
        <f t="shared" si="27"/>
        <v>0</v>
      </c>
      <c r="N245" s="67">
        <f t="shared" si="27"/>
        <v>0</v>
      </c>
      <c r="O245" s="67">
        <f t="shared" si="27"/>
        <v>0</v>
      </c>
      <c r="P245" s="67">
        <f t="shared" si="27"/>
        <v>0</v>
      </c>
      <c r="Q245" s="67">
        <f t="shared" si="27"/>
        <v>3320.83</v>
      </c>
    </row>
    <row r="247" spans="2:18" x14ac:dyDescent="0.3">
      <c r="B247" t="s">
        <v>1161</v>
      </c>
      <c r="C247" t="s">
        <v>1090</v>
      </c>
      <c r="D247" s="3" t="s">
        <v>1096</v>
      </c>
      <c r="E247" s="3" t="s">
        <v>1097</v>
      </c>
      <c r="F247" s="3" t="s">
        <v>1098</v>
      </c>
      <c r="G247" s="3" t="s">
        <v>1099</v>
      </c>
      <c r="H247" s="3" t="s">
        <v>1100</v>
      </c>
      <c r="I247" s="3" t="s">
        <v>1101</v>
      </c>
      <c r="J247" s="3" t="s">
        <v>1102</v>
      </c>
      <c r="K247" s="3" t="s">
        <v>1103</v>
      </c>
      <c r="L247" s="3" t="s">
        <v>1104</v>
      </c>
      <c r="M247" s="3" t="s">
        <v>1105</v>
      </c>
      <c r="N247" s="3" t="s">
        <v>1106</v>
      </c>
      <c r="O247" s="3" t="s">
        <v>1107</v>
      </c>
      <c r="P247" s="3" t="s">
        <v>1108</v>
      </c>
      <c r="Q247" s="57" t="s">
        <v>218</v>
      </c>
      <c r="R247" s="57"/>
    </row>
    <row r="248" spans="2:18" outlineLevel="1" x14ac:dyDescent="0.3">
      <c r="B248" t="s">
        <v>1026</v>
      </c>
      <c r="C248" t="s">
        <v>892</v>
      </c>
      <c r="D248" s="68"/>
      <c r="E248" s="68"/>
      <c r="F248" s="68">
        <v>165.6</v>
      </c>
      <c r="G248" s="68">
        <v>166.4</v>
      </c>
      <c r="H248" s="68">
        <v>151.19999999999999</v>
      </c>
      <c r="I248" s="68">
        <v>162.4</v>
      </c>
      <c r="J248" s="68"/>
      <c r="K248" s="68"/>
      <c r="L248" s="68"/>
      <c r="M248" s="68"/>
      <c r="N248" s="68"/>
      <c r="O248" s="68"/>
      <c r="P248" s="68"/>
      <c r="Q248" s="67">
        <f>SUM($C248:P248)</f>
        <v>645.6</v>
      </c>
    </row>
    <row r="249" spans="2:18" outlineLevel="1" x14ac:dyDescent="0.3">
      <c r="B249" t="s">
        <v>1027</v>
      </c>
      <c r="C249" t="s">
        <v>892</v>
      </c>
      <c r="D249" s="68"/>
      <c r="E249" s="68"/>
      <c r="F249" s="68">
        <v>156</v>
      </c>
      <c r="G249" s="68">
        <v>164</v>
      </c>
      <c r="H249" s="68">
        <v>156</v>
      </c>
      <c r="I249" s="68">
        <v>160</v>
      </c>
      <c r="J249" s="68"/>
      <c r="K249" s="68"/>
      <c r="L249" s="68"/>
      <c r="M249" s="68"/>
      <c r="N249" s="68"/>
      <c r="O249" s="68"/>
      <c r="P249" s="68"/>
      <c r="Q249" s="67">
        <f>SUM($C249:P249)</f>
        <v>636</v>
      </c>
    </row>
    <row r="250" spans="2:18" outlineLevel="1" x14ac:dyDescent="0.3">
      <c r="B250" t="s">
        <v>1032</v>
      </c>
      <c r="C250" t="s">
        <v>892</v>
      </c>
      <c r="D250" s="68"/>
      <c r="E250" s="68"/>
      <c r="F250" s="68"/>
      <c r="G250" s="68">
        <v>8</v>
      </c>
      <c r="H250" s="68"/>
      <c r="I250" s="68"/>
      <c r="J250" s="68"/>
      <c r="K250" s="68"/>
      <c r="L250" s="68"/>
      <c r="M250" s="68"/>
      <c r="N250" s="68"/>
      <c r="O250" s="68"/>
      <c r="P250" s="68"/>
      <c r="Q250" s="67">
        <f>SUM($C250:P250)</f>
        <v>8</v>
      </c>
    </row>
    <row r="251" spans="2:18" outlineLevel="1" x14ac:dyDescent="0.3">
      <c r="B251" t="s">
        <v>1028</v>
      </c>
      <c r="C251" t="s">
        <v>892</v>
      </c>
      <c r="D251" s="68"/>
      <c r="E251" s="68"/>
      <c r="F251" s="68"/>
      <c r="G251" s="68"/>
      <c r="H251" s="68"/>
      <c r="I251" s="68">
        <v>4</v>
      </c>
      <c r="J251" s="68"/>
      <c r="K251" s="68"/>
      <c r="L251" s="68"/>
      <c r="M251" s="68"/>
      <c r="N251" s="68"/>
      <c r="O251" s="68"/>
      <c r="P251" s="68"/>
      <c r="Q251" s="67">
        <f>SUM($C251:P251)</f>
        <v>4</v>
      </c>
    </row>
    <row r="252" spans="2:18" outlineLevel="1" x14ac:dyDescent="0.3">
      <c r="B252" s="101" t="s">
        <v>1162</v>
      </c>
      <c r="D252" s="102">
        <v>0</v>
      </c>
      <c r="E252" s="102">
        <v>0</v>
      </c>
      <c r="F252" s="102">
        <v>165.6</v>
      </c>
      <c r="G252" s="102">
        <v>166.4</v>
      </c>
      <c r="H252" s="102">
        <v>151.19999999999999</v>
      </c>
      <c r="I252" s="102">
        <v>162.4</v>
      </c>
      <c r="J252" s="102">
        <v>0</v>
      </c>
      <c r="K252" s="102">
        <v>0</v>
      </c>
      <c r="L252" s="102">
        <v>0</v>
      </c>
      <c r="M252" s="102">
        <v>0</v>
      </c>
      <c r="N252" s="102">
        <v>0</v>
      </c>
      <c r="O252" s="102">
        <v>0</v>
      </c>
      <c r="P252" s="102">
        <v>0</v>
      </c>
      <c r="Q252" s="103">
        <v>645.6</v>
      </c>
    </row>
    <row r="253" spans="2:18" outlineLevel="1" x14ac:dyDescent="0.3">
      <c r="B253" t="s">
        <v>684</v>
      </c>
      <c r="C253" t="s">
        <v>1014</v>
      </c>
      <c r="D253" s="68"/>
      <c r="E253" s="68"/>
      <c r="F253" s="68">
        <v>3650</v>
      </c>
      <c r="G253" s="68">
        <v>3650</v>
      </c>
      <c r="H253" s="68">
        <v>3650</v>
      </c>
      <c r="I253" s="68">
        <v>3650</v>
      </c>
      <c r="J253" s="68"/>
      <c r="K253" s="68"/>
      <c r="L253" s="68"/>
      <c r="M253" s="68"/>
      <c r="N253" s="68"/>
      <c r="O253" s="68"/>
      <c r="P253" s="68"/>
      <c r="Q253" s="67">
        <f>SUM($C253:P253)</f>
        <v>14600</v>
      </c>
    </row>
    <row r="254" spans="2:18" outlineLevel="1" x14ac:dyDescent="0.3">
      <c r="B254" t="s">
        <v>686</v>
      </c>
      <c r="C254" t="s">
        <v>1031</v>
      </c>
      <c r="D254" s="68"/>
      <c r="E254" s="68"/>
      <c r="F254" s="68"/>
      <c r="G254" s="68">
        <v>187.2</v>
      </c>
      <c r="H254" s="68"/>
      <c r="I254" s="68"/>
      <c r="J254" s="68"/>
      <c r="K254" s="68"/>
      <c r="L254" s="68"/>
      <c r="M254" s="68"/>
      <c r="N254" s="68"/>
      <c r="O254" s="68"/>
      <c r="P254" s="68"/>
      <c r="Q254" s="67">
        <f>SUM($C254:P254)</f>
        <v>187.2</v>
      </c>
    </row>
    <row r="255" spans="2:18" outlineLevel="1" x14ac:dyDescent="0.3">
      <c r="B255" t="s">
        <v>683</v>
      </c>
      <c r="C255" t="s">
        <v>1017</v>
      </c>
      <c r="D255" s="68"/>
      <c r="E255" s="68"/>
      <c r="F255" s="68"/>
      <c r="G255" s="68"/>
      <c r="H255" s="68"/>
      <c r="I255" s="68">
        <v>93.6</v>
      </c>
      <c r="J255" s="68"/>
      <c r="K255" s="68"/>
      <c r="L255" s="68"/>
      <c r="M255" s="68"/>
      <c r="N255" s="68"/>
      <c r="O255" s="68"/>
      <c r="P255" s="68"/>
      <c r="Q255" s="67">
        <f>SUM($C255:P255)</f>
        <v>93.6</v>
      </c>
    </row>
    <row r="256" spans="2:18" outlineLevel="1" x14ac:dyDescent="0.3">
      <c r="B256" t="s">
        <v>1037</v>
      </c>
      <c r="C256" t="s">
        <v>1036</v>
      </c>
      <c r="D256" s="68"/>
      <c r="E256" s="68"/>
      <c r="F256" s="68">
        <v>15</v>
      </c>
      <c r="G256" s="68">
        <v>15</v>
      </c>
      <c r="H256" s="68">
        <v>15</v>
      </c>
      <c r="I256" s="68">
        <v>15</v>
      </c>
      <c r="J256" s="68"/>
      <c r="K256" s="68"/>
      <c r="L256" s="68"/>
      <c r="M256" s="68"/>
      <c r="N256" s="68"/>
      <c r="O256" s="68"/>
      <c r="P256" s="68"/>
      <c r="Q256" s="67">
        <f>SUM($C256:P256)</f>
        <v>60</v>
      </c>
    </row>
    <row r="257" spans="2:18" outlineLevel="1" x14ac:dyDescent="0.3">
      <c r="B257" t="s">
        <v>1061</v>
      </c>
      <c r="C257" t="s">
        <v>1062</v>
      </c>
      <c r="D257" s="68"/>
      <c r="E257" s="68"/>
      <c r="F257" s="68">
        <v>-50</v>
      </c>
      <c r="G257" s="68">
        <v>-50</v>
      </c>
      <c r="H257" s="68">
        <v>-50</v>
      </c>
      <c r="I257" s="68">
        <v>-50</v>
      </c>
      <c r="J257" s="68"/>
      <c r="K257" s="68"/>
      <c r="L257" s="68"/>
      <c r="M257" s="68"/>
      <c r="N257" s="68"/>
      <c r="O257" s="68"/>
      <c r="P257" s="68"/>
      <c r="Q257" s="67">
        <f>SUM($C257:P257)</f>
        <v>-200</v>
      </c>
    </row>
    <row r="258" spans="2:18" outlineLevel="1" x14ac:dyDescent="0.3">
      <c r="B258" t="s">
        <v>993</v>
      </c>
      <c r="C258" t="s">
        <v>1018</v>
      </c>
      <c r="D258" s="68"/>
      <c r="E258" s="68"/>
      <c r="F258" s="68"/>
      <c r="G258" s="68">
        <v>-15.35</v>
      </c>
      <c r="H258" s="68">
        <v>-18.16</v>
      </c>
      <c r="I258" s="68">
        <v>-14.97</v>
      </c>
      <c r="J258" s="68"/>
      <c r="K258" s="68"/>
      <c r="L258" s="68"/>
      <c r="M258" s="68"/>
      <c r="N258" s="68"/>
      <c r="O258" s="68"/>
      <c r="P258" s="68"/>
      <c r="Q258" s="67">
        <f>SUM($C258:P258)</f>
        <v>-48.48</v>
      </c>
    </row>
    <row r="259" spans="2:18" outlineLevel="1" x14ac:dyDescent="0.3">
      <c r="B259" t="s">
        <v>995</v>
      </c>
      <c r="C259" t="s">
        <v>1019</v>
      </c>
      <c r="D259" s="68"/>
      <c r="E259" s="68"/>
      <c r="F259" s="68"/>
      <c r="G259" s="68">
        <v>-209.53</v>
      </c>
      <c r="H259" s="68">
        <v>-209.53</v>
      </c>
      <c r="I259" s="68">
        <v>-209.53</v>
      </c>
      <c r="J259" s="68"/>
      <c r="K259" s="68"/>
      <c r="L259" s="68"/>
      <c r="M259" s="68"/>
      <c r="N259" s="68"/>
      <c r="O259" s="68"/>
      <c r="P259" s="68"/>
      <c r="Q259" s="67">
        <f>SUM($C259:P259)</f>
        <v>-628.59</v>
      </c>
    </row>
    <row r="260" spans="2:18" outlineLevel="1" x14ac:dyDescent="0.3">
      <c r="B260" t="s">
        <v>1020</v>
      </c>
      <c r="C260" t="s">
        <v>1021</v>
      </c>
      <c r="D260" s="68"/>
      <c r="E260" s="68"/>
      <c r="F260" s="68"/>
      <c r="G260" s="68"/>
      <c r="H260" s="68">
        <v>890.98</v>
      </c>
      <c r="I260" s="68"/>
      <c r="J260" s="68"/>
      <c r="K260" s="68"/>
      <c r="L260" s="68"/>
      <c r="M260" s="68"/>
      <c r="N260" s="68"/>
      <c r="O260" s="68"/>
      <c r="P260" s="68"/>
      <c r="Q260" s="67">
        <f>SUM($C260:P260)</f>
        <v>890.98</v>
      </c>
    </row>
    <row r="261" spans="2:18" outlineLevel="1" x14ac:dyDescent="0.3">
      <c r="B261" t="s">
        <v>1022</v>
      </c>
      <c r="C261" t="s">
        <v>1023</v>
      </c>
      <c r="D261" s="68"/>
      <c r="E261" s="68"/>
      <c r="F261" s="68">
        <v>-1367.08</v>
      </c>
      <c r="G261" s="68">
        <v>-1263.25</v>
      </c>
      <c r="H261" s="68">
        <v>-1261</v>
      </c>
      <c r="I261" s="68">
        <v>-1309.58</v>
      </c>
      <c r="J261" s="68"/>
      <c r="K261" s="68"/>
      <c r="L261" s="68"/>
      <c r="M261" s="68"/>
      <c r="N261" s="68"/>
      <c r="O261" s="68"/>
      <c r="P261" s="68"/>
      <c r="Q261" s="67">
        <f>SUM($C261:P261)</f>
        <v>-5200.91</v>
      </c>
    </row>
    <row r="262" spans="2:18" outlineLevel="1" x14ac:dyDescent="0.3">
      <c r="B262" t="s">
        <v>1024</v>
      </c>
      <c r="C262" t="s">
        <v>1025</v>
      </c>
      <c r="D262" s="68"/>
      <c r="E262" s="68"/>
      <c r="F262" s="68"/>
      <c r="G262" s="68">
        <v>-91.88</v>
      </c>
      <c r="H262" s="68">
        <v>-437.29</v>
      </c>
      <c r="I262" s="68"/>
      <c r="J262" s="68"/>
      <c r="K262" s="68"/>
      <c r="L262" s="68"/>
      <c r="M262" s="68"/>
      <c r="N262" s="68"/>
      <c r="O262" s="68"/>
      <c r="P262" s="68"/>
      <c r="Q262" s="67">
        <f>SUM($C262:P262)</f>
        <v>-529.17000000000007</v>
      </c>
    </row>
    <row r="263" spans="2:18" outlineLevel="1" x14ac:dyDescent="0.3">
      <c r="B263" s="101" t="s">
        <v>1163</v>
      </c>
      <c r="C263" s="1" t="s">
        <v>1093</v>
      </c>
      <c r="D263" s="67">
        <f t="shared" ref="D263:Q263" si="28">SUM(D253:D262)</f>
        <v>0</v>
      </c>
      <c r="E263" s="67">
        <f t="shared" si="28"/>
        <v>0</v>
      </c>
      <c r="F263" s="67">
        <f t="shared" si="28"/>
        <v>2247.92</v>
      </c>
      <c r="G263" s="67">
        <f t="shared" si="28"/>
        <v>2222.1899999999996</v>
      </c>
      <c r="H263" s="67">
        <f t="shared" si="28"/>
        <v>2580</v>
      </c>
      <c r="I263" s="67">
        <f t="shared" si="28"/>
        <v>2174.52</v>
      </c>
      <c r="J263" s="67">
        <f t="shared" si="28"/>
        <v>0</v>
      </c>
      <c r="K263" s="67">
        <f t="shared" si="28"/>
        <v>0</v>
      </c>
      <c r="L263" s="67">
        <f t="shared" si="28"/>
        <v>0</v>
      </c>
      <c r="M263" s="67">
        <f t="shared" si="28"/>
        <v>0</v>
      </c>
      <c r="N263" s="67">
        <f t="shared" si="28"/>
        <v>0</v>
      </c>
      <c r="O263" s="67">
        <f t="shared" si="28"/>
        <v>0</v>
      </c>
      <c r="P263" s="67">
        <f t="shared" si="28"/>
        <v>0</v>
      </c>
      <c r="Q263" s="67">
        <f t="shared" si="28"/>
        <v>9224.630000000001</v>
      </c>
    </row>
    <row r="264" spans="2:18" outlineLevel="1" x14ac:dyDescent="0.3">
      <c r="B264" t="s">
        <v>1063</v>
      </c>
      <c r="C264" t="s">
        <v>1030</v>
      </c>
      <c r="D264" s="68"/>
      <c r="E264" s="68"/>
      <c r="F264" s="68">
        <v>2247.92</v>
      </c>
      <c r="G264" s="68">
        <v>2222.19</v>
      </c>
      <c r="H264" s="68">
        <v>2580</v>
      </c>
      <c r="I264" s="68">
        <v>2174.52</v>
      </c>
      <c r="J264" s="68"/>
      <c r="K264" s="68"/>
      <c r="L264" s="68"/>
      <c r="M264" s="68"/>
      <c r="N264" s="68"/>
      <c r="O264" s="68"/>
      <c r="P264" s="68"/>
      <c r="Q264" s="67">
        <f>SUM($C264:P264)</f>
        <v>9224.630000000001</v>
      </c>
    </row>
    <row r="265" spans="2:18" x14ac:dyDescent="0.3">
      <c r="B265" s="101" t="s">
        <v>1164</v>
      </c>
      <c r="C265" s="1" t="s">
        <v>1095</v>
      </c>
      <c r="D265" s="67">
        <f t="shared" ref="D265:Q265" si="29">SUM(D264:D264)</f>
        <v>0</v>
      </c>
      <c r="E265" s="67">
        <f t="shared" si="29"/>
        <v>0</v>
      </c>
      <c r="F265" s="67">
        <f t="shared" si="29"/>
        <v>2247.92</v>
      </c>
      <c r="G265" s="67">
        <f t="shared" si="29"/>
        <v>2222.19</v>
      </c>
      <c r="H265" s="67">
        <f t="shared" si="29"/>
        <v>2580</v>
      </c>
      <c r="I265" s="67">
        <f t="shared" si="29"/>
        <v>2174.52</v>
      </c>
      <c r="J265" s="67">
        <f t="shared" si="29"/>
        <v>0</v>
      </c>
      <c r="K265" s="67">
        <f t="shared" si="29"/>
        <v>0</v>
      </c>
      <c r="L265" s="67">
        <f t="shared" si="29"/>
        <v>0</v>
      </c>
      <c r="M265" s="67">
        <f t="shared" si="29"/>
        <v>0</v>
      </c>
      <c r="N265" s="67">
        <f t="shared" si="29"/>
        <v>0</v>
      </c>
      <c r="O265" s="67">
        <f t="shared" si="29"/>
        <v>0</v>
      </c>
      <c r="P265" s="67">
        <f t="shared" si="29"/>
        <v>0</v>
      </c>
      <c r="Q265" s="67">
        <f t="shared" si="29"/>
        <v>9224.630000000001</v>
      </c>
    </row>
    <row r="267" spans="2:18" x14ac:dyDescent="0.3">
      <c r="B267" t="s">
        <v>1165</v>
      </c>
      <c r="C267" t="s">
        <v>1090</v>
      </c>
      <c r="D267" s="3" t="s">
        <v>1096</v>
      </c>
      <c r="E267" s="3" t="s">
        <v>1097</v>
      </c>
      <c r="F267" s="3" t="s">
        <v>1098</v>
      </c>
      <c r="G267" s="3" t="s">
        <v>1099</v>
      </c>
      <c r="H267" s="3" t="s">
        <v>1100</v>
      </c>
      <c r="I267" s="3" t="s">
        <v>1101</v>
      </c>
      <c r="J267" s="3" t="s">
        <v>1102</v>
      </c>
      <c r="K267" s="3" t="s">
        <v>1103</v>
      </c>
      <c r="L267" s="3" t="s">
        <v>1104</v>
      </c>
      <c r="M267" s="3" t="s">
        <v>1105</v>
      </c>
      <c r="N267" s="3" t="s">
        <v>1106</v>
      </c>
      <c r="O267" s="3" t="s">
        <v>1107</v>
      </c>
      <c r="P267" s="3" t="s">
        <v>1108</v>
      </c>
      <c r="Q267" s="57" t="s">
        <v>218</v>
      </c>
      <c r="R267" s="57"/>
    </row>
    <row r="268" spans="2:18" outlineLevel="1" x14ac:dyDescent="0.3">
      <c r="B268" t="s">
        <v>1052</v>
      </c>
      <c r="C268" t="s">
        <v>892</v>
      </c>
      <c r="D268" s="68"/>
      <c r="E268" s="68"/>
      <c r="F268" s="68">
        <v>10</v>
      </c>
      <c r="G268" s="68">
        <v>20</v>
      </c>
      <c r="H268" s="68">
        <v>49</v>
      </c>
      <c r="I268" s="68"/>
      <c r="J268" s="68"/>
      <c r="K268" s="68"/>
      <c r="L268" s="68"/>
      <c r="M268" s="68"/>
      <c r="N268" s="68"/>
      <c r="O268" s="68"/>
      <c r="P268" s="68"/>
      <c r="Q268" s="67">
        <f>SUM($C268:P268)</f>
        <v>79</v>
      </c>
    </row>
    <row r="269" spans="2:18" outlineLevel="1" x14ac:dyDescent="0.3">
      <c r="B269" t="s">
        <v>1026</v>
      </c>
      <c r="C269" t="s">
        <v>892</v>
      </c>
      <c r="D269" s="68"/>
      <c r="E269" s="68"/>
      <c r="F269" s="68">
        <v>10</v>
      </c>
      <c r="G269" s="68">
        <v>20</v>
      </c>
      <c r="H269" s="68">
        <v>49</v>
      </c>
      <c r="I269" s="68"/>
      <c r="J269" s="68"/>
      <c r="K269" s="68"/>
      <c r="L269" s="68"/>
      <c r="M269" s="68"/>
      <c r="N269" s="68"/>
      <c r="O269" s="68"/>
      <c r="P269" s="68"/>
      <c r="Q269" s="67">
        <f>SUM($C269:P269)</f>
        <v>79</v>
      </c>
    </row>
    <row r="270" spans="2:18" outlineLevel="1" x14ac:dyDescent="0.3">
      <c r="B270" t="s">
        <v>1027</v>
      </c>
      <c r="C270" t="s">
        <v>892</v>
      </c>
      <c r="D270" s="68"/>
      <c r="E270" s="68"/>
      <c r="F270" s="68">
        <v>10</v>
      </c>
      <c r="G270" s="68">
        <v>20</v>
      </c>
      <c r="H270" s="68">
        <v>49</v>
      </c>
      <c r="I270" s="68"/>
      <c r="J270" s="68"/>
      <c r="K270" s="68"/>
      <c r="L270" s="68"/>
      <c r="M270" s="68"/>
      <c r="N270" s="68"/>
      <c r="O270" s="68"/>
      <c r="P270" s="68"/>
      <c r="Q270" s="67">
        <f>SUM($C270:P270)</f>
        <v>79</v>
      </c>
    </row>
    <row r="271" spans="2:18" outlineLevel="1" x14ac:dyDescent="0.3">
      <c r="B271" s="101" t="s">
        <v>1166</v>
      </c>
      <c r="D271" s="102">
        <v>0</v>
      </c>
      <c r="E271" s="102">
        <v>0</v>
      </c>
      <c r="F271" s="102">
        <v>10</v>
      </c>
      <c r="G271" s="102">
        <v>20</v>
      </c>
      <c r="H271" s="102">
        <v>49</v>
      </c>
      <c r="I271" s="102">
        <v>0</v>
      </c>
      <c r="J271" s="102">
        <v>0</v>
      </c>
      <c r="K271" s="102">
        <v>0</v>
      </c>
      <c r="L271" s="102">
        <v>0</v>
      </c>
      <c r="M271" s="102">
        <v>0</v>
      </c>
      <c r="N271" s="102">
        <v>0</v>
      </c>
      <c r="O271" s="102">
        <v>0</v>
      </c>
      <c r="P271" s="102">
        <v>0</v>
      </c>
      <c r="Q271" s="103">
        <v>79</v>
      </c>
    </row>
    <row r="272" spans="2:18" outlineLevel="1" x14ac:dyDescent="0.3">
      <c r="B272" t="s">
        <v>684</v>
      </c>
      <c r="C272" t="s">
        <v>1014</v>
      </c>
      <c r="D272" s="68"/>
      <c r="E272" s="68"/>
      <c r="F272" s="68">
        <v>64.900000000000006</v>
      </c>
      <c r="G272" s="68">
        <v>129.80000000000001</v>
      </c>
      <c r="H272" s="68">
        <v>318.01</v>
      </c>
      <c r="I272" s="68"/>
      <c r="J272" s="68"/>
      <c r="K272" s="68"/>
      <c r="L272" s="68"/>
      <c r="M272" s="68"/>
      <c r="N272" s="68"/>
      <c r="O272" s="68"/>
      <c r="P272" s="68"/>
      <c r="Q272" s="67">
        <f>SUM($C272:P272)</f>
        <v>512.71</v>
      </c>
    </row>
    <row r="273" spans="2:18" outlineLevel="1" x14ac:dyDescent="0.3">
      <c r="B273" t="s">
        <v>1048</v>
      </c>
      <c r="C273" t="s">
        <v>1049</v>
      </c>
      <c r="D273" s="68"/>
      <c r="E273" s="68"/>
      <c r="F273" s="68"/>
      <c r="G273" s="68">
        <v>15</v>
      </c>
      <c r="H273" s="68">
        <v>32</v>
      </c>
      <c r="I273" s="68"/>
      <c r="J273" s="68"/>
      <c r="K273" s="68"/>
      <c r="L273" s="68"/>
      <c r="M273" s="68"/>
      <c r="N273" s="68"/>
      <c r="O273" s="68"/>
      <c r="P273" s="68"/>
      <c r="Q273" s="67">
        <f>SUM($C273:P273)</f>
        <v>47</v>
      </c>
    </row>
    <row r="274" spans="2:18" outlineLevel="1" x14ac:dyDescent="0.3">
      <c r="B274" t="s">
        <v>993</v>
      </c>
      <c r="C274" t="s">
        <v>1018</v>
      </c>
      <c r="D274" s="68"/>
      <c r="E274" s="68"/>
      <c r="F274" s="68"/>
      <c r="G274" s="68">
        <v>-0.52</v>
      </c>
      <c r="H274" s="68">
        <v>-1.44</v>
      </c>
      <c r="I274" s="68"/>
      <c r="J274" s="68"/>
      <c r="K274" s="68"/>
      <c r="L274" s="68"/>
      <c r="M274" s="68"/>
      <c r="N274" s="68"/>
      <c r="O274" s="68"/>
      <c r="P274" s="68"/>
      <c r="Q274" s="67">
        <f>SUM($C274:P274)</f>
        <v>-1.96</v>
      </c>
    </row>
    <row r="275" spans="2:18" outlineLevel="1" x14ac:dyDescent="0.3">
      <c r="B275" t="s">
        <v>1020</v>
      </c>
      <c r="C275" t="s">
        <v>1021</v>
      </c>
      <c r="D275" s="68"/>
      <c r="E275" s="68"/>
      <c r="F275" s="68"/>
      <c r="G275" s="68"/>
      <c r="H275" s="68">
        <v>41.01</v>
      </c>
      <c r="I275" s="68"/>
      <c r="J275" s="68"/>
      <c r="K275" s="68"/>
      <c r="L275" s="68"/>
      <c r="M275" s="68"/>
      <c r="N275" s="68"/>
      <c r="O275" s="68"/>
      <c r="P275" s="68"/>
      <c r="Q275" s="67">
        <f>SUM($C275:P275)</f>
        <v>41.01</v>
      </c>
    </row>
    <row r="276" spans="2:18" outlineLevel="1" x14ac:dyDescent="0.3">
      <c r="B276" t="s">
        <v>1022</v>
      </c>
      <c r="C276" t="s">
        <v>1023</v>
      </c>
      <c r="D276" s="68"/>
      <c r="E276" s="68"/>
      <c r="F276" s="68">
        <v>-23.33</v>
      </c>
      <c r="G276" s="68">
        <v>-46.67</v>
      </c>
      <c r="H276" s="68">
        <v>-116.83</v>
      </c>
      <c r="I276" s="68"/>
      <c r="J276" s="68"/>
      <c r="K276" s="68"/>
      <c r="L276" s="68"/>
      <c r="M276" s="68"/>
      <c r="N276" s="68"/>
      <c r="O276" s="68"/>
      <c r="P276" s="68"/>
      <c r="Q276" s="67">
        <f>SUM($C276:P276)</f>
        <v>-186.82999999999998</v>
      </c>
    </row>
    <row r="277" spans="2:18" outlineLevel="1" x14ac:dyDescent="0.3">
      <c r="B277" t="s">
        <v>1024</v>
      </c>
      <c r="C277" t="s">
        <v>1025</v>
      </c>
      <c r="D277" s="68"/>
      <c r="E277" s="68"/>
      <c r="F277" s="68"/>
      <c r="G277" s="68"/>
      <c r="H277" s="68">
        <v>-15.21</v>
      </c>
      <c r="I277" s="68"/>
      <c r="J277" s="68"/>
      <c r="K277" s="68"/>
      <c r="L277" s="68"/>
      <c r="M277" s="68"/>
      <c r="N277" s="68"/>
      <c r="O277" s="68"/>
      <c r="P277" s="68"/>
      <c r="Q277" s="67">
        <f>SUM($C277:P277)</f>
        <v>-15.21</v>
      </c>
    </row>
    <row r="278" spans="2:18" outlineLevel="1" x14ac:dyDescent="0.3">
      <c r="B278" s="101" t="s">
        <v>1167</v>
      </c>
      <c r="C278" s="1" t="s">
        <v>1093</v>
      </c>
      <c r="D278" s="67">
        <f t="shared" ref="D278:Q278" si="30">SUM(D272:D277)</f>
        <v>0</v>
      </c>
      <c r="E278" s="67">
        <f t="shared" si="30"/>
        <v>0</v>
      </c>
      <c r="F278" s="67">
        <f t="shared" si="30"/>
        <v>41.570000000000007</v>
      </c>
      <c r="G278" s="67">
        <f t="shared" si="30"/>
        <v>97.61</v>
      </c>
      <c r="H278" s="67">
        <f t="shared" si="30"/>
        <v>257.54000000000002</v>
      </c>
      <c r="I278" s="67">
        <f t="shared" si="30"/>
        <v>0</v>
      </c>
      <c r="J278" s="67">
        <f t="shared" si="30"/>
        <v>0</v>
      </c>
      <c r="K278" s="67">
        <f t="shared" si="30"/>
        <v>0</v>
      </c>
      <c r="L278" s="67">
        <f t="shared" si="30"/>
        <v>0</v>
      </c>
      <c r="M278" s="67">
        <f t="shared" si="30"/>
        <v>0</v>
      </c>
      <c r="N278" s="67">
        <f t="shared" si="30"/>
        <v>0</v>
      </c>
      <c r="O278" s="67">
        <f t="shared" si="30"/>
        <v>0</v>
      </c>
      <c r="P278" s="67">
        <f t="shared" si="30"/>
        <v>0</v>
      </c>
      <c r="Q278" s="67">
        <f t="shared" si="30"/>
        <v>396.72</v>
      </c>
    </row>
    <row r="279" spans="2:18" outlineLevel="1" x14ac:dyDescent="0.3">
      <c r="B279" t="s">
        <v>1064</v>
      </c>
      <c r="C279" t="s">
        <v>1030</v>
      </c>
      <c r="D279" s="68"/>
      <c r="E279" s="68"/>
      <c r="F279" s="68">
        <v>41.57</v>
      </c>
      <c r="G279" s="68">
        <v>97.61</v>
      </c>
      <c r="H279" s="68">
        <v>257.54000000000002</v>
      </c>
      <c r="I279" s="68"/>
      <c r="J279" s="68"/>
      <c r="K279" s="68"/>
      <c r="L279" s="68"/>
      <c r="M279" s="68"/>
      <c r="N279" s="68"/>
      <c r="O279" s="68"/>
      <c r="P279" s="68"/>
      <c r="Q279" s="67">
        <f>SUM($C279:P279)</f>
        <v>396.72</v>
      </c>
    </row>
    <row r="280" spans="2:18" x14ac:dyDescent="0.3">
      <c r="B280" s="101" t="s">
        <v>1168</v>
      </c>
      <c r="C280" s="1" t="s">
        <v>1095</v>
      </c>
      <c r="D280" s="67">
        <f t="shared" ref="D280:Q280" si="31">SUM(D279:D279)</f>
        <v>0</v>
      </c>
      <c r="E280" s="67">
        <f t="shared" si="31"/>
        <v>0</v>
      </c>
      <c r="F280" s="67">
        <f t="shared" si="31"/>
        <v>41.57</v>
      </c>
      <c r="G280" s="67">
        <f t="shared" si="31"/>
        <v>97.61</v>
      </c>
      <c r="H280" s="67">
        <f t="shared" si="31"/>
        <v>257.54000000000002</v>
      </c>
      <c r="I280" s="67">
        <f t="shared" si="31"/>
        <v>0</v>
      </c>
      <c r="J280" s="67">
        <f t="shared" si="31"/>
        <v>0</v>
      </c>
      <c r="K280" s="67">
        <f t="shared" si="31"/>
        <v>0</v>
      </c>
      <c r="L280" s="67">
        <f t="shared" si="31"/>
        <v>0</v>
      </c>
      <c r="M280" s="67">
        <f t="shared" si="31"/>
        <v>0</v>
      </c>
      <c r="N280" s="67">
        <f t="shared" si="31"/>
        <v>0</v>
      </c>
      <c r="O280" s="67">
        <f t="shared" si="31"/>
        <v>0</v>
      </c>
      <c r="P280" s="67">
        <f t="shared" si="31"/>
        <v>0</v>
      </c>
      <c r="Q280" s="67">
        <f t="shared" si="31"/>
        <v>396.72</v>
      </c>
    </row>
    <row r="282" spans="2:18" x14ac:dyDescent="0.3">
      <c r="B282" t="s">
        <v>1169</v>
      </c>
      <c r="C282" t="s">
        <v>1090</v>
      </c>
      <c r="D282" s="3" t="s">
        <v>1096</v>
      </c>
      <c r="E282" s="3" t="s">
        <v>1097</v>
      </c>
      <c r="F282" s="3" t="s">
        <v>1098</v>
      </c>
      <c r="G282" s="3" t="s">
        <v>1099</v>
      </c>
      <c r="H282" s="3" t="s">
        <v>1100</v>
      </c>
      <c r="I282" s="3" t="s">
        <v>1101</v>
      </c>
      <c r="J282" s="3" t="s">
        <v>1102</v>
      </c>
      <c r="K282" s="3" t="s">
        <v>1103</v>
      </c>
      <c r="L282" s="3" t="s">
        <v>1104</v>
      </c>
      <c r="M282" s="3" t="s">
        <v>1105</v>
      </c>
      <c r="N282" s="3" t="s">
        <v>1106</v>
      </c>
      <c r="O282" s="3" t="s">
        <v>1107</v>
      </c>
      <c r="P282" s="3" t="s">
        <v>1108</v>
      </c>
      <c r="Q282" s="57" t="s">
        <v>218</v>
      </c>
      <c r="R282" s="57"/>
    </row>
    <row r="283" spans="2:18" outlineLevel="1" x14ac:dyDescent="0.3">
      <c r="B283" t="s">
        <v>1026</v>
      </c>
      <c r="C283" t="s">
        <v>892</v>
      </c>
      <c r="D283" s="68"/>
      <c r="E283" s="68"/>
      <c r="F283" s="68">
        <v>165.6</v>
      </c>
      <c r="G283" s="68">
        <v>158.4</v>
      </c>
      <c r="H283" s="68">
        <v>166.2</v>
      </c>
      <c r="I283" s="68">
        <v>158.4</v>
      </c>
      <c r="J283" s="68"/>
      <c r="K283" s="68"/>
      <c r="L283" s="68"/>
      <c r="M283" s="68"/>
      <c r="N283" s="68"/>
      <c r="O283" s="68"/>
      <c r="P283" s="68"/>
      <c r="Q283" s="67">
        <f>SUM($C283:P283)</f>
        <v>648.6</v>
      </c>
    </row>
    <row r="284" spans="2:18" outlineLevel="1" x14ac:dyDescent="0.3">
      <c r="B284" t="s">
        <v>1027</v>
      </c>
      <c r="C284" t="s">
        <v>892</v>
      </c>
      <c r="D284" s="68"/>
      <c r="E284" s="68"/>
      <c r="F284" s="68">
        <v>156</v>
      </c>
      <c r="G284" s="68">
        <v>156</v>
      </c>
      <c r="H284" s="68">
        <v>171</v>
      </c>
      <c r="I284" s="68">
        <v>156</v>
      </c>
      <c r="J284" s="68"/>
      <c r="K284" s="68"/>
      <c r="L284" s="68"/>
      <c r="M284" s="68"/>
      <c r="N284" s="68"/>
      <c r="O284" s="68"/>
      <c r="P284" s="68"/>
      <c r="Q284" s="67">
        <f>SUM($C284:P284)</f>
        <v>639</v>
      </c>
    </row>
    <row r="285" spans="2:18" outlineLevel="1" x14ac:dyDescent="0.3">
      <c r="B285" s="101" t="s">
        <v>1170</v>
      </c>
      <c r="D285" s="102">
        <v>0</v>
      </c>
      <c r="E285" s="102">
        <v>0</v>
      </c>
      <c r="F285" s="102">
        <v>165.6</v>
      </c>
      <c r="G285" s="102">
        <v>158.4</v>
      </c>
      <c r="H285" s="102">
        <v>166.2</v>
      </c>
      <c r="I285" s="102">
        <v>158.4</v>
      </c>
      <c r="J285" s="102">
        <v>0</v>
      </c>
      <c r="K285" s="102">
        <v>0</v>
      </c>
      <c r="L285" s="102">
        <v>0</v>
      </c>
      <c r="M285" s="102">
        <v>0</v>
      </c>
      <c r="N285" s="102">
        <v>0</v>
      </c>
      <c r="O285" s="102">
        <v>0</v>
      </c>
      <c r="P285" s="102">
        <v>0</v>
      </c>
      <c r="Q285" s="103">
        <v>648.6</v>
      </c>
    </row>
    <row r="286" spans="2:18" outlineLevel="1" x14ac:dyDescent="0.3">
      <c r="B286" t="s">
        <v>1065</v>
      </c>
      <c r="C286" t="s">
        <v>1066</v>
      </c>
      <c r="D286" s="68"/>
      <c r="E286" s="68"/>
      <c r="F286" s="68">
        <v>100</v>
      </c>
      <c r="G286" s="68">
        <v>100</v>
      </c>
      <c r="H286" s="68">
        <v>100</v>
      </c>
      <c r="I286" s="68">
        <v>100</v>
      </c>
      <c r="J286" s="68"/>
      <c r="K286" s="68"/>
      <c r="L286" s="68"/>
      <c r="M286" s="68"/>
      <c r="N286" s="68"/>
      <c r="O286" s="68"/>
      <c r="P286" s="68"/>
      <c r="Q286" s="67">
        <f>SUM($C286:P286)</f>
        <v>400</v>
      </c>
    </row>
    <row r="287" spans="2:18" outlineLevel="1" x14ac:dyDescent="0.3">
      <c r="B287" t="s">
        <v>993</v>
      </c>
      <c r="C287" t="s">
        <v>1018</v>
      </c>
      <c r="D287" s="68"/>
      <c r="E287" s="68"/>
      <c r="F287" s="68"/>
      <c r="G287" s="68">
        <v>-0.4</v>
      </c>
      <c r="H287" s="68">
        <v>-0.4</v>
      </c>
      <c r="I287" s="68">
        <v>-0.4</v>
      </c>
      <c r="J287" s="68"/>
      <c r="K287" s="68"/>
      <c r="L287" s="68"/>
      <c r="M287" s="68"/>
      <c r="N287" s="68"/>
      <c r="O287" s="68"/>
      <c r="P287" s="68"/>
      <c r="Q287" s="67">
        <f>SUM($C287:P287)</f>
        <v>-1.2000000000000002</v>
      </c>
    </row>
    <row r="288" spans="2:18" outlineLevel="1" x14ac:dyDescent="0.3">
      <c r="B288" t="s">
        <v>1022</v>
      </c>
      <c r="C288" t="s">
        <v>1023</v>
      </c>
      <c r="D288" s="68"/>
      <c r="E288" s="68"/>
      <c r="F288" s="68">
        <v>-36.67</v>
      </c>
      <c r="G288" s="68">
        <v>-36.67</v>
      </c>
      <c r="H288" s="68">
        <v>-36.67</v>
      </c>
      <c r="I288" s="68">
        <v>-36.67</v>
      </c>
      <c r="J288" s="68"/>
      <c r="K288" s="68"/>
      <c r="L288" s="68"/>
      <c r="M288" s="68"/>
      <c r="N288" s="68"/>
      <c r="O288" s="68"/>
      <c r="P288" s="68"/>
      <c r="Q288" s="67">
        <f>SUM($C288:P288)</f>
        <v>-146.68</v>
      </c>
    </row>
    <row r="289" spans="2:18" outlineLevel="1" x14ac:dyDescent="0.3">
      <c r="B289" s="101" t="s">
        <v>1171</v>
      </c>
      <c r="C289" s="1" t="s">
        <v>1093</v>
      </c>
      <c r="D289" s="67">
        <f t="shared" ref="D289:Q289" si="32">SUM(D286:D288)</f>
        <v>0</v>
      </c>
      <c r="E289" s="67">
        <f t="shared" si="32"/>
        <v>0</v>
      </c>
      <c r="F289" s="67">
        <f t="shared" si="32"/>
        <v>63.33</v>
      </c>
      <c r="G289" s="67">
        <f t="shared" si="32"/>
        <v>62.929999999999993</v>
      </c>
      <c r="H289" s="67">
        <f t="shared" si="32"/>
        <v>62.929999999999993</v>
      </c>
      <c r="I289" s="67">
        <f t="shared" si="32"/>
        <v>62.929999999999993</v>
      </c>
      <c r="J289" s="67">
        <f t="shared" si="32"/>
        <v>0</v>
      </c>
      <c r="K289" s="67">
        <f t="shared" si="32"/>
        <v>0</v>
      </c>
      <c r="L289" s="67">
        <f t="shared" si="32"/>
        <v>0</v>
      </c>
      <c r="M289" s="67">
        <f t="shared" si="32"/>
        <v>0</v>
      </c>
      <c r="N289" s="67">
        <f t="shared" si="32"/>
        <v>0</v>
      </c>
      <c r="O289" s="67">
        <f t="shared" si="32"/>
        <v>0</v>
      </c>
      <c r="P289" s="67">
        <f t="shared" si="32"/>
        <v>0</v>
      </c>
      <c r="Q289" s="67">
        <f t="shared" si="32"/>
        <v>252.12</v>
      </c>
    </row>
    <row r="290" spans="2:18" outlineLevel="1" x14ac:dyDescent="0.3">
      <c r="B290" t="s">
        <v>1067</v>
      </c>
      <c r="C290" t="s">
        <v>1030</v>
      </c>
      <c r="D290" s="68"/>
      <c r="E290" s="68"/>
      <c r="F290" s="68">
        <v>63.33</v>
      </c>
      <c r="G290" s="68">
        <v>62.93</v>
      </c>
      <c r="H290" s="68">
        <v>62.93</v>
      </c>
      <c r="I290" s="68">
        <v>62.93</v>
      </c>
      <c r="J290" s="68"/>
      <c r="K290" s="68"/>
      <c r="L290" s="68"/>
      <c r="M290" s="68"/>
      <c r="N290" s="68"/>
      <c r="O290" s="68"/>
      <c r="P290" s="68"/>
      <c r="Q290" s="67">
        <f>SUM($C290:P290)</f>
        <v>252.12</v>
      </c>
    </row>
    <row r="291" spans="2:18" x14ac:dyDescent="0.3">
      <c r="B291" s="101" t="s">
        <v>1172</v>
      </c>
      <c r="C291" s="1" t="s">
        <v>1095</v>
      </c>
      <c r="D291" s="67">
        <f t="shared" ref="D291:Q291" si="33">SUM(D290:D290)</f>
        <v>0</v>
      </c>
      <c r="E291" s="67">
        <f t="shared" si="33"/>
        <v>0</v>
      </c>
      <c r="F291" s="67">
        <f t="shared" si="33"/>
        <v>63.33</v>
      </c>
      <c r="G291" s="67">
        <f t="shared" si="33"/>
        <v>62.93</v>
      </c>
      <c r="H291" s="67">
        <f t="shared" si="33"/>
        <v>62.93</v>
      </c>
      <c r="I291" s="67">
        <f t="shared" si="33"/>
        <v>62.93</v>
      </c>
      <c r="J291" s="67">
        <f t="shared" si="33"/>
        <v>0</v>
      </c>
      <c r="K291" s="67">
        <f t="shared" si="33"/>
        <v>0</v>
      </c>
      <c r="L291" s="67">
        <f t="shared" si="33"/>
        <v>0</v>
      </c>
      <c r="M291" s="67">
        <f t="shared" si="33"/>
        <v>0</v>
      </c>
      <c r="N291" s="67">
        <f t="shared" si="33"/>
        <v>0</v>
      </c>
      <c r="O291" s="67">
        <f t="shared" si="33"/>
        <v>0</v>
      </c>
      <c r="P291" s="67">
        <f t="shared" si="33"/>
        <v>0</v>
      </c>
      <c r="Q291" s="67">
        <f t="shared" si="33"/>
        <v>252.12</v>
      </c>
    </row>
    <row r="293" spans="2:18" x14ac:dyDescent="0.3">
      <c r="B293" t="s">
        <v>1173</v>
      </c>
      <c r="C293" t="s">
        <v>1090</v>
      </c>
      <c r="D293" s="3" t="s">
        <v>1096</v>
      </c>
      <c r="E293" s="3" t="s">
        <v>1097</v>
      </c>
      <c r="F293" s="3" t="s">
        <v>1098</v>
      </c>
      <c r="G293" s="3" t="s">
        <v>1099</v>
      </c>
      <c r="H293" s="3" t="s">
        <v>1100</v>
      </c>
      <c r="I293" s="3" t="s">
        <v>1101</v>
      </c>
      <c r="J293" s="3" t="s">
        <v>1102</v>
      </c>
      <c r="K293" s="3" t="s">
        <v>1103</v>
      </c>
      <c r="L293" s="3" t="s">
        <v>1104</v>
      </c>
      <c r="M293" s="3" t="s">
        <v>1105</v>
      </c>
      <c r="N293" s="3" t="s">
        <v>1106</v>
      </c>
      <c r="O293" s="3" t="s">
        <v>1107</v>
      </c>
      <c r="P293" s="3" t="s">
        <v>1108</v>
      </c>
      <c r="Q293" s="57" t="s">
        <v>218</v>
      </c>
      <c r="R293" s="57"/>
    </row>
    <row r="294" spans="2:18" outlineLevel="1" x14ac:dyDescent="0.3">
      <c r="B294" t="s">
        <v>1026</v>
      </c>
      <c r="C294" t="s">
        <v>892</v>
      </c>
      <c r="D294" s="68"/>
      <c r="E294" s="68"/>
      <c r="F294" s="68"/>
      <c r="G294" s="68">
        <v>81</v>
      </c>
      <c r="H294" s="68">
        <v>96</v>
      </c>
      <c r="I294" s="68">
        <v>77</v>
      </c>
      <c r="J294" s="68"/>
      <c r="K294" s="68"/>
      <c r="L294" s="68"/>
      <c r="M294" s="68"/>
      <c r="N294" s="68"/>
      <c r="O294" s="68"/>
      <c r="P294" s="68"/>
      <c r="Q294" s="67">
        <f>SUM($C294:P294)</f>
        <v>254</v>
      </c>
    </row>
    <row r="295" spans="2:18" outlineLevel="1" x14ac:dyDescent="0.3">
      <c r="B295" t="s">
        <v>1027</v>
      </c>
      <c r="C295" t="s">
        <v>892</v>
      </c>
      <c r="D295" s="68"/>
      <c r="E295" s="68"/>
      <c r="F295" s="68"/>
      <c r="G295" s="68">
        <v>78</v>
      </c>
      <c r="H295" s="68">
        <v>98</v>
      </c>
      <c r="I295" s="68">
        <v>78</v>
      </c>
      <c r="J295" s="68"/>
      <c r="K295" s="68"/>
      <c r="L295" s="68"/>
      <c r="M295" s="68"/>
      <c r="N295" s="68"/>
      <c r="O295" s="68"/>
      <c r="P295" s="68"/>
      <c r="Q295" s="67">
        <f>SUM($C295:P295)</f>
        <v>254</v>
      </c>
    </row>
    <row r="296" spans="2:18" outlineLevel="1" x14ac:dyDescent="0.3">
      <c r="B296" t="s">
        <v>1028</v>
      </c>
      <c r="C296" t="s">
        <v>892</v>
      </c>
      <c r="D296" s="68"/>
      <c r="E296" s="68"/>
      <c r="F296" s="68"/>
      <c r="G296" s="68"/>
      <c r="H296" s="68">
        <v>20</v>
      </c>
      <c r="I296" s="68"/>
      <c r="J296" s="68"/>
      <c r="K296" s="68"/>
      <c r="L296" s="68"/>
      <c r="M296" s="68"/>
      <c r="N296" s="68"/>
      <c r="O296" s="68"/>
      <c r="P296" s="68"/>
      <c r="Q296" s="67">
        <f>SUM($C296:P296)</f>
        <v>20</v>
      </c>
    </row>
    <row r="297" spans="2:18" outlineLevel="1" x14ac:dyDescent="0.3">
      <c r="B297" s="101" t="s">
        <v>1174</v>
      </c>
      <c r="D297" s="102">
        <v>0</v>
      </c>
      <c r="E297" s="102">
        <v>0</v>
      </c>
      <c r="F297" s="102">
        <v>0</v>
      </c>
      <c r="G297" s="102">
        <v>81</v>
      </c>
      <c r="H297" s="102">
        <v>96</v>
      </c>
      <c r="I297" s="102">
        <v>77</v>
      </c>
      <c r="J297" s="102">
        <v>0</v>
      </c>
      <c r="K297" s="102">
        <v>0</v>
      </c>
      <c r="L297" s="102">
        <v>0</v>
      </c>
      <c r="M297" s="102">
        <v>0</v>
      </c>
      <c r="N297" s="102">
        <v>0</v>
      </c>
      <c r="O297" s="102">
        <v>0</v>
      </c>
      <c r="P297" s="102">
        <v>0</v>
      </c>
      <c r="Q297" s="103">
        <v>254</v>
      </c>
    </row>
    <row r="298" spans="2:18" outlineLevel="1" x14ac:dyDescent="0.3">
      <c r="B298" t="s">
        <v>684</v>
      </c>
      <c r="C298" t="s">
        <v>1014</v>
      </c>
      <c r="D298" s="68"/>
      <c r="E298" s="68"/>
      <c r="F298" s="68"/>
      <c r="G298" s="68">
        <v>1650</v>
      </c>
      <c r="H298" s="68">
        <v>1650</v>
      </c>
      <c r="I298" s="68">
        <v>1650</v>
      </c>
      <c r="J298" s="68"/>
      <c r="K298" s="68"/>
      <c r="L298" s="68"/>
      <c r="M298" s="68"/>
      <c r="N298" s="68"/>
      <c r="O298" s="68"/>
      <c r="P298" s="68"/>
      <c r="Q298" s="67">
        <f>SUM($C298:P298)</f>
        <v>4950</v>
      </c>
    </row>
    <row r="299" spans="2:18" outlineLevel="1" x14ac:dyDescent="0.3">
      <c r="B299" t="s">
        <v>1068</v>
      </c>
      <c r="C299" t="s">
        <v>1069</v>
      </c>
      <c r="D299" s="68"/>
      <c r="E299" s="68"/>
      <c r="F299" s="68"/>
      <c r="G299" s="68">
        <v>50</v>
      </c>
      <c r="H299" s="68">
        <v>50</v>
      </c>
      <c r="I299" s="68">
        <v>50</v>
      </c>
      <c r="J299" s="68"/>
      <c r="K299" s="68"/>
      <c r="L299" s="68"/>
      <c r="M299" s="68"/>
      <c r="N299" s="68"/>
      <c r="O299" s="68"/>
      <c r="P299" s="68"/>
      <c r="Q299" s="67">
        <f>SUM($C299:P299)</f>
        <v>150</v>
      </c>
    </row>
    <row r="300" spans="2:18" outlineLevel="1" x14ac:dyDescent="0.3">
      <c r="B300" t="s">
        <v>683</v>
      </c>
      <c r="C300" t="s">
        <v>1017</v>
      </c>
      <c r="D300" s="68"/>
      <c r="E300" s="68"/>
      <c r="F300" s="68"/>
      <c r="G300" s="68"/>
      <c r="H300" s="68">
        <v>423</v>
      </c>
      <c r="I300" s="68"/>
      <c r="J300" s="68"/>
      <c r="K300" s="68"/>
      <c r="L300" s="68"/>
      <c r="M300" s="68"/>
      <c r="N300" s="68"/>
      <c r="O300" s="68"/>
      <c r="P300" s="68"/>
      <c r="Q300" s="67">
        <f>SUM($C300:P300)</f>
        <v>423</v>
      </c>
    </row>
    <row r="301" spans="2:18" outlineLevel="1" x14ac:dyDescent="0.3">
      <c r="B301" t="s">
        <v>1048</v>
      </c>
      <c r="C301" t="s">
        <v>1049</v>
      </c>
      <c r="D301" s="68"/>
      <c r="E301" s="68"/>
      <c r="F301" s="68"/>
      <c r="G301" s="68">
        <v>10</v>
      </c>
      <c r="H301" s="68">
        <v>10</v>
      </c>
      <c r="I301" s="68">
        <v>10</v>
      </c>
      <c r="J301" s="68"/>
      <c r="K301" s="68"/>
      <c r="L301" s="68"/>
      <c r="M301" s="68"/>
      <c r="N301" s="68"/>
      <c r="O301" s="68"/>
      <c r="P301" s="68"/>
      <c r="Q301" s="67">
        <f>SUM($C301:P301)</f>
        <v>30</v>
      </c>
    </row>
    <row r="302" spans="2:18" outlineLevel="1" x14ac:dyDescent="0.3">
      <c r="B302" t="s">
        <v>993</v>
      </c>
      <c r="C302" t="s">
        <v>1018</v>
      </c>
      <c r="D302" s="68"/>
      <c r="E302" s="68"/>
      <c r="F302" s="68"/>
      <c r="G302" s="68">
        <v>-6.8</v>
      </c>
      <c r="H302" s="68">
        <v>-9.68</v>
      </c>
      <c r="I302" s="68">
        <v>-6.8</v>
      </c>
      <c r="J302" s="68"/>
      <c r="K302" s="68"/>
      <c r="L302" s="68"/>
      <c r="M302" s="68"/>
      <c r="N302" s="68"/>
      <c r="O302" s="68"/>
      <c r="P302" s="68"/>
      <c r="Q302" s="67">
        <f>SUM($C302:P302)</f>
        <v>-23.28</v>
      </c>
    </row>
    <row r="303" spans="2:18" outlineLevel="1" x14ac:dyDescent="0.3">
      <c r="B303" t="s">
        <v>995</v>
      </c>
      <c r="C303" t="s">
        <v>1019</v>
      </c>
      <c r="D303" s="68"/>
      <c r="E303" s="68"/>
      <c r="F303" s="68"/>
      <c r="G303" s="68">
        <v>-90.01</v>
      </c>
      <c r="H303" s="68">
        <v>-114.3</v>
      </c>
      <c r="I303" s="68">
        <v>-90.01</v>
      </c>
      <c r="J303" s="68"/>
      <c r="K303" s="68"/>
      <c r="L303" s="68"/>
      <c r="M303" s="68"/>
      <c r="N303" s="68"/>
      <c r="O303" s="68"/>
      <c r="P303" s="68"/>
      <c r="Q303" s="67">
        <f>SUM($C303:P303)</f>
        <v>-294.32</v>
      </c>
    </row>
    <row r="304" spans="2:18" outlineLevel="1" x14ac:dyDescent="0.3">
      <c r="B304" t="s">
        <v>1020</v>
      </c>
      <c r="C304" t="s">
        <v>1021</v>
      </c>
      <c r="D304" s="68"/>
      <c r="E304" s="68"/>
      <c r="F304" s="68"/>
      <c r="G304" s="68"/>
      <c r="H304" s="68">
        <v>297.83999999999997</v>
      </c>
      <c r="I304" s="68"/>
      <c r="J304" s="68"/>
      <c r="K304" s="68"/>
      <c r="L304" s="68"/>
      <c r="M304" s="68"/>
      <c r="N304" s="68"/>
      <c r="O304" s="68"/>
      <c r="P304" s="68"/>
      <c r="Q304" s="67">
        <f>SUM($C304:P304)</f>
        <v>297.83999999999997</v>
      </c>
    </row>
    <row r="305" spans="2:18" outlineLevel="1" x14ac:dyDescent="0.3">
      <c r="B305" t="s">
        <v>1022</v>
      </c>
      <c r="C305" t="s">
        <v>1023</v>
      </c>
      <c r="D305" s="68"/>
      <c r="E305" s="68"/>
      <c r="F305" s="68"/>
      <c r="G305" s="68">
        <v>-187.5</v>
      </c>
      <c r="H305" s="68">
        <v>-538.58000000000004</v>
      </c>
      <c r="I305" s="68">
        <v>-378.5</v>
      </c>
      <c r="J305" s="68"/>
      <c r="K305" s="68"/>
      <c r="L305" s="68"/>
      <c r="M305" s="68"/>
      <c r="N305" s="68"/>
      <c r="O305" s="68"/>
      <c r="P305" s="68"/>
      <c r="Q305" s="67">
        <f>SUM($C305:P305)</f>
        <v>-1104.58</v>
      </c>
    </row>
    <row r="306" spans="2:18" outlineLevel="1" x14ac:dyDescent="0.3">
      <c r="B306" t="s">
        <v>1024</v>
      </c>
      <c r="C306" t="s">
        <v>1025</v>
      </c>
      <c r="D306" s="68"/>
      <c r="E306" s="68"/>
      <c r="F306" s="68"/>
      <c r="G306" s="68"/>
      <c r="H306" s="68">
        <v>-120.36</v>
      </c>
      <c r="I306" s="68"/>
      <c r="J306" s="68"/>
      <c r="K306" s="68"/>
      <c r="L306" s="68"/>
      <c r="M306" s="68"/>
      <c r="N306" s="68"/>
      <c r="O306" s="68"/>
      <c r="P306" s="68"/>
      <c r="Q306" s="67">
        <f>SUM($C306:P306)</f>
        <v>-120.36</v>
      </c>
    </row>
    <row r="307" spans="2:18" outlineLevel="1" x14ac:dyDescent="0.3">
      <c r="B307" s="101" t="s">
        <v>1175</v>
      </c>
      <c r="C307" s="1" t="s">
        <v>1093</v>
      </c>
      <c r="D307" s="67">
        <f t="shared" ref="D307:Q307" si="34">SUM(D298:D306)</f>
        <v>0</v>
      </c>
      <c r="E307" s="67">
        <f t="shared" si="34"/>
        <v>0</v>
      </c>
      <c r="F307" s="67">
        <f t="shared" si="34"/>
        <v>0</v>
      </c>
      <c r="G307" s="67">
        <f t="shared" si="34"/>
        <v>1425.69</v>
      </c>
      <c r="H307" s="67">
        <f t="shared" si="34"/>
        <v>1647.9200000000003</v>
      </c>
      <c r="I307" s="67">
        <f t="shared" si="34"/>
        <v>1234.69</v>
      </c>
      <c r="J307" s="67">
        <f t="shared" si="34"/>
        <v>0</v>
      </c>
      <c r="K307" s="67">
        <f t="shared" si="34"/>
        <v>0</v>
      </c>
      <c r="L307" s="67">
        <f t="shared" si="34"/>
        <v>0</v>
      </c>
      <c r="M307" s="67">
        <f t="shared" si="34"/>
        <v>0</v>
      </c>
      <c r="N307" s="67">
        <f t="shared" si="34"/>
        <v>0</v>
      </c>
      <c r="O307" s="67">
        <f t="shared" si="34"/>
        <v>0</v>
      </c>
      <c r="P307" s="67">
        <f t="shared" si="34"/>
        <v>0</v>
      </c>
      <c r="Q307" s="67">
        <f t="shared" si="34"/>
        <v>4308.3000000000011</v>
      </c>
    </row>
    <row r="308" spans="2:18" outlineLevel="1" x14ac:dyDescent="0.3">
      <c r="B308" t="s">
        <v>1070</v>
      </c>
      <c r="C308" t="s">
        <v>1030</v>
      </c>
      <c r="D308" s="68"/>
      <c r="E308" s="68"/>
      <c r="F308" s="68"/>
      <c r="G308" s="68">
        <v>1425.69</v>
      </c>
      <c r="H308" s="68">
        <v>1647.92</v>
      </c>
      <c r="I308" s="68">
        <v>1234.69</v>
      </c>
      <c r="J308" s="68"/>
      <c r="K308" s="68"/>
      <c r="L308" s="68"/>
      <c r="M308" s="68"/>
      <c r="N308" s="68"/>
      <c r="O308" s="68"/>
      <c r="P308" s="68"/>
      <c r="Q308" s="67">
        <f>SUM($C308:P308)</f>
        <v>4308.3</v>
      </c>
    </row>
    <row r="309" spans="2:18" x14ac:dyDescent="0.3">
      <c r="B309" s="101" t="s">
        <v>1176</v>
      </c>
      <c r="C309" s="1" t="s">
        <v>1095</v>
      </c>
      <c r="D309" s="67">
        <f t="shared" ref="D309:Q309" si="35">SUM(D308:D308)</f>
        <v>0</v>
      </c>
      <c r="E309" s="67">
        <f t="shared" si="35"/>
        <v>0</v>
      </c>
      <c r="F309" s="67">
        <f t="shared" si="35"/>
        <v>0</v>
      </c>
      <c r="G309" s="67">
        <f t="shared" si="35"/>
        <v>1425.69</v>
      </c>
      <c r="H309" s="67">
        <f t="shared" si="35"/>
        <v>1647.92</v>
      </c>
      <c r="I309" s="67">
        <f t="shared" si="35"/>
        <v>1234.69</v>
      </c>
      <c r="J309" s="67">
        <f t="shared" si="35"/>
        <v>0</v>
      </c>
      <c r="K309" s="67">
        <f t="shared" si="35"/>
        <v>0</v>
      </c>
      <c r="L309" s="67">
        <f t="shared" si="35"/>
        <v>0</v>
      </c>
      <c r="M309" s="67">
        <f t="shared" si="35"/>
        <v>0</v>
      </c>
      <c r="N309" s="67">
        <f t="shared" si="35"/>
        <v>0</v>
      </c>
      <c r="O309" s="67">
        <f t="shared" si="35"/>
        <v>0</v>
      </c>
      <c r="P309" s="67">
        <f t="shared" si="35"/>
        <v>0</v>
      </c>
      <c r="Q309" s="67">
        <f t="shared" si="35"/>
        <v>4308.3</v>
      </c>
    </row>
    <row r="311" spans="2:18" x14ac:dyDescent="0.3">
      <c r="B311" t="s">
        <v>1177</v>
      </c>
      <c r="C311" t="s">
        <v>1090</v>
      </c>
      <c r="D311" s="3" t="s">
        <v>1096</v>
      </c>
      <c r="E311" s="3" t="s">
        <v>1097</v>
      </c>
      <c r="F311" s="3" t="s">
        <v>1098</v>
      </c>
      <c r="G311" s="3" t="s">
        <v>1099</v>
      </c>
      <c r="H311" s="3" t="s">
        <v>1100</v>
      </c>
      <c r="I311" s="3" t="s">
        <v>1101</v>
      </c>
      <c r="J311" s="3" t="s">
        <v>1102</v>
      </c>
      <c r="K311" s="3" t="s">
        <v>1103</v>
      </c>
      <c r="L311" s="3" t="s">
        <v>1104</v>
      </c>
      <c r="M311" s="3" t="s">
        <v>1105</v>
      </c>
      <c r="N311" s="3" t="s">
        <v>1106</v>
      </c>
      <c r="O311" s="3" t="s">
        <v>1107</v>
      </c>
      <c r="P311" s="3" t="s">
        <v>1108</v>
      </c>
      <c r="Q311" s="57" t="s">
        <v>218</v>
      </c>
      <c r="R311" s="57"/>
    </row>
    <row r="312" spans="2:18" outlineLevel="1" x14ac:dyDescent="0.3">
      <c r="B312" t="s">
        <v>1026</v>
      </c>
      <c r="C312" t="s">
        <v>892</v>
      </c>
      <c r="D312" s="68"/>
      <c r="E312" s="68"/>
      <c r="F312" s="68"/>
      <c r="G312" s="68">
        <v>64.8</v>
      </c>
      <c r="H312" s="68">
        <v>122.4</v>
      </c>
      <c r="I312" s="68">
        <v>129.6</v>
      </c>
      <c r="J312" s="68"/>
      <c r="K312" s="68"/>
      <c r="L312" s="68"/>
      <c r="M312" s="68"/>
      <c r="N312" s="68"/>
      <c r="O312" s="68"/>
      <c r="P312" s="68"/>
      <c r="Q312" s="67">
        <f>SUM($C312:P312)</f>
        <v>316.79999999999995</v>
      </c>
    </row>
    <row r="313" spans="2:18" outlineLevel="1" x14ac:dyDescent="0.3">
      <c r="B313" t="s">
        <v>1027</v>
      </c>
      <c r="C313" t="s">
        <v>892</v>
      </c>
      <c r="D313" s="68"/>
      <c r="E313" s="68"/>
      <c r="F313" s="68"/>
      <c r="G313" s="68">
        <v>66</v>
      </c>
      <c r="H313" s="68">
        <v>125</v>
      </c>
      <c r="I313" s="68">
        <v>125</v>
      </c>
      <c r="J313" s="68"/>
      <c r="K313" s="68"/>
      <c r="L313" s="68"/>
      <c r="M313" s="68"/>
      <c r="N313" s="68"/>
      <c r="O313" s="68"/>
      <c r="P313" s="68"/>
      <c r="Q313" s="67">
        <f>SUM($C313:P313)</f>
        <v>316</v>
      </c>
    </row>
    <row r="314" spans="2:18" outlineLevel="1" x14ac:dyDescent="0.3">
      <c r="B314" s="101" t="s">
        <v>1178</v>
      </c>
      <c r="D314" s="102">
        <v>0</v>
      </c>
      <c r="E314" s="102">
        <v>0</v>
      </c>
      <c r="F314" s="102">
        <v>0</v>
      </c>
      <c r="G314" s="102">
        <v>64.8</v>
      </c>
      <c r="H314" s="102">
        <v>122.4</v>
      </c>
      <c r="I314" s="102">
        <v>129.6</v>
      </c>
      <c r="J314" s="102">
        <v>0</v>
      </c>
      <c r="K314" s="102">
        <v>0</v>
      </c>
      <c r="L314" s="102">
        <v>0</v>
      </c>
      <c r="M314" s="102">
        <v>0</v>
      </c>
      <c r="N314" s="102">
        <v>0</v>
      </c>
      <c r="O314" s="102">
        <v>0</v>
      </c>
      <c r="P314" s="102">
        <v>0</v>
      </c>
      <c r="Q314" s="103">
        <v>316.79999999999995</v>
      </c>
    </row>
    <row r="315" spans="2:18" outlineLevel="1" x14ac:dyDescent="0.3">
      <c r="B315" t="s">
        <v>684</v>
      </c>
      <c r="C315" t="s">
        <v>1014</v>
      </c>
      <c r="D315" s="68"/>
      <c r="E315" s="68"/>
      <c r="F315" s="68"/>
      <c r="G315" s="68">
        <v>1588.24</v>
      </c>
      <c r="H315" s="68">
        <v>3000</v>
      </c>
      <c r="I315" s="68">
        <v>3000</v>
      </c>
      <c r="J315" s="68"/>
      <c r="K315" s="68"/>
      <c r="L315" s="68"/>
      <c r="M315" s="68"/>
      <c r="N315" s="68"/>
      <c r="O315" s="68"/>
      <c r="P315" s="68"/>
      <c r="Q315" s="67">
        <f>SUM($C315:P315)</f>
        <v>7588.24</v>
      </c>
    </row>
    <row r="316" spans="2:18" outlineLevel="1" x14ac:dyDescent="0.3">
      <c r="B316" t="s">
        <v>993</v>
      </c>
      <c r="C316" t="s">
        <v>1018</v>
      </c>
      <c r="D316" s="68"/>
      <c r="E316" s="68"/>
      <c r="F316" s="68"/>
      <c r="G316" s="68">
        <v>-6.35</v>
      </c>
      <c r="H316" s="68">
        <v>-13.47</v>
      </c>
      <c r="I316" s="68">
        <v>-12</v>
      </c>
      <c r="J316" s="68"/>
      <c r="K316" s="68"/>
      <c r="L316" s="68"/>
      <c r="M316" s="68"/>
      <c r="N316" s="68"/>
      <c r="O316" s="68"/>
      <c r="P316" s="68"/>
      <c r="Q316" s="67">
        <f>SUM($C316:P316)</f>
        <v>-31.82</v>
      </c>
    </row>
    <row r="317" spans="2:18" outlineLevel="1" x14ac:dyDescent="0.3">
      <c r="B317" t="s">
        <v>995</v>
      </c>
      <c r="C317" t="s">
        <v>1019</v>
      </c>
      <c r="D317" s="68"/>
      <c r="E317" s="68"/>
      <c r="F317" s="68"/>
      <c r="G317" s="68">
        <v>-92.31</v>
      </c>
      <c r="H317" s="68">
        <v>-174.37</v>
      </c>
      <c r="I317" s="68">
        <v>-174.37</v>
      </c>
      <c r="J317" s="68"/>
      <c r="K317" s="68"/>
      <c r="L317" s="68"/>
      <c r="M317" s="68"/>
      <c r="N317" s="68"/>
      <c r="O317" s="68"/>
      <c r="P317" s="68"/>
      <c r="Q317" s="67">
        <f>SUM($C317:P317)</f>
        <v>-441.05</v>
      </c>
    </row>
    <row r="318" spans="2:18" outlineLevel="1" x14ac:dyDescent="0.3">
      <c r="B318" t="s">
        <v>1020</v>
      </c>
      <c r="C318" t="s">
        <v>1021</v>
      </c>
      <c r="D318" s="68"/>
      <c r="E318" s="68"/>
      <c r="F318" s="68"/>
      <c r="G318" s="68"/>
      <c r="H318" s="68">
        <v>367.06</v>
      </c>
      <c r="I318" s="68"/>
      <c r="J318" s="68"/>
      <c r="K318" s="68"/>
      <c r="L318" s="68"/>
      <c r="M318" s="68"/>
      <c r="N318" s="68"/>
      <c r="O318" s="68"/>
      <c r="P318" s="68"/>
      <c r="Q318" s="67">
        <f>SUM($C318:P318)</f>
        <v>367.06</v>
      </c>
    </row>
    <row r="319" spans="2:18" outlineLevel="1" x14ac:dyDescent="0.3">
      <c r="B319" t="s">
        <v>1022</v>
      </c>
      <c r="C319" t="s">
        <v>1023</v>
      </c>
      <c r="D319" s="68"/>
      <c r="E319" s="68"/>
      <c r="F319" s="68"/>
      <c r="G319" s="68">
        <v>-91.33</v>
      </c>
      <c r="H319" s="68">
        <v>-522.25</v>
      </c>
      <c r="I319" s="68">
        <v>-524</v>
      </c>
      <c r="J319" s="68"/>
      <c r="K319" s="68"/>
      <c r="L319" s="68"/>
      <c r="M319" s="68"/>
      <c r="N319" s="68"/>
      <c r="O319" s="68"/>
      <c r="P319" s="68"/>
      <c r="Q319" s="67">
        <f>SUM($C319:P319)</f>
        <v>-1137.58</v>
      </c>
    </row>
    <row r="320" spans="2:18" outlineLevel="1" x14ac:dyDescent="0.3">
      <c r="B320" t="s">
        <v>1024</v>
      </c>
      <c r="C320" t="s">
        <v>1025</v>
      </c>
      <c r="D320" s="68"/>
      <c r="E320" s="68"/>
      <c r="F320" s="68"/>
      <c r="G320" s="68"/>
      <c r="H320" s="68">
        <v>-148.33000000000001</v>
      </c>
      <c r="I320" s="68"/>
      <c r="J320" s="68"/>
      <c r="K320" s="68"/>
      <c r="L320" s="68"/>
      <c r="M320" s="68"/>
      <c r="N320" s="68"/>
      <c r="O320" s="68"/>
      <c r="P320" s="68"/>
      <c r="Q320" s="67">
        <f>SUM($C320:P320)</f>
        <v>-148.33000000000001</v>
      </c>
    </row>
    <row r="321" spans="2:18" outlineLevel="1" x14ac:dyDescent="0.3">
      <c r="B321" s="101" t="s">
        <v>1179</v>
      </c>
      <c r="C321" s="1" t="s">
        <v>1093</v>
      </c>
      <c r="D321" s="67">
        <f t="shared" ref="D321:Q321" si="36">SUM(D315:D320)</f>
        <v>0</v>
      </c>
      <c r="E321" s="67">
        <f t="shared" si="36"/>
        <v>0</v>
      </c>
      <c r="F321" s="67">
        <f t="shared" si="36"/>
        <v>0</v>
      </c>
      <c r="G321" s="67">
        <f t="shared" si="36"/>
        <v>1398.2500000000002</v>
      </c>
      <c r="H321" s="67">
        <f t="shared" si="36"/>
        <v>2508.6400000000003</v>
      </c>
      <c r="I321" s="67">
        <f t="shared" si="36"/>
        <v>2289.63</v>
      </c>
      <c r="J321" s="67">
        <f t="shared" si="36"/>
        <v>0</v>
      </c>
      <c r="K321" s="67">
        <f t="shared" si="36"/>
        <v>0</v>
      </c>
      <c r="L321" s="67">
        <f t="shared" si="36"/>
        <v>0</v>
      </c>
      <c r="M321" s="67">
        <f t="shared" si="36"/>
        <v>0</v>
      </c>
      <c r="N321" s="67">
        <f t="shared" si="36"/>
        <v>0</v>
      </c>
      <c r="O321" s="67">
        <f t="shared" si="36"/>
        <v>0</v>
      </c>
      <c r="P321" s="67">
        <f t="shared" si="36"/>
        <v>0</v>
      </c>
      <c r="Q321" s="67">
        <f t="shared" si="36"/>
        <v>6196.52</v>
      </c>
    </row>
    <row r="322" spans="2:18" outlineLevel="1" x14ac:dyDescent="0.3">
      <c r="B322" t="s">
        <v>1071</v>
      </c>
      <c r="C322" t="s">
        <v>1030</v>
      </c>
      <c r="D322" s="68"/>
      <c r="E322" s="68"/>
      <c r="F322" s="68"/>
      <c r="G322" s="68">
        <v>1398.25</v>
      </c>
      <c r="H322" s="68">
        <v>2508.64</v>
      </c>
      <c r="I322" s="68">
        <v>2289.63</v>
      </c>
      <c r="J322" s="68"/>
      <c r="K322" s="68"/>
      <c r="L322" s="68"/>
      <c r="M322" s="68"/>
      <c r="N322" s="68"/>
      <c r="O322" s="68"/>
      <c r="P322" s="68"/>
      <c r="Q322" s="67">
        <f>SUM($C322:P322)</f>
        <v>6196.52</v>
      </c>
    </row>
    <row r="323" spans="2:18" x14ac:dyDescent="0.3">
      <c r="B323" s="101" t="s">
        <v>1180</v>
      </c>
      <c r="C323" s="1" t="s">
        <v>1095</v>
      </c>
      <c r="D323" s="67">
        <f t="shared" ref="D323:Q323" si="37">SUM(D322:D322)</f>
        <v>0</v>
      </c>
      <c r="E323" s="67">
        <f t="shared" si="37"/>
        <v>0</v>
      </c>
      <c r="F323" s="67">
        <f t="shared" si="37"/>
        <v>0</v>
      </c>
      <c r="G323" s="67">
        <f t="shared" si="37"/>
        <v>1398.25</v>
      </c>
      <c r="H323" s="67">
        <f t="shared" si="37"/>
        <v>2508.64</v>
      </c>
      <c r="I323" s="67">
        <f t="shared" si="37"/>
        <v>2289.63</v>
      </c>
      <c r="J323" s="67">
        <f t="shared" si="37"/>
        <v>0</v>
      </c>
      <c r="K323" s="67">
        <f t="shared" si="37"/>
        <v>0</v>
      </c>
      <c r="L323" s="67">
        <f t="shared" si="37"/>
        <v>0</v>
      </c>
      <c r="M323" s="67">
        <f t="shared" si="37"/>
        <v>0</v>
      </c>
      <c r="N323" s="67">
        <f t="shared" si="37"/>
        <v>0</v>
      </c>
      <c r="O323" s="67">
        <f t="shared" si="37"/>
        <v>0</v>
      </c>
      <c r="P323" s="67">
        <f t="shared" si="37"/>
        <v>0</v>
      </c>
      <c r="Q323" s="67">
        <f t="shared" si="37"/>
        <v>6196.52</v>
      </c>
    </row>
    <row r="325" spans="2:18" x14ac:dyDescent="0.3">
      <c r="B325" t="s">
        <v>1181</v>
      </c>
      <c r="C325" t="s">
        <v>1090</v>
      </c>
      <c r="D325" s="3" t="s">
        <v>1096</v>
      </c>
      <c r="E325" s="3" t="s">
        <v>1097</v>
      </c>
      <c r="F325" s="3" t="s">
        <v>1098</v>
      </c>
      <c r="G325" s="3" t="s">
        <v>1099</v>
      </c>
      <c r="H325" s="3" t="s">
        <v>1100</v>
      </c>
      <c r="I325" s="3" t="s">
        <v>1101</v>
      </c>
      <c r="J325" s="3" t="s">
        <v>1102</v>
      </c>
      <c r="K325" s="3" t="s">
        <v>1103</v>
      </c>
      <c r="L325" s="3" t="s">
        <v>1104</v>
      </c>
      <c r="M325" s="3" t="s">
        <v>1105</v>
      </c>
      <c r="N325" s="3" t="s">
        <v>1106</v>
      </c>
      <c r="O325" s="3" t="s">
        <v>1107</v>
      </c>
      <c r="P325" s="3" t="s">
        <v>1108</v>
      </c>
      <c r="Q325" s="57" t="s">
        <v>218</v>
      </c>
      <c r="R325" s="57"/>
    </row>
    <row r="326" spans="2:18" outlineLevel="1" x14ac:dyDescent="0.3">
      <c r="B326" t="s">
        <v>1026</v>
      </c>
      <c r="C326" t="s">
        <v>892</v>
      </c>
      <c r="D326" s="68"/>
      <c r="E326" s="68"/>
      <c r="F326" s="68"/>
      <c r="G326" s="68">
        <v>36</v>
      </c>
      <c r="H326" s="68">
        <v>84</v>
      </c>
      <c r="I326" s="68">
        <v>90</v>
      </c>
      <c r="J326" s="68"/>
      <c r="K326" s="68"/>
      <c r="L326" s="68"/>
      <c r="M326" s="68"/>
      <c r="N326" s="68"/>
      <c r="O326" s="68"/>
      <c r="P326" s="68"/>
      <c r="Q326" s="67">
        <f>SUM($C326:P326)</f>
        <v>210</v>
      </c>
    </row>
    <row r="327" spans="2:18" outlineLevel="1" x14ac:dyDescent="0.3">
      <c r="B327" t="s">
        <v>1027</v>
      </c>
      <c r="C327" t="s">
        <v>892</v>
      </c>
      <c r="D327" s="68"/>
      <c r="E327" s="68"/>
      <c r="F327" s="68"/>
      <c r="G327" s="68">
        <v>36</v>
      </c>
      <c r="H327" s="68">
        <v>87</v>
      </c>
      <c r="I327" s="68">
        <v>87</v>
      </c>
      <c r="J327" s="68"/>
      <c r="K327" s="68"/>
      <c r="L327" s="68"/>
      <c r="M327" s="68"/>
      <c r="N327" s="68"/>
      <c r="O327" s="68"/>
      <c r="P327" s="68"/>
      <c r="Q327" s="67">
        <f>SUM($C327:P327)</f>
        <v>210</v>
      </c>
    </row>
    <row r="328" spans="2:18" outlineLevel="1" x14ac:dyDescent="0.3">
      <c r="B328" s="101" t="s">
        <v>1182</v>
      </c>
      <c r="D328" s="102">
        <v>0</v>
      </c>
      <c r="E328" s="102">
        <v>0</v>
      </c>
      <c r="F328" s="102">
        <v>0</v>
      </c>
      <c r="G328" s="102">
        <v>36</v>
      </c>
      <c r="H328" s="102">
        <v>84</v>
      </c>
      <c r="I328" s="102">
        <v>90</v>
      </c>
      <c r="J328" s="102">
        <v>0</v>
      </c>
      <c r="K328" s="102">
        <v>0</v>
      </c>
      <c r="L328" s="102">
        <v>0</v>
      </c>
      <c r="M328" s="102">
        <v>0</v>
      </c>
      <c r="N328" s="102">
        <v>0</v>
      </c>
      <c r="O328" s="102">
        <v>0</v>
      </c>
      <c r="P328" s="102">
        <v>0</v>
      </c>
      <c r="Q328" s="103">
        <v>210</v>
      </c>
    </row>
    <row r="329" spans="2:18" outlineLevel="1" x14ac:dyDescent="0.3">
      <c r="B329" t="s">
        <v>684</v>
      </c>
      <c r="C329" t="s">
        <v>1014</v>
      </c>
      <c r="D329" s="68"/>
      <c r="E329" s="68"/>
      <c r="F329" s="68"/>
      <c r="G329" s="68">
        <v>743.52</v>
      </c>
      <c r="H329" s="68">
        <v>1805.7</v>
      </c>
      <c r="I329" s="68">
        <v>1805.7</v>
      </c>
      <c r="J329" s="68"/>
      <c r="K329" s="68"/>
      <c r="L329" s="68"/>
      <c r="M329" s="68"/>
      <c r="N329" s="68"/>
      <c r="O329" s="68"/>
      <c r="P329" s="68"/>
      <c r="Q329" s="67">
        <f>SUM($C329:P329)</f>
        <v>4354.92</v>
      </c>
    </row>
    <row r="330" spans="2:18" outlineLevel="1" x14ac:dyDescent="0.3">
      <c r="B330" t="s">
        <v>993</v>
      </c>
      <c r="C330" t="s">
        <v>1018</v>
      </c>
      <c r="D330" s="68"/>
      <c r="E330" s="68"/>
      <c r="F330" s="68"/>
      <c r="G330" s="68">
        <v>-2.97</v>
      </c>
      <c r="H330" s="68">
        <v>-8.0399999999999991</v>
      </c>
      <c r="I330" s="68">
        <v>-7.22</v>
      </c>
      <c r="J330" s="68"/>
      <c r="K330" s="68"/>
      <c r="L330" s="68"/>
      <c r="M330" s="68"/>
      <c r="N330" s="68"/>
      <c r="O330" s="68"/>
      <c r="P330" s="68"/>
      <c r="Q330" s="67">
        <f>SUM($C330:P330)</f>
        <v>-18.23</v>
      </c>
    </row>
    <row r="331" spans="2:18" outlineLevel="1" x14ac:dyDescent="0.3">
      <c r="B331" t="s">
        <v>995</v>
      </c>
      <c r="C331" t="s">
        <v>1019</v>
      </c>
      <c r="D331" s="68"/>
      <c r="E331" s="68"/>
      <c r="F331" s="68"/>
      <c r="G331" s="68">
        <v>-40.22</v>
      </c>
      <c r="H331" s="68">
        <v>-97.68</v>
      </c>
      <c r="I331" s="68">
        <v>-97.68</v>
      </c>
      <c r="J331" s="68"/>
      <c r="K331" s="68"/>
      <c r="L331" s="68"/>
      <c r="M331" s="68"/>
      <c r="N331" s="68"/>
      <c r="O331" s="68"/>
      <c r="P331" s="68"/>
      <c r="Q331" s="67">
        <f>SUM($C331:P331)</f>
        <v>-235.58</v>
      </c>
    </row>
    <row r="332" spans="2:18" outlineLevel="1" x14ac:dyDescent="0.3">
      <c r="B332" t="s">
        <v>1020</v>
      </c>
      <c r="C332" t="s">
        <v>1021</v>
      </c>
      <c r="D332" s="68"/>
      <c r="E332" s="68"/>
      <c r="F332" s="68"/>
      <c r="G332" s="68"/>
      <c r="H332" s="68">
        <v>203.94</v>
      </c>
      <c r="I332" s="68"/>
      <c r="J332" s="68"/>
      <c r="K332" s="68"/>
      <c r="L332" s="68"/>
      <c r="M332" s="68"/>
      <c r="N332" s="68"/>
      <c r="O332" s="68"/>
      <c r="P332" s="68"/>
      <c r="Q332" s="67">
        <f>SUM($C332:P332)</f>
        <v>203.94</v>
      </c>
    </row>
    <row r="333" spans="2:18" outlineLevel="1" x14ac:dyDescent="0.3">
      <c r="B333" t="s">
        <v>1022</v>
      </c>
      <c r="C333" t="s">
        <v>1023</v>
      </c>
      <c r="D333" s="68"/>
      <c r="E333" s="68"/>
      <c r="F333" s="68"/>
      <c r="G333" s="68"/>
      <c r="H333" s="68">
        <v>-108.5</v>
      </c>
      <c r="I333" s="68">
        <v>-108.5</v>
      </c>
      <c r="J333" s="68"/>
      <c r="K333" s="68"/>
      <c r="L333" s="68"/>
      <c r="M333" s="68"/>
      <c r="N333" s="68"/>
      <c r="O333" s="68"/>
      <c r="P333" s="68"/>
      <c r="Q333" s="67">
        <f>SUM($C333:P333)</f>
        <v>-217</v>
      </c>
    </row>
    <row r="334" spans="2:18" outlineLevel="1" x14ac:dyDescent="0.3">
      <c r="B334" t="s">
        <v>1024</v>
      </c>
      <c r="C334" t="s">
        <v>1025</v>
      </c>
      <c r="D334" s="68"/>
      <c r="E334" s="68"/>
      <c r="F334" s="68"/>
      <c r="G334" s="68"/>
      <c r="H334" s="68">
        <v>-82.41</v>
      </c>
      <c r="I334" s="68"/>
      <c r="J334" s="68"/>
      <c r="K334" s="68"/>
      <c r="L334" s="68"/>
      <c r="M334" s="68"/>
      <c r="N334" s="68"/>
      <c r="O334" s="68"/>
      <c r="P334" s="68"/>
      <c r="Q334" s="67">
        <f>SUM($C334:P334)</f>
        <v>-82.41</v>
      </c>
    </row>
    <row r="335" spans="2:18" outlineLevel="1" x14ac:dyDescent="0.3">
      <c r="B335" s="101" t="s">
        <v>1183</v>
      </c>
      <c r="C335" s="1" t="s">
        <v>1093</v>
      </c>
      <c r="D335" s="67">
        <f t="shared" ref="D335:Q335" si="38">SUM(D329:D334)</f>
        <v>0</v>
      </c>
      <c r="E335" s="67">
        <f t="shared" si="38"/>
        <v>0</v>
      </c>
      <c r="F335" s="67">
        <f t="shared" si="38"/>
        <v>0</v>
      </c>
      <c r="G335" s="67">
        <f t="shared" si="38"/>
        <v>700.32999999999993</v>
      </c>
      <c r="H335" s="67">
        <f t="shared" si="38"/>
        <v>1713.01</v>
      </c>
      <c r="I335" s="67">
        <f t="shared" si="38"/>
        <v>1592.3</v>
      </c>
      <c r="J335" s="67">
        <f t="shared" si="38"/>
        <v>0</v>
      </c>
      <c r="K335" s="67">
        <f t="shared" si="38"/>
        <v>0</v>
      </c>
      <c r="L335" s="67">
        <f t="shared" si="38"/>
        <v>0</v>
      </c>
      <c r="M335" s="67">
        <f t="shared" si="38"/>
        <v>0</v>
      </c>
      <c r="N335" s="67">
        <f t="shared" si="38"/>
        <v>0</v>
      </c>
      <c r="O335" s="67">
        <f t="shared" si="38"/>
        <v>0</v>
      </c>
      <c r="P335" s="67">
        <f t="shared" si="38"/>
        <v>0</v>
      </c>
      <c r="Q335" s="67">
        <f t="shared" si="38"/>
        <v>4005.6400000000003</v>
      </c>
    </row>
    <row r="336" spans="2:18" outlineLevel="1" x14ac:dyDescent="0.3">
      <c r="B336" t="s">
        <v>1072</v>
      </c>
      <c r="C336" t="s">
        <v>1030</v>
      </c>
      <c r="D336" s="68"/>
      <c r="E336" s="68"/>
      <c r="F336" s="68"/>
      <c r="G336" s="68">
        <v>700.33</v>
      </c>
      <c r="H336" s="68">
        <v>1713.01</v>
      </c>
      <c r="I336" s="68">
        <v>1592.3</v>
      </c>
      <c r="J336" s="68"/>
      <c r="K336" s="68"/>
      <c r="L336" s="68"/>
      <c r="M336" s="68"/>
      <c r="N336" s="68"/>
      <c r="O336" s="68"/>
      <c r="P336" s="68"/>
      <c r="Q336" s="67">
        <f>SUM($C336:P336)</f>
        <v>4005.6400000000003</v>
      </c>
    </row>
    <row r="337" spans="2:18" x14ac:dyDescent="0.3">
      <c r="B337" s="101" t="s">
        <v>1184</v>
      </c>
      <c r="C337" s="1" t="s">
        <v>1095</v>
      </c>
      <c r="D337" s="67">
        <f t="shared" ref="D337:Q337" si="39">SUM(D336:D336)</f>
        <v>0</v>
      </c>
      <c r="E337" s="67">
        <f t="shared" si="39"/>
        <v>0</v>
      </c>
      <c r="F337" s="67">
        <f t="shared" si="39"/>
        <v>0</v>
      </c>
      <c r="G337" s="67">
        <f t="shared" si="39"/>
        <v>700.33</v>
      </c>
      <c r="H337" s="67">
        <f t="shared" si="39"/>
        <v>1713.01</v>
      </c>
      <c r="I337" s="67">
        <f t="shared" si="39"/>
        <v>1592.3</v>
      </c>
      <c r="J337" s="67">
        <f t="shared" si="39"/>
        <v>0</v>
      </c>
      <c r="K337" s="67">
        <f t="shared" si="39"/>
        <v>0</v>
      </c>
      <c r="L337" s="67">
        <f t="shared" si="39"/>
        <v>0</v>
      </c>
      <c r="M337" s="67">
        <f t="shared" si="39"/>
        <v>0</v>
      </c>
      <c r="N337" s="67">
        <f t="shared" si="39"/>
        <v>0</v>
      </c>
      <c r="O337" s="67">
        <f t="shared" si="39"/>
        <v>0</v>
      </c>
      <c r="P337" s="67">
        <f t="shared" si="39"/>
        <v>0</v>
      </c>
      <c r="Q337" s="67">
        <f t="shared" si="39"/>
        <v>4005.6400000000003</v>
      </c>
    </row>
    <row r="339" spans="2:18" x14ac:dyDescent="0.3">
      <c r="B339" t="s">
        <v>1185</v>
      </c>
      <c r="C339" t="s">
        <v>1090</v>
      </c>
      <c r="D339" s="3" t="s">
        <v>1096</v>
      </c>
      <c r="E339" s="3" t="s">
        <v>1097</v>
      </c>
      <c r="F339" s="3" t="s">
        <v>1098</v>
      </c>
      <c r="G339" s="3" t="s">
        <v>1099</v>
      </c>
      <c r="H339" s="3" t="s">
        <v>1100</v>
      </c>
      <c r="I339" s="3" t="s">
        <v>1101</v>
      </c>
      <c r="J339" s="3" t="s">
        <v>1102</v>
      </c>
      <c r="K339" s="3" t="s">
        <v>1103</v>
      </c>
      <c r="L339" s="3" t="s">
        <v>1104</v>
      </c>
      <c r="M339" s="3" t="s">
        <v>1105</v>
      </c>
      <c r="N339" s="3" t="s">
        <v>1106</v>
      </c>
      <c r="O339" s="3" t="s">
        <v>1107</v>
      </c>
      <c r="P339" s="3" t="s">
        <v>1108</v>
      </c>
      <c r="Q339" s="57" t="s">
        <v>218</v>
      </c>
      <c r="R339" s="57"/>
    </row>
    <row r="340" spans="2:18" outlineLevel="1" x14ac:dyDescent="0.3">
      <c r="B340" t="s">
        <v>1026</v>
      </c>
      <c r="C340" t="s">
        <v>892</v>
      </c>
      <c r="D340" s="68"/>
      <c r="E340" s="68"/>
      <c r="F340" s="68"/>
      <c r="G340" s="68"/>
      <c r="H340" s="68">
        <v>151.19999999999999</v>
      </c>
      <c r="I340" s="68">
        <v>158.4</v>
      </c>
      <c r="J340" s="68"/>
      <c r="K340" s="68"/>
      <c r="L340" s="68"/>
      <c r="M340" s="68"/>
      <c r="N340" s="68"/>
      <c r="O340" s="68"/>
      <c r="P340" s="68"/>
      <c r="Q340" s="67">
        <f>SUM($C340:P340)</f>
        <v>309.60000000000002</v>
      </c>
    </row>
    <row r="341" spans="2:18" outlineLevel="1" x14ac:dyDescent="0.3">
      <c r="B341" t="s">
        <v>1027</v>
      </c>
      <c r="C341" t="s">
        <v>892</v>
      </c>
      <c r="D341" s="68"/>
      <c r="E341" s="68"/>
      <c r="F341" s="68"/>
      <c r="G341" s="68"/>
      <c r="H341" s="68">
        <v>156</v>
      </c>
      <c r="I341" s="68">
        <v>156</v>
      </c>
      <c r="J341" s="68"/>
      <c r="K341" s="68"/>
      <c r="L341" s="68"/>
      <c r="M341" s="68"/>
      <c r="N341" s="68"/>
      <c r="O341" s="68"/>
      <c r="P341" s="68"/>
      <c r="Q341" s="67">
        <f>SUM($C341:P341)</f>
        <v>312</v>
      </c>
    </row>
    <row r="342" spans="2:18" outlineLevel="1" x14ac:dyDescent="0.3">
      <c r="B342" s="101" t="s">
        <v>1186</v>
      </c>
      <c r="D342" s="102">
        <v>0</v>
      </c>
      <c r="E342" s="102">
        <v>0</v>
      </c>
      <c r="F342" s="102">
        <v>0</v>
      </c>
      <c r="G342" s="102">
        <v>0</v>
      </c>
      <c r="H342" s="102">
        <v>151.19999999999999</v>
      </c>
      <c r="I342" s="102">
        <v>158.4</v>
      </c>
      <c r="J342" s="102">
        <v>0</v>
      </c>
      <c r="K342" s="102">
        <v>0</v>
      </c>
      <c r="L342" s="102">
        <v>0</v>
      </c>
      <c r="M342" s="102">
        <v>0</v>
      </c>
      <c r="N342" s="102">
        <v>0</v>
      </c>
      <c r="O342" s="102">
        <v>0</v>
      </c>
      <c r="P342" s="102">
        <v>0</v>
      </c>
      <c r="Q342" s="103">
        <v>309.60000000000002</v>
      </c>
    </row>
    <row r="343" spans="2:18" outlineLevel="1" x14ac:dyDescent="0.3">
      <c r="B343" t="s">
        <v>684</v>
      </c>
      <c r="C343" t="s">
        <v>1014</v>
      </c>
      <c r="D343" s="68"/>
      <c r="E343" s="68"/>
      <c r="F343" s="68"/>
      <c r="G343" s="68"/>
      <c r="H343" s="68">
        <v>3750</v>
      </c>
      <c r="I343" s="68">
        <v>3750</v>
      </c>
      <c r="J343" s="68"/>
      <c r="K343" s="68"/>
      <c r="L343" s="68"/>
      <c r="M343" s="68"/>
      <c r="N343" s="68"/>
      <c r="O343" s="68"/>
      <c r="P343" s="68"/>
      <c r="Q343" s="67">
        <f>SUM($C343:P343)</f>
        <v>7500</v>
      </c>
    </row>
    <row r="344" spans="2:18" outlineLevel="1" x14ac:dyDescent="0.3">
      <c r="B344" t="s">
        <v>993</v>
      </c>
      <c r="C344" t="s">
        <v>1018</v>
      </c>
      <c r="D344" s="68"/>
      <c r="E344" s="68"/>
      <c r="F344" s="68"/>
      <c r="G344" s="68"/>
      <c r="H344" s="68">
        <v>-16.2</v>
      </c>
      <c r="I344" s="68">
        <v>-15</v>
      </c>
      <c r="J344" s="68"/>
      <c r="K344" s="68"/>
      <c r="L344" s="68"/>
      <c r="M344" s="68"/>
      <c r="N344" s="68"/>
      <c r="O344" s="68"/>
      <c r="P344" s="68"/>
      <c r="Q344" s="67">
        <f>SUM($C344:P344)</f>
        <v>-31.2</v>
      </c>
    </row>
    <row r="345" spans="2:18" outlineLevel="1" x14ac:dyDescent="0.3">
      <c r="B345" t="s">
        <v>995</v>
      </c>
      <c r="C345" t="s">
        <v>1019</v>
      </c>
      <c r="D345" s="68"/>
      <c r="E345" s="68"/>
      <c r="F345" s="68"/>
      <c r="G345" s="68"/>
      <c r="H345" s="68">
        <v>-217.96</v>
      </c>
      <c r="I345" s="68">
        <v>-217.96</v>
      </c>
      <c r="J345" s="68"/>
      <c r="K345" s="68"/>
      <c r="L345" s="68"/>
      <c r="M345" s="68"/>
      <c r="N345" s="68"/>
      <c r="O345" s="68"/>
      <c r="P345" s="68"/>
      <c r="Q345" s="67">
        <f>SUM($C345:P345)</f>
        <v>-435.92</v>
      </c>
    </row>
    <row r="346" spans="2:18" outlineLevel="1" x14ac:dyDescent="0.3">
      <c r="B346" t="s">
        <v>1020</v>
      </c>
      <c r="C346" t="s">
        <v>1021</v>
      </c>
      <c r="D346" s="68"/>
      <c r="E346" s="68"/>
      <c r="F346" s="68"/>
      <c r="G346" s="68"/>
      <c r="H346" s="68">
        <v>300</v>
      </c>
      <c r="I346" s="68"/>
      <c r="J346" s="68"/>
      <c r="K346" s="68"/>
      <c r="L346" s="68"/>
      <c r="M346" s="68"/>
      <c r="N346" s="68"/>
      <c r="O346" s="68"/>
      <c r="P346" s="68"/>
      <c r="Q346" s="67">
        <f>SUM($C346:P346)</f>
        <v>300</v>
      </c>
    </row>
    <row r="347" spans="2:18" outlineLevel="1" x14ac:dyDescent="0.3">
      <c r="B347" t="s">
        <v>1022</v>
      </c>
      <c r="C347" t="s">
        <v>1023</v>
      </c>
      <c r="D347" s="68"/>
      <c r="E347" s="68"/>
      <c r="F347" s="68"/>
      <c r="G347" s="68"/>
      <c r="H347" s="68">
        <v>-854.67</v>
      </c>
      <c r="I347" s="68">
        <v>-854.67</v>
      </c>
      <c r="J347" s="68"/>
      <c r="K347" s="68"/>
      <c r="L347" s="68"/>
      <c r="M347" s="68"/>
      <c r="N347" s="68"/>
      <c r="O347" s="68"/>
      <c r="P347" s="68"/>
      <c r="Q347" s="67">
        <f>SUM($C347:P347)</f>
        <v>-1709.34</v>
      </c>
    </row>
    <row r="348" spans="2:18" outlineLevel="1" x14ac:dyDescent="0.3">
      <c r="B348" t="s">
        <v>1024</v>
      </c>
      <c r="C348" t="s">
        <v>1025</v>
      </c>
      <c r="D348" s="68"/>
      <c r="E348" s="68"/>
      <c r="F348" s="68"/>
      <c r="G348" s="68"/>
      <c r="H348" s="68">
        <v>-147.24</v>
      </c>
      <c r="I348" s="68"/>
      <c r="J348" s="68"/>
      <c r="K348" s="68"/>
      <c r="L348" s="68"/>
      <c r="M348" s="68"/>
      <c r="N348" s="68"/>
      <c r="O348" s="68"/>
      <c r="P348" s="68"/>
      <c r="Q348" s="67">
        <f>SUM($C348:P348)</f>
        <v>-147.24</v>
      </c>
    </row>
    <row r="349" spans="2:18" outlineLevel="1" x14ac:dyDescent="0.3">
      <c r="B349" s="101" t="s">
        <v>1187</v>
      </c>
      <c r="C349" s="1" t="s">
        <v>1093</v>
      </c>
      <c r="D349" s="67">
        <f t="shared" ref="D349:Q349" si="40">SUM(D343:D348)</f>
        <v>0</v>
      </c>
      <c r="E349" s="67">
        <f t="shared" si="40"/>
        <v>0</v>
      </c>
      <c r="F349" s="67">
        <f t="shared" si="40"/>
        <v>0</v>
      </c>
      <c r="G349" s="67">
        <f t="shared" si="40"/>
        <v>0</v>
      </c>
      <c r="H349" s="67">
        <f t="shared" si="40"/>
        <v>2813.9300000000003</v>
      </c>
      <c r="I349" s="67">
        <f t="shared" si="40"/>
        <v>2662.37</v>
      </c>
      <c r="J349" s="67">
        <f t="shared" si="40"/>
        <v>0</v>
      </c>
      <c r="K349" s="67">
        <f t="shared" si="40"/>
        <v>0</v>
      </c>
      <c r="L349" s="67">
        <f t="shared" si="40"/>
        <v>0</v>
      </c>
      <c r="M349" s="67">
        <f t="shared" si="40"/>
        <v>0</v>
      </c>
      <c r="N349" s="67">
        <f t="shared" si="40"/>
        <v>0</v>
      </c>
      <c r="O349" s="67">
        <f t="shared" si="40"/>
        <v>0</v>
      </c>
      <c r="P349" s="67">
        <f t="shared" si="40"/>
        <v>0</v>
      </c>
      <c r="Q349" s="67">
        <f t="shared" si="40"/>
        <v>5476.3</v>
      </c>
    </row>
    <row r="350" spans="2:18" outlineLevel="1" x14ac:dyDescent="0.3">
      <c r="B350" t="s">
        <v>1073</v>
      </c>
      <c r="C350" t="s">
        <v>1030</v>
      </c>
      <c r="D350" s="68"/>
      <c r="E350" s="68"/>
      <c r="F350" s="68"/>
      <c r="G350" s="68"/>
      <c r="H350" s="68">
        <v>2813.93</v>
      </c>
      <c r="I350" s="68">
        <v>2662.37</v>
      </c>
      <c r="J350" s="68"/>
      <c r="K350" s="68"/>
      <c r="L350" s="68"/>
      <c r="M350" s="68"/>
      <c r="N350" s="68"/>
      <c r="O350" s="68"/>
      <c r="P350" s="68"/>
      <c r="Q350" s="67">
        <f>SUM($C350:P350)</f>
        <v>5476.2999999999993</v>
      </c>
    </row>
    <row r="351" spans="2:18" x14ac:dyDescent="0.3">
      <c r="B351" s="101" t="s">
        <v>1188</v>
      </c>
      <c r="C351" s="1" t="s">
        <v>1095</v>
      </c>
      <c r="D351" s="67">
        <f t="shared" ref="D351:Q351" si="41">SUM(D350:D350)</f>
        <v>0</v>
      </c>
      <c r="E351" s="67">
        <f t="shared" si="41"/>
        <v>0</v>
      </c>
      <c r="F351" s="67">
        <f t="shared" si="41"/>
        <v>0</v>
      </c>
      <c r="G351" s="67">
        <f t="shared" si="41"/>
        <v>0</v>
      </c>
      <c r="H351" s="67">
        <f t="shared" si="41"/>
        <v>2813.93</v>
      </c>
      <c r="I351" s="67">
        <f t="shared" si="41"/>
        <v>2662.37</v>
      </c>
      <c r="J351" s="67">
        <f t="shared" si="41"/>
        <v>0</v>
      </c>
      <c r="K351" s="67">
        <f t="shared" si="41"/>
        <v>0</v>
      </c>
      <c r="L351" s="67">
        <f t="shared" si="41"/>
        <v>0</v>
      </c>
      <c r="M351" s="67">
        <f t="shared" si="41"/>
        <v>0</v>
      </c>
      <c r="N351" s="67">
        <f t="shared" si="41"/>
        <v>0</v>
      </c>
      <c r="O351" s="67">
        <f t="shared" si="41"/>
        <v>0</v>
      </c>
      <c r="P351" s="67">
        <f t="shared" si="41"/>
        <v>0</v>
      </c>
      <c r="Q351" s="67">
        <f t="shared" si="41"/>
        <v>5476.2999999999993</v>
      </c>
    </row>
    <row r="353" spans="2:18" x14ac:dyDescent="0.3">
      <c r="B353" t="s">
        <v>1189</v>
      </c>
      <c r="C353" t="s">
        <v>1090</v>
      </c>
      <c r="D353" s="3" t="s">
        <v>1096</v>
      </c>
      <c r="E353" s="3" t="s">
        <v>1097</v>
      </c>
      <c r="F353" s="3" t="s">
        <v>1098</v>
      </c>
      <c r="G353" s="3" t="s">
        <v>1099</v>
      </c>
      <c r="H353" s="3" t="s">
        <v>1100</v>
      </c>
      <c r="I353" s="3" t="s">
        <v>1101</v>
      </c>
      <c r="J353" s="3" t="s">
        <v>1102</v>
      </c>
      <c r="K353" s="3" t="s">
        <v>1103</v>
      </c>
      <c r="L353" s="3" t="s">
        <v>1104</v>
      </c>
      <c r="M353" s="3" t="s">
        <v>1105</v>
      </c>
      <c r="N353" s="3" t="s">
        <v>1106</v>
      </c>
      <c r="O353" s="3" t="s">
        <v>1107</v>
      </c>
      <c r="P353" s="3" t="s">
        <v>1108</v>
      </c>
      <c r="Q353" s="57" t="s">
        <v>218</v>
      </c>
      <c r="R353" s="57"/>
    </row>
    <row r="354" spans="2:18" outlineLevel="1" x14ac:dyDescent="0.3">
      <c r="B354" t="s">
        <v>1052</v>
      </c>
      <c r="C354" t="s">
        <v>892</v>
      </c>
      <c r="D354" s="68"/>
      <c r="E354" s="68"/>
      <c r="F354" s="68"/>
      <c r="G354" s="68"/>
      <c r="H354" s="68">
        <v>8</v>
      </c>
      <c r="I354" s="68">
        <v>99</v>
      </c>
      <c r="J354" s="68"/>
      <c r="K354" s="68"/>
      <c r="L354" s="68"/>
      <c r="M354" s="68"/>
      <c r="N354" s="68"/>
      <c r="O354" s="68"/>
      <c r="P354" s="68"/>
      <c r="Q354" s="67">
        <f>SUM($C354:P354)</f>
        <v>107</v>
      </c>
    </row>
    <row r="355" spans="2:18" outlineLevel="1" x14ac:dyDescent="0.3">
      <c r="B355" t="s">
        <v>1026</v>
      </c>
      <c r="C355" t="s">
        <v>892</v>
      </c>
      <c r="D355" s="68"/>
      <c r="E355" s="68"/>
      <c r="F355" s="68"/>
      <c r="G355" s="68"/>
      <c r="H355" s="68">
        <v>8</v>
      </c>
      <c r="I355" s="68">
        <v>107.54</v>
      </c>
      <c r="J355" s="68"/>
      <c r="K355" s="68"/>
      <c r="L355" s="68"/>
      <c r="M355" s="68"/>
      <c r="N355" s="68"/>
      <c r="O355" s="68"/>
      <c r="P355" s="68"/>
      <c r="Q355" s="67">
        <f>SUM($C355:P355)</f>
        <v>115.54</v>
      </c>
    </row>
    <row r="356" spans="2:18" outlineLevel="1" x14ac:dyDescent="0.3">
      <c r="B356" t="s">
        <v>1027</v>
      </c>
      <c r="C356" t="s">
        <v>892</v>
      </c>
      <c r="D356" s="68"/>
      <c r="E356" s="68"/>
      <c r="F356" s="68"/>
      <c r="G356" s="68"/>
      <c r="H356" s="68">
        <v>8</v>
      </c>
      <c r="I356" s="68">
        <v>108</v>
      </c>
      <c r="J356" s="68"/>
      <c r="K356" s="68"/>
      <c r="L356" s="68"/>
      <c r="M356" s="68"/>
      <c r="N356" s="68"/>
      <c r="O356" s="68"/>
      <c r="P356" s="68"/>
      <c r="Q356" s="67">
        <f>SUM($C356:P356)</f>
        <v>116</v>
      </c>
    </row>
    <row r="357" spans="2:18" outlineLevel="1" x14ac:dyDescent="0.3">
      <c r="B357" t="s">
        <v>1032</v>
      </c>
      <c r="C357" t="s">
        <v>892</v>
      </c>
      <c r="D357" s="68"/>
      <c r="E357" s="68"/>
      <c r="F357" s="68"/>
      <c r="G357" s="68"/>
      <c r="H357" s="68"/>
      <c r="I357" s="68">
        <v>8.5399999999999991</v>
      </c>
      <c r="J357" s="68"/>
      <c r="K357" s="68"/>
      <c r="L357" s="68"/>
      <c r="M357" s="68"/>
      <c r="N357" s="68"/>
      <c r="O357" s="68"/>
      <c r="P357" s="68"/>
      <c r="Q357" s="67">
        <f>SUM($C357:P357)</f>
        <v>8.5399999999999991</v>
      </c>
    </row>
    <row r="358" spans="2:18" outlineLevel="1" x14ac:dyDescent="0.3">
      <c r="B358" s="101" t="s">
        <v>1190</v>
      </c>
      <c r="D358" s="102">
        <v>0</v>
      </c>
      <c r="E358" s="102">
        <v>0</v>
      </c>
      <c r="F358" s="102">
        <v>0</v>
      </c>
      <c r="G358" s="102">
        <v>0</v>
      </c>
      <c r="H358" s="102">
        <v>8</v>
      </c>
      <c r="I358" s="102">
        <v>107.54</v>
      </c>
      <c r="J358" s="102">
        <v>0</v>
      </c>
      <c r="K358" s="102">
        <v>0</v>
      </c>
      <c r="L358" s="102">
        <v>0</v>
      </c>
      <c r="M358" s="102">
        <v>0</v>
      </c>
      <c r="N358" s="102">
        <v>0</v>
      </c>
      <c r="O358" s="102">
        <v>0</v>
      </c>
      <c r="P358" s="102">
        <v>0</v>
      </c>
      <c r="Q358" s="103">
        <v>115.54</v>
      </c>
    </row>
    <row r="359" spans="2:18" outlineLevel="1" x14ac:dyDescent="0.3">
      <c r="B359" t="s">
        <v>684</v>
      </c>
      <c r="C359" t="s">
        <v>1014</v>
      </c>
      <c r="D359" s="68"/>
      <c r="E359" s="68"/>
      <c r="F359" s="68"/>
      <c r="G359" s="68"/>
      <c r="H359" s="68">
        <v>86.4</v>
      </c>
      <c r="I359" s="68">
        <v>1069.2</v>
      </c>
      <c r="J359" s="68"/>
      <c r="K359" s="68"/>
      <c r="L359" s="68"/>
      <c r="M359" s="68"/>
      <c r="N359" s="68"/>
      <c r="O359" s="68"/>
      <c r="P359" s="68"/>
      <c r="Q359" s="67">
        <f>SUM($C359:P359)</f>
        <v>1155.6000000000001</v>
      </c>
    </row>
    <row r="360" spans="2:18" outlineLevel="1" x14ac:dyDescent="0.3">
      <c r="B360" t="s">
        <v>686</v>
      </c>
      <c r="C360" t="s">
        <v>1031</v>
      </c>
      <c r="D360" s="68"/>
      <c r="E360" s="68"/>
      <c r="F360" s="68"/>
      <c r="G360" s="68"/>
      <c r="H360" s="68"/>
      <c r="I360" s="68">
        <v>92.23</v>
      </c>
      <c r="J360" s="68"/>
      <c r="K360" s="68"/>
      <c r="L360" s="68"/>
      <c r="M360" s="68"/>
      <c r="N360" s="68"/>
      <c r="O360" s="68"/>
      <c r="P360" s="68"/>
      <c r="Q360" s="67">
        <f>SUM($C360:P360)</f>
        <v>92.23</v>
      </c>
    </row>
    <row r="361" spans="2:18" outlineLevel="1" x14ac:dyDescent="0.3">
      <c r="B361" t="s">
        <v>993</v>
      </c>
      <c r="C361" t="s">
        <v>1018</v>
      </c>
      <c r="D361" s="68"/>
      <c r="E361" s="68"/>
      <c r="F361" s="68"/>
      <c r="G361" s="68"/>
      <c r="H361" s="68">
        <v>-0.37</v>
      </c>
      <c r="I361" s="68">
        <v>-5.09</v>
      </c>
      <c r="J361" s="68"/>
      <c r="K361" s="68"/>
      <c r="L361" s="68"/>
      <c r="M361" s="68"/>
      <c r="N361" s="68"/>
      <c r="O361" s="68"/>
      <c r="P361" s="68"/>
      <c r="Q361" s="67">
        <f>SUM($C361:P361)</f>
        <v>-5.46</v>
      </c>
    </row>
    <row r="362" spans="2:18" outlineLevel="1" x14ac:dyDescent="0.3">
      <c r="B362" t="s">
        <v>995</v>
      </c>
      <c r="C362" t="s">
        <v>1019</v>
      </c>
      <c r="D362" s="68"/>
      <c r="E362" s="68"/>
      <c r="F362" s="68"/>
      <c r="G362" s="68"/>
      <c r="H362" s="68">
        <v>-2.3199999999999998</v>
      </c>
      <c r="I362" s="68">
        <v>-27.41</v>
      </c>
      <c r="J362" s="68"/>
      <c r="K362" s="68"/>
      <c r="L362" s="68"/>
      <c r="M362" s="68"/>
      <c r="N362" s="68"/>
      <c r="O362" s="68"/>
      <c r="P362" s="68"/>
      <c r="Q362" s="67">
        <f>SUM($C362:P362)</f>
        <v>-29.73</v>
      </c>
    </row>
    <row r="363" spans="2:18" outlineLevel="1" x14ac:dyDescent="0.3">
      <c r="B363" t="s">
        <v>1020</v>
      </c>
      <c r="C363" t="s">
        <v>1021</v>
      </c>
      <c r="D363" s="68"/>
      <c r="E363" s="68"/>
      <c r="F363" s="68"/>
      <c r="G363" s="68"/>
      <c r="H363" s="68">
        <v>6.91</v>
      </c>
      <c r="I363" s="68">
        <v>92.91</v>
      </c>
      <c r="J363" s="68"/>
      <c r="K363" s="68"/>
      <c r="L363" s="68"/>
      <c r="M363" s="68"/>
      <c r="N363" s="68"/>
      <c r="O363" s="68"/>
      <c r="P363" s="68"/>
      <c r="Q363" s="67">
        <f>SUM($C363:P363)</f>
        <v>99.82</v>
      </c>
    </row>
    <row r="364" spans="2:18" outlineLevel="1" x14ac:dyDescent="0.3">
      <c r="B364" t="s">
        <v>1050</v>
      </c>
      <c r="C364" t="s">
        <v>1051</v>
      </c>
      <c r="D364" s="68"/>
      <c r="E364" s="68"/>
      <c r="F364" s="68"/>
      <c r="G364" s="68"/>
      <c r="H364" s="68"/>
      <c r="I364" s="68">
        <v>17.34</v>
      </c>
      <c r="J364" s="68"/>
      <c r="K364" s="68"/>
      <c r="L364" s="68"/>
      <c r="M364" s="68"/>
      <c r="N364" s="68"/>
      <c r="O364" s="68"/>
      <c r="P364" s="68"/>
      <c r="Q364" s="67">
        <f>SUM($C364:P364)</f>
        <v>17.34</v>
      </c>
    </row>
    <row r="365" spans="2:18" outlineLevel="1" x14ac:dyDescent="0.3">
      <c r="B365" t="s">
        <v>1022</v>
      </c>
      <c r="C365" t="s">
        <v>1023</v>
      </c>
      <c r="D365" s="68"/>
      <c r="E365" s="68"/>
      <c r="F365" s="68"/>
      <c r="G365" s="68"/>
      <c r="H365" s="68">
        <v>-30</v>
      </c>
      <c r="I365" s="68">
        <v>-383.92</v>
      </c>
      <c r="J365" s="68"/>
      <c r="K365" s="68"/>
      <c r="L365" s="68"/>
      <c r="M365" s="68"/>
      <c r="N365" s="68"/>
      <c r="O365" s="68"/>
      <c r="P365" s="68"/>
      <c r="Q365" s="67">
        <f>SUM($C365:P365)</f>
        <v>-413.92</v>
      </c>
    </row>
    <row r="366" spans="2:18" outlineLevel="1" x14ac:dyDescent="0.3">
      <c r="B366" t="s">
        <v>1024</v>
      </c>
      <c r="C366" t="s">
        <v>1025</v>
      </c>
      <c r="D366" s="68"/>
      <c r="E366" s="68"/>
      <c r="F366" s="68"/>
      <c r="G366" s="68"/>
      <c r="H366" s="68">
        <v>-2.56</v>
      </c>
      <c r="I366" s="68">
        <v>-75.12</v>
      </c>
      <c r="J366" s="68"/>
      <c r="K366" s="68"/>
      <c r="L366" s="68"/>
      <c r="M366" s="68"/>
      <c r="N366" s="68"/>
      <c r="O366" s="68"/>
      <c r="P366" s="68"/>
      <c r="Q366" s="67">
        <f>SUM($C366:P366)</f>
        <v>-77.680000000000007</v>
      </c>
    </row>
    <row r="367" spans="2:18" outlineLevel="1" x14ac:dyDescent="0.3">
      <c r="B367" s="101" t="s">
        <v>1191</v>
      </c>
      <c r="C367" s="1" t="s">
        <v>1093</v>
      </c>
      <c r="D367" s="67">
        <f t="shared" ref="D367:Q367" si="42">SUM(D359:D366)</f>
        <v>0</v>
      </c>
      <c r="E367" s="67">
        <f t="shared" si="42"/>
        <v>0</v>
      </c>
      <c r="F367" s="67">
        <f t="shared" si="42"/>
        <v>0</v>
      </c>
      <c r="G367" s="67">
        <f t="shared" si="42"/>
        <v>0</v>
      </c>
      <c r="H367" s="67">
        <f t="shared" si="42"/>
        <v>58.06</v>
      </c>
      <c r="I367" s="67">
        <f t="shared" si="42"/>
        <v>780.14</v>
      </c>
      <c r="J367" s="67">
        <f t="shared" si="42"/>
        <v>0</v>
      </c>
      <c r="K367" s="67">
        <f t="shared" si="42"/>
        <v>0</v>
      </c>
      <c r="L367" s="67">
        <f t="shared" si="42"/>
        <v>0</v>
      </c>
      <c r="M367" s="67">
        <f t="shared" si="42"/>
        <v>0</v>
      </c>
      <c r="N367" s="67">
        <f t="shared" si="42"/>
        <v>0</v>
      </c>
      <c r="O367" s="67">
        <f t="shared" si="42"/>
        <v>0</v>
      </c>
      <c r="P367" s="67">
        <f t="shared" si="42"/>
        <v>0</v>
      </c>
      <c r="Q367" s="67">
        <f t="shared" si="42"/>
        <v>838.19999999999982</v>
      </c>
    </row>
    <row r="368" spans="2:18" outlineLevel="1" x14ac:dyDescent="0.3">
      <c r="B368" t="s">
        <v>1074</v>
      </c>
      <c r="C368" t="s">
        <v>1030</v>
      </c>
      <c r="D368" s="68"/>
      <c r="E368" s="68"/>
      <c r="F368" s="68"/>
      <c r="G368" s="68"/>
      <c r="H368" s="68">
        <v>58.06</v>
      </c>
      <c r="I368" s="68">
        <v>780.14</v>
      </c>
      <c r="J368" s="68"/>
      <c r="K368" s="68"/>
      <c r="L368" s="68"/>
      <c r="M368" s="68"/>
      <c r="N368" s="68"/>
      <c r="O368" s="68"/>
      <c r="P368" s="68"/>
      <c r="Q368" s="67">
        <f>SUM($C368:P368)</f>
        <v>838.2</v>
      </c>
    </row>
    <row r="369" spans="2:18" x14ac:dyDescent="0.3">
      <c r="B369" s="101" t="s">
        <v>1192</v>
      </c>
      <c r="C369" s="1" t="s">
        <v>1095</v>
      </c>
      <c r="D369" s="67">
        <f t="shared" ref="D369:Q369" si="43">SUM(D368:D368)</f>
        <v>0</v>
      </c>
      <c r="E369" s="67">
        <f t="shared" si="43"/>
        <v>0</v>
      </c>
      <c r="F369" s="67">
        <f t="shared" si="43"/>
        <v>0</v>
      </c>
      <c r="G369" s="67">
        <f t="shared" si="43"/>
        <v>0</v>
      </c>
      <c r="H369" s="67">
        <f t="shared" si="43"/>
        <v>58.06</v>
      </c>
      <c r="I369" s="67">
        <f t="shared" si="43"/>
        <v>780.14</v>
      </c>
      <c r="J369" s="67">
        <f t="shared" si="43"/>
        <v>0</v>
      </c>
      <c r="K369" s="67">
        <f t="shared" si="43"/>
        <v>0</v>
      </c>
      <c r="L369" s="67">
        <f t="shared" si="43"/>
        <v>0</v>
      </c>
      <c r="M369" s="67">
        <f t="shared" si="43"/>
        <v>0</v>
      </c>
      <c r="N369" s="67">
        <f t="shared" si="43"/>
        <v>0</v>
      </c>
      <c r="O369" s="67">
        <f t="shared" si="43"/>
        <v>0</v>
      </c>
      <c r="P369" s="67">
        <f t="shared" si="43"/>
        <v>0</v>
      </c>
      <c r="Q369" s="67">
        <f t="shared" si="43"/>
        <v>838.2</v>
      </c>
    </row>
    <row r="371" spans="2:18" x14ac:dyDescent="0.3">
      <c r="B371" t="s">
        <v>1193</v>
      </c>
      <c r="C371" t="s">
        <v>1090</v>
      </c>
      <c r="D371" s="3" t="s">
        <v>1096</v>
      </c>
      <c r="E371" s="3" t="s">
        <v>1097</v>
      </c>
      <c r="F371" s="3" t="s">
        <v>1098</v>
      </c>
      <c r="G371" s="3" t="s">
        <v>1099</v>
      </c>
      <c r="H371" s="3" t="s">
        <v>1100</v>
      </c>
      <c r="I371" s="3" t="s">
        <v>1101</v>
      </c>
      <c r="J371" s="3" t="s">
        <v>1102</v>
      </c>
      <c r="K371" s="3" t="s">
        <v>1103</v>
      </c>
      <c r="L371" s="3" t="s">
        <v>1104</v>
      </c>
      <c r="M371" s="3" t="s">
        <v>1105</v>
      </c>
      <c r="N371" s="3" t="s">
        <v>1106</v>
      </c>
      <c r="O371" s="3" t="s">
        <v>1107</v>
      </c>
      <c r="P371" s="3" t="s">
        <v>1108</v>
      </c>
      <c r="Q371" s="57" t="s">
        <v>218</v>
      </c>
      <c r="R371" s="57"/>
    </row>
    <row r="372" spans="2:18" outlineLevel="1" x14ac:dyDescent="0.3">
      <c r="B372" t="s">
        <v>1026</v>
      </c>
      <c r="C372" t="s">
        <v>892</v>
      </c>
      <c r="D372" s="68"/>
      <c r="E372" s="68"/>
      <c r="F372" s="68"/>
      <c r="G372" s="68"/>
      <c r="H372" s="68">
        <v>105</v>
      </c>
      <c r="I372" s="68">
        <v>110</v>
      </c>
      <c r="J372" s="68"/>
      <c r="K372" s="68"/>
      <c r="L372" s="68"/>
      <c r="M372" s="68"/>
      <c r="N372" s="68"/>
      <c r="O372" s="68"/>
      <c r="P372" s="68"/>
      <c r="Q372" s="67">
        <f>SUM($C372:P372)</f>
        <v>215</v>
      </c>
    </row>
    <row r="373" spans="2:18" outlineLevel="1" x14ac:dyDescent="0.3">
      <c r="B373" t="s">
        <v>1027</v>
      </c>
      <c r="C373" t="s">
        <v>892</v>
      </c>
      <c r="D373" s="68"/>
      <c r="E373" s="68"/>
      <c r="F373" s="68"/>
      <c r="G373" s="68"/>
      <c r="H373" s="68">
        <v>108</v>
      </c>
      <c r="I373" s="68">
        <v>108</v>
      </c>
      <c r="J373" s="68"/>
      <c r="K373" s="68"/>
      <c r="L373" s="68"/>
      <c r="M373" s="68"/>
      <c r="N373" s="68"/>
      <c r="O373" s="68"/>
      <c r="P373" s="68"/>
      <c r="Q373" s="67">
        <f>SUM($C373:P373)</f>
        <v>216</v>
      </c>
    </row>
    <row r="374" spans="2:18" outlineLevel="1" x14ac:dyDescent="0.3">
      <c r="B374" s="101" t="s">
        <v>1194</v>
      </c>
      <c r="D374" s="102">
        <v>0</v>
      </c>
      <c r="E374" s="102">
        <v>0</v>
      </c>
      <c r="F374" s="102">
        <v>0</v>
      </c>
      <c r="G374" s="102">
        <v>0</v>
      </c>
      <c r="H374" s="102">
        <v>105</v>
      </c>
      <c r="I374" s="102">
        <v>110</v>
      </c>
      <c r="J374" s="102">
        <v>0</v>
      </c>
      <c r="K374" s="102">
        <v>0</v>
      </c>
      <c r="L374" s="102">
        <v>0</v>
      </c>
      <c r="M374" s="102">
        <v>0</v>
      </c>
      <c r="N374" s="102">
        <v>0</v>
      </c>
      <c r="O374" s="102">
        <v>0</v>
      </c>
      <c r="P374" s="102">
        <v>0</v>
      </c>
      <c r="Q374" s="103">
        <v>215</v>
      </c>
    </row>
    <row r="375" spans="2:18" outlineLevel="1" x14ac:dyDescent="0.3">
      <c r="B375" t="s">
        <v>684</v>
      </c>
      <c r="C375" t="s">
        <v>1014</v>
      </c>
      <c r="D375" s="68"/>
      <c r="E375" s="68"/>
      <c r="F375" s="68"/>
      <c r="G375" s="68"/>
      <c r="H375" s="68">
        <v>1909.6</v>
      </c>
      <c r="I375" s="68">
        <v>1909.6</v>
      </c>
      <c r="J375" s="68"/>
      <c r="K375" s="68"/>
      <c r="L375" s="68"/>
      <c r="M375" s="68"/>
      <c r="N375" s="68"/>
      <c r="O375" s="68"/>
      <c r="P375" s="68"/>
      <c r="Q375" s="67">
        <f>SUM($C375:P375)</f>
        <v>3819.2</v>
      </c>
    </row>
    <row r="376" spans="2:18" outlineLevel="1" x14ac:dyDescent="0.3">
      <c r="B376" t="s">
        <v>1061</v>
      </c>
      <c r="C376" t="s">
        <v>1062</v>
      </c>
      <c r="D376" s="68"/>
      <c r="E376" s="68"/>
      <c r="F376" s="68"/>
      <c r="G376" s="68"/>
      <c r="H376" s="68">
        <v>-75</v>
      </c>
      <c r="I376" s="68">
        <v>-75</v>
      </c>
      <c r="J376" s="68"/>
      <c r="K376" s="68"/>
      <c r="L376" s="68"/>
      <c r="M376" s="68"/>
      <c r="N376" s="68"/>
      <c r="O376" s="68"/>
      <c r="P376" s="68"/>
      <c r="Q376" s="67">
        <f>SUM($C376:P376)</f>
        <v>-150</v>
      </c>
    </row>
    <row r="377" spans="2:18" outlineLevel="1" x14ac:dyDescent="0.3">
      <c r="B377" t="s">
        <v>1075</v>
      </c>
      <c r="C377" t="s">
        <v>1076</v>
      </c>
      <c r="D377" s="68"/>
      <c r="E377" s="68"/>
      <c r="F377" s="68"/>
      <c r="G377" s="68"/>
      <c r="H377" s="68">
        <v>-25</v>
      </c>
      <c r="I377" s="68">
        <v>-25</v>
      </c>
      <c r="J377" s="68"/>
      <c r="K377" s="68"/>
      <c r="L377" s="68"/>
      <c r="M377" s="68"/>
      <c r="N377" s="68"/>
      <c r="O377" s="68"/>
      <c r="P377" s="68"/>
      <c r="Q377" s="67">
        <f>SUM($C377:P377)</f>
        <v>-50</v>
      </c>
    </row>
    <row r="378" spans="2:18" outlineLevel="1" x14ac:dyDescent="0.3">
      <c r="B378" t="s">
        <v>993</v>
      </c>
      <c r="C378" t="s">
        <v>1018</v>
      </c>
      <c r="D378" s="68"/>
      <c r="E378" s="68"/>
      <c r="F378" s="68"/>
      <c r="G378" s="68"/>
      <c r="H378" s="68">
        <v>-8.25</v>
      </c>
      <c r="I378" s="68">
        <v>-7.64</v>
      </c>
      <c r="J378" s="68"/>
      <c r="K378" s="68"/>
      <c r="L378" s="68"/>
      <c r="M378" s="68"/>
      <c r="N378" s="68"/>
      <c r="O378" s="68"/>
      <c r="P378" s="68"/>
      <c r="Q378" s="67">
        <f>SUM($C378:P378)</f>
        <v>-15.89</v>
      </c>
    </row>
    <row r="379" spans="2:18" outlineLevel="1" x14ac:dyDescent="0.3">
      <c r="B379" t="s">
        <v>995</v>
      </c>
      <c r="C379" t="s">
        <v>1019</v>
      </c>
      <c r="D379" s="68"/>
      <c r="E379" s="68"/>
      <c r="F379" s="68"/>
      <c r="G379" s="68"/>
      <c r="H379" s="68">
        <v>-92.81</v>
      </c>
      <c r="I379" s="68">
        <v>-92.81</v>
      </c>
      <c r="J379" s="68"/>
      <c r="K379" s="68"/>
      <c r="L379" s="68"/>
      <c r="M379" s="68"/>
      <c r="N379" s="68"/>
      <c r="O379" s="68"/>
      <c r="P379" s="68"/>
      <c r="Q379" s="67">
        <f>SUM($C379:P379)</f>
        <v>-185.62</v>
      </c>
    </row>
    <row r="380" spans="2:18" outlineLevel="1" x14ac:dyDescent="0.3">
      <c r="B380" t="s">
        <v>1020</v>
      </c>
      <c r="C380" t="s">
        <v>1021</v>
      </c>
      <c r="D380" s="68"/>
      <c r="E380" s="68"/>
      <c r="F380" s="68"/>
      <c r="G380" s="68"/>
      <c r="H380" s="68">
        <v>152.77000000000001</v>
      </c>
      <c r="I380" s="68"/>
      <c r="J380" s="68"/>
      <c r="K380" s="68"/>
      <c r="L380" s="68"/>
      <c r="M380" s="68"/>
      <c r="N380" s="68"/>
      <c r="O380" s="68"/>
      <c r="P380" s="68"/>
      <c r="Q380" s="67">
        <f>SUM($C380:P380)</f>
        <v>152.77000000000001</v>
      </c>
    </row>
    <row r="381" spans="2:18" outlineLevel="1" x14ac:dyDescent="0.3">
      <c r="B381" t="s">
        <v>1022</v>
      </c>
      <c r="C381" t="s">
        <v>1023</v>
      </c>
      <c r="D381" s="68"/>
      <c r="E381" s="68"/>
      <c r="F381" s="68"/>
      <c r="G381" s="68"/>
      <c r="H381" s="68">
        <v>-182.08</v>
      </c>
      <c r="I381" s="68">
        <v>-182.08</v>
      </c>
      <c r="J381" s="68"/>
      <c r="K381" s="68"/>
      <c r="L381" s="68"/>
      <c r="M381" s="68"/>
      <c r="N381" s="68"/>
      <c r="O381" s="68"/>
      <c r="P381" s="68"/>
      <c r="Q381" s="67">
        <f>SUM($C381:P381)</f>
        <v>-364.16</v>
      </c>
    </row>
    <row r="382" spans="2:18" outlineLevel="1" x14ac:dyDescent="0.3">
      <c r="B382" t="s">
        <v>1024</v>
      </c>
      <c r="C382" t="s">
        <v>1025</v>
      </c>
      <c r="D382" s="68"/>
      <c r="E382" s="68"/>
      <c r="F382" s="68"/>
      <c r="G382" s="68"/>
      <c r="H382" s="68">
        <v>-12.73</v>
      </c>
      <c r="I382" s="68"/>
      <c r="J382" s="68"/>
      <c r="K382" s="68"/>
      <c r="L382" s="68"/>
      <c r="M382" s="68"/>
      <c r="N382" s="68"/>
      <c r="O382" s="68"/>
      <c r="P382" s="68"/>
      <c r="Q382" s="67">
        <f>SUM($C382:P382)</f>
        <v>-12.73</v>
      </c>
    </row>
    <row r="383" spans="2:18" outlineLevel="1" x14ac:dyDescent="0.3">
      <c r="B383" s="101" t="s">
        <v>1195</v>
      </c>
      <c r="C383" s="1" t="s">
        <v>1093</v>
      </c>
      <c r="D383" s="67">
        <f t="shared" ref="D383:Q383" si="44">SUM(D375:D382)</f>
        <v>0</v>
      </c>
      <c r="E383" s="67">
        <f t="shared" si="44"/>
        <v>0</v>
      </c>
      <c r="F383" s="67">
        <f t="shared" si="44"/>
        <v>0</v>
      </c>
      <c r="G383" s="67">
        <f t="shared" si="44"/>
        <v>0</v>
      </c>
      <c r="H383" s="67">
        <f t="shared" si="44"/>
        <v>1666.5</v>
      </c>
      <c r="I383" s="67">
        <f t="shared" si="44"/>
        <v>1527.07</v>
      </c>
      <c r="J383" s="67">
        <f t="shared" si="44"/>
        <v>0</v>
      </c>
      <c r="K383" s="67">
        <f t="shared" si="44"/>
        <v>0</v>
      </c>
      <c r="L383" s="67">
        <f t="shared" si="44"/>
        <v>0</v>
      </c>
      <c r="M383" s="67">
        <f t="shared" si="44"/>
        <v>0</v>
      </c>
      <c r="N383" s="67">
        <f t="shared" si="44"/>
        <v>0</v>
      </c>
      <c r="O383" s="67">
        <f t="shared" si="44"/>
        <v>0</v>
      </c>
      <c r="P383" s="67">
        <f t="shared" si="44"/>
        <v>0</v>
      </c>
      <c r="Q383" s="67">
        <f t="shared" si="44"/>
        <v>3193.57</v>
      </c>
    </row>
    <row r="384" spans="2:18" outlineLevel="1" x14ac:dyDescent="0.3">
      <c r="B384" t="s">
        <v>1077</v>
      </c>
      <c r="C384" t="s">
        <v>1030</v>
      </c>
      <c r="D384" s="68"/>
      <c r="E384" s="68"/>
      <c r="F384" s="68"/>
      <c r="G384" s="68"/>
      <c r="H384" s="68">
        <v>1666.5</v>
      </c>
      <c r="I384" s="68">
        <v>1527.07</v>
      </c>
      <c r="J384" s="68"/>
      <c r="K384" s="68"/>
      <c r="L384" s="68"/>
      <c r="M384" s="68"/>
      <c r="N384" s="68"/>
      <c r="O384" s="68"/>
      <c r="P384" s="68"/>
      <c r="Q384" s="67">
        <f>SUM($C384:P384)</f>
        <v>3193.5699999999997</v>
      </c>
    </row>
    <row r="385" spans="2:18" x14ac:dyDescent="0.3">
      <c r="B385" s="101" t="s">
        <v>1196</v>
      </c>
      <c r="C385" s="1" t="s">
        <v>1095</v>
      </c>
      <c r="D385" s="67">
        <f t="shared" ref="D385:Q385" si="45">SUM(D384:D384)</f>
        <v>0</v>
      </c>
      <c r="E385" s="67">
        <f t="shared" si="45"/>
        <v>0</v>
      </c>
      <c r="F385" s="67">
        <f t="shared" si="45"/>
        <v>0</v>
      </c>
      <c r="G385" s="67">
        <f t="shared" si="45"/>
        <v>0</v>
      </c>
      <c r="H385" s="67">
        <f t="shared" si="45"/>
        <v>1666.5</v>
      </c>
      <c r="I385" s="67">
        <f t="shared" si="45"/>
        <v>1527.07</v>
      </c>
      <c r="J385" s="67">
        <f t="shared" si="45"/>
        <v>0</v>
      </c>
      <c r="K385" s="67">
        <f t="shared" si="45"/>
        <v>0</v>
      </c>
      <c r="L385" s="67">
        <f t="shared" si="45"/>
        <v>0</v>
      </c>
      <c r="M385" s="67">
        <f t="shared" si="45"/>
        <v>0</v>
      </c>
      <c r="N385" s="67">
        <f t="shared" si="45"/>
        <v>0</v>
      </c>
      <c r="O385" s="67">
        <f t="shared" si="45"/>
        <v>0</v>
      </c>
      <c r="P385" s="67">
        <f t="shared" si="45"/>
        <v>0</v>
      </c>
      <c r="Q385" s="67">
        <f t="shared" si="45"/>
        <v>3193.5699999999997</v>
      </c>
    </row>
    <row r="387" spans="2:18" x14ac:dyDescent="0.3">
      <c r="B387" t="s">
        <v>1197</v>
      </c>
      <c r="C387" t="s">
        <v>1090</v>
      </c>
      <c r="D387" s="3" t="s">
        <v>1096</v>
      </c>
      <c r="E387" s="3" t="s">
        <v>1097</v>
      </c>
      <c r="F387" s="3" t="s">
        <v>1098</v>
      </c>
      <c r="G387" s="3" t="s">
        <v>1099</v>
      </c>
      <c r="H387" s="3" t="s">
        <v>1100</v>
      </c>
      <c r="I387" s="3" t="s">
        <v>1101</v>
      </c>
      <c r="J387" s="3" t="s">
        <v>1102</v>
      </c>
      <c r="K387" s="3" t="s">
        <v>1103</v>
      </c>
      <c r="L387" s="3" t="s">
        <v>1104</v>
      </c>
      <c r="M387" s="3" t="s">
        <v>1105</v>
      </c>
      <c r="N387" s="3" t="s">
        <v>1106</v>
      </c>
      <c r="O387" s="3" t="s">
        <v>1107</v>
      </c>
      <c r="P387" s="3" t="s">
        <v>1108</v>
      </c>
      <c r="Q387" s="57" t="s">
        <v>218</v>
      </c>
      <c r="R387" s="57"/>
    </row>
    <row r="388" spans="2:18" outlineLevel="1" x14ac:dyDescent="0.3">
      <c r="B388" t="s">
        <v>1026</v>
      </c>
      <c r="C388" t="s">
        <v>892</v>
      </c>
      <c r="D388" s="68"/>
      <c r="E388" s="68"/>
      <c r="F388" s="68"/>
      <c r="G388" s="68">
        <v>158.4</v>
      </c>
      <c r="H388" s="68">
        <v>151.19999999999999</v>
      </c>
      <c r="I388" s="68">
        <v>158.4</v>
      </c>
      <c r="J388" s="68"/>
      <c r="K388" s="68"/>
      <c r="L388" s="68"/>
      <c r="M388" s="68"/>
      <c r="N388" s="68"/>
      <c r="O388" s="68"/>
      <c r="P388" s="68"/>
      <c r="Q388" s="67">
        <f>SUM($C388:P388)</f>
        <v>468</v>
      </c>
    </row>
    <row r="389" spans="2:18" outlineLevel="1" x14ac:dyDescent="0.3">
      <c r="B389" t="s">
        <v>1027</v>
      </c>
      <c r="C389" t="s">
        <v>892</v>
      </c>
      <c r="D389" s="68"/>
      <c r="E389" s="68"/>
      <c r="F389" s="68"/>
      <c r="G389" s="68">
        <v>156</v>
      </c>
      <c r="H389" s="68">
        <v>156</v>
      </c>
      <c r="I389" s="68">
        <v>156</v>
      </c>
      <c r="J389" s="68"/>
      <c r="K389" s="68"/>
      <c r="L389" s="68"/>
      <c r="M389" s="68"/>
      <c r="N389" s="68"/>
      <c r="O389" s="68"/>
      <c r="P389" s="68"/>
      <c r="Q389" s="67">
        <f>SUM($C389:P389)</f>
        <v>468</v>
      </c>
    </row>
    <row r="390" spans="2:18" outlineLevel="1" x14ac:dyDescent="0.3">
      <c r="B390" s="101" t="s">
        <v>1198</v>
      </c>
      <c r="D390" s="102">
        <v>0</v>
      </c>
      <c r="E390" s="102">
        <v>0</v>
      </c>
      <c r="F390" s="102">
        <v>0</v>
      </c>
      <c r="G390" s="102">
        <v>158.4</v>
      </c>
      <c r="H390" s="102">
        <v>151.19999999999999</v>
      </c>
      <c r="I390" s="102">
        <v>158.4</v>
      </c>
      <c r="J390" s="102">
        <v>0</v>
      </c>
      <c r="K390" s="102">
        <v>0</v>
      </c>
      <c r="L390" s="102">
        <v>0</v>
      </c>
      <c r="M390" s="102">
        <v>0</v>
      </c>
      <c r="N390" s="102">
        <v>0</v>
      </c>
      <c r="O390" s="102">
        <v>0</v>
      </c>
      <c r="P390" s="102">
        <v>0</v>
      </c>
      <c r="Q390" s="103">
        <v>468</v>
      </c>
    </row>
    <row r="391" spans="2:18" outlineLevel="1" x14ac:dyDescent="0.3">
      <c r="B391" t="s">
        <v>684</v>
      </c>
      <c r="C391" t="s">
        <v>1014</v>
      </c>
      <c r="D391" s="68"/>
      <c r="E391" s="68"/>
      <c r="F391" s="68"/>
      <c r="G391" s="68">
        <v>6500</v>
      </c>
      <c r="H391" s="68">
        <v>6500</v>
      </c>
      <c r="I391" s="68">
        <v>6500</v>
      </c>
      <c r="J391" s="68"/>
      <c r="K391" s="68"/>
      <c r="L391" s="68"/>
      <c r="M391" s="68"/>
      <c r="N391" s="68"/>
      <c r="O391" s="68"/>
      <c r="P391" s="68"/>
      <c r="Q391" s="67">
        <f>SUM($C391:P391)</f>
        <v>19500</v>
      </c>
    </row>
    <row r="392" spans="2:18" outlineLevel="1" x14ac:dyDescent="0.3">
      <c r="B392" t="s">
        <v>1037</v>
      </c>
      <c r="C392" t="s">
        <v>1036</v>
      </c>
      <c r="D392" s="68"/>
      <c r="E392" s="68"/>
      <c r="F392" s="68"/>
      <c r="G392" s="68">
        <v>75</v>
      </c>
      <c r="H392" s="68">
        <v>75</v>
      </c>
      <c r="I392" s="68">
        <v>75</v>
      </c>
      <c r="J392" s="68"/>
      <c r="K392" s="68"/>
      <c r="L392" s="68"/>
      <c r="M392" s="68"/>
      <c r="N392" s="68"/>
      <c r="O392" s="68"/>
      <c r="P392" s="68"/>
      <c r="Q392" s="67">
        <f>SUM($C392:P392)</f>
        <v>225</v>
      </c>
    </row>
    <row r="393" spans="2:18" outlineLevel="1" x14ac:dyDescent="0.3">
      <c r="B393" t="s">
        <v>1078</v>
      </c>
      <c r="C393" t="s">
        <v>1079</v>
      </c>
      <c r="D393" s="68"/>
      <c r="E393" s="68"/>
      <c r="F393" s="68"/>
      <c r="G393" s="68">
        <v>15</v>
      </c>
      <c r="H393" s="68">
        <v>15</v>
      </c>
      <c r="I393" s="68">
        <v>15</v>
      </c>
      <c r="J393" s="68"/>
      <c r="K393" s="68"/>
      <c r="L393" s="68"/>
      <c r="M393" s="68"/>
      <c r="N393" s="68"/>
      <c r="O393" s="68"/>
      <c r="P393" s="68"/>
      <c r="Q393" s="67">
        <f>SUM($C393:P393)</f>
        <v>45</v>
      </c>
    </row>
    <row r="394" spans="2:18" outlineLevel="1" x14ac:dyDescent="0.3">
      <c r="B394" t="s">
        <v>1020</v>
      </c>
      <c r="C394" t="s">
        <v>1021</v>
      </c>
      <c r="D394" s="68"/>
      <c r="E394" s="68"/>
      <c r="F394" s="68"/>
      <c r="G394" s="68"/>
      <c r="H394" s="68">
        <v>1040</v>
      </c>
      <c r="I394" s="68"/>
      <c r="J394" s="68"/>
      <c r="K394" s="68"/>
      <c r="L394" s="68"/>
      <c r="M394" s="68"/>
      <c r="N394" s="68"/>
      <c r="O394" s="68"/>
      <c r="P394" s="68"/>
      <c r="Q394" s="67">
        <f>SUM($C394:P394)</f>
        <v>1040</v>
      </c>
    </row>
    <row r="395" spans="2:18" outlineLevel="1" x14ac:dyDescent="0.3">
      <c r="B395" t="s">
        <v>1080</v>
      </c>
      <c r="C395" t="s">
        <v>1081</v>
      </c>
      <c r="D395" s="68"/>
      <c r="E395" s="68"/>
      <c r="F395" s="68"/>
      <c r="G395" s="68">
        <v>-279.41000000000003</v>
      </c>
      <c r="H395" s="68">
        <v>-279.41000000000003</v>
      </c>
      <c r="I395" s="68">
        <v>-279.41000000000003</v>
      </c>
      <c r="J395" s="68"/>
      <c r="K395" s="68"/>
      <c r="L395" s="68"/>
      <c r="M395" s="68"/>
      <c r="N395" s="68"/>
      <c r="O395" s="68"/>
      <c r="P395" s="68"/>
      <c r="Q395" s="67">
        <f>SUM($C395:P395)</f>
        <v>-838.23</v>
      </c>
    </row>
    <row r="396" spans="2:18" outlineLevel="1" x14ac:dyDescent="0.3">
      <c r="B396" t="s">
        <v>1022</v>
      </c>
      <c r="C396" t="s">
        <v>1023</v>
      </c>
      <c r="D396" s="68"/>
      <c r="E396" s="68"/>
      <c r="F396" s="68"/>
      <c r="G396" s="68">
        <v>-3158.83</v>
      </c>
      <c r="H396" s="68">
        <v>-3158.83</v>
      </c>
      <c r="I396" s="68">
        <v>-3158.83</v>
      </c>
      <c r="J396" s="68"/>
      <c r="K396" s="68"/>
      <c r="L396" s="68"/>
      <c r="M396" s="68"/>
      <c r="N396" s="68"/>
      <c r="O396" s="68"/>
      <c r="P396" s="68"/>
      <c r="Q396" s="67">
        <f>SUM($C396:P396)</f>
        <v>-9476.49</v>
      </c>
    </row>
    <row r="397" spans="2:18" outlineLevel="1" x14ac:dyDescent="0.3">
      <c r="B397" t="s">
        <v>1024</v>
      </c>
      <c r="C397" t="s">
        <v>1025</v>
      </c>
      <c r="D397" s="68"/>
      <c r="E397" s="68"/>
      <c r="F397" s="68"/>
      <c r="G397" s="68"/>
      <c r="H397" s="68">
        <v>-577.20000000000005</v>
      </c>
      <c r="I397" s="68"/>
      <c r="J397" s="68"/>
      <c r="K397" s="68"/>
      <c r="L397" s="68"/>
      <c r="M397" s="68"/>
      <c r="N397" s="68"/>
      <c r="O397" s="68"/>
      <c r="P397" s="68"/>
      <c r="Q397" s="67">
        <f>SUM($C397:P397)</f>
        <v>-577.20000000000005</v>
      </c>
    </row>
    <row r="398" spans="2:18" outlineLevel="1" x14ac:dyDescent="0.3">
      <c r="B398" s="101" t="s">
        <v>1199</v>
      </c>
      <c r="C398" s="1" t="s">
        <v>1093</v>
      </c>
      <c r="D398" s="67">
        <f t="shared" ref="D398:Q398" si="46">SUM(D391:D397)</f>
        <v>0</v>
      </c>
      <c r="E398" s="67">
        <f t="shared" si="46"/>
        <v>0</v>
      </c>
      <c r="F398" s="67">
        <f t="shared" si="46"/>
        <v>0</v>
      </c>
      <c r="G398" s="67">
        <f t="shared" si="46"/>
        <v>3151.76</v>
      </c>
      <c r="H398" s="67">
        <f t="shared" si="46"/>
        <v>3614.5600000000004</v>
      </c>
      <c r="I398" s="67">
        <f t="shared" si="46"/>
        <v>3151.76</v>
      </c>
      <c r="J398" s="67">
        <f t="shared" si="46"/>
        <v>0</v>
      </c>
      <c r="K398" s="67">
        <f t="shared" si="46"/>
        <v>0</v>
      </c>
      <c r="L398" s="67">
        <f t="shared" si="46"/>
        <v>0</v>
      </c>
      <c r="M398" s="67">
        <f t="shared" si="46"/>
        <v>0</v>
      </c>
      <c r="N398" s="67">
        <f t="shared" si="46"/>
        <v>0</v>
      </c>
      <c r="O398" s="67">
        <f t="shared" si="46"/>
        <v>0</v>
      </c>
      <c r="P398" s="67">
        <f t="shared" si="46"/>
        <v>0</v>
      </c>
      <c r="Q398" s="67">
        <f t="shared" si="46"/>
        <v>9918.08</v>
      </c>
    </row>
    <row r="399" spans="2:18" outlineLevel="1" x14ac:dyDescent="0.3">
      <c r="B399" t="s">
        <v>1082</v>
      </c>
      <c r="C399" t="s">
        <v>1030</v>
      </c>
      <c r="D399" s="68"/>
      <c r="E399" s="68"/>
      <c r="F399" s="68"/>
      <c r="G399" s="68">
        <v>3151.76</v>
      </c>
      <c r="H399" s="68">
        <v>3614.56</v>
      </c>
      <c r="I399" s="68">
        <v>3151.76</v>
      </c>
      <c r="J399" s="68"/>
      <c r="K399" s="68"/>
      <c r="L399" s="68"/>
      <c r="M399" s="68"/>
      <c r="N399" s="68"/>
      <c r="O399" s="68"/>
      <c r="P399" s="68"/>
      <c r="Q399" s="67">
        <f>SUM($C399:P399)</f>
        <v>9918.08</v>
      </c>
    </row>
    <row r="400" spans="2:18" x14ac:dyDescent="0.3">
      <c r="B400" s="101" t="s">
        <v>1200</v>
      </c>
      <c r="C400" s="1" t="s">
        <v>1095</v>
      </c>
      <c r="D400" s="67">
        <f t="shared" ref="D400:Q400" si="47">SUM(D399:D399)</f>
        <v>0</v>
      </c>
      <c r="E400" s="67">
        <f t="shared" si="47"/>
        <v>0</v>
      </c>
      <c r="F400" s="67">
        <f t="shared" si="47"/>
        <v>0</v>
      </c>
      <c r="G400" s="67">
        <f t="shared" si="47"/>
        <v>3151.76</v>
      </c>
      <c r="H400" s="67">
        <f t="shared" si="47"/>
        <v>3614.56</v>
      </c>
      <c r="I400" s="67">
        <f t="shared" si="47"/>
        <v>3151.76</v>
      </c>
      <c r="J400" s="67">
        <f t="shared" si="47"/>
        <v>0</v>
      </c>
      <c r="K400" s="67">
        <f t="shared" si="47"/>
        <v>0</v>
      </c>
      <c r="L400" s="67">
        <f t="shared" si="47"/>
        <v>0</v>
      </c>
      <c r="M400" s="67">
        <f t="shared" si="47"/>
        <v>0</v>
      </c>
      <c r="N400" s="67">
        <f t="shared" si="47"/>
        <v>0</v>
      </c>
      <c r="O400" s="67">
        <f t="shared" si="47"/>
        <v>0</v>
      </c>
      <c r="P400" s="67">
        <f t="shared" si="47"/>
        <v>0</v>
      </c>
      <c r="Q400" s="67">
        <f t="shared" si="47"/>
        <v>9918.08</v>
      </c>
    </row>
    <row r="402" spans="2:18" x14ac:dyDescent="0.3">
      <c r="B402" t="s">
        <v>1201</v>
      </c>
      <c r="C402" t="s">
        <v>1090</v>
      </c>
      <c r="D402" s="3" t="s">
        <v>1096</v>
      </c>
      <c r="E402" s="3" t="s">
        <v>1097</v>
      </c>
      <c r="F402" s="3" t="s">
        <v>1098</v>
      </c>
      <c r="G402" s="3" t="s">
        <v>1099</v>
      </c>
      <c r="H402" s="3" t="s">
        <v>1100</v>
      </c>
      <c r="I402" s="3" t="s">
        <v>1101</v>
      </c>
      <c r="J402" s="3" t="s">
        <v>1102</v>
      </c>
      <c r="K402" s="3" t="s">
        <v>1103</v>
      </c>
      <c r="L402" s="3" t="s">
        <v>1104</v>
      </c>
      <c r="M402" s="3" t="s">
        <v>1105</v>
      </c>
      <c r="N402" s="3" t="s">
        <v>1106</v>
      </c>
      <c r="O402" s="3" t="s">
        <v>1107</v>
      </c>
      <c r="P402" s="3" t="s">
        <v>1108</v>
      </c>
      <c r="Q402" s="57" t="s">
        <v>218</v>
      </c>
      <c r="R402" s="57"/>
    </row>
    <row r="403" spans="2:18" outlineLevel="1" x14ac:dyDescent="0.3">
      <c r="B403" t="s">
        <v>1026</v>
      </c>
      <c r="C403" t="s">
        <v>892</v>
      </c>
      <c r="D403" s="68"/>
      <c r="E403" s="68"/>
      <c r="F403" s="68"/>
      <c r="G403" s="68"/>
      <c r="H403" s="68"/>
      <c r="I403" s="68">
        <v>158.4</v>
      </c>
      <c r="J403" s="68"/>
      <c r="K403" s="68"/>
      <c r="L403" s="68"/>
      <c r="M403" s="68"/>
      <c r="N403" s="68"/>
      <c r="O403" s="68"/>
      <c r="P403" s="68"/>
      <c r="Q403" s="67">
        <f>SUM($C403:P403)</f>
        <v>158.4</v>
      </c>
    </row>
    <row r="404" spans="2:18" outlineLevel="1" x14ac:dyDescent="0.3">
      <c r="B404" t="s">
        <v>1027</v>
      </c>
      <c r="C404" t="s">
        <v>892</v>
      </c>
      <c r="D404" s="68"/>
      <c r="E404" s="68"/>
      <c r="F404" s="68"/>
      <c r="G404" s="68"/>
      <c r="H404" s="68"/>
      <c r="I404" s="68">
        <v>156</v>
      </c>
      <c r="J404" s="68"/>
      <c r="K404" s="68"/>
      <c r="L404" s="68"/>
      <c r="M404" s="68"/>
      <c r="N404" s="68"/>
      <c r="O404" s="68"/>
      <c r="P404" s="68"/>
      <c r="Q404" s="67">
        <f>SUM($C404:P404)</f>
        <v>156</v>
      </c>
    </row>
    <row r="405" spans="2:18" outlineLevel="1" x14ac:dyDescent="0.3">
      <c r="B405" s="101" t="s">
        <v>1202</v>
      </c>
      <c r="D405" s="102">
        <v>0</v>
      </c>
      <c r="E405" s="102">
        <v>0</v>
      </c>
      <c r="F405" s="102">
        <v>0</v>
      </c>
      <c r="G405" s="102">
        <v>0</v>
      </c>
      <c r="H405" s="102">
        <v>0</v>
      </c>
      <c r="I405" s="102">
        <v>158.4</v>
      </c>
      <c r="J405" s="102">
        <v>0</v>
      </c>
      <c r="K405" s="102">
        <v>0</v>
      </c>
      <c r="L405" s="102">
        <v>0</v>
      </c>
      <c r="M405" s="102">
        <v>0</v>
      </c>
      <c r="N405" s="102">
        <v>0</v>
      </c>
      <c r="O405" s="102">
        <v>0</v>
      </c>
      <c r="P405" s="102">
        <v>0</v>
      </c>
      <c r="Q405" s="103">
        <v>158.4</v>
      </c>
    </row>
    <row r="406" spans="2:18" outlineLevel="1" x14ac:dyDescent="0.3">
      <c r="B406" t="s">
        <v>684</v>
      </c>
      <c r="C406" t="s">
        <v>1014</v>
      </c>
      <c r="D406" s="68"/>
      <c r="E406" s="68"/>
      <c r="F406" s="68"/>
      <c r="G406" s="68"/>
      <c r="H406" s="68"/>
      <c r="I406" s="68">
        <v>2200</v>
      </c>
      <c r="J406" s="68"/>
      <c r="K406" s="68"/>
      <c r="L406" s="68"/>
      <c r="M406" s="68"/>
      <c r="N406" s="68"/>
      <c r="O406" s="68"/>
      <c r="P406" s="68"/>
      <c r="Q406" s="67">
        <f>SUM($C406:P406)</f>
        <v>2200</v>
      </c>
    </row>
    <row r="407" spans="2:18" outlineLevel="1" x14ac:dyDescent="0.3">
      <c r="B407" t="s">
        <v>1037</v>
      </c>
      <c r="C407" t="s">
        <v>1036</v>
      </c>
      <c r="D407" s="68"/>
      <c r="E407" s="68"/>
      <c r="F407" s="68"/>
      <c r="G407" s="68"/>
      <c r="H407" s="68"/>
      <c r="I407" s="68">
        <v>10</v>
      </c>
      <c r="J407" s="68"/>
      <c r="K407" s="68"/>
      <c r="L407" s="68"/>
      <c r="M407" s="68"/>
      <c r="N407" s="68"/>
      <c r="O407" s="68"/>
      <c r="P407" s="68"/>
      <c r="Q407" s="67">
        <f>SUM($C407:P407)</f>
        <v>10</v>
      </c>
    </row>
    <row r="408" spans="2:18" outlineLevel="1" x14ac:dyDescent="0.3">
      <c r="B408" t="s">
        <v>993</v>
      </c>
      <c r="C408" t="s">
        <v>1018</v>
      </c>
      <c r="D408" s="68"/>
      <c r="E408" s="68"/>
      <c r="F408" s="68"/>
      <c r="G408" s="68"/>
      <c r="H408" s="68"/>
      <c r="I408" s="68">
        <v>-8.8000000000000007</v>
      </c>
      <c r="J408" s="68"/>
      <c r="K408" s="68"/>
      <c r="L408" s="68"/>
      <c r="M408" s="68"/>
      <c r="N408" s="68"/>
      <c r="O408" s="68"/>
      <c r="P408" s="68"/>
      <c r="Q408" s="67">
        <f>SUM($C408:P408)</f>
        <v>-8.8000000000000007</v>
      </c>
    </row>
    <row r="409" spans="2:18" outlineLevel="1" x14ac:dyDescent="0.3">
      <c r="B409" t="s">
        <v>995</v>
      </c>
      <c r="C409" t="s">
        <v>1019</v>
      </c>
      <c r="D409" s="68"/>
      <c r="E409" s="68"/>
      <c r="F409" s="68"/>
      <c r="G409" s="68"/>
      <c r="H409" s="68"/>
      <c r="I409" s="68">
        <v>-87.29</v>
      </c>
      <c r="J409" s="68"/>
      <c r="K409" s="68"/>
      <c r="L409" s="68"/>
      <c r="M409" s="68"/>
      <c r="N409" s="68"/>
      <c r="O409" s="68"/>
      <c r="P409" s="68"/>
      <c r="Q409" s="67">
        <f>SUM($C409:P409)</f>
        <v>-87.29</v>
      </c>
    </row>
    <row r="410" spans="2:18" outlineLevel="1" x14ac:dyDescent="0.3">
      <c r="B410" t="s">
        <v>1022</v>
      </c>
      <c r="C410" t="s">
        <v>1023</v>
      </c>
      <c r="D410" s="68"/>
      <c r="E410" s="68"/>
      <c r="F410" s="68"/>
      <c r="G410" s="68"/>
      <c r="H410" s="68"/>
      <c r="I410" s="68">
        <v>-236.58</v>
      </c>
      <c r="J410" s="68"/>
      <c r="K410" s="68"/>
      <c r="L410" s="68"/>
      <c r="M410" s="68"/>
      <c r="N410" s="68"/>
      <c r="O410" s="68"/>
      <c r="P410" s="68"/>
      <c r="Q410" s="67">
        <f>SUM($C410:P410)</f>
        <v>-236.58</v>
      </c>
    </row>
    <row r="411" spans="2:18" outlineLevel="1" x14ac:dyDescent="0.3">
      <c r="B411" s="101" t="s">
        <v>1203</v>
      </c>
      <c r="C411" s="1" t="s">
        <v>1093</v>
      </c>
      <c r="D411" s="67">
        <f t="shared" ref="D411:Q411" si="48">SUM(D406:D410)</f>
        <v>0</v>
      </c>
      <c r="E411" s="67">
        <f t="shared" si="48"/>
        <v>0</v>
      </c>
      <c r="F411" s="67">
        <f t="shared" si="48"/>
        <v>0</v>
      </c>
      <c r="G411" s="67">
        <f t="shared" si="48"/>
        <v>0</v>
      </c>
      <c r="H411" s="67">
        <f t="shared" si="48"/>
        <v>0</v>
      </c>
      <c r="I411" s="67">
        <f t="shared" si="48"/>
        <v>1877.33</v>
      </c>
      <c r="J411" s="67">
        <f t="shared" si="48"/>
        <v>0</v>
      </c>
      <c r="K411" s="67">
        <f t="shared" si="48"/>
        <v>0</v>
      </c>
      <c r="L411" s="67">
        <f t="shared" si="48"/>
        <v>0</v>
      </c>
      <c r="M411" s="67">
        <f t="shared" si="48"/>
        <v>0</v>
      </c>
      <c r="N411" s="67">
        <f t="shared" si="48"/>
        <v>0</v>
      </c>
      <c r="O411" s="67">
        <f t="shared" si="48"/>
        <v>0</v>
      </c>
      <c r="P411" s="67">
        <f t="shared" si="48"/>
        <v>0</v>
      </c>
      <c r="Q411" s="67">
        <f t="shared" si="48"/>
        <v>1877.33</v>
      </c>
    </row>
    <row r="412" spans="2:18" outlineLevel="1" x14ac:dyDescent="0.3">
      <c r="B412" t="s">
        <v>1083</v>
      </c>
      <c r="C412" t="s">
        <v>1030</v>
      </c>
      <c r="D412" s="68"/>
      <c r="E412" s="68"/>
      <c r="F412" s="68"/>
      <c r="G412" s="68"/>
      <c r="H412" s="68"/>
      <c r="I412" s="68">
        <v>1877.33</v>
      </c>
      <c r="J412" s="68"/>
      <c r="K412" s="68"/>
      <c r="L412" s="68"/>
      <c r="M412" s="68"/>
      <c r="N412" s="68"/>
      <c r="O412" s="68"/>
      <c r="P412" s="68"/>
      <c r="Q412" s="67">
        <f>SUM($C412:P412)</f>
        <v>1877.33</v>
      </c>
    </row>
    <row r="413" spans="2:18" x14ac:dyDescent="0.3">
      <c r="B413" s="101" t="s">
        <v>1204</v>
      </c>
      <c r="C413" s="1" t="s">
        <v>1095</v>
      </c>
      <c r="D413" s="67">
        <f t="shared" ref="D413:Q413" si="49">SUM(D412:D412)</f>
        <v>0</v>
      </c>
      <c r="E413" s="67">
        <f t="shared" si="49"/>
        <v>0</v>
      </c>
      <c r="F413" s="67">
        <f t="shared" si="49"/>
        <v>0</v>
      </c>
      <c r="G413" s="67">
        <f t="shared" si="49"/>
        <v>0</v>
      </c>
      <c r="H413" s="67">
        <f t="shared" si="49"/>
        <v>0</v>
      </c>
      <c r="I413" s="67">
        <f t="shared" si="49"/>
        <v>1877.33</v>
      </c>
      <c r="J413" s="67">
        <f t="shared" si="49"/>
        <v>0</v>
      </c>
      <c r="K413" s="67">
        <f t="shared" si="49"/>
        <v>0</v>
      </c>
      <c r="L413" s="67">
        <f t="shared" si="49"/>
        <v>0</v>
      </c>
      <c r="M413" s="67">
        <f t="shared" si="49"/>
        <v>0</v>
      </c>
      <c r="N413" s="67">
        <f t="shared" si="49"/>
        <v>0</v>
      </c>
      <c r="O413" s="67">
        <f t="shared" si="49"/>
        <v>0</v>
      </c>
      <c r="P413" s="67">
        <f t="shared" si="49"/>
        <v>0</v>
      </c>
      <c r="Q413" s="67">
        <f t="shared" si="49"/>
        <v>1877.33</v>
      </c>
    </row>
    <row r="415" spans="2:18" x14ac:dyDescent="0.3">
      <c r="B415" t="s">
        <v>1205</v>
      </c>
      <c r="C415" t="s">
        <v>1090</v>
      </c>
      <c r="D415" s="3" t="s">
        <v>1096</v>
      </c>
      <c r="E415" s="3" t="s">
        <v>1097</v>
      </c>
      <c r="F415" s="3" t="s">
        <v>1098</v>
      </c>
      <c r="G415" s="3" t="s">
        <v>1099</v>
      </c>
      <c r="H415" s="3" t="s">
        <v>1100</v>
      </c>
      <c r="I415" s="3" t="s">
        <v>1101</v>
      </c>
      <c r="J415" s="3" t="s">
        <v>1102</v>
      </c>
      <c r="K415" s="3" t="s">
        <v>1103</v>
      </c>
      <c r="L415" s="3" t="s">
        <v>1104</v>
      </c>
      <c r="M415" s="3" t="s">
        <v>1105</v>
      </c>
      <c r="N415" s="3" t="s">
        <v>1106</v>
      </c>
      <c r="O415" s="3" t="s">
        <v>1107</v>
      </c>
      <c r="P415" s="3" t="s">
        <v>1108</v>
      </c>
      <c r="Q415" s="57" t="s">
        <v>218</v>
      </c>
      <c r="R415" s="57"/>
    </row>
    <row r="416" spans="2:18" outlineLevel="1" x14ac:dyDescent="0.3">
      <c r="B416" t="s">
        <v>1026</v>
      </c>
      <c r="C416" t="s">
        <v>892</v>
      </c>
      <c r="D416" s="68"/>
      <c r="E416" s="68"/>
      <c r="F416" s="68"/>
      <c r="G416" s="68"/>
      <c r="H416" s="68"/>
      <c r="I416" s="68">
        <v>20</v>
      </c>
      <c r="J416" s="68"/>
      <c r="K416" s="68"/>
      <c r="L416" s="68"/>
      <c r="M416" s="68"/>
      <c r="N416" s="68"/>
      <c r="O416" s="68"/>
      <c r="P416" s="68"/>
      <c r="Q416" s="67">
        <f>SUM($C416:P416)</f>
        <v>20</v>
      </c>
    </row>
    <row r="417" spans="2:18" outlineLevel="1" x14ac:dyDescent="0.3">
      <c r="B417" t="s">
        <v>1027</v>
      </c>
      <c r="C417" t="s">
        <v>892</v>
      </c>
      <c r="D417" s="68"/>
      <c r="E417" s="68"/>
      <c r="F417" s="68"/>
      <c r="G417" s="68"/>
      <c r="H417" s="68"/>
      <c r="I417" s="68">
        <v>19</v>
      </c>
      <c r="J417" s="68"/>
      <c r="K417" s="68"/>
      <c r="L417" s="68"/>
      <c r="M417" s="68"/>
      <c r="N417" s="68"/>
      <c r="O417" s="68"/>
      <c r="P417" s="68"/>
      <c r="Q417" s="67">
        <f>SUM($C417:P417)</f>
        <v>19</v>
      </c>
    </row>
    <row r="418" spans="2:18" outlineLevel="1" x14ac:dyDescent="0.3">
      <c r="B418" s="101" t="s">
        <v>1206</v>
      </c>
      <c r="D418" s="102">
        <v>0</v>
      </c>
      <c r="E418" s="102">
        <v>0</v>
      </c>
      <c r="F418" s="102">
        <v>0</v>
      </c>
      <c r="G418" s="102">
        <v>0</v>
      </c>
      <c r="H418" s="102">
        <v>0</v>
      </c>
      <c r="I418" s="102">
        <v>20</v>
      </c>
      <c r="J418" s="102">
        <v>0</v>
      </c>
      <c r="K418" s="102">
        <v>0</v>
      </c>
      <c r="L418" s="102">
        <v>0</v>
      </c>
      <c r="M418" s="102">
        <v>0</v>
      </c>
      <c r="N418" s="102">
        <v>0</v>
      </c>
      <c r="O418" s="102">
        <v>0</v>
      </c>
      <c r="P418" s="102">
        <v>0</v>
      </c>
      <c r="Q418" s="103">
        <v>20</v>
      </c>
    </row>
    <row r="419" spans="2:18" outlineLevel="1" x14ac:dyDescent="0.3">
      <c r="B419" t="s">
        <v>684</v>
      </c>
      <c r="C419" t="s">
        <v>1014</v>
      </c>
      <c r="D419" s="68"/>
      <c r="E419" s="68"/>
      <c r="F419" s="68"/>
      <c r="G419" s="68"/>
      <c r="H419" s="68"/>
      <c r="I419" s="68">
        <v>290.08999999999997</v>
      </c>
      <c r="J419" s="68"/>
      <c r="K419" s="68"/>
      <c r="L419" s="68"/>
      <c r="M419" s="68"/>
      <c r="N419" s="68"/>
      <c r="O419" s="68"/>
      <c r="P419" s="68"/>
      <c r="Q419" s="67">
        <f>SUM($C419:P419)</f>
        <v>290.08999999999997</v>
      </c>
    </row>
    <row r="420" spans="2:18" outlineLevel="1" x14ac:dyDescent="0.3">
      <c r="B420" t="s">
        <v>993</v>
      </c>
      <c r="C420" t="s">
        <v>1018</v>
      </c>
      <c r="D420" s="68"/>
      <c r="E420" s="68"/>
      <c r="F420" s="68"/>
      <c r="G420" s="68"/>
      <c r="H420" s="68"/>
      <c r="I420" s="68">
        <v>-1.1599999999999999</v>
      </c>
      <c r="J420" s="68"/>
      <c r="K420" s="68"/>
      <c r="L420" s="68"/>
      <c r="M420" s="68"/>
      <c r="N420" s="68"/>
      <c r="O420" s="68"/>
      <c r="P420" s="68"/>
      <c r="Q420" s="67">
        <f>SUM($C420:P420)</f>
        <v>-1.1599999999999999</v>
      </c>
    </row>
    <row r="421" spans="2:18" outlineLevel="1" x14ac:dyDescent="0.3">
      <c r="B421" t="s">
        <v>995</v>
      </c>
      <c r="C421" t="s">
        <v>1019</v>
      </c>
      <c r="D421" s="68"/>
      <c r="E421" s="68"/>
      <c r="F421" s="68"/>
      <c r="G421" s="68"/>
      <c r="H421" s="68"/>
      <c r="I421" s="68">
        <v>-12.34</v>
      </c>
      <c r="J421" s="68"/>
      <c r="K421" s="68"/>
      <c r="L421" s="68"/>
      <c r="M421" s="68"/>
      <c r="N421" s="68"/>
      <c r="O421" s="68"/>
      <c r="P421" s="68"/>
      <c r="Q421" s="67">
        <f>SUM($C421:P421)</f>
        <v>-12.34</v>
      </c>
    </row>
    <row r="422" spans="2:18" outlineLevel="1" x14ac:dyDescent="0.3">
      <c r="B422" t="s">
        <v>1022</v>
      </c>
      <c r="C422" t="s">
        <v>1023</v>
      </c>
      <c r="D422" s="68"/>
      <c r="E422" s="68"/>
      <c r="F422" s="68"/>
      <c r="G422" s="68"/>
      <c r="H422" s="68"/>
      <c r="I422" s="68">
        <v>-101.83</v>
      </c>
      <c r="J422" s="68"/>
      <c r="K422" s="68"/>
      <c r="L422" s="68"/>
      <c r="M422" s="68"/>
      <c r="N422" s="68"/>
      <c r="O422" s="68"/>
      <c r="P422" s="68"/>
      <c r="Q422" s="67">
        <f>SUM($C422:P422)</f>
        <v>-101.83</v>
      </c>
    </row>
    <row r="423" spans="2:18" outlineLevel="1" x14ac:dyDescent="0.3">
      <c r="B423" s="101" t="s">
        <v>1207</v>
      </c>
      <c r="C423" s="1" t="s">
        <v>1093</v>
      </c>
      <c r="D423" s="67">
        <f t="shared" ref="D423:Q423" si="50">SUM(D419:D422)</f>
        <v>0</v>
      </c>
      <c r="E423" s="67">
        <f t="shared" si="50"/>
        <v>0</v>
      </c>
      <c r="F423" s="67">
        <f t="shared" si="50"/>
        <v>0</v>
      </c>
      <c r="G423" s="67">
        <f t="shared" si="50"/>
        <v>0</v>
      </c>
      <c r="H423" s="67">
        <f t="shared" si="50"/>
        <v>0</v>
      </c>
      <c r="I423" s="67">
        <f t="shared" si="50"/>
        <v>174.76</v>
      </c>
      <c r="J423" s="67">
        <f t="shared" si="50"/>
        <v>0</v>
      </c>
      <c r="K423" s="67">
        <f t="shared" si="50"/>
        <v>0</v>
      </c>
      <c r="L423" s="67">
        <f t="shared" si="50"/>
        <v>0</v>
      </c>
      <c r="M423" s="67">
        <f t="shared" si="50"/>
        <v>0</v>
      </c>
      <c r="N423" s="67">
        <f t="shared" si="50"/>
        <v>0</v>
      </c>
      <c r="O423" s="67">
        <f t="shared" si="50"/>
        <v>0</v>
      </c>
      <c r="P423" s="67">
        <f t="shared" si="50"/>
        <v>0</v>
      </c>
      <c r="Q423" s="67">
        <f t="shared" si="50"/>
        <v>174.76</v>
      </c>
    </row>
    <row r="424" spans="2:18" outlineLevel="1" x14ac:dyDescent="0.3">
      <c r="B424" t="s">
        <v>1084</v>
      </c>
      <c r="C424" t="s">
        <v>1030</v>
      </c>
      <c r="D424" s="68"/>
      <c r="E424" s="68"/>
      <c r="F424" s="68"/>
      <c r="G424" s="68"/>
      <c r="H424" s="68"/>
      <c r="I424" s="68">
        <v>174.76</v>
      </c>
      <c r="J424" s="68"/>
      <c r="K424" s="68"/>
      <c r="L424" s="68"/>
      <c r="M424" s="68"/>
      <c r="N424" s="68"/>
      <c r="O424" s="68"/>
      <c r="P424" s="68"/>
      <c r="Q424" s="67">
        <f>SUM($C424:P424)</f>
        <v>174.76</v>
      </c>
    </row>
    <row r="425" spans="2:18" x14ac:dyDescent="0.3">
      <c r="B425" s="101" t="s">
        <v>1208</v>
      </c>
      <c r="C425" s="1" t="s">
        <v>1095</v>
      </c>
      <c r="D425" s="67">
        <f t="shared" ref="D425:Q425" si="51">SUM(D424:D424)</f>
        <v>0</v>
      </c>
      <c r="E425" s="67">
        <f t="shared" si="51"/>
        <v>0</v>
      </c>
      <c r="F425" s="67">
        <f t="shared" si="51"/>
        <v>0</v>
      </c>
      <c r="G425" s="67">
        <f t="shared" si="51"/>
        <v>0</v>
      </c>
      <c r="H425" s="67">
        <f t="shared" si="51"/>
        <v>0</v>
      </c>
      <c r="I425" s="67">
        <f t="shared" si="51"/>
        <v>174.76</v>
      </c>
      <c r="J425" s="67">
        <f t="shared" si="51"/>
        <v>0</v>
      </c>
      <c r="K425" s="67">
        <f t="shared" si="51"/>
        <v>0</v>
      </c>
      <c r="L425" s="67">
        <f t="shared" si="51"/>
        <v>0</v>
      </c>
      <c r="M425" s="67">
        <f t="shared" si="51"/>
        <v>0</v>
      </c>
      <c r="N425" s="67">
        <f t="shared" si="51"/>
        <v>0</v>
      </c>
      <c r="O425" s="67">
        <f t="shared" si="51"/>
        <v>0</v>
      </c>
      <c r="P425" s="67">
        <f t="shared" si="51"/>
        <v>0</v>
      </c>
      <c r="Q425" s="67">
        <f t="shared" si="51"/>
        <v>174.76</v>
      </c>
    </row>
    <row r="427" spans="2:18" x14ac:dyDescent="0.3">
      <c r="B427" t="s">
        <v>1209</v>
      </c>
      <c r="C427" t="s">
        <v>1090</v>
      </c>
      <c r="D427" s="3" t="s">
        <v>1096</v>
      </c>
      <c r="E427" s="3" t="s">
        <v>1097</v>
      </c>
      <c r="F427" s="3" t="s">
        <v>1098</v>
      </c>
      <c r="G427" s="3" t="s">
        <v>1099</v>
      </c>
      <c r="H427" s="3" t="s">
        <v>1100</v>
      </c>
      <c r="I427" s="3" t="s">
        <v>1101</v>
      </c>
      <c r="J427" s="3" t="s">
        <v>1102</v>
      </c>
      <c r="K427" s="3" t="s">
        <v>1103</v>
      </c>
      <c r="L427" s="3" t="s">
        <v>1104</v>
      </c>
      <c r="M427" s="3" t="s">
        <v>1105</v>
      </c>
      <c r="N427" s="3" t="s">
        <v>1106</v>
      </c>
      <c r="O427" s="3" t="s">
        <v>1107</v>
      </c>
      <c r="P427" s="3" t="s">
        <v>1108</v>
      </c>
      <c r="Q427" s="57" t="s">
        <v>218</v>
      </c>
      <c r="R427" s="57"/>
    </row>
    <row r="428" spans="2:18" outlineLevel="1" x14ac:dyDescent="0.3">
      <c r="B428" t="s">
        <v>1026</v>
      </c>
      <c r="C428" t="s">
        <v>892</v>
      </c>
      <c r="D428" s="68"/>
      <c r="E428" s="68"/>
      <c r="F428" s="68"/>
      <c r="G428" s="68"/>
      <c r="H428" s="68"/>
      <c r="I428" s="68">
        <v>68</v>
      </c>
      <c r="J428" s="68"/>
      <c r="K428" s="68"/>
      <c r="L428" s="68"/>
      <c r="M428" s="68"/>
      <c r="N428" s="68"/>
      <c r="O428" s="68"/>
      <c r="P428" s="68"/>
      <c r="Q428" s="67">
        <f>SUM($C428:P428)</f>
        <v>68</v>
      </c>
    </row>
    <row r="429" spans="2:18" outlineLevel="1" x14ac:dyDescent="0.3">
      <c r="B429" t="s">
        <v>1027</v>
      </c>
      <c r="C429" t="s">
        <v>892</v>
      </c>
      <c r="D429" s="68"/>
      <c r="E429" s="68"/>
      <c r="F429" s="68"/>
      <c r="G429" s="68"/>
      <c r="H429" s="68"/>
      <c r="I429" s="68">
        <v>69</v>
      </c>
      <c r="J429" s="68"/>
      <c r="K429" s="68"/>
      <c r="L429" s="68"/>
      <c r="M429" s="68"/>
      <c r="N429" s="68"/>
      <c r="O429" s="68"/>
      <c r="P429" s="68"/>
      <c r="Q429" s="67">
        <f>SUM($C429:P429)</f>
        <v>69</v>
      </c>
    </row>
    <row r="430" spans="2:18" outlineLevel="1" x14ac:dyDescent="0.3">
      <c r="B430" s="101" t="s">
        <v>1210</v>
      </c>
      <c r="D430" s="102">
        <v>0</v>
      </c>
      <c r="E430" s="102">
        <v>0</v>
      </c>
      <c r="F430" s="102">
        <v>0</v>
      </c>
      <c r="G430" s="102">
        <v>0</v>
      </c>
      <c r="H430" s="102">
        <v>0</v>
      </c>
      <c r="I430" s="102">
        <v>68</v>
      </c>
      <c r="J430" s="102">
        <v>0</v>
      </c>
      <c r="K430" s="102">
        <v>0</v>
      </c>
      <c r="L430" s="102">
        <v>0</v>
      </c>
      <c r="M430" s="102">
        <v>0</v>
      </c>
      <c r="N430" s="102">
        <v>0</v>
      </c>
      <c r="O430" s="102">
        <v>0</v>
      </c>
      <c r="P430" s="102">
        <v>0</v>
      </c>
      <c r="Q430" s="103">
        <v>68</v>
      </c>
    </row>
    <row r="431" spans="2:18" outlineLevel="1" x14ac:dyDescent="0.3">
      <c r="B431" t="s">
        <v>684</v>
      </c>
      <c r="C431" t="s">
        <v>1014</v>
      </c>
      <c r="D431" s="68"/>
      <c r="E431" s="68"/>
      <c r="F431" s="68"/>
      <c r="G431" s="68"/>
      <c r="H431" s="68"/>
      <c r="I431" s="68">
        <v>822.14</v>
      </c>
      <c r="J431" s="68"/>
      <c r="K431" s="68"/>
      <c r="L431" s="68"/>
      <c r="M431" s="68"/>
      <c r="N431" s="68"/>
      <c r="O431" s="68"/>
      <c r="P431" s="68"/>
      <c r="Q431" s="67">
        <f>SUM($C431:P431)</f>
        <v>822.14</v>
      </c>
    </row>
    <row r="432" spans="2:18" outlineLevel="1" x14ac:dyDescent="0.3">
      <c r="B432" t="s">
        <v>993</v>
      </c>
      <c r="C432" t="s">
        <v>1018</v>
      </c>
      <c r="D432" s="68"/>
      <c r="E432" s="68"/>
      <c r="F432" s="68"/>
      <c r="G432" s="68"/>
      <c r="H432" s="68"/>
      <c r="I432" s="68">
        <v>-3.29</v>
      </c>
      <c r="J432" s="68"/>
      <c r="K432" s="68"/>
      <c r="L432" s="68"/>
      <c r="M432" s="68"/>
      <c r="N432" s="68"/>
      <c r="O432" s="68"/>
      <c r="P432" s="68"/>
      <c r="Q432" s="67">
        <f>SUM($C432:P432)</f>
        <v>-3.29</v>
      </c>
    </row>
    <row r="433" spans="2:18" outlineLevel="1" x14ac:dyDescent="0.3">
      <c r="B433" t="s">
        <v>995</v>
      </c>
      <c r="C433" t="s">
        <v>1019</v>
      </c>
      <c r="D433" s="68"/>
      <c r="E433" s="68"/>
      <c r="F433" s="68"/>
      <c r="G433" s="68"/>
      <c r="H433" s="68"/>
      <c r="I433" s="68">
        <v>-25.68</v>
      </c>
      <c r="J433" s="68"/>
      <c r="K433" s="68"/>
      <c r="L433" s="68"/>
      <c r="M433" s="68"/>
      <c r="N433" s="68"/>
      <c r="O433" s="68"/>
      <c r="P433" s="68"/>
      <c r="Q433" s="67">
        <f>SUM($C433:P433)</f>
        <v>-25.68</v>
      </c>
    </row>
    <row r="434" spans="2:18" outlineLevel="1" x14ac:dyDescent="0.3">
      <c r="B434" t="s">
        <v>1022</v>
      </c>
      <c r="C434" t="s">
        <v>1023</v>
      </c>
      <c r="D434" s="68"/>
      <c r="E434" s="68"/>
      <c r="F434" s="68"/>
      <c r="G434" s="68"/>
      <c r="H434" s="68"/>
      <c r="I434" s="68">
        <v>-21</v>
      </c>
      <c r="J434" s="68"/>
      <c r="K434" s="68"/>
      <c r="L434" s="68"/>
      <c r="M434" s="68"/>
      <c r="N434" s="68"/>
      <c r="O434" s="68"/>
      <c r="P434" s="68"/>
      <c r="Q434" s="67">
        <f>SUM($C434:P434)</f>
        <v>-21</v>
      </c>
    </row>
    <row r="435" spans="2:18" outlineLevel="1" x14ac:dyDescent="0.3">
      <c r="B435" s="101" t="s">
        <v>1211</v>
      </c>
      <c r="C435" s="1" t="s">
        <v>1093</v>
      </c>
      <c r="D435" s="67">
        <f t="shared" ref="D435:Q435" si="52">SUM(D431:D434)</f>
        <v>0</v>
      </c>
      <c r="E435" s="67">
        <f t="shared" si="52"/>
        <v>0</v>
      </c>
      <c r="F435" s="67">
        <f t="shared" si="52"/>
        <v>0</v>
      </c>
      <c r="G435" s="67">
        <f t="shared" si="52"/>
        <v>0</v>
      </c>
      <c r="H435" s="67">
        <f t="shared" si="52"/>
        <v>0</v>
      </c>
      <c r="I435" s="67">
        <f t="shared" si="52"/>
        <v>772.17000000000007</v>
      </c>
      <c r="J435" s="67">
        <f t="shared" si="52"/>
        <v>0</v>
      </c>
      <c r="K435" s="67">
        <f t="shared" si="52"/>
        <v>0</v>
      </c>
      <c r="L435" s="67">
        <f t="shared" si="52"/>
        <v>0</v>
      </c>
      <c r="M435" s="67">
        <f t="shared" si="52"/>
        <v>0</v>
      </c>
      <c r="N435" s="67">
        <f t="shared" si="52"/>
        <v>0</v>
      </c>
      <c r="O435" s="67">
        <f t="shared" si="52"/>
        <v>0</v>
      </c>
      <c r="P435" s="67">
        <f t="shared" si="52"/>
        <v>0</v>
      </c>
      <c r="Q435" s="67">
        <f t="shared" si="52"/>
        <v>772.17000000000007</v>
      </c>
    </row>
    <row r="436" spans="2:18" outlineLevel="1" x14ac:dyDescent="0.3">
      <c r="B436" t="s">
        <v>1085</v>
      </c>
      <c r="C436" t="s">
        <v>1030</v>
      </c>
      <c r="D436" s="68"/>
      <c r="E436" s="68"/>
      <c r="F436" s="68"/>
      <c r="G436" s="68"/>
      <c r="H436" s="68"/>
      <c r="I436" s="68">
        <v>772.17</v>
      </c>
      <c r="J436" s="68"/>
      <c r="K436" s="68"/>
      <c r="L436" s="68"/>
      <c r="M436" s="68"/>
      <c r="N436" s="68"/>
      <c r="O436" s="68"/>
      <c r="P436" s="68"/>
      <c r="Q436" s="67">
        <f>SUM($C436:P436)</f>
        <v>772.17</v>
      </c>
    </row>
    <row r="437" spans="2:18" x14ac:dyDescent="0.3">
      <c r="B437" s="101" t="s">
        <v>1212</v>
      </c>
      <c r="C437" s="1" t="s">
        <v>1095</v>
      </c>
      <c r="D437" s="67">
        <f t="shared" ref="D437:Q437" si="53">SUM(D436:D436)</f>
        <v>0</v>
      </c>
      <c r="E437" s="67">
        <f t="shared" si="53"/>
        <v>0</v>
      </c>
      <c r="F437" s="67">
        <f t="shared" si="53"/>
        <v>0</v>
      </c>
      <c r="G437" s="67">
        <f t="shared" si="53"/>
        <v>0</v>
      </c>
      <c r="H437" s="67">
        <f t="shared" si="53"/>
        <v>0</v>
      </c>
      <c r="I437" s="67">
        <f t="shared" si="53"/>
        <v>772.17</v>
      </c>
      <c r="J437" s="67">
        <f t="shared" si="53"/>
        <v>0</v>
      </c>
      <c r="K437" s="67">
        <f t="shared" si="53"/>
        <v>0</v>
      </c>
      <c r="L437" s="67">
        <f t="shared" si="53"/>
        <v>0</v>
      </c>
      <c r="M437" s="67">
        <f t="shared" si="53"/>
        <v>0</v>
      </c>
      <c r="N437" s="67">
        <f t="shared" si="53"/>
        <v>0</v>
      </c>
      <c r="O437" s="67">
        <f t="shared" si="53"/>
        <v>0</v>
      </c>
      <c r="P437" s="67">
        <f t="shared" si="53"/>
        <v>0</v>
      </c>
      <c r="Q437" s="67">
        <f t="shared" si="53"/>
        <v>772.17</v>
      </c>
    </row>
    <row r="439" spans="2:18" x14ac:dyDescent="0.3">
      <c r="B439" t="s">
        <v>1213</v>
      </c>
      <c r="C439" t="s">
        <v>1090</v>
      </c>
      <c r="D439" s="3" t="s">
        <v>1096</v>
      </c>
      <c r="E439" s="3" t="s">
        <v>1097</v>
      </c>
      <c r="F439" s="3" t="s">
        <v>1098</v>
      </c>
      <c r="G439" s="3" t="s">
        <v>1099</v>
      </c>
      <c r="H439" s="3" t="s">
        <v>1100</v>
      </c>
      <c r="I439" s="3" t="s">
        <v>1101</v>
      </c>
      <c r="J439" s="3" t="s">
        <v>1102</v>
      </c>
      <c r="K439" s="3" t="s">
        <v>1103</v>
      </c>
      <c r="L439" s="3" t="s">
        <v>1104</v>
      </c>
      <c r="M439" s="3" t="s">
        <v>1105</v>
      </c>
      <c r="N439" s="3" t="s">
        <v>1106</v>
      </c>
      <c r="O439" s="3" t="s">
        <v>1107</v>
      </c>
      <c r="P439" s="3" t="s">
        <v>1108</v>
      </c>
      <c r="Q439" s="57" t="s">
        <v>218</v>
      </c>
      <c r="R439" s="57"/>
    </row>
    <row r="440" spans="2:18" outlineLevel="1" x14ac:dyDescent="0.3">
      <c r="B440" t="s">
        <v>1026</v>
      </c>
      <c r="C440" t="s">
        <v>892</v>
      </c>
      <c r="D440" s="68"/>
      <c r="E440" s="68"/>
      <c r="F440" s="68"/>
      <c r="G440" s="68"/>
      <c r="H440" s="68"/>
      <c r="I440" s="68">
        <v>100.8</v>
      </c>
      <c r="J440" s="68"/>
      <c r="K440" s="68"/>
      <c r="L440" s="68"/>
      <c r="M440" s="68"/>
      <c r="N440" s="68"/>
      <c r="O440" s="68"/>
      <c r="P440" s="68"/>
      <c r="Q440" s="67">
        <f>SUM($C440:P440)</f>
        <v>100.8</v>
      </c>
    </row>
    <row r="441" spans="2:18" outlineLevel="1" x14ac:dyDescent="0.3">
      <c r="B441" t="s">
        <v>1027</v>
      </c>
      <c r="C441" t="s">
        <v>892</v>
      </c>
      <c r="D441" s="68"/>
      <c r="E441" s="68"/>
      <c r="F441" s="68"/>
      <c r="G441" s="68"/>
      <c r="H441" s="68"/>
      <c r="I441" s="68">
        <v>94</v>
      </c>
      <c r="J441" s="68"/>
      <c r="K441" s="68"/>
      <c r="L441" s="68"/>
      <c r="M441" s="68"/>
      <c r="N441" s="68"/>
      <c r="O441" s="68"/>
      <c r="P441" s="68"/>
      <c r="Q441" s="67">
        <f>SUM($C441:P441)</f>
        <v>94</v>
      </c>
    </row>
    <row r="442" spans="2:18" outlineLevel="1" x14ac:dyDescent="0.3">
      <c r="B442" s="101" t="s">
        <v>1214</v>
      </c>
      <c r="D442" s="102">
        <v>0</v>
      </c>
      <c r="E442" s="102">
        <v>0</v>
      </c>
      <c r="F442" s="102">
        <v>0</v>
      </c>
      <c r="G442" s="102">
        <v>0</v>
      </c>
      <c r="H442" s="102">
        <v>0</v>
      </c>
      <c r="I442" s="102">
        <v>100.8</v>
      </c>
      <c r="J442" s="102">
        <v>0</v>
      </c>
      <c r="K442" s="102">
        <v>0</v>
      </c>
      <c r="L442" s="102">
        <v>0</v>
      </c>
      <c r="M442" s="102">
        <v>0</v>
      </c>
      <c r="N442" s="102">
        <v>0</v>
      </c>
      <c r="O442" s="102">
        <v>0</v>
      </c>
      <c r="P442" s="102">
        <v>0</v>
      </c>
      <c r="Q442" s="103">
        <v>100.8</v>
      </c>
    </row>
    <row r="443" spans="2:18" outlineLevel="1" x14ac:dyDescent="0.3">
      <c r="B443" t="s">
        <v>684</v>
      </c>
      <c r="C443" t="s">
        <v>1014</v>
      </c>
      <c r="D443" s="68"/>
      <c r="E443" s="68"/>
      <c r="F443" s="68"/>
      <c r="G443" s="68"/>
      <c r="H443" s="68"/>
      <c r="I443" s="68">
        <v>1335</v>
      </c>
      <c r="J443" s="68"/>
      <c r="K443" s="68"/>
      <c r="L443" s="68"/>
      <c r="M443" s="68"/>
      <c r="N443" s="68"/>
      <c r="O443" s="68"/>
      <c r="P443" s="68"/>
      <c r="Q443" s="67">
        <f>SUM($C443:P443)</f>
        <v>1335</v>
      </c>
    </row>
    <row r="444" spans="2:18" outlineLevel="1" x14ac:dyDescent="0.3">
      <c r="B444" t="s">
        <v>1056</v>
      </c>
      <c r="C444" t="s">
        <v>1057</v>
      </c>
      <c r="D444" s="68"/>
      <c r="E444" s="68"/>
      <c r="F444" s="68"/>
      <c r="G444" s="68"/>
      <c r="H444" s="68"/>
      <c r="I444" s="68">
        <v>5</v>
      </c>
      <c r="J444" s="68"/>
      <c r="K444" s="68"/>
      <c r="L444" s="68"/>
      <c r="M444" s="68"/>
      <c r="N444" s="68"/>
      <c r="O444" s="68"/>
      <c r="P444" s="68"/>
      <c r="Q444" s="67">
        <f>SUM($C444:P444)</f>
        <v>5</v>
      </c>
    </row>
    <row r="445" spans="2:18" outlineLevel="1" x14ac:dyDescent="0.3">
      <c r="B445" t="s">
        <v>993</v>
      </c>
      <c r="C445" t="s">
        <v>1018</v>
      </c>
      <c r="D445" s="68"/>
      <c r="E445" s="68"/>
      <c r="F445" s="68"/>
      <c r="G445" s="68"/>
      <c r="H445" s="68"/>
      <c r="I445" s="68">
        <v>-5.34</v>
      </c>
      <c r="J445" s="68"/>
      <c r="K445" s="68"/>
      <c r="L445" s="68"/>
      <c r="M445" s="68"/>
      <c r="N445" s="68"/>
      <c r="O445" s="68"/>
      <c r="P445" s="68"/>
      <c r="Q445" s="67">
        <f>SUM($C445:P445)</f>
        <v>-5.34</v>
      </c>
    </row>
    <row r="446" spans="2:18" outlineLevel="1" x14ac:dyDescent="0.3">
      <c r="B446" t="s">
        <v>995</v>
      </c>
      <c r="C446" t="s">
        <v>1019</v>
      </c>
      <c r="D446" s="68"/>
      <c r="E446" s="68"/>
      <c r="F446" s="68"/>
      <c r="G446" s="68"/>
      <c r="H446" s="68"/>
      <c r="I446" s="68">
        <v>-53.64</v>
      </c>
      <c r="J446" s="68"/>
      <c r="K446" s="68"/>
      <c r="L446" s="68"/>
      <c r="M446" s="68"/>
      <c r="N446" s="68"/>
      <c r="O446" s="68"/>
      <c r="P446" s="68"/>
      <c r="Q446" s="67">
        <f>SUM($C446:P446)</f>
        <v>-53.64</v>
      </c>
    </row>
    <row r="447" spans="2:18" outlineLevel="1" x14ac:dyDescent="0.3">
      <c r="B447" t="s">
        <v>1022</v>
      </c>
      <c r="C447" t="s">
        <v>1023</v>
      </c>
      <c r="D447" s="68"/>
      <c r="E447" s="68"/>
      <c r="F447" s="68"/>
      <c r="G447" s="68"/>
      <c r="H447" s="68"/>
      <c r="I447" s="68">
        <v>-73.33</v>
      </c>
      <c r="J447" s="68"/>
      <c r="K447" s="68"/>
      <c r="L447" s="68"/>
      <c r="M447" s="68"/>
      <c r="N447" s="68"/>
      <c r="O447" s="68"/>
      <c r="P447" s="68"/>
      <c r="Q447" s="67">
        <f>SUM($C447:P447)</f>
        <v>-73.33</v>
      </c>
    </row>
    <row r="448" spans="2:18" outlineLevel="1" x14ac:dyDescent="0.3">
      <c r="B448" s="101" t="s">
        <v>1215</v>
      </c>
      <c r="C448" s="1" t="s">
        <v>1093</v>
      </c>
      <c r="D448" s="67">
        <f t="shared" ref="D448:Q448" si="54">SUM(D443:D447)</f>
        <v>0</v>
      </c>
      <c r="E448" s="67">
        <f t="shared" si="54"/>
        <v>0</v>
      </c>
      <c r="F448" s="67">
        <f t="shared" si="54"/>
        <v>0</v>
      </c>
      <c r="G448" s="67">
        <f t="shared" si="54"/>
        <v>0</v>
      </c>
      <c r="H448" s="67">
        <f t="shared" si="54"/>
        <v>0</v>
      </c>
      <c r="I448" s="67">
        <f t="shared" si="54"/>
        <v>1207.69</v>
      </c>
      <c r="J448" s="67">
        <f t="shared" si="54"/>
        <v>0</v>
      </c>
      <c r="K448" s="67">
        <f t="shared" si="54"/>
        <v>0</v>
      </c>
      <c r="L448" s="67">
        <f t="shared" si="54"/>
        <v>0</v>
      </c>
      <c r="M448" s="67">
        <f t="shared" si="54"/>
        <v>0</v>
      </c>
      <c r="N448" s="67">
        <f t="shared" si="54"/>
        <v>0</v>
      </c>
      <c r="O448" s="67">
        <f t="shared" si="54"/>
        <v>0</v>
      </c>
      <c r="P448" s="67">
        <f t="shared" si="54"/>
        <v>0</v>
      </c>
      <c r="Q448" s="67">
        <f t="shared" si="54"/>
        <v>1207.69</v>
      </c>
    </row>
    <row r="449" spans="2:18" outlineLevel="1" x14ac:dyDescent="0.3">
      <c r="B449" t="s">
        <v>1086</v>
      </c>
      <c r="C449" t="s">
        <v>1030</v>
      </c>
      <c r="D449" s="68"/>
      <c r="E449" s="68"/>
      <c r="F449" s="68"/>
      <c r="G449" s="68"/>
      <c r="H449" s="68"/>
      <c r="I449" s="68">
        <v>1207.69</v>
      </c>
      <c r="J449" s="68"/>
      <c r="K449" s="68"/>
      <c r="L449" s="68"/>
      <c r="M449" s="68"/>
      <c r="N449" s="68"/>
      <c r="O449" s="68"/>
      <c r="P449" s="68"/>
      <c r="Q449" s="67">
        <f>SUM($C449:P449)</f>
        <v>1207.69</v>
      </c>
    </row>
    <row r="450" spans="2:18" x14ac:dyDescent="0.3">
      <c r="B450" s="101" t="s">
        <v>1216</v>
      </c>
      <c r="C450" s="1" t="s">
        <v>1095</v>
      </c>
      <c r="D450" s="67">
        <f t="shared" ref="D450:Q450" si="55">SUM(D449:D449)</f>
        <v>0</v>
      </c>
      <c r="E450" s="67">
        <f t="shared" si="55"/>
        <v>0</v>
      </c>
      <c r="F450" s="67">
        <f t="shared" si="55"/>
        <v>0</v>
      </c>
      <c r="G450" s="67">
        <f t="shared" si="55"/>
        <v>0</v>
      </c>
      <c r="H450" s="67">
        <f t="shared" si="55"/>
        <v>0</v>
      </c>
      <c r="I450" s="67">
        <f t="shared" si="55"/>
        <v>1207.69</v>
      </c>
      <c r="J450" s="67">
        <f t="shared" si="55"/>
        <v>0</v>
      </c>
      <c r="K450" s="67">
        <f t="shared" si="55"/>
        <v>0</v>
      </c>
      <c r="L450" s="67">
        <f t="shared" si="55"/>
        <v>0</v>
      </c>
      <c r="M450" s="67">
        <f t="shared" si="55"/>
        <v>0</v>
      </c>
      <c r="N450" s="67">
        <f t="shared" si="55"/>
        <v>0</v>
      </c>
      <c r="O450" s="67">
        <f t="shared" si="55"/>
        <v>0</v>
      </c>
      <c r="P450" s="67">
        <f t="shared" si="55"/>
        <v>0</v>
      </c>
      <c r="Q450" s="67">
        <f t="shared" si="55"/>
        <v>1207.69</v>
      </c>
    </row>
    <row r="452" spans="2:18" x14ac:dyDescent="0.3">
      <c r="B452" t="s">
        <v>1217</v>
      </c>
      <c r="C452" t="s">
        <v>1090</v>
      </c>
      <c r="D452" s="3" t="s">
        <v>1096</v>
      </c>
      <c r="E452" s="3" t="s">
        <v>1097</v>
      </c>
      <c r="F452" s="3" t="s">
        <v>1098</v>
      </c>
      <c r="G452" s="3" t="s">
        <v>1099</v>
      </c>
      <c r="H452" s="3" t="s">
        <v>1100</v>
      </c>
      <c r="I452" s="3" t="s">
        <v>1101</v>
      </c>
      <c r="J452" s="3" t="s">
        <v>1102</v>
      </c>
      <c r="K452" s="3" t="s">
        <v>1103</v>
      </c>
      <c r="L452" s="3" t="s">
        <v>1104</v>
      </c>
      <c r="M452" s="3" t="s">
        <v>1105</v>
      </c>
      <c r="N452" s="3" t="s">
        <v>1106</v>
      </c>
      <c r="O452" s="3" t="s">
        <v>1107</v>
      </c>
      <c r="P452" s="3" t="s">
        <v>1108</v>
      </c>
      <c r="Q452" s="57" t="s">
        <v>218</v>
      </c>
      <c r="R452" s="57"/>
    </row>
    <row r="453" spans="2:18" outlineLevel="1" x14ac:dyDescent="0.3">
      <c r="B453" t="s">
        <v>1026</v>
      </c>
      <c r="C453" t="s">
        <v>892</v>
      </c>
      <c r="D453" s="68"/>
      <c r="E453" s="68"/>
      <c r="F453" s="68"/>
      <c r="G453" s="68"/>
      <c r="H453" s="68"/>
      <c r="I453" s="68">
        <v>158.4</v>
      </c>
      <c r="J453" s="68"/>
      <c r="K453" s="68"/>
      <c r="L453" s="68"/>
      <c r="M453" s="68"/>
      <c r="N453" s="68"/>
      <c r="O453" s="68"/>
      <c r="P453" s="68"/>
      <c r="Q453" s="67">
        <f>SUM($C453:P453)</f>
        <v>158.4</v>
      </c>
    </row>
    <row r="454" spans="2:18" outlineLevel="1" x14ac:dyDescent="0.3">
      <c r="B454" t="s">
        <v>1027</v>
      </c>
      <c r="C454" t="s">
        <v>892</v>
      </c>
      <c r="D454" s="68"/>
      <c r="E454" s="68"/>
      <c r="F454" s="68"/>
      <c r="G454" s="68"/>
      <c r="H454" s="68"/>
      <c r="I454" s="68">
        <v>156</v>
      </c>
      <c r="J454" s="68"/>
      <c r="K454" s="68"/>
      <c r="L454" s="68"/>
      <c r="M454" s="68"/>
      <c r="N454" s="68"/>
      <c r="O454" s="68"/>
      <c r="P454" s="68"/>
      <c r="Q454" s="67">
        <f>SUM($C454:P454)</f>
        <v>156</v>
      </c>
    </row>
    <row r="455" spans="2:18" outlineLevel="1" x14ac:dyDescent="0.3">
      <c r="B455" s="101" t="s">
        <v>1218</v>
      </c>
      <c r="D455" s="102">
        <v>0</v>
      </c>
      <c r="E455" s="102">
        <v>0</v>
      </c>
      <c r="F455" s="102">
        <v>0</v>
      </c>
      <c r="G455" s="102">
        <v>0</v>
      </c>
      <c r="H455" s="102">
        <v>0</v>
      </c>
      <c r="I455" s="102">
        <v>158.4</v>
      </c>
      <c r="J455" s="102">
        <v>0</v>
      </c>
      <c r="K455" s="102">
        <v>0</v>
      </c>
      <c r="L455" s="102">
        <v>0</v>
      </c>
      <c r="M455" s="102">
        <v>0</v>
      </c>
      <c r="N455" s="102">
        <v>0</v>
      </c>
      <c r="O455" s="102">
        <v>0</v>
      </c>
      <c r="P455" s="102">
        <v>0</v>
      </c>
      <c r="Q455" s="103">
        <v>158.4</v>
      </c>
    </row>
    <row r="456" spans="2:18" outlineLevel="1" x14ac:dyDescent="0.3">
      <c r="B456" t="s">
        <v>684</v>
      </c>
      <c r="C456" t="s">
        <v>1014</v>
      </c>
      <c r="D456" s="68"/>
      <c r="E456" s="68"/>
      <c r="F456" s="68"/>
      <c r="G456" s="68"/>
      <c r="H456" s="68"/>
      <c r="I456" s="68">
        <v>2750</v>
      </c>
      <c r="J456" s="68"/>
      <c r="K456" s="68"/>
      <c r="L456" s="68"/>
      <c r="M456" s="68"/>
      <c r="N456" s="68"/>
      <c r="O456" s="68"/>
      <c r="P456" s="68"/>
      <c r="Q456" s="67">
        <f>SUM($C456:P456)</f>
        <v>2750</v>
      </c>
    </row>
    <row r="457" spans="2:18" outlineLevel="1" x14ac:dyDescent="0.3">
      <c r="B457" t="s">
        <v>993</v>
      </c>
      <c r="C457" t="s">
        <v>1018</v>
      </c>
      <c r="D457" s="68"/>
      <c r="E457" s="68"/>
      <c r="F457" s="68"/>
      <c r="G457" s="68"/>
      <c r="H457" s="68"/>
      <c r="I457" s="68">
        <v>-11</v>
      </c>
      <c r="J457" s="68"/>
      <c r="K457" s="68"/>
      <c r="L457" s="68"/>
      <c r="M457" s="68"/>
      <c r="N457" s="68"/>
      <c r="O457" s="68"/>
      <c r="P457" s="68"/>
      <c r="Q457" s="67">
        <f>SUM($C457:P457)</f>
        <v>-11</v>
      </c>
    </row>
    <row r="458" spans="2:18" outlineLevel="1" x14ac:dyDescent="0.3">
      <c r="B458" t="s">
        <v>995</v>
      </c>
      <c r="C458" t="s">
        <v>1019</v>
      </c>
      <c r="D458" s="68"/>
      <c r="E458" s="68"/>
      <c r="F458" s="68"/>
      <c r="G458" s="68"/>
      <c r="H458" s="68"/>
      <c r="I458" s="68">
        <v>-133.66</v>
      </c>
      <c r="J458" s="68"/>
      <c r="K458" s="68"/>
      <c r="L458" s="68"/>
      <c r="M458" s="68"/>
      <c r="N458" s="68"/>
      <c r="O458" s="68"/>
      <c r="P458" s="68"/>
      <c r="Q458" s="67">
        <f>SUM($C458:P458)</f>
        <v>-133.66</v>
      </c>
    </row>
    <row r="459" spans="2:18" outlineLevel="1" x14ac:dyDescent="0.3">
      <c r="B459" t="s">
        <v>1022</v>
      </c>
      <c r="C459" t="s">
        <v>1023</v>
      </c>
      <c r="D459" s="68"/>
      <c r="E459" s="68"/>
      <c r="F459" s="68"/>
      <c r="G459" s="68"/>
      <c r="H459" s="68"/>
      <c r="I459" s="68">
        <v>-438.5</v>
      </c>
      <c r="J459" s="68"/>
      <c r="K459" s="68"/>
      <c r="L459" s="68"/>
      <c r="M459" s="68"/>
      <c r="N459" s="68"/>
      <c r="O459" s="68"/>
      <c r="P459" s="68"/>
      <c r="Q459" s="67">
        <f>SUM($C459:P459)</f>
        <v>-438.5</v>
      </c>
    </row>
    <row r="460" spans="2:18" outlineLevel="1" x14ac:dyDescent="0.3">
      <c r="B460" s="101" t="s">
        <v>1219</v>
      </c>
      <c r="C460" s="1" t="s">
        <v>1093</v>
      </c>
      <c r="D460" s="67">
        <f t="shared" ref="D460:Q460" si="56">SUM(D456:D459)</f>
        <v>0</v>
      </c>
      <c r="E460" s="67">
        <f t="shared" si="56"/>
        <v>0</v>
      </c>
      <c r="F460" s="67">
        <f t="shared" si="56"/>
        <v>0</v>
      </c>
      <c r="G460" s="67">
        <f t="shared" si="56"/>
        <v>0</v>
      </c>
      <c r="H460" s="67">
        <f t="shared" si="56"/>
        <v>0</v>
      </c>
      <c r="I460" s="67">
        <f t="shared" si="56"/>
        <v>2166.84</v>
      </c>
      <c r="J460" s="67">
        <f t="shared" si="56"/>
        <v>0</v>
      </c>
      <c r="K460" s="67">
        <f t="shared" si="56"/>
        <v>0</v>
      </c>
      <c r="L460" s="67">
        <f t="shared" si="56"/>
        <v>0</v>
      </c>
      <c r="M460" s="67">
        <f t="shared" si="56"/>
        <v>0</v>
      </c>
      <c r="N460" s="67">
        <f t="shared" si="56"/>
        <v>0</v>
      </c>
      <c r="O460" s="67">
        <f t="shared" si="56"/>
        <v>0</v>
      </c>
      <c r="P460" s="67">
        <f t="shared" si="56"/>
        <v>0</v>
      </c>
      <c r="Q460" s="67">
        <f t="shared" si="56"/>
        <v>2166.84</v>
      </c>
    </row>
    <row r="461" spans="2:18" outlineLevel="1" x14ac:dyDescent="0.3">
      <c r="B461" t="s">
        <v>1087</v>
      </c>
      <c r="C461" t="s">
        <v>1030</v>
      </c>
      <c r="D461" s="68"/>
      <c r="E461" s="68"/>
      <c r="F461" s="68"/>
      <c r="G461" s="68"/>
      <c r="H461" s="68"/>
      <c r="I461" s="68">
        <v>2166.84</v>
      </c>
      <c r="J461" s="68"/>
      <c r="K461" s="68"/>
      <c r="L461" s="68"/>
      <c r="M461" s="68"/>
      <c r="N461" s="68"/>
      <c r="O461" s="68"/>
      <c r="P461" s="68"/>
      <c r="Q461" s="67">
        <f>SUM($C461:P461)</f>
        <v>2166.84</v>
      </c>
    </row>
    <row r="462" spans="2:18" x14ac:dyDescent="0.3">
      <c r="B462" s="101" t="s">
        <v>1220</v>
      </c>
      <c r="C462" s="1" t="s">
        <v>1095</v>
      </c>
      <c r="D462" s="67">
        <f t="shared" ref="D462:Q462" si="57">SUM(D461:D461)</f>
        <v>0</v>
      </c>
      <c r="E462" s="67">
        <f t="shared" si="57"/>
        <v>0</v>
      </c>
      <c r="F462" s="67">
        <f t="shared" si="57"/>
        <v>0</v>
      </c>
      <c r="G462" s="67">
        <f t="shared" si="57"/>
        <v>0</v>
      </c>
      <c r="H462" s="67">
        <f t="shared" si="57"/>
        <v>0</v>
      </c>
      <c r="I462" s="67">
        <f t="shared" si="57"/>
        <v>2166.84</v>
      </c>
      <c r="J462" s="67">
        <f t="shared" si="57"/>
        <v>0</v>
      </c>
      <c r="K462" s="67">
        <f t="shared" si="57"/>
        <v>0</v>
      </c>
      <c r="L462" s="67">
        <f t="shared" si="57"/>
        <v>0</v>
      </c>
      <c r="M462" s="67">
        <f t="shared" si="57"/>
        <v>0</v>
      </c>
      <c r="N462" s="67">
        <f t="shared" si="57"/>
        <v>0</v>
      </c>
      <c r="O462" s="67">
        <f t="shared" si="57"/>
        <v>0</v>
      </c>
      <c r="P462" s="67">
        <f t="shared" si="57"/>
        <v>0</v>
      </c>
      <c r="Q462" s="67">
        <f t="shared" si="57"/>
        <v>2166.84</v>
      </c>
    </row>
    <row r="464" spans="2:18" x14ac:dyDescent="0.3">
      <c r="B464" t="s">
        <v>1221</v>
      </c>
      <c r="C464" t="s">
        <v>1090</v>
      </c>
      <c r="D464" s="3" t="s">
        <v>1096</v>
      </c>
      <c r="E464" s="3" t="s">
        <v>1097</v>
      </c>
      <c r="F464" s="3" t="s">
        <v>1098</v>
      </c>
      <c r="G464" s="3" t="s">
        <v>1099</v>
      </c>
      <c r="H464" s="3" t="s">
        <v>1100</v>
      </c>
      <c r="I464" s="3" t="s">
        <v>1101</v>
      </c>
      <c r="J464" s="3" t="s">
        <v>1102</v>
      </c>
      <c r="K464" s="3" t="s">
        <v>1103</v>
      </c>
      <c r="L464" s="3" t="s">
        <v>1104</v>
      </c>
      <c r="M464" s="3" t="s">
        <v>1105</v>
      </c>
      <c r="N464" s="3" t="s">
        <v>1106</v>
      </c>
      <c r="O464" s="3" t="s">
        <v>1107</v>
      </c>
      <c r="P464" s="3" t="s">
        <v>1108</v>
      </c>
      <c r="Q464" s="57" t="s">
        <v>218</v>
      </c>
      <c r="R464" s="57"/>
    </row>
    <row r="465" spans="2:17" outlineLevel="1" x14ac:dyDescent="0.3">
      <c r="B465" t="s">
        <v>1026</v>
      </c>
      <c r="C465" t="s">
        <v>892</v>
      </c>
      <c r="D465" s="68"/>
      <c r="E465" s="68"/>
      <c r="F465" s="68"/>
      <c r="G465" s="68"/>
      <c r="H465" s="68"/>
      <c r="I465" s="68">
        <v>32</v>
      </c>
      <c r="J465" s="68"/>
      <c r="K465" s="68"/>
      <c r="L465" s="68"/>
      <c r="M465" s="68"/>
      <c r="N465" s="68"/>
      <c r="O465" s="68"/>
      <c r="P465" s="68"/>
      <c r="Q465" s="67">
        <f>SUM($C465:P465)</f>
        <v>32</v>
      </c>
    </row>
    <row r="466" spans="2:17" outlineLevel="1" x14ac:dyDescent="0.3">
      <c r="B466" t="s">
        <v>1027</v>
      </c>
      <c r="C466" t="s">
        <v>892</v>
      </c>
      <c r="D466" s="68"/>
      <c r="E466" s="68"/>
      <c r="F466" s="68"/>
      <c r="G466" s="68"/>
      <c r="H466" s="68"/>
      <c r="I466" s="68">
        <v>35</v>
      </c>
      <c r="J466" s="68"/>
      <c r="K466" s="68"/>
      <c r="L466" s="68"/>
      <c r="M466" s="68"/>
      <c r="N466" s="68"/>
      <c r="O466" s="68"/>
      <c r="P466" s="68"/>
      <c r="Q466" s="67">
        <f>SUM($C466:P466)</f>
        <v>35</v>
      </c>
    </row>
    <row r="467" spans="2:17" outlineLevel="1" x14ac:dyDescent="0.3">
      <c r="B467" s="101" t="s">
        <v>1222</v>
      </c>
      <c r="D467" s="102">
        <v>0</v>
      </c>
      <c r="E467" s="102">
        <v>0</v>
      </c>
      <c r="F467" s="102">
        <v>0</v>
      </c>
      <c r="G467" s="102">
        <v>0</v>
      </c>
      <c r="H467" s="102">
        <v>0</v>
      </c>
      <c r="I467" s="102">
        <v>32</v>
      </c>
      <c r="J467" s="102">
        <v>0</v>
      </c>
      <c r="K467" s="102">
        <v>0</v>
      </c>
      <c r="L467" s="102">
        <v>0</v>
      </c>
      <c r="M467" s="102">
        <v>0</v>
      </c>
      <c r="N467" s="102">
        <v>0</v>
      </c>
      <c r="O467" s="102">
        <v>0</v>
      </c>
      <c r="P467" s="102">
        <v>0</v>
      </c>
      <c r="Q467" s="103">
        <v>32</v>
      </c>
    </row>
    <row r="468" spans="2:17" outlineLevel="1" x14ac:dyDescent="0.3">
      <c r="B468" t="s">
        <v>684</v>
      </c>
      <c r="C468" t="s">
        <v>1014</v>
      </c>
      <c r="D468" s="68"/>
      <c r="E468" s="68"/>
      <c r="F468" s="68"/>
      <c r="G468" s="68"/>
      <c r="H468" s="68"/>
      <c r="I468" s="68">
        <v>777.7</v>
      </c>
      <c r="J468" s="68"/>
      <c r="K468" s="68"/>
      <c r="L468" s="68"/>
      <c r="M468" s="68"/>
      <c r="N468" s="68"/>
      <c r="O468" s="68"/>
      <c r="P468" s="68"/>
      <c r="Q468" s="67">
        <f>SUM($C468:P468)</f>
        <v>777.7</v>
      </c>
    </row>
    <row r="469" spans="2:17" outlineLevel="1" x14ac:dyDescent="0.3">
      <c r="B469" t="s">
        <v>993</v>
      </c>
      <c r="C469" t="s">
        <v>1018</v>
      </c>
      <c r="D469" s="68"/>
      <c r="E469" s="68"/>
      <c r="F469" s="68"/>
      <c r="G469" s="68"/>
      <c r="H469" s="68"/>
      <c r="I469" s="68">
        <v>-3.11</v>
      </c>
      <c r="J469" s="68"/>
      <c r="K469" s="68"/>
      <c r="L469" s="68"/>
      <c r="M469" s="68"/>
      <c r="N469" s="68"/>
      <c r="O469" s="68"/>
      <c r="P469" s="68"/>
      <c r="Q469" s="67">
        <f>SUM($C469:P469)</f>
        <v>-3.11</v>
      </c>
    </row>
    <row r="470" spans="2:17" outlineLevel="1" x14ac:dyDescent="0.3">
      <c r="B470" t="s">
        <v>995</v>
      </c>
      <c r="C470" t="s">
        <v>1019</v>
      </c>
      <c r="D470" s="68"/>
      <c r="E470" s="68"/>
      <c r="F470" s="68"/>
      <c r="G470" s="68"/>
      <c r="H470" s="68"/>
      <c r="I470" s="68">
        <v>-43.75</v>
      </c>
      <c r="J470" s="68"/>
      <c r="K470" s="68"/>
      <c r="L470" s="68"/>
      <c r="M470" s="68"/>
      <c r="N470" s="68"/>
      <c r="O470" s="68"/>
      <c r="P470" s="68"/>
      <c r="Q470" s="67">
        <f>SUM($C470:P470)</f>
        <v>-43.75</v>
      </c>
    </row>
    <row r="471" spans="2:17" outlineLevel="1" x14ac:dyDescent="0.3">
      <c r="B471" t="s">
        <v>1022</v>
      </c>
      <c r="C471" t="s">
        <v>1023</v>
      </c>
      <c r="D471" s="68"/>
      <c r="E471" s="68"/>
      <c r="F471" s="68"/>
      <c r="G471" s="68"/>
      <c r="H471" s="68"/>
      <c r="I471" s="68">
        <v>-0.57999999999999996</v>
      </c>
      <c r="J471" s="68"/>
      <c r="K471" s="68"/>
      <c r="L471" s="68"/>
      <c r="M471" s="68"/>
      <c r="N471" s="68"/>
      <c r="O471" s="68"/>
      <c r="P471" s="68"/>
      <c r="Q471" s="67">
        <f>SUM($C471:P471)</f>
        <v>-0.57999999999999996</v>
      </c>
    </row>
    <row r="472" spans="2:17" outlineLevel="1" x14ac:dyDescent="0.3">
      <c r="B472" s="101" t="s">
        <v>1223</v>
      </c>
      <c r="C472" s="1" t="s">
        <v>1093</v>
      </c>
      <c r="D472" s="67">
        <f t="shared" ref="D472:Q472" si="58">SUM(D468:D471)</f>
        <v>0</v>
      </c>
      <c r="E472" s="67">
        <f t="shared" si="58"/>
        <v>0</v>
      </c>
      <c r="F472" s="67">
        <f t="shared" si="58"/>
        <v>0</v>
      </c>
      <c r="G472" s="67">
        <f t="shared" si="58"/>
        <v>0</v>
      </c>
      <c r="H472" s="67">
        <f t="shared" si="58"/>
        <v>0</v>
      </c>
      <c r="I472" s="67">
        <f t="shared" si="58"/>
        <v>730.26</v>
      </c>
      <c r="J472" s="67">
        <f t="shared" si="58"/>
        <v>0</v>
      </c>
      <c r="K472" s="67">
        <f t="shared" si="58"/>
        <v>0</v>
      </c>
      <c r="L472" s="67">
        <f t="shared" si="58"/>
        <v>0</v>
      </c>
      <c r="M472" s="67">
        <f t="shared" si="58"/>
        <v>0</v>
      </c>
      <c r="N472" s="67">
        <f t="shared" si="58"/>
        <v>0</v>
      </c>
      <c r="O472" s="67">
        <f t="shared" si="58"/>
        <v>0</v>
      </c>
      <c r="P472" s="67">
        <f t="shared" si="58"/>
        <v>0</v>
      </c>
      <c r="Q472" s="67">
        <f t="shared" si="58"/>
        <v>730.26</v>
      </c>
    </row>
    <row r="473" spans="2:17" outlineLevel="1" x14ac:dyDescent="0.3">
      <c r="B473" t="s">
        <v>1088</v>
      </c>
      <c r="C473" t="s">
        <v>1030</v>
      </c>
      <c r="D473" s="68"/>
      <c r="E473" s="68"/>
      <c r="F473" s="68"/>
      <c r="G473" s="68"/>
      <c r="H473" s="68"/>
      <c r="I473" s="68">
        <v>730.26</v>
      </c>
      <c r="J473" s="68"/>
      <c r="K473" s="68"/>
      <c r="L473" s="68"/>
      <c r="M473" s="68"/>
      <c r="N473" s="68"/>
      <c r="O473" s="68"/>
      <c r="P473" s="68"/>
      <c r="Q473" s="67">
        <f>SUM($C473:P473)</f>
        <v>730.26</v>
      </c>
    </row>
    <row r="474" spans="2:17" x14ac:dyDescent="0.3">
      <c r="B474" s="101" t="s">
        <v>1224</v>
      </c>
      <c r="C474" s="1" t="s">
        <v>1095</v>
      </c>
      <c r="D474" s="67">
        <f t="shared" ref="D474:Q474" si="59">SUM(D473:D473)</f>
        <v>0</v>
      </c>
      <c r="E474" s="67">
        <f t="shared" si="59"/>
        <v>0</v>
      </c>
      <c r="F474" s="67">
        <f t="shared" si="59"/>
        <v>0</v>
      </c>
      <c r="G474" s="67">
        <f t="shared" si="59"/>
        <v>0</v>
      </c>
      <c r="H474" s="67">
        <f t="shared" si="59"/>
        <v>0</v>
      </c>
      <c r="I474" s="67">
        <f t="shared" si="59"/>
        <v>730.26</v>
      </c>
      <c r="J474" s="67">
        <f t="shared" si="59"/>
        <v>0</v>
      </c>
      <c r="K474" s="67">
        <f t="shared" si="59"/>
        <v>0</v>
      </c>
      <c r="L474" s="67">
        <f t="shared" si="59"/>
        <v>0</v>
      </c>
      <c r="M474" s="67">
        <f t="shared" si="59"/>
        <v>0</v>
      </c>
      <c r="N474" s="67">
        <f t="shared" si="59"/>
        <v>0</v>
      </c>
      <c r="O474" s="67">
        <f t="shared" si="59"/>
        <v>0</v>
      </c>
      <c r="P474" s="67">
        <f t="shared" si="59"/>
        <v>0</v>
      </c>
      <c r="Q474" s="67">
        <f t="shared" si="59"/>
        <v>730.26</v>
      </c>
    </row>
  </sheetData>
  <pageMargins left="0.7" right="0.7" top="0.75" bottom="0.75" header="0.3" footer="0.3"/>
  <pageSetup fitToHeight="0" orientation="landscape" r:id="rId1"/>
  <drawing r:id="rId2"/>
  <tableParts count="30">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R38"/>
  <sheetViews>
    <sheetView showGridLines="0" workbookViewId="0">
      <pane ySplit="5" topLeftCell="A6" activePane="bottomLeft" state="frozen"/>
      <selection pane="bottomLeft" activeCell="A6" sqref="A6"/>
    </sheetView>
  </sheetViews>
  <sheetFormatPr defaultRowHeight="14.4" x14ac:dyDescent="0.3"/>
  <cols>
    <col min="1" max="1" width="1.109375" customWidth="1"/>
    <col min="2" max="2" width="40.88671875" bestFit="1" customWidth="1"/>
    <col min="3" max="3" width="17" bestFit="1" customWidth="1"/>
    <col min="4" max="16" width="12.6640625" customWidth="1"/>
    <col min="17" max="17" width="15.6640625" style="1" customWidth="1"/>
    <col min="18" max="18" width="9.109375" style="1"/>
  </cols>
  <sheetData>
    <row r="1" spans="2:18" ht="15" customHeight="1" x14ac:dyDescent="0.3"/>
    <row r="2" spans="2:18" ht="15" customHeight="1" x14ac:dyDescent="0.3"/>
    <row r="3" spans="2:18" ht="15" customHeight="1" x14ac:dyDescent="0.3"/>
    <row r="4" spans="2:18" ht="15" customHeight="1" x14ac:dyDescent="0.3"/>
    <row r="5" spans="2:18" x14ac:dyDescent="0.3">
      <c r="B5" t="s">
        <v>892</v>
      </c>
      <c r="C5" t="s">
        <v>1229</v>
      </c>
      <c r="D5" s="3" t="s">
        <v>1096</v>
      </c>
      <c r="E5" s="3" t="s">
        <v>1097</v>
      </c>
      <c r="F5" s="3" t="s">
        <v>1098</v>
      </c>
      <c r="G5" s="3" t="s">
        <v>1099</v>
      </c>
      <c r="H5" s="3" t="s">
        <v>1100</v>
      </c>
      <c r="I5" s="3" t="s">
        <v>1101</v>
      </c>
      <c r="J5" s="3" t="s">
        <v>1102</v>
      </c>
      <c r="K5" s="3" t="s">
        <v>1103</v>
      </c>
      <c r="L5" s="3" t="s">
        <v>1104</v>
      </c>
      <c r="M5" s="3" t="s">
        <v>1105</v>
      </c>
      <c r="N5" s="3" t="s">
        <v>1106</v>
      </c>
      <c r="O5" s="3" t="s">
        <v>1107</v>
      </c>
      <c r="P5" s="3" t="s">
        <v>1108</v>
      </c>
      <c r="Q5" s="57" t="s">
        <v>218</v>
      </c>
      <c r="R5" s="57"/>
    </row>
    <row r="6" spans="2:18" x14ac:dyDescent="0.3">
      <c r="B6" t="s">
        <v>1052</v>
      </c>
      <c r="C6" t="s">
        <v>892</v>
      </c>
      <c r="D6" s="68">
        <v>20</v>
      </c>
      <c r="E6" s="68">
        <v>15</v>
      </c>
      <c r="F6" s="68">
        <v>150</v>
      </c>
      <c r="G6" s="68">
        <v>81</v>
      </c>
      <c r="H6" s="68">
        <v>165</v>
      </c>
      <c r="I6" s="68">
        <v>124</v>
      </c>
      <c r="J6" s="68"/>
      <c r="K6" s="68"/>
      <c r="L6" s="68"/>
      <c r="M6" s="68"/>
      <c r="N6" s="68"/>
      <c r="O6" s="68"/>
      <c r="P6" s="68"/>
      <c r="Q6" s="67">
        <f>SUM($C6:P6)</f>
        <v>555</v>
      </c>
    </row>
    <row r="7" spans="2:18" x14ac:dyDescent="0.3">
      <c r="B7" t="s">
        <v>1026</v>
      </c>
      <c r="C7" t="s">
        <v>892</v>
      </c>
      <c r="D7" s="68">
        <v>1030.4000000000001</v>
      </c>
      <c r="E7" s="68">
        <v>1251.4000000000001</v>
      </c>
      <c r="F7" s="68">
        <v>1919.8</v>
      </c>
      <c r="G7" s="68">
        <v>2131.6</v>
      </c>
      <c r="H7" s="68">
        <v>2539.25</v>
      </c>
      <c r="I7" s="68">
        <v>2974.74</v>
      </c>
      <c r="J7" s="68"/>
      <c r="K7" s="68"/>
      <c r="L7" s="68"/>
      <c r="M7" s="68"/>
      <c r="N7" s="68"/>
      <c r="O7" s="68"/>
      <c r="P7" s="68"/>
      <c r="Q7" s="67">
        <f>SUM($C7:P7)</f>
        <v>11847.19</v>
      </c>
    </row>
    <row r="8" spans="2:18" x14ac:dyDescent="0.3">
      <c r="B8" t="s">
        <v>688</v>
      </c>
      <c r="C8" t="s">
        <v>892</v>
      </c>
      <c r="D8" s="68">
        <v>1070</v>
      </c>
      <c r="E8" s="68">
        <v>1357</v>
      </c>
      <c r="F8" s="68">
        <v>1815</v>
      </c>
      <c r="G8" s="68">
        <v>2108</v>
      </c>
      <c r="H8" s="68">
        <v>2605</v>
      </c>
      <c r="I8" s="68">
        <v>2935</v>
      </c>
      <c r="J8" s="68"/>
      <c r="K8" s="68"/>
      <c r="L8" s="68"/>
      <c r="M8" s="68"/>
      <c r="N8" s="68"/>
      <c r="O8" s="68"/>
      <c r="P8" s="68"/>
      <c r="Q8" s="67">
        <f>SUM($C8:P8)</f>
        <v>11890</v>
      </c>
    </row>
    <row r="9" spans="2:18" x14ac:dyDescent="0.3">
      <c r="B9" t="s">
        <v>1028</v>
      </c>
      <c r="C9" t="s">
        <v>892</v>
      </c>
      <c r="D9" s="68"/>
      <c r="E9" s="68"/>
      <c r="F9" s="68"/>
      <c r="G9" s="68">
        <v>15</v>
      </c>
      <c r="H9" s="68">
        <v>20</v>
      </c>
      <c r="I9" s="68">
        <v>19</v>
      </c>
      <c r="J9" s="68"/>
      <c r="K9" s="68"/>
      <c r="L9" s="68"/>
      <c r="M9" s="68"/>
      <c r="N9" s="68"/>
      <c r="O9" s="68"/>
      <c r="P9" s="68"/>
      <c r="Q9" s="67">
        <f>SUM($C9:P9)</f>
        <v>54</v>
      </c>
    </row>
    <row r="10" spans="2:18" x14ac:dyDescent="0.3">
      <c r="B10" t="s">
        <v>1045</v>
      </c>
      <c r="C10" t="s">
        <v>892</v>
      </c>
      <c r="D10" s="68"/>
      <c r="E10" s="68"/>
      <c r="F10" s="68"/>
      <c r="G10" s="68">
        <v>15</v>
      </c>
      <c r="H10" s="68">
        <v>20</v>
      </c>
      <c r="I10" s="68"/>
      <c r="J10" s="68"/>
      <c r="K10" s="68"/>
      <c r="L10" s="68"/>
      <c r="M10" s="68"/>
      <c r="N10" s="68"/>
      <c r="O10" s="68"/>
      <c r="P10" s="68"/>
      <c r="Q10" s="67">
        <f>SUM($C10:P10)</f>
        <v>35</v>
      </c>
    </row>
    <row r="11" spans="2:18" x14ac:dyDescent="0.3">
      <c r="B11" t="s">
        <v>1032</v>
      </c>
      <c r="C11" t="s">
        <v>892</v>
      </c>
      <c r="D11" s="68"/>
      <c r="E11" s="68"/>
      <c r="F11" s="68"/>
      <c r="G11" s="68">
        <v>11</v>
      </c>
      <c r="H11" s="68">
        <v>30.05</v>
      </c>
      <c r="I11" s="68">
        <v>43.54</v>
      </c>
      <c r="J11" s="68"/>
      <c r="K11" s="68"/>
      <c r="L11" s="68"/>
      <c r="M11" s="68"/>
      <c r="N11" s="68"/>
      <c r="O11" s="68"/>
      <c r="P11" s="68"/>
      <c r="Q11" s="67">
        <f>SUM($C11:P11)</f>
        <v>84.59</v>
      </c>
    </row>
    <row r="12" spans="2:18" x14ac:dyDescent="0.3">
      <c r="B12" s="104" t="s">
        <v>1230</v>
      </c>
      <c r="D12" s="68"/>
      <c r="E12" s="68"/>
      <c r="F12" s="68"/>
      <c r="G12" s="68"/>
      <c r="H12" s="68"/>
      <c r="I12" s="68"/>
      <c r="J12" s="68"/>
      <c r="K12" s="68"/>
      <c r="L12" s="68"/>
      <c r="M12" s="68"/>
      <c r="N12" s="68"/>
      <c r="O12" s="68"/>
      <c r="P12" s="68"/>
      <c r="Q12" s="67"/>
    </row>
    <row r="13" spans="2:18" x14ac:dyDescent="0.3">
      <c r="B13" t="s">
        <v>684</v>
      </c>
      <c r="C13" t="s">
        <v>1014</v>
      </c>
      <c r="D13" s="68">
        <v>20273.8</v>
      </c>
      <c r="E13" s="68">
        <v>23506.51</v>
      </c>
      <c r="F13" s="68">
        <v>29057.33</v>
      </c>
      <c r="G13" s="68">
        <v>38453.279999999999</v>
      </c>
      <c r="H13" s="68">
        <v>47561.55</v>
      </c>
      <c r="I13" s="68">
        <v>53499.49</v>
      </c>
      <c r="J13" s="68"/>
      <c r="K13" s="68"/>
      <c r="L13" s="68"/>
      <c r="M13" s="68"/>
      <c r="N13" s="68"/>
      <c r="O13" s="68"/>
      <c r="P13" s="68"/>
      <c r="Q13" s="67">
        <f>SUM($C13:P13)</f>
        <v>212351.96</v>
      </c>
    </row>
    <row r="14" spans="2:18" x14ac:dyDescent="0.3">
      <c r="B14" t="s">
        <v>1068</v>
      </c>
      <c r="C14" t="s">
        <v>1069</v>
      </c>
      <c r="D14" s="68"/>
      <c r="E14" s="68"/>
      <c r="F14" s="68"/>
      <c r="G14" s="68">
        <v>50</v>
      </c>
      <c r="H14" s="68">
        <v>50</v>
      </c>
      <c r="I14" s="68">
        <v>50</v>
      </c>
      <c r="J14" s="68"/>
      <c r="K14" s="68"/>
      <c r="L14" s="68"/>
      <c r="M14" s="68"/>
      <c r="N14" s="68"/>
      <c r="O14" s="68"/>
      <c r="P14" s="68"/>
      <c r="Q14" s="67">
        <f>SUM($C14:P14)</f>
        <v>150</v>
      </c>
    </row>
    <row r="15" spans="2:18" x14ac:dyDescent="0.3">
      <c r="B15" t="s">
        <v>1065</v>
      </c>
      <c r="C15" t="s">
        <v>1066</v>
      </c>
      <c r="D15" s="68"/>
      <c r="E15" s="68"/>
      <c r="F15" s="68">
        <v>100</v>
      </c>
      <c r="G15" s="68">
        <v>100</v>
      </c>
      <c r="H15" s="68">
        <v>100</v>
      </c>
      <c r="I15" s="68">
        <v>100</v>
      </c>
      <c r="J15" s="68"/>
      <c r="K15" s="68"/>
      <c r="L15" s="68"/>
      <c r="M15" s="68"/>
      <c r="N15" s="68"/>
      <c r="O15" s="68"/>
      <c r="P15" s="68"/>
      <c r="Q15" s="67">
        <f>SUM($C15:P15)</f>
        <v>400</v>
      </c>
    </row>
    <row r="16" spans="2:18" x14ac:dyDescent="0.3">
      <c r="B16" t="s">
        <v>1015</v>
      </c>
      <c r="C16" t="s">
        <v>1016</v>
      </c>
      <c r="D16" s="68">
        <v>600</v>
      </c>
      <c r="E16" s="68"/>
      <c r="F16" s="68">
        <v>1730</v>
      </c>
      <c r="G16" s="68">
        <v>100</v>
      </c>
      <c r="H16" s="68">
        <v>700</v>
      </c>
      <c r="I16" s="68">
        <v>100</v>
      </c>
      <c r="J16" s="68"/>
      <c r="K16" s="68"/>
      <c r="L16" s="68"/>
      <c r="M16" s="68"/>
      <c r="N16" s="68"/>
      <c r="O16" s="68"/>
      <c r="P16" s="68"/>
      <c r="Q16" s="67">
        <f>SUM($C16:P16)</f>
        <v>3230</v>
      </c>
    </row>
    <row r="17" spans="2:17" x14ac:dyDescent="0.3">
      <c r="B17" t="s">
        <v>686</v>
      </c>
      <c r="C17" t="s">
        <v>1031</v>
      </c>
      <c r="D17" s="68"/>
      <c r="E17" s="68"/>
      <c r="F17" s="68"/>
      <c r="G17" s="68">
        <v>232.05</v>
      </c>
      <c r="H17" s="68">
        <v>430.53</v>
      </c>
      <c r="I17" s="68">
        <v>942.68</v>
      </c>
      <c r="J17" s="68"/>
      <c r="K17" s="68"/>
      <c r="L17" s="68"/>
      <c r="M17" s="68"/>
      <c r="N17" s="68"/>
      <c r="O17" s="68"/>
      <c r="P17" s="68"/>
      <c r="Q17" s="67">
        <f>SUM($C17:P17)</f>
        <v>1605.2599999999998</v>
      </c>
    </row>
    <row r="18" spans="2:17" x14ac:dyDescent="0.3">
      <c r="B18" t="s">
        <v>683</v>
      </c>
      <c r="C18" t="s">
        <v>1017</v>
      </c>
      <c r="D18" s="68"/>
      <c r="E18" s="68"/>
      <c r="F18" s="68"/>
      <c r="G18" s="68">
        <v>204.4</v>
      </c>
      <c r="H18" s="68">
        <v>423</v>
      </c>
      <c r="I18" s="68">
        <v>334.31</v>
      </c>
      <c r="J18" s="68"/>
      <c r="K18" s="68"/>
      <c r="L18" s="68"/>
      <c r="M18" s="68"/>
      <c r="N18" s="68"/>
      <c r="O18" s="68"/>
      <c r="P18" s="68"/>
      <c r="Q18" s="67">
        <f>SUM($C18:P18)</f>
        <v>961.71</v>
      </c>
    </row>
    <row r="19" spans="2:17" x14ac:dyDescent="0.3">
      <c r="B19" t="s">
        <v>685</v>
      </c>
      <c r="C19" t="s">
        <v>1044</v>
      </c>
      <c r="D19" s="68"/>
      <c r="E19" s="68"/>
      <c r="F19" s="68"/>
      <c r="G19" s="68">
        <v>87.06</v>
      </c>
      <c r="H19" s="68">
        <v>116.08</v>
      </c>
      <c r="I19" s="68"/>
      <c r="J19" s="68"/>
      <c r="K19" s="68"/>
      <c r="L19" s="68"/>
      <c r="M19" s="68"/>
      <c r="N19" s="68"/>
      <c r="O19" s="68"/>
      <c r="P19" s="68"/>
      <c r="Q19" s="67">
        <f>SUM($C19:P19)</f>
        <v>203.14</v>
      </c>
    </row>
    <row r="20" spans="2:17" x14ac:dyDescent="0.3">
      <c r="B20" t="s">
        <v>1035</v>
      </c>
      <c r="C20" t="s">
        <v>1036</v>
      </c>
      <c r="D20" s="68"/>
      <c r="E20" s="68">
        <v>27.5</v>
      </c>
      <c r="F20" s="68"/>
      <c r="G20" s="68"/>
      <c r="H20" s="68"/>
      <c r="I20" s="68"/>
      <c r="J20" s="68"/>
      <c r="K20" s="68"/>
      <c r="L20" s="68"/>
      <c r="M20" s="68"/>
      <c r="N20" s="68"/>
      <c r="O20" s="68"/>
      <c r="P20" s="68"/>
      <c r="Q20" s="67">
        <f>SUM($C20:P20)</f>
        <v>27.5</v>
      </c>
    </row>
    <row r="21" spans="2:17" x14ac:dyDescent="0.3">
      <c r="B21" t="s">
        <v>1037</v>
      </c>
      <c r="C21" t="s">
        <v>1036</v>
      </c>
      <c r="D21" s="68"/>
      <c r="E21" s="68"/>
      <c r="F21" s="68">
        <v>42.5</v>
      </c>
      <c r="G21" s="68">
        <v>117.5</v>
      </c>
      <c r="H21" s="68">
        <v>117.5</v>
      </c>
      <c r="I21" s="68">
        <v>127.5</v>
      </c>
      <c r="J21" s="68"/>
      <c r="K21" s="68"/>
      <c r="L21" s="68"/>
      <c r="M21" s="68"/>
      <c r="N21" s="68"/>
      <c r="O21" s="68"/>
      <c r="P21" s="68"/>
      <c r="Q21" s="67">
        <f>SUM($C21:P21)</f>
        <v>405</v>
      </c>
    </row>
    <row r="22" spans="2:17" x14ac:dyDescent="0.3">
      <c r="B22" t="s">
        <v>1078</v>
      </c>
      <c r="C22" t="s">
        <v>1079</v>
      </c>
      <c r="D22" s="68"/>
      <c r="E22" s="68"/>
      <c r="F22" s="68"/>
      <c r="G22" s="68">
        <v>15</v>
      </c>
      <c r="H22" s="68">
        <v>15</v>
      </c>
      <c r="I22" s="68">
        <v>15</v>
      </c>
      <c r="J22" s="68"/>
      <c r="K22" s="68"/>
      <c r="L22" s="68"/>
      <c r="M22" s="68"/>
      <c r="N22" s="68"/>
      <c r="O22" s="68"/>
      <c r="P22" s="68"/>
      <c r="Q22" s="67">
        <f>SUM($C22:P22)</f>
        <v>45</v>
      </c>
    </row>
    <row r="23" spans="2:17" x14ac:dyDescent="0.3">
      <c r="B23" t="s">
        <v>1056</v>
      </c>
      <c r="C23" t="s">
        <v>1057</v>
      </c>
      <c r="D23" s="68"/>
      <c r="E23" s="68">
        <v>5</v>
      </c>
      <c r="F23" s="68">
        <v>5</v>
      </c>
      <c r="G23" s="68">
        <v>5</v>
      </c>
      <c r="H23" s="68">
        <v>5</v>
      </c>
      <c r="I23" s="68">
        <v>10</v>
      </c>
      <c r="J23" s="68"/>
      <c r="K23" s="68"/>
      <c r="L23" s="68"/>
      <c r="M23" s="68"/>
      <c r="N23" s="68"/>
      <c r="O23" s="68"/>
      <c r="P23" s="68"/>
      <c r="Q23" s="67">
        <f>SUM($C23:P23)</f>
        <v>30</v>
      </c>
    </row>
    <row r="24" spans="2:17" x14ac:dyDescent="0.3">
      <c r="B24" t="s">
        <v>1048</v>
      </c>
      <c r="C24" t="s">
        <v>1049</v>
      </c>
      <c r="D24" s="68"/>
      <c r="E24" s="68"/>
      <c r="F24" s="68">
        <v>30</v>
      </c>
      <c r="G24" s="68">
        <v>25</v>
      </c>
      <c r="H24" s="68">
        <v>67</v>
      </c>
      <c r="I24" s="68">
        <v>15</v>
      </c>
      <c r="J24" s="68"/>
      <c r="K24" s="68"/>
      <c r="L24" s="68"/>
      <c r="M24" s="68"/>
      <c r="N24" s="68"/>
      <c r="O24" s="68"/>
      <c r="P24" s="68"/>
      <c r="Q24" s="67">
        <f>SUM($C24:P24)</f>
        <v>137</v>
      </c>
    </row>
    <row r="25" spans="2:17" x14ac:dyDescent="0.3">
      <c r="B25" t="s">
        <v>1040</v>
      </c>
      <c r="C25" t="s">
        <v>1041</v>
      </c>
      <c r="D25" s="68"/>
      <c r="E25" s="68">
        <v>-55</v>
      </c>
      <c r="F25" s="68">
        <v>-55</v>
      </c>
      <c r="G25" s="68">
        <v>-55</v>
      </c>
      <c r="H25" s="68">
        <v>-55</v>
      </c>
      <c r="I25" s="68">
        <v>-55</v>
      </c>
      <c r="J25" s="68"/>
      <c r="K25" s="68"/>
      <c r="L25" s="68"/>
      <c r="M25" s="68"/>
      <c r="N25" s="68"/>
      <c r="O25" s="68"/>
      <c r="P25" s="68"/>
      <c r="Q25" s="67">
        <f>SUM($C25:P25)</f>
        <v>-275</v>
      </c>
    </row>
    <row r="26" spans="2:17" x14ac:dyDescent="0.3">
      <c r="B26" t="s">
        <v>1061</v>
      </c>
      <c r="C26" t="s">
        <v>1062</v>
      </c>
      <c r="D26" s="68"/>
      <c r="E26" s="68"/>
      <c r="F26" s="68">
        <v>-50</v>
      </c>
      <c r="G26" s="68">
        <v>-50</v>
      </c>
      <c r="H26" s="68">
        <v>-125</v>
      </c>
      <c r="I26" s="68">
        <v>-125</v>
      </c>
      <c r="J26" s="68"/>
      <c r="K26" s="68"/>
      <c r="L26" s="68"/>
      <c r="M26" s="68"/>
      <c r="N26" s="68"/>
      <c r="O26" s="68"/>
      <c r="P26" s="68"/>
      <c r="Q26" s="67">
        <f>SUM($C26:P26)</f>
        <v>-350</v>
      </c>
    </row>
    <row r="27" spans="2:17" x14ac:dyDescent="0.3">
      <c r="B27" t="s">
        <v>1075</v>
      </c>
      <c r="C27" t="s">
        <v>1076</v>
      </c>
      <c r="D27" s="68"/>
      <c r="E27" s="68"/>
      <c r="F27" s="68"/>
      <c r="G27" s="68"/>
      <c r="H27" s="68">
        <v>-25</v>
      </c>
      <c r="I27" s="68">
        <v>-25</v>
      </c>
      <c r="J27" s="68"/>
      <c r="K27" s="68"/>
      <c r="L27" s="68"/>
      <c r="M27" s="68"/>
      <c r="N27" s="68"/>
      <c r="O27" s="68"/>
      <c r="P27" s="68"/>
      <c r="Q27" s="67">
        <f>SUM($C27:P27)</f>
        <v>-50</v>
      </c>
    </row>
    <row r="28" spans="2:17" x14ac:dyDescent="0.3">
      <c r="B28" t="s">
        <v>993</v>
      </c>
      <c r="C28" t="s">
        <v>1018</v>
      </c>
      <c r="D28" s="68"/>
      <c r="E28" s="68"/>
      <c r="F28" s="68"/>
      <c r="G28" s="68">
        <v>-126.73</v>
      </c>
      <c r="H28" s="68">
        <v>-237.43</v>
      </c>
      <c r="I28" s="68">
        <v>-188.13</v>
      </c>
      <c r="J28" s="68"/>
      <c r="K28" s="68"/>
      <c r="L28" s="68"/>
      <c r="M28" s="68"/>
      <c r="N28" s="68"/>
      <c r="O28" s="68"/>
      <c r="P28" s="68"/>
      <c r="Q28" s="67">
        <f>SUM($C28:P28)</f>
        <v>-552.29</v>
      </c>
    </row>
    <row r="29" spans="2:17" x14ac:dyDescent="0.3">
      <c r="B29" t="s">
        <v>995</v>
      </c>
      <c r="C29" t="s">
        <v>1019</v>
      </c>
      <c r="D29" s="68"/>
      <c r="E29" s="68"/>
      <c r="F29" s="68"/>
      <c r="G29" s="68">
        <v>-1589.4</v>
      </c>
      <c r="H29" s="68">
        <v>-2091.2800000000002</v>
      </c>
      <c r="I29" s="68">
        <v>-2367.3200000000002</v>
      </c>
      <c r="J29" s="68"/>
      <c r="K29" s="68"/>
      <c r="L29" s="68"/>
      <c r="M29" s="68"/>
      <c r="N29" s="68"/>
      <c r="O29" s="68"/>
      <c r="P29" s="68"/>
      <c r="Q29" s="67">
        <f>SUM($C29:P29)</f>
        <v>-6048</v>
      </c>
    </row>
    <row r="30" spans="2:17" x14ac:dyDescent="0.3">
      <c r="B30" t="s">
        <v>1020</v>
      </c>
      <c r="C30" t="s">
        <v>1021</v>
      </c>
      <c r="D30" s="68"/>
      <c r="E30" s="68"/>
      <c r="F30" s="68"/>
      <c r="G30" s="68"/>
      <c r="H30" s="68">
        <v>24018.58</v>
      </c>
      <c r="I30" s="68">
        <v>92.91</v>
      </c>
      <c r="J30" s="68"/>
      <c r="K30" s="68"/>
      <c r="L30" s="68"/>
      <c r="M30" s="68"/>
      <c r="N30" s="68"/>
      <c r="O30" s="68"/>
      <c r="P30" s="68"/>
      <c r="Q30" s="67">
        <f>SUM($C30:P30)</f>
        <v>24111.49</v>
      </c>
    </row>
    <row r="31" spans="2:17" x14ac:dyDescent="0.3">
      <c r="B31" t="s">
        <v>1050</v>
      </c>
      <c r="C31" t="s">
        <v>1051</v>
      </c>
      <c r="D31" s="68"/>
      <c r="E31" s="68"/>
      <c r="F31" s="68"/>
      <c r="G31" s="68"/>
      <c r="H31" s="68">
        <v>128.5</v>
      </c>
      <c r="I31" s="68">
        <v>17.34</v>
      </c>
      <c r="J31" s="68"/>
      <c r="K31" s="68"/>
      <c r="L31" s="68"/>
      <c r="M31" s="68"/>
      <c r="N31" s="68"/>
      <c r="O31" s="68"/>
      <c r="P31" s="68"/>
      <c r="Q31" s="67">
        <f>SUM($C31:P31)</f>
        <v>145.84</v>
      </c>
    </row>
    <row r="32" spans="2:17" x14ac:dyDescent="0.3">
      <c r="B32" t="s">
        <v>1080</v>
      </c>
      <c r="C32" t="s">
        <v>1081</v>
      </c>
      <c r="D32" s="68"/>
      <c r="E32" s="68"/>
      <c r="F32" s="68"/>
      <c r="G32" s="68">
        <v>-279.41000000000003</v>
      </c>
      <c r="H32" s="68">
        <v>-279.41000000000003</v>
      </c>
      <c r="I32" s="68">
        <v>-279.41000000000003</v>
      </c>
      <c r="J32" s="68"/>
      <c r="K32" s="68"/>
      <c r="L32" s="68"/>
      <c r="M32" s="68"/>
      <c r="N32" s="68"/>
      <c r="O32" s="68"/>
      <c r="P32" s="68"/>
      <c r="Q32" s="67">
        <f>SUM($C32:P32)</f>
        <v>-838.23</v>
      </c>
    </row>
    <row r="33" spans="2:17" x14ac:dyDescent="0.3">
      <c r="B33" t="s">
        <v>1022</v>
      </c>
      <c r="C33" t="s">
        <v>1023</v>
      </c>
      <c r="D33" s="68">
        <v>-4097.67</v>
      </c>
      <c r="E33" s="68">
        <v>-4337.92</v>
      </c>
      <c r="F33" s="68">
        <v>-6333.01</v>
      </c>
      <c r="G33" s="68">
        <v>-8852.41</v>
      </c>
      <c r="H33" s="68">
        <v>-11305.23</v>
      </c>
      <c r="I33" s="68">
        <v>-11830.4</v>
      </c>
      <c r="J33" s="68"/>
      <c r="K33" s="68"/>
      <c r="L33" s="68"/>
      <c r="M33" s="68"/>
      <c r="N33" s="68"/>
      <c r="O33" s="68"/>
      <c r="P33" s="68"/>
      <c r="Q33" s="67">
        <f>SUM($C33:P33)</f>
        <v>-46756.640000000007</v>
      </c>
    </row>
    <row r="34" spans="2:17" x14ac:dyDescent="0.3">
      <c r="B34" t="s">
        <v>1024</v>
      </c>
      <c r="C34" t="s">
        <v>1025</v>
      </c>
      <c r="D34" s="68">
        <v>-191.13</v>
      </c>
      <c r="E34" s="68"/>
      <c r="F34" s="68">
        <v>-214.25</v>
      </c>
      <c r="G34" s="68">
        <v>-146.52000000000001</v>
      </c>
      <c r="H34" s="68">
        <v>-9077.5400000000009</v>
      </c>
      <c r="I34" s="68">
        <v>-461.13</v>
      </c>
      <c r="J34" s="68"/>
      <c r="K34" s="68"/>
      <c r="L34" s="68"/>
      <c r="M34" s="68"/>
      <c r="N34" s="68"/>
      <c r="O34" s="68"/>
      <c r="P34" s="68"/>
      <c r="Q34" s="67">
        <f>SUM($C34:P34)</f>
        <v>-10090.57</v>
      </c>
    </row>
    <row r="35" spans="2:17" s="1" customFormat="1" x14ac:dyDescent="0.3">
      <c r="C35" s="1" t="s">
        <v>1093</v>
      </c>
      <c r="D35" s="67">
        <f>SUM(D$13:D34)</f>
        <v>16584.999999999996</v>
      </c>
      <c r="E35" s="67">
        <f>SUM(E$13:E34)</f>
        <v>19146.089999999997</v>
      </c>
      <c r="F35" s="67">
        <f>SUM(F$13:F34)</f>
        <v>24312.57</v>
      </c>
      <c r="G35" s="67">
        <f>SUM(G$13:G34)</f>
        <v>28289.819999999992</v>
      </c>
      <c r="H35" s="67">
        <f>SUM(H$13:H34)</f>
        <v>50536.85</v>
      </c>
      <c r="I35" s="67">
        <f>SUM(I$13:I34)</f>
        <v>39972.839999999997</v>
      </c>
      <c r="J35" s="67">
        <f>SUM(J$13:J34)</f>
        <v>0</v>
      </c>
      <c r="K35" s="67">
        <f>SUM(K$13:K34)</f>
        <v>0</v>
      </c>
      <c r="L35" s="67">
        <f>SUM(L$13:L34)</f>
        <v>0</v>
      </c>
      <c r="M35" s="67">
        <f>SUM(M$13:M34)</f>
        <v>0</v>
      </c>
      <c r="N35" s="67">
        <f>SUM(N$13:N34)</f>
        <v>0</v>
      </c>
      <c r="O35" s="67">
        <f>SUM(O$13:O34)</f>
        <v>0</v>
      </c>
      <c r="P35" s="67">
        <f>SUM(P$13:P34)</f>
        <v>0</v>
      </c>
      <c r="Q35" s="67">
        <f>SUM(Q$13:Q34)</f>
        <v>178843.16999999995</v>
      </c>
    </row>
    <row r="36" spans="2:17" x14ac:dyDescent="0.3">
      <c r="B36" t="s">
        <v>1225</v>
      </c>
      <c r="C36" t="s">
        <v>1226</v>
      </c>
      <c r="D36" s="68"/>
      <c r="E36" s="68"/>
      <c r="F36" s="68"/>
      <c r="G36" s="68">
        <v>100</v>
      </c>
      <c r="H36" s="68">
        <v>100</v>
      </c>
      <c r="I36" s="68">
        <v>100</v>
      </c>
      <c r="J36" s="68"/>
      <c r="K36" s="68"/>
      <c r="L36" s="68"/>
      <c r="M36" s="68"/>
      <c r="N36" s="68"/>
      <c r="O36" s="68"/>
      <c r="P36" s="68"/>
      <c r="Q36" s="67">
        <f>SUM($C36:P36)</f>
        <v>300</v>
      </c>
    </row>
    <row r="37" spans="2:17" x14ac:dyDescent="0.3">
      <c r="B37" t="s">
        <v>1227</v>
      </c>
      <c r="C37" t="s">
        <v>1228</v>
      </c>
      <c r="D37" s="68">
        <v>16585</v>
      </c>
      <c r="E37" s="68">
        <v>19146.09</v>
      </c>
      <c r="F37" s="68">
        <v>24312.57</v>
      </c>
      <c r="G37" s="68">
        <v>28189.82</v>
      </c>
      <c r="H37" s="68">
        <v>50436.85</v>
      </c>
      <c r="I37" s="68">
        <v>39872.839999999997</v>
      </c>
      <c r="J37" s="68"/>
      <c r="K37" s="68"/>
      <c r="L37" s="68"/>
      <c r="M37" s="68"/>
      <c r="N37" s="68"/>
      <c r="O37" s="68"/>
      <c r="P37" s="68"/>
      <c r="Q37" s="67">
        <f>SUM($C37:P37)</f>
        <v>178543.16999999998</v>
      </c>
    </row>
    <row r="38" spans="2:17" s="1" customFormat="1" x14ac:dyDescent="0.3">
      <c r="C38" s="1" t="s">
        <v>1231</v>
      </c>
      <c r="D38" s="67">
        <f>SUM(D$36:D37)</f>
        <v>16585</v>
      </c>
      <c r="E38" s="67">
        <f>SUM(E$36:E37)</f>
        <v>19146.09</v>
      </c>
      <c r="F38" s="67">
        <f>SUM(F$36:F37)</f>
        <v>24312.57</v>
      </c>
      <c r="G38" s="67">
        <f>SUM(G$36:G37)</f>
        <v>28289.82</v>
      </c>
      <c r="H38" s="67">
        <f>SUM(H$36:H37)</f>
        <v>50536.85</v>
      </c>
      <c r="I38" s="67">
        <f>SUM(I$36:I37)</f>
        <v>39972.839999999997</v>
      </c>
      <c r="J38" s="67">
        <f>SUM(J$36:J37)</f>
        <v>0</v>
      </c>
      <c r="K38" s="67">
        <f>SUM(K$36:K37)</f>
        <v>0</v>
      </c>
      <c r="L38" s="67">
        <f>SUM(L$36:L37)</f>
        <v>0</v>
      </c>
      <c r="M38" s="67">
        <f>SUM(M$36:M37)</f>
        <v>0</v>
      </c>
      <c r="N38" s="67">
        <f>SUM(N$36:N37)</f>
        <v>0</v>
      </c>
      <c r="O38" s="67">
        <f>SUM(O$36:O37)</f>
        <v>0</v>
      </c>
      <c r="P38" s="67">
        <f>SUM(P$36:P37)</f>
        <v>0</v>
      </c>
      <c r="Q38" s="67">
        <f>SUM(Q$36:Q37)</f>
        <v>178843.16999999998</v>
      </c>
    </row>
  </sheetData>
  <pageMargins left="0.7" right="0.7" top="0.75" bottom="0.75" header="0.3" footer="0.3"/>
  <pageSetup fitToHeight="0"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S515"/>
  <sheetViews>
    <sheetView showGridLines="0" workbookViewId="0">
      <pane ySplit="5" topLeftCell="A6" activePane="bottomLeft" state="frozen"/>
      <selection pane="bottomLeft" activeCell="A6" sqref="A6"/>
    </sheetView>
  </sheetViews>
  <sheetFormatPr defaultRowHeight="14.4" outlineLevelRow="1" x14ac:dyDescent="0.3"/>
  <cols>
    <col min="1" max="1" width="1.109375" customWidth="1"/>
    <col min="2" max="2" width="39.44140625" bestFit="1" customWidth="1"/>
    <col min="3" max="3" width="25.6640625" bestFit="1" customWidth="1"/>
    <col min="4" max="16" width="11.6640625" customWidth="1"/>
    <col min="17" max="18" width="11.6640625" style="1" customWidth="1"/>
    <col min="19" max="19" width="0" hidden="1" customWidth="1"/>
  </cols>
  <sheetData>
    <row r="1" spans="2:18" ht="15" customHeight="1" x14ac:dyDescent="0.3"/>
    <row r="2" spans="2:18" ht="15" customHeight="1" x14ac:dyDescent="0.3"/>
    <row r="3" spans="2:18" ht="15" customHeight="1" x14ac:dyDescent="0.3"/>
    <row r="4" spans="2:18" ht="15" customHeight="1" x14ac:dyDescent="0.3"/>
    <row r="6" spans="2:18" x14ac:dyDescent="0.3">
      <c r="B6" t="s">
        <v>1089</v>
      </c>
      <c r="C6" t="s">
        <v>1245</v>
      </c>
      <c r="D6" s="3" t="s">
        <v>1096</v>
      </c>
      <c r="E6" s="3" t="s">
        <v>1097</v>
      </c>
      <c r="F6" s="3" t="s">
        <v>1098</v>
      </c>
      <c r="G6" s="3" t="s">
        <v>1099</v>
      </c>
      <c r="H6" s="3" t="s">
        <v>1100</v>
      </c>
      <c r="I6" s="3" t="s">
        <v>1101</v>
      </c>
      <c r="J6" s="3" t="s">
        <v>1102</v>
      </c>
      <c r="K6" s="3" t="s">
        <v>1103</v>
      </c>
      <c r="L6" s="3" t="s">
        <v>1104</v>
      </c>
      <c r="M6" s="3" t="s">
        <v>1105</v>
      </c>
      <c r="N6" s="3" t="s">
        <v>1106</v>
      </c>
      <c r="O6" s="3" t="s">
        <v>1107</v>
      </c>
      <c r="P6" s="3" t="s">
        <v>1108</v>
      </c>
      <c r="Q6" s="57" t="s">
        <v>218</v>
      </c>
      <c r="R6" s="57" t="s">
        <v>1244</v>
      </c>
    </row>
    <row r="7" spans="2:18" outlineLevel="1" x14ac:dyDescent="0.3">
      <c r="B7" t="s">
        <v>1028</v>
      </c>
      <c r="C7" t="s">
        <v>892</v>
      </c>
      <c r="D7" s="68"/>
      <c r="E7" s="68"/>
      <c r="F7" s="68"/>
      <c r="G7" s="68">
        <v>5</v>
      </c>
      <c r="H7" s="68"/>
      <c r="I7" s="68"/>
      <c r="J7" s="68"/>
      <c r="K7" s="68"/>
      <c r="L7" s="68"/>
      <c r="M7" s="68"/>
      <c r="N7" s="68"/>
      <c r="O7" s="68"/>
      <c r="P7" s="68"/>
      <c r="Q7" s="67">
        <f>SUM($C7:P7)</f>
        <v>5</v>
      </c>
    </row>
    <row r="8" spans="2:18" outlineLevel="1" x14ac:dyDescent="0.3">
      <c r="B8" t="s">
        <v>1026</v>
      </c>
      <c r="C8" t="s">
        <v>892</v>
      </c>
      <c r="D8" s="68">
        <v>86.4</v>
      </c>
      <c r="E8" s="68">
        <v>86.4</v>
      </c>
      <c r="F8" s="68">
        <v>100.8</v>
      </c>
      <c r="G8" s="68">
        <v>98.6</v>
      </c>
      <c r="H8" s="68">
        <v>93.6</v>
      </c>
      <c r="I8" s="68">
        <v>93.6</v>
      </c>
      <c r="J8" s="68"/>
      <c r="K8" s="68"/>
      <c r="L8" s="68"/>
      <c r="M8" s="68"/>
      <c r="N8" s="68"/>
      <c r="O8" s="68"/>
      <c r="P8" s="68"/>
      <c r="Q8" s="67">
        <f>SUM($C8:P8)</f>
        <v>559.40000000000009</v>
      </c>
    </row>
    <row r="9" spans="2:18" outlineLevel="1" x14ac:dyDescent="0.3">
      <c r="B9" t="s">
        <v>1027</v>
      </c>
      <c r="C9" t="s">
        <v>892</v>
      </c>
      <c r="D9" s="68">
        <v>94</v>
      </c>
      <c r="E9" s="68">
        <v>94</v>
      </c>
      <c r="F9" s="68">
        <v>94</v>
      </c>
      <c r="G9" s="68">
        <v>99</v>
      </c>
      <c r="H9" s="68">
        <v>94</v>
      </c>
      <c r="I9" s="68">
        <v>94</v>
      </c>
      <c r="J9" s="68"/>
      <c r="K9" s="68"/>
      <c r="L9" s="68"/>
      <c r="M9" s="68"/>
      <c r="N9" s="68"/>
      <c r="O9" s="68"/>
      <c r="P9" s="68"/>
      <c r="Q9" s="67">
        <f>SUM($C9:P9)</f>
        <v>569</v>
      </c>
    </row>
    <row r="10" spans="2:18" outlineLevel="1" x14ac:dyDescent="0.3">
      <c r="B10" s="101" t="s">
        <v>1091</v>
      </c>
      <c r="D10" s="102">
        <v>86.4</v>
      </c>
      <c r="E10" s="102">
        <v>86.4</v>
      </c>
      <c r="F10" s="102">
        <v>100.8</v>
      </c>
      <c r="G10" s="102">
        <v>98.6</v>
      </c>
      <c r="H10" s="102">
        <v>93.6</v>
      </c>
      <c r="I10" s="102">
        <v>93.6</v>
      </c>
      <c r="J10" s="102">
        <v>0</v>
      </c>
      <c r="K10" s="102">
        <v>0</v>
      </c>
      <c r="L10" s="102">
        <v>0</v>
      </c>
      <c r="M10" s="102">
        <v>0</v>
      </c>
      <c r="N10" s="102">
        <v>0</v>
      </c>
      <c r="O10" s="102">
        <v>0</v>
      </c>
      <c r="P10" s="102">
        <v>0</v>
      </c>
      <c r="Q10" s="103">
        <v>559.40000000000009</v>
      </c>
    </row>
    <row r="11" spans="2:18" outlineLevel="1" x14ac:dyDescent="0.3">
      <c r="B11" t="s">
        <v>684</v>
      </c>
      <c r="C11" t="s">
        <v>1014</v>
      </c>
      <c r="D11" s="68">
        <v>1110</v>
      </c>
      <c r="E11" s="68">
        <v>1110</v>
      </c>
      <c r="F11" s="68">
        <v>1110</v>
      </c>
      <c r="G11" s="68">
        <v>1110</v>
      </c>
      <c r="H11" s="68">
        <v>1110</v>
      </c>
      <c r="I11" s="68">
        <v>1110</v>
      </c>
      <c r="J11" s="68"/>
      <c r="K11" s="68"/>
      <c r="L11" s="68"/>
      <c r="M11" s="68"/>
      <c r="N11" s="68"/>
      <c r="O11" s="68"/>
      <c r="P11" s="68"/>
      <c r="Q11" s="67">
        <f>SUM($C11:P11)</f>
        <v>6660</v>
      </c>
      <c r="R11" s="106">
        <f t="shared" ref="R11:R23" si="0">Q11/$Q$23</f>
        <v>0.53420474479691804</v>
      </c>
    </row>
    <row r="12" spans="2:18" outlineLevel="1" x14ac:dyDescent="0.3">
      <c r="B12" t="s">
        <v>1015</v>
      </c>
      <c r="C12" t="s">
        <v>1016</v>
      </c>
      <c r="D12" s="68">
        <v>50</v>
      </c>
      <c r="E12" s="68"/>
      <c r="F12" s="68">
        <v>1500</v>
      </c>
      <c r="G12" s="68"/>
      <c r="H12" s="68">
        <v>500</v>
      </c>
      <c r="I12" s="68"/>
      <c r="J12" s="68"/>
      <c r="K12" s="68"/>
      <c r="L12" s="68"/>
      <c r="M12" s="68"/>
      <c r="N12" s="68"/>
      <c r="O12" s="68"/>
      <c r="P12" s="68"/>
      <c r="Q12" s="67">
        <f>SUM($C12:P12)</f>
        <v>2050</v>
      </c>
      <c r="R12" s="106">
        <f t="shared" si="0"/>
        <v>0.16443239141646879</v>
      </c>
    </row>
    <row r="13" spans="2:18" outlineLevel="1" x14ac:dyDescent="0.3">
      <c r="B13" t="s">
        <v>683</v>
      </c>
      <c r="C13" t="s">
        <v>1017</v>
      </c>
      <c r="D13" s="68"/>
      <c r="E13" s="68"/>
      <c r="F13" s="68"/>
      <c r="G13" s="68">
        <v>59.3</v>
      </c>
      <c r="H13" s="68"/>
      <c r="I13" s="68"/>
      <c r="J13" s="68"/>
      <c r="K13" s="68"/>
      <c r="L13" s="68"/>
      <c r="M13" s="68"/>
      <c r="N13" s="68"/>
      <c r="O13" s="68"/>
      <c r="P13" s="68"/>
      <c r="Q13" s="67">
        <f>SUM($C13:P13)</f>
        <v>59.3</v>
      </c>
      <c r="R13" s="106">
        <f t="shared" si="0"/>
        <v>4.7565077126812674E-3</v>
      </c>
    </row>
    <row r="14" spans="2:18" outlineLevel="1" x14ac:dyDescent="0.3">
      <c r="B14" t="s">
        <v>994</v>
      </c>
      <c r="C14" t="s">
        <v>1232</v>
      </c>
      <c r="D14" s="68"/>
      <c r="E14" s="68"/>
      <c r="F14" s="68"/>
      <c r="G14" s="68">
        <v>217.01</v>
      </c>
      <c r="H14" s="68">
        <v>209.17000000000002</v>
      </c>
      <c r="I14" s="68">
        <v>209.17000000000002</v>
      </c>
      <c r="J14" s="68"/>
      <c r="K14" s="68"/>
      <c r="L14" s="68"/>
      <c r="M14" s="68"/>
      <c r="N14" s="68"/>
      <c r="O14" s="68"/>
      <c r="P14" s="68"/>
      <c r="Q14" s="67">
        <f>SUM($C14:P14)</f>
        <v>635.35</v>
      </c>
      <c r="R14" s="106">
        <f t="shared" si="0"/>
        <v>5.0962009700709E-2</v>
      </c>
    </row>
    <row r="15" spans="2:18" outlineLevel="1" x14ac:dyDescent="0.3">
      <c r="B15" t="s">
        <v>1020</v>
      </c>
      <c r="C15" t="s">
        <v>1234</v>
      </c>
      <c r="D15" s="68">
        <v>88.8</v>
      </c>
      <c r="E15" s="68">
        <v>88.8</v>
      </c>
      <c r="F15" s="68">
        <v>88.8</v>
      </c>
      <c r="G15" s="68">
        <v>93.54</v>
      </c>
      <c r="H15" s="68">
        <v>88.8</v>
      </c>
      <c r="I15" s="68">
        <v>88.8</v>
      </c>
      <c r="J15" s="68"/>
      <c r="K15" s="68"/>
      <c r="L15" s="68"/>
      <c r="M15" s="68"/>
      <c r="N15" s="68"/>
      <c r="O15" s="68"/>
      <c r="P15" s="68"/>
      <c r="Q15" s="67">
        <f>SUM($C15:P15)</f>
        <v>537.54</v>
      </c>
      <c r="R15" s="106">
        <f t="shared" si="0"/>
        <v>4.3116579357077377E-2</v>
      </c>
    </row>
    <row r="16" spans="2:18" outlineLevel="1" x14ac:dyDescent="0.3">
      <c r="B16" t="s">
        <v>1235</v>
      </c>
      <c r="C16" t="s">
        <v>1236</v>
      </c>
      <c r="D16" s="68">
        <v>16.649999999999999</v>
      </c>
      <c r="E16" s="68">
        <v>16.649999999999999</v>
      </c>
      <c r="F16" s="68"/>
      <c r="G16" s="68"/>
      <c r="H16" s="68"/>
      <c r="I16" s="68"/>
      <c r="J16" s="68"/>
      <c r="K16" s="68"/>
      <c r="L16" s="68"/>
      <c r="M16" s="68"/>
      <c r="N16" s="68"/>
      <c r="O16" s="68"/>
      <c r="P16" s="68"/>
      <c r="Q16" s="67">
        <f>SUM($C16:P16)</f>
        <v>33.299999999999997</v>
      </c>
      <c r="R16" s="106">
        <f t="shared" si="0"/>
        <v>2.6710237239845904E-3</v>
      </c>
    </row>
    <row r="17" spans="2:19" outlineLevel="1" x14ac:dyDescent="0.3">
      <c r="B17" t="s">
        <v>1050</v>
      </c>
      <c r="C17" t="s">
        <v>1236</v>
      </c>
      <c r="D17" s="68"/>
      <c r="E17" s="68"/>
      <c r="F17" s="68">
        <v>16.649999999999999</v>
      </c>
      <c r="G17" s="68">
        <v>17.54</v>
      </c>
      <c r="H17" s="68">
        <v>16.649999999999999</v>
      </c>
      <c r="I17" s="68">
        <v>16.649999999999999</v>
      </c>
      <c r="J17" s="68"/>
      <c r="K17" s="68"/>
      <c r="L17" s="68"/>
      <c r="M17" s="68"/>
      <c r="N17" s="68"/>
      <c r="O17" s="68"/>
      <c r="P17" s="68"/>
      <c r="Q17" s="67">
        <f>SUM($C17:P17)</f>
        <v>67.489999999999995</v>
      </c>
      <c r="R17" s="106">
        <f t="shared" si="0"/>
        <v>5.4134351691207203E-3</v>
      </c>
    </row>
    <row r="18" spans="2:19" outlineLevel="1" x14ac:dyDescent="0.3">
      <c r="B18" t="s">
        <v>996</v>
      </c>
      <c r="C18" t="s">
        <v>1237</v>
      </c>
      <c r="D18" s="68">
        <v>87.35</v>
      </c>
      <c r="E18" s="68">
        <v>83.58</v>
      </c>
      <c r="F18" s="68">
        <v>196.53</v>
      </c>
      <c r="G18" s="68">
        <v>84.99</v>
      </c>
      <c r="H18" s="68">
        <v>227.08</v>
      </c>
      <c r="I18" s="68">
        <v>109.31</v>
      </c>
      <c r="J18" s="68"/>
      <c r="K18" s="68"/>
      <c r="L18" s="68"/>
      <c r="M18" s="68"/>
      <c r="N18" s="68"/>
      <c r="O18" s="68"/>
      <c r="P18" s="68"/>
      <c r="Q18" s="67">
        <f>SUM($C18:P18)</f>
        <v>788.84000000000015</v>
      </c>
      <c r="R18" s="106">
        <f t="shared" si="0"/>
        <v>6.3273584217057199E-2</v>
      </c>
    </row>
    <row r="19" spans="2:19" outlineLevel="1" x14ac:dyDescent="0.3">
      <c r="B19" t="s">
        <v>997</v>
      </c>
      <c r="C19" t="s">
        <v>1238</v>
      </c>
      <c r="D19" s="68">
        <v>6.26</v>
      </c>
      <c r="E19" s="68">
        <v>5.99</v>
      </c>
      <c r="F19" s="68">
        <v>14.09</v>
      </c>
      <c r="G19" s="68">
        <v>6.09</v>
      </c>
      <c r="H19" s="68">
        <v>16.28</v>
      </c>
      <c r="I19" s="68">
        <v>7.84</v>
      </c>
      <c r="J19" s="68"/>
      <c r="K19" s="68"/>
      <c r="L19" s="68"/>
      <c r="M19" s="68"/>
      <c r="N19" s="68"/>
      <c r="O19" s="68"/>
      <c r="P19" s="68"/>
      <c r="Q19" s="67">
        <f>SUM($C19:P19)</f>
        <v>56.55</v>
      </c>
      <c r="R19" s="106">
        <f t="shared" si="0"/>
        <v>4.5359276754152727E-3</v>
      </c>
    </row>
    <row r="20" spans="2:19" outlineLevel="1" x14ac:dyDescent="0.3">
      <c r="B20" t="s">
        <v>999</v>
      </c>
      <c r="C20" t="s">
        <v>1239</v>
      </c>
      <c r="D20" s="68">
        <v>89.32</v>
      </c>
      <c r="E20" s="68">
        <v>85.47</v>
      </c>
      <c r="F20" s="68">
        <v>200.97</v>
      </c>
      <c r="G20" s="68">
        <v>86.91</v>
      </c>
      <c r="H20" s="68">
        <v>232.21</v>
      </c>
      <c r="I20" s="68">
        <v>111.78</v>
      </c>
      <c r="J20" s="68"/>
      <c r="K20" s="68"/>
      <c r="L20" s="68"/>
      <c r="M20" s="68"/>
      <c r="N20" s="68"/>
      <c r="O20" s="68"/>
      <c r="P20" s="68"/>
      <c r="Q20" s="67">
        <f>SUM($C20:P20)</f>
        <v>806.66</v>
      </c>
      <c r="R20" s="106">
        <f t="shared" si="0"/>
        <v>6.4702942858540835E-2</v>
      </c>
    </row>
    <row r="21" spans="2:19" outlineLevel="1" x14ac:dyDescent="0.3">
      <c r="B21" t="s">
        <v>1000</v>
      </c>
      <c r="C21" t="s">
        <v>1240</v>
      </c>
      <c r="D21" s="68">
        <v>4.29</v>
      </c>
      <c r="E21" s="68">
        <v>4.1100000000000003</v>
      </c>
      <c r="F21" s="68">
        <v>9.66</v>
      </c>
      <c r="G21" s="68">
        <v>4.18</v>
      </c>
      <c r="H21" s="68">
        <v>11.16</v>
      </c>
      <c r="I21" s="68">
        <v>5.37</v>
      </c>
      <c r="J21" s="68"/>
      <c r="K21" s="68"/>
      <c r="L21" s="68"/>
      <c r="M21" s="68"/>
      <c r="N21" s="68"/>
      <c r="O21" s="68"/>
      <c r="P21" s="68"/>
      <c r="Q21" s="67">
        <f>SUM($C21:P21)</f>
        <v>38.770000000000003</v>
      </c>
      <c r="R21" s="106">
        <f t="shared" si="0"/>
        <v>3.1097774708373147E-3</v>
      </c>
    </row>
    <row r="22" spans="2:19" outlineLevel="1" x14ac:dyDescent="0.3">
      <c r="B22" t="s">
        <v>1241</v>
      </c>
      <c r="C22" t="s">
        <v>1242</v>
      </c>
      <c r="D22" s="68">
        <v>81.2</v>
      </c>
      <c r="E22" s="68">
        <v>77.7</v>
      </c>
      <c r="F22" s="68">
        <v>182.7</v>
      </c>
      <c r="G22" s="68">
        <v>79.010000000000005</v>
      </c>
      <c r="H22" s="68">
        <v>211.1</v>
      </c>
      <c r="I22" s="68">
        <v>101.62</v>
      </c>
      <c r="J22" s="68"/>
      <c r="K22" s="68"/>
      <c r="L22" s="68"/>
      <c r="M22" s="68"/>
      <c r="N22" s="68"/>
      <c r="O22" s="68"/>
      <c r="P22" s="68"/>
      <c r="Q22" s="67">
        <f>SUM($C22:P22)</f>
        <v>733.33</v>
      </c>
      <c r="R22" s="106">
        <f t="shared" si="0"/>
        <v>5.8821075901189783E-2</v>
      </c>
    </row>
    <row r="23" spans="2:19" x14ac:dyDescent="0.3">
      <c r="B23" s="101" t="s">
        <v>1092</v>
      </c>
      <c r="C23" s="1" t="s">
        <v>1093</v>
      </c>
      <c r="D23" s="67">
        <f t="shared" ref="D23:Q23" si="1">SUM(D11:D22)</f>
        <v>1533.87</v>
      </c>
      <c r="E23" s="67">
        <f t="shared" si="1"/>
        <v>1472.3</v>
      </c>
      <c r="F23" s="67">
        <f t="shared" si="1"/>
        <v>3319.4</v>
      </c>
      <c r="G23" s="67">
        <f t="shared" si="1"/>
        <v>1758.57</v>
      </c>
      <c r="H23" s="67">
        <f t="shared" si="1"/>
        <v>2622.4500000000003</v>
      </c>
      <c r="I23" s="67">
        <f t="shared" si="1"/>
        <v>1760.54</v>
      </c>
      <c r="J23" s="67">
        <f t="shared" si="1"/>
        <v>0</v>
      </c>
      <c r="K23" s="67">
        <f t="shared" si="1"/>
        <v>0</v>
      </c>
      <c r="L23" s="67">
        <f t="shared" si="1"/>
        <v>0</v>
      </c>
      <c r="M23" s="67">
        <f t="shared" si="1"/>
        <v>0</v>
      </c>
      <c r="N23" s="67">
        <f t="shared" si="1"/>
        <v>0</v>
      </c>
      <c r="O23" s="67">
        <f t="shared" si="1"/>
        <v>0</v>
      </c>
      <c r="P23" s="67">
        <f t="shared" si="1"/>
        <v>0</v>
      </c>
      <c r="Q23" s="67">
        <f t="shared" si="1"/>
        <v>12467.129999999997</v>
      </c>
      <c r="R23" s="106">
        <f t="shared" si="0"/>
        <v>1</v>
      </c>
      <c r="S23">
        <f>COUNTIF($D23:$P23,"&lt;&gt;0")</f>
        <v>6</v>
      </c>
    </row>
    <row r="24" spans="2:19" x14ac:dyDescent="0.3">
      <c r="D24" s="68"/>
      <c r="E24" s="68"/>
      <c r="F24" s="68"/>
      <c r="G24" s="68"/>
      <c r="H24" s="68"/>
      <c r="I24" s="68"/>
      <c r="J24" s="68"/>
      <c r="K24" s="68"/>
      <c r="L24" s="68"/>
      <c r="M24" s="68"/>
      <c r="N24" s="68"/>
      <c r="O24" s="68"/>
      <c r="P24" s="68"/>
      <c r="Q24" s="67"/>
    </row>
    <row r="25" spans="2:19" x14ac:dyDescent="0.3">
      <c r="B25" t="s">
        <v>1109</v>
      </c>
      <c r="C25" t="s">
        <v>1246</v>
      </c>
      <c r="D25" s="3" t="s">
        <v>1096</v>
      </c>
      <c r="E25" s="3" t="s">
        <v>1097</v>
      </c>
      <c r="F25" s="3" t="s">
        <v>1098</v>
      </c>
      <c r="G25" s="3" t="s">
        <v>1099</v>
      </c>
      <c r="H25" s="3" t="s">
        <v>1100</v>
      </c>
      <c r="I25" s="3" t="s">
        <v>1101</v>
      </c>
      <c r="J25" s="3" t="s">
        <v>1102</v>
      </c>
      <c r="K25" s="3" t="s">
        <v>1103</v>
      </c>
      <c r="L25" s="3" t="s">
        <v>1104</v>
      </c>
      <c r="M25" s="3" t="s">
        <v>1105</v>
      </c>
      <c r="N25" s="3" t="s">
        <v>1106</v>
      </c>
      <c r="O25" s="3" t="s">
        <v>1107</v>
      </c>
      <c r="P25" s="3" t="s">
        <v>1108</v>
      </c>
      <c r="Q25" s="57" t="s">
        <v>218</v>
      </c>
      <c r="R25" s="57" t="s">
        <v>1244</v>
      </c>
    </row>
    <row r="26" spans="2:19" outlineLevel="1" x14ac:dyDescent="0.3">
      <c r="B26" t="s">
        <v>1032</v>
      </c>
      <c r="C26" t="s">
        <v>892</v>
      </c>
      <c r="D26" s="68"/>
      <c r="E26" s="68"/>
      <c r="F26" s="68"/>
      <c r="G26" s="68"/>
      <c r="H26" s="68"/>
      <c r="I26" s="68">
        <v>15</v>
      </c>
      <c r="J26" s="68"/>
      <c r="K26" s="68"/>
      <c r="L26" s="68"/>
      <c r="M26" s="68"/>
      <c r="N26" s="68"/>
      <c r="O26" s="68"/>
      <c r="P26" s="68"/>
      <c r="Q26" s="67">
        <f>SUM($C26:P26)</f>
        <v>15</v>
      </c>
    </row>
    <row r="27" spans="2:19" outlineLevel="1" x14ac:dyDescent="0.3">
      <c r="B27" t="s">
        <v>1026</v>
      </c>
      <c r="C27" t="s">
        <v>892</v>
      </c>
      <c r="D27" s="68">
        <v>151.19999999999999</v>
      </c>
      <c r="E27" s="68">
        <v>144</v>
      </c>
      <c r="F27" s="68">
        <v>165.6</v>
      </c>
      <c r="G27" s="68">
        <v>158.4</v>
      </c>
      <c r="H27" s="68">
        <v>151.19999999999999</v>
      </c>
      <c r="I27" s="68">
        <v>173.4</v>
      </c>
      <c r="J27" s="68"/>
      <c r="K27" s="68"/>
      <c r="L27" s="68"/>
      <c r="M27" s="68"/>
      <c r="N27" s="68"/>
      <c r="O27" s="68"/>
      <c r="P27" s="68"/>
      <c r="Q27" s="67">
        <f>SUM($C27:P27)</f>
        <v>943.79999999999984</v>
      </c>
    </row>
    <row r="28" spans="2:19" outlineLevel="1" x14ac:dyDescent="0.3">
      <c r="B28" t="s">
        <v>1027</v>
      </c>
      <c r="C28" t="s">
        <v>892</v>
      </c>
      <c r="D28" s="68">
        <v>156</v>
      </c>
      <c r="E28" s="68">
        <v>156</v>
      </c>
      <c r="F28" s="68">
        <v>156</v>
      </c>
      <c r="G28" s="68">
        <v>156</v>
      </c>
      <c r="H28" s="68">
        <v>156</v>
      </c>
      <c r="I28" s="68">
        <v>171</v>
      </c>
      <c r="J28" s="68"/>
      <c r="K28" s="68"/>
      <c r="L28" s="68"/>
      <c r="M28" s="68"/>
      <c r="N28" s="68"/>
      <c r="O28" s="68"/>
      <c r="P28" s="68"/>
      <c r="Q28" s="67">
        <f>SUM($C28:P28)</f>
        <v>951</v>
      </c>
    </row>
    <row r="29" spans="2:19" outlineLevel="1" x14ac:dyDescent="0.3">
      <c r="B29" s="101" t="s">
        <v>1110</v>
      </c>
      <c r="D29" s="102">
        <v>151.19999999999999</v>
      </c>
      <c r="E29" s="102">
        <v>144</v>
      </c>
      <c r="F29" s="102">
        <v>165.6</v>
      </c>
      <c r="G29" s="102">
        <v>158.4</v>
      </c>
      <c r="H29" s="102">
        <v>151.19999999999999</v>
      </c>
      <c r="I29" s="102">
        <v>173.4</v>
      </c>
      <c r="J29" s="102">
        <v>0</v>
      </c>
      <c r="K29" s="102">
        <v>0</v>
      </c>
      <c r="L29" s="102">
        <v>0</v>
      </c>
      <c r="M29" s="102">
        <v>0</v>
      </c>
      <c r="N29" s="102">
        <v>0</v>
      </c>
      <c r="O29" s="102">
        <v>0</v>
      </c>
      <c r="P29" s="102">
        <v>0</v>
      </c>
      <c r="Q29" s="103">
        <v>943.79999999999984</v>
      </c>
    </row>
    <row r="30" spans="2:19" outlineLevel="1" x14ac:dyDescent="0.3">
      <c r="B30" t="s">
        <v>684</v>
      </c>
      <c r="C30" t="s">
        <v>1014</v>
      </c>
      <c r="D30" s="68">
        <v>5826</v>
      </c>
      <c r="E30" s="68">
        <v>5826</v>
      </c>
      <c r="F30" s="68">
        <v>5826</v>
      </c>
      <c r="G30" s="68">
        <v>5826</v>
      </c>
      <c r="H30" s="68">
        <v>5826</v>
      </c>
      <c r="I30" s="68">
        <v>5826</v>
      </c>
      <c r="J30" s="68"/>
      <c r="K30" s="68"/>
      <c r="L30" s="68"/>
      <c r="M30" s="68"/>
      <c r="N30" s="68"/>
      <c r="O30" s="68"/>
      <c r="P30" s="68"/>
      <c r="Q30" s="67">
        <f>SUM($C30:P30)</f>
        <v>34956</v>
      </c>
      <c r="R30" s="106">
        <f t="shared" ref="R30:R42" si="2">Q30/$Q$42</f>
        <v>0.74073038100699151</v>
      </c>
    </row>
    <row r="31" spans="2:19" outlineLevel="1" x14ac:dyDescent="0.3">
      <c r="B31" t="s">
        <v>1015</v>
      </c>
      <c r="C31" t="s">
        <v>1016</v>
      </c>
      <c r="D31" s="68">
        <v>60</v>
      </c>
      <c r="E31" s="68"/>
      <c r="F31" s="68">
        <v>75</v>
      </c>
      <c r="G31" s="68">
        <v>75</v>
      </c>
      <c r="H31" s="68">
        <v>75</v>
      </c>
      <c r="I31" s="68">
        <v>75</v>
      </c>
      <c r="J31" s="68"/>
      <c r="K31" s="68"/>
      <c r="L31" s="68"/>
      <c r="M31" s="68"/>
      <c r="N31" s="68"/>
      <c r="O31" s="68"/>
      <c r="P31" s="68"/>
      <c r="Q31" s="67">
        <f>SUM($C31:P31)</f>
        <v>360</v>
      </c>
      <c r="R31" s="106">
        <f t="shared" si="2"/>
        <v>7.6285312153140218E-3</v>
      </c>
    </row>
    <row r="32" spans="2:19" outlineLevel="1" x14ac:dyDescent="0.3">
      <c r="B32" t="s">
        <v>686</v>
      </c>
      <c r="C32" t="s">
        <v>1031</v>
      </c>
      <c r="D32" s="68"/>
      <c r="E32" s="68"/>
      <c r="F32" s="68"/>
      <c r="G32" s="68"/>
      <c r="H32" s="68"/>
      <c r="I32" s="68">
        <v>560.25</v>
      </c>
      <c r="J32" s="68"/>
      <c r="K32" s="68"/>
      <c r="L32" s="68"/>
      <c r="M32" s="68"/>
      <c r="N32" s="68"/>
      <c r="O32" s="68"/>
      <c r="P32" s="68"/>
      <c r="Q32" s="67">
        <f>SUM($C32:P32)</f>
        <v>560.25</v>
      </c>
      <c r="R32" s="106">
        <f t="shared" si="2"/>
        <v>1.1871901703832446E-2</v>
      </c>
    </row>
    <row r="33" spans="2:19" outlineLevel="1" x14ac:dyDescent="0.3">
      <c r="B33" t="s">
        <v>994</v>
      </c>
      <c r="C33" t="s">
        <v>1232</v>
      </c>
      <c r="D33" s="68"/>
      <c r="E33" s="68"/>
      <c r="F33" s="68"/>
      <c r="G33" s="68">
        <v>886.84999999999991</v>
      </c>
      <c r="H33" s="68">
        <v>886.84999999999991</v>
      </c>
      <c r="I33" s="68">
        <v>886.84999999999991</v>
      </c>
      <c r="J33" s="68"/>
      <c r="K33" s="68"/>
      <c r="L33" s="68"/>
      <c r="M33" s="68"/>
      <c r="N33" s="68"/>
      <c r="O33" s="68"/>
      <c r="P33" s="68"/>
      <c r="Q33" s="67">
        <f>SUM($C33:P33)</f>
        <v>2660.5499999999997</v>
      </c>
      <c r="R33" s="106">
        <f t="shared" si="2"/>
        <v>5.6378024235843663E-2</v>
      </c>
    </row>
    <row r="34" spans="2:19" outlineLevel="1" x14ac:dyDescent="0.3">
      <c r="B34" t="s">
        <v>1020</v>
      </c>
      <c r="C34" t="s">
        <v>1234</v>
      </c>
      <c r="D34" s="68">
        <v>466.08</v>
      </c>
      <c r="E34" s="68">
        <v>466.08</v>
      </c>
      <c r="F34" s="68">
        <v>466.08</v>
      </c>
      <c r="G34" s="68">
        <v>466.08</v>
      </c>
      <c r="H34" s="68">
        <v>466.08</v>
      </c>
      <c r="I34" s="68">
        <v>510.9</v>
      </c>
      <c r="J34" s="68"/>
      <c r="K34" s="68"/>
      <c r="L34" s="68"/>
      <c r="M34" s="68"/>
      <c r="N34" s="68"/>
      <c r="O34" s="68"/>
      <c r="P34" s="68"/>
      <c r="Q34" s="67">
        <f>SUM($C34:P34)</f>
        <v>2841.3</v>
      </c>
      <c r="R34" s="106">
        <f t="shared" si="2"/>
        <v>6.0208182616865918E-2</v>
      </c>
    </row>
    <row r="35" spans="2:19" outlineLevel="1" x14ac:dyDescent="0.3">
      <c r="B35" t="s">
        <v>1235</v>
      </c>
      <c r="C35" t="s">
        <v>1236</v>
      </c>
      <c r="D35" s="68">
        <v>87.39</v>
      </c>
      <c r="E35" s="68">
        <v>87.39</v>
      </c>
      <c r="F35" s="68"/>
      <c r="G35" s="68"/>
      <c r="H35" s="68"/>
      <c r="I35" s="68"/>
      <c r="J35" s="68"/>
      <c r="K35" s="68"/>
      <c r="L35" s="68"/>
      <c r="M35" s="68"/>
      <c r="N35" s="68"/>
      <c r="O35" s="68"/>
      <c r="P35" s="68"/>
      <c r="Q35" s="67">
        <f>SUM($C35:P35)</f>
        <v>174.78</v>
      </c>
      <c r="R35" s="106">
        <f t="shared" si="2"/>
        <v>3.7036519050349576E-3</v>
      </c>
    </row>
    <row r="36" spans="2:19" outlineLevel="1" x14ac:dyDescent="0.3">
      <c r="B36" t="s">
        <v>1050</v>
      </c>
      <c r="C36" t="s">
        <v>1236</v>
      </c>
      <c r="D36" s="68"/>
      <c r="E36" s="68"/>
      <c r="F36" s="68">
        <v>87.39</v>
      </c>
      <c r="G36" s="68">
        <v>87.39</v>
      </c>
      <c r="H36" s="68">
        <v>87.39</v>
      </c>
      <c r="I36" s="68">
        <v>87.39</v>
      </c>
      <c r="J36" s="68"/>
      <c r="K36" s="68"/>
      <c r="L36" s="68"/>
      <c r="M36" s="68"/>
      <c r="N36" s="68"/>
      <c r="O36" s="68"/>
      <c r="P36" s="68"/>
      <c r="Q36" s="67">
        <f>SUM($C36:P36)</f>
        <v>349.56</v>
      </c>
      <c r="R36" s="106">
        <f t="shared" si="2"/>
        <v>7.4073038100699153E-3</v>
      </c>
    </row>
    <row r="37" spans="2:19" outlineLevel="1" x14ac:dyDescent="0.3">
      <c r="B37" t="s">
        <v>996</v>
      </c>
      <c r="C37" t="s">
        <v>1237</v>
      </c>
      <c r="D37" s="68">
        <v>365.9</v>
      </c>
      <c r="E37" s="68">
        <v>365.9</v>
      </c>
      <c r="F37" s="68">
        <v>365.9</v>
      </c>
      <c r="G37" s="68">
        <v>365.9</v>
      </c>
      <c r="H37" s="68">
        <v>365.9</v>
      </c>
      <c r="I37" s="68">
        <v>365.9</v>
      </c>
      <c r="J37" s="68"/>
      <c r="K37" s="68"/>
      <c r="L37" s="68"/>
      <c r="M37" s="68"/>
      <c r="N37" s="68"/>
      <c r="O37" s="68"/>
      <c r="P37" s="68"/>
      <c r="Q37" s="67">
        <f>SUM($C37:P37)</f>
        <v>2195.4</v>
      </c>
      <c r="R37" s="106">
        <f t="shared" si="2"/>
        <v>4.6521326194723343E-2</v>
      </c>
    </row>
    <row r="38" spans="2:19" outlineLevel="1" x14ac:dyDescent="0.3">
      <c r="B38" t="s">
        <v>997</v>
      </c>
      <c r="C38" t="s">
        <v>1238</v>
      </c>
      <c r="D38" s="68">
        <v>26.24</v>
      </c>
      <c r="E38" s="68">
        <v>26.24</v>
      </c>
      <c r="F38" s="68">
        <v>26.24</v>
      </c>
      <c r="G38" s="68">
        <v>26.24</v>
      </c>
      <c r="H38" s="68">
        <v>26.24</v>
      </c>
      <c r="I38" s="68">
        <v>26.24</v>
      </c>
      <c r="J38" s="68"/>
      <c r="K38" s="68"/>
      <c r="L38" s="68"/>
      <c r="M38" s="68"/>
      <c r="N38" s="68"/>
      <c r="O38" s="68"/>
      <c r="P38" s="68"/>
      <c r="Q38" s="67">
        <f>SUM($C38:P38)</f>
        <v>157.44</v>
      </c>
      <c r="R38" s="106">
        <f t="shared" si="2"/>
        <v>3.3362109848306654E-3</v>
      </c>
    </row>
    <row r="39" spans="2:19" outlineLevel="1" x14ac:dyDescent="0.3">
      <c r="B39" t="s">
        <v>998</v>
      </c>
      <c r="C39" t="s">
        <v>1243</v>
      </c>
      <c r="D39" s="68">
        <v>131.19999999999999</v>
      </c>
      <c r="E39" s="68">
        <v>131.19999999999999</v>
      </c>
      <c r="F39" s="68">
        <v>131.19999999999999</v>
      </c>
      <c r="G39" s="68">
        <v>131.19999999999999</v>
      </c>
      <c r="H39" s="68">
        <v>131.19999999999999</v>
      </c>
      <c r="I39" s="68">
        <v>131.19999999999999</v>
      </c>
      <c r="J39" s="68"/>
      <c r="K39" s="68"/>
      <c r="L39" s="68"/>
      <c r="M39" s="68"/>
      <c r="N39" s="68"/>
      <c r="O39" s="68"/>
      <c r="P39" s="68"/>
      <c r="Q39" s="67">
        <f>SUM($C39:P39)</f>
        <v>787.2</v>
      </c>
      <c r="R39" s="106">
        <f t="shared" si="2"/>
        <v>1.6681054924153327E-2</v>
      </c>
    </row>
    <row r="40" spans="2:19" outlineLevel="1" x14ac:dyDescent="0.3">
      <c r="B40" t="s">
        <v>1000</v>
      </c>
      <c r="C40" t="s">
        <v>1240</v>
      </c>
      <c r="D40" s="68">
        <v>17.98</v>
      </c>
      <c r="E40" s="68">
        <v>17.98</v>
      </c>
      <c r="F40" s="68">
        <v>17.98</v>
      </c>
      <c r="G40" s="68">
        <v>17.98</v>
      </c>
      <c r="H40" s="68">
        <v>17.98</v>
      </c>
      <c r="I40" s="68">
        <v>17.98</v>
      </c>
      <c r="J40" s="68"/>
      <c r="K40" s="68"/>
      <c r="L40" s="68"/>
      <c r="M40" s="68"/>
      <c r="N40" s="68"/>
      <c r="O40" s="68"/>
      <c r="P40" s="68"/>
      <c r="Q40" s="67">
        <f>SUM($C40:P40)</f>
        <v>107.88000000000001</v>
      </c>
      <c r="R40" s="106">
        <f t="shared" si="2"/>
        <v>2.2860165208557688E-3</v>
      </c>
    </row>
    <row r="41" spans="2:19" outlineLevel="1" x14ac:dyDescent="0.3">
      <c r="B41" t="s">
        <v>1241</v>
      </c>
      <c r="C41" t="s">
        <v>1242</v>
      </c>
      <c r="D41" s="68">
        <v>340.15</v>
      </c>
      <c r="E41" s="68">
        <v>340.15</v>
      </c>
      <c r="F41" s="68">
        <v>340.15</v>
      </c>
      <c r="G41" s="68">
        <v>340.15</v>
      </c>
      <c r="H41" s="68">
        <v>340.15</v>
      </c>
      <c r="I41" s="68">
        <v>340.15</v>
      </c>
      <c r="J41" s="68"/>
      <c r="K41" s="68"/>
      <c r="L41" s="68"/>
      <c r="M41" s="68"/>
      <c r="N41" s="68"/>
      <c r="O41" s="68"/>
      <c r="P41" s="68"/>
      <c r="Q41" s="67">
        <f>SUM($C41:P41)</f>
        <v>2040.9</v>
      </c>
      <c r="R41" s="106">
        <f t="shared" si="2"/>
        <v>4.3247414881484411E-2</v>
      </c>
    </row>
    <row r="42" spans="2:19" x14ac:dyDescent="0.3">
      <c r="B42" s="101" t="s">
        <v>1111</v>
      </c>
      <c r="C42" s="1" t="s">
        <v>1093</v>
      </c>
      <c r="D42" s="67">
        <f t="shared" ref="D42:Q42" si="3">SUM(D30:D41)</f>
        <v>7320.9399999999987</v>
      </c>
      <c r="E42" s="67">
        <f t="shared" si="3"/>
        <v>7260.9399999999987</v>
      </c>
      <c r="F42" s="67">
        <f t="shared" si="3"/>
        <v>7335.9399999999987</v>
      </c>
      <c r="G42" s="67">
        <f t="shared" si="3"/>
        <v>8222.7899999999991</v>
      </c>
      <c r="H42" s="67">
        <f t="shared" si="3"/>
        <v>8222.7899999999991</v>
      </c>
      <c r="I42" s="67">
        <f t="shared" si="3"/>
        <v>8827.86</v>
      </c>
      <c r="J42" s="67">
        <f t="shared" si="3"/>
        <v>0</v>
      </c>
      <c r="K42" s="67">
        <f t="shared" si="3"/>
        <v>0</v>
      </c>
      <c r="L42" s="67">
        <f t="shared" si="3"/>
        <v>0</v>
      </c>
      <c r="M42" s="67">
        <f t="shared" si="3"/>
        <v>0</v>
      </c>
      <c r="N42" s="67">
        <f t="shared" si="3"/>
        <v>0</v>
      </c>
      <c r="O42" s="67">
        <f t="shared" si="3"/>
        <v>0</v>
      </c>
      <c r="P42" s="67">
        <f t="shared" si="3"/>
        <v>0</v>
      </c>
      <c r="Q42" s="67">
        <f t="shared" si="3"/>
        <v>47191.26</v>
      </c>
      <c r="R42" s="106">
        <f t="shared" si="2"/>
        <v>1</v>
      </c>
      <c r="S42">
        <f>COUNTIF($D42:$P42,"&lt;&gt;0")</f>
        <v>6</v>
      </c>
    </row>
    <row r="43" spans="2:19" x14ac:dyDescent="0.3">
      <c r="D43" s="68"/>
      <c r="E43" s="68"/>
      <c r="F43" s="68"/>
      <c r="G43" s="68"/>
      <c r="H43" s="68"/>
      <c r="I43" s="68"/>
      <c r="J43" s="68"/>
      <c r="K43" s="68"/>
      <c r="L43" s="68"/>
      <c r="M43" s="68"/>
      <c r="N43" s="68"/>
      <c r="O43" s="68"/>
      <c r="P43" s="68"/>
      <c r="Q43" s="67"/>
    </row>
    <row r="44" spans="2:19" x14ac:dyDescent="0.3">
      <c r="B44" t="s">
        <v>1113</v>
      </c>
      <c r="C44" t="s">
        <v>1247</v>
      </c>
      <c r="D44" s="3" t="s">
        <v>1096</v>
      </c>
      <c r="E44" s="3" t="s">
        <v>1097</v>
      </c>
      <c r="F44" s="3" t="s">
        <v>1098</v>
      </c>
      <c r="G44" s="3" t="s">
        <v>1099</v>
      </c>
      <c r="H44" s="3" t="s">
        <v>1100</v>
      </c>
      <c r="I44" s="3" t="s">
        <v>1101</v>
      </c>
      <c r="J44" s="3" t="s">
        <v>1102</v>
      </c>
      <c r="K44" s="3" t="s">
        <v>1103</v>
      </c>
      <c r="L44" s="3" t="s">
        <v>1104</v>
      </c>
      <c r="M44" s="3" t="s">
        <v>1105</v>
      </c>
      <c r="N44" s="3" t="s">
        <v>1106</v>
      </c>
      <c r="O44" s="3" t="s">
        <v>1107</v>
      </c>
      <c r="P44" s="3" t="s">
        <v>1108</v>
      </c>
      <c r="Q44" s="57" t="s">
        <v>218</v>
      </c>
      <c r="R44" s="57" t="s">
        <v>1244</v>
      </c>
    </row>
    <row r="45" spans="2:19" outlineLevel="1" x14ac:dyDescent="0.3">
      <c r="B45" t="s">
        <v>1032</v>
      </c>
      <c r="C45" t="s">
        <v>892</v>
      </c>
      <c r="D45" s="68"/>
      <c r="E45" s="68"/>
      <c r="F45" s="68"/>
      <c r="G45" s="68">
        <v>3</v>
      </c>
      <c r="H45" s="68"/>
      <c r="I45" s="68"/>
      <c r="J45" s="68"/>
      <c r="K45" s="68"/>
      <c r="L45" s="68"/>
      <c r="M45" s="68"/>
      <c r="N45" s="68"/>
      <c r="O45" s="68"/>
      <c r="P45" s="68"/>
      <c r="Q45" s="67">
        <f>SUM($C45:P45)</f>
        <v>3</v>
      </c>
    </row>
    <row r="46" spans="2:19" outlineLevel="1" x14ac:dyDescent="0.3">
      <c r="B46" t="s">
        <v>1028</v>
      </c>
      <c r="C46" t="s">
        <v>892</v>
      </c>
      <c r="D46" s="68"/>
      <c r="E46" s="68"/>
      <c r="F46" s="68"/>
      <c r="G46" s="68"/>
      <c r="H46" s="68"/>
      <c r="I46" s="68">
        <v>5</v>
      </c>
      <c r="J46" s="68"/>
      <c r="K46" s="68"/>
      <c r="L46" s="68"/>
      <c r="M46" s="68"/>
      <c r="N46" s="68"/>
      <c r="O46" s="68"/>
      <c r="P46" s="68"/>
      <c r="Q46" s="67">
        <f>SUM($C46:P46)</f>
        <v>5</v>
      </c>
    </row>
    <row r="47" spans="2:19" outlineLevel="1" x14ac:dyDescent="0.3">
      <c r="B47" t="s">
        <v>1026</v>
      </c>
      <c r="C47" t="s">
        <v>892</v>
      </c>
      <c r="D47" s="68">
        <v>84</v>
      </c>
      <c r="E47" s="68">
        <v>80</v>
      </c>
      <c r="F47" s="68">
        <v>92</v>
      </c>
      <c r="G47" s="68">
        <v>91</v>
      </c>
      <c r="H47" s="68">
        <v>84</v>
      </c>
      <c r="I47" s="68">
        <v>93</v>
      </c>
      <c r="J47" s="68"/>
      <c r="K47" s="68"/>
      <c r="L47" s="68"/>
      <c r="M47" s="68"/>
      <c r="N47" s="68"/>
      <c r="O47" s="68"/>
      <c r="P47" s="68"/>
      <c r="Q47" s="67">
        <f>SUM($C47:P47)</f>
        <v>524</v>
      </c>
    </row>
    <row r="48" spans="2:19" outlineLevel="1" x14ac:dyDescent="0.3">
      <c r="B48" t="s">
        <v>1027</v>
      </c>
      <c r="C48" t="s">
        <v>892</v>
      </c>
      <c r="D48" s="68">
        <v>87</v>
      </c>
      <c r="E48" s="68">
        <v>87</v>
      </c>
      <c r="F48" s="68">
        <v>87</v>
      </c>
      <c r="G48" s="68">
        <v>90</v>
      </c>
      <c r="H48" s="68">
        <v>87</v>
      </c>
      <c r="I48" s="68">
        <v>92</v>
      </c>
      <c r="J48" s="68"/>
      <c r="K48" s="68"/>
      <c r="L48" s="68"/>
      <c r="M48" s="68"/>
      <c r="N48" s="68"/>
      <c r="O48" s="68"/>
      <c r="P48" s="68"/>
      <c r="Q48" s="67">
        <f>SUM($C48:P48)</f>
        <v>530</v>
      </c>
    </row>
    <row r="49" spans="2:19" outlineLevel="1" x14ac:dyDescent="0.3">
      <c r="B49" s="101" t="s">
        <v>1114</v>
      </c>
      <c r="D49" s="102">
        <v>84</v>
      </c>
      <c r="E49" s="102">
        <v>80</v>
      </c>
      <c r="F49" s="102">
        <v>92</v>
      </c>
      <c r="G49" s="102">
        <v>91</v>
      </c>
      <c r="H49" s="102">
        <v>84</v>
      </c>
      <c r="I49" s="102">
        <v>93</v>
      </c>
      <c r="J49" s="102">
        <v>0</v>
      </c>
      <c r="K49" s="102">
        <v>0</v>
      </c>
      <c r="L49" s="102">
        <v>0</v>
      </c>
      <c r="M49" s="102">
        <v>0</v>
      </c>
      <c r="N49" s="102">
        <v>0</v>
      </c>
      <c r="O49" s="102">
        <v>0</v>
      </c>
      <c r="P49" s="102">
        <v>0</v>
      </c>
      <c r="Q49" s="103">
        <v>524</v>
      </c>
    </row>
    <row r="50" spans="2:19" outlineLevel="1" x14ac:dyDescent="0.3">
      <c r="B50" t="s">
        <v>684</v>
      </c>
      <c r="C50" t="s">
        <v>1014</v>
      </c>
      <c r="D50" s="68">
        <v>1278.44</v>
      </c>
      <c r="E50" s="68">
        <v>1278.44</v>
      </c>
      <c r="F50" s="68">
        <v>1278.44</v>
      </c>
      <c r="G50" s="68">
        <v>1295.6600000000001</v>
      </c>
      <c r="H50" s="68">
        <v>1295.6600000000001</v>
      </c>
      <c r="I50" s="68">
        <v>1295.6600000000001</v>
      </c>
      <c r="J50" s="68"/>
      <c r="K50" s="68"/>
      <c r="L50" s="68"/>
      <c r="M50" s="68"/>
      <c r="N50" s="68"/>
      <c r="O50" s="68"/>
      <c r="P50" s="68"/>
      <c r="Q50" s="67">
        <f>SUM($C50:P50)</f>
        <v>7722.3</v>
      </c>
      <c r="R50" s="106">
        <f t="shared" ref="R50:R63" si="4">Q50/$Q$63</f>
        <v>0.70460613116734527</v>
      </c>
    </row>
    <row r="51" spans="2:19" outlineLevel="1" x14ac:dyDescent="0.3">
      <c r="B51" t="s">
        <v>1015</v>
      </c>
      <c r="C51" t="s">
        <v>1016</v>
      </c>
      <c r="D51" s="68">
        <v>50</v>
      </c>
      <c r="E51" s="68"/>
      <c r="F51" s="68"/>
      <c r="G51" s="68"/>
      <c r="H51" s="68"/>
      <c r="I51" s="68"/>
      <c r="J51" s="68"/>
      <c r="K51" s="68"/>
      <c r="L51" s="68"/>
      <c r="M51" s="68"/>
      <c r="N51" s="68"/>
      <c r="O51" s="68"/>
      <c r="P51" s="68"/>
      <c r="Q51" s="67">
        <f>SUM($C51:P51)</f>
        <v>50</v>
      </c>
      <c r="R51" s="106">
        <f t="shared" si="4"/>
        <v>4.5621520218545328E-3</v>
      </c>
    </row>
    <row r="52" spans="2:19" outlineLevel="1" x14ac:dyDescent="0.3">
      <c r="B52" t="s">
        <v>686</v>
      </c>
      <c r="C52" t="s">
        <v>1031</v>
      </c>
      <c r="D52" s="68"/>
      <c r="E52" s="68"/>
      <c r="F52" s="68"/>
      <c r="G52" s="68">
        <v>44.85</v>
      </c>
      <c r="H52" s="68"/>
      <c r="I52" s="68"/>
      <c r="J52" s="68"/>
      <c r="K52" s="68"/>
      <c r="L52" s="68"/>
      <c r="M52" s="68"/>
      <c r="N52" s="68"/>
      <c r="O52" s="68"/>
      <c r="P52" s="68"/>
      <c r="Q52" s="67">
        <f>SUM($C52:P52)</f>
        <v>44.85</v>
      </c>
      <c r="R52" s="106">
        <f t="shared" si="4"/>
        <v>4.0922503636035166E-3</v>
      </c>
    </row>
    <row r="53" spans="2:19" outlineLevel="1" x14ac:dyDescent="0.3">
      <c r="B53" t="s">
        <v>683</v>
      </c>
      <c r="C53" t="s">
        <v>1017</v>
      </c>
      <c r="D53" s="68"/>
      <c r="E53" s="68"/>
      <c r="F53" s="68"/>
      <c r="G53" s="68"/>
      <c r="H53" s="68"/>
      <c r="I53" s="68">
        <v>74.75</v>
      </c>
      <c r="J53" s="68"/>
      <c r="K53" s="68"/>
      <c r="L53" s="68"/>
      <c r="M53" s="68"/>
      <c r="N53" s="68"/>
      <c r="O53" s="68"/>
      <c r="P53" s="68"/>
      <c r="Q53" s="67">
        <f>SUM($C53:P53)</f>
        <v>74.75</v>
      </c>
      <c r="R53" s="106">
        <f t="shared" si="4"/>
        <v>6.8204172726725274E-3</v>
      </c>
    </row>
    <row r="54" spans="2:19" outlineLevel="1" x14ac:dyDescent="0.3">
      <c r="B54" t="s">
        <v>994</v>
      </c>
      <c r="C54" t="s">
        <v>1232</v>
      </c>
      <c r="D54" s="68"/>
      <c r="E54" s="68"/>
      <c r="F54" s="68"/>
      <c r="G54" s="68">
        <v>229.94</v>
      </c>
      <c r="H54" s="68">
        <v>229.94</v>
      </c>
      <c r="I54" s="68">
        <v>242.98</v>
      </c>
      <c r="J54" s="68"/>
      <c r="K54" s="68"/>
      <c r="L54" s="68"/>
      <c r="M54" s="68"/>
      <c r="N54" s="68"/>
      <c r="O54" s="68"/>
      <c r="P54" s="68"/>
      <c r="Q54" s="67">
        <f>SUM($C54:P54)</f>
        <v>702.86</v>
      </c>
      <c r="R54" s="106">
        <f t="shared" si="4"/>
        <v>6.4131083401613539E-2</v>
      </c>
    </row>
    <row r="55" spans="2:19" outlineLevel="1" x14ac:dyDescent="0.3">
      <c r="B55" t="s">
        <v>1020</v>
      </c>
      <c r="C55" t="s">
        <v>1234</v>
      </c>
      <c r="D55" s="68">
        <v>102.28</v>
      </c>
      <c r="E55" s="68">
        <v>102.28</v>
      </c>
      <c r="F55" s="68">
        <v>102.28</v>
      </c>
      <c r="G55" s="68">
        <v>107.24</v>
      </c>
      <c r="H55" s="68">
        <v>103.65</v>
      </c>
      <c r="I55" s="68">
        <v>109.63</v>
      </c>
      <c r="J55" s="68"/>
      <c r="K55" s="68"/>
      <c r="L55" s="68"/>
      <c r="M55" s="68"/>
      <c r="N55" s="68"/>
      <c r="O55" s="68"/>
      <c r="P55" s="68"/>
      <c r="Q55" s="67">
        <f>SUM($C55:P55)</f>
        <v>627.36</v>
      </c>
      <c r="R55" s="106">
        <f t="shared" si="4"/>
        <v>5.7242233848613197E-2</v>
      </c>
    </row>
    <row r="56" spans="2:19" outlineLevel="1" x14ac:dyDescent="0.3">
      <c r="B56" t="s">
        <v>1235</v>
      </c>
      <c r="C56" t="s">
        <v>1236</v>
      </c>
      <c r="D56" s="68">
        <v>19.18</v>
      </c>
      <c r="E56" s="68">
        <v>19.18</v>
      </c>
      <c r="F56" s="68"/>
      <c r="G56" s="68"/>
      <c r="H56" s="68"/>
      <c r="I56" s="68"/>
      <c r="J56" s="68"/>
      <c r="K56" s="68"/>
      <c r="L56" s="68"/>
      <c r="M56" s="68"/>
      <c r="N56" s="68"/>
      <c r="O56" s="68"/>
      <c r="P56" s="68"/>
      <c r="Q56" s="67">
        <f>SUM($C56:P56)</f>
        <v>38.36</v>
      </c>
      <c r="R56" s="106">
        <f t="shared" si="4"/>
        <v>3.5000830311667976E-3</v>
      </c>
    </row>
    <row r="57" spans="2:19" outlineLevel="1" x14ac:dyDescent="0.3">
      <c r="B57" t="s">
        <v>1050</v>
      </c>
      <c r="C57" t="s">
        <v>1236</v>
      </c>
      <c r="D57" s="68"/>
      <c r="E57" s="68"/>
      <c r="F57" s="68">
        <v>19.18</v>
      </c>
      <c r="G57" s="68">
        <v>19.43</v>
      </c>
      <c r="H57" s="68">
        <v>19.43</v>
      </c>
      <c r="I57" s="68">
        <v>20.56</v>
      </c>
      <c r="J57" s="68"/>
      <c r="K57" s="68"/>
      <c r="L57" s="68"/>
      <c r="M57" s="68"/>
      <c r="N57" s="68"/>
      <c r="O57" s="68"/>
      <c r="P57" s="68"/>
      <c r="Q57" s="67">
        <f>SUM($C57:P57)</f>
        <v>78.599999999999994</v>
      </c>
      <c r="R57" s="106">
        <f t="shared" si="4"/>
        <v>7.1717029783553259E-3</v>
      </c>
    </row>
    <row r="58" spans="2:19" outlineLevel="1" x14ac:dyDescent="0.3">
      <c r="B58" t="s">
        <v>996</v>
      </c>
      <c r="C58" t="s">
        <v>1237</v>
      </c>
      <c r="D58" s="68">
        <v>100.03</v>
      </c>
      <c r="E58" s="68">
        <v>96.27</v>
      </c>
      <c r="F58" s="68">
        <v>96.27</v>
      </c>
      <c r="G58" s="68">
        <v>96.42</v>
      </c>
      <c r="H58" s="68">
        <v>185.33</v>
      </c>
      <c r="I58" s="68">
        <v>98.43</v>
      </c>
      <c r="J58" s="68"/>
      <c r="K58" s="68"/>
      <c r="L58" s="68"/>
      <c r="M58" s="68"/>
      <c r="N58" s="68"/>
      <c r="O58" s="68"/>
      <c r="P58" s="68"/>
      <c r="Q58" s="67">
        <f>SUM($C58:P58)</f>
        <v>672.75</v>
      </c>
      <c r="R58" s="106">
        <f t="shared" si="4"/>
        <v>6.1383755454052745E-2</v>
      </c>
    </row>
    <row r="59" spans="2:19" outlineLevel="1" x14ac:dyDescent="0.3">
      <c r="B59" t="s">
        <v>997</v>
      </c>
      <c r="C59" t="s">
        <v>1238</v>
      </c>
      <c r="D59" s="68">
        <v>7.17</v>
      </c>
      <c r="E59" s="68">
        <v>6.9</v>
      </c>
      <c r="F59" s="68">
        <v>6.9</v>
      </c>
      <c r="G59" s="68">
        <v>6.91</v>
      </c>
      <c r="H59" s="68">
        <v>13.29</v>
      </c>
      <c r="I59" s="68">
        <v>7.06</v>
      </c>
      <c r="J59" s="68"/>
      <c r="K59" s="68"/>
      <c r="L59" s="68"/>
      <c r="M59" s="68"/>
      <c r="N59" s="68"/>
      <c r="O59" s="68"/>
      <c r="P59" s="68"/>
      <c r="Q59" s="67">
        <f>SUM($C59:P59)</f>
        <v>48.230000000000004</v>
      </c>
      <c r="R59" s="106">
        <f t="shared" si="4"/>
        <v>4.4006518402808833E-3</v>
      </c>
    </row>
    <row r="60" spans="2:19" outlineLevel="1" x14ac:dyDescent="0.3">
      <c r="B60" t="s">
        <v>998</v>
      </c>
      <c r="C60" t="s">
        <v>1243</v>
      </c>
      <c r="D60" s="68">
        <v>35.869999999999997</v>
      </c>
      <c r="E60" s="68">
        <v>34.520000000000003</v>
      </c>
      <c r="F60" s="68">
        <v>34.520000000000003</v>
      </c>
      <c r="G60" s="68">
        <v>34.57</v>
      </c>
      <c r="H60" s="68">
        <v>66.45</v>
      </c>
      <c r="I60" s="68">
        <v>35.29</v>
      </c>
      <c r="J60" s="68"/>
      <c r="K60" s="68"/>
      <c r="L60" s="68"/>
      <c r="M60" s="68"/>
      <c r="N60" s="68"/>
      <c r="O60" s="68"/>
      <c r="P60" s="68"/>
      <c r="Q60" s="67">
        <f>SUM($C60:P60)</f>
        <v>241.22</v>
      </c>
      <c r="R60" s="106">
        <f t="shared" si="4"/>
        <v>2.2009646214235009E-2</v>
      </c>
    </row>
    <row r="61" spans="2:19" outlineLevel="1" x14ac:dyDescent="0.3">
      <c r="B61" t="s">
        <v>1000</v>
      </c>
      <c r="C61" t="s">
        <v>1240</v>
      </c>
      <c r="D61" s="68">
        <v>4.92</v>
      </c>
      <c r="E61" s="68">
        <v>4.7300000000000004</v>
      </c>
      <c r="F61" s="68">
        <v>4.7300000000000004</v>
      </c>
      <c r="G61" s="68">
        <v>4.74</v>
      </c>
      <c r="H61" s="68">
        <v>9.11</v>
      </c>
      <c r="I61" s="68">
        <v>4.84</v>
      </c>
      <c r="J61" s="68"/>
      <c r="K61" s="68"/>
      <c r="L61" s="68"/>
      <c r="M61" s="68"/>
      <c r="N61" s="68"/>
      <c r="O61" s="68"/>
      <c r="P61" s="68"/>
      <c r="Q61" s="67">
        <f>SUM($C61:P61)</f>
        <v>33.07</v>
      </c>
      <c r="R61" s="106">
        <f t="shared" si="4"/>
        <v>3.0174073472545881E-3</v>
      </c>
    </row>
    <row r="62" spans="2:19" outlineLevel="1" x14ac:dyDescent="0.3">
      <c r="B62" t="s">
        <v>1241</v>
      </c>
      <c r="C62" t="s">
        <v>1242</v>
      </c>
      <c r="D62" s="68">
        <v>92.99</v>
      </c>
      <c r="E62" s="68">
        <v>89.49</v>
      </c>
      <c r="F62" s="68">
        <v>89.49</v>
      </c>
      <c r="G62" s="68">
        <v>89.63</v>
      </c>
      <c r="H62" s="68">
        <v>172.29</v>
      </c>
      <c r="I62" s="68">
        <v>91.5</v>
      </c>
      <c r="J62" s="68"/>
      <c r="K62" s="68"/>
      <c r="L62" s="68"/>
      <c r="M62" s="68"/>
      <c r="N62" s="68"/>
      <c r="O62" s="68"/>
      <c r="P62" s="68"/>
      <c r="Q62" s="67">
        <f>SUM($C62:P62)</f>
        <v>625.39</v>
      </c>
      <c r="R62" s="106">
        <f t="shared" si="4"/>
        <v>5.7062485058952131E-2</v>
      </c>
    </row>
    <row r="63" spans="2:19" x14ac:dyDescent="0.3">
      <c r="B63" s="101" t="s">
        <v>1115</v>
      </c>
      <c r="C63" s="1" t="s">
        <v>1093</v>
      </c>
      <c r="D63" s="67">
        <f t="shared" ref="D63:Q63" si="5">SUM(D50:D62)</f>
        <v>1690.88</v>
      </c>
      <c r="E63" s="67">
        <f t="shared" si="5"/>
        <v>1631.8100000000002</v>
      </c>
      <c r="F63" s="67">
        <f t="shared" si="5"/>
        <v>1631.8100000000002</v>
      </c>
      <c r="G63" s="67">
        <f t="shared" si="5"/>
        <v>1929.3900000000003</v>
      </c>
      <c r="H63" s="67">
        <f t="shared" si="5"/>
        <v>2095.15</v>
      </c>
      <c r="I63" s="67">
        <f t="shared" si="5"/>
        <v>1980.6999999999998</v>
      </c>
      <c r="J63" s="67">
        <f t="shared" si="5"/>
        <v>0</v>
      </c>
      <c r="K63" s="67">
        <f t="shared" si="5"/>
        <v>0</v>
      </c>
      <c r="L63" s="67">
        <f t="shared" si="5"/>
        <v>0</v>
      </c>
      <c r="M63" s="67">
        <f t="shared" si="5"/>
        <v>0</v>
      </c>
      <c r="N63" s="67">
        <f t="shared" si="5"/>
        <v>0</v>
      </c>
      <c r="O63" s="67">
        <f t="shared" si="5"/>
        <v>0</v>
      </c>
      <c r="P63" s="67">
        <f t="shared" si="5"/>
        <v>0</v>
      </c>
      <c r="Q63" s="67">
        <f t="shared" si="5"/>
        <v>10959.74</v>
      </c>
      <c r="R63" s="106">
        <f t="shared" si="4"/>
        <v>1</v>
      </c>
      <c r="S63">
        <f>COUNTIF($D63:$P63,"&lt;&gt;0")</f>
        <v>6</v>
      </c>
    </row>
    <row r="64" spans="2:19" x14ac:dyDescent="0.3">
      <c r="D64" s="68"/>
      <c r="E64" s="68"/>
      <c r="F64" s="68"/>
      <c r="G64" s="68"/>
      <c r="H64" s="68"/>
      <c r="I64" s="68"/>
      <c r="J64" s="68"/>
      <c r="K64" s="68"/>
      <c r="L64" s="68"/>
      <c r="M64" s="68"/>
      <c r="N64" s="68"/>
      <c r="O64" s="68"/>
      <c r="P64" s="68"/>
      <c r="Q64" s="67"/>
    </row>
    <row r="65" spans="2:18" x14ac:dyDescent="0.3">
      <c r="B65" t="s">
        <v>1117</v>
      </c>
      <c r="C65" t="s">
        <v>1248</v>
      </c>
      <c r="D65" s="3" t="s">
        <v>1096</v>
      </c>
      <c r="E65" s="3" t="s">
        <v>1097</v>
      </c>
      <c r="F65" s="3" t="s">
        <v>1098</v>
      </c>
      <c r="G65" s="3" t="s">
        <v>1099</v>
      </c>
      <c r="H65" s="3" t="s">
        <v>1100</v>
      </c>
      <c r="I65" s="3" t="s">
        <v>1101</v>
      </c>
      <c r="J65" s="3" t="s">
        <v>1102</v>
      </c>
      <c r="K65" s="3" t="s">
        <v>1103</v>
      </c>
      <c r="L65" s="3" t="s">
        <v>1104</v>
      </c>
      <c r="M65" s="3" t="s">
        <v>1105</v>
      </c>
      <c r="N65" s="3" t="s">
        <v>1106</v>
      </c>
      <c r="O65" s="3" t="s">
        <v>1107</v>
      </c>
      <c r="P65" s="3" t="s">
        <v>1108</v>
      </c>
      <c r="Q65" s="57" t="s">
        <v>218</v>
      </c>
      <c r="R65" s="57" t="s">
        <v>1244</v>
      </c>
    </row>
    <row r="66" spans="2:18" outlineLevel="1" x14ac:dyDescent="0.3">
      <c r="B66" t="s">
        <v>1026</v>
      </c>
      <c r="C66" t="s">
        <v>892</v>
      </c>
      <c r="D66" s="68">
        <v>102</v>
      </c>
      <c r="E66" s="68">
        <v>104</v>
      </c>
      <c r="F66" s="68">
        <v>118</v>
      </c>
      <c r="G66" s="68">
        <v>116</v>
      </c>
      <c r="H66" s="68">
        <v>112</v>
      </c>
      <c r="I66" s="68">
        <v>110</v>
      </c>
      <c r="J66" s="68"/>
      <c r="K66" s="68"/>
      <c r="L66" s="68"/>
      <c r="M66" s="68"/>
      <c r="N66" s="68"/>
      <c r="O66" s="68"/>
      <c r="P66" s="68"/>
      <c r="Q66" s="67">
        <f>SUM($C66:P66)</f>
        <v>662</v>
      </c>
    </row>
    <row r="67" spans="2:18" outlineLevel="1" x14ac:dyDescent="0.3">
      <c r="B67" t="s">
        <v>1027</v>
      </c>
      <c r="C67" t="s">
        <v>892</v>
      </c>
      <c r="D67" s="68">
        <v>104</v>
      </c>
      <c r="E67" s="68">
        <v>113</v>
      </c>
      <c r="F67" s="68">
        <v>113</v>
      </c>
      <c r="G67" s="68">
        <v>113</v>
      </c>
      <c r="H67" s="68">
        <v>113</v>
      </c>
      <c r="I67" s="68">
        <v>113</v>
      </c>
      <c r="J67" s="68"/>
      <c r="K67" s="68"/>
      <c r="L67" s="68"/>
      <c r="M67" s="68"/>
      <c r="N67" s="68"/>
      <c r="O67" s="68"/>
      <c r="P67" s="68"/>
      <c r="Q67" s="67">
        <f>SUM($C67:P67)</f>
        <v>669</v>
      </c>
    </row>
    <row r="68" spans="2:18" outlineLevel="1" x14ac:dyDescent="0.3">
      <c r="B68" s="101" t="s">
        <v>1118</v>
      </c>
      <c r="D68" s="102">
        <v>102</v>
      </c>
      <c r="E68" s="102">
        <v>104</v>
      </c>
      <c r="F68" s="102">
        <v>118</v>
      </c>
      <c r="G68" s="102">
        <v>116</v>
      </c>
      <c r="H68" s="102">
        <v>112</v>
      </c>
      <c r="I68" s="102">
        <v>110</v>
      </c>
      <c r="J68" s="102">
        <v>0</v>
      </c>
      <c r="K68" s="102">
        <v>0</v>
      </c>
      <c r="L68" s="102">
        <v>0</v>
      </c>
      <c r="M68" s="102">
        <v>0</v>
      </c>
      <c r="N68" s="102">
        <v>0</v>
      </c>
      <c r="O68" s="102">
        <v>0</v>
      </c>
      <c r="P68" s="102">
        <v>0</v>
      </c>
      <c r="Q68" s="103">
        <v>662</v>
      </c>
    </row>
    <row r="69" spans="2:18" outlineLevel="1" x14ac:dyDescent="0.3">
      <c r="B69" t="s">
        <v>684</v>
      </c>
      <c r="C69" t="s">
        <v>1014</v>
      </c>
      <c r="D69" s="68">
        <v>1766.76</v>
      </c>
      <c r="E69" s="68">
        <v>1949.94</v>
      </c>
      <c r="F69" s="68">
        <v>1949.94</v>
      </c>
      <c r="G69" s="68">
        <v>1986.05</v>
      </c>
      <c r="H69" s="68">
        <v>1986.05</v>
      </c>
      <c r="I69" s="68">
        <v>1986.05</v>
      </c>
      <c r="J69" s="68"/>
      <c r="K69" s="68"/>
      <c r="L69" s="68"/>
      <c r="M69" s="68"/>
      <c r="N69" s="68"/>
      <c r="O69" s="68"/>
      <c r="P69" s="68"/>
      <c r="Q69" s="67">
        <f>SUM($C69:P69)</f>
        <v>11624.789999999999</v>
      </c>
      <c r="R69" s="106">
        <f t="shared" ref="R69:R82" si="6">Q69/$Q$82</f>
        <v>0.70886799206541351</v>
      </c>
    </row>
    <row r="70" spans="2:18" outlineLevel="1" x14ac:dyDescent="0.3">
      <c r="B70" t="s">
        <v>1015</v>
      </c>
      <c r="C70" t="s">
        <v>1016</v>
      </c>
      <c r="D70" s="68">
        <v>60</v>
      </c>
      <c r="E70" s="68"/>
      <c r="F70" s="68"/>
      <c r="G70" s="68"/>
      <c r="H70" s="68"/>
      <c r="I70" s="68"/>
      <c r="J70" s="68"/>
      <c r="K70" s="68"/>
      <c r="L70" s="68"/>
      <c r="M70" s="68"/>
      <c r="N70" s="68"/>
      <c r="O70" s="68"/>
      <c r="P70" s="68"/>
      <c r="Q70" s="67">
        <f>SUM($C70:P70)</f>
        <v>60</v>
      </c>
      <c r="R70" s="106">
        <f t="shared" si="6"/>
        <v>3.6587396007949228E-3</v>
      </c>
    </row>
    <row r="71" spans="2:18" outlineLevel="1" x14ac:dyDescent="0.3">
      <c r="B71" t="s">
        <v>1035</v>
      </c>
      <c r="C71" t="s">
        <v>1036</v>
      </c>
      <c r="D71" s="68"/>
      <c r="E71" s="68">
        <v>10</v>
      </c>
      <c r="F71" s="68"/>
      <c r="G71" s="68"/>
      <c r="H71" s="68"/>
      <c r="I71" s="68"/>
      <c r="J71" s="68"/>
      <c r="K71" s="68"/>
      <c r="L71" s="68"/>
      <c r="M71" s="68"/>
      <c r="N71" s="68"/>
      <c r="O71" s="68"/>
      <c r="P71" s="68"/>
      <c r="Q71" s="67">
        <f>SUM($C71:P71)</f>
        <v>10</v>
      </c>
      <c r="R71" s="106">
        <f t="shared" si="6"/>
        <v>6.097899334658205E-4</v>
      </c>
    </row>
    <row r="72" spans="2:18" outlineLevel="1" x14ac:dyDescent="0.3">
      <c r="B72" t="s">
        <v>1037</v>
      </c>
      <c r="C72" t="s">
        <v>1036</v>
      </c>
      <c r="D72" s="68"/>
      <c r="E72" s="68"/>
      <c r="F72" s="68">
        <v>10</v>
      </c>
      <c r="G72" s="68">
        <v>10</v>
      </c>
      <c r="H72" s="68">
        <v>10</v>
      </c>
      <c r="I72" s="68">
        <v>10</v>
      </c>
      <c r="J72" s="68"/>
      <c r="K72" s="68"/>
      <c r="L72" s="68"/>
      <c r="M72" s="68"/>
      <c r="N72" s="68"/>
      <c r="O72" s="68"/>
      <c r="P72" s="68"/>
      <c r="Q72" s="67">
        <f>SUM($C72:P72)</f>
        <v>40</v>
      </c>
      <c r="R72" s="106">
        <f t="shared" si="6"/>
        <v>2.439159733863282E-3</v>
      </c>
    </row>
    <row r="73" spans="2:18" outlineLevel="1" x14ac:dyDescent="0.3">
      <c r="B73" t="s">
        <v>994</v>
      </c>
      <c r="C73" t="s">
        <v>1232</v>
      </c>
      <c r="D73" s="68"/>
      <c r="E73" s="68"/>
      <c r="F73" s="68"/>
      <c r="G73" s="68">
        <v>339.75</v>
      </c>
      <c r="H73" s="68">
        <v>339.75</v>
      </c>
      <c r="I73" s="68">
        <v>339.75</v>
      </c>
      <c r="J73" s="68"/>
      <c r="K73" s="68"/>
      <c r="L73" s="68"/>
      <c r="M73" s="68"/>
      <c r="N73" s="68"/>
      <c r="O73" s="68"/>
      <c r="P73" s="68"/>
      <c r="Q73" s="67">
        <f>SUM($C73:P73)</f>
        <v>1019.25</v>
      </c>
      <c r="R73" s="106">
        <f t="shared" si="6"/>
        <v>6.2152838968503751E-2</v>
      </c>
    </row>
    <row r="74" spans="2:18" outlineLevel="1" x14ac:dyDescent="0.3">
      <c r="B74" t="s">
        <v>1020</v>
      </c>
      <c r="C74" t="s">
        <v>1234</v>
      </c>
      <c r="D74" s="68">
        <v>141.34</v>
      </c>
      <c r="E74" s="68">
        <v>156</v>
      </c>
      <c r="F74" s="68">
        <v>156</v>
      </c>
      <c r="G74" s="68">
        <v>158.88</v>
      </c>
      <c r="H74" s="68">
        <v>158.88</v>
      </c>
      <c r="I74" s="68">
        <v>158.88</v>
      </c>
      <c r="J74" s="68"/>
      <c r="K74" s="68"/>
      <c r="L74" s="68"/>
      <c r="M74" s="68"/>
      <c r="N74" s="68"/>
      <c r="O74" s="68"/>
      <c r="P74" s="68"/>
      <c r="Q74" s="67">
        <f>SUM($C74:P74)</f>
        <v>929.98</v>
      </c>
      <c r="R74" s="106">
        <f t="shared" si="6"/>
        <v>5.6709244232454374E-2</v>
      </c>
    </row>
    <row r="75" spans="2:18" outlineLevel="1" x14ac:dyDescent="0.3">
      <c r="B75" t="s">
        <v>1235</v>
      </c>
      <c r="C75" t="s">
        <v>1236</v>
      </c>
      <c r="D75" s="68">
        <v>26.5</v>
      </c>
      <c r="E75" s="68">
        <v>29.25</v>
      </c>
      <c r="F75" s="68"/>
      <c r="G75" s="68"/>
      <c r="H75" s="68"/>
      <c r="I75" s="68"/>
      <c r="J75" s="68"/>
      <c r="K75" s="68"/>
      <c r="L75" s="68"/>
      <c r="M75" s="68"/>
      <c r="N75" s="68"/>
      <c r="O75" s="68"/>
      <c r="P75" s="68"/>
      <c r="Q75" s="67">
        <f>SUM($C75:P75)</f>
        <v>55.75</v>
      </c>
      <c r="R75" s="106">
        <f t="shared" si="6"/>
        <v>3.3995788790719492E-3</v>
      </c>
    </row>
    <row r="76" spans="2:18" outlineLevel="1" x14ac:dyDescent="0.3">
      <c r="B76" t="s">
        <v>1050</v>
      </c>
      <c r="C76" t="s">
        <v>1236</v>
      </c>
      <c r="D76" s="68"/>
      <c r="E76" s="68"/>
      <c r="F76" s="68">
        <v>29.25</v>
      </c>
      <c r="G76" s="68">
        <v>29.79</v>
      </c>
      <c r="H76" s="68">
        <v>29.79</v>
      </c>
      <c r="I76" s="68">
        <v>29.79</v>
      </c>
      <c r="J76" s="68"/>
      <c r="K76" s="68"/>
      <c r="L76" s="68"/>
      <c r="M76" s="68"/>
      <c r="N76" s="68"/>
      <c r="O76" s="68"/>
      <c r="P76" s="68"/>
      <c r="Q76" s="67">
        <f>SUM($C76:P76)</f>
        <v>118.62</v>
      </c>
      <c r="R76" s="106">
        <f t="shared" si="6"/>
        <v>7.2333281907715633E-3</v>
      </c>
    </row>
    <row r="77" spans="2:18" outlineLevel="1" x14ac:dyDescent="0.3">
      <c r="B77" t="s">
        <v>996</v>
      </c>
      <c r="C77" t="s">
        <v>1237</v>
      </c>
      <c r="D77" s="68">
        <v>137.56</v>
      </c>
      <c r="E77" s="68">
        <v>146.83000000000001</v>
      </c>
      <c r="F77" s="68">
        <v>146.83000000000001</v>
      </c>
      <c r="G77" s="68">
        <v>141.68</v>
      </c>
      <c r="H77" s="68">
        <v>306.89999999999998</v>
      </c>
      <c r="I77" s="68">
        <v>174.86</v>
      </c>
      <c r="J77" s="68"/>
      <c r="K77" s="68"/>
      <c r="L77" s="68"/>
      <c r="M77" s="68"/>
      <c r="N77" s="68"/>
      <c r="O77" s="68"/>
      <c r="P77" s="68"/>
      <c r="Q77" s="67">
        <f>SUM($C77:P77)</f>
        <v>1054.6600000000001</v>
      </c>
      <c r="R77" s="106">
        <f t="shared" si="6"/>
        <v>6.4312105122906235E-2</v>
      </c>
    </row>
    <row r="78" spans="2:18" outlineLevel="1" x14ac:dyDescent="0.3">
      <c r="B78" t="s">
        <v>997</v>
      </c>
      <c r="C78" t="s">
        <v>1238</v>
      </c>
      <c r="D78" s="68">
        <v>9.86</v>
      </c>
      <c r="E78" s="68">
        <v>10.53</v>
      </c>
      <c r="F78" s="68">
        <v>10.53</v>
      </c>
      <c r="G78" s="68">
        <v>10.16</v>
      </c>
      <c r="H78" s="68">
        <v>22.01</v>
      </c>
      <c r="I78" s="68">
        <v>12.54</v>
      </c>
      <c r="J78" s="68"/>
      <c r="K78" s="68"/>
      <c r="L78" s="68"/>
      <c r="M78" s="68"/>
      <c r="N78" s="68"/>
      <c r="O78" s="68"/>
      <c r="P78" s="68"/>
      <c r="Q78" s="67">
        <f>SUM($C78:P78)</f>
        <v>75.63</v>
      </c>
      <c r="R78" s="106">
        <f t="shared" si="6"/>
        <v>4.611841266802E-3</v>
      </c>
    </row>
    <row r="79" spans="2:18" outlineLevel="1" x14ac:dyDescent="0.3">
      <c r="B79" t="s">
        <v>998</v>
      </c>
      <c r="C79" t="s">
        <v>1243</v>
      </c>
      <c r="D79" s="68">
        <v>49.32</v>
      </c>
      <c r="E79" s="68">
        <v>52.65</v>
      </c>
      <c r="F79" s="68">
        <v>52.65</v>
      </c>
      <c r="G79" s="68">
        <v>50.8</v>
      </c>
      <c r="H79" s="68">
        <v>110.04</v>
      </c>
      <c r="I79" s="68">
        <v>62.7</v>
      </c>
      <c r="J79" s="68"/>
      <c r="K79" s="68"/>
      <c r="L79" s="68"/>
      <c r="M79" s="68"/>
      <c r="N79" s="68"/>
      <c r="O79" s="68"/>
      <c r="P79" s="68"/>
      <c r="Q79" s="67">
        <f>SUM($C79:P79)</f>
        <v>378.16</v>
      </c>
      <c r="R79" s="106">
        <f t="shared" si="6"/>
        <v>2.305981612394347E-2</v>
      </c>
    </row>
    <row r="80" spans="2:18" outlineLevel="1" x14ac:dyDescent="0.3">
      <c r="B80" t="s">
        <v>1000</v>
      </c>
      <c r="C80" t="s">
        <v>1240</v>
      </c>
      <c r="D80" s="68">
        <v>6.76</v>
      </c>
      <c r="E80" s="68">
        <v>7.21</v>
      </c>
      <c r="F80" s="68">
        <v>7.21</v>
      </c>
      <c r="G80" s="68">
        <v>6.96</v>
      </c>
      <c r="H80" s="68">
        <v>15.08</v>
      </c>
      <c r="I80" s="68">
        <v>8.59</v>
      </c>
      <c r="J80" s="68"/>
      <c r="K80" s="68"/>
      <c r="L80" s="68"/>
      <c r="M80" s="68"/>
      <c r="N80" s="68"/>
      <c r="O80" s="68"/>
      <c r="P80" s="68"/>
      <c r="Q80" s="67">
        <f>SUM($C80:P80)</f>
        <v>51.81</v>
      </c>
      <c r="R80" s="106">
        <f t="shared" si="6"/>
        <v>3.159321645286416E-3</v>
      </c>
    </row>
    <row r="81" spans="2:19" outlineLevel="1" x14ac:dyDescent="0.3">
      <c r="B81" t="s">
        <v>1241</v>
      </c>
      <c r="C81" t="s">
        <v>1242</v>
      </c>
      <c r="D81" s="68">
        <v>127.87</v>
      </c>
      <c r="E81" s="68">
        <v>136.5</v>
      </c>
      <c r="F81" s="68">
        <v>136.5</v>
      </c>
      <c r="G81" s="68">
        <v>131.71</v>
      </c>
      <c r="H81" s="68">
        <v>285.3</v>
      </c>
      <c r="I81" s="68">
        <v>162.56</v>
      </c>
      <c r="J81" s="68"/>
      <c r="K81" s="68"/>
      <c r="L81" s="68"/>
      <c r="M81" s="68"/>
      <c r="N81" s="68"/>
      <c r="O81" s="68"/>
      <c r="P81" s="68"/>
      <c r="Q81" s="67">
        <f>SUM($C81:P81)</f>
        <v>980.44</v>
      </c>
      <c r="R81" s="106">
        <f t="shared" si="6"/>
        <v>5.9786244236722907E-2</v>
      </c>
    </row>
    <row r="82" spans="2:19" x14ac:dyDescent="0.3">
      <c r="B82" s="101" t="s">
        <v>1119</v>
      </c>
      <c r="C82" s="1" t="s">
        <v>1093</v>
      </c>
      <c r="D82" s="67">
        <f t="shared" ref="D82:Q82" si="7">SUM(D69:D81)</f>
        <v>2325.9700000000003</v>
      </c>
      <c r="E82" s="67">
        <f t="shared" si="7"/>
        <v>2498.9100000000003</v>
      </c>
      <c r="F82" s="67">
        <f t="shared" si="7"/>
        <v>2498.9100000000003</v>
      </c>
      <c r="G82" s="67">
        <f t="shared" si="7"/>
        <v>2865.78</v>
      </c>
      <c r="H82" s="67">
        <f t="shared" si="7"/>
        <v>3263.8000000000006</v>
      </c>
      <c r="I82" s="67">
        <f t="shared" si="7"/>
        <v>2945.7200000000003</v>
      </c>
      <c r="J82" s="67">
        <f t="shared" si="7"/>
        <v>0</v>
      </c>
      <c r="K82" s="67">
        <f t="shared" si="7"/>
        <v>0</v>
      </c>
      <c r="L82" s="67">
        <f t="shared" si="7"/>
        <v>0</v>
      </c>
      <c r="M82" s="67">
        <f t="shared" si="7"/>
        <v>0</v>
      </c>
      <c r="N82" s="67">
        <f t="shared" si="7"/>
        <v>0</v>
      </c>
      <c r="O82" s="67">
        <f t="shared" si="7"/>
        <v>0</v>
      </c>
      <c r="P82" s="67">
        <f t="shared" si="7"/>
        <v>0</v>
      </c>
      <c r="Q82" s="67">
        <f t="shared" si="7"/>
        <v>16399.089999999997</v>
      </c>
      <c r="R82" s="106">
        <f t="shared" si="6"/>
        <v>1</v>
      </c>
      <c r="S82">
        <f>COUNTIF($D82:$P82,"&lt;&gt;0")</f>
        <v>6</v>
      </c>
    </row>
    <row r="83" spans="2:19" x14ac:dyDescent="0.3">
      <c r="D83" s="68"/>
      <c r="E83" s="68"/>
      <c r="F83" s="68"/>
      <c r="G83" s="68"/>
      <c r="H83" s="68"/>
      <c r="I83" s="68"/>
      <c r="J83" s="68"/>
      <c r="K83" s="68"/>
      <c r="L83" s="68"/>
      <c r="M83" s="68"/>
      <c r="N83" s="68"/>
      <c r="O83" s="68"/>
      <c r="P83" s="68"/>
      <c r="Q83" s="67"/>
    </row>
    <row r="84" spans="2:19" x14ac:dyDescent="0.3">
      <c r="B84" t="s">
        <v>1121</v>
      </c>
      <c r="C84" t="s">
        <v>1249</v>
      </c>
      <c r="D84" s="3" t="s">
        <v>1096</v>
      </c>
      <c r="E84" s="3" t="s">
        <v>1097</v>
      </c>
      <c r="F84" s="3" t="s">
        <v>1098</v>
      </c>
      <c r="G84" s="3" t="s">
        <v>1099</v>
      </c>
      <c r="H84" s="3" t="s">
        <v>1100</v>
      </c>
      <c r="I84" s="3" t="s">
        <v>1101</v>
      </c>
      <c r="J84" s="3" t="s">
        <v>1102</v>
      </c>
      <c r="K84" s="3" t="s">
        <v>1103</v>
      </c>
      <c r="L84" s="3" t="s">
        <v>1104</v>
      </c>
      <c r="M84" s="3" t="s">
        <v>1105</v>
      </c>
      <c r="N84" s="3" t="s">
        <v>1106</v>
      </c>
      <c r="O84" s="3" t="s">
        <v>1107</v>
      </c>
      <c r="P84" s="3" t="s">
        <v>1108</v>
      </c>
      <c r="Q84" s="57" t="s">
        <v>218</v>
      </c>
      <c r="R84" s="57" t="s">
        <v>1244</v>
      </c>
    </row>
    <row r="85" spans="2:19" outlineLevel="1" x14ac:dyDescent="0.3">
      <c r="B85" t="s">
        <v>1028</v>
      </c>
      <c r="C85" t="s">
        <v>892</v>
      </c>
      <c r="D85" s="68"/>
      <c r="E85" s="68"/>
      <c r="F85" s="68"/>
      <c r="G85" s="68"/>
      <c r="H85" s="68"/>
      <c r="I85" s="68">
        <v>7</v>
      </c>
      <c r="J85" s="68"/>
      <c r="K85" s="68"/>
      <c r="L85" s="68"/>
      <c r="M85" s="68"/>
      <c r="N85" s="68"/>
      <c r="O85" s="68"/>
      <c r="P85" s="68"/>
      <c r="Q85" s="67">
        <f>SUM($C85:P85)</f>
        <v>7</v>
      </c>
    </row>
    <row r="86" spans="2:19" outlineLevel="1" x14ac:dyDescent="0.3">
      <c r="B86" t="s">
        <v>1026</v>
      </c>
      <c r="C86" t="s">
        <v>892</v>
      </c>
      <c r="D86" s="68">
        <v>93.6</v>
      </c>
      <c r="E86" s="68">
        <v>86.4</v>
      </c>
      <c r="F86" s="68">
        <v>100.8</v>
      </c>
      <c r="G86" s="68">
        <v>93.6</v>
      </c>
      <c r="H86" s="68">
        <v>86.4</v>
      </c>
      <c r="I86" s="68">
        <v>107.8</v>
      </c>
      <c r="J86" s="68"/>
      <c r="K86" s="68"/>
      <c r="L86" s="68"/>
      <c r="M86" s="68"/>
      <c r="N86" s="68"/>
      <c r="O86" s="68"/>
      <c r="P86" s="68"/>
      <c r="Q86" s="67">
        <f>SUM($C86:P86)</f>
        <v>568.59999999999991</v>
      </c>
    </row>
    <row r="87" spans="2:19" outlineLevel="1" x14ac:dyDescent="0.3">
      <c r="B87" t="s">
        <v>1027</v>
      </c>
      <c r="C87" t="s">
        <v>892</v>
      </c>
      <c r="D87" s="68">
        <v>94</v>
      </c>
      <c r="E87" s="68">
        <v>94</v>
      </c>
      <c r="F87" s="68">
        <v>94</v>
      </c>
      <c r="G87" s="68">
        <v>94</v>
      </c>
      <c r="H87" s="68">
        <v>94</v>
      </c>
      <c r="I87" s="68">
        <v>101</v>
      </c>
      <c r="J87" s="68"/>
      <c r="K87" s="68"/>
      <c r="L87" s="68"/>
      <c r="M87" s="68"/>
      <c r="N87" s="68"/>
      <c r="O87" s="68"/>
      <c r="P87" s="68"/>
      <c r="Q87" s="67">
        <f>SUM($C87:P87)</f>
        <v>571</v>
      </c>
    </row>
    <row r="88" spans="2:19" outlineLevel="1" x14ac:dyDescent="0.3">
      <c r="B88" s="101" t="s">
        <v>1122</v>
      </c>
      <c r="D88" s="102">
        <v>93.6</v>
      </c>
      <c r="E88" s="102">
        <v>86.4</v>
      </c>
      <c r="F88" s="102">
        <v>100.8</v>
      </c>
      <c r="G88" s="102">
        <v>93.6</v>
      </c>
      <c r="H88" s="102">
        <v>86.4</v>
      </c>
      <c r="I88" s="102">
        <v>107.8</v>
      </c>
      <c r="J88" s="102">
        <v>0</v>
      </c>
      <c r="K88" s="102">
        <v>0</v>
      </c>
      <c r="L88" s="102">
        <v>0</v>
      </c>
      <c r="M88" s="102">
        <v>0</v>
      </c>
      <c r="N88" s="102">
        <v>0</v>
      </c>
      <c r="O88" s="102">
        <v>0</v>
      </c>
      <c r="P88" s="102">
        <v>0</v>
      </c>
      <c r="Q88" s="103">
        <v>568.59999999999991</v>
      </c>
    </row>
    <row r="89" spans="2:19" outlineLevel="1" x14ac:dyDescent="0.3">
      <c r="B89" t="s">
        <v>684</v>
      </c>
      <c r="C89" t="s">
        <v>1014</v>
      </c>
      <c r="D89" s="68">
        <v>1637.4</v>
      </c>
      <c r="E89" s="68">
        <v>1637.4</v>
      </c>
      <c r="F89" s="68">
        <v>1637.4</v>
      </c>
      <c r="G89" s="68">
        <v>1637.4</v>
      </c>
      <c r="H89" s="68">
        <v>1637.4</v>
      </c>
      <c r="I89" s="68">
        <v>1637.4</v>
      </c>
      <c r="J89" s="68"/>
      <c r="K89" s="68"/>
      <c r="L89" s="68"/>
      <c r="M89" s="68"/>
      <c r="N89" s="68"/>
      <c r="O89" s="68"/>
      <c r="P89" s="68"/>
      <c r="Q89" s="67">
        <f>SUM($C89:P89)</f>
        <v>9824.4</v>
      </c>
      <c r="R89" s="106">
        <f t="shared" ref="R89:R101" si="8">Q89/$Q$101</f>
        <v>0.67485842563258536</v>
      </c>
    </row>
    <row r="90" spans="2:19" outlineLevel="1" x14ac:dyDescent="0.3">
      <c r="B90" t="s">
        <v>1015</v>
      </c>
      <c r="C90" t="s">
        <v>1016</v>
      </c>
      <c r="D90" s="68">
        <v>50</v>
      </c>
      <c r="E90" s="68"/>
      <c r="F90" s="68">
        <v>25</v>
      </c>
      <c r="G90" s="68">
        <v>25</v>
      </c>
      <c r="H90" s="68">
        <v>25</v>
      </c>
      <c r="I90" s="68">
        <v>25</v>
      </c>
      <c r="J90" s="68"/>
      <c r="K90" s="68"/>
      <c r="L90" s="68"/>
      <c r="M90" s="68"/>
      <c r="N90" s="68"/>
      <c r="O90" s="68"/>
      <c r="P90" s="68"/>
      <c r="Q90" s="67">
        <f>SUM($C90:P90)</f>
        <v>150</v>
      </c>
      <c r="R90" s="106">
        <f t="shared" si="8"/>
        <v>1.0303811311111905E-2</v>
      </c>
    </row>
    <row r="91" spans="2:19" outlineLevel="1" x14ac:dyDescent="0.3">
      <c r="B91" t="s">
        <v>683</v>
      </c>
      <c r="C91" t="s">
        <v>1017</v>
      </c>
      <c r="D91" s="68"/>
      <c r="E91" s="68"/>
      <c r="F91" s="68"/>
      <c r="G91" s="68"/>
      <c r="H91" s="68"/>
      <c r="I91" s="68">
        <v>122.43</v>
      </c>
      <c r="J91" s="68"/>
      <c r="K91" s="68"/>
      <c r="L91" s="68"/>
      <c r="M91" s="68"/>
      <c r="N91" s="68"/>
      <c r="O91" s="68"/>
      <c r="P91" s="68"/>
      <c r="Q91" s="67">
        <f>SUM($C91:P91)</f>
        <v>122.43</v>
      </c>
      <c r="R91" s="106">
        <f t="shared" si="8"/>
        <v>8.4099707921295383E-3</v>
      </c>
    </row>
    <row r="92" spans="2:19" outlineLevel="1" x14ac:dyDescent="0.3">
      <c r="B92" t="s">
        <v>994</v>
      </c>
      <c r="C92" t="s">
        <v>1232</v>
      </c>
      <c r="D92" s="68"/>
      <c r="E92" s="68"/>
      <c r="F92" s="68"/>
      <c r="G92" s="68">
        <v>280.57</v>
      </c>
      <c r="H92" s="68">
        <v>280.57</v>
      </c>
      <c r="I92" s="68">
        <v>318.25</v>
      </c>
      <c r="J92" s="68"/>
      <c r="K92" s="68"/>
      <c r="L92" s="68"/>
      <c r="M92" s="68"/>
      <c r="N92" s="68"/>
      <c r="O92" s="68"/>
      <c r="P92" s="68"/>
      <c r="Q92" s="67">
        <f>SUM($C92:P92)</f>
        <v>879.39</v>
      </c>
      <c r="R92" s="106">
        <f t="shared" si="8"/>
        <v>6.0407124192524655E-2</v>
      </c>
    </row>
    <row r="93" spans="2:19" outlineLevel="1" x14ac:dyDescent="0.3">
      <c r="B93" t="s">
        <v>1020</v>
      </c>
      <c r="C93" t="s">
        <v>1234</v>
      </c>
      <c r="D93" s="68">
        <v>130.99</v>
      </c>
      <c r="E93" s="68">
        <v>130.99</v>
      </c>
      <c r="F93" s="68">
        <v>130.99</v>
      </c>
      <c r="G93" s="68">
        <v>130.99</v>
      </c>
      <c r="H93" s="68">
        <v>130.99</v>
      </c>
      <c r="I93" s="68">
        <v>140.79</v>
      </c>
      <c r="J93" s="68"/>
      <c r="K93" s="68"/>
      <c r="L93" s="68"/>
      <c r="M93" s="68"/>
      <c r="N93" s="68"/>
      <c r="O93" s="68"/>
      <c r="P93" s="68"/>
      <c r="Q93" s="67">
        <f>SUM($C93:P93)</f>
        <v>795.74</v>
      </c>
      <c r="R93" s="106">
        <f t="shared" si="8"/>
        <v>5.4661032084694583E-2</v>
      </c>
    </row>
    <row r="94" spans="2:19" outlineLevel="1" x14ac:dyDescent="0.3">
      <c r="B94" t="s">
        <v>1235</v>
      </c>
      <c r="C94" t="s">
        <v>1236</v>
      </c>
      <c r="D94" s="68">
        <v>24.56</v>
      </c>
      <c r="E94" s="68">
        <v>24.56</v>
      </c>
      <c r="F94" s="68"/>
      <c r="G94" s="68"/>
      <c r="H94" s="68"/>
      <c r="I94" s="68"/>
      <c r="J94" s="68"/>
      <c r="K94" s="68"/>
      <c r="L94" s="68"/>
      <c r="M94" s="68"/>
      <c r="N94" s="68"/>
      <c r="O94" s="68"/>
      <c r="P94" s="68"/>
      <c r="Q94" s="67">
        <f>SUM($C94:P94)</f>
        <v>49.12</v>
      </c>
      <c r="R94" s="106">
        <f t="shared" si="8"/>
        <v>3.3741547440121118E-3</v>
      </c>
    </row>
    <row r="95" spans="2:19" outlineLevel="1" x14ac:dyDescent="0.3">
      <c r="B95" t="s">
        <v>1050</v>
      </c>
      <c r="C95" t="s">
        <v>1236</v>
      </c>
      <c r="D95" s="68"/>
      <c r="E95" s="68"/>
      <c r="F95" s="68">
        <v>24.56</v>
      </c>
      <c r="G95" s="68">
        <v>24.56</v>
      </c>
      <c r="H95" s="68">
        <v>24.56</v>
      </c>
      <c r="I95" s="68">
        <v>26.4</v>
      </c>
      <c r="J95" s="68"/>
      <c r="K95" s="68"/>
      <c r="L95" s="68"/>
      <c r="M95" s="68"/>
      <c r="N95" s="68"/>
      <c r="O95" s="68"/>
      <c r="P95" s="68"/>
      <c r="Q95" s="67">
        <f>SUM($C95:P95)</f>
        <v>100.07999999999998</v>
      </c>
      <c r="R95" s="106">
        <f t="shared" si="8"/>
        <v>6.8747029067738625E-3</v>
      </c>
    </row>
    <row r="96" spans="2:19" outlineLevel="1" x14ac:dyDescent="0.3">
      <c r="B96" t="s">
        <v>996</v>
      </c>
      <c r="C96" t="s">
        <v>1237</v>
      </c>
      <c r="D96" s="68">
        <v>127.06</v>
      </c>
      <c r="E96" s="68">
        <v>123.3</v>
      </c>
      <c r="F96" s="68">
        <v>125.18</v>
      </c>
      <c r="G96" s="68">
        <v>118.72</v>
      </c>
      <c r="H96" s="68">
        <v>236.61</v>
      </c>
      <c r="I96" s="68">
        <v>127.1</v>
      </c>
      <c r="J96" s="68"/>
      <c r="K96" s="68"/>
      <c r="L96" s="68"/>
      <c r="M96" s="68"/>
      <c r="N96" s="68"/>
      <c r="O96" s="68"/>
      <c r="P96" s="68"/>
      <c r="Q96" s="67">
        <f>SUM($C96:P96)</f>
        <v>857.97</v>
      </c>
      <c r="R96" s="106">
        <f t="shared" si="8"/>
        <v>5.8935739937297879E-2</v>
      </c>
    </row>
    <row r="97" spans="2:19" outlineLevel="1" x14ac:dyDescent="0.3">
      <c r="B97" t="s">
        <v>997</v>
      </c>
      <c r="C97" t="s">
        <v>1238</v>
      </c>
      <c r="D97" s="68">
        <v>9.11</v>
      </c>
      <c r="E97" s="68">
        <v>8.84</v>
      </c>
      <c r="F97" s="68">
        <v>8.98</v>
      </c>
      <c r="G97" s="68">
        <v>8.51</v>
      </c>
      <c r="H97" s="68">
        <v>16.97</v>
      </c>
      <c r="I97" s="68">
        <v>9.11</v>
      </c>
      <c r="J97" s="68"/>
      <c r="K97" s="68"/>
      <c r="L97" s="68"/>
      <c r="M97" s="68"/>
      <c r="N97" s="68"/>
      <c r="O97" s="68"/>
      <c r="P97" s="68"/>
      <c r="Q97" s="67">
        <f>SUM($C97:P97)</f>
        <v>61.519999999999996</v>
      </c>
      <c r="R97" s="106">
        <f t="shared" si="8"/>
        <v>4.2259364790640293E-3</v>
      </c>
    </row>
    <row r="98" spans="2:19" outlineLevel="1" x14ac:dyDescent="0.3">
      <c r="B98" t="s">
        <v>999</v>
      </c>
      <c r="C98" t="s">
        <v>1239</v>
      </c>
      <c r="D98" s="68">
        <v>129.93</v>
      </c>
      <c r="E98" s="68">
        <v>126.08</v>
      </c>
      <c r="F98" s="68">
        <v>128</v>
      </c>
      <c r="G98" s="68">
        <v>121.4</v>
      </c>
      <c r="H98" s="68">
        <v>241.95</v>
      </c>
      <c r="I98" s="68">
        <v>129.97</v>
      </c>
      <c r="J98" s="68"/>
      <c r="K98" s="68"/>
      <c r="L98" s="68"/>
      <c r="M98" s="68"/>
      <c r="N98" s="68"/>
      <c r="O98" s="68"/>
      <c r="P98" s="68"/>
      <c r="Q98" s="67">
        <f>SUM($C98:P98)</f>
        <v>877.32999999999993</v>
      </c>
      <c r="R98" s="106">
        <f t="shared" si="8"/>
        <v>6.0265618517185378E-2</v>
      </c>
    </row>
    <row r="99" spans="2:19" outlineLevel="1" x14ac:dyDescent="0.3">
      <c r="B99" t="s">
        <v>1000</v>
      </c>
      <c r="C99" t="s">
        <v>1240</v>
      </c>
      <c r="D99" s="68">
        <v>6.24</v>
      </c>
      <c r="E99" s="68">
        <v>6.06</v>
      </c>
      <c r="F99" s="68">
        <v>6.15</v>
      </c>
      <c r="G99" s="68">
        <v>5.83</v>
      </c>
      <c r="H99" s="68">
        <v>11.63</v>
      </c>
      <c r="I99" s="68">
        <v>6.25</v>
      </c>
      <c r="J99" s="68"/>
      <c r="K99" s="68"/>
      <c r="L99" s="68"/>
      <c r="M99" s="68"/>
      <c r="N99" s="68"/>
      <c r="O99" s="68"/>
      <c r="P99" s="68"/>
      <c r="Q99" s="67">
        <f>SUM($C99:P99)</f>
        <v>42.160000000000004</v>
      </c>
      <c r="R99" s="106">
        <f t="shared" si="8"/>
        <v>2.8960578991765198E-3</v>
      </c>
    </row>
    <row r="100" spans="2:19" outlineLevel="1" x14ac:dyDescent="0.3">
      <c r="B100" t="s">
        <v>1241</v>
      </c>
      <c r="C100" t="s">
        <v>1242</v>
      </c>
      <c r="D100" s="68">
        <v>118.12</v>
      </c>
      <c r="E100" s="68">
        <v>114.62</v>
      </c>
      <c r="F100" s="68">
        <v>116.37</v>
      </c>
      <c r="G100" s="68">
        <v>110.36</v>
      </c>
      <c r="H100" s="68">
        <v>219.95</v>
      </c>
      <c r="I100" s="68">
        <v>118.16</v>
      </c>
      <c r="J100" s="68"/>
      <c r="K100" s="68"/>
      <c r="L100" s="68"/>
      <c r="M100" s="68"/>
      <c r="N100" s="68"/>
      <c r="O100" s="68"/>
      <c r="P100" s="68"/>
      <c r="Q100" s="67">
        <f>SUM($C100:P100)</f>
        <v>797.58</v>
      </c>
      <c r="R100" s="106">
        <f t="shared" si="8"/>
        <v>5.4787425503444225E-2</v>
      </c>
    </row>
    <row r="101" spans="2:19" x14ac:dyDescent="0.3">
      <c r="B101" s="101" t="s">
        <v>1123</v>
      </c>
      <c r="C101" s="1" t="s">
        <v>1093</v>
      </c>
      <c r="D101" s="67">
        <f t="shared" ref="D101:Q101" si="9">SUM(D89:D100)</f>
        <v>2233.4099999999994</v>
      </c>
      <c r="E101" s="67">
        <f t="shared" si="9"/>
        <v>2171.85</v>
      </c>
      <c r="F101" s="67">
        <f t="shared" si="9"/>
        <v>2202.63</v>
      </c>
      <c r="G101" s="67">
        <f t="shared" si="9"/>
        <v>2463.34</v>
      </c>
      <c r="H101" s="67">
        <f t="shared" si="9"/>
        <v>2825.6299999999997</v>
      </c>
      <c r="I101" s="67">
        <f t="shared" si="9"/>
        <v>2660.8599999999997</v>
      </c>
      <c r="J101" s="67">
        <f t="shared" si="9"/>
        <v>0</v>
      </c>
      <c r="K101" s="67">
        <f t="shared" si="9"/>
        <v>0</v>
      </c>
      <c r="L101" s="67">
        <f t="shared" si="9"/>
        <v>0</v>
      </c>
      <c r="M101" s="67">
        <f t="shared" si="9"/>
        <v>0</v>
      </c>
      <c r="N101" s="67">
        <f t="shared" si="9"/>
        <v>0</v>
      </c>
      <c r="O101" s="67">
        <f t="shared" si="9"/>
        <v>0</v>
      </c>
      <c r="P101" s="67">
        <f t="shared" si="9"/>
        <v>0</v>
      </c>
      <c r="Q101" s="67">
        <f t="shared" si="9"/>
        <v>14557.72</v>
      </c>
      <c r="R101" s="106">
        <f t="shared" si="8"/>
        <v>1</v>
      </c>
      <c r="S101">
        <f>COUNTIF($D101:$P101,"&lt;&gt;0")</f>
        <v>6</v>
      </c>
    </row>
    <row r="102" spans="2:19" x14ac:dyDescent="0.3">
      <c r="D102" s="68"/>
      <c r="E102" s="68"/>
      <c r="F102" s="68"/>
      <c r="G102" s="68"/>
      <c r="H102" s="68"/>
      <c r="I102" s="68"/>
      <c r="J102" s="68"/>
      <c r="K102" s="68"/>
      <c r="L102" s="68"/>
      <c r="M102" s="68"/>
      <c r="N102" s="68"/>
      <c r="O102" s="68"/>
      <c r="P102" s="68"/>
      <c r="Q102" s="67"/>
    </row>
    <row r="103" spans="2:19" x14ac:dyDescent="0.3">
      <c r="B103" t="s">
        <v>1125</v>
      </c>
      <c r="C103" t="s">
        <v>1250</v>
      </c>
      <c r="D103" s="3" t="s">
        <v>1096</v>
      </c>
      <c r="E103" s="3" t="s">
        <v>1097</v>
      </c>
      <c r="F103" s="3" t="s">
        <v>1098</v>
      </c>
      <c r="G103" s="3" t="s">
        <v>1099</v>
      </c>
      <c r="H103" s="3" t="s">
        <v>1100</v>
      </c>
      <c r="I103" s="3" t="s">
        <v>1101</v>
      </c>
      <c r="J103" s="3" t="s">
        <v>1102</v>
      </c>
      <c r="K103" s="3" t="s">
        <v>1103</v>
      </c>
      <c r="L103" s="3" t="s">
        <v>1104</v>
      </c>
      <c r="M103" s="3" t="s">
        <v>1105</v>
      </c>
      <c r="N103" s="3" t="s">
        <v>1106</v>
      </c>
      <c r="O103" s="3" t="s">
        <v>1107</v>
      </c>
      <c r="P103" s="3" t="s">
        <v>1108</v>
      </c>
      <c r="Q103" s="57" t="s">
        <v>218</v>
      </c>
      <c r="R103" s="57" t="s">
        <v>1244</v>
      </c>
    </row>
    <row r="104" spans="2:19" outlineLevel="1" x14ac:dyDescent="0.3">
      <c r="B104" t="s">
        <v>1026</v>
      </c>
      <c r="C104" t="s">
        <v>892</v>
      </c>
      <c r="D104" s="68">
        <v>151.19999999999999</v>
      </c>
      <c r="E104" s="68">
        <v>144</v>
      </c>
      <c r="F104" s="68">
        <v>165.6</v>
      </c>
      <c r="G104" s="68">
        <v>158.4</v>
      </c>
      <c r="H104" s="68">
        <v>151.19999999999999</v>
      </c>
      <c r="I104" s="68">
        <v>158.4</v>
      </c>
      <c r="J104" s="68"/>
      <c r="K104" s="68"/>
      <c r="L104" s="68"/>
      <c r="M104" s="68"/>
      <c r="N104" s="68"/>
      <c r="O104" s="68"/>
      <c r="P104" s="68"/>
      <c r="Q104" s="67">
        <f>SUM($C104:P104)</f>
        <v>928.79999999999984</v>
      </c>
    </row>
    <row r="105" spans="2:19" outlineLevel="1" x14ac:dyDescent="0.3">
      <c r="B105" t="s">
        <v>1027</v>
      </c>
      <c r="C105" t="s">
        <v>892</v>
      </c>
      <c r="D105" s="68">
        <v>156</v>
      </c>
      <c r="E105" s="68">
        <v>156</v>
      </c>
      <c r="F105" s="68">
        <v>156</v>
      </c>
      <c r="G105" s="68">
        <v>156</v>
      </c>
      <c r="H105" s="68">
        <v>156</v>
      </c>
      <c r="I105" s="68">
        <v>156</v>
      </c>
      <c r="J105" s="68"/>
      <c r="K105" s="68"/>
      <c r="L105" s="68"/>
      <c r="M105" s="68"/>
      <c r="N105" s="68"/>
      <c r="O105" s="68"/>
      <c r="P105" s="68"/>
      <c r="Q105" s="67">
        <f>SUM($C105:P105)</f>
        <v>936</v>
      </c>
    </row>
    <row r="106" spans="2:19" outlineLevel="1" x14ac:dyDescent="0.3">
      <c r="B106" s="101" t="s">
        <v>1126</v>
      </c>
      <c r="D106" s="102">
        <v>151.19999999999999</v>
      </c>
      <c r="E106" s="102">
        <v>144</v>
      </c>
      <c r="F106" s="102">
        <v>165.6</v>
      </c>
      <c r="G106" s="102">
        <v>158.4</v>
      </c>
      <c r="H106" s="102">
        <v>151.19999999999999</v>
      </c>
      <c r="I106" s="102">
        <v>158.4</v>
      </c>
      <c r="J106" s="102">
        <v>0</v>
      </c>
      <c r="K106" s="102">
        <v>0</v>
      </c>
      <c r="L106" s="102">
        <v>0</v>
      </c>
      <c r="M106" s="102">
        <v>0</v>
      </c>
      <c r="N106" s="102">
        <v>0</v>
      </c>
      <c r="O106" s="102">
        <v>0</v>
      </c>
      <c r="P106" s="102">
        <v>0</v>
      </c>
      <c r="Q106" s="103">
        <v>928.79999999999984</v>
      </c>
    </row>
    <row r="107" spans="2:19" outlineLevel="1" x14ac:dyDescent="0.3">
      <c r="B107" t="s">
        <v>684</v>
      </c>
      <c r="C107" t="s">
        <v>1014</v>
      </c>
      <c r="D107" s="68">
        <v>2951</v>
      </c>
      <c r="E107" s="68">
        <v>2951</v>
      </c>
      <c r="F107" s="68">
        <v>2951</v>
      </c>
      <c r="G107" s="68">
        <v>2951</v>
      </c>
      <c r="H107" s="68">
        <v>2951</v>
      </c>
      <c r="I107" s="68">
        <v>2951</v>
      </c>
      <c r="J107" s="68"/>
      <c r="K107" s="68"/>
      <c r="L107" s="68"/>
      <c r="M107" s="68"/>
      <c r="N107" s="68"/>
      <c r="O107" s="68"/>
      <c r="P107" s="68"/>
      <c r="Q107" s="67">
        <f>SUM($C107:P107)</f>
        <v>17706</v>
      </c>
      <c r="R107" s="106">
        <f t="shared" ref="R107:R118" si="10">Q107/$Q$118</f>
        <v>0.71432490527307813</v>
      </c>
    </row>
    <row r="108" spans="2:19" outlineLevel="1" x14ac:dyDescent="0.3">
      <c r="B108" t="s">
        <v>1015</v>
      </c>
      <c r="C108" t="s">
        <v>1016</v>
      </c>
      <c r="D108" s="68">
        <v>60</v>
      </c>
      <c r="E108" s="68"/>
      <c r="F108" s="68">
        <v>50</v>
      </c>
      <c r="G108" s="68"/>
      <c r="H108" s="68">
        <v>100</v>
      </c>
      <c r="I108" s="68"/>
      <c r="J108" s="68"/>
      <c r="K108" s="68"/>
      <c r="L108" s="68"/>
      <c r="M108" s="68"/>
      <c r="N108" s="68"/>
      <c r="O108" s="68"/>
      <c r="P108" s="68"/>
      <c r="Q108" s="67">
        <f>SUM($C108:P108)</f>
        <v>210</v>
      </c>
      <c r="R108" s="106">
        <f t="shared" si="10"/>
        <v>8.4721693271967921E-3</v>
      </c>
    </row>
    <row r="109" spans="2:19" outlineLevel="1" x14ac:dyDescent="0.3">
      <c r="B109" t="s">
        <v>994</v>
      </c>
      <c r="C109" t="s">
        <v>1232</v>
      </c>
      <c r="D109" s="68"/>
      <c r="E109" s="68"/>
      <c r="F109" s="68"/>
      <c r="G109" s="68">
        <v>497.65999999999997</v>
      </c>
      <c r="H109" s="68">
        <v>497.65999999999997</v>
      </c>
      <c r="I109" s="68">
        <v>497.65999999999997</v>
      </c>
      <c r="J109" s="68"/>
      <c r="K109" s="68"/>
      <c r="L109" s="68"/>
      <c r="M109" s="68"/>
      <c r="N109" s="68"/>
      <c r="O109" s="68"/>
      <c r="P109" s="68"/>
      <c r="Q109" s="67">
        <f>SUM($C109:P109)</f>
        <v>1492.98</v>
      </c>
      <c r="R109" s="106">
        <f t="shared" si="10"/>
        <v>6.0232282676753658E-2</v>
      </c>
    </row>
    <row r="110" spans="2:19" outlineLevel="1" x14ac:dyDescent="0.3">
      <c r="B110" t="s">
        <v>1020</v>
      </c>
      <c r="C110" t="s">
        <v>1234</v>
      </c>
      <c r="D110" s="68">
        <v>236.08</v>
      </c>
      <c r="E110" s="68">
        <v>236.08</v>
      </c>
      <c r="F110" s="68">
        <v>236.08</v>
      </c>
      <c r="G110" s="68">
        <v>236.08</v>
      </c>
      <c r="H110" s="68">
        <v>236.08</v>
      </c>
      <c r="I110" s="68">
        <v>236.08</v>
      </c>
      <c r="J110" s="68"/>
      <c r="K110" s="68"/>
      <c r="L110" s="68"/>
      <c r="M110" s="68"/>
      <c r="N110" s="68"/>
      <c r="O110" s="68"/>
      <c r="P110" s="68"/>
      <c r="Q110" s="67">
        <f>SUM($C110:P110)</f>
        <v>1416.48</v>
      </c>
      <c r="R110" s="106">
        <f t="shared" si="10"/>
        <v>5.7145992421846252E-2</v>
      </c>
    </row>
    <row r="111" spans="2:19" outlineLevel="1" x14ac:dyDescent="0.3">
      <c r="B111" t="s">
        <v>1235</v>
      </c>
      <c r="C111" t="s">
        <v>1236</v>
      </c>
      <c r="D111" s="68">
        <v>44.26</v>
      </c>
      <c r="E111" s="68">
        <v>44.26</v>
      </c>
      <c r="F111" s="68"/>
      <c r="G111" s="68"/>
      <c r="H111" s="68"/>
      <c r="I111" s="68"/>
      <c r="J111" s="68"/>
      <c r="K111" s="68"/>
      <c r="L111" s="68"/>
      <c r="M111" s="68"/>
      <c r="N111" s="68"/>
      <c r="O111" s="68"/>
      <c r="P111" s="68"/>
      <c r="Q111" s="67">
        <f>SUM($C111:P111)</f>
        <v>88.52</v>
      </c>
      <c r="R111" s="106">
        <f t="shared" si="10"/>
        <v>3.5712210897307622E-3</v>
      </c>
    </row>
    <row r="112" spans="2:19" outlineLevel="1" x14ac:dyDescent="0.3">
      <c r="B112" t="s">
        <v>1050</v>
      </c>
      <c r="C112" t="s">
        <v>1236</v>
      </c>
      <c r="D112" s="68"/>
      <c r="E112" s="68"/>
      <c r="F112" s="68">
        <v>44.26</v>
      </c>
      <c r="G112" s="68">
        <v>44.26</v>
      </c>
      <c r="H112" s="68">
        <v>44.26</v>
      </c>
      <c r="I112" s="68">
        <v>44.26</v>
      </c>
      <c r="J112" s="68"/>
      <c r="K112" s="68"/>
      <c r="L112" s="68"/>
      <c r="M112" s="68"/>
      <c r="N112" s="68"/>
      <c r="O112" s="68"/>
      <c r="P112" s="68"/>
      <c r="Q112" s="67">
        <f>SUM($C112:P112)</f>
        <v>177.04</v>
      </c>
      <c r="R112" s="106">
        <f t="shared" si="10"/>
        <v>7.1424421794615243E-3</v>
      </c>
    </row>
    <row r="113" spans="2:19" outlineLevel="1" x14ac:dyDescent="0.3">
      <c r="B113" t="s">
        <v>996</v>
      </c>
      <c r="C113" t="s">
        <v>1237</v>
      </c>
      <c r="D113" s="68">
        <v>226.73</v>
      </c>
      <c r="E113" s="68">
        <v>224.09</v>
      </c>
      <c r="F113" s="68">
        <v>227.86</v>
      </c>
      <c r="G113" s="68">
        <v>211.86</v>
      </c>
      <c r="H113" s="68">
        <v>431.83</v>
      </c>
      <c r="I113" s="68">
        <v>211.86</v>
      </c>
      <c r="J113" s="68"/>
      <c r="K113" s="68"/>
      <c r="L113" s="68"/>
      <c r="M113" s="68"/>
      <c r="N113" s="68"/>
      <c r="O113" s="68"/>
      <c r="P113" s="68"/>
      <c r="Q113" s="67">
        <f>SUM($C113:P113)</f>
        <v>1534.23</v>
      </c>
      <c r="R113" s="106">
        <f t="shared" si="10"/>
        <v>6.1896458794595884E-2</v>
      </c>
    </row>
    <row r="114" spans="2:19" outlineLevel="1" x14ac:dyDescent="0.3">
      <c r="B114" t="s">
        <v>997</v>
      </c>
      <c r="C114" t="s">
        <v>1238</v>
      </c>
      <c r="D114" s="68">
        <v>16.260000000000002</v>
      </c>
      <c r="E114" s="68">
        <v>16.07</v>
      </c>
      <c r="F114" s="68">
        <v>16.34</v>
      </c>
      <c r="G114" s="68">
        <v>15.19</v>
      </c>
      <c r="H114" s="68">
        <v>30.97</v>
      </c>
      <c r="I114" s="68">
        <v>15.19</v>
      </c>
      <c r="J114" s="68"/>
      <c r="K114" s="68"/>
      <c r="L114" s="68"/>
      <c r="M114" s="68"/>
      <c r="N114" s="68"/>
      <c r="O114" s="68"/>
      <c r="P114" s="68"/>
      <c r="Q114" s="67">
        <f>SUM($C114:P114)</f>
        <v>110.02</v>
      </c>
      <c r="R114" s="106">
        <f t="shared" si="10"/>
        <v>4.4386098541818629E-3</v>
      </c>
    </row>
    <row r="115" spans="2:19" outlineLevel="1" x14ac:dyDescent="0.3">
      <c r="B115" t="s">
        <v>998</v>
      </c>
      <c r="C115" t="s">
        <v>1243</v>
      </c>
      <c r="D115" s="68">
        <v>81.3</v>
      </c>
      <c r="E115" s="68">
        <v>80.349999999999994</v>
      </c>
      <c r="F115" s="68">
        <v>81.7</v>
      </c>
      <c r="G115" s="68">
        <v>75.97</v>
      </c>
      <c r="H115" s="68">
        <v>154.84</v>
      </c>
      <c r="I115" s="68">
        <v>75.97</v>
      </c>
      <c r="J115" s="68"/>
      <c r="K115" s="68"/>
      <c r="L115" s="68"/>
      <c r="M115" s="68"/>
      <c r="N115" s="68"/>
      <c r="O115" s="68"/>
      <c r="P115" s="68"/>
      <c r="Q115" s="67">
        <f>SUM($C115:P115)</f>
        <v>550.13</v>
      </c>
      <c r="R115" s="106">
        <f t="shared" si="10"/>
        <v>2.2194259580813197E-2</v>
      </c>
    </row>
    <row r="116" spans="2:19" outlineLevel="1" x14ac:dyDescent="0.3">
      <c r="B116" t="s">
        <v>1000</v>
      </c>
      <c r="C116" t="s">
        <v>1240</v>
      </c>
      <c r="D116" s="68">
        <v>11.14</v>
      </c>
      <c r="E116" s="68">
        <v>11.01</v>
      </c>
      <c r="F116" s="68">
        <v>11.2</v>
      </c>
      <c r="G116" s="68">
        <v>10.41</v>
      </c>
      <c r="H116" s="68">
        <v>21.22</v>
      </c>
      <c r="I116" s="68">
        <v>10.41</v>
      </c>
      <c r="J116" s="68"/>
      <c r="K116" s="68"/>
      <c r="L116" s="68"/>
      <c r="M116" s="68"/>
      <c r="N116" s="68"/>
      <c r="O116" s="68"/>
      <c r="P116" s="68"/>
      <c r="Q116" s="67">
        <f>SUM($C116:P116)</f>
        <v>75.389999999999986</v>
      </c>
      <c r="R116" s="106">
        <f t="shared" si="10"/>
        <v>3.0415087884636482E-3</v>
      </c>
    </row>
    <row r="117" spans="2:19" outlineLevel="1" x14ac:dyDescent="0.3">
      <c r="B117" t="s">
        <v>1241</v>
      </c>
      <c r="C117" t="s">
        <v>1242</v>
      </c>
      <c r="D117" s="68">
        <v>210.77</v>
      </c>
      <c r="E117" s="68">
        <v>208.32</v>
      </c>
      <c r="F117" s="68">
        <v>211.82</v>
      </c>
      <c r="G117" s="68">
        <v>196.95</v>
      </c>
      <c r="H117" s="68">
        <v>401.44</v>
      </c>
      <c r="I117" s="68">
        <v>196.95</v>
      </c>
      <c r="J117" s="68"/>
      <c r="K117" s="68"/>
      <c r="L117" s="68"/>
      <c r="M117" s="68"/>
      <c r="N117" s="68"/>
      <c r="O117" s="68"/>
      <c r="P117" s="68"/>
      <c r="Q117" s="67">
        <f>SUM($C117:P117)</f>
        <v>1426.2500000000002</v>
      </c>
      <c r="R117" s="106">
        <f t="shared" si="10"/>
        <v>5.754015001387823E-2</v>
      </c>
    </row>
    <row r="118" spans="2:19" x14ac:dyDescent="0.3">
      <c r="B118" s="101" t="s">
        <v>1127</v>
      </c>
      <c r="C118" s="1" t="s">
        <v>1093</v>
      </c>
      <c r="D118" s="67">
        <f t="shared" ref="D118:Q118" si="11">SUM(D107:D117)</f>
        <v>3837.5400000000004</v>
      </c>
      <c r="E118" s="67">
        <f t="shared" si="11"/>
        <v>3771.1800000000007</v>
      </c>
      <c r="F118" s="67">
        <f t="shared" si="11"/>
        <v>3830.26</v>
      </c>
      <c r="G118" s="67">
        <f t="shared" si="11"/>
        <v>4239.38</v>
      </c>
      <c r="H118" s="67">
        <f t="shared" si="11"/>
        <v>4869.3</v>
      </c>
      <c r="I118" s="67">
        <f t="shared" si="11"/>
        <v>4239.38</v>
      </c>
      <c r="J118" s="67">
        <f t="shared" si="11"/>
        <v>0</v>
      </c>
      <c r="K118" s="67">
        <f t="shared" si="11"/>
        <v>0</v>
      </c>
      <c r="L118" s="67">
        <f t="shared" si="11"/>
        <v>0</v>
      </c>
      <c r="M118" s="67">
        <f t="shared" si="11"/>
        <v>0</v>
      </c>
      <c r="N118" s="67">
        <f t="shared" si="11"/>
        <v>0</v>
      </c>
      <c r="O118" s="67">
        <f t="shared" si="11"/>
        <v>0</v>
      </c>
      <c r="P118" s="67">
        <f t="shared" si="11"/>
        <v>0</v>
      </c>
      <c r="Q118" s="67">
        <f t="shared" si="11"/>
        <v>24787.040000000001</v>
      </c>
      <c r="R118" s="106">
        <f t="shared" si="10"/>
        <v>1</v>
      </c>
      <c r="S118">
        <f>COUNTIF($D118:$P118,"&lt;&gt;0")</f>
        <v>6</v>
      </c>
    </row>
    <row r="119" spans="2:19" x14ac:dyDescent="0.3">
      <c r="D119" s="68"/>
      <c r="E119" s="68"/>
      <c r="F119" s="68"/>
      <c r="G119" s="68"/>
      <c r="H119" s="68"/>
      <c r="I119" s="68"/>
      <c r="J119" s="68"/>
      <c r="K119" s="68"/>
      <c r="L119" s="68"/>
      <c r="M119" s="68"/>
      <c r="N119" s="68"/>
      <c r="O119" s="68"/>
      <c r="P119" s="68"/>
      <c r="Q119" s="67"/>
    </row>
    <row r="120" spans="2:19" x14ac:dyDescent="0.3">
      <c r="B120" t="s">
        <v>1129</v>
      </c>
      <c r="C120" t="s">
        <v>1251</v>
      </c>
      <c r="D120" s="3" t="s">
        <v>1096</v>
      </c>
      <c r="E120" s="3" t="s">
        <v>1097</v>
      </c>
      <c r="F120" s="3" t="s">
        <v>1098</v>
      </c>
      <c r="G120" s="3" t="s">
        <v>1099</v>
      </c>
      <c r="H120" s="3" t="s">
        <v>1100</v>
      </c>
      <c r="I120" s="3" t="s">
        <v>1101</v>
      </c>
      <c r="J120" s="3" t="s">
        <v>1102</v>
      </c>
      <c r="K120" s="3" t="s">
        <v>1103</v>
      </c>
      <c r="L120" s="3" t="s">
        <v>1104</v>
      </c>
      <c r="M120" s="3" t="s">
        <v>1105</v>
      </c>
      <c r="N120" s="3" t="s">
        <v>1106</v>
      </c>
      <c r="O120" s="3" t="s">
        <v>1107</v>
      </c>
      <c r="P120" s="3" t="s">
        <v>1108</v>
      </c>
      <c r="Q120" s="57" t="s">
        <v>218</v>
      </c>
      <c r="R120" s="57" t="s">
        <v>1244</v>
      </c>
    </row>
    <row r="121" spans="2:19" outlineLevel="1" x14ac:dyDescent="0.3">
      <c r="B121" t="s">
        <v>1026</v>
      </c>
      <c r="C121" t="s">
        <v>892</v>
      </c>
      <c r="D121" s="68">
        <v>115.2</v>
      </c>
      <c r="E121" s="68">
        <v>115.2</v>
      </c>
      <c r="F121" s="68">
        <v>100.8</v>
      </c>
      <c r="G121" s="68">
        <v>93.6</v>
      </c>
      <c r="H121" s="68">
        <v>93.6</v>
      </c>
      <c r="I121" s="68">
        <v>93.6</v>
      </c>
      <c r="J121" s="68"/>
      <c r="K121" s="68"/>
      <c r="L121" s="68"/>
      <c r="M121" s="68"/>
      <c r="N121" s="68"/>
      <c r="O121" s="68"/>
      <c r="P121" s="68"/>
      <c r="Q121" s="67">
        <f>SUM($C121:P121)</f>
        <v>612</v>
      </c>
    </row>
    <row r="122" spans="2:19" outlineLevel="1" x14ac:dyDescent="0.3">
      <c r="B122" t="s">
        <v>1027</v>
      </c>
      <c r="C122" t="s">
        <v>892</v>
      </c>
      <c r="D122" s="68">
        <v>125</v>
      </c>
      <c r="E122" s="68">
        <v>125</v>
      </c>
      <c r="F122" s="68">
        <v>94</v>
      </c>
      <c r="G122" s="68">
        <v>94</v>
      </c>
      <c r="H122" s="68">
        <v>94</v>
      </c>
      <c r="I122" s="68">
        <v>94</v>
      </c>
      <c r="J122" s="68"/>
      <c r="K122" s="68"/>
      <c r="L122" s="68"/>
      <c r="M122" s="68"/>
      <c r="N122" s="68"/>
      <c r="O122" s="68"/>
      <c r="P122" s="68"/>
      <c r="Q122" s="67">
        <f>SUM($C122:P122)</f>
        <v>626</v>
      </c>
    </row>
    <row r="123" spans="2:19" outlineLevel="1" x14ac:dyDescent="0.3">
      <c r="B123" s="101" t="s">
        <v>1130</v>
      </c>
      <c r="D123" s="102">
        <v>115.2</v>
      </c>
      <c r="E123" s="102">
        <v>115.2</v>
      </c>
      <c r="F123" s="102">
        <v>100.8</v>
      </c>
      <c r="G123" s="102">
        <v>93.6</v>
      </c>
      <c r="H123" s="102">
        <v>93.6</v>
      </c>
      <c r="I123" s="102">
        <v>93.6</v>
      </c>
      <c r="J123" s="102">
        <v>0</v>
      </c>
      <c r="K123" s="102">
        <v>0</v>
      </c>
      <c r="L123" s="102">
        <v>0</v>
      </c>
      <c r="M123" s="102">
        <v>0</v>
      </c>
      <c r="N123" s="102">
        <v>0</v>
      </c>
      <c r="O123" s="102">
        <v>0</v>
      </c>
      <c r="P123" s="102">
        <v>0</v>
      </c>
      <c r="Q123" s="103">
        <v>612</v>
      </c>
    </row>
    <row r="124" spans="2:19" outlineLevel="1" x14ac:dyDescent="0.3">
      <c r="B124" t="s">
        <v>684</v>
      </c>
      <c r="C124" t="s">
        <v>1014</v>
      </c>
      <c r="D124" s="68">
        <v>2080</v>
      </c>
      <c r="E124" s="68">
        <v>2080</v>
      </c>
      <c r="F124" s="68">
        <v>1560</v>
      </c>
      <c r="G124" s="68">
        <v>1560</v>
      </c>
      <c r="H124" s="68">
        <v>1560</v>
      </c>
      <c r="I124" s="68">
        <v>1560</v>
      </c>
      <c r="J124" s="68"/>
      <c r="K124" s="68"/>
      <c r="L124" s="68"/>
      <c r="M124" s="68"/>
      <c r="N124" s="68"/>
      <c r="O124" s="68"/>
      <c r="P124" s="68"/>
      <c r="Q124" s="67">
        <f>SUM($C124:P124)</f>
        <v>10400</v>
      </c>
      <c r="R124" s="106">
        <f t="shared" ref="R124:R135" si="12">Q124/$Q$135</f>
        <v>0.72026250798175517</v>
      </c>
    </row>
    <row r="125" spans="2:19" outlineLevel="1" x14ac:dyDescent="0.3">
      <c r="B125" t="s">
        <v>1015</v>
      </c>
      <c r="C125" t="s">
        <v>1016</v>
      </c>
      <c r="D125" s="68">
        <v>50</v>
      </c>
      <c r="E125" s="68"/>
      <c r="F125" s="68"/>
      <c r="G125" s="68"/>
      <c r="H125" s="68"/>
      <c r="I125" s="68"/>
      <c r="J125" s="68"/>
      <c r="K125" s="68"/>
      <c r="L125" s="68"/>
      <c r="M125" s="68"/>
      <c r="N125" s="68"/>
      <c r="O125" s="68"/>
      <c r="P125" s="68"/>
      <c r="Q125" s="67">
        <f>SUM($C125:P125)</f>
        <v>50</v>
      </c>
      <c r="R125" s="106">
        <f t="shared" si="12"/>
        <v>3.4628005191430539E-3</v>
      </c>
    </row>
    <row r="126" spans="2:19" outlineLevel="1" x14ac:dyDescent="0.3">
      <c r="B126" t="s">
        <v>994</v>
      </c>
      <c r="C126" t="s">
        <v>1232</v>
      </c>
      <c r="D126" s="68"/>
      <c r="E126" s="68"/>
      <c r="F126" s="68"/>
      <c r="G126" s="68">
        <v>270.08</v>
      </c>
      <c r="H126" s="68">
        <v>270.08</v>
      </c>
      <c r="I126" s="68">
        <v>270.08</v>
      </c>
      <c r="J126" s="68"/>
      <c r="K126" s="68"/>
      <c r="L126" s="68"/>
      <c r="M126" s="68"/>
      <c r="N126" s="68"/>
      <c r="O126" s="68"/>
      <c r="P126" s="68"/>
      <c r="Q126" s="67">
        <f>SUM($C126:P126)</f>
        <v>810.24</v>
      </c>
      <c r="R126" s="106">
        <f t="shared" si="12"/>
        <v>5.6113989852609361E-2</v>
      </c>
    </row>
    <row r="127" spans="2:19" outlineLevel="1" x14ac:dyDescent="0.3">
      <c r="B127" t="s">
        <v>1020</v>
      </c>
      <c r="C127" t="s">
        <v>1234</v>
      </c>
      <c r="D127" s="68">
        <v>166.4</v>
      </c>
      <c r="E127" s="68">
        <v>166.4</v>
      </c>
      <c r="F127" s="68">
        <v>124.8</v>
      </c>
      <c r="G127" s="68">
        <v>124.8</v>
      </c>
      <c r="H127" s="68">
        <v>124.8</v>
      </c>
      <c r="I127" s="68">
        <v>124.8</v>
      </c>
      <c r="J127" s="68"/>
      <c r="K127" s="68"/>
      <c r="L127" s="68"/>
      <c r="M127" s="68"/>
      <c r="N127" s="68"/>
      <c r="O127" s="68"/>
      <c r="P127" s="68"/>
      <c r="Q127" s="67">
        <f>SUM($C127:P127)</f>
        <v>831.99999999999989</v>
      </c>
      <c r="R127" s="106">
        <f t="shared" si="12"/>
        <v>5.7621000638540407E-2</v>
      </c>
    </row>
    <row r="128" spans="2:19" outlineLevel="1" x14ac:dyDescent="0.3">
      <c r="B128" t="s">
        <v>1235</v>
      </c>
      <c r="C128" t="s">
        <v>1236</v>
      </c>
      <c r="D128" s="68">
        <v>31.2</v>
      </c>
      <c r="E128" s="68">
        <v>31.2</v>
      </c>
      <c r="F128" s="68"/>
      <c r="G128" s="68"/>
      <c r="H128" s="68"/>
      <c r="I128" s="68"/>
      <c r="J128" s="68"/>
      <c r="K128" s="68"/>
      <c r="L128" s="68"/>
      <c r="M128" s="68"/>
      <c r="N128" s="68"/>
      <c r="O128" s="68"/>
      <c r="P128" s="68"/>
      <c r="Q128" s="67">
        <f>SUM($C128:P128)</f>
        <v>62.4</v>
      </c>
      <c r="R128" s="106">
        <f t="shared" si="12"/>
        <v>4.3215750478905312E-3</v>
      </c>
    </row>
    <row r="129" spans="2:19" outlineLevel="1" x14ac:dyDescent="0.3">
      <c r="B129" t="s">
        <v>1050</v>
      </c>
      <c r="C129" t="s">
        <v>1236</v>
      </c>
      <c r="D129" s="68"/>
      <c r="E129" s="68"/>
      <c r="F129" s="68">
        <v>23.4</v>
      </c>
      <c r="G129" s="68">
        <v>23.4</v>
      </c>
      <c r="H129" s="68">
        <v>23.4</v>
      </c>
      <c r="I129" s="68">
        <v>23.4</v>
      </c>
      <c r="J129" s="68"/>
      <c r="K129" s="68"/>
      <c r="L129" s="68"/>
      <c r="M129" s="68"/>
      <c r="N129" s="68"/>
      <c r="O129" s="68"/>
      <c r="P129" s="68"/>
      <c r="Q129" s="67">
        <f>SUM($C129:P129)</f>
        <v>93.6</v>
      </c>
      <c r="R129" s="106">
        <f t="shared" si="12"/>
        <v>6.4823625718357959E-3</v>
      </c>
    </row>
    <row r="130" spans="2:19" outlineLevel="1" x14ac:dyDescent="0.3">
      <c r="B130" t="s">
        <v>996</v>
      </c>
      <c r="C130" t="s">
        <v>1237</v>
      </c>
      <c r="D130" s="68">
        <v>160.38999999999999</v>
      </c>
      <c r="E130" s="68">
        <v>156.62</v>
      </c>
      <c r="F130" s="68">
        <v>117.47</v>
      </c>
      <c r="G130" s="68">
        <v>111.53</v>
      </c>
      <c r="H130" s="68">
        <v>251.93</v>
      </c>
      <c r="I130" s="68">
        <v>111.53</v>
      </c>
      <c r="J130" s="68"/>
      <c r="K130" s="68"/>
      <c r="L130" s="68"/>
      <c r="M130" s="68"/>
      <c r="N130" s="68"/>
      <c r="O130" s="68"/>
      <c r="P130" s="68"/>
      <c r="Q130" s="67">
        <f>SUM($C130:P130)</f>
        <v>909.47</v>
      </c>
      <c r="R130" s="106">
        <f t="shared" si="12"/>
        <v>6.298626376290066E-2</v>
      </c>
    </row>
    <row r="131" spans="2:19" outlineLevel="1" x14ac:dyDescent="0.3">
      <c r="B131" t="s">
        <v>997</v>
      </c>
      <c r="C131" t="s">
        <v>1238</v>
      </c>
      <c r="D131" s="68">
        <v>11.5</v>
      </c>
      <c r="E131" s="68">
        <v>11.23</v>
      </c>
      <c r="F131" s="68">
        <v>8.42</v>
      </c>
      <c r="G131" s="68">
        <v>8</v>
      </c>
      <c r="H131" s="68">
        <v>18.07</v>
      </c>
      <c r="I131" s="68">
        <v>8</v>
      </c>
      <c r="J131" s="68"/>
      <c r="K131" s="68"/>
      <c r="L131" s="68"/>
      <c r="M131" s="68"/>
      <c r="N131" s="68"/>
      <c r="O131" s="68"/>
      <c r="P131" s="68"/>
      <c r="Q131" s="67">
        <f>SUM($C131:P131)</f>
        <v>65.22</v>
      </c>
      <c r="R131" s="106">
        <f t="shared" si="12"/>
        <v>4.5168769971701992E-3</v>
      </c>
    </row>
    <row r="132" spans="2:19" outlineLevel="1" x14ac:dyDescent="0.3">
      <c r="B132" t="s">
        <v>998</v>
      </c>
      <c r="C132" t="s">
        <v>1243</v>
      </c>
      <c r="D132" s="68">
        <v>57.51</v>
      </c>
      <c r="E132" s="68">
        <v>56.16</v>
      </c>
      <c r="F132" s="68">
        <v>42.12</v>
      </c>
      <c r="G132" s="68">
        <v>39.99</v>
      </c>
      <c r="H132" s="68">
        <v>90.33</v>
      </c>
      <c r="I132" s="68">
        <v>39.99</v>
      </c>
      <c r="J132" s="68"/>
      <c r="K132" s="68"/>
      <c r="L132" s="68"/>
      <c r="M132" s="68"/>
      <c r="N132" s="68"/>
      <c r="O132" s="68"/>
      <c r="P132" s="68"/>
      <c r="Q132" s="67">
        <f>SUM($C132:P132)</f>
        <v>326.10000000000002</v>
      </c>
      <c r="R132" s="106">
        <f t="shared" si="12"/>
        <v>2.2584384985850997E-2</v>
      </c>
    </row>
    <row r="133" spans="2:19" outlineLevel="1" x14ac:dyDescent="0.3">
      <c r="B133" t="s">
        <v>1000</v>
      </c>
      <c r="C133" t="s">
        <v>1240</v>
      </c>
      <c r="D133" s="68">
        <v>7.88</v>
      </c>
      <c r="E133" s="68">
        <v>7.7</v>
      </c>
      <c r="F133" s="68">
        <v>5.77</v>
      </c>
      <c r="G133" s="68">
        <v>5.48</v>
      </c>
      <c r="H133" s="68">
        <v>12.38</v>
      </c>
      <c r="I133" s="68">
        <v>5.48</v>
      </c>
      <c r="J133" s="68"/>
      <c r="K133" s="68"/>
      <c r="L133" s="68"/>
      <c r="M133" s="68"/>
      <c r="N133" s="68"/>
      <c r="O133" s="68"/>
      <c r="P133" s="68"/>
      <c r="Q133" s="67">
        <f>SUM($C133:P133)</f>
        <v>44.69</v>
      </c>
      <c r="R133" s="106">
        <f t="shared" si="12"/>
        <v>3.0950511040100611E-3</v>
      </c>
    </row>
    <row r="134" spans="2:19" outlineLevel="1" x14ac:dyDescent="0.3">
      <c r="B134" t="s">
        <v>1241</v>
      </c>
      <c r="C134" t="s">
        <v>1242</v>
      </c>
      <c r="D134" s="68">
        <v>149.1</v>
      </c>
      <c r="E134" s="68">
        <v>145.6</v>
      </c>
      <c r="F134" s="68">
        <v>109.2</v>
      </c>
      <c r="G134" s="68">
        <v>103.68</v>
      </c>
      <c r="H134" s="68">
        <v>234.2</v>
      </c>
      <c r="I134" s="68">
        <v>103.68</v>
      </c>
      <c r="J134" s="68"/>
      <c r="K134" s="68"/>
      <c r="L134" s="68"/>
      <c r="M134" s="68"/>
      <c r="N134" s="68"/>
      <c r="O134" s="68"/>
      <c r="P134" s="68"/>
      <c r="Q134" s="67">
        <f>SUM($C134:P134)</f>
        <v>845.46</v>
      </c>
      <c r="R134" s="106">
        <f t="shared" si="12"/>
        <v>5.8553186538293729E-2</v>
      </c>
    </row>
    <row r="135" spans="2:19" x14ac:dyDescent="0.3">
      <c r="B135" s="101" t="s">
        <v>1131</v>
      </c>
      <c r="C135" s="1" t="s">
        <v>1093</v>
      </c>
      <c r="D135" s="67">
        <f t="shared" ref="D135:Q135" si="13">SUM(D124:D134)</f>
        <v>2713.98</v>
      </c>
      <c r="E135" s="67">
        <f t="shared" si="13"/>
        <v>2654.9099999999994</v>
      </c>
      <c r="F135" s="67">
        <f t="shared" si="13"/>
        <v>1991.18</v>
      </c>
      <c r="G135" s="67">
        <f t="shared" si="13"/>
        <v>2246.9599999999996</v>
      </c>
      <c r="H135" s="67">
        <f t="shared" si="13"/>
        <v>2585.19</v>
      </c>
      <c r="I135" s="67">
        <f t="shared" si="13"/>
        <v>2246.9599999999996</v>
      </c>
      <c r="J135" s="67">
        <f t="shared" si="13"/>
        <v>0</v>
      </c>
      <c r="K135" s="67">
        <f t="shared" si="13"/>
        <v>0</v>
      </c>
      <c r="L135" s="67">
        <f t="shared" si="13"/>
        <v>0</v>
      </c>
      <c r="M135" s="67">
        <f t="shared" si="13"/>
        <v>0</v>
      </c>
      <c r="N135" s="67">
        <f t="shared" si="13"/>
        <v>0</v>
      </c>
      <c r="O135" s="67">
        <f t="shared" si="13"/>
        <v>0</v>
      </c>
      <c r="P135" s="67">
        <f t="shared" si="13"/>
        <v>0</v>
      </c>
      <c r="Q135" s="67">
        <f t="shared" si="13"/>
        <v>14439.18</v>
      </c>
      <c r="R135" s="106">
        <f t="shared" si="12"/>
        <v>1</v>
      </c>
      <c r="S135">
        <f>COUNTIF($D135:$P135,"&lt;&gt;0")</f>
        <v>6</v>
      </c>
    </row>
    <row r="136" spans="2:19" x14ac:dyDescent="0.3">
      <c r="D136" s="68"/>
      <c r="E136" s="68"/>
      <c r="F136" s="68"/>
      <c r="G136" s="68"/>
      <c r="H136" s="68"/>
      <c r="I136" s="68"/>
      <c r="J136" s="68"/>
      <c r="K136" s="68"/>
      <c r="L136" s="68"/>
      <c r="M136" s="68"/>
      <c r="N136" s="68"/>
      <c r="O136" s="68"/>
      <c r="P136" s="68"/>
      <c r="Q136" s="67"/>
    </row>
    <row r="137" spans="2:19" x14ac:dyDescent="0.3">
      <c r="B137" t="s">
        <v>1133</v>
      </c>
      <c r="C137" t="s">
        <v>1252</v>
      </c>
      <c r="D137" s="3" t="s">
        <v>1096</v>
      </c>
      <c r="E137" s="3" t="s">
        <v>1097</v>
      </c>
      <c r="F137" s="3" t="s">
        <v>1098</v>
      </c>
      <c r="G137" s="3" t="s">
        <v>1099</v>
      </c>
      <c r="H137" s="3" t="s">
        <v>1100</v>
      </c>
      <c r="I137" s="3" t="s">
        <v>1101</v>
      </c>
      <c r="J137" s="3" t="s">
        <v>1102</v>
      </c>
      <c r="K137" s="3" t="s">
        <v>1103</v>
      </c>
      <c r="L137" s="3" t="s">
        <v>1104</v>
      </c>
      <c r="M137" s="3" t="s">
        <v>1105</v>
      </c>
      <c r="N137" s="3" t="s">
        <v>1106</v>
      </c>
      <c r="O137" s="3" t="s">
        <v>1107</v>
      </c>
      <c r="P137" s="3" t="s">
        <v>1108</v>
      </c>
      <c r="Q137" s="57" t="s">
        <v>218</v>
      </c>
      <c r="R137" s="57" t="s">
        <v>1244</v>
      </c>
    </row>
    <row r="138" spans="2:19" outlineLevel="1" x14ac:dyDescent="0.3">
      <c r="B138" t="s">
        <v>1028</v>
      </c>
      <c r="C138" t="s">
        <v>892</v>
      </c>
      <c r="D138" s="68"/>
      <c r="E138" s="68"/>
      <c r="F138" s="68"/>
      <c r="G138" s="68">
        <v>10</v>
      </c>
      <c r="H138" s="68"/>
      <c r="I138" s="68">
        <v>3</v>
      </c>
      <c r="J138" s="68"/>
      <c r="K138" s="68"/>
      <c r="L138" s="68"/>
      <c r="M138" s="68"/>
      <c r="N138" s="68"/>
      <c r="O138" s="68"/>
      <c r="P138" s="68"/>
      <c r="Q138" s="67">
        <f>SUM($C138:P138)</f>
        <v>13</v>
      </c>
    </row>
    <row r="139" spans="2:19" outlineLevel="1" x14ac:dyDescent="0.3">
      <c r="B139" t="s">
        <v>1045</v>
      </c>
      <c r="C139" t="s">
        <v>892</v>
      </c>
      <c r="D139" s="68"/>
      <c r="E139" s="68"/>
      <c r="F139" s="68"/>
      <c r="G139" s="68">
        <v>15</v>
      </c>
      <c r="H139" s="68">
        <v>20</v>
      </c>
      <c r="I139" s="68"/>
      <c r="J139" s="68"/>
      <c r="K139" s="68"/>
      <c r="L139" s="68"/>
      <c r="M139" s="68"/>
      <c r="N139" s="68"/>
      <c r="O139" s="68"/>
      <c r="P139" s="68"/>
      <c r="Q139" s="67">
        <f>SUM($C139:P139)</f>
        <v>35</v>
      </c>
    </row>
    <row r="140" spans="2:19" outlineLevel="1" x14ac:dyDescent="0.3">
      <c r="B140" t="s">
        <v>1032</v>
      </c>
      <c r="C140" t="s">
        <v>892</v>
      </c>
      <c r="D140" s="68"/>
      <c r="E140" s="68"/>
      <c r="F140" s="68"/>
      <c r="G140" s="68"/>
      <c r="H140" s="68"/>
      <c r="I140" s="68">
        <v>20</v>
      </c>
      <c r="J140" s="68"/>
      <c r="K140" s="68"/>
      <c r="L140" s="68"/>
      <c r="M140" s="68"/>
      <c r="N140" s="68"/>
      <c r="O140" s="68"/>
      <c r="P140" s="68"/>
      <c r="Q140" s="67">
        <f>SUM($C140:P140)</f>
        <v>20</v>
      </c>
    </row>
    <row r="141" spans="2:19" outlineLevel="1" x14ac:dyDescent="0.3">
      <c r="B141" t="s">
        <v>1026</v>
      </c>
      <c r="C141" t="s">
        <v>892</v>
      </c>
      <c r="D141" s="68">
        <v>75.599999999999994</v>
      </c>
      <c r="E141" s="68">
        <v>72</v>
      </c>
      <c r="F141" s="68">
        <v>82.8</v>
      </c>
      <c r="G141" s="68">
        <v>89.2</v>
      </c>
      <c r="H141" s="68">
        <v>75.599999999999994</v>
      </c>
      <c r="I141" s="68">
        <v>102.2</v>
      </c>
      <c r="J141" s="68"/>
      <c r="K141" s="68"/>
      <c r="L141" s="68"/>
      <c r="M141" s="68"/>
      <c r="N141" s="68"/>
      <c r="O141" s="68"/>
      <c r="P141" s="68"/>
      <c r="Q141" s="67">
        <f>SUM($C141:P141)</f>
        <v>497.39999999999992</v>
      </c>
    </row>
    <row r="142" spans="2:19" outlineLevel="1" x14ac:dyDescent="0.3">
      <c r="B142" t="s">
        <v>1027</v>
      </c>
      <c r="C142" t="s">
        <v>892</v>
      </c>
      <c r="D142" s="68">
        <v>78</v>
      </c>
      <c r="E142" s="68">
        <v>78</v>
      </c>
      <c r="F142" s="68">
        <v>78</v>
      </c>
      <c r="G142" s="68">
        <v>88</v>
      </c>
      <c r="H142" s="68">
        <v>78</v>
      </c>
      <c r="I142" s="68">
        <v>101</v>
      </c>
      <c r="J142" s="68"/>
      <c r="K142" s="68"/>
      <c r="L142" s="68"/>
      <c r="M142" s="68"/>
      <c r="N142" s="68"/>
      <c r="O142" s="68"/>
      <c r="P142" s="68"/>
      <c r="Q142" s="67">
        <f>SUM($C142:P142)</f>
        <v>501</v>
      </c>
    </row>
    <row r="143" spans="2:19" outlineLevel="1" x14ac:dyDescent="0.3">
      <c r="B143" s="101" t="s">
        <v>1134</v>
      </c>
      <c r="D143" s="102">
        <v>75.599999999999994</v>
      </c>
      <c r="E143" s="102">
        <v>72</v>
      </c>
      <c r="F143" s="102">
        <v>82.8</v>
      </c>
      <c r="G143" s="102">
        <v>89.2</v>
      </c>
      <c r="H143" s="102">
        <v>75.599999999999994</v>
      </c>
      <c r="I143" s="102">
        <v>102.2</v>
      </c>
      <c r="J143" s="102">
        <v>0</v>
      </c>
      <c r="K143" s="102">
        <v>0</v>
      </c>
      <c r="L143" s="102">
        <v>0</v>
      </c>
      <c r="M143" s="102">
        <v>0</v>
      </c>
      <c r="N143" s="102">
        <v>0</v>
      </c>
      <c r="O143" s="102">
        <v>0</v>
      </c>
      <c r="P143" s="102">
        <v>0</v>
      </c>
      <c r="Q143" s="103">
        <v>497.39999999999992</v>
      </c>
    </row>
    <row r="144" spans="2:19" outlineLevel="1" x14ac:dyDescent="0.3">
      <c r="B144" t="s">
        <v>684</v>
      </c>
      <c r="C144" t="s">
        <v>1014</v>
      </c>
      <c r="D144" s="68">
        <v>1132</v>
      </c>
      <c r="E144" s="68">
        <v>1132</v>
      </c>
      <c r="F144" s="68">
        <v>1132</v>
      </c>
      <c r="G144" s="68">
        <v>1132</v>
      </c>
      <c r="H144" s="68">
        <v>1132</v>
      </c>
      <c r="I144" s="68">
        <v>1132</v>
      </c>
      <c r="J144" s="68"/>
      <c r="K144" s="68"/>
      <c r="L144" s="68"/>
      <c r="M144" s="68"/>
      <c r="N144" s="68"/>
      <c r="O144" s="68"/>
      <c r="P144" s="68"/>
      <c r="Q144" s="67">
        <f>SUM($C144:P144)</f>
        <v>6792</v>
      </c>
      <c r="R144" s="106">
        <f t="shared" ref="R144:R158" si="14">Q144/$Q$158</f>
        <v>0.65292562012072208</v>
      </c>
    </row>
    <row r="145" spans="2:19" outlineLevel="1" x14ac:dyDescent="0.3">
      <c r="B145" t="s">
        <v>1015</v>
      </c>
      <c r="C145" t="s">
        <v>1016</v>
      </c>
      <c r="D145" s="68">
        <v>60</v>
      </c>
      <c r="E145" s="68"/>
      <c r="F145" s="68"/>
      <c r="G145" s="68"/>
      <c r="H145" s="68"/>
      <c r="I145" s="68"/>
      <c r="J145" s="68"/>
      <c r="K145" s="68"/>
      <c r="L145" s="68"/>
      <c r="M145" s="68"/>
      <c r="N145" s="68"/>
      <c r="O145" s="68"/>
      <c r="P145" s="68"/>
      <c r="Q145" s="67">
        <f>SUM($C145:P145)</f>
        <v>60</v>
      </c>
      <c r="R145" s="106">
        <f t="shared" si="14"/>
        <v>5.7678941706777566E-3</v>
      </c>
    </row>
    <row r="146" spans="2:19" outlineLevel="1" x14ac:dyDescent="0.3">
      <c r="B146" t="s">
        <v>686</v>
      </c>
      <c r="C146" t="s">
        <v>1031</v>
      </c>
      <c r="D146" s="68"/>
      <c r="E146" s="68"/>
      <c r="F146" s="68"/>
      <c r="G146" s="68"/>
      <c r="H146" s="68"/>
      <c r="I146" s="68">
        <v>290.2</v>
      </c>
      <c r="J146" s="68"/>
      <c r="K146" s="68"/>
      <c r="L146" s="68"/>
      <c r="M146" s="68"/>
      <c r="N146" s="68"/>
      <c r="O146" s="68"/>
      <c r="P146" s="68"/>
      <c r="Q146" s="67">
        <f>SUM($C146:P146)</f>
        <v>290.2</v>
      </c>
      <c r="R146" s="106">
        <f t="shared" si="14"/>
        <v>2.789738147217808E-2</v>
      </c>
    </row>
    <row r="147" spans="2:19" outlineLevel="1" x14ac:dyDescent="0.3">
      <c r="B147" t="s">
        <v>683</v>
      </c>
      <c r="C147" t="s">
        <v>1017</v>
      </c>
      <c r="D147" s="68"/>
      <c r="E147" s="68"/>
      <c r="F147" s="68"/>
      <c r="G147" s="68">
        <v>145.1</v>
      </c>
      <c r="H147" s="68"/>
      <c r="I147" s="68">
        <v>43.53</v>
      </c>
      <c r="J147" s="68"/>
      <c r="K147" s="68"/>
      <c r="L147" s="68"/>
      <c r="M147" s="68"/>
      <c r="N147" s="68"/>
      <c r="O147" s="68"/>
      <c r="P147" s="68"/>
      <c r="Q147" s="67">
        <f>SUM($C147:P147)</f>
        <v>188.63</v>
      </c>
      <c r="R147" s="106">
        <f t="shared" si="14"/>
        <v>1.8133297956915755E-2</v>
      </c>
    </row>
    <row r="148" spans="2:19" outlineLevel="1" x14ac:dyDescent="0.3">
      <c r="B148" t="s">
        <v>685</v>
      </c>
      <c r="C148" t="s">
        <v>1044</v>
      </c>
      <c r="D148" s="68"/>
      <c r="E148" s="68"/>
      <c r="F148" s="68"/>
      <c r="G148" s="68">
        <v>87.06</v>
      </c>
      <c r="H148" s="68">
        <v>116.08</v>
      </c>
      <c r="I148" s="68"/>
      <c r="J148" s="68"/>
      <c r="K148" s="68"/>
      <c r="L148" s="68"/>
      <c r="M148" s="68"/>
      <c r="N148" s="68"/>
      <c r="O148" s="68"/>
      <c r="P148" s="68"/>
      <c r="Q148" s="67">
        <f>SUM($C148:P148)</f>
        <v>203.14</v>
      </c>
      <c r="R148" s="106">
        <f t="shared" si="14"/>
        <v>1.9528167030524655E-2</v>
      </c>
    </row>
    <row r="149" spans="2:19" outlineLevel="1" x14ac:dyDescent="0.3">
      <c r="B149" t="s">
        <v>994</v>
      </c>
      <c r="C149" t="s">
        <v>1232</v>
      </c>
      <c r="D149" s="68"/>
      <c r="E149" s="68"/>
      <c r="F149" s="68"/>
      <c r="G149" s="68">
        <v>227.86</v>
      </c>
      <c r="H149" s="68">
        <v>202.32999999999998</v>
      </c>
      <c r="I149" s="68">
        <v>209.98</v>
      </c>
      <c r="J149" s="68"/>
      <c r="K149" s="68"/>
      <c r="L149" s="68"/>
      <c r="M149" s="68"/>
      <c r="N149" s="68"/>
      <c r="O149" s="68"/>
      <c r="P149" s="68"/>
      <c r="Q149" s="67">
        <f>SUM($C149:P149)</f>
        <v>640.16999999999996</v>
      </c>
      <c r="R149" s="106">
        <f t="shared" si="14"/>
        <v>6.1540546854046321E-2</v>
      </c>
    </row>
    <row r="150" spans="2:19" outlineLevel="1" x14ac:dyDescent="0.3">
      <c r="B150" t="s">
        <v>1020</v>
      </c>
      <c r="C150" t="s">
        <v>1234</v>
      </c>
      <c r="D150" s="68">
        <v>90.56</v>
      </c>
      <c r="E150" s="68">
        <v>90.56</v>
      </c>
      <c r="F150" s="68">
        <v>90.56</v>
      </c>
      <c r="G150" s="68">
        <v>102.17</v>
      </c>
      <c r="H150" s="68">
        <v>90.56</v>
      </c>
      <c r="I150" s="68">
        <v>117.26</v>
      </c>
      <c r="J150" s="68"/>
      <c r="K150" s="68"/>
      <c r="L150" s="68"/>
      <c r="M150" s="68"/>
      <c r="N150" s="68"/>
      <c r="O150" s="68"/>
      <c r="P150" s="68"/>
      <c r="Q150" s="67">
        <f>SUM($C150:P150)</f>
        <v>581.67000000000007</v>
      </c>
      <c r="R150" s="106">
        <f t="shared" si="14"/>
        <v>5.5916850037635517E-2</v>
      </c>
    </row>
    <row r="151" spans="2:19" outlineLevel="1" x14ac:dyDescent="0.3">
      <c r="B151" t="s">
        <v>1235</v>
      </c>
      <c r="C151" t="s">
        <v>1236</v>
      </c>
      <c r="D151" s="68">
        <v>16.98</v>
      </c>
      <c r="E151" s="68">
        <v>16.98</v>
      </c>
      <c r="F151" s="68"/>
      <c r="G151" s="68"/>
      <c r="H151" s="68"/>
      <c r="I151" s="68"/>
      <c r="J151" s="68"/>
      <c r="K151" s="68"/>
      <c r="L151" s="68"/>
      <c r="M151" s="68"/>
      <c r="N151" s="68"/>
      <c r="O151" s="68"/>
      <c r="P151" s="68"/>
      <c r="Q151" s="67">
        <f>SUM($C151:P151)</f>
        <v>33.96</v>
      </c>
      <c r="R151" s="106">
        <f t="shared" si="14"/>
        <v>3.2646281006036104E-3</v>
      </c>
    </row>
    <row r="152" spans="2:19" outlineLevel="1" x14ac:dyDescent="0.3">
      <c r="B152" t="s">
        <v>1050</v>
      </c>
      <c r="C152" t="s">
        <v>1236</v>
      </c>
      <c r="D152" s="68"/>
      <c r="E152" s="68"/>
      <c r="F152" s="68">
        <v>16.98</v>
      </c>
      <c r="G152" s="68">
        <v>19.16</v>
      </c>
      <c r="H152" s="68">
        <v>16.98</v>
      </c>
      <c r="I152" s="68">
        <v>17.63</v>
      </c>
      <c r="J152" s="68"/>
      <c r="K152" s="68"/>
      <c r="L152" s="68"/>
      <c r="M152" s="68"/>
      <c r="N152" s="68"/>
      <c r="O152" s="68"/>
      <c r="P152" s="68"/>
      <c r="Q152" s="67">
        <f>SUM($C152:P152)</f>
        <v>70.75</v>
      </c>
      <c r="R152" s="106">
        <f t="shared" si="14"/>
        <v>6.8013085429241881E-3</v>
      </c>
    </row>
    <row r="153" spans="2:19" outlineLevel="1" x14ac:dyDescent="0.3">
      <c r="B153" t="s">
        <v>996</v>
      </c>
      <c r="C153" t="s">
        <v>1237</v>
      </c>
      <c r="D153" s="68">
        <v>89.76</v>
      </c>
      <c r="E153" s="68">
        <v>85.24</v>
      </c>
      <c r="F153" s="68">
        <v>85.24</v>
      </c>
      <c r="G153" s="68">
        <v>98.38</v>
      </c>
      <c r="H153" s="68">
        <v>173.81</v>
      </c>
      <c r="I153" s="68">
        <v>107.62</v>
      </c>
      <c r="J153" s="68"/>
      <c r="K153" s="68"/>
      <c r="L153" s="68"/>
      <c r="M153" s="68"/>
      <c r="N153" s="68"/>
      <c r="O153" s="68"/>
      <c r="P153" s="68"/>
      <c r="Q153" s="67">
        <f>SUM($C153:P153)</f>
        <v>640.05000000000007</v>
      </c>
      <c r="R153" s="106">
        <f t="shared" si="14"/>
        <v>6.1529011065704971E-2</v>
      </c>
    </row>
    <row r="154" spans="2:19" outlineLevel="1" x14ac:dyDescent="0.3">
      <c r="B154" t="s">
        <v>997</v>
      </c>
      <c r="C154" t="s">
        <v>1238</v>
      </c>
      <c r="D154" s="68">
        <v>6.44</v>
      </c>
      <c r="E154" s="68">
        <v>6.11</v>
      </c>
      <c r="F154" s="68">
        <v>6.11</v>
      </c>
      <c r="G154" s="68">
        <v>7.06</v>
      </c>
      <c r="H154" s="68">
        <v>12.46</v>
      </c>
      <c r="I154" s="68">
        <v>7.72</v>
      </c>
      <c r="J154" s="68"/>
      <c r="K154" s="68"/>
      <c r="L154" s="68"/>
      <c r="M154" s="68"/>
      <c r="N154" s="68"/>
      <c r="O154" s="68"/>
      <c r="P154" s="68"/>
      <c r="Q154" s="67">
        <f>SUM($C154:P154)</f>
        <v>45.9</v>
      </c>
      <c r="R154" s="106">
        <f t="shared" si="14"/>
        <v>4.4124390405684832E-3</v>
      </c>
    </row>
    <row r="155" spans="2:19" outlineLevel="1" x14ac:dyDescent="0.3">
      <c r="B155" t="s">
        <v>998</v>
      </c>
      <c r="C155" t="s">
        <v>1243</v>
      </c>
      <c r="D155" s="68">
        <v>32.18</v>
      </c>
      <c r="E155" s="68">
        <v>30.56</v>
      </c>
      <c r="F155" s="68">
        <v>30.56</v>
      </c>
      <c r="G155" s="68">
        <v>35.28</v>
      </c>
      <c r="H155" s="68">
        <v>62.32</v>
      </c>
      <c r="I155" s="68">
        <v>38.590000000000003</v>
      </c>
      <c r="J155" s="68"/>
      <c r="K155" s="68"/>
      <c r="L155" s="68"/>
      <c r="M155" s="68"/>
      <c r="N155" s="68"/>
      <c r="O155" s="68"/>
      <c r="P155" s="68"/>
      <c r="Q155" s="67">
        <f>SUM($C155:P155)</f>
        <v>229.48999999999998</v>
      </c>
      <c r="R155" s="106">
        <f t="shared" si="14"/>
        <v>2.2061233887147303E-2</v>
      </c>
    </row>
    <row r="156" spans="2:19" outlineLevel="1" x14ac:dyDescent="0.3">
      <c r="B156" t="s">
        <v>1000</v>
      </c>
      <c r="C156" t="s">
        <v>1240</v>
      </c>
      <c r="D156" s="68">
        <v>4.41</v>
      </c>
      <c r="E156" s="68">
        <v>4.1900000000000004</v>
      </c>
      <c r="F156" s="68">
        <v>4.1900000000000004</v>
      </c>
      <c r="G156" s="68">
        <v>4.83</v>
      </c>
      <c r="H156" s="68">
        <v>8.5399999999999991</v>
      </c>
      <c r="I156" s="68">
        <v>5.29</v>
      </c>
      <c r="J156" s="68"/>
      <c r="K156" s="68"/>
      <c r="L156" s="68"/>
      <c r="M156" s="68"/>
      <c r="N156" s="68"/>
      <c r="O156" s="68"/>
      <c r="P156" s="68"/>
      <c r="Q156" s="67">
        <f>SUM($C156:P156)</f>
        <v>31.450000000000003</v>
      </c>
      <c r="R156" s="106">
        <f t="shared" si="14"/>
        <v>3.0233378611302575E-3</v>
      </c>
    </row>
    <row r="157" spans="2:19" outlineLevel="1" x14ac:dyDescent="0.3">
      <c r="B157" t="s">
        <v>1241</v>
      </c>
      <c r="C157" t="s">
        <v>1242</v>
      </c>
      <c r="D157" s="68">
        <v>83.44</v>
      </c>
      <c r="E157" s="68">
        <v>79.239999999999995</v>
      </c>
      <c r="F157" s="68">
        <v>79.239999999999995</v>
      </c>
      <c r="G157" s="68">
        <v>91.46</v>
      </c>
      <c r="H157" s="68">
        <v>161.57</v>
      </c>
      <c r="I157" s="68">
        <v>100.05</v>
      </c>
      <c r="J157" s="68"/>
      <c r="K157" s="68"/>
      <c r="L157" s="68"/>
      <c r="M157" s="68"/>
      <c r="N157" s="68"/>
      <c r="O157" s="68"/>
      <c r="P157" s="68"/>
      <c r="Q157" s="67">
        <f>SUM($C157:P157)</f>
        <v>595</v>
      </c>
      <c r="R157" s="106">
        <f t="shared" si="14"/>
        <v>5.7198283859221086E-2</v>
      </c>
    </row>
    <row r="158" spans="2:19" x14ac:dyDescent="0.3">
      <c r="B158" s="101" t="s">
        <v>1135</v>
      </c>
      <c r="C158" s="1" t="s">
        <v>1093</v>
      </c>
      <c r="D158" s="67">
        <f t="shared" ref="D158:Q158" si="15">SUM(D144:D157)</f>
        <v>1515.7700000000002</v>
      </c>
      <c r="E158" s="67">
        <f t="shared" si="15"/>
        <v>1444.8799999999999</v>
      </c>
      <c r="F158" s="67">
        <f t="shared" si="15"/>
        <v>1444.8799999999999</v>
      </c>
      <c r="G158" s="67">
        <f t="shared" si="15"/>
        <v>1950.36</v>
      </c>
      <c r="H158" s="67">
        <f t="shared" si="15"/>
        <v>1976.6499999999996</v>
      </c>
      <c r="I158" s="67">
        <f t="shared" si="15"/>
        <v>2069.8700000000003</v>
      </c>
      <c r="J158" s="67">
        <f t="shared" si="15"/>
        <v>0</v>
      </c>
      <c r="K158" s="67">
        <f t="shared" si="15"/>
        <v>0</v>
      </c>
      <c r="L158" s="67">
        <f t="shared" si="15"/>
        <v>0</v>
      </c>
      <c r="M158" s="67">
        <f t="shared" si="15"/>
        <v>0</v>
      </c>
      <c r="N158" s="67">
        <f t="shared" si="15"/>
        <v>0</v>
      </c>
      <c r="O158" s="67">
        <f t="shared" si="15"/>
        <v>0</v>
      </c>
      <c r="P158" s="67">
        <f t="shared" si="15"/>
        <v>0</v>
      </c>
      <c r="Q158" s="67">
        <f t="shared" si="15"/>
        <v>10402.41</v>
      </c>
      <c r="R158" s="106">
        <f t="shared" si="14"/>
        <v>1</v>
      </c>
      <c r="S158">
        <f>COUNTIF($D158:$P158,"&lt;&gt;0")</f>
        <v>6</v>
      </c>
    </row>
    <row r="159" spans="2:19" x14ac:dyDescent="0.3">
      <c r="D159" s="68"/>
      <c r="E159" s="68"/>
      <c r="F159" s="68"/>
      <c r="G159" s="68"/>
      <c r="H159" s="68"/>
      <c r="I159" s="68"/>
      <c r="J159" s="68"/>
      <c r="K159" s="68"/>
      <c r="L159" s="68"/>
      <c r="M159" s="68"/>
      <c r="N159" s="68"/>
      <c r="O159" s="68"/>
      <c r="P159" s="68"/>
      <c r="Q159" s="67"/>
    </row>
    <row r="160" spans="2:19" x14ac:dyDescent="0.3">
      <c r="B160" t="s">
        <v>1137</v>
      </c>
      <c r="C160" t="s">
        <v>1253</v>
      </c>
      <c r="D160" s="3" t="s">
        <v>1096</v>
      </c>
      <c r="E160" s="3" t="s">
        <v>1097</v>
      </c>
      <c r="F160" s="3" t="s">
        <v>1098</v>
      </c>
      <c r="G160" s="3" t="s">
        <v>1099</v>
      </c>
      <c r="H160" s="3" t="s">
        <v>1100</v>
      </c>
      <c r="I160" s="3" t="s">
        <v>1101</v>
      </c>
      <c r="J160" s="3" t="s">
        <v>1102</v>
      </c>
      <c r="K160" s="3" t="s">
        <v>1103</v>
      </c>
      <c r="L160" s="3" t="s">
        <v>1104</v>
      </c>
      <c r="M160" s="3" t="s">
        <v>1105</v>
      </c>
      <c r="N160" s="3" t="s">
        <v>1106</v>
      </c>
      <c r="O160" s="3" t="s">
        <v>1107</v>
      </c>
      <c r="P160" s="3" t="s">
        <v>1108</v>
      </c>
      <c r="Q160" s="57" t="s">
        <v>218</v>
      </c>
      <c r="R160" s="57" t="s">
        <v>1244</v>
      </c>
    </row>
    <row r="161" spans="2:18" outlineLevel="1" x14ac:dyDescent="0.3">
      <c r="B161" t="s">
        <v>1052</v>
      </c>
      <c r="C161" t="s">
        <v>892</v>
      </c>
      <c r="D161" s="68"/>
      <c r="E161" s="68"/>
      <c r="F161" s="68">
        <v>20</v>
      </c>
      <c r="G161" s="68">
        <v>46</v>
      </c>
      <c r="H161" s="68">
        <v>60</v>
      </c>
      <c r="I161" s="68"/>
      <c r="J161" s="68"/>
      <c r="K161" s="68"/>
      <c r="L161" s="68"/>
      <c r="M161" s="68"/>
      <c r="N161" s="68"/>
      <c r="O161" s="68"/>
      <c r="P161" s="68"/>
      <c r="Q161" s="67">
        <f>SUM($C161:P161)</f>
        <v>126</v>
      </c>
    </row>
    <row r="162" spans="2:18" outlineLevel="1" x14ac:dyDescent="0.3">
      <c r="B162" t="s">
        <v>1032</v>
      </c>
      <c r="C162" t="s">
        <v>892</v>
      </c>
      <c r="D162" s="68"/>
      <c r="E162" s="68"/>
      <c r="F162" s="68"/>
      <c r="G162" s="68"/>
      <c r="H162" s="68">
        <v>5.05</v>
      </c>
      <c r="I162" s="68"/>
      <c r="J162" s="68"/>
      <c r="K162" s="68"/>
      <c r="L162" s="68"/>
      <c r="M162" s="68"/>
      <c r="N162" s="68"/>
      <c r="O162" s="68"/>
      <c r="P162" s="68"/>
      <c r="Q162" s="67">
        <f>SUM($C162:P162)</f>
        <v>5.05</v>
      </c>
    </row>
    <row r="163" spans="2:18" outlineLevel="1" x14ac:dyDescent="0.3">
      <c r="B163" t="s">
        <v>1026</v>
      </c>
      <c r="C163" t="s">
        <v>892</v>
      </c>
      <c r="D163" s="68"/>
      <c r="E163" s="68"/>
      <c r="F163" s="68">
        <v>20</v>
      </c>
      <c r="G163" s="68">
        <v>46</v>
      </c>
      <c r="H163" s="68">
        <v>65.05</v>
      </c>
      <c r="I163" s="68"/>
      <c r="J163" s="68"/>
      <c r="K163" s="68"/>
      <c r="L163" s="68"/>
      <c r="M163" s="68"/>
      <c r="N163" s="68"/>
      <c r="O163" s="68"/>
      <c r="P163" s="68"/>
      <c r="Q163" s="67">
        <f>SUM($C163:P163)</f>
        <v>131.05000000000001</v>
      </c>
    </row>
    <row r="164" spans="2:18" outlineLevel="1" x14ac:dyDescent="0.3">
      <c r="B164" t="s">
        <v>1027</v>
      </c>
      <c r="C164" t="s">
        <v>892</v>
      </c>
      <c r="D164" s="68"/>
      <c r="E164" s="68"/>
      <c r="F164" s="68">
        <v>20</v>
      </c>
      <c r="G164" s="68">
        <v>46</v>
      </c>
      <c r="H164" s="68">
        <v>65</v>
      </c>
      <c r="I164" s="68"/>
      <c r="J164" s="68"/>
      <c r="K164" s="68"/>
      <c r="L164" s="68"/>
      <c r="M164" s="68"/>
      <c r="N164" s="68"/>
      <c r="O164" s="68"/>
      <c r="P164" s="68"/>
      <c r="Q164" s="67">
        <f>SUM($C164:P164)</f>
        <v>131</v>
      </c>
    </row>
    <row r="165" spans="2:18" outlineLevel="1" x14ac:dyDescent="0.3">
      <c r="B165" s="101" t="s">
        <v>1138</v>
      </c>
      <c r="D165" s="102">
        <v>0</v>
      </c>
      <c r="E165" s="102">
        <v>0</v>
      </c>
      <c r="F165" s="102">
        <v>20</v>
      </c>
      <c r="G165" s="102">
        <v>46</v>
      </c>
      <c r="H165" s="102">
        <v>65.05</v>
      </c>
      <c r="I165" s="102">
        <v>0</v>
      </c>
      <c r="J165" s="102">
        <v>0</v>
      </c>
      <c r="K165" s="102">
        <v>0</v>
      </c>
      <c r="L165" s="102">
        <v>0</v>
      </c>
      <c r="M165" s="102">
        <v>0</v>
      </c>
      <c r="N165" s="102">
        <v>0</v>
      </c>
      <c r="O165" s="102">
        <v>0</v>
      </c>
      <c r="P165" s="102">
        <v>0</v>
      </c>
      <c r="Q165" s="103">
        <v>131.05000000000001</v>
      </c>
    </row>
    <row r="166" spans="2:18" outlineLevel="1" x14ac:dyDescent="0.3">
      <c r="B166" t="s">
        <v>684</v>
      </c>
      <c r="C166" t="s">
        <v>1014</v>
      </c>
      <c r="D166" s="68"/>
      <c r="E166" s="68"/>
      <c r="F166" s="68">
        <v>290.2</v>
      </c>
      <c r="G166" s="68">
        <v>667.46</v>
      </c>
      <c r="H166" s="68">
        <v>870.6</v>
      </c>
      <c r="I166" s="68"/>
      <c r="J166" s="68"/>
      <c r="K166" s="68"/>
      <c r="L166" s="68"/>
      <c r="M166" s="68"/>
      <c r="N166" s="68"/>
      <c r="O166" s="68"/>
      <c r="P166" s="68"/>
      <c r="Q166" s="67">
        <f>SUM($C166:P166)</f>
        <v>1828.2600000000002</v>
      </c>
      <c r="R166" s="106">
        <f t="shared" ref="R166:R178" si="16">Q166/$Q$178</f>
        <v>0.61960422816358196</v>
      </c>
    </row>
    <row r="167" spans="2:18" outlineLevel="1" x14ac:dyDescent="0.3">
      <c r="B167" t="s">
        <v>1015</v>
      </c>
      <c r="C167" t="s">
        <v>1016</v>
      </c>
      <c r="D167" s="68">
        <v>50</v>
      </c>
      <c r="E167" s="68"/>
      <c r="F167" s="68">
        <v>25</v>
      </c>
      <c r="G167" s="68"/>
      <c r="H167" s="68"/>
      <c r="I167" s="68"/>
      <c r="J167" s="68"/>
      <c r="K167" s="68"/>
      <c r="L167" s="68"/>
      <c r="M167" s="68"/>
      <c r="N167" s="68"/>
      <c r="O167" s="68"/>
      <c r="P167" s="68"/>
      <c r="Q167" s="67">
        <f>SUM($C167:P167)</f>
        <v>75</v>
      </c>
      <c r="R167" s="106">
        <f t="shared" si="16"/>
        <v>2.5417783637047598E-2</v>
      </c>
    </row>
    <row r="168" spans="2:18" outlineLevel="1" x14ac:dyDescent="0.3">
      <c r="B168" t="s">
        <v>686</v>
      </c>
      <c r="C168" t="s">
        <v>1031</v>
      </c>
      <c r="D168" s="68"/>
      <c r="E168" s="68"/>
      <c r="F168" s="68"/>
      <c r="G168" s="68"/>
      <c r="H168" s="68">
        <v>73.28</v>
      </c>
      <c r="I168" s="68"/>
      <c r="J168" s="68"/>
      <c r="K168" s="68"/>
      <c r="L168" s="68"/>
      <c r="M168" s="68"/>
      <c r="N168" s="68"/>
      <c r="O168" s="68"/>
      <c r="P168" s="68"/>
      <c r="Q168" s="67">
        <f>SUM($C168:P168)</f>
        <v>73.28</v>
      </c>
      <c r="R168" s="106">
        <f t="shared" si="16"/>
        <v>2.4834869132304638E-2</v>
      </c>
    </row>
    <row r="169" spans="2:18" outlineLevel="1" x14ac:dyDescent="0.3">
      <c r="B169" t="s">
        <v>1048</v>
      </c>
      <c r="C169" t="s">
        <v>1049</v>
      </c>
      <c r="D169" s="68"/>
      <c r="E169" s="68"/>
      <c r="F169" s="68">
        <v>5</v>
      </c>
      <c r="G169" s="68"/>
      <c r="H169" s="68">
        <v>25</v>
      </c>
      <c r="I169" s="68"/>
      <c r="J169" s="68"/>
      <c r="K169" s="68"/>
      <c r="L169" s="68"/>
      <c r="M169" s="68"/>
      <c r="N169" s="68"/>
      <c r="O169" s="68"/>
      <c r="P169" s="68"/>
      <c r="Q169" s="67">
        <f>SUM($C169:P169)</f>
        <v>30</v>
      </c>
      <c r="R169" s="106">
        <f t="shared" si="16"/>
        <v>1.0167113454819039E-2</v>
      </c>
    </row>
    <row r="170" spans="2:18" outlineLevel="1" x14ac:dyDescent="0.3">
      <c r="B170" t="s">
        <v>994</v>
      </c>
      <c r="C170" t="s">
        <v>1232</v>
      </c>
      <c r="D170" s="68"/>
      <c r="E170" s="68"/>
      <c r="F170" s="68"/>
      <c r="G170" s="68">
        <v>117.51</v>
      </c>
      <c r="H170" s="68">
        <v>160.57</v>
      </c>
      <c r="I170" s="68"/>
      <c r="J170" s="68"/>
      <c r="K170" s="68"/>
      <c r="L170" s="68"/>
      <c r="M170" s="68"/>
      <c r="N170" s="68"/>
      <c r="O170" s="68"/>
      <c r="P170" s="68"/>
      <c r="Q170" s="67">
        <f>SUM($C170:P170)</f>
        <v>278.08</v>
      </c>
      <c r="R170" s="106">
        <f t="shared" si="16"/>
        <v>9.424236365053594E-2</v>
      </c>
    </row>
    <row r="171" spans="2:18" outlineLevel="1" x14ac:dyDescent="0.3">
      <c r="B171" t="s">
        <v>1020</v>
      </c>
      <c r="C171" t="s">
        <v>1234</v>
      </c>
      <c r="D171" s="68"/>
      <c r="E171" s="68"/>
      <c r="F171" s="68">
        <v>23.22</v>
      </c>
      <c r="G171" s="68">
        <v>53.4</v>
      </c>
      <c r="H171" s="68">
        <v>75.510000000000005</v>
      </c>
      <c r="I171" s="68"/>
      <c r="J171" s="68"/>
      <c r="K171" s="68"/>
      <c r="L171" s="68"/>
      <c r="M171" s="68"/>
      <c r="N171" s="68"/>
      <c r="O171" s="68"/>
      <c r="P171" s="68"/>
      <c r="Q171" s="67">
        <f>SUM($C171:P171)</f>
        <v>152.13</v>
      </c>
      <c r="R171" s="106">
        <f t="shared" si="16"/>
        <v>5.1557432329387344E-2</v>
      </c>
    </row>
    <row r="172" spans="2:18" outlineLevel="1" x14ac:dyDescent="0.3">
      <c r="B172" t="s">
        <v>1050</v>
      </c>
      <c r="C172" t="s">
        <v>1236</v>
      </c>
      <c r="D172" s="68"/>
      <c r="E172" s="68"/>
      <c r="F172" s="68">
        <v>4.3499999999999996</v>
      </c>
      <c r="G172" s="68">
        <v>10.01</v>
      </c>
      <c r="H172" s="68">
        <v>13.06</v>
      </c>
      <c r="I172" s="68"/>
      <c r="J172" s="68"/>
      <c r="K172" s="68"/>
      <c r="L172" s="68"/>
      <c r="M172" s="68"/>
      <c r="N172" s="68"/>
      <c r="O172" s="68"/>
      <c r="P172" s="68"/>
      <c r="Q172" s="67">
        <f>SUM($C172:P172)</f>
        <v>27.42</v>
      </c>
      <c r="R172" s="106">
        <f t="shared" si="16"/>
        <v>9.2927416977046026E-3</v>
      </c>
    </row>
    <row r="173" spans="2:18" outlineLevel="1" x14ac:dyDescent="0.3">
      <c r="B173" t="s">
        <v>996</v>
      </c>
      <c r="C173" t="s">
        <v>1237</v>
      </c>
      <c r="D173" s="68"/>
      <c r="E173" s="68"/>
      <c r="F173" s="68">
        <v>27.5</v>
      </c>
      <c r="G173" s="68">
        <v>48.03</v>
      </c>
      <c r="H173" s="68">
        <v>82.79</v>
      </c>
      <c r="I173" s="68"/>
      <c r="J173" s="68"/>
      <c r="K173" s="68"/>
      <c r="L173" s="68"/>
      <c r="M173" s="68"/>
      <c r="N173" s="68"/>
      <c r="O173" s="68"/>
      <c r="P173" s="68"/>
      <c r="Q173" s="67">
        <f>SUM($C173:P173)</f>
        <v>158.32</v>
      </c>
      <c r="R173" s="106">
        <f t="shared" si="16"/>
        <v>5.3655246738898342E-2</v>
      </c>
    </row>
    <row r="174" spans="2:18" outlineLevel="1" x14ac:dyDescent="0.3">
      <c r="B174" t="s">
        <v>997</v>
      </c>
      <c r="C174" t="s">
        <v>1238</v>
      </c>
      <c r="D174" s="68"/>
      <c r="E174" s="68"/>
      <c r="F174" s="68">
        <v>1.97</v>
      </c>
      <c r="G174" s="68">
        <v>3.44</v>
      </c>
      <c r="H174" s="68">
        <v>5.94</v>
      </c>
      <c r="I174" s="68"/>
      <c r="J174" s="68"/>
      <c r="K174" s="68"/>
      <c r="L174" s="68"/>
      <c r="M174" s="68"/>
      <c r="N174" s="68"/>
      <c r="O174" s="68"/>
      <c r="P174" s="68"/>
      <c r="Q174" s="67">
        <f>SUM($C174:P174)</f>
        <v>11.350000000000001</v>
      </c>
      <c r="R174" s="106">
        <f t="shared" si="16"/>
        <v>3.8465579237398702E-3</v>
      </c>
    </row>
    <row r="175" spans="2:18" outlineLevel="1" x14ac:dyDescent="0.3">
      <c r="B175" t="s">
        <v>999</v>
      </c>
      <c r="C175" t="s">
        <v>1239</v>
      </c>
      <c r="D175" s="68"/>
      <c r="E175" s="68"/>
      <c r="F175" s="68">
        <v>28.12</v>
      </c>
      <c r="G175" s="68">
        <v>49.12</v>
      </c>
      <c r="H175" s="68">
        <v>84.66</v>
      </c>
      <c r="I175" s="68"/>
      <c r="J175" s="68"/>
      <c r="K175" s="68"/>
      <c r="L175" s="68"/>
      <c r="M175" s="68"/>
      <c r="N175" s="68"/>
      <c r="O175" s="68"/>
      <c r="P175" s="68"/>
      <c r="Q175" s="67">
        <f>SUM($C175:P175)</f>
        <v>161.89999999999998</v>
      </c>
      <c r="R175" s="106">
        <f t="shared" si="16"/>
        <v>5.4868522277840073E-2</v>
      </c>
    </row>
    <row r="176" spans="2:18" outlineLevel="1" x14ac:dyDescent="0.3">
      <c r="B176" t="s">
        <v>1000</v>
      </c>
      <c r="C176" t="s">
        <v>1240</v>
      </c>
      <c r="D176" s="68"/>
      <c r="E176" s="68"/>
      <c r="F176" s="68">
        <v>1.35</v>
      </c>
      <c r="G176" s="68">
        <v>2.36</v>
      </c>
      <c r="H176" s="68">
        <v>4.07</v>
      </c>
      <c r="I176" s="68"/>
      <c r="J176" s="68"/>
      <c r="K176" s="68"/>
      <c r="L176" s="68"/>
      <c r="M176" s="68"/>
      <c r="N176" s="68"/>
      <c r="O176" s="68"/>
      <c r="P176" s="68"/>
      <c r="Q176" s="67">
        <f>SUM($C176:P176)</f>
        <v>7.78</v>
      </c>
      <c r="R176" s="106">
        <f t="shared" si="16"/>
        <v>2.6366714226164043E-3</v>
      </c>
    </row>
    <row r="177" spans="2:19" outlineLevel="1" x14ac:dyDescent="0.3">
      <c r="B177" t="s">
        <v>1241</v>
      </c>
      <c r="C177" t="s">
        <v>1242</v>
      </c>
      <c r="D177" s="68"/>
      <c r="E177" s="68"/>
      <c r="F177" s="68">
        <v>25.56</v>
      </c>
      <c r="G177" s="68">
        <v>44.65</v>
      </c>
      <c r="H177" s="68">
        <v>76.959999999999994</v>
      </c>
      <c r="I177" s="68"/>
      <c r="J177" s="68"/>
      <c r="K177" s="68"/>
      <c r="L177" s="68"/>
      <c r="M177" s="68"/>
      <c r="N177" s="68"/>
      <c r="O177" s="68"/>
      <c r="P177" s="68"/>
      <c r="Q177" s="67">
        <f>SUM($C177:P177)</f>
        <v>147.16999999999999</v>
      </c>
      <c r="R177" s="106">
        <f t="shared" si="16"/>
        <v>4.9876469571523925E-2</v>
      </c>
    </row>
    <row r="178" spans="2:19" x14ac:dyDescent="0.3">
      <c r="B178" s="101" t="s">
        <v>1139</v>
      </c>
      <c r="C178" s="1" t="s">
        <v>1093</v>
      </c>
      <c r="D178" s="67">
        <f t="shared" ref="D178:Q178" si="17">SUM(D166:D177)</f>
        <v>50</v>
      </c>
      <c r="E178" s="67">
        <f t="shared" si="17"/>
        <v>0</v>
      </c>
      <c r="F178" s="67">
        <f t="shared" si="17"/>
        <v>432.27000000000004</v>
      </c>
      <c r="G178" s="67">
        <f t="shared" si="17"/>
        <v>995.98</v>
      </c>
      <c r="H178" s="67">
        <f t="shared" si="17"/>
        <v>1472.44</v>
      </c>
      <c r="I178" s="67">
        <f t="shared" si="17"/>
        <v>0</v>
      </c>
      <c r="J178" s="67">
        <f t="shared" si="17"/>
        <v>0</v>
      </c>
      <c r="K178" s="67">
        <f t="shared" si="17"/>
        <v>0</v>
      </c>
      <c r="L178" s="67">
        <f t="shared" si="17"/>
        <v>0</v>
      </c>
      <c r="M178" s="67">
        <f t="shared" si="17"/>
        <v>0</v>
      </c>
      <c r="N178" s="67">
        <f t="shared" si="17"/>
        <v>0</v>
      </c>
      <c r="O178" s="67">
        <f t="shared" si="17"/>
        <v>0</v>
      </c>
      <c r="P178" s="67">
        <f t="shared" si="17"/>
        <v>0</v>
      </c>
      <c r="Q178" s="67">
        <f t="shared" si="17"/>
        <v>2950.690000000001</v>
      </c>
      <c r="R178" s="106">
        <f t="shared" si="16"/>
        <v>1</v>
      </c>
      <c r="S178">
        <f>COUNTIF($D178:$P178,"&lt;&gt;0")</f>
        <v>4</v>
      </c>
    </row>
    <row r="179" spans="2:19" x14ac:dyDescent="0.3">
      <c r="D179" s="68"/>
      <c r="E179" s="68"/>
      <c r="F179" s="68"/>
      <c r="G179" s="68"/>
      <c r="H179" s="68"/>
      <c r="I179" s="68"/>
      <c r="J179" s="68"/>
      <c r="K179" s="68"/>
      <c r="L179" s="68"/>
      <c r="M179" s="68"/>
      <c r="N179" s="68"/>
      <c r="O179" s="68"/>
      <c r="P179" s="68"/>
      <c r="Q179" s="67"/>
    </row>
    <row r="180" spans="2:19" x14ac:dyDescent="0.3">
      <c r="B180" t="s">
        <v>1141</v>
      </c>
      <c r="C180" t="s">
        <v>1254</v>
      </c>
      <c r="D180" s="3" t="s">
        <v>1096</v>
      </c>
      <c r="E180" s="3" t="s">
        <v>1097</v>
      </c>
      <c r="F180" s="3" t="s">
        <v>1098</v>
      </c>
      <c r="G180" s="3" t="s">
        <v>1099</v>
      </c>
      <c r="H180" s="3" t="s">
        <v>1100</v>
      </c>
      <c r="I180" s="3" t="s">
        <v>1101</v>
      </c>
      <c r="J180" s="3" t="s">
        <v>1102</v>
      </c>
      <c r="K180" s="3" t="s">
        <v>1103</v>
      </c>
      <c r="L180" s="3" t="s">
        <v>1104</v>
      </c>
      <c r="M180" s="3" t="s">
        <v>1105</v>
      </c>
      <c r="N180" s="3" t="s">
        <v>1106</v>
      </c>
      <c r="O180" s="3" t="s">
        <v>1107</v>
      </c>
      <c r="P180" s="3" t="s">
        <v>1108</v>
      </c>
      <c r="Q180" s="57" t="s">
        <v>218</v>
      </c>
      <c r="R180" s="57" t="s">
        <v>1244</v>
      </c>
    </row>
    <row r="181" spans="2:19" outlineLevel="1" x14ac:dyDescent="0.3">
      <c r="B181" t="s">
        <v>1052</v>
      </c>
      <c r="C181" t="s">
        <v>892</v>
      </c>
      <c r="D181" s="68">
        <v>20</v>
      </c>
      <c r="E181" s="68">
        <v>15</v>
      </c>
      <c r="F181" s="68">
        <v>120</v>
      </c>
      <c r="G181" s="68">
        <v>15</v>
      </c>
      <c r="H181" s="68">
        <v>48</v>
      </c>
      <c r="I181" s="68">
        <v>25</v>
      </c>
      <c r="J181" s="68"/>
      <c r="K181" s="68"/>
      <c r="L181" s="68"/>
      <c r="M181" s="68"/>
      <c r="N181" s="68"/>
      <c r="O181" s="68"/>
      <c r="P181" s="68"/>
      <c r="Q181" s="67">
        <f>SUM($C181:P181)</f>
        <v>243</v>
      </c>
    </row>
    <row r="182" spans="2:19" outlineLevel="1" x14ac:dyDescent="0.3">
      <c r="B182" t="s">
        <v>1026</v>
      </c>
      <c r="C182" t="s">
        <v>892</v>
      </c>
      <c r="D182" s="68">
        <v>20</v>
      </c>
      <c r="E182" s="68">
        <v>15</v>
      </c>
      <c r="F182" s="68">
        <v>120</v>
      </c>
      <c r="G182" s="68">
        <v>15</v>
      </c>
      <c r="H182" s="68">
        <v>48</v>
      </c>
      <c r="I182" s="68">
        <v>25</v>
      </c>
      <c r="J182" s="68"/>
      <c r="K182" s="68"/>
      <c r="L182" s="68"/>
      <c r="M182" s="68"/>
      <c r="N182" s="68"/>
      <c r="O182" s="68"/>
      <c r="P182" s="68"/>
      <c r="Q182" s="67">
        <f>SUM($C182:P182)</f>
        <v>243</v>
      </c>
    </row>
    <row r="183" spans="2:19" outlineLevel="1" x14ac:dyDescent="0.3">
      <c r="B183" t="s">
        <v>1027</v>
      </c>
      <c r="C183" t="s">
        <v>892</v>
      </c>
      <c r="D183" s="68">
        <v>20</v>
      </c>
      <c r="E183" s="68">
        <v>15</v>
      </c>
      <c r="F183" s="68">
        <v>120</v>
      </c>
      <c r="G183" s="68">
        <v>15</v>
      </c>
      <c r="H183" s="68">
        <v>48</v>
      </c>
      <c r="I183" s="68">
        <v>25</v>
      </c>
      <c r="J183" s="68"/>
      <c r="K183" s="68"/>
      <c r="L183" s="68"/>
      <c r="M183" s="68"/>
      <c r="N183" s="68"/>
      <c r="O183" s="68"/>
      <c r="P183" s="68"/>
      <c r="Q183" s="67">
        <f>SUM($C183:P183)</f>
        <v>243</v>
      </c>
    </row>
    <row r="184" spans="2:19" outlineLevel="1" x14ac:dyDescent="0.3">
      <c r="B184" s="101" t="s">
        <v>1142</v>
      </c>
      <c r="D184" s="102">
        <v>20</v>
      </c>
      <c r="E184" s="102">
        <v>15</v>
      </c>
      <c r="F184" s="102">
        <v>120</v>
      </c>
      <c r="G184" s="102">
        <v>15</v>
      </c>
      <c r="H184" s="102">
        <v>48</v>
      </c>
      <c r="I184" s="102">
        <v>25</v>
      </c>
      <c r="J184" s="102">
        <v>0</v>
      </c>
      <c r="K184" s="102">
        <v>0</v>
      </c>
      <c r="L184" s="102">
        <v>0</v>
      </c>
      <c r="M184" s="102">
        <v>0</v>
      </c>
      <c r="N184" s="102">
        <v>0</v>
      </c>
      <c r="O184" s="102">
        <v>0</v>
      </c>
      <c r="P184" s="102">
        <v>0</v>
      </c>
      <c r="Q184" s="103">
        <v>243</v>
      </c>
    </row>
    <row r="185" spans="2:19" outlineLevel="1" x14ac:dyDescent="0.3">
      <c r="B185" t="s">
        <v>684</v>
      </c>
      <c r="C185" t="s">
        <v>1014</v>
      </c>
      <c r="D185" s="68">
        <v>301.2</v>
      </c>
      <c r="E185" s="68">
        <v>225.9</v>
      </c>
      <c r="F185" s="68">
        <v>1807.2</v>
      </c>
      <c r="G185" s="68">
        <v>225.9</v>
      </c>
      <c r="H185" s="68">
        <v>722.88</v>
      </c>
      <c r="I185" s="68">
        <v>376.5</v>
      </c>
      <c r="J185" s="68"/>
      <c r="K185" s="68"/>
      <c r="L185" s="68"/>
      <c r="M185" s="68"/>
      <c r="N185" s="68"/>
      <c r="O185" s="68"/>
      <c r="P185" s="68"/>
      <c r="Q185" s="67">
        <f>SUM($C185:P185)</f>
        <v>3659.5800000000004</v>
      </c>
      <c r="R185" s="106">
        <f t="shared" ref="R185:R197" si="18">Q185/$Q$197</f>
        <v>0.69794958547335384</v>
      </c>
    </row>
    <row r="186" spans="2:19" outlineLevel="1" x14ac:dyDescent="0.3">
      <c r="B186" t="s">
        <v>1015</v>
      </c>
      <c r="C186" t="s">
        <v>1016</v>
      </c>
      <c r="D186" s="68">
        <v>60</v>
      </c>
      <c r="E186" s="68"/>
      <c r="F186" s="68"/>
      <c r="G186" s="68"/>
      <c r="H186" s="68"/>
      <c r="I186" s="68"/>
      <c r="J186" s="68"/>
      <c r="K186" s="68"/>
      <c r="L186" s="68"/>
      <c r="M186" s="68"/>
      <c r="N186" s="68"/>
      <c r="O186" s="68"/>
      <c r="P186" s="68"/>
      <c r="Q186" s="67">
        <f>SUM($C186:P186)</f>
        <v>60</v>
      </c>
      <c r="R186" s="106">
        <f t="shared" si="18"/>
        <v>1.1443109626897411E-2</v>
      </c>
    </row>
    <row r="187" spans="2:19" outlineLevel="1" x14ac:dyDescent="0.3">
      <c r="B187" t="s">
        <v>1048</v>
      </c>
      <c r="C187" t="s">
        <v>1049</v>
      </c>
      <c r="D187" s="68"/>
      <c r="E187" s="68"/>
      <c r="F187" s="68">
        <v>25</v>
      </c>
      <c r="G187" s="68"/>
      <c r="H187" s="68"/>
      <c r="I187" s="68">
        <v>5</v>
      </c>
      <c r="J187" s="68"/>
      <c r="K187" s="68"/>
      <c r="L187" s="68"/>
      <c r="M187" s="68"/>
      <c r="N187" s="68"/>
      <c r="O187" s="68"/>
      <c r="P187" s="68"/>
      <c r="Q187" s="67">
        <f>SUM($C187:P187)</f>
        <v>30</v>
      </c>
      <c r="R187" s="106">
        <f t="shared" si="18"/>
        <v>5.7215548134487053E-3</v>
      </c>
    </row>
    <row r="188" spans="2:19" outlineLevel="1" x14ac:dyDescent="0.3">
      <c r="B188" t="s">
        <v>994</v>
      </c>
      <c r="C188" t="s">
        <v>1232</v>
      </c>
      <c r="D188" s="68"/>
      <c r="E188" s="68"/>
      <c r="F188" s="68"/>
      <c r="G188" s="68">
        <v>39.43</v>
      </c>
      <c r="H188" s="68">
        <v>132.17000000000002</v>
      </c>
      <c r="I188" s="68">
        <v>65.69</v>
      </c>
      <c r="J188" s="68"/>
      <c r="K188" s="68"/>
      <c r="L188" s="68"/>
      <c r="M188" s="68"/>
      <c r="N188" s="68"/>
      <c r="O188" s="68"/>
      <c r="P188" s="68"/>
      <c r="Q188" s="67">
        <f>SUM($C188:P188)</f>
        <v>237.29000000000002</v>
      </c>
      <c r="R188" s="106">
        <f t="shared" si="18"/>
        <v>4.5255591389441449E-2</v>
      </c>
    </row>
    <row r="189" spans="2:19" outlineLevel="1" x14ac:dyDescent="0.3">
      <c r="B189" t="s">
        <v>1020</v>
      </c>
      <c r="C189" t="s">
        <v>1234</v>
      </c>
      <c r="D189" s="68">
        <v>24.1</v>
      </c>
      <c r="E189" s="68">
        <v>18.07</v>
      </c>
      <c r="F189" s="68">
        <v>144.58000000000001</v>
      </c>
      <c r="G189" s="68">
        <v>18.07</v>
      </c>
      <c r="H189" s="68">
        <v>57.83</v>
      </c>
      <c r="I189" s="68">
        <v>30.12</v>
      </c>
      <c r="J189" s="68"/>
      <c r="K189" s="68"/>
      <c r="L189" s="68"/>
      <c r="M189" s="68"/>
      <c r="N189" s="68"/>
      <c r="O189" s="68"/>
      <c r="P189" s="68"/>
      <c r="Q189" s="67">
        <f>SUM($C189:P189)</f>
        <v>292.77</v>
      </c>
      <c r="R189" s="106">
        <f t="shared" si="18"/>
        <v>5.5836653424445909E-2</v>
      </c>
    </row>
    <row r="190" spans="2:19" outlineLevel="1" x14ac:dyDescent="0.3">
      <c r="B190" t="s">
        <v>1235</v>
      </c>
      <c r="C190" t="s">
        <v>1236</v>
      </c>
      <c r="D190" s="68">
        <v>4.5199999999999996</v>
      </c>
      <c r="E190" s="68">
        <v>3.39</v>
      </c>
      <c r="F190" s="68"/>
      <c r="G190" s="68"/>
      <c r="H190" s="68"/>
      <c r="I190" s="68"/>
      <c r="J190" s="68"/>
      <c r="K190" s="68"/>
      <c r="L190" s="68"/>
      <c r="M190" s="68"/>
      <c r="N190" s="68"/>
      <c r="O190" s="68"/>
      <c r="P190" s="68"/>
      <c r="Q190" s="67">
        <f>SUM($C190:P190)</f>
        <v>7.91</v>
      </c>
      <c r="R190" s="106">
        <f t="shared" si="18"/>
        <v>1.508583285812642E-3</v>
      </c>
    </row>
    <row r="191" spans="2:19" outlineLevel="1" x14ac:dyDescent="0.3">
      <c r="B191" t="s">
        <v>1050</v>
      </c>
      <c r="C191" t="s">
        <v>1236</v>
      </c>
      <c r="D191" s="68"/>
      <c r="E191" s="68"/>
      <c r="F191" s="68">
        <v>27.11</v>
      </c>
      <c r="G191" s="68">
        <v>3.39</v>
      </c>
      <c r="H191" s="68">
        <v>10.84</v>
      </c>
      <c r="I191" s="68">
        <v>5.65</v>
      </c>
      <c r="J191" s="68"/>
      <c r="K191" s="68"/>
      <c r="L191" s="68"/>
      <c r="M191" s="68"/>
      <c r="N191" s="68"/>
      <c r="O191" s="68"/>
      <c r="P191" s="68"/>
      <c r="Q191" s="67">
        <f>SUM($C191:P191)</f>
        <v>46.99</v>
      </c>
      <c r="R191" s="106">
        <f t="shared" si="18"/>
        <v>8.9618620227984898E-3</v>
      </c>
    </row>
    <row r="192" spans="2:19" outlineLevel="1" x14ac:dyDescent="0.3">
      <c r="B192" t="s">
        <v>996</v>
      </c>
      <c r="C192" t="s">
        <v>1237</v>
      </c>
      <c r="D192" s="68">
        <v>27.2</v>
      </c>
      <c r="E192" s="68">
        <v>17.010000000000002</v>
      </c>
      <c r="F192" s="68">
        <v>136.08000000000001</v>
      </c>
      <c r="G192" s="68">
        <v>16.23</v>
      </c>
      <c r="H192" s="68">
        <v>72.16</v>
      </c>
      <c r="I192" s="68">
        <v>27.05</v>
      </c>
      <c r="J192" s="68"/>
      <c r="K192" s="68"/>
      <c r="L192" s="68"/>
      <c r="M192" s="68"/>
      <c r="N192" s="68"/>
      <c r="O192" s="68"/>
      <c r="P192" s="68"/>
      <c r="Q192" s="67">
        <f>SUM($C192:P192)</f>
        <v>295.73</v>
      </c>
      <c r="R192" s="106">
        <f t="shared" si="18"/>
        <v>5.6401180166039525E-2</v>
      </c>
    </row>
    <row r="193" spans="2:19" outlineLevel="1" x14ac:dyDescent="0.3">
      <c r="B193" t="s">
        <v>997</v>
      </c>
      <c r="C193" t="s">
        <v>1238</v>
      </c>
      <c r="D193" s="68">
        <v>1.95</v>
      </c>
      <c r="E193" s="68">
        <v>1.22</v>
      </c>
      <c r="F193" s="68">
        <v>9.76</v>
      </c>
      <c r="G193" s="68">
        <v>1.1599999999999999</v>
      </c>
      <c r="H193" s="68">
        <v>5.17</v>
      </c>
      <c r="I193" s="68">
        <v>1.94</v>
      </c>
      <c r="J193" s="68"/>
      <c r="K193" s="68"/>
      <c r="L193" s="68"/>
      <c r="M193" s="68"/>
      <c r="N193" s="68"/>
      <c r="O193" s="68"/>
      <c r="P193" s="68"/>
      <c r="Q193" s="67">
        <f>SUM($C193:P193)</f>
        <v>21.2</v>
      </c>
      <c r="R193" s="106">
        <f t="shared" si="18"/>
        <v>4.043232068170418E-3</v>
      </c>
    </row>
    <row r="194" spans="2:19" outlineLevel="1" x14ac:dyDescent="0.3">
      <c r="B194" t="s">
        <v>999</v>
      </c>
      <c r="C194" t="s">
        <v>1239</v>
      </c>
      <c r="D194" s="68">
        <v>27.81</v>
      </c>
      <c r="E194" s="68">
        <v>17.39</v>
      </c>
      <c r="F194" s="68">
        <v>139.15</v>
      </c>
      <c r="G194" s="68">
        <v>16.600000000000001</v>
      </c>
      <c r="H194" s="68">
        <v>73.790000000000006</v>
      </c>
      <c r="I194" s="68">
        <v>27.66</v>
      </c>
      <c r="J194" s="68"/>
      <c r="K194" s="68"/>
      <c r="L194" s="68"/>
      <c r="M194" s="68"/>
      <c r="N194" s="68"/>
      <c r="O194" s="68"/>
      <c r="P194" s="68"/>
      <c r="Q194" s="67">
        <f>SUM($C194:P194)</f>
        <v>302.40000000000003</v>
      </c>
      <c r="R194" s="106">
        <f t="shared" si="18"/>
        <v>5.767327251956296E-2</v>
      </c>
    </row>
    <row r="195" spans="2:19" outlineLevel="1" x14ac:dyDescent="0.3">
      <c r="B195" t="s">
        <v>1000</v>
      </c>
      <c r="C195" t="s">
        <v>1240</v>
      </c>
      <c r="D195" s="68">
        <v>1.34</v>
      </c>
      <c r="E195" s="68">
        <v>0.84</v>
      </c>
      <c r="F195" s="68">
        <v>6.69</v>
      </c>
      <c r="G195" s="68">
        <v>0.8</v>
      </c>
      <c r="H195" s="68">
        <v>3.55</v>
      </c>
      <c r="I195" s="68">
        <v>1.33</v>
      </c>
      <c r="J195" s="68"/>
      <c r="K195" s="68"/>
      <c r="L195" s="68"/>
      <c r="M195" s="68"/>
      <c r="N195" s="68"/>
      <c r="O195" s="68"/>
      <c r="P195" s="68"/>
      <c r="Q195" s="67">
        <f>SUM($C195:P195)</f>
        <v>14.550000000000002</v>
      </c>
      <c r="R195" s="106">
        <f t="shared" si="18"/>
        <v>2.7749540845226225E-3</v>
      </c>
    </row>
    <row r="196" spans="2:19" outlineLevel="1" x14ac:dyDescent="0.3">
      <c r="B196" t="s">
        <v>1241</v>
      </c>
      <c r="C196" t="s">
        <v>1242</v>
      </c>
      <c r="D196" s="68">
        <v>25.28</v>
      </c>
      <c r="E196" s="68">
        <v>15.81</v>
      </c>
      <c r="F196" s="68">
        <v>126.5</v>
      </c>
      <c r="G196" s="68">
        <v>15.09</v>
      </c>
      <c r="H196" s="68">
        <v>67.08</v>
      </c>
      <c r="I196" s="68">
        <v>25.15</v>
      </c>
      <c r="J196" s="68"/>
      <c r="K196" s="68"/>
      <c r="L196" s="68"/>
      <c r="M196" s="68"/>
      <c r="N196" s="68"/>
      <c r="O196" s="68"/>
      <c r="P196" s="68"/>
      <c r="Q196" s="67">
        <f>SUM($C196:P196)</f>
        <v>274.90999999999997</v>
      </c>
      <c r="R196" s="106">
        <f t="shared" si="18"/>
        <v>5.2430421125506117E-2</v>
      </c>
    </row>
    <row r="197" spans="2:19" x14ac:dyDescent="0.3">
      <c r="B197" s="101" t="s">
        <v>1143</v>
      </c>
      <c r="C197" s="1" t="s">
        <v>1093</v>
      </c>
      <c r="D197" s="67">
        <f t="shared" ref="D197:Q197" si="19">SUM(D185:D196)</f>
        <v>473.4</v>
      </c>
      <c r="E197" s="67">
        <f t="shared" si="19"/>
        <v>299.63</v>
      </c>
      <c r="F197" s="67">
        <f t="shared" si="19"/>
        <v>2422.0700000000002</v>
      </c>
      <c r="G197" s="67">
        <f t="shared" si="19"/>
        <v>336.67</v>
      </c>
      <c r="H197" s="67">
        <f t="shared" si="19"/>
        <v>1145.4699999999998</v>
      </c>
      <c r="I197" s="67">
        <f t="shared" si="19"/>
        <v>566.09</v>
      </c>
      <c r="J197" s="67">
        <f t="shared" si="19"/>
        <v>0</v>
      </c>
      <c r="K197" s="67">
        <f t="shared" si="19"/>
        <v>0</v>
      </c>
      <c r="L197" s="67">
        <f t="shared" si="19"/>
        <v>0</v>
      </c>
      <c r="M197" s="67">
        <f t="shared" si="19"/>
        <v>0</v>
      </c>
      <c r="N197" s="67">
        <f t="shared" si="19"/>
        <v>0</v>
      </c>
      <c r="O197" s="67">
        <f t="shared" si="19"/>
        <v>0</v>
      </c>
      <c r="P197" s="67">
        <f t="shared" si="19"/>
        <v>0</v>
      </c>
      <c r="Q197" s="67">
        <f t="shared" si="19"/>
        <v>5243.33</v>
      </c>
      <c r="R197" s="106">
        <f t="shared" si="18"/>
        <v>1</v>
      </c>
      <c r="S197">
        <f>COUNTIF($D197:$P197,"&lt;&gt;0")</f>
        <v>6</v>
      </c>
    </row>
    <row r="198" spans="2:19" x14ac:dyDescent="0.3">
      <c r="D198" s="68"/>
      <c r="E198" s="68"/>
      <c r="F198" s="68"/>
      <c r="G198" s="68"/>
      <c r="H198" s="68"/>
      <c r="I198" s="68"/>
      <c r="J198" s="68"/>
      <c r="K198" s="68"/>
      <c r="L198" s="68"/>
      <c r="M198" s="68"/>
      <c r="N198" s="68"/>
      <c r="O198" s="68"/>
      <c r="P198" s="68"/>
      <c r="Q198" s="67"/>
    </row>
    <row r="199" spans="2:19" x14ac:dyDescent="0.3">
      <c r="B199" t="s">
        <v>1145</v>
      </c>
      <c r="C199" t="s">
        <v>1255</v>
      </c>
      <c r="D199" s="3" t="s">
        <v>1096</v>
      </c>
      <c r="E199" s="3" t="s">
        <v>1097</v>
      </c>
      <c r="F199" s="3" t="s">
        <v>1098</v>
      </c>
      <c r="G199" s="3" t="s">
        <v>1099</v>
      </c>
      <c r="H199" s="3" t="s">
        <v>1100</v>
      </c>
      <c r="I199" s="3" t="s">
        <v>1101</v>
      </c>
      <c r="J199" s="3" t="s">
        <v>1102</v>
      </c>
      <c r="K199" s="3" t="s">
        <v>1103</v>
      </c>
      <c r="L199" s="3" t="s">
        <v>1104</v>
      </c>
      <c r="M199" s="3" t="s">
        <v>1105</v>
      </c>
      <c r="N199" s="3" t="s">
        <v>1106</v>
      </c>
      <c r="O199" s="3" t="s">
        <v>1107</v>
      </c>
      <c r="P199" s="3" t="s">
        <v>1108</v>
      </c>
      <c r="Q199" s="57" t="s">
        <v>218</v>
      </c>
      <c r="R199" s="57" t="s">
        <v>1244</v>
      </c>
    </row>
    <row r="200" spans="2:19" outlineLevel="1" x14ac:dyDescent="0.3">
      <c r="B200" t="s">
        <v>1032</v>
      </c>
      <c r="C200" t="s">
        <v>892</v>
      </c>
      <c r="D200" s="68"/>
      <c r="E200" s="68"/>
      <c r="F200" s="68"/>
      <c r="G200" s="68"/>
      <c r="H200" s="68">
        <v>25</v>
      </c>
      <c r="I200" s="68"/>
      <c r="J200" s="68"/>
      <c r="K200" s="68"/>
      <c r="L200" s="68"/>
      <c r="M200" s="68"/>
      <c r="N200" s="68"/>
      <c r="O200" s="68"/>
      <c r="P200" s="68"/>
      <c r="Q200" s="67">
        <f>SUM($C200:P200)</f>
        <v>25</v>
      </c>
    </row>
    <row r="201" spans="2:19" outlineLevel="1" x14ac:dyDescent="0.3">
      <c r="B201" t="s">
        <v>1026</v>
      </c>
      <c r="C201" t="s">
        <v>892</v>
      </c>
      <c r="D201" s="68">
        <v>151.19999999999999</v>
      </c>
      <c r="E201" s="68">
        <v>144</v>
      </c>
      <c r="F201" s="68">
        <v>165.6</v>
      </c>
      <c r="G201" s="68">
        <v>158.4</v>
      </c>
      <c r="H201" s="68">
        <v>176.2</v>
      </c>
      <c r="I201" s="68">
        <v>158.4</v>
      </c>
      <c r="J201" s="68"/>
      <c r="K201" s="68"/>
      <c r="L201" s="68"/>
      <c r="M201" s="68"/>
      <c r="N201" s="68"/>
      <c r="O201" s="68"/>
      <c r="P201" s="68"/>
      <c r="Q201" s="67">
        <f>SUM($C201:P201)</f>
        <v>953.79999999999984</v>
      </c>
    </row>
    <row r="202" spans="2:19" outlineLevel="1" x14ac:dyDescent="0.3">
      <c r="B202" t="s">
        <v>1027</v>
      </c>
      <c r="C202" t="s">
        <v>892</v>
      </c>
      <c r="D202" s="68">
        <v>156</v>
      </c>
      <c r="E202" s="68">
        <v>156</v>
      </c>
      <c r="F202" s="68">
        <v>156</v>
      </c>
      <c r="G202" s="68">
        <v>156</v>
      </c>
      <c r="H202" s="68">
        <v>181</v>
      </c>
      <c r="I202" s="68">
        <v>156</v>
      </c>
      <c r="J202" s="68"/>
      <c r="K202" s="68"/>
      <c r="L202" s="68"/>
      <c r="M202" s="68"/>
      <c r="N202" s="68"/>
      <c r="O202" s="68"/>
      <c r="P202" s="68"/>
      <c r="Q202" s="67">
        <f>SUM($C202:P202)</f>
        <v>961</v>
      </c>
    </row>
    <row r="203" spans="2:19" outlineLevel="1" x14ac:dyDescent="0.3">
      <c r="B203" s="101" t="s">
        <v>1146</v>
      </c>
      <c r="D203" s="102">
        <v>151.19999999999999</v>
      </c>
      <c r="E203" s="102">
        <v>144</v>
      </c>
      <c r="F203" s="102">
        <v>165.6</v>
      </c>
      <c r="G203" s="102">
        <v>158.4</v>
      </c>
      <c r="H203" s="102">
        <v>176.2</v>
      </c>
      <c r="I203" s="102">
        <v>158.4</v>
      </c>
      <c r="J203" s="102">
        <v>0</v>
      </c>
      <c r="K203" s="102">
        <v>0</v>
      </c>
      <c r="L203" s="102">
        <v>0</v>
      </c>
      <c r="M203" s="102">
        <v>0</v>
      </c>
      <c r="N203" s="102">
        <v>0</v>
      </c>
      <c r="O203" s="102">
        <v>0</v>
      </c>
      <c r="P203" s="102">
        <v>0</v>
      </c>
      <c r="Q203" s="103">
        <v>953.79999999999984</v>
      </c>
    </row>
    <row r="204" spans="2:19" outlineLevel="1" x14ac:dyDescent="0.3">
      <c r="B204" t="s">
        <v>684</v>
      </c>
      <c r="C204" t="s">
        <v>1014</v>
      </c>
      <c r="D204" s="68">
        <v>2191</v>
      </c>
      <c r="E204" s="68">
        <v>2230</v>
      </c>
      <c r="F204" s="68">
        <v>2230</v>
      </c>
      <c r="G204" s="68">
        <v>2230</v>
      </c>
      <c r="H204" s="68">
        <v>2230</v>
      </c>
      <c r="I204" s="68">
        <v>2230</v>
      </c>
      <c r="J204" s="68"/>
      <c r="K204" s="68"/>
      <c r="L204" s="68"/>
      <c r="M204" s="68"/>
      <c r="N204" s="68"/>
      <c r="O204" s="68"/>
      <c r="P204" s="68"/>
      <c r="Q204" s="67">
        <f>SUM($C204:P204)</f>
        <v>13341</v>
      </c>
      <c r="R204" s="106">
        <f t="shared" ref="R204:R216" si="20">Q204/$Q$216</f>
        <v>0.69951666706865767</v>
      </c>
    </row>
    <row r="205" spans="2:19" outlineLevel="1" x14ac:dyDescent="0.3">
      <c r="B205" t="s">
        <v>1015</v>
      </c>
      <c r="C205" t="s">
        <v>1016</v>
      </c>
      <c r="D205" s="68">
        <v>50</v>
      </c>
      <c r="E205" s="68"/>
      <c r="F205" s="68"/>
      <c r="G205" s="68"/>
      <c r="H205" s="68"/>
      <c r="I205" s="68"/>
      <c r="J205" s="68"/>
      <c r="K205" s="68"/>
      <c r="L205" s="68"/>
      <c r="M205" s="68"/>
      <c r="N205" s="68"/>
      <c r="O205" s="68"/>
      <c r="P205" s="68"/>
      <c r="Q205" s="67">
        <f>SUM($C205:P205)</f>
        <v>50</v>
      </c>
      <c r="R205" s="106">
        <f t="shared" si="20"/>
        <v>2.6216800354870611E-3</v>
      </c>
    </row>
    <row r="206" spans="2:19" outlineLevel="1" x14ac:dyDescent="0.3">
      <c r="B206" t="s">
        <v>686</v>
      </c>
      <c r="C206" t="s">
        <v>1031</v>
      </c>
      <c r="D206" s="68"/>
      <c r="E206" s="68"/>
      <c r="F206" s="68"/>
      <c r="G206" s="68"/>
      <c r="H206" s="68">
        <v>357.25</v>
      </c>
      <c r="I206" s="68"/>
      <c r="J206" s="68"/>
      <c r="K206" s="68"/>
      <c r="L206" s="68"/>
      <c r="M206" s="68"/>
      <c r="N206" s="68"/>
      <c r="O206" s="68"/>
      <c r="P206" s="68"/>
      <c r="Q206" s="67">
        <f>SUM($C206:P206)</f>
        <v>357.25</v>
      </c>
      <c r="R206" s="106">
        <f t="shared" si="20"/>
        <v>1.8731903853555054E-2</v>
      </c>
    </row>
    <row r="207" spans="2:19" outlineLevel="1" x14ac:dyDescent="0.3">
      <c r="B207" t="s">
        <v>994</v>
      </c>
      <c r="C207" t="s">
        <v>1232</v>
      </c>
      <c r="D207" s="68"/>
      <c r="E207" s="68"/>
      <c r="F207" s="68"/>
      <c r="G207" s="68">
        <v>400.05</v>
      </c>
      <c r="H207" s="68">
        <v>400.05</v>
      </c>
      <c r="I207" s="68">
        <v>400.05</v>
      </c>
      <c r="J207" s="68"/>
      <c r="K207" s="68"/>
      <c r="L207" s="68"/>
      <c r="M207" s="68"/>
      <c r="N207" s="68"/>
      <c r="O207" s="68"/>
      <c r="P207" s="68"/>
      <c r="Q207" s="67">
        <f>SUM($C207:P207)</f>
        <v>1200.1500000000001</v>
      </c>
      <c r="R207" s="106">
        <f t="shared" si="20"/>
        <v>6.292818589179594E-2</v>
      </c>
    </row>
    <row r="208" spans="2:19" outlineLevel="1" x14ac:dyDescent="0.3">
      <c r="B208" t="s">
        <v>1020</v>
      </c>
      <c r="C208" t="s">
        <v>1234</v>
      </c>
      <c r="D208" s="68">
        <v>175.28</v>
      </c>
      <c r="E208" s="68">
        <v>178.4</v>
      </c>
      <c r="F208" s="68">
        <v>178.4</v>
      </c>
      <c r="G208" s="68">
        <v>178.4</v>
      </c>
      <c r="H208" s="68">
        <v>206.98</v>
      </c>
      <c r="I208" s="68">
        <v>178.4</v>
      </c>
      <c r="J208" s="68"/>
      <c r="K208" s="68"/>
      <c r="L208" s="68"/>
      <c r="M208" s="68"/>
      <c r="N208" s="68"/>
      <c r="O208" s="68"/>
      <c r="P208" s="68"/>
      <c r="Q208" s="67">
        <f>SUM($C208:P208)</f>
        <v>1095.8600000000001</v>
      </c>
      <c r="R208" s="106">
        <f t="shared" si="20"/>
        <v>5.7459885673777022E-2</v>
      </c>
    </row>
    <row r="209" spans="2:19" outlineLevel="1" x14ac:dyDescent="0.3">
      <c r="B209" t="s">
        <v>1235</v>
      </c>
      <c r="C209" t="s">
        <v>1236</v>
      </c>
      <c r="D209" s="68">
        <v>32.86</v>
      </c>
      <c r="E209" s="68">
        <v>33.450000000000003</v>
      </c>
      <c r="F209" s="68"/>
      <c r="G209" s="68"/>
      <c r="H209" s="68"/>
      <c r="I209" s="68"/>
      <c r="J209" s="68"/>
      <c r="K209" s="68"/>
      <c r="L209" s="68"/>
      <c r="M209" s="68"/>
      <c r="N209" s="68"/>
      <c r="O209" s="68"/>
      <c r="P209" s="68"/>
      <c r="Q209" s="67">
        <f>SUM($C209:P209)</f>
        <v>66.31</v>
      </c>
      <c r="R209" s="106">
        <f t="shared" si="20"/>
        <v>3.4768720630629409E-3</v>
      </c>
    </row>
    <row r="210" spans="2:19" outlineLevel="1" x14ac:dyDescent="0.3">
      <c r="B210" t="s">
        <v>1050</v>
      </c>
      <c r="C210" t="s">
        <v>1236</v>
      </c>
      <c r="D210" s="68"/>
      <c r="E210" s="68"/>
      <c r="F210" s="68">
        <v>33.450000000000003</v>
      </c>
      <c r="G210" s="68">
        <v>33.450000000000003</v>
      </c>
      <c r="H210" s="68">
        <v>33.450000000000003</v>
      </c>
      <c r="I210" s="68">
        <v>33.450000000000003</v>
      </c>
      <c r="J210" s="68"/>
      <c r="K210" s="68"/>
      <c r="L210" s="68"/>
      <c r="M210" s="68"/>
      <c r="N210" s="68"/>
      <c r="O210" s="68"/>
      <c r="P210" s="68"/>
      <c r="Q210" s="67">
        <f>SUM($C210:P210)</f>
        <v>133.80000000000001</v>
      </c>
      <c r="R210" s="106">
        <f t="shared" si="20"/>
        <v>7.0156157749633767E-3</v>
      </c>
    </row>
    <row r="211" spans="2:19" outlineLevel="1" x14ac:dyDescent="0.3">
      <c r="B211" t="s">
        <v>996</v>
      </c>
      <c r="C211" t="s">
        <v>1237</v>
      </c>
      <c r="D211" s="68">
        <v>168.75</v>
      </c>
      <c r="E211" s="68">
        <v>167.92</v>
      </c>
      <c r="F211" s="68">
        <v>167.92</v>
      </c>
      <c r="G211" s="68">
        <v>160.47999999999999</v>
      </c>
      <c r="H211" s="68">
        <v>348.11</v>
      </c>
      <c r="I211" s="68">
        <v>160.47999999999999</v>
      </c>
      <c r="J211" s="68"/>
      <c r="K211" s="68"/>
      <c r="L211" s="68"/>
      <c r="M211" s="68"/>
      <c r="N211" s="68"/>
      <c r="O211" s="68"/>
      <c r="P211" s="68"/>
      <c r="Q211" s="67">
        <f>SUM($C211:P211)</f>
        <v>1173.6599999999999</v>
      </c>
      <c r="R211" s="106">
        <f t="shared" si="20"/>
        <v>6.1539219808994877E-2</v>
      </c>
    </row>
    <row r="212" spans="2:19" outlineLevel="1" x14ac:dyDescent="0.3">
      <c r="B212" t="s">
        <v>997</v>
      </c>
      <c r="C212" t="s">
        <v>1238</v>
      </c>
      <c r="D212" s="68">
        <v>12.1</v>
      </c>
      <c r="E212" s="68">
        <v>12.04</v>
      </c>
      <c r="F212" s="68">
        <v>12.04</v>
      </c>
      <c r="G212" s="68">
        <v>11.51</v>
      </c>
      <c r="H212" s="68">
        <v>24.96</v>
      </c>
      <c r="I212" s="68">
        <v>11.51</v>
      </c>
      <c r="J212" s="68"/>
      <c r="K212" s="68"/>
      <c r="L212" s="68"/>
      <c r="M212" s="68"/>
      <c r="N212" s="68"/>
      <c r="O212" s="68"/>
      <c r="P212" s="68"/>
      <c r="Q212" s="67">
        <f>SUM($C212:P212)</f>
        <v>84.160000000000011</v>
      </c>
      <c r="R212" s="106">
        <f t="shared" si="20"/>
        <v>4.4128118357318223E-3</v>
      </c>
    </row>
    <row r="213" spans="2:19" outlineLevel="1" x14ac:dyDescent="0.3">
      <c r="B213" t="s">
        <v>998</v>
      </c>
      <c r="C213" t="s">
        <v>1243</v>
      </c>
      <c r="D213" s="68">
        <v>60.51</v>
      </c>
      <c r="E213" s="68">
        <v>60.21</v>
      </c>
      <c r="F213" s="68">
        <v>60.21</v>
      </c>
      <c r="G213" s="68">
        <v>57.54</v>
      </c>
      <c r="H213" s="68">
        <v>124.82</v>
      </c>
      <c r="I213" s="68">
        <v>57.54</v>
      </c>
      <c r="J213" s="68"/>
      <c r="K213" s="68"/>
      <c r="L213" s="68"/>
      <c r="M213" s="68"/>
      <c r="N213" s="68"/>
      <c r="O213" s="68"/>
      <c r="P213" s="68"/>
      <c r="Q213" s="67">
        <f>SUM($C213:P213)</f>
        <v>420.83</v>
      </c>
      <c r="R213" s="106">
        <f t="shared" si="20"/>
        <v>2.2065632186680399E-2</v>
      </c>
    </row>
    <row r="214" spans="2:19" outlineLevel="1" x14ac:dyDescent="0.3">
      <c r="B214" t="s">
        <v>1000</v>
      </c>
      <c r="C214" t="s">
        <v>1240</v>
      </c>
      <c r="D214" s="68">
        <v>8.2899999999999991</v>
      </c>
      <c r="E214" s="68">
        <v>8.25</v>
      </c>
      <c r="F214" s="68">
        <v>8.25</v>
      </c>
      <c r="G214" s="68">
        <v>7.89</v>
      </c>
      <c r="H214" s="68">
        <v>17.100000000000001</v>
      </c>
      <c r="I214" s="68">
        <v>7.89</v>
      </c>
      <c r="J214" s="68"/>
      <c r="K214" s="68"/>
      <c r="L214" s="68"/>
      <c r="M214" s="68"/>
      <c r="N214" s="68"/>
      <c r="O214" s="68"/>
      <c r="P214" s="68"/>
      <c r="Q214" s="67">
        <f>SUM($C214:P214)</f>
        <v>57.67</v>
      </c>
      <c r="R214" s="106">
        <f t="shared" si="20"/>
        <v>3.0238457529307766E-3</v>
      </c>
    </row>
    <row r="215" spans="2:19" outlineLevel="1" x14ac:dyDescent="0.3">
      <c r="B215" t="s">
        <v>1241</v>
      </c>
      <c r="C215" t="s">
        <v>1242</v>
      </c>
      <c r="D215" s="68">
        <v>156.87</v>
      </c>
      <c r="E215" s="68">
        <v>156.1</v>
      </c>
      <c r="F215" s="68">
        <v>156.1</v>
      </c>
      <c r="G215" s="68">
        <v>149.19</v>
      </c>
      <c r="H215" s="68">
        <v>323.60000000000002</v>
      </c>
      <c r="I215" s="68">
        <v>149.19</v>
      </c>
      <c r="J215" s="68"/>
      <c r="K215" s="68"/>
      <c r="L215" s="68"/>
      <c r="M215" s="68"/>
      <c r="N215" s="68"/>
      <c r="O215" s="68"/>
      <c r="P215" s="68"/>
      <c r="Q215" s="67">
        <f>SUM($C215:P215)</f>
        <v>1091.05</v>
      </c>
      <c r="R215" s="106">
        <f t="shared" si="20"/>
        <v>5.7207680054363164E-2</v>
      </c>
    </row>
    <row r="216" spans="2:19" x14ac:dyDescent="0.3">
      <c r="B216" s="101" t="s">
        <v>1147</v>
      </c>
      <c r="C216" s="1" t="s">
        <v>1093</v>
      </c>
      <c r="D216" s="67">
        <f t="shared" ref="D216:Q216" si="21">SUM(D204:D215)</f>
        <v>2855.6600000000003</v>
      </c>
      <c r="E216" s="67">
        <f t="shared" si="21"/>
        <v>2846.37</v>
      </c>
      <c r="F216" s="67">
        <f t="shared" si="21"/>
        <v>2846.37</v>
      </c>
      <c r="G216" s="67">
        <f t="shared" si="21"/>
        <v>3228.51</v>
      </c>
      <c r="H216" s="67">
        <f t="shared" si="21"/>
        <v>4066.32</v>
      </c>
      <c r="I216" s="67">
        <f t="shared" si="21"/>
        <v>3228.51</v>
      </c>
      <c r="J216" s="67">
        <f t="shared" si="21"/>
        <v>0</v>
      </c>
      <c r="K216" s="67">
        <f t="shared" si="21"/>
        <v>0</v>
      </c>
      <c r="L216" s="67">
        <f t="shared" si="21"/>
        <v>0</v>
      </c>
      <c r="M216" s="67">
        <f t="shared" si="21"/>
        <v>0</v>
      </c>
      <c r="N216" s="67">
        <f t="shared" si="21"/>
        <v>0</v>
      </c>
      <c r="O216" s="67">
        <f t="shared" si="21"/>
        <v>0</v>
      </c>
      <c r="P216" s="67">
        <f t="shared" si="21"/>
        <v>0</v>
      </c>
      <c r="Q216" s="67">
        <f t="shared" si="21"/>
        <v>19071.739999999998</v>
      </c>
      <c r="R216" s="106">
        <f t="shared" si="20"/>
        <v>1</v>
      </c>
      <c r="S216">
        <f>COUNTIF($D216:$P216,"&lt;&gt;0")</f>
        <v>6</v>
      </c>
    </row>
    <row r="217" spans="2:19" x14ac:dyDescent="0.3">
      <c r="D217" s="68"/>
      <c r="E217" s="68"/>
      <c r="F217" s="68"/>
      <c r="G217" s="68"/>
      <c r="H217" s="68"/>
      <c r="I217" s="68"/>
      <c r="J217" s="68"/>
      <c r="K217" s="68"/>
      <c r="L217" s="68"/>
      <c r="M217" s="68"/>
      <c r="N217" s="68"/>
      <c r="O217" s="68"/>
      <c r="P217" s="68"/>
      <c r="Q217" s="67"/>
    </row>
    <row r="218" spans="2:19" x14ac:dyDescent="0.3">
      <c r="B218" t="s">
        <v>1149</v>
      </c>
      <c r="C218" t="s">
        <v>1256</v>
      </c>
      <c r="D218" s="3" t="s">
        <v>1096</v>
      </c>
      <c r="E218" s="3" t="s">
        <v>1097</v>
      </c>
      <c r="F218" s="3" t="s">
        <v>1098</v>
      </c>
      <c r="G218" s="3" t="s">
        <v>1099</v>
      </c>
      <c r="H218" s="3" t="s">
        <v>1100</v>
      </c>
      <c r="I218" s="3" t="s">
        <v>1101</v>
      </c>
      <c r="J218" s="3" t="s">
        <v>1102</v>
      </c>
      <c r="K218" s="3" t="s">
        <v>1103</v>
      </c>
      <c r="L218" s="3" t="s">
        <v>1104</v>
      </c>
      <c r="M218" s="3" t="s">
        <v>1105</v>
      </c>
      <c r="N218" s="3" t="s">
        <v>1106</v>
      </c>
      <c r="O218" s="3" t="s">
        <v>1107</v>
      </c>
      <c r="P218" s="3" t="s">
        <v>1108</v>
      </c>
      <c r="Q218" s="57" t="s">
        <v>218</v>
      </c>
      <c r="R218" s="57" t="s">
        <v>1244</v>
      </c>
    </row>
    <row r="219" spans="2:19" outlineLevel="1" x14ac:dyDescent="0.3">
      <c r="B219" t="s">
        <v>1026</v>
      </c>
      <c r="C219" t="s">
        <v>892</v>
      </c>
      <c r="D219" s="68"/>
      <c r="E219" s="68">
        <v>86.4</v>
      </c>
      <c r="F219" s="68">
        <v>112</v>
      </c>
      <c r="G219" s="68">
        <v>104</v>
      </c>
      <c r="H219" s="68">
        <v>104</v>
      </c>
      <c r="I219" s="68">
        <v>104</v>
      </c>
      <c r="J219" s="68"/>
      <c r="K219" s="68"/>
      <c r="L219" s="68"/>
      <c r="M219" s="68"/>
      <c r="N219" s="68"/>
      <c r="O219" s="68"/>
      <c r="P219" s="68"/>
      <c r="Q219" s="67">
        <f>SUM($C219:P219)</f>
        <v>510.4</v>
      </c>
    </row>
    <row r="220" spans="2:19" outlineLevel="1" x14ac:dyDescent="0.3">
      <c r="B220" t="s">
        <v>1027</v>
      </c>
      <c r="C220" t="s">
        <v>892</v>
      </c>
      <c r="D220" s="68"/>
      <c r="E220" s="68">
        <v>94</v>
      </c>
      <c r="F220" s="68">
        <v>104</v>
      </c>
      <c r="G220" s="68">
        <v>104</v>
      </c>
      <c r="H220" s="68">
        <v>104</v>
      </c>
      <c r="I220" s="68">
        <v>104</v>
      </c>
      <c r="J220" s="68"/>
      <c r="K220" s="68"/>
      <c r="L220" s="68"/>
      <c r="M220" s="68"/>
      <c r="N220" s="68"/>
      <c r="O220" s="68"/>
      <c r="P220" s="68"/>
      <c r="Q220" s="67">
        <f>SUM($C220:P220)</f>
        <v>510</v>
      </c>
    </row>
    <row r="221" spans="2:19" outlineLevel="1" x14ac:dyDescent="0.3">
      <c r="B221" s="101" t="s">
        <v>1150</v>
      </c>
      <c r="D221" s="102">
        <v>0</v>
      </c>
      <c r="E221" s="102">
        <v>86.4</v>
      </c>
      <c r="F221" s="102">
        <v>112</v>
      </c>
      <c r="G221" s="102">
        <v>104</v>
      </c>
      <c r="H221" s="102">
        <v>104</v>
      </c>
      <c r="I221" s="102">
        <v>104</v>
      </c>
      <c r="J221" s="102">
        <v>0</v>
      </c>
      <c r="K221" s="102">
        <v>0</v>
      </c>
      <c r="L221" s="102">
        <v>0</v>
      </c>
      <c r="M221" s="102">
        <v>0</v>
      </c>
      <c r="N221" s="102">
        <v>0</v>
      </c>
      <c r="O221" s="102">
        <v>0</v>
      </c>
      <c r="P221" s="102">
        <v>0</v>
      </c>
      <c r="Q221" s="103">
        <v>510.4</v>
      </c>
    </row>
    <row r="222" spans="2:19" outlineLevel="1" x14ac:dyDescent="0.3">
      <c r="B222" t="s">
        <v>684</v>
      </c>
      <c r="C222" t="s">
        <v>1014</v>
      </c>
      <c r="D222" s="68"/>
      <c r="E222" s="68">
        <v>1050</v>
      </c>
      <c r="F222" s="68">
        <v>1183.3900000000001</v>
      </c>
      <c r="G222" s="68">
        <v>1183.3900000000001</v>
      </c>
      <c r="H222" s="68">
        <v>1183.3900000000001</v>
      </c>
      <c r="I222" s="68">
        <v>1183.3900000000001</v>
      </c>
      <c r="J222" s="68"/>
      <c r="K222" s="68"/>
      <c r="L222" s="68"/>
      <c r="M222" s="68"/>
      <c r="N222" s="68"/>
      <c r="O222" s="68"/>
      <c r="P222" s="68"/>
      <c r="Q222" s="67">
        <f>SUM($C222:P222)</f>
        <v>5783.5600000000013</v>
      </c>
      <c r="R222" s="106">
        <f t="shared" ref="R222:R235" si="22">Q222/$Q$235</f>
        <v>0.70387011975464908</v>
      </c>
    </row>
    <row r="223" spans="2:19" outlineLevel="1" x14ac:dyDescent="0.3">
      <c r="B223" t="s">
        <v>1035</v>
      </c>
      <c r="C223" t="s">
        <v>1036</v>
      </c>
      <c r="D223" s="68"/>
      <c r="E223" s="68">
        <v>17.5</v>
      </c>
      <c r="F223" s="68"/>
      <c r="G223" s="68"/>
      <c r="H223" s="68"/>
      <c r="I223" s="68"/>
      <c r="J223" s="68"/>
      <c r="K223" s="68"/>
      <c r="L223" s="68"/>
      <c r="M223" s="68"/>
      <c r="N223" s="68"/>
      <c r="O223" s="68"/>
      <c r="P223" s="68"/>
      <c r="Q223" s="67">
        <f>SUM($C223:P223)</f>
        <v>17.5</v>
      </c>
      <c r="R223" s="106">
        <f t="shared" si="22"/>
        <v>2.1297828838477261E-3</v>
      </c>
    </row>
    <row r="224" spans="2:19" outlineLevel="1" x14ac:dyDescent="0.3">
      <c r="B224" t="s">
        <v>1037</v>
      </c>
      <c r="C224" t="s">
        <v>1036</v>
      </c>
      <c r="D224" s="68"/>
      <c r="E224" s="68"/>
      <c r="F224" s="68">
        <v>17.5</v>
      </c>
      <c r="G224" s="68">
        <v>17.5</v>
      </c>
      <c r="H224" s="68">
        <v>17.5</v>
      </c>
      <c r="I224" s="68">
        <v>17.5</v>
      </c>
      <c r="J224" s="68"/>
      <c r="K224" s="68"/>
      <c r="L224" s="68"/>
      <c r="M224" s="68"/>
      <c r="N224" s="68"/>
      <c r="O224" s="68"/>
      <c r="P224" s="68"/>
      <c r="Q224" s="67">
        <f>SUM($C224:P224)</f>
        <v>70</v>
      </c>
      <c r="R224" s="106">
        <f t="shared" si="22"/>
        <v>8.5191315353909045E-3</v>
      </c>
    </row>
    <row r="225" spans="2:19" outlineLevel="1" x14ac:dyDescent="0.3">
      <c r="B225" t="s">
        <v>1056</v>
      </c>
      <c r="C225" t="s">
        <v>1057</v>
      </c>
      <c r="D225" s="68"/>
      <c r="E225" s="68">
        <v>5</v>
      </c>
      <c r="F225" s="68">
        <v>5</v>
      </c>
      <c r="G225" s="68">
        <v>5</v>
      </c>
      <c r="H225" s="68">
        <v>5</v>
      </c>
      <c r="I225" s="68">
        <v>5</v>
      </c>
      <c r="J225" s="68"/>
      <c r="K225" s="68"/>
      <c r="L225" s="68"/>
      <c r="M225" s="68"/>
      <c r="N225" s="68"/>
      <c r="O225" s="68"/>
      <c r="P225" s="68"/>
      <c r="Q225" s="67">
        <f>SUM($C225:P225)</f>
        <v>25</v>
      </c>
      <c r="R225" s="106">
        <f t="shared" si="22"/>
        <v>3.0425469769253233E-3</v>
      </c>
    </row>
    <row r="226" spans="2:19" outlineLevel="1" x14ac:dyDescent="0.3">
      <c r="B226" t="s">
        <v>994</v>
      </c>
      <c r="C226" t="s">
        <v>1232</v>
      </c>
      <c r="D226" s="68"/>
      <c r="E226" s="68"/>
      <c r="F226" s="68"/>
      <c r="G226" s="68">
        <v>225.64999999999998</v>
      </c>
      <c r="H226" s="68">
        <v>225.64999999999998</v>
      </c>
      <c r="I226" s="68">
        <v>225.64999999999998</v>
      </c>
      <c r="J226" s="68"/>
      <c r="K226" s="68"/>
      <c r="L226" s="68"/>
      <c r="M226" s="68"/>
      <c r="N226" s="68"/>
      <c r="O226" s="68"/>
      <c r="P226" s="68"/>
      <c r="Q226" s="67">
        <f>SUM($C226:P226)</f>
        <v>676.94999999999993</v>
      </c>
      <c r="R226" s="106">
        <f t="shared" si="22"/>
        <v>8.23860870411839E-2</v>
      </c>
    </row>
    <row r="227" spans="2:19" outlineLevel="1" x14ac:dyDescent="0.3">
      <c r="B227" t="s">
        <v>1020</v>
      </c>
      <c r="C227" t="s">
        <v>1234</v>
      </c>
      <c r="D227" s="68"/>
      <c r="E227" s="68">
        <v>84</v>
      </c>
      <c r="F227" s="68">
        <v>94.67</v>
      </c>
      <c r="G227" s="68">
        <v>94.67</v>
      </c>
      <c r="H227" s="68">
        <v>94.67</v>
      </c>
      <c r="I227" s="68">
        <v>94.67</v>
      </c>
      <c r="J227" s="68"/>
      <c r="K227" s="68"/>
      <c r="L227" s="68"/>
      <c r="M227" s="68"/>
      <c r="N227" s="68"/>
      <c r="O227" s="68"/>
      <c r="P227" s="68"/>
      <c r="Q227" s="67">
        <f>SUM($C227:P227)</f>
        <v>462.68000000000006</v>
      </c>
      <c r="R227" s="106">
        <f t="shared" si="22"/>
        <v>5.6309025411352354E-2</v>
      </c>
    </row>
    <row r="228" spans="2:19" outlineLevel="1" x14ac:dyDescent="0.3">
      <c r="B228" t="s">
        <v>1235</v>
      </c>
      <c r="C228" t="s">
        <v>1236</v>
      </c>
      <c r="D228" s="68"/>
      <c r="E228" s="68">
        <v>15.75</v>
      </c>
      <c r="F228" s="68"/>
      <c r="G228" s="68"/>
      <c r="H228" s="68"/>
      <c r="I228" s="68"/>
      <c r="J228" s="68"/>
      <c r="K228" s="68"/>
      <c r="L228" s="68"/>
      <c r="M228" s="68"/>
      <c r="N228" s="68"/>
      <c r="O228" s="68"/>
      <c r="P228" s="68"/>
      <c r="Q228" s="67">
        <f>SUM($C228:P228)</f>
        <v>15.75</v>
      </c>
      <c r="R228" s="106">
        <f t="shared" si="22"/>
        <v>1.9168045954629537E-3</v>
      </c>
    </row>
    <row r="229" spans="2:19" outlineLevel="1" x14ac:dyDescent="0.3">
      <c r="B229" t="s">
        <v>1050</v>
      </c>
      <c r="C229" t="s">
        <v>1236</v>
      </c>
      <c r="D229" s="68"/>
      <c r="E229" s="68"/>
      <c r="F229" s="68">
        <v>17.75</v>
      </c>
      <c r="G229" s="68">
        <v>17.75</v>
      </c>
      <c r="H229" s="68">
        <v>17.75</v>
      </c>
      <c r="I229" s="68">
        <v>17.75</v>
      </c>
      <c r="J229" s="68"/>
      <c r="K229" s="68"/>
      <c r="L229" s="68"/>
      <c r="M229" s="68"/>
      <c r="N229" s="68"/>
      <c r="O229" s="68"/>
      <c r="P229" s="68"/>
      <c r="Q229" s="67">
        <f>SUM($C229:P229)</f>
        <v>71</v>
      </c>
      <c r="R229" s="106">
        <f t="shared" si="22"/>
        <v>8.6408334144679189E-3</v>
      </c>
    </row>
    <row r="230" spans="2:19" outlineLevel="1" x14ac:dyDescent="0.3">
      <c r="B230" t="s">
        <v>996</v>
      </c>
      <c r="C230" t="s">
        <v>1237</v>
      </c>
      <c r="D230" s="68"/>
      <c r="E230" s="68">
        <v>79.06</v>
      </c>
      <c r="F230" s="68">
        <v>89.11</v>
      </c>
      <c r="G230" s="68">
        <v>86.17</v>
      </c>
      <c r="H230" s="68">
        <v>113.77</v>
      </c>
      <c r="I230" s="68">
        <v>86.17</v>
      </c>
      <c r="J230" s="68"/>
      <c r="K230" s="68"/>
      <c r="L230" s="68"/>
      <c r="M230" s="68"/>
      <c r="N230" s="68"/>
      <c r="O230" s="68"/>
      <c r="P230" s="68"/>
      <c r="Q230" s="67">
        <f>SUM($C230:P230)</f>
        <v>454.28000000000003</v>
      </c>
      <c r="R230" s="106">
        <f t="shared" si="22"/>
        <v>5.5286729627105437E-2</v>
      </c>
    </row>
    <row r="231" spans="2:19" outlineLevel="1" x14ac:dyDescent="0.3">
      <c r="B231" t="s">
        <v>997</v>
      </c>
      <c r="C231" t="s">
        <v>1238</v>
      </c>
      <c r="D231" s="68"/>
      <c r="E231" s="68">
        <v>5.67</v>
      </c>
      <c r="F231" s="68">
        <v>6.39</v>
      </c>
      <c r="G231" s="68">
        <v>6.18</v>
      </c>
      <c r="H231" s="68">
        <v>8.16</v>
      </c>
      <c r="I231" s="68">
        <v>6.18</v>
      </c>
      <c r="J231" s="68"/>
      <c r="K231" s="68"/>
      <c r="L231" s="68"/>
      <c r="M231" s="68"/>
      <c r="N231" s="68"/>
      <c r="O231" s="68"/>
      <c r="P231" s="68"/>
      <c r="Q231" s="67">
        <f>SUM($C231:P231)</f>
        <v>32.58</v>
      </c>
      <c r="R231" s="106">
        <f t="shared" si="22"/>
        <v>3.9650472203290816E-3</v>
      </c>
    </row>
    <row r="232" spans="2:19" outlineLevel="1" x14ac:dyDescent="0.3">
      <c r="B232" t="s">
        <v>998</v>
      </c>
      <c r="C232" t="s">
        <v>1243</v>
      </c>
      <c r="D232" s="68"/>
      <c r="E232" s="68">
        <v>28.35</v>
      </c>
      <c r="F232" s="68">
        <v>31.95</v>
      </c>
      <c r="G232" s="68">
        <v>30.9</v>
      </c>
      <c r="H232" s="68">
        <v>40.79</v>
      </c>
      <c r="I232" s="68">
        <v>30.9</v>
      </c>
      <c r="J232" s="68"/>
      <c r="K232" s="68"/>
      <c r="L232" s="68"/>
      <c r="M232" s="68"/>
      <c r="N232" s="68"/>
      <c r="O232" s="68"/>
      <c r="P232" s="68"/>
      <c r="Q232" s="67">
        <f>SUM($C232:P232)</f>
        <v>162.88999999999999</v>
      </c>
      <c r="R232" s="106">
        <f t="shared" si="22"/>
        <v>1.9824019082854635E-2</v>
      </c>
    </row>
    <row r="233" spans="2:19" outlineLevel="1" x14ac:dyDescent="0.3">
      <c r="B233" t="s">
        <v>1000</v>
      </c>
      <c r="C233" t="s">
        <v>1240</v>
      </c>
      <c r="D233" s="68"/>
      <c r="E233" s="68">
        <v>3.88</v>
      </c>
      <c r="F233" s="68">
        <v>4.38</v>
      </c>
      <c r="G233" s="68">
        <v>4.2300000000000004</v>
      </c>
      <c r="H233" s="68">
        <v>5.59</v>
      </c>
      <c r="I233" s="68">
        <v>4.2300000000000004</v>
      </c>
      <c r="J233" s="68"/>
      <c r="K233" s="68"/>
      <c r="L233" s="68"/>
      <c r="M233" s="68"/>
      <c r="N233" s="68"/>
      <c r="O233" s="68"/>
      <c r="P233" s="68"/>
      <c r="Q233" s="67">
        <f>SUM($C233:P233)</f>
        <v>22.31</v>
      </c>
      <c r="R233" s="106">
        <f t="shared" si="22"/>
        <v>2.7151689222081584E-3</v>
      </c>
    </row>
    <row r="234" spans="2:19" outlineLevel="1" x14ac:dyDescent="0.3">
      <c r="B234" t="s">
        <v>1241</v>
      </c>
      <c r="C234" t="s">
        <v>1242</v>
      </c>
      <c r="D234" s="68"/>
      <c r="E234" s="68">
        <v>73.5</v>
      </c>
      <c r="F234" s="68">
        <v>82.84</v>
      </c>
      <c r="G234" s="68">
        <v>80.099999999999994</v>
      </c>
      <c r="H234" s="68">
        <v>105.76</v>
      </c>
      <c r="I234" s="68">
        <v>80.099999999999994</v>
      </c>
      <c r="J234" s="68"/>
      <c r="K234" s="68"/>
      <c r="L234" s="68"/>
      <c r="M234" s="68"/>
      <c r="N234" s="68"/>
      <c r="O234" s="68"/>
      <c r="P234" s="68"/>
      <c r="Q234" s="67">
        <f>SUM($C234:P234)</f>
        <v>422.29999999999995</v>
      </c>
      <c r="R234" s="106">
        <f t="shared" si="22"/>
        <v>5.1394703534222555E-2</v>
      </c>
    </row>
    <row r="235" spans="2:19" x14ac:dyDescent="0.3">
      <c r="B235" s="101" t="s">
        <v>1151</v>
      </c>
      <c r="C235" s="1" t="s">
        <v>1093</v>
      </c>
      <c r="D235" s="67">
        <f t="shared" ref="D235:Q235" si="23">SUM(D222:D234)</f>
        <v>0</v>
      </c>
      <c r="E235" s="67">
        <f t="shared" si="23"/>
        <v>1362.71</v>
      </c>
      <c r="F235" s="67">
        <f t="shared" si="23"/>
        <v>1532.9800000000002</v>
      </c>
      <c r="G235" s="67">
        <f t="shared" si="23"/>
        <v>1751.5400000000002</v>
      </c>
      <c r="H235" s="67">
        <f t="shared" si="23"/>
        <v>1818.03</v>
      </c>
      <c r="I235" s="67">
        <f t="shared" si="23"/>
        <v>1751.5400000000002</v>
      </c>
      <c r="J235" s="67">
        <f t="shared" si="23"/>
        <v>0</v>
      </c>
      <c r="K235" s="67">
        <f t="shared" si="23"/>
        <v>0</v>
      </c>
      <c r="L235" s="67">
        <f t="shared" si="23"/>
        <v>0</v>
      </c>
      <c r="M235" s="67">
        <f t="shared" si="23"/>
        <v>0</v>
      </c>
      <c r="N235" s="67">
        <f t="shared" si="23"/>
        <v>0</v>
      </c>
      <c r="O235" s="67">
        <f t="shared" si="23"/>
        <v>0</v>
      </c>
      <c r="P235" s="67">
        <f t="shared" si="23"/>
        <v>0</v>
      </c>
      <c r="Q235" s="67">
        <f t="shared" si="23"/>
        <v>8216.8000000000011</v>
      </c>
      <c r="R235" s="106">
        <f t="shared" si="22"/>
        <v>1</v>
      </c>
      <c r="S235">
        <f>COUNTIF($D235:$P235,"&lt;&gt;0")</f>
        <v>5</v>
      </c>
    </row>
    <row r="236" spans="2:19" x14ac:dyDescent="0.3">
      <c r="D236" s="68"/>
      <c r="E236" s="68"/>
      <c r="F236" s="68"/>
      <c r="G236" s="68"/>
      <c r="H236" s="68"/>
      <c r="I236" s="68"/>
      <c r="J236" s="68"/>
      <c r="K236" s="68"/>
      <c r="L236" s="68"/>
      <c r="M236" s="68"/>
      <c r="N236" s="68"/>
      <c r="O236" s="68"/>
      <c r="P236" s="68"/>
      <c r="Q236" s="67"/>
    </row>
    <row r="237" spans="2:19" x14ac:dyDescent="0.3">
      <c r="B237" t="s">
        <v>1153</v>
      </c>
      <c r="C237" t="s">
        <v>1257</v>
      </c>
      <c r="D237" s="3" t="s">
        <v>1096</v>
      </c>
      <c r="E237" s="3" t="s">
        <v>1097</v>
      </c>
      <c r="F237" s="3" t="s">
        <v>1098</v>
      </c>
      <c r="G237" s="3" t="s">
        <v>1099</v>
      </c>
      <c r="H237" s="3" t="s">
        <v>1100</v>
      </c>
      <c r="I237" s="3" t="s">
        <v>1101</v>
      </c>
      <c r="J237" s="3" t="s">
        <v>1102</v>
      </c>
      <c r="K237" s="3" t="s">
        <v>1103</v>
      </c>
      <c r="L237" s="3" t="s">
        <v>1104</v>
      </c>
      <c r="M237" s="3" t="s">
        <v>1105</v>
      </c>
      <c r="N237" s="3" t="s">
        <v>1106</v>
      </c>
      <c r="O237" s="3" t="s">
        <v>1107</v>
      </c>
      <c r="P237" s="3" t="s">
        <v>1108</v>
      </c>
      <c r="Q237" s="57" t="s">
        <v>218</v>
      </c>
      <c r="R237" s="57" t="s">
        <v>1244</v>
      </c>
    </row>
    <row r="238" spans="2:19" outlineLevel="1" x14ac:dyDescent="0.3">
      <c r="B238" t="s">
        <v>1026</v>
      </c>
      <c r="C238" t="s">
        <v>892</v>
      </c>
      <c r="D238" s="68"/>
      <c r="E238" s="68">
        <v>144</v>
      </c>
      <c r="F238" s="68">
        <v>165.6</v>
      </c>
      <c r="G238" s="68">
        <v>158.4</v>
      </c>
      <c r="H238" s="68">
        <v>151.19999999999999</v>
      </c>
      <c r="I238" s="68"/>
      <c r="J238" s="68"/>
      <c r="K238" s="68"/>
      <c r="L238" s="68"/>
      <c r="M238" s="68"/>
      <c r="N238" s="68"/>
      <c r="O238" s="68"/>
      <c r="P238" s="68"/>
      <c r="Q238" s="67">
        <f>SUM($C238:P238)</f>
        <v>619.20000000000005</v>
      </c>
    </row>
    <row r="239" spans="2:19" outlineLevel="1" x14ac:dyDescent="0.3">
      <c r="B239" t="s">
        <v>1027</v>
      </c>
      <c r="C239" t="s">
        <v>892</v>
      </c>
      <c r="D239" s="68"/>
      <c r="E239" s="68">
        <v>156</v>
      </c>
      <c r="F239" s="68">
        <v>156</v>
      </c>
      <c r="G239" s="68">
        <v>156</v>
      </c>
      <c r="H239" s="68">
        <v>156</v>
      </c>
      <c r="I239" s="68"/>
      <c r="J239" s="68"/>
      <c r="K239" s="68"/>
      <c r="L239" s="68"/>
      <c r="M239" s="68"/>
      <c r="N239" s="68"/>
      <c r="O239" s="68"/>
      <c r="P239" s="68"/>
      <c r="Q239" s="67">
        <f>SUM($C239:P239)</f>
        <v>624</v>
      </c>
    </row>
    <row r="240" spans="2:19" outlineLevel="1" x14ac:dyDescent="0.3">
      <c r="B240" s="101" t="s">
        <v>1154</v>
      </c>
      <c r="D240" s="102">
        <v>0</v>
      </c>
      <c r="E240" s="102">
        <v>144</v>
      </c>
      <c r="F240" s="102">
        <v>165.6</v>
      </c>
      <c r="G240" s="102">
        <v>158.4</v>
      </c>
      <c r="H240" s="102">
        <v>151.19999999999999</v>
      </c>
      <c r="I240" s="102">
        <v>0</v>
      </c>
      <c r="J240" s="102">
        <v>0</v>
      </c>
      <c r="K240" s="102">
        <v>0</v>
      </c>
      <c r="L240" s="102">
        <v>0</v>
      </c>
      <c r="M240" s="102">
        <v>0</v>
      </c>
      <c r="N240" s="102">
        <v>0</v>
      </c>
      <c r="O240" s="102">
        <v>0</v>
      </c>
      <c r="P240" s="102">
        <v>0</v>
      </c>
      <c r="Q240" s="103">
        <v>619.20000000000005</v>
      </c>
    </row>
    <row r="241" spans="2:19" outlineLevel="1" x14ac:dyDescent="0.3">
      <c r="B241" t="s">
        <v>684</v>
      </c>
      <c r="C241" t="s">
        <v>1014</v>
      </c>
      <c r="D241" s="68"/>
      <c r="E241" s="68">
        <v>1684.8</v>
      </c>
      <c r="F241" s="68">
        <v>1684.8</v>
      </c>
      <c r="G241" s="68">
        <v>1684.8</v>
      </c>
      <c r="H241" s="68">
        <v>1684.8</v>
      </c>
      <c r="I241" s="68"/>
      <c r="J241" s="68"/>
      <c r="K241" s="68"/>
      <c r="L241" s="68"/>
      <c r="M241" s="68"/>
      <c r="N241" s="68"/>
      <c r="O241" s="68"/>
      <c r="P241" s="68"/>
      <c r="Q241" s="67">
        <f>SUM($C241:P241)</f>
        <v>6739.2</v>
      </c>
      <c r="R241" s="106">
        <f t="shared" ref="R241:R251" si="24">Q241/$Q$251</f>
        <v>0.69365446966188049</v>
      </c>
    </row>
    <row r="242" spans="2:19" outlineLevel="1" x14ac:dyDescent="0.3">
      <c r="B242" t="s">
        <v>994</v>
      </c>
      <c r="C242" t="s">
        <v>1232</v>
      </c>
      <c r="D242" s="68"/>
      <c r="E242" s="68"/>
      <c r="F242" s="68"/>
      <c r="G242" s="68">
        <v>326.25</v>
      </c>
      <c r="H242" s="68">
        <v>326.25</v>
      </c>
      <c r="I242" s="68"/>
      <c r="J242" s="68"/>
      <c r="K242" s="68"/>
      <c r="L242" s="68"/>
      <c r="M242" s="68"/>
      <c r="N242" s="68"/>
      <c r="O242" s="68"/>
      <c r="P242" s="68"/>
      <c r="Q242" s="67">
        <f>SUM($C242:P242)</f>
        <v>652.5</v>
      </c>
      <c r="R242" s="106">
        <f t="shared" si="24"/>
        <v>6.716072255673923E-2</v>
      </c>
    </row>
    <row r="243" spans="2:19" outlineLevel="1" x14ac:dyDescent="0.3">
      <c r="B243" t="s">
        <v>1020</v>
      </c>
      <c r="C243" t="s">
        <v>1234</v>
      </c>
      <c r="D243" s="68"/>
      <c r="E243" s="68">
        <v>134.78</v>
      </c>
      <c r="F243" s="68">
        <v>134.78</v>
      </c>
      <c r="G243" s="68">
        <v>134.78</v>
      </c>
      <c r="H243" s="68">
        <v>134.78</v>
      </c>
      <c r="I243" s="68"/>
      <c r="J243" s="68"/>
      <c r="K243" s="68"/>
      <c r="L243" s="68"/>
      <c r="M243" s="68"/>
      <c r="N243" s="68"/>
      <c r="O243" s="68"/>
      <c r="P243" s="68"/>
      <c r="Q243" s="67">
        <f>SUM($C243:P243)</f>
        <v>539.12</v>
      </c>
      <c r="R243" s="106">
        <f t="shared" si="24"/>
        <v>5.549071071998353E-2</v>
      </c>
    </row>
    <row r="244" spans="2:19" outlineLevel="1" x14ac:dyDescent="0.3">
      <c r="B244" t="s">
        <v>1235</v>
      </c>
      <c r="C244" t="s">
        <v>1236</v>
      </c>
      <c r="D244" s="68"/>
      <c r="E244" s="68">
        <v>25.27</v>
      </c>
      <c r="F244" s="68"/>
      <c r="G244" s="68"/>
      <c r="H244" s="68"/>
      <c r="I244" s="68"/>
      <c r="J244" s="68"/>
      <c r="K244" s="68"/>
      <c r="L244" s="68"/>
      <c r="M244" s="68"/>
      <c r="N244" s="68"/>
      <c r="O244" s="68"/>
      <c r="P244" s="68"/>
      <c r="Q244" s="67">
        <f>SUM($C244:P244)</f>
        <v>25.27</v>
      </c>
      <c r="R244" s="106">
        <f t="shared" si="24"/>
        <v>2.6009984046111881E-3</v>
      </c>
    </row>
    <row r="245" spans="2:19" outlineLevel="1" x14ac:dyDescent="0.3">
      <c r="B245" t="s">
        <v>1050</v>
      </c>
      <c r="C245" t="s">
        <v>1236</v>
      </c>
      <c r="D245" s="68"/>
      <c r="E245" s="68"/>
      <c r="F245" s="68">
        <v>25.27</v>
      </c>
      <c r="G245" s="68">
        <v>25.27</v>
      </c>
      <c r="H245" s="68">
        <v>25.27</v>
      </c>
      <c r="I245" s="68"/>
      <c r="J245" s="68"/>
      <c r="K245" s="68"/>
      <c r="L245" s="68"/>
      <c r="M245" s="68"/>
      <c r="N245" s="68"/>
      <c r="O245" s="68"/>
      <c r="P245" s="68"/>
      <c r="Q245" s="67">
        <f>SUM($C245:P245)</f>
        <v>75.81</v>
      </c>
      <c r="R245" s="106">
        <f t="shared" si="24"/>
        <v>7.8029952138335655E-3</v>
      </c>
    </row>
    <row r="246" spans="2:19" outlineLevel="1" x14ac:dyDescent="0.3">
      <c r="B246" t="s">
        <v>996</v>
      </c>
      <c r="C246" t="s">
        <v>1237</v>
      </c>
      <c r="D246" s="68"/>
      <c r="E246" s="68">
        <v>126.87</v>
      </c>
      <c r="F246" s="68">
        <v>126.87</v>
      </c>
      <c r="G246" s="68">
        <v>123.06</v>
      </c>
      <c r="H246" s="68">
        <v>171.07</v>
      </c>
      <c r="I246" s="68"/>
      <c r="J246" s="68"/>
      <c r="K246" s="68"/>
      <c r="L246" s="68"/>
      <c r="M246" s="68"/>
      <c r="N246" s="68"/>
      <c r="O246" s="68"/>
      <c r="P246" s="68"/>
      <c r="Q246" s="67">
        <f>SUM($C246:P246)</f>
        <v>547.87</v>
      </c>
      <c r="R246" s="106">
        <f t="shared" si="24"/>
        <v>5.6391333436261647E-2</v>
      </c>
    </row>
    <row r="247" spans="2:19" outlineLevel="1" x14ac:dyDescent="0.3">
      <c r="B247" t="s">
        <v>997</v>
      </c>
      <c r="C247" t="s">
        <v>1238</v>
      </c>
      <c r="D247" s="68"/>
      <c r="E247" s="68">
        <v>9.1</v>
      </c>
      <c r="F247" s="68">
        <v>9.1</v>
      </c>
      <c r="G247" s="68">
        <v>8.82</v>
      </c>
      <c r="H247" s="68">
        <v>12.27</v>
      </c>
      <c r="I247" s="68"/>
      <c r="J247" s="68"/>
      <c r="K247" s="68"/>
      <c r="L247" s="68"/>
      <c r="M247" s="68"/>
      <c r="N247" s="68"/>
      <c r="O247" s="68"/>
      <c r="P247" s="68"/>
      <c r="Q247" s="67">
        <f>SUM($C247:P247)</f>
        <v>39.29</v>
      </c>
      <c r="R247" s="106">
        <f t="shared" si="24"/>
        <v>4.0440533168648032E-3</v>
      </c>
    </row>
    <row r="248" spans="2:19" outlineLevel="1" x14ac:dyDescent="0.3">
      <c r="B248" t="s">
        <v>999</v>
      </c>
      <c r="C248" t="s">
        <v>1239</v>
      </c>
      <c r="D248" s="68"/>
      <c r="E248" s="68">
        <v>129.72999999999999</v>
      </c>
      <c r="F248" s="68">
        <v>129.72999999999999</v>
      </c>
      <c r="G248" s="68">
        <v>125.83</v>
      </c>
      <c r="H248" s="68">
        <v>174.93</v>
      </c>
      <c r="I248" s="68"/>
      <c r="J248" s="68"/>
      <c r="K248" s="68"/>
      <c r="L248" s="68"/>
      <c r="M248" s="68"/>
      <c r="N248" s="68"/>
      <c r="O248" s="68"/>
      <c r="P248" s="68"/>
      <c r="Q248" s="67">
        <f>SUM($C248:P248)</f>
        <v>560.22</v>
      </c>
      <c r="R248" s="106">
        <f t="shared" si="24"/>
        <v>5.766249807009418E-2</v>
      </c>
    </row>
    <row r="249" spans="2:19" outlineLevel="1" x14ac:dyDescent="0.3">
      <c r="B249" t="s">
        <v>1000</v>
      </c>
      <c r="C249" t="s">
        <v>1240</v>
      </c>
      <c r="D249" s="68"/>
      <c r="E249" s="68">
        <v>6.23</v>
      </c>
      <c r="F249" s="68">
        <v>6.23</v>
      </c>
      <c r="G249" s="68">
        <v>6.05</v>
      </c>
      <c r="H249" s="68">
        <v>8.41</v>
      </c>
      <c r="I249" s="68"/>
      <c r="J249" s="68"/>
      <c r="K249" s="68"/>
      <c r="L249" s="68"/>
      <c r="M249" s="68"/>
      <c r="N249" s="68"/>
      <c r="O249" s="68"/>
      <c r="P249" s="68"/>
      <c r="Q249" s="67">
        <f>SUM($C249:P249)</f>
        <v>26.92</v>
      </c>
      <c r="R249" s="106">
        <f t="shared" si="24"/>
        <v>2.7708301168236325E-3</v>
      </c>
    </row>
    <row r="250" spans="2:19" outlineLevel="1" x14ac:dyDescent="0.3">
      <c r="B250" t="s">
        <v>1241</v>
      </c>
      <c r="C250" t="s">
        <v>1242</v>
      </c>
      <c r="D250" s="68"/>
      <c r="E250" s="68">
        <v>117.94</v>
      </c>
      <c r="F250" s="68">
        <v>117.94</v>
      </c>
      <c r="G250" s="68">
        <v>114.39</v>
      </c>
      <c r="H250" s="68">
        <v>159.03</v>
      </c>
      <c r="I250" s="68"/>
      <c r="J250" s="68"/>
      <c r="K250" s="68"/>
      <c r="L250" s="68"/>
      <c r="M250" s="68"/>
      <c r="N250" s="68"/>
      <c r="O250" s="68"/>
      <c r="P250" s="68"/>
      <c r="Q250" s="67">
        <f>SUM($C250:P250)</f>
        <v>509.29999999999995</v>
      </c>
      <c r="R250" s="106">
        <f t="shared" si="24"/>
        <v>5.2421388502907722E-2</v>
      </c>
    </row>
    <row r="251" spans="2:19" x14ac:dyDescent="0.3">
      <c r="B251" s="101" t="s">
        <v>1155</v>
      </c>
      <c r="C251" s="1" t="s">
        <v>1093</v>
      </c>
      <c r="D251" s="67">
        <f t="shared" ref="D251:Q251" si="25">SUM(D241:D250)</f>
        <v>0</v>
      </c>
      <c r="E251" s="67">
        <f t="shared" si="25"/>
        <v>2234.7199999999998</v>
      </c>
      <c r="F251" s="67">
        <f t="shared" si="25"/>
        <v>2234.7199999999998</v>
      </c>
      <c r="G251" s="67">
        <f t="shared" si="25"/>
        <v>2549.25</v>
      </c>
      <c r="H251" s="67">
        <f t="shared" si="25"/>
        <v>2696.81</v>
      </c>
      <c r="I251" s="67">
        <f t="shared" si="25"/>
        <v>0</v>
      </c>
      <c r="J251" s="67">
        <f t="shared" si="25"/>
        <v>0</v>
      </c>
      <c r="K251" s="67">
        <f t="shared" si="25"/>
        <v>0</v>
      </c>
      <c r="L251" s="67">
        <f t="shared" si="25"/>
        <v>0</v>
      </c>
      <c r="M251" s="67">
        <f t="shared" si="25"/>
        <v>0</v>
      </c>
      <c r="N251" s="67">
        <f t="shared" si="25"/>
        <v>0</v>
      </c>
      <c r="O251" s="67">
        <f t="shared" si="25"/>
        <v>0</v>
      </c>
      <c r="P251" s="67">
        <f t="shared" si="25"/>
        <v>0</v>
      </c>
      <c r="Q251" s="67">
        <f t="shared" si="25"/>
        <v>9715.5</v>
      </c>
      <c r="R251" s="106">
        <f t="shared" si="24"/>
        <v>1</v>
      </c>
      <c r="S251">
        <f>COUNTIF($D251:$P251,"&lt;&gt;0")</f>
        <v>4</v>
      </c>
    </row>
    <row r="252" spans="2:19" x14ac:dyDescent="0.3">
      <c r="D252" s="68"/>
      <c r="E252" s="68"/>
      <c r="F252" s="68"/>
      <c r="G252" s="68"/>
      <c r="H252" s="68"/>
      <c r="I252" s="68"/>
      <c r="J252" s="68"/>
      <c r="K252" s="68"/>
      <c r="L252" s="68"/>
      <c r="M252" s="68"/>
      <c r="N252" s="68"/>
      <c r="O252" s="68"/>
      <c r="P252" s="68"/>
      <c r="Q252" s="67"/>
    </row>
    <row r="253" spans="2:19" x14ac:dyDescent="0.3">
      <c r="B253" t="s">
        <v>1157</v>
      </c>
      <c r="C253" t="s">
        <v>1258</v>
      </c>
      <c r="D253" s="3" t="s">
        <v>1096</v>
      </c>
      <c r="E253" s="3" t="s">
        <v>1097</v>
      </c>
      <c r="F253" s="3" t="s">
        <v>1098</v>
      </c>
      <c r="G253" s="3" t="s">
        <v>1099</v>
      </c>
      <c r="H253" s="3" t="s">
        <v>1100</v>
      </c>
      <c r="I253" s="3" t="s">
        <v>1101</v>
      </c>
      <c r="J253" s="3" t="s">
        <v>1102</v>
      </c>
      <c r="K253" s="3" t="s">
        <v>1103</v>
      </c>
      <c r="L253" s="3" t="s">
        <v>1104</v>
      </c>
      <c r="M253" s="3" t="s">
        <v>1105</v>
      </c>
      <c r="N253" s="3" t="s">
        <v>1106</v>
      </c>
      <c r="O253" s="3" t="s">
        <v>1107</v>
      </c>
      <c r="P253" s="3" t="s">
        <v>1108</v>
      </c>
      <c r="Q253" s="57" t="s">
        <v>218</v>
      </c>
      <c r="R253" s="57" t="s">
        <v>1244</v>
      </c>
    </row>
    <row r="254" spans="2:19" outlineLevel="1" x14ac:dyDescent="0.3">
      <c r="B254" t="s">
        <v>1026</v>
      </c>
      <c r="C254" t="s">
        <v>892</v>
      </c>
      <c r="D254" s="68"/>
      <c r="E254" s="68">
        <v>30</v>
      </c>
      <c r="F254" s="68">
        <v>69</v>
      </c>
      <c r="G254" s="68">
        <v>66</v>
      </c>
      <c r="H254" s="68">
        <v>63</v>
      </c>
      <c r="I254" s="68">
        <v>66</v>
      </c>
      <c r="J254" s="68"/>
      <c r="K254" s="68"/>
      <c r="L254" s="68"/>
      <c r="M254" s="68"/>
      <c r="N254" s="68"/>
      <c r="O254" s="68"/>
      <c r="P254" s="68"/>
      <c r="Q254" s="67">
        <f>SUM($C254:P254)</f>
        <v>294</v>
      </c>
    </row>
    <row r="255" spans="2:19" outlineLevel="1" x14ac:dyDescent="0.3">
      <c r="B255" t="s">
        <v>1027</v>
      </c>
      <c r="C255" t="s">
        <v>892</v>
      </c>
      <c r="D255" s="68"/>
      <c r="E255" s="68">
        <v>33</v>
      </c>
      <c r="F255" s="68">
        <v>65</v>
      </c>
      <c r="G255" s="68">
        <v>65</v>
      </c>
      <c r="H255" s="68">
        <v>65</v>
      </c>
      <c r="I255" s="68">
        <v>65</v>
      </c>
      <c r="J255" s="68"/>
      <c r="K255" s="68"/>
      <c r="L255" s="68"/>
      <c r="M255" s="68"/>
      <c r="N255" s="68"/>
      <c r="O255" s="68"/>
      <c r="P255" s="68"/>
      <c r="Q255" s="67">
        <f>SUM($C255:P255)</f>
        <v>293</v>
      </c>
    </row>
    <row r="256" spans="2:19" outlineLevel="1" x14ac:dyDescent="0.3">
      <c r="B256" s="101" t="s">
        <v>1158</v>
      </c>
      <c r="D256" s="102">
        <v>0</v>
      </c>
      <c r="E256" s="102">
        <v>30</v>
      </c>
      <c r="F256" s="102">
        <v>69</v>
      </c>
      <c r="G256" s="102">
        <v>66</v>
      </c>
      <c r="H256" s="102">
        <v>63</v>
      </c>
      <c r="I256" s="102">
        <v>66</v>
      </c>
      <c r="J256" s="102">
        <v>0</v>
      </c>
      <c r="K256" s="102">
        <v>0</v>
      </c>
      <c r="L256" s="102">
        <v>0</v>
      </c>
      <c r="M256" s="102">
        <v>0</v>
      </c>
      <c r="N256" s="102">
        <v>0</v>
      </c>
      <c r="O256" s="102">
        <v>0</v>
      </c>
      <c r="P256" s="102">
        <v>0</v>
      </c>
      <c r="Q256" s="103">
        <v>294</v>
      </c>
    </row>
    <row r="257" spans="2:19" outlineLevel="1" x14ac:dyDescent="0.3">
      <c r="B257" t="s">
        <v>684</v>
      </c>
      <c r="C257" t="s">
        <v>1014</v>
      </c>
      <c r="D257" s="68"/>
      <c r="E257" s="68">
        <v>351.03</v>
      </c>
      <c r="F257" s="68">
        <v>702.06</v>
      </c>
      <c r="G257" s="68">
        <v>702.06</v>
      </c>
      <c r="H257" s="68">
        <v>702.06</v>
      </c>
      <c r="I257" s="68">
        <v>702.06</v>
      </c>
      <c r="J257" s="68"/>
      <c r="K257" s="68"/>
      <c r="L257" s="68"/>
      <c r="M257" s="68"/>
      <c r="N257" s="68"/>
      <c r="O257" s="68"/>
      <c r="P257" s="68"/>
      <c r="Q257" s="67">
        <f>SUM($C257:P257)</f>
        <v>3159.27</v>
      </c>
      <c r="R257" s="106">
        <f t="shared" ref="R257:R268" si="26">Q257/$Q$268</f>
        <v>0.67266599100633651</v>
      </c>
    </row>
    <row r="258" spans="2:19" outlineLevel="1" x14ac:dyDescent="0.3">
      <c r="B258" t="s">
        <v>1015</v>
      </c>
      <c r="C258" t="s">
        <v>1016</v>
      </c>
      <c r="D258" s="68"/>
      <c r="E258" s="68"/>
      <c r="F258" s="68">
        <v>55</v>
      </c>
      <c r="G258" s="68"/>
      <c r="H258" s="68"/>
      <c r="I258" s="68"/>
      <c r="J258" s="68"/>
      <c r="K258" s="68"/>
      <c r="L258" s="68"/>
      <c r="M258" s="68"/>
      <c r="N258" s="68"/>
      <c r="O258" s="68"/>
      <c r="P258" s="68"/>
      <c r="Q258" s="67">
        <f>SUM($C258:P258)</f>
        <v>55</v>
      </c>
      <c r="R258" s="106">
        <f t="shared" si="26"/>
        <v>1.1710499420862575E-2</v>
      </c>
    </row>
    <row r="259" spans="2:19" outlineLevel="1" x14ac:dyDescent="0.3">
      <c r="B259" t="s">
        <v>994</v>
      </c>
      <c r="C259" t="s">
        <v>1232</v>
      </c>
      <c r="D259" s="68"/>
      <c r="E259" s="68"/>
      <c r="F259" s="68"/>
      <c r="G259" s="68">
        <v>135.94</v>
      </c>
      <c r="H259" s="68">
        <v>135.94</v>
      </c>
      <c r="I259" s="68">
        <v>135.94</v>
      </c>
      <c r="J259" s="68"/>
      <c r="K259" s="68"/>
      <c r="L259" s="68"/>
      <c r="M259" s="68"/>
      <c r="N259" s="68"/>
      <c r="O259" s="68"/>
      <c r="P259" s="68"/>
      <c r="Q259" s="67">
        <f>SUM($C259:P259)</f>
        <v>407.82</v>
      </c>
      <c r="R259" s="106">
        <f t="shared" si="26"/>
        <v>8.6832288614839548E-2</v>
      </c>
    </row>
    <row r="260" spans="2:19" outlineLevel="1" x14ac:dyDescent="0.3">
      <c r="B260" t="s">
        <v>1020</v>
      </c>
      <c r="C260" t="s">
        <v>1234</v>
      </c>
      <c r="D260" s="68"/>
      <c r="E260" s="68">
        <v>28.08</v>
      </c>
      <c r="F260" s="68">
        <v>56.16</v>
      </c>
      <c r="G260" s="68">
        <v>56.16</v>
      </c>
      <c r="H260" s="68">
        <v>56.16</v>
      </c>
      <c r="I260" s="68">
        <v>56.16</v>
      </c>
      <c r="J260" s="68"/>
      <c r="K260" s="68"/>
      <c r="L260" s="68"/>
      <c r="M260" s="68"/>
      <c r="N260" s="68"/>
      <c r="O260" s="68"/>
      <c r="P260" s="68"/>
      <c r="Q260" s="67">
        <f>SUM($C260:P260)</f>
        <v>252.71999999999997</v>
      </c>
      <c r="R260" s="106">
        <f t="shared" si="26"/>
        <v>5.3808680248007085E-2</v>
      </c>
    </row>
    <row r="261" spans="2:19" outlineLevel="1" x14ac:dyDescent="0.3">
      <c r="B261" t="s">
        <v>1235</v>
      </c>
      <c r="C261" t="s">
        <v>1236</v>
      </c>
      <c r="D261" s="68"/>
      <c r="E261" s="68">
        <v>5.27</v>
      </c>
      <c r="F261" s="68"/>
      <c r="G261" s="68"/>
      <c r="H261" s="68"/>
      <c r="I261" s="68"/>
      <c r="J261" s="68"/>
      <c r="K261" s="68"/>
      <c r="L261" s="68"/>
      <c r="M261" s="68"/>
      <c r="N261" s="68"/>
      <c r="O261" s="68"/>
      <c r="P261" s="68"/>
      <c r="Q261" s="67">
        <f>SUM($C261:P261)</f>
        <v>5.27</v>
      </c>
      <c r="R261" s="106">
        <f t="shared" si="26"/>
        <v>1.122078762689923E-3</v>
      </c>
    </row>
    <row r="262" spans="2:19" outlineLevel="1" x14ac:dyDescent="0.3">
      <c r="B262" t="s">
        <v>1050</v>
      </c>
      <c r="C262" t="s">
        <v>1236</v>
      </c>
      <c r="D262" s="68"/>
      <c r="E262" s="68"/>
      <c r="F262" s="68">
        <v>10.53</v>
      </c>
      <c r="G262" s="68">
        <v>10.53</v>
      </c>
      <c r="H262" s="68">
        <v>10.53</v>
      </c>
      <c r="I262" s="68">
        <v>10.53</v>
      </c>
      <c r="J262" s="68"/>
      <c r="K262" s="68"/>
      <c r="L262" s="68"/>
      <c r="M262" s="68"/>
      <c r="N262" s="68"/>
      <c r="O262" s="68"/>
      <c r="P262" s="68"/>
      <c r="Q262" s="67">
        <f>SUM($C262:P262)</f>
        <v>42.12</v>
      </c>
      <c r="R262" s="106">
        <f t="shared" si="26"/>
        <v>8.9681133746678486E-3</v>
      </c>
    </row>
    <row r="263" spans="2:19" outlineLevel="1" x14ac:dyDescent="0.3">
      <c r="B263" t="s">
        <v>996</v>
      </c>
      <c r="C263" t="s">
        <v>1237</v>
      </c>
      <c r="D263" s="68"/>
      <c r="E263" s="68">
        <v>26.43</v>
      </c>
      <c r="F263" s="68">
        <v>57.01</v>
      </c>
      <c r="G263" s="68">
        <v>51.28</v>
      </c>
      <c r="H263" s="68">
        <v>66.02</v>
      </c>
      <c r="I263" s="68">
        <v>51.28</v>
      </c>
      <c r="J263" s="68"/>
      <c r="K263" s="68"/>
      <c r="L263" s="68"/>
      <c r="M263" s="68"/>
      <c r="N263" s="68"/>
      <c r="O263" s="68"/>
      <c r="P263" s="68"/>
      <c r="Q263" s="67">
        <f>SUM($C263:P263)</f>
        <v>252.02</v>
      </c>
      <c r="R263" s="106">
        <f t="shared" si="26"/>
        <v>5.3659637528105208E-2</v>
      </c>
    </row>
    <row r="264" spans="2:19" outlineLevel="1" x14ac:dyDescent="0.3">
      <c r="B264" t="s">
        <v>997</v>
      </c>
      <c r="C264" t="s">
        <v>1238</v>
      </c>
      <c r="D264" s="68"/>
      <c r="E264" s="68">
        <v>1.9</v>
      </c>
      <c r="F264" s="68">
        <v>4.09</v>
      </c>
      <c r="G264" s="68">
        <v>3.68</v>
      </c>
      <c r="H264" s="68">
        <v>4.7300000000000004</v>
      </c>
      <c r="I264" s="68">
        <v>3.68</v>
      </c>
      <c r="J264" s="68"/>
      <c r="K264" s="68"/>
      <c r="L264" s="68"/>
      <c r="M264" s="68"/>
      <c r="N264" s="68"/>
      <c r="O264" s="68"/>
      <c r="P264" s="68"/>
      <c r="Q264" s="67">
        <f>SUM($C264:P264)</f>
        <v>18.080000000000002</v>
      </c>
      <c r="R264" s="106">
        <f t="shared" si="26"/>
        <v>3.8495605368944617E-3</v>
      </c>
    </row>
    <row r="265" spans="2:19" outlineLevel="1" x14ac:dyDescent="0.3">
      <c r="B265" t="s">
        <v>999</v>
      </c>
      <c r="C265" t="s">
        <v>1239</v>
      </c>
      <c r="D265" s="68"/>
      <c r="E265" s="68">
        <v>27.03</v>
      </c>
      <c r="F265" s="68">
        <v>58.29</v>
      </c>
      <c r="G265" s="68">
        <v>52.43</v>
      </c>
      <c r="H265" s="68">
        <v>67.510000000000005</v>
      </c>
      <c r="I265" s="68">
        <v>52.43</v>
      </c>
      <c r="J265" s="68"/>
      <c r="K265" s="68"/>
      <c r="L265" s="68"/>
      <c r="M265" s="68"/>
      <c r="N265" s="68"/>
      <c r="O265" s="68"/>
      <c r="P265" s="68"/>
      <c r="Q265" s="67">
        <f>SUM($C265:P265)</f>
        <v>257.69</v>
      </c>
      <c r="R265" s="106">
        <f t="shared" si="26"/>
        <v>5.4866883559310492E-2</v>
      </c>
    </row>
    <row r="266" spans="2:19" outlineLevel="1" x14ac:dyDescent="0.3">
      <c r="B266" t="s">
        <v>1000</v>
      </c>
      <c r="C266" t="s">
        <v>1240</v>
      </c>
      <c r="D266" s="68"/>
      <c r="E266" s="68">
        <v>1.3</v>
      </c>
      <c r="F266" s="68">
        <v>2.8</v>
      </c>
      <c r="G266" s="68">
        <v>2.52</v>
      </c>
      <c r="H266" s="68">
        <v>3.24</v>
      </c>
      <c r="I266" s="68">
        <v>2.52</v>
      </c>
      <c r="J266" s="68"/>
      <c r="K266" s="68"/>
      <c r="L266" s="68"/>
      <c r="M266" s="68"/>
      <c r="N266" s="68"/>
      <c r="O266" s="68"/>
      <c r="P266" s="68"/>
      <c r="Q266" s="67">
        <f>SUM($C266:P266)</f>
        <v>12.379999999999999</v>
      </c>
      <c r="R266" s="106">
        <f t="shared" si="26"/>
        <v>2.6359269605505213E-3</v>
      </c>
    </row>
    <row r="267" spans="2:19" outlineLevel="1" x14ac:dyDescent="0.3">
      <c r="B267" t="s">
        <v>1241</v>
      </c>
      <c r="C267" t="s">
        <v>1242</v>
      </c>
      <c r="D267" s="68"/>
      <c r="E267" s="68">
        <v>24.57</v>
      </c>
      <c r="F267" s="68">
        <v>52.99</v>
      </c>
      <c r="G267" s="68">
        <v>47.67</v>
      </c>
      <c r="H267" s="68">
        <v>61.37</v>
      </c>
      <c r="I267" s="68">
        <v>47.67</v>
      </c>
      <c r="J267" s="68"/>
      <c r="K267" s="68"/>
      <c r="L267" s="68"/>
      <c r="M267" s="68"/>
      <c r="N267" s="68"/>
      <c r="O267" s="68"/>
      <c r="P267" s="68"/>
      <c r="Q267" s="67">
        <f>SUM($C267:P267)</f>
        <v>234.26999999999998</v>
      </c>
      <c r="R267" s="106">
        <f t="shared" si="26"/>
        <v>4.9880339987735917E-2</v>
      </c>
    </row>
    <row r="268" spans="2:19" x14ac:dyDescent="0.3">
      <c r="B268" s="101" t="s">
        <v>1159</v>
      </c>
      <c r="C268" s="1" t="s">
        <v>1093</v>
      </c>
      <c r="D268" s="67">
        <f t="shared" ref="D268:Q268" si="27">SUM(D257:D267)</f>
        <v>0</v>
      </c>
      <c r="E268" s="67">
        <f t="shared" si="27"/>
        <v>465.6099999999999</v>
      </c>
      <c r="F268" s="67">
        <f t="shared" si="27"/>
        <v>998.92999999999984</v>
      </c>
      <c r="G268" s="67">
        <f t="shared" si="27"/>
        <v>1062.2699999999998</v>
      </c>
      <c r="H268" s="67">
        <f t="shared" si="27"/>
        <v>1107.56</v>
      </c>
      <c r="I268" s="67">
        <f t="shared" si="27"/>
        <v>1062.2699999999998</v>
      </c>
      <c r="J268" s="67">
        <f t="shared" si="27"/>
        <v>0</v>
      </c>
      <c r="K268" s="67">
        <f t="shared" si="27"/>
        <v>0</v>
      </c>
      <c r="L268" s="67">
        <f t="shared" si="27"/>
        <v>0</v>
      </c>
      <c r="M268" s="67">
        <f t="shared" si="27"/>
        <v>0</v>
      </c>
      <c r="N268" s="67">
        <f t="shared" si="27"/>
        <v>0</v>
      </c>
      <c r="O268" s="67">
        <f t="shared" si="27"/>
        <v>0</v>
      </c>
      <c r="P268" s="67">
        <f t="shared" si="27"/>
        <v>0</v>
      </c>
      <c r="Q268" s="67">
        <f t="shared" si="27"/>
        <v>4696.6399999999994</v>
      </c>
      <c r="R268" s="106">
        <f t="shared" si="26"/>
        <v>1</v>
      </c>
      <c r="S268">
        <f>COUNTIF($D268:$P268,"&lt;&gt;0")</f>
        <v>5</v>
      </c>
    </row>
    <row r="269" spans="2:19" x14ac:dyDescent="0.3">
      <c r="D269" s="68"/>
      <c r="E269" s="68"/>
      <c r="F269" s="68"/>
      <c r="G269" s="68"/>
      <c r="H269" s="68"/>
      <c r="I269" s="68"/>
      <c r="J269" s="68"/>
      <c r="K269" s="68"/>
      <c r="L269" s="68"/>
      <c r="M269" s="68"/>
      <c r="N269" s="68"/>
      <c r="O269" s="68"/>
      <c r="P269" s="68"/>
      <c r="Q269" s="67"/>
    </row>
    <row r="270" spans="2:19" x14ac:dyDescent="0.3">
      <c r="B270" t="s">
        <v>1161</v>
      </c>
      <c r="C270" t="s">
        <v>1259</v>
      </c>
      <c r="D270" s="3" t="s">
        <v>1096</v>
      </c>
      <c r="E270" s="3" t="s">
        <v>1097</v>
      </c>
      <c r="F270" s="3" t="s">
        <v>1098</v>
      </c>
      <c r="G270" s="3" t="s">
        <v>1099</v>
      </c>
      <c r="H270" s="3" t="s">
        <v>1100</v>
      </c>
      <c r="I270" s="3" t="s">
        <v>1101</v>
      </c>
      <c r="J270" s="3" t="s">
        <v>1102</v>
      </c>
      <c r="K270" s="3" t="s">
        <v>1103</v>
      </c>
      <c r="L270" s="3" t="s">
        <v>1104</v>
      </c>
      <c r="M270" s="3" t="s">
        <v>1105</v>
      </c>
      <c r="N270" s="3" t="s">
        <v>1106</v>
      </c>
      <c r="O270" s="3" t="s">
        <v>1107</v>
      </c>
      <c r="P270" s="3" t="s">
        <v>1108</v>
      </c>
      <c r="Q270" s="57" t="s">
        <v>218</v>
      </c>
      <c r="R270" s="57" t="s">
        <v>1244</v>
      </c>
    </row>
    <row r="271" spans="2:19" outlineLevel="1" x14ac:dyDescent="0.3">
      <c r="B271" t="s">
        <v>1032</v>
      </c>
      <c r="C271" t="s">
        <v>892</v>
      </c>
      <c r="D271" s="68"/>
      <c r="E271" s="68"/>
      <c r="F271" s="68"/>
      <c r="G271" s="68">
        <v>8</v>
      </c>
      <c r="H271" s="68"/>
      <c r="I271" s="68"/>
      <c r="J271" s="68"/>
      <c r="K271" s="68"/>
      <c r="L271" s="68"/>
      <c r="M271" s="68"/>
      <c r="N271" s="68"/>
      <c r="O271" s="68"/>
      <c r="P271" s="68"/>
      <c r="Q271" s="67">
        <f>SUM($C271:P271)</f>
        <v>8</v>
      </c>
    </row>
    <row r="272" spans="2:19" outlineLevel="1" x14ac:dyDescent="0.3">
      <c r="B272" t="s">
        <v>1028</v>
      </c>
      <c r="C272" t="s">
        <v>892</v>
      </c>
      <c r="D272" s="68"/>
      <c r="E272" s="68"/>
      <c r="F272" s="68"/>
      <c r="G272" s="68"/>
      <c r="H272" s="68"/>
      <c r="I272" s="68">
        <v>4</v>
      </c>
      <c r="J272" s="68"/>
      <c r="K272" s="68"/>
      <c r="L272" s="68"/>
      <c r="M272" s="68"/>
      <c r="N272" s="68"/>
      <c r="O272" s="68"/>
      <c r="P272" s="68"/>
      <c r="Q272" s="67">
        <f>SUM($C272:P272)</f>
        <v>4</v>
      </c>
    </row>
    <row r="273" spans="2:19" outlineLevel="1" x14ac:dyDescent="0.3">
      <c r="B273" t="s">
        <v>1026</v>
      </c>
      <c r="C273" t="s">
        <v>892</v>
      </c>
      <c r="D273" s="68"/>
      <c r="E273" s="68"/>
      <c r="F273" s="68">
        <v>165.6</v>
      </c>
      <c r="G273" s="68">
        <v>166.4</v>
      </c>
      <c r="H273" s="68">
        <v>151.19999999999999</v>
      </c>
      <c r="I273" s="68">
        <v>162.4</v>
      </c>
      <c r="J273" s="68"/>
      <c r="K273" s="68"/>
      <c r="L273" s="68"/>
      <c r="M273" s="68"/>
      <c r="N273" s="68"/>
      <c r="O273" s="68"/>
      <c r="P273" s="68"/>
      <c r="Q273" s="67">
        <f>SUM($C273:P273)</f>
        <v>645.6</v>
      </c>
    </row>
    <row r="274" spans="2:19" outlineLevel="1" x14ac:dyDescent="0.3">
      <c r="B274" t="s">
        <v>1027</v>
      </c>
      <c r="C274" t="s">
        <v>892</v>
      </c>
      <c r="D274" s="68"/>
      <c r="E274" s="68"/>
      <c r="F274" s="68">
        <v>156</v>
      </c>
      <c r="G274" s="68">
        <v>164</v>
      </c>
      <c r="H274" s="68">
        <v>156</v>
      </c>
      <c r="I274" s="68">
        <v>160</v>
      </c>
      <c r="J274" s="68"/>
      <c r="K274" s="68"/>
      <c r="L274" s="68"/>
      <c r="M274" s="68"/>
      <c r="N274" s="68"/>
      <c r="O274" s="68"/>
      <c r="P274" s="68"/>
      <c r="Q274" s="67">
        <f>SUM($C274:P274)</f>
        <v>636</v>
      </c>
    </row>
    <row r="275" spans="2:19" outlineLevel="1" x14ac:dyDescent="0.3">
      <c r="B275" s="101" t="s">
        <v>1162</v>
      </c>
      <c r="D275" s="102">
        <v>0</v>
      </c>
      <c r="E275" s="102">
        <v>0</v>
      </c>
      <c r="F275" s="102">
        <v>165.6</v>
      </c>
      <c r="G275" s="102">
        <v>166.4</v>
      </c>
      <c r="H275" s="102">
        <v>151.19999999999999</v>
      </c>
      <c r="I275" s="102">
        <v>162.4</v>
      </c>
      <c r="J275" s="102">
        <v>0</v>
      </c>
      <c r="K275" s="102">
        <v>0</v>
      </c>
      <c r="L275" s="102">
        <v>0</v>
      </c>
      <c r="M275" s="102">
        <v>0</v>
      </c>
      <c r="N275" s="102">
        <v>0</v>
      </c>
      <c r="O275" s="102">
        <v>0</v>
      </c>
      <c r="P275" s="102">
        <v>0</v>
      </c>
      <c r="Q275" s="103">
        <v>645.6</v>
      </c>
    </row>
    <row r="276" spans="2:19" outlineLevel="1" x14ac:dyDescent="0.3">
      <c r="B276" t="s">
        <v>684</v>
      </c>
      <c r="C276" t="s">
        <v>1014</v>
      </c>
      <c r="D276" s="68"/>
      <c r="E276" s="68"/>
      <c r="F276" s="68">
        <v>3650</v>
      </c>
      <c r="G276" s="68">
        <v>3650</v>
      </c>
      <c r="H276" s="68">
        <v>3650</v>
      </c>
      <c r="I276" s="68">
        <v>3650</v>
      </c>
      <c r="J276" s="68"/>
      <c r="K276" s="68"/>
      <c r="L276" s="68"/>
      <c r="M276" s="68"/>
      <c r="N276" s="68"/>
      <c r="O276" s="68"/>
      <c r="P276" s="68"/>
      <c r="Q276" s="67">
        <f>SUM($C276:P276)</f>
        <v>14600</v>
      </c>
      <c r="R276" s="106">
        <f t="shared" ref="R276:R288" si="28">Q276/$Q$288</f>
        <v>0.67798184308899667</v>
      </c>
    </row>
    <row r="277" spans="2:19" outlineLevel="1" x14ac:dyDescent="0.3">
      <c r="B277" t="s">
        <v>686</v>
      </c>
      <c r="C277" t="s">
        <v>1031</v>
      </c>
      <c r="D277" s="68"/>
      <c r="E277" s="68"/>
      <c r="F277" s="68"/>
      <c r="G277" s="68">
        <v>187.2</v>
      </c>
      <c r="H277" s="68"/>
      <c r="I277" s="68"/>
      <c r="J277" s="68"/>
      <c r="K277" s="68"/>
      <c r="L277" s="68"/>
      <c r="M277" s="68"/>
      <c r="N277" s="68"/>
      <c r="O277" s="68"/>
      <c r="P277" s="68"/>
      <c r="Q277" s="67">
        <f>SUM($C277:P277)</f>
        <v>187.2</v>
      </c>
      <c r="R277" s="106">
        <f t="shared" si="28"/>
        <v>8.6930274675520672E-3</v>
      </c>
    </row>
    <row r="278" spans="2:19" outlineLevel="1" x14ac:dyDescent="0.3">
      <c r="B278" t="s">
        <v>683</v>
      </c>
      <c r="C278" t="s">
        <v>1017</v>
      </c>
      <c r="D278" s="68"/>
      <c r="E278" s="68"/>
      <c r="F278" s="68"/>
      <c r="G278" s="68"/>
      <c r="H278" s="68"/>
      <c r="I278" s="68">
        <v>93.6</v>
      </c>
      <c r="J278" s="68"/>
      <c r="K278" s="68"/>
      <c r="L278" s="68"/>
      <c r="M278" s="68"/>
      <c r="N278" s="68"/>
      <c r="O278" s="68"/>
      <c r="P278" s="68"/>
      <c r="Q278" s="67">
        <f>SUM($C278:P278)</f>
        <v>93.6</v>
      </c>
      <c r="R278" s="106">
        <f t="shared" si="28"/>
        <v>4.3465137337760336E-3</v>
      </c>
    </row>
    <row r="279" spans="2:19" outlineLevel="1" x14ac:dyDescent="0.3">
      <c r="B279" t="s">
        <v>1037</v>
      </c>
      <c r="C279" t="s">
        <v>1036</v>
      </c>
      <c r="D279" s="68"/>
      <c r="E279" s="68"/>
      <c r="F279" s="68">
        <v>15</v>
      </c>
      <c r="G279" s="68">
        <v>15</v>
      </c>
      <c r="H279" s="68">
        <v>15</v>
      </c>
      <c r="I279" s="68">
        <v>15</v>
      </c>
      <c r="J279" s="68"/>
      <c r="K279" s="68"/>
      <c r="L279" s="68"/>
      <c r="M279" s="68"/>
      <c r="N279" s="68"/>
      <c r="O279" s="68"/>
      <c r="P279" s="68"/>
      <c r="Q279" s="67">
        <f>SUM($C279:P279)</f>
        <v>60</v>
      </c>
      <c r="R279" s="106">
        <f t="shared" si="28"/>
        <v>2.7862267524205345E-3</v>
      </c>
    </row>
    <row r="280" spans="2:19" outlineLevel="1" x14ac:dyDescent="0.3">
      <c r="B280" t="s">
        <v>994</v>
      </c>
      <c r="C280" t="s">
        <v>1232</v>
      </c>
      <c r="D280" s="68"/>
      <c r="E280" s="68"/>
      <c r="F280" s="68"/>
      <c r="G280" s="68">
        <v>592.28</v>
      </c>
      <c r="H280" s="68">
        <v>592.28</v>
      </c>
      <c r="I280" s="68">
        <v>592.28</v>
      </c>
      <c r="J280" s="68"/>
      <c r="K280" s="68"/>
      <c r="L280" s="68"/>
      <c r="M280" s="68"/>
      <c r="N280" s="68"/>
      <c r="O280" s="68"/>
      <c r="P280" s="68"/>
      <c r="Q280" s="67">
        <f>SUM($C280:P280)</f>
        <v>1776.84</v>
      </c>
      <c r="R280" s="106">
        <f t="shared" si="28"/>
        <v>8.2511319046181711E-2</v>
      </c>
    </row>
    <row r="281" spans="2:19" outlineLevel="1" x14ac:dyDescent="0.3">
      <c r="B281" t="s">
        <v>1020</v>
      </c>
      <c r="C281" t="s">
        <v>1234</v>
      </c>
      <c r="D281" s="68"/>
      <c r="E281" s="68"/>
      <c r="F281" s="68">
        <v>292</v>
      </c>
      <c r="G281" s="68">
        <v>306.98</v>
      </c>
      <c r="H281" s="68">
        <v>292</v>
      </c>
      <c r="I281" s="68">
        <v>299.49</v>
      </c>
      <c r="J281" s="68"/>
      <c r="K281" s="68"/>
      <c r="L281" s="68"/>
      <c r="M281" s="68"/>
      <c r="N281" s="68"/>
      <c r="O281" s="68"/>
      <c r="P281" s="68"/>
      <c r="Q281" s="67">
        <f>SUM($C281:P281)</f>
        <v>1190.47</v>
      </c>
      <c r="R281" s="106">
        <f t="shared" si="28"/>
        <v>5.528198936590123E-2</v>
      </c>
    </row>
    <row r="282" spans="2:19" outlineLevel="1" x14ac:dyDescent="0.3">
      <c r="B282" t="s">
        <v>1050</v>
      </c>
      <c r="C282" t="s">
        <v>1236</v>
      </c>
      <c r="D282" s="68"/>
      <c r="E282" s="68"/>
      <c r="F282" s="68">
        <v>54.75</v>
      </c>
      <c r="G282" s="68">
        <v>54.75</v>
      </c>
      <c r="H282" s="68">
        <v>54.75</v>
      </c>
      <c r="I282" s="68">
        <v>56.15</v>
      </c>
      <c r="J282" s="68"/>
      <c r="K282" s="68"/>
      <c r="L282" s="68"/>
      <c r="M282" s="68"/>
      <c r="N282" s="68"/>
      <c r="O282" s="68"/>
      <c r="P282" s="68"/>
      <c r="Q282" s="67">
        <f>SUM($C282:P282)</f>
        <v>220.4</v>
      </c>
      <c r="R282" s="106">
        <f t="shared" si="28"/>
        <v>1.023473960389143E-2</v>
      </c>
    </row>
    <row r="283" spans="2:19" outlineLevel="1" x14ac:dyDescent="0.3">
      <c r="B283" t="s">
        <v>996</v>
      </c>
      <c r="C283" t="s">
        <v>1237</v>
      </c>
      <c r="D283" s="68"/>
      <c r="E283" s="68"/>
      <c r="F283" s="68">
        <v>343.3</v>
      </c>
      <c r="G283" s="68">
        <v>341.59</v>
      </c>
      <c r="H283" s="68">
        <v>394.38</v>
      </c>
      <c r="I283" s="68">
        <v>334.57</v>
      </c>
      <c r="J283" s="68"/>
      <c r="K283" s="68"/>
      <c r="L283" s="68"/>
      <c r="M283" s="68"/>
      <c r="N283" s="68"/>
      <c r="O283" s="68"/>
      <c r="P283" s="68"/>
      <c r="Q283" s="67">
        <f>SUM($C283:P283)</f>
        <v>1413.84</v>
      </c>
      <c r="R283" s="106">
        <f t="shared" si="28"/>
        <v>6.5654647194037477E-2</v>
      </c>
    </row>
    <row r="284" spans="2:19" outlineLevel="1" x14ac:dyDescent="0.3">
      <c r="B284" t="s">
        <v>997</v>
      </c>
      <c r="C284" t="s">
        <v>1238</v>
      </c>
      <c r="D284" s="68"/>
      <c r="E284" s="68"/>
      <c r="F284" s="68">
        <v>24.62</v>
      </c>
      <c r="G284" s="68">
        <v>24.5</v>
      </c>
      <c r="H284" s="68">
        <v>28.28</v>
      </c>
      <c r="I284" s="68">
        <v>23.99</v>
      </c>
      <c r="J284" s="68"/>
      <c r="K284" s="68"/>
      <c r="L284" s="68"/>
      <c r="M284" s="68"/>
      <c r="N284" s="68"/>
      <c r="O284" s="68"/>
      <c r="P284" s="68"/>
      <c r="Q284" s="67">
        <f>SUM($C284:P284)</f>
        <v>101.39</v>
      </c>
      <c r="R284" s="106">
        <f t="shared" si="28"/>
        <v>4.7082588404652997E-3</v>
      </c>
    </row>
    <row r="285" spans="2:19" outlineLevel="1" x14ac:dyDescent="0.3">
      <c r="B285" t="s">
        <v>998</v>
      </c>
      <c r="C285" t="s">
        <v>1243</v>
      </c>
      <c r="D285" s="68"/>
      <c r="E285" s="68"/>
      <c r="F285" s="68">
        <v>123.1</v>
      </c>
      <c r="G285" s="68">
        <v>122.48</v>
      </c>
      <c r="H285" s="68">
        <v>141.41</v>
      </c>
      <c r="I285" s="68">
        <v>119.97</v>
      </c>
      <c r="J285" s="68"/>
      <c r="K285" s="68"/>
      <c r="L285" s="68"/>
      <c r="M285" s="68"/>
      <c r="N285" s="68"/>
      <c r="O285" s="68"/>
      <c r="P285" s="68"/>
      <c r="Q285" s="67">
        <f>SUM($C285:P285)</f>
        <v>506.96000000000004</v>
      </c>
      <c r="R285" s="106">
        <f t="shared" si="28"/>
        <v>2.3541758573451903E-2</v>
      </c>
    </row>
    <row r="286" spans="2:19" outlineLevel="1" x14ac:dyDescent="0.3">
      <c r="B286" t="s">
        <v>1000</v>
      </c>
      <c r="C286" t="s">
        <v>1240</v>
      </c>
      <c r="D286" s="68"/>
      <c r="E286" s="68"/>
      <c r="F286" s="68">
        <v>16.87</v>
      </c>
      <c r="G286" s="68">
        <v>16.78</v>
      </c>
      <c r="H286" s="68">
        <v>19.38</v>
      </c>
      <c r="I286" s="68">
        <v>16.440000000000001</v>
      </c>
      <c r="J286" s="68"/>
      <c r="K286" s="68"/>
      <c r="L286" s="68"/>
      <c r="M286" s="68"/>
      <c r="N286" s="68"/>
      <c r="O286" s="68"/>
      <c r="P286" s="68"/>
      <c r="Q286" s="67">
        <f>SUM($C286:P286)</f>
        <v>69.47</v>
      </c>
      <c r="R286" s="106">
        <f t="shared" si="28"/>
        <v>3.2259862081775756E-3</v>
      </c>
    </row>
    <row r="287" spans="2:19" outlineLevel="1" x14ac:dyDescent="0.3">
      <c r="B287" t="s">
        <v>1241</v>
      </c>
      <c r="C287" t="s">
        <v>1242</v>
      </c>
      <c r="D287" s="68"/>
      <c r="E287" s="68"/>
      <c r="F287" s="68">
        <v>319.14</v>
      </c>
      <c r="G287" s="68">
        <v>317.55</v>
      </c>
      <c r="H287" s="68">
        <v>366.62</v>
      </c>
      <c r="I287" s="68">
        <v>311.02</v>
      </c>
      <c r="J287" s="68"/>
      <c r="K287" s="68"/>
      <c r="L287" s="68"/>
      <c r="M287" s="68"/>
      <c r="N287" s="68"/>
      <c r="O287" s="68"/>
      <c r="P287" s="68"/>
      <c r="Q287" s="67">
        <f>SUM($C287:P287)</f>
        <v>1314.33</v>
      </c>
      <c r="R287" s="106">
        <f t="shared" si="28"/>
        <v>6.1033690125148012E-2</v>
      </c>
    </row>
    <row r="288" spans="2:19" x14ac:dyDescent="0.3">
      <c r="B288" s="101" t="s">
        <v>1163</v>
      </c>
      <c r="C288" s="1" t="s">
        <v>1093</v>
      </c>
      <c r="D288" s="67">
        <f t="shared" ref="D288:Q288" si="29">SUM(D276:D287)</f>
        <v>0</v>
      </c>
      <c r="E288" s="67">
        <f t="shared" si="29"/>
        <v>0</v>
      </c>
      <c r="F288" s="67">
        <f t="shared" si="29"/>
        <v>4838.7800000000007</v>
      </c>
      <c r="G288" s="67">
        <f t="shared" si="29"/>
        <v>5629.1099999999988</v>
      </c>
      <c r="H288" s="67">
        <f t="shared" si="29"/>
        <v>5554.0999999999995</v>
      </c>
      <c r="I288" s="67">
        <f t="shared" si="29"/>
        <v>5512.5099999999984</v>
      </c>
      <c r="J288" s="67">
        <f t="shared" si="29"/>
        <v>0</v>
      </c>
      <c r="K288" s="67">
        <f t="shared" si="29"/>
        <v>0</v>
      </c>
      <c r="L288" s="67">
        <f t="shared" si="29"/>
        <v>0</v>
      </c>
      <c r="M288" s="67">
        <f t="shared" si="29"/>
        <v>0</v>
      </c>
      <c r="N288" s="67">
        <f t="shared" si="29"/>
        <v>0</v>
      </c>
      <c r="O288" s="67">
        <f t="shared" si="29"/>
        <v>0</v>
      </c>
      <c r="P288" s="67">
        <f t="shared" si="29"/>
        <v>0</v>
      </c>
      <c r="Q288" s="67">
        <f t="shared" si="29"/>
        <v>21534.5</v>
      </c>
      <c r="R288" s="106">
        <f t="shared" si="28"/>
        <v>1</v>
      </c>
      <c r="S288">
        <f>COUNTIF($D288:$P288,"&lt;&gt;0")</f>
        <v>4</v>
      </c>
    </row>
    <row r="289" spans="2:18" x14ac:dyDescent="0.3">
      <c r="D289" s="68"/>
      <c r="E289" s="68"/>
      <c r="F289" s="68"/>
      <c r="G289" s="68"/>
      <c r="H289" s="68"/>
      <c r="I289" s="68"/>
      <c r="J289" s="68"/>
      <c r="K289" s="68"/>
      <c r="L289" s="68"/>
      <c r="M289" s="68"/>
      <c r="N289" s="68"/>
      <c r="O289" s="68"/>
      <c r="P289" s="68"/>
      <c r="Q289" s="67"/>
    </row>
    <row r="290" spans="2:18" x14ac:dyDescent="0.3">
      <c r="B290" t="s">
        <v>1165</v>
      </c>
      <c r="C290" t="s">
        <v>1260</v>
      </c>
      <c r="D290" s="3" t="s">
        <v>1096</v>
      </c>
      <c r="E290" s="3" t="s">
        <v>1097</v>
      </c>
      <c r="F290" s="3" t="s">
        <v>1098</v>
      </c>
      <c r="G290" s="3" t="s">
        <v>1099</v>
      </c>
      <c r="H290" s="3" t="s">
        <v>1100</v>
      </c>
      <c r="I290" s="3" t="s">
        <v>1101</v>
      </c>
      <c r="J290" s="3" t="s">
        <v>1102</v>
      </c>
      <c r="K290" s="3" t="s">
        <v>1103</v>
      </c>
      <c r="L290" s="3" t="s">
        <v>1104</v>
      </c>
      <c r="M290" s="3" t="s">
        <v>1105</v>
      </c>
      <c r="N290" s="3" t="s">
        <v>1106</v>
      </c>
      <c r="O290" s="3" t="s">
        <v>1107</v>
      </c>
      <c r="P290" s="3" t="s">
        <v>1108</v>
      </c>
      <c r="Q290" s="57" t="s">
        <v>218</v>
      </c>
      <c r="R290" s="57" t="s">
        <v>1244</v>
      </c>
    </row>
    <row r="291" spans="2:18" outlineLevel="1" x14ac:dyDescent="0.3">
      <c r="B291" t="s">
        <v>1052</v>
      </c>
      <c r="C291" t="s">
        <v>892</v>
      </c>
      <c r="D291" s="68"/>
      <c r="E291" s="68"/>
      <c r="F291" s="68">
        <v>10</v>
      </c>
      <c r="G291" s="68">
        <v>20</v>
      </c>
      <c r="H291" s="68">
        <v>49</v>
      </c>
      <c r="I291" s="68"/>
      <c r="J291" s="68"/>
      <c r="K291" s="68"/>
      <c r="L291" s="68"/>
      <c r="M291" s="68"/>
      <c r="N291" s="68"/>
      <c r="O291" s="68"/>
      <c r="P291" s="68"/>
      <c r="Q291" s="67">
        <f>SUM($C291:P291)</f>
        <v>79</v>
      </c>
    </row>
    <row r="292" spans="2:18" outlineLevel="1" x14ac:dyDescent="0.3">
      <c r="B292" t="s">
        <v>1026</v>
      </c>
      <c r="C292" t="s">
        <v>892</v>
      </c>
      <c r="D292" s="68"/>
      <c r="E292" s="68"/>
      <c r="F292" s="68">
        <v>10</v>
      </c>
      <c r="G292" s="68">
        <v>20</v>
      </c>
      <c r="H292" s="68">
        <v>49</v>
      </c>
      <c r="I292" s="68"/>
      <c r="J292" s="68"/>
      <c r="K292" s="68"/>
      <c r="L292" s="68"/>
      <c r="M292" s="68"/>
      <c r="N292" s="68"/>
      <c r="O292" s="68"/>
      <c r="P292" s="68"/>
      <c r="Q292" s="67">
        <f>SUM($C292:P292)</f>
        <v>79</v>
      </c>
    </row>
    <row r="293" spans="2:18" outlineLevel="1" x14ac:dyDescent="0.3">
      <c r="B293" t="s">
        <v>1027</v>
      </c>
      <c r="C293" t="s">
        <v>892</v>
      </c>
      <c r="D293" s="68"/>
      <c r="E293" s="68"/>
      <c r="F293" s="68">
        <v>10</v>
      </c>
      <c r="G293" s="68">
        <v>20</v>
      </c>
      <c r="H293" s="68">
        <v>49</v>
      </c>
      <c r="I293" s="68"/>
      <c r="J293" s="68"/>
      <c r="K293" s="68"/>
      <c r="L293" s="68"/>
      <c r="M293" s="68"/>
      <c r="N293" s="68"/>
      <c r="O293" s="68"/>
      <c r="P293" s="68"/>
      <c r="Q293" s="67">
        <f>SUM($C293:P293)</f>
        <v>79</v>
      </c>
    </row>
    <row r="294" spans="2:18" outlineLevel="1" x14ac:dyDescent="0.3">
      <c r="B294" s="101" t="s">
        <v>1166</v>
      </c>
      <c r="D294" s="102">
        <v>0</v>
      </c>
      <c r="E294" s="102">
        <v>0</v>
      </c>
      <c r="F294" s="102">
        <v>10</v>
      </c>
      <c r="G294" s="102">
        <v>20</v>
      </c>
      <c r="H294" s="102">
        <v>49</v>
      </c>
      <c r="I294" s="102">
        <v>0</v>
      </c>
      <c r="J294" s="102">
        <v>0</v>
      </c>
      <c r="K294" s="102">
        <v>0</v>
      </c>
      <c r="L294" s="102">
        <v>0</v>
      </c>
      <c r="M294" s="102">
        <v>0</v>
      </c>
      <c r="N294" s="102">
        <v>0</v>
      </c>
      <c r="O294" s="102">
        <v>0</v>
      </c>
      <c r="P294" s="102">
        <v>0</v>
      </c>
      <c r="Q294" s="103">
        <v>79</v>
      </c>
    </row>
    <row r="295" spans="2:18" outlineLevel="1" x14ac:dyDescent="0.3">
      <c r="B295" t="s">
        <v>684</v>
      </c>
      <c r="C295" t="s">
        <v>1014</v>
      </c>
      <c r="D295" s="68"/>
      <c r="E295" s="68"/>
      <c r="F295" s="68">
        <v>64.900000000000006</v>
      </c>
      <c r="G295" s="68">
        <v>129.80000000000001</v>
      </c>
      <c r="H295" s="68">
        <v>318.01</v>
      </c>
      <c r="I295" s="68"/>
      <c r="J295" s="68"/>
      <c r="K295" s="68"/>
      <c r="L295" s="68"/>
      <c r="M295" s="68"/>
      <c r="N295" s="68"/>
      <c r="O295" s="68"/>
      <c r="P295" s="68"/>
      <c r="Q295" s="67">
        <f>SUM($C295:P295)</f>
        <v>512.71</v>
      </c>
      <c r="R295" s="106">
        <f t="shared" ref="R295:R305" si="30">Q295/$Q$305</f>
        <v>0.63414181642774992</v>
      </c>
    </row>
    <row r="296" spans="2:18" outlineLevel="1" x14ac:dyDescent="0.3">
      <c r="B296" t="s">
        <v>1048</v>
      </c>
      <c r="C296" t="s">
        <v>1049</v>
      </c>
      <c r="D296" s="68"/>
      <c r="E296" s="68"/>
      <c r="F296" s="68"/>
      <c r="G296" s="68">
        <v>15</v>
      </c>
      <c r="H296" s="68">
        <v>32</v>
      </c>
      <c r="I296" s="68"/>
      <c r="J296" s="68"/>
      <c r="K296" s="68"/>
      <c r="L296" s="68"/>
      <c r="M296" s="68"/>
      <c r="N296" s="68"/>
      <c r="O296" s="68"/>
      <c r="P296" s="68"/>
      <c r="Q296" s="67">
        <f>SUM($C296:P296)</f>
        <v>47</v>
      </c>
      <c r="R296" s="106">
        <f t="shared" si="30"/>
        <v>5.8131624840756457E-2</v>
      </c>
    </row>
    <row r="297" spans="2:18" outlineLevel="1" x14ac:dyDescent="0.3">
      <c r="B297" t="s">
        <v>994</v>
      </c>
      <c r="C297" t="s">
        <v>1232</v>
      </c>
      <c r="D297" s="68"/>
      <c r="E297" s="68"/>
      <c r="F297" s="68"/>
      <c r="G297" s="68">
        <v>28.05</v>
      </c>
      <c r="H297" s="68">
        <v>71.97</v>
      </c>
      <c r="I297" s="68"/>
      <c r="J297" s="68"/>
      <c r="K297" s="68"/>
      <c r="L297" s="68"/>
      <c r="M297" s="68"/>
      <c r="N297" s="68"/>
      <c r="O297" s="68"/>
      <c r="P297" s="68"/>
      <c r="Q297" s="67">
        <f>SUM($C297:P297)</f>
        <v>100.02</v>
      </c>
      <c r="R297" s="106">
        <f t="shared" si="30"/>
        <v>0.1237090450334566</v>
      </c>
    </row>
    <row r="298" spans="2:18" outlineLevel="1" x14ac:dyDescent="0.3">
      <c r="B298" t="s">
        <v>1020</v>
      </c>
      <c r="C298" t="s">
        <v>1234</v>
      </c>
      <c r="D298" s="68"/>
      <c r="E298" s="68"/>
      <c r="F298" s="68">
        <v>5.19</v>
      </c>
      <c r="G298" s="68">
        <v>10.38</v>
      </c>
      <c r="H298" s="68">
        <v>25.44</v>
      </c>
      <c r="I298" s="68"/>
      <c r="J298" s="68"/>
      <c r="K298" s="68"/>
      <c r="L298" s="68"/>
      <c r="M298" s="68"/>
      <c r="N298" s="68"/>
      <c r="O298" s="68"/>
      <c r="P298" s="68"/>
      <c r="Q298" s="67">
        <f>SUM($C298:P298)</f>
        <v>41.010000000000005</v>
      </c>
      <c r="R298" s="106">
        <f t="shared" si="30"/>
        <v>5.0722934781264307E-2</v>
      </c>
    </row>
    <row r="299" spans="2:18" outlineLevel="1" x14ac:dyDescent="0.3">
      <c r="B299" t="s">
        <v>1050</v>
      </c>
      <c r="C299" t="s">
        <v>1236</v>
      </c>
      <c r="D299" s="68"/>
      <c r="E299" s="68"/>
      <c r="F299" s="68">
        <v>0.97</v>
      </c>
      <c r="G299" s="68">
        <v>1.95</v>
      </c>
      <c r="H299" s="68">
        <v>4.7699999999999996</v>
      </c>
      <c r="I299" s="68"/>
      <c r="J299" s="68"/>
      <c r="K299" s="68"/>
      <c r="L299" s="68"/>
      <c r="M299" s="68"/>
      <c r="N299" s="68"/>
      <c r="O299" s="68"/>
      <c r="P299" s="68"/>
      <c r="Q299" s="67">
        <f>SUM($C299:P299)</f>
        <v>7.6899999999999995</v>
      </c>
      <c r="R299" s="106">
        <f t="shared" si="30"/>
        <v>9.5113232984131296E-3</v>
      </c>
    </row>
    <row r="300" spans="2:18" outlineLevel="1" x14ac:dyDescent="0.3">
      <c r="B300" t="s">
        <v>996</v>
      </c>
      <c r="C300" t="s">
        <v>1237</v>
      </c>
      <c r="D300" s="68"/>
      <c r="E300" s="68"/>
      <c r="F300" s="68">
        <v>4.8899999999999997</v>
      </c>
      <c r="G300" s="68">
        <v>9.73</v>
      </c>
      <c r="H300" s="68">
        <v>26.93</v>
      </c>
      <c r="I300" s="68"/>
      <c r="J300" s="68"/>
      <c r="K300" s="68"/>
      <c r="L300" s="68"/>
      <c r="M300" s="68"/>
      <c r="N300" s="68"/>
      <c r="O300" s="68"/>
      <c r="P300" s="68"/>
      <c r="Q300" s="67">
        <f>SUM($C300:P300)</f>
        <v>41.55</v>
      </c>
      <c r="R300" s="106">
        <f t="shared" si="30"/>
        <v>5.139083004539214E-2</v>
      </c>
    </row>
    <row r="301" spans="2:18" outlineLevel="1" x14ac:dyDescent="0.3">
      <c r="B301" t="s">
        <v>997</v>
      </c>
      <c r="C301" t="s">
        <v>1238</v>
      </c>
      <c r="D301" s="68"/>
      <c r="E301" s="68"/>
      <c r="F301" s="68">
        <v>0.35</v>
      </c>
      <c r="G301" s="68">
        <v>0.7</v>
      </c>
      <c r="H301" s="68">
        <v>1.93</v>
      </c>
      <c r="I301" s="68"/>
      <c r="J301" s="68"/>
      <c r="K301" s="68"/>
      <c r="L301" s="68"/>
      <c r="M301" s="68"/>
      <c r="N301" s="68"/>
      <c r="O301" s="68"/>
      <c r="P301" s="68"/>
      <c r="Q301" s="67">
        <f>SUM($C301:P301)</f>
        <v>2.9799999999999995</v>
      </c>
      <c r="R301" s="106">
        <f t="shared" si="30"/>
        <v>3.6857923835203021E-3</v>
      </c>
    </row>
    <row r="302" spans="2:18" outlineLevel="1" x14ac:dyDescent="0.3">
      <c r="B302" t="s">
        <v>998</v>
      </c>
      <c r="C302" t="s">
        <v>1243</v>
      </c>
      <c r="D302" s="68"/>
      <c r="E302" s="68"/>
      <c r="F302" s="68">
        <v>1.75</v>
      </c>
      <c r="G302" s="68">
        <v>3.49</v>
      </c>
      <c r="H302" s="68">
        <v>9.65</v>
      </c>
      <c r="I302" s="68"/>
      <c r="J302" s="68"/>
      <c r="K302" s="68"/>
      <c r="L302" s="68"/>
      <c r="M302" s="68"/>
      <c r="N302" s="68"/>
      <c r="O302" s="68"/>
      <c r="P302" s="68"/>
      <c r="Q302" s="67">
        <f>SUM($C302:P302)</f>
        <v>14.89</v>
      </c>
      <c r="R302" s="106">
        <f t="shared" si="30"/>
        <v>1.8416593486784334E-2</v>
      </c>
    </row>
    <row r="303" spans="2:18" outlineLevel="1" x14ac:dyDescent="0.3">
      <c r="B303" t="s">
        <v>1000</v>
      </c>
      <c r="C303" t="s">
        <v>1240</v>
      </c>
      <c r="D303" s="68"/>
      <c r="E303" s="68"/>
      <c r="F303" s="68">
        <v>0.24</v>
      </c>
      <c r="G303" s="68">
        <v>0.48</v>
      </c>
      <c r="H303" s="68">
        <v>1.32</v>
      </c>
      <c r="I303" s="68"/>
      <c r="J303" s="68"/>
      <c r="K303" s="68"/>
      <c r="L303" s="68"/>
      <c r="M303" s="68"/>
      <c r="N303" s="68"/>
      <c r="O303" s="68"/>
      <c r="P303" s="68"/>
      <c r="Q303" s="67">
        <f>SUM($C303:P303)</f>
        <v>2.04</v>
      </c>
      <c r="R303" s="106">
        <f t="shared" si="30"/>
        <v>2.5231598867051738E-3</v>
      </c>
    </row>
    <row r="304" spans="2:18" outlineLevel="1" x14ac:dyDescent="0.3">
      <c r="B304" t="s">
        <v>1241</v>
      </c>
      <c r="C304" t="s">
        <v>1242</v>
      </c>
      <c r="D304" s="68"/>
      <c r="E304" s="68"/>
      <c r="F304" s="68">
        <v>4.54</v>
      </c>
      <c r="G304" s="68">
        <v>9.0500000000000007</v>
      </c>
      <c r="H304" s="68">
        <v>25.03</v>
      </c>
      <c r="I304" s="68"/>
      <c r="J304" s="68"/>
      <c r="K304" s="68"/>
      <c r="L304" s="68"/>
      <c r="M304" s="68"/>
      <c r="N304" s="68"/>
      <c r="O304" s="68"/>
      <c r="P304" s="68"/>
      <c r="Q304" s="67">
        <f>SUM($C304:P304)</f>
        <v>38.620000000000005</v>
      </c>
      <c r="R304" s="106">
        <f t="shared" si="30"/>
        <v>4.7766879815957758E-2</v>
      </c>
    </row>
    <row r="305" spans="2:19" x14ac:dyDescent="0.3">
      <c r="B305" s="101" t="s">
        <v>1167</v>
      </c>
      <c r="C305" s="1" t="s">
        <v>1093</v>
      </c>
      <c r="D305" s="67">
        <f t="shared" ref="D305:Q305" si="31">SUM(D295:D304)</f>
        <v>0</v>
      </c>
      <c r="E305" s="67">
        <f t="shared" si="31"/>
        <v>0</v>
      </c>
      <c r="F305" s="67">
        <f t="shared" si="31"/>
        <v>82.83</v>
      </c>
      <c r="G305" s="67">
        <f t="shared" si="31"/>
        <v>208.63</v>
      </c>
      <c r="H305" s="67">
        <f t="shared" si="31"/>
        <v>517.04999999999995</v>
      </c>
      <c r="I305" s="67">
        <f t="shared" si="31"/>
        <v>0</v>
      </c>
      <c r="J305" s="67">
        <f t="shared" si="31"/>
        <v>0</v>
      </c>
      <c r="K305" s="67">
        <f t="shared" si="31"/>
        <v>0</v>
      </c>
      <c r="L305" s="67">
        <f t="shared" si="31"/>
        <v>0</v>
      </c>
      <c r="M305" s="67">
        <f t="shared" si="31"/>
        <v>0</v>
      </c>
      <c r="N305" s="67">
        <f t="shared" si="31"/>
        <v>0</v>
      </c>
      <c r="O305" s="67">
        <f t="shared" si="31"/>
        <v>0</v>
      </c>
      <c r="P305" s="67">
        <f t="shared" si="31"/>
        <v>0</v>
      </c>
      <c r="Q305" s="67">
        <f t="shared" si="31"/>
        <v>808.51</v>
      </c>
      <c r="R305" s="106">
        <f t="shared" si="30"/>
        <v>1</v>
      </c>
      <c r="S305">
        <f>COUNTIF($D305:$P305,"&lt;&gt;0")</f>
        <v>3</v>
      </c>
    </row>
    <row r="306" spans="2:19" x14ac:dyDescent="0.3">
      <c r="D306" s="68"/>
      <c r="E306" s="68"/>
      <c r="F306" s="68"/>
      <c r="G306" s="68"/>
      <c r="H306" s="68"/>
      <c r="I306" s="68"/>
      <c r="J306" s="68"/>
      <c r="K306" s="68"/>
      <c r="L306" s="68"/>
      <c r="M306" s="68"/>
      <c r="N306" s="68"/>
      <c r="O306" s="68"/>
      <c r="P306" s="68"/>
      <c r="Q306" s="67"/>
    </row>
    <row r="307" spans="2:19" x14ac:dyDescent="0.3">
      <c r="B307" t="s">
        <v>1169</v>
      </c>
      <c r="C307" t="s">
        <v>1261</v>
      </c>
      <c r="D307" s="3" t="s">
        <v>1096</v>
      </c>
      <c r="E307" s="3" t="s">
        <v>1097</v>
      </c>
      <c r="F307" s="3" t="s">
        <v>1098</v>
      </c>
      <c r="G307" s="3" t="s">
        <v>1099</v>
      </c>
      <c r="H307" s="3" t="s">
        <v>1100</v>
      </c>
      <c r="I307" s="3" t="s">
        <v>1101</v>
      </c>
      <c r="J307" s="3" t="s">
        <v>1102</v>
      </c>
      <c r="K307" s="3" t="s">
        <v>1103</v>
      </c>
      <c r="L307" s="3" t="s">
        <v>1104</v>
      </c>
      <c r="M307" s="3" t="s">
        <v>1105</v>
      </c>
      <c r="N307" s="3" t="s">
        <v>1106</v>
      </c>
      <c r="O307" s="3" t="s">
        <v>1107</v>
      </c>
      <c r="P307" s="3" t="s">
        <v>1108</v>
      </c>
      <c r="Q307" s="57" t="s">
        <v>218</v>
      </c>
      <c r="R307" s="57" t="s">
        <v>1244</v>
      </c>
    </row>
    <row r="308" spans="2:19" outlineLevel="1" x14ac:dyDescent="0.3">
      <c r="B308" t="s">
        <v>1026</v>
      </c>
      <c r="C308" t="s">
        <v>892</v>
      </c>
      <c r="D308" s="68"/>
      <c r="E308" s="68"/>
      <c r="F308" s="68">
        <v>165.6</v>
      </c>
      <c r="G308" s="68">
        <v>158.4</v>
      </c>
      <c r="H308" s="68">
        <v>166.2</v>
      </c>
      <c r="I308" s="68">
        <v>158.4</v>
      </c>
      <c r="J308" s="68"/>
      <c r="K308" s="68"/>
      <c r="L308" s="68"/>
      <c r="M308" s="68"/>
      <c r="N308" s="68"/>
      <c r="O308" s="68"/>
      <c r="P308" s="68"/>
      <c r="Q308" s="67">
        <f>SUM($C308:P308)</f>
        <v>648.6</v>
      </c>
    </row>
    <row r="309" spans="2:19" outlineLevel="1" x14ac:dyDescent="0.3">
      <c r="B309" t="s">
        <v>1027</v>
      </c>
      <c r="C309" t="s">
        <v>892</v>
      </c>
      <c r="D309" s="68"/>
      <c r="E309" s="68"/>
      <c r="F309" s="68">
        <v>156</v>
      </c>
      <c r="G309" s="68">
        <v>156</v>
      </c>
      <c r="H309" s="68">
        <v>171</v>
      </c>
      <c r="I309" s="68">
        <v>156</v>
      </c>
      <c r="J309" s="68"/>
      <c r="K309" s="68"/>
      <c r="L309" s="68"/>
      <c r="M309" s="68"/>
      <c r="N309" s="68"/>
      <c r="O309" s="68"/>
      <c r="P309" s="68"/>
      <c r="Q309" s="67">
        <f>SUM($C309:P309)</f>
        <v>639</v>
      </c>
    </row>
    <row r="310" spans="2:19" outlineLevel="1" x14ac:dyDescent="0.3">
      <c r="B310" s="101" t="s">
        <v>1170</v>
      </c>
      <c r="D310" s="102">
        <v>0</v>
      </c>
      <c r="E310" s="102">
        <v>0</v>
      </c>
      <c r="F310" s="102">
        <v>165.6</v>
      </c>
      <c r="G310" s="102">
        <v>158.4</v>
      </c>
      <c r="H310" s="102">
        <v>166.2</v>
      </c>
      <c r="I310" s="102">
        <v>158.4</v>
      </c>
      <c r="J310" s="102">
        <v>0</v>
      </c>
      <c r="K310" s="102">
        <v>0</v>
      </c>
      <c r="L310" s="102">
        <v>0</v>
      </c>
      <c r="M310" s="102">
        <v>0</v>
      </c>
      <c r="N310" s="102">
        <v>0</v>
      </c>
      <c r="O310" s="102">
        <v>0</v>
      </c>
      <c r="P310" s="102">
        <v>0</v>
      </c>
      <c r="Q310" s="103">
        <v>648.6</v>
      </c>
    </row>
    <row r="311" spans="2:19" outlineLevel="1" x14ac:dyDescent="0.3">
      <c r="B311" t="s">
        <v>1065</v>
      </c>
      <c r="C311" t="s">
        <v>1066</v>
      </c>
      <c r="D311" s="68"/>
      <c r="E311" s="68"/>
      <c r="F311" s="68">
        <v>100</v>
      </c>
      <c r="G311" s="68">
        <v>100</v>
      </c>
      <c r="H311" s="68">
        <v>100</v>
      </c>
      <c r="I311" s="68">
        <v>100</v>
      </c>
      <c r="J311" s="68"/>
      <c r="K311" s="68"/>
      <c r="L311" s="68"/>
      <c r="M311" s="68"/>
      <c r="N311" s="68"/>
      <c r="O311" s="68"/>
      <c r="P311" s="68"/>
      <c r="Q311" s="67">
        <f>SUM($C311:P311)</f>
        <v>400</v>
      </c>
      <c r="R311" s="106">
        <f t="shared" ref="R311:R313" si="32">Q311/$Q$313</f>
        <v>0.93477600429996965</v>
      </c>
    </row>
    <row r="312" spans="2:19" outlineLevel="1" x14ac:dyDescent="0.3">
      <c r="B312" t="s">
        <v>1241</v>
      </c>
      <c r="C312" t="s">
        <v>1242</v>
      </c>
      <c r="D312" s="68"/>
      <c r="E312" s="68"/>
      <c r="F312" s="68">
        <v>7</v>
      </c>
      <c r="G312" s="68">
        <v>6.97</v>
      </c>
      <c r="H312" s="68">
        <v>6.97</v>
      </c>
      <c r="I312" s="68">
        <v>6.97</v>
      </c>
      <c r="J312" s="68"/>
      <c r="K312" s="68"/>
      <c r="L312" s="68"/>
      <c r="M312" s="68"/>
      <c r="N312" s="68"/>
      <c r="O312" s="68"/>
      <c r="P312" s="68"/>
      <c r="Q312" s="67">
        <f>SUM($C312:P312)</f>
        <v>27.909999999999997</v>
      </c>
      <c r="R312" s="106">
        <f t="shared" si="32"/>
        <v>6.5223995700030374E-2</v>
      </c>
    </row>
    <row r="313" spans="2:19" x14ac:dyDescent="0.3">
      <c r="B313" s="101" t="s">
        <v>1171</v>
      </c>
      <c r="C313" s="1" t="s">
        <v>1093</v>
      </c>
      <c r="D313" s="67">
        <f t="shared" ref="D313:Q313" si="33">SUM(D311:D312)</f>
        <v>0</v>
      </c>
      <c r="E313" s="67">
        <f t="shared" si="33"/>
        <v>0</v>
      </c>
      <c r="F313" s="67">
        <f t="shared" si="33"/>
        <v>107</v>
      </c>
      <c r="G313" s="67">
        <f t="shared" si="33"/>
        <v>106.97</v>
      </c>
      <c r="H313" s="67">
        <f t="shared" si="33"/>
        <v>106.97</v>
      </c>
      <c r="I313" s="67">
        <f t="shared" si="33"/>
        <v>106.97</v>
      </c>
      <c r="J313" s="67">
        <f t="shared" si="33"/>
        <v>0</v>
      </c>
      <c r="K313" s="67">
        <f t="shared" si="33"/>
        <v>0</v>
      </c>
      <c r="L313" s="67">
        <f t="shared" si="33"/>
        <v>0</v>
      </c>
      <c r="M313" s="67">
        <f t="shared" si="33"/>
        <v>0</v>
      </c>
      <c r="N313" s="67">
        <f t="shared" si="33"/>
        <v>0</v>
      </c>
      <c r="O313" s="67">
        <f t="shared" si="33"/>
        <v>0</v>
      </c>
      <c r="P313" s="67">
        <f t="shared" si="33"/>
        <v>0</v>
      </c>
      <c r="Q313" s="67">
        <f t="shared" si="33"/>
        <v>427.90999999999997</v>
      </c>
      <c r="R313" s="106">
        <f t="shared" si="32"/>
        <v>1</v>
      </c>
      <c r="S313">
        <f>COUNTIF($D313:$P313,"&lt;&gt;0")</f>
        <v>4</v>
      </c>
    </row>
    <row r="314" spans="2:19" x14ac:dyDescent="0.3">
      <c r="D314" s="68"/>
      <c r="E314" s="68"/>
      <c r="F314" s="68"/>
      <c r="G314" s="68"/>
      <c r="H314" s="68"/>
      <c r="I314" s="68"/>
      <c r="J314" s="68"/>
      <c r="K314" s="68"/>
      <c r="L314" s="68"/>
      <c r="M314" s="68"/>
      <c r="N314" s="68"/>
      <c r="O314" s="68"/>
      <c r="P314" s="68"/>
      <c r="Q314" s="67"/>
    </row>
    <row r="315" spans="2:19" x14ac:dyDescent="0.3">
      <c r="B315" t="s">
        <v>1173</v>
      </c>
      <c r="C315" t="s">
        <v>1262</v>
      </c>
      <c r="D315" s="3" t="s">
        <v>1096</v>
      </c>
      <c r="E315" s="3" t="s">
        <v>1097</v>
      </c>
      <c r="F315" s="3" t="s">
        <v>1098</v>
      </c>
      <c r="G315" s="3" t="s">
        <v>1099</v>
      </c>
      <c r="H315" s="3" t="s">
        <v>1100</v>
      </c>
      <c r="I315" s="3" t="s">
        <v>1101</v>
      </c>
      <c r="J315" s="3" t="s">
        <v>1102</v>
      </c>
      <c r="K315" s="3" t="s">
        <v>1103</v>
      </c>
      <c r="L315" s="3" t="s">
        <v>1104</v>
      </c>
      <c r="M315" s="3" t="s">
        <v>1105</v>
      </c>
      <c r="N315" s="3" t="s">
        <v>1106</v>
      </c>
      <c r="O315" s="3" t="s">
        <v>1107</v>
      </c>
      <c r="P315" s="3" t="s">
        <v>1108</v>
      </c>
      <c r="Q315" s="57" t="s">
        <v>218</v>
      </c>
      <c r="R315" s="57" t="s">
        <v>1244</v>
      </c>
    </row>
    <row r="316" spans="2:19" outlineLevel="1" x14ac:dyDescent="0.3">
      <c r="B316" t="s">
        <v>1028</v>
      </c>
      <c r="C316" t="s">
        <v>892</v>
      </c>
      <c r="D316" s="68"/>
      <c r="E316" s="68"/>
      <c r="F316" s="68"/>
      <c r="G316" s="68"/>
      <c r="H316" s="68">
        <v>20</v>
      </c>
      <c r="I316" s="68"/>
      <c r="J316" s="68"/>
      <c r="K316" s="68"/>
      <c r="L316" s="68"/>
      <c r="M316" s="68"/>
      <c r="N316" s="68"/>
      <c r="O316" s="68"/>
      <c r="P316" s="68"/>
      <c r="Q316" s="67">
        <f>SUM($C316:P316)</f>
        <v>20</v>
      </c>
    </row>
    <row r="317" spans="2:19" outlineLevel="1" x14ac:dyDescent="0.3">
      <c r="B317" t="s">
        <v>1026</v>
      </c>
      <c r="C317" t="s">
        <v>892</v>
      </c>
      <c r="D317" s="68"/>
      <c r="E317" s="68"/>
      <c r="F317" s="68"/>
      <c r="G317" s="68">
        <v>81</v>
      </c>
      <c r="H317" s="68">
        <v>96</v>
      </c>
      <c r="I317" s="68">
        <v>77</v>
      </c>
      <c r="J317" s="68"/>
      <c r="K317" s="68"/>
      <c r="L317" s="68"/>
      <c r="M317" s="68"/>
      <c r="N317" s="68"/>
      <c r="O317" s="68"/>
      <c r="P317" s="68"/>
      <c r="Q317" s="67">
        <f>SUM($C317:P317)</f>
        <v>254</v>
      </c>
    </row>
    <row r="318" spans="2:19" outlineLevel="1" x14ac:dyDescent="0.3">
      <c r="B318" t="s">
        <v>1027</v>
      </c>
      <c r="C318" t="s">
        <v>892</v>
      </c>
      <c r="D318" s="68"/>
      <c r="E318" s="68"/>
      <c r="F318" s="68"/>
      <c r="G318" s="68">
        <v>78</v>
      </c>
      <c r="H318" s="68">
        <v>98</v>
      </c>
      <c r="I318" s="68">
        <v>78</v>
      </c>
      <c r="J318" s="68"/>
      <c r="K318" s="68"/>
      <c r="L318" s="68"/>
      <c r="M318" s="68"/>
      <c r="N318" s="68"/>
      <c r="O318" s="68"/>
      <c r="P318" s="68"/>
      <c r="Q318" s="67">
        <f>SUM($C318:P318)</f>
        <v>254</v>
      </c>
    </row>
    <row r="319" spans="2:19" outlineLevel="1" x14ac:dyDescent="0.3">
      <c r="B319" s="101" t="s">
        <v>1174</v>
      </c>
      <c r="D319" s="102">
        <v>0</v>
      </c>
      <c r="E319" s="102">
        <v>0</v>
      </c>
      <c r="F319" s="102">
        <v>0</v>
      </c>
      <c r="G319" s="102">
        <v>81</v>
      </c>
      <c r="H319" s="102">
        <v>96</v>
      </c>
      <c r="I319" s="102">
        <v>77</v>
      </c>
      <c r="J319" s="102">
        <v>0</v>
      </c>
      <c r="K319" s="102">
        <v>0</v>
      </c>
      <c r="L319" s="102">
        <v>0</v>
      </c>
      <c r="M319" s="102">
        <v>0</v>
      </c>
      <c r="N319" s="102">
        <v>0</v>
      </c>
      <c r="O319" s="102">
        <v>0</v>
      </c>
      <c r="P319" s="102">
        <v>0</v>
      </c>
      <c r="Q319" s="103">
        <v>254</v>
      </c>
    </row>
    <row r="320" spans="2:19" outlineLevel="1" x14ac:dyDescent="0.3">
      <c r="B320" t="s">
        <v>684</v>
      </c>
      <c r="C320" t="s">
        <v>1014</v>
      </c>
      <c r="D320" s="68"/>
      <c r="E320" s="68"/>
      <c r="F320" s="68"/>
      <c r="G320" s="68">
        <v>1650</v>
      </c>
      <c r="H320" s="68">
        <v>1650</v>
      </c>
      <c r="I320" s="68">
        <v>1650</v>
      </c>
      <c r="J320" s="68"/>
      <c r="K320" s="68"/>
      <c r="L320" s="68"/>
      <c r="M320" s="68"/>
      <c r="N320" s="68"/>
      <c r="O320" s="68"/>
      <c r="P320" s="68"/>
      <c r="Q320" s="67">
        <f>SUM($C320:P320)</f>
        <v>4950</v>
      </c>
      <c r="R320" s="106">
        <f t="shared" ref="R320:R332" si="34">Q320/$Q$332</f>
        <v>0.59418990309302855</v>
      </c>
    </row>
    <row r="321" spans="2:19" outlineLevel="1" x14ac:dyDescent="0.3">
      <c r="B321" t="s">
        <v>1068</v>
      </c>
      <c r="C321" t="s">
        <v>1069</v>
      </c>
      <c r="D321" s="68"/>
      <c r="E321" s="68"/>
      <c r="F321" s="68"/>
      <c r="G321" s="68">
        <v>50</v>
      </c>
      <c r="H321" s="68">
        <v>50</v>
      </c>
      <c r="I321" s="68">
        <v>50</v>
      </c>
      <c r="J321" s="68"/>
      <c r="K321" s="68"/>
      <c r="L321" s="68"/>
      <c r="M321" s="68"/>
      <c r="N321" s="68"/>
      <c r="O321" s="68"/>
      <c r="P321" s="68"/>
      <c r="Q321" s="67">
        <f>SUM($C321:P321)</f>
        <v>150</v>
      </c>
      <c r="R321" s="106">
        <f t="shared" si="34"/>
        <v>1.8005754639182681E-2</v>
      </c>
    </row>
    <row r="322" spans="2:19" outlineLevel="1" x14ac:dyDescent="0.3">
      <c r="B322" t="s">
        <v>683</v>
      </c>
      <c r="C322" t="s">
        <v>1017</v>
      </c>
      <c r="D322" s="68"/>
      <c r="E322" s="68"/>
      <c r="F322" s="68"/>
      <c r="G322" s="68"/>
      <c r="H322" s="68">
        <v>423</v>
      </c>
      <c r="I322" s="68"/>
      <c r="J322" s="68"/>
      <c r="K322" s="68"/>
      <c r="L322" s="68"/>
      <c r="M322" s="68"/>
      <c r="N322" s="68"/>
      <c r="O322" s="68"/>
      <c r="P322" s="68"/>
      <c r="Q322" s="67">
        <f>SUM($C322:P322)</f>
        <v>423</v>
      </c>
      <c r="R322" s="106">
        <f t="shared" si="34"/>
        <v>5.0776228082495163E-2</v>
      </c>
    </row>
    <row r="323" spans="2:19" outlineLevel="1" x14ac:dyDescent="0.3">
      <c r="B323" t="s">
        <v>1048</v>
      </c>
      <c r="C323" t="s">
        <v>1049</v>
      </c>
      <c r="D323" s="68"/>
      <c r="E323" s="68"/>
      <c r="F323" s="68"/>
      <c r="G323" s="68">
        <v>10</v>
      </c>
      <c r="H323" s="68">
        <v>10</v>
      </c>
      <c r="I323" s="68">
        <v>10</v>
      </c>
      <c r="J323" s="68"/>
      <c r="K323" s="68"/>
      <c r="L323" s="68"/>
      <c r="M323" s="68"/>
      <c r="N323" s="68"/>
      <c r="O323" s="68"/>
      <c r="P323" s="68"/>
      <c r="Q323" s="67">
        <f>SUM($C323:P323)</f>
        <v>30</v>
      </c>
      <c r="R323" s="106">
        <f t="shared" si="34"/>
        <v>3.6011509278365363E-3</v>
      </c>
    </row>
    <row r="324" spans="2:19" outlineLevel="1" x14ac:dyDescent="0.3">
      <c r="B324" t="s">
        <v>994</v>
      </c>
      <c r="C324" t="s">
        <v>1232</v>
      </c>
      <c r="D324" s="68"/>
      <c r="E324" s="68"/>
      <c r="F324" s="68"/>
      <c r="G324" s="68">
        <v>272.45</v>
      </c>
      <c r="H324" s="68">
        <v>345.96</v>
      </c>
      <c r="I324" s="68">
        <v>272.45</v>
      </c>
      <c r="J324" s="68"/>
      <c r="K324" s="68"/>
      <c r="L324" s="68"/>
      <c r="M324" s="68"/>
      <c r="N324" s="68"/>
      <c r="O324" s="68"/>
      <c r="P324" s="68"/>
      <c r="Q324" s="67">
        <f>SUM($C324:P324)</f>
        <v>890.8599999999999</v>
      </c>
      <c r="R324" s="106">
        <f t="shared" si="34"/>
        <v>0.10693737718574856</v>
      </c>
    </row>
    <row r="325" spans="2:19" outlineLevel="1" x14ac:dyDescent="0.3">
      <c r="B325" t="s">
        <v>1020</v>
      </c>
      <c r="C325" t="s">
        <v>1234</v>
      </c>
      <c r="D325" s="68"/>
      <c r="E325" s="68"/>
      <c r="F325" s="68"/>
      <c r="G325" s="68">
        <v>132</v>
      </c>
      <c r="H325" s="68">
        <v>165.84</v>
      </c>
      <c r="I325" s="68">
        <v>132</v>
      </c>
      <c r="J325" s="68"/>
      <c r="K325" s="68"/>
      <c r="L325" s="68"/>
      <c r="M325" s="68"/>
      <c r="N325" s="68"/>
      <c r="O325" s="68"/>
      <c r="P325" s="68"/>
      <c r="Q325" s="67">
        <f>SUM($C325:P325)</f>
        <v>429.84000000000003</v>
      </c>
      <c r="R325" s="106">
        <f t="shared" si="34"/>
        <v>5.1597290494041902E-2</v>
      </c>
    </row>
    <row r="326" spans="2:19" outlineLevel="1" x14ac:dyDescent="0.3">
      <c r="B326" t="s">
        <v>1050</v>
      </c>
      <c r="C326" t="s">
        <v>1236</v>
      </c>
      <c r="D326" s="68"/>
      <c r="E326" s="68"/>
      <c r="F326" s="68"/>
      <c r="G326" s="68">
        <v>24.75</v>
      </c>
      <c r="H326" s="68">
        <v>31.1</v>
      </c>
      <c r="I326" s="68">
        <v>24.75</v>
      </c>
      <c r="J326" s="68"/>
      <c r="K326" s="68"/>
      <c r="L326" s="68"/>
      <c r="M326" s="68"/>
      <c r="N326" s="68"/>
      <c r="O326" s="68"/>
      <c r="P326" s="68"/>
      <c r="Q326" s="67">
        <f>SUM($C326:P326)</f>
        <v>80.599999999999994</v>
      </c>
      <c r="R326" s="106">
        <f t="shared" si="34"/>
        <v>9.6750921594541614E-3</v>
      </c>
    </row>
    <row r="327" spans="2:19" outlineLevel="1" x14ac:dyDescent="0.3">
      <c r="B327" t="s">
        <v>996</v>
      </c>
      <c r="C327" t="s">
        <v>1237</v>
      </c>
      <c r="D327" s="68"/>
      <c r="E327" s="68"/>
      <c r="F327" s="68"/>
      <c r="G327" s="68">
        <v>149.38999999999999</v>
      </c>
      <c r="H327" s="68">
        <v>237.09</v>
      </c>
      <c r="I327" s="68">
        <v>184.86</v>
      </c>
      <c r="J327" s="68"/>
      <c r="K327" s="68"/>
      <c r="L327" s="68"/>
      <c r="M327" s="68"/>
      <c r="N327" s="68"/>
      <c r="O327" s="68"/>
      <c r="P327" s="68"/>
      <c r="Q327" s="67">
        <f>SUM($C327:P327)</f>
        <v>571.34</v>
      </c>
      <c r="R327" s="106">
        <f t="shared" si="34"/>
        <v>6.8582719037004233E-2</v>
      </c>
    </row>
    <row r="328" spans="2:19" outlineLevel="1" x14ac:dyDescent="0.3">
      <c r="B328" t="s">
        <v>997</v>
      </c>
      <c r="C328" t="s">
        <v>1238</v>
      </c>
      <c r="D328" s="68"/>
      <c r="E328" s="68"/>
      <c r="F328" s="68"/>
      <c r="G328" s="68">
        <v>10.71</v>
      </c>
      <c r="H328" s="68">
        <v>17</v>
      </c>
      <c r="I328" s="68">
        <v>13.26</v>
      </c>
      <c r="J328" s="68"/>
      <c r="K328" s="68"/>
      <c r="L328" s="68"/>
      <c r="M328" s="68"/>
      <c r="N328" s="68"/>
      <c r="O328" s="68"/>
      <c r="P328" s="68"/>
      <c r="Q328" s="67">
        <f>SUM($C328:P328)</f>
        <v>40.97</v>
      </c>
      <c r="R328" s="106">
        <f t="shared" si="34"/>
        <v>4.9179717837820967E-3</v>
      </c>
    </row>
    <row r="329" spans="2:19" outlineLevel="1" x14ac:dyDescent="0.3">
      <c r="B329" t="s">
        <v>998</v>
      </c>
      <c r="C329" t="s">
        <v>1243</v>
      </c>
      <c r="D329" s="68"/>
      <c r="E329" s="68"/>
      <c r="F329" s="68"/>
      <c r="G329" s="68">
        <v>53.57</v>
      </c>
      <c r="H329" s="68">
        <v>85.01</v>
      </c>
      <c r="I329" s="68">
        <v>66.28</v>
      </c>
      <c r="J329" s="68"/>
      <c r="K329" s="68"/>
      <c r="L329" s="68"/>
      <c r="M329" s="68"/>
      <c r="N329" s="68"/>
      <c r="O329" s="68"/>
      <c r="P329" s="68"/>
      <c r="Q329" s="67">
        <f>SUM($C329:P329)</f>
        <v>204.86</v>
      </c>
      <c r="R329" s="106">
        <f t="shared" si="34"/>
        <v>2.4591059302553099E-2</v>
      </c>
    </row>
    <row r="330" spans="2:19" outlineLevel="1" x14ac:dyDescent="0.3">
      <c r="B330" t="s">
        <v>1000</v>
      </c>
      <c r="C330" t="s">
        <v>1240</v>
      </c>
      <c r="D330" s="68"/>
      <c r="E330" s="68"/>
      <c r="F330" s="68"/>
      <c r="G330" s="68">
        <v>7.34</v>
      </c>
      <c r="H330" s="68">
        <v>11.65</v>
      </c>
      <c r="I330" s="68">
        <v>9.08</v>
      </c>
      <c r="J330" s="68"/>
      <c r="K330" s="68"/>
      <c r="L330" s="68"/>
      <c r="M330" s="68"/>
      <c r="N330" s="68"/>
      <c r="O330" s="68"/>
      <c r="P330" s="68"/>
      <c r="Q330" s="67">
        <f>SUM($C330:P330)</f>
        <v>28.07</v>
      </c>
      <c r="R330" s="106">
        <f t="shared" si="34"/>
        <v>3.3694768848123858E-3</v>
      </c>
    </row>
    <row r="331" spans="2:19" outlineLevel="1" x14ac:dyDescent="0.3">
      <c r="B331" t="s">
        <v>1241</v>
      </c>
      <c r="C331" t="s">
        <v>1242</v>
      </c>
      <c r="D331" s="68"/>
      <c r="E331" s="68"/>
      <c r="F331" s="68"/>
      <c r="G331" s="68">
        <v>138.88</v>
      </c>
      <c r="H331" s="68">
        <v>220.4</v>
      </c>
      <c r="I331" s="68">
        <v>171.85</v>
      </c>
      <c r="J331" s="68"/>
      <c r="K331" s="68"/>
      <c r="L331" s="68"/>
      <c r="M331" s="68"/>
      <c r="N331" s="68"/>
      <c r="O331" s="68"/>
      <c r="P331" s="68"/>
      <c r="Q331" s="67">
        <f>SUM($C331:P331)</f>
        <v>531.13</v>
      </c>
      <c r="R331" s="106">
        <f t="shared" si="34"/>
        <v>6.3755976410060658E-2</v>
      </c>
    </row>
    <row r="332" spans="2:19" x14ac:dyDescent="0.3">
      <c r="B332" s="101" t="s">
        <v>1175</v>
      </c>
      <c r="C332" s="1" t="s">
        <v>1093</v>
      </c>
      <c r="D332" s="67">
        <f t="shared" ref="D332:Q332" si="35">SUM(D320:D331)</f>
        <v>0</v>
      </c>
      <c r="E332" s="67">
        <f t="shared" si="35"/>
        <v>0</v>
      </c>
      <c r="F332" s="67">
        <f t="shared" si="35"/>
        <v>0</v>
      </c>
      <c r="G332" s="67">
        <f t="shared" si="35"/>
        <v>2499.09</v>
      </c>
      <c r="H332" s="67">
        <f t="shared" si="35"/>
        <v>3247.0500000000006</v>
      </c>
      <c r="I332" s="67">
        <f t="shared" si="35"/>
        <v>2584.5300000000002</v>
      </c>
      <c r="J332" s="67">
        <f t="shared" si="35"/>
        <v>0</v>
      </c>
      <c r="K332" s="67">
        <f t="shared" si="35"/>
        <v>0</v>
      </c>
      <c r="L332" s="67">
        <f t="shared" si="35"/>
        <v>0</v>
      </c>
      <c r="M332" s="67">
        <f t="shared" si="35"/>
        <v>0</v>
      </c>
      <c r="N332" s="67">
        <f t="shared" si="35"/>
        <v>0</v>
      </c>
      <c r="O332" s="67">
        <f t="shared" si="35"/>
        <v>0</v>
      </c>
      <c r="P332" s="67">
        <f t="shared" si="35"/>
        <v>0</v>
      </c>
      <c r="Q332" s="67">
        <f t="shared" si="35"/>
        <v>8330.67</v>
      </c>
      <c r="R332" s="106">
        <f t="shared" si="34"/>
        <v>1</v>
      </c>
      <c r="S332">
        <f>COUNTIF($D332:$P332,"&lt;&gt;0")</f>
        <v>3</v>
      </c>
    </row>
    <row r="333" spans="2:19" x14ac:dyDescent="0.3">
      <c r="D333" s="68"/>
      <c r="E333" s="68"/>
      <c r="F333" s="68"/>
      <c r="G333" s="68"/>
      <c r="H333" s="68"/>
      <c r="I333" s="68"/>
      <c r="J333" s="68"/>
      <c r="K333" s="68"/>
      <c r="L333" s="68"/>
      <c r="M333" s="68"/>
      <c r="N333" s="68"/>
      <c r="O333" s="68"/>
      <c r="P333" s="68"/>
      <c r="Q333" s="67"/>
    </row>
    <row r="334" spans="2:19" x14ac:dyDescent="0.3">
      <c r="B334" t="s">
        <v>1177</v>
      </c>
      <c r="C334" t="s">
        <v>1263</v>
      </c>
      <c r="D334" s="3" t="s">
        <v>1096</v>
      </c>
      <c r="E334" s="3" t="s">
        <v>1097</v>
      </c>
      <c r="F334" s="3" t="s">
        <v>1098</v>
      </c>
      <c r="G334" s="3" t="s">
        <v>1099</v>
      </c>
      <c r="H334" s="3" t="s">
        <v>1100</v>
      </c>
      <c r="I334" s="3" t="s">
        <v>1101</v>
      </c>
      <c r="J334" s="3" t="s">
        <v>1102</v>
      </c>
      <c r="K334" s="3" t="s">
        <v>1103</v>
      </c>
      <c r="L334" s="3" t="s">
        <v>1104</v>
      </c>
      <c r="M334" s="3" t="s">
        <v>1105</v>
      </c>
      <c r="N334" s="3" t="s">
        <v>1106</v>
      </c>
      <c r="O334" s="3" t="s">
        <v>1107</v>
      </c>
      <c r="P334" s="3" t="s">
        <v>1108</v>
      </c>
      <c r="Q334" s="57" t="s">
        <v>218</v>
      </c>
      <c r="R334" s="57" t="s">
        <v>1244</v>
      </c>
    </row>
    <row r="335" spans="2:19" outlineLevel="1" x14ac:dyDescent="0.3">
      <c r="B335" t="s">
        <v>1026</v>
      </c>
      <c r="C335" t="s">
        <v>892</v>
      </c>
      <c r="D335" s="68"/>
      <c r="E335" s="68"/>
      <c r="F335" s="68"/>
      <c r="G335" s="68">
        <v>64.8</v>
      </c>
      <c r="H335" s="68">
        <v>122.4</v>
      </c>
      <c r="I335" s="68">
        <v>129.6</v>
      </c>
      <c r="J335" s="68"/>
      <c r="K335" s="68"/>
      <c r="L335" s="68"/>
      <c r="M335" s="68"/>
      <c r="N335" s="68"/>
      <c r="O335" s="68"/>
      <c r="P335" s="68"/>
      <c r="Q335" s="67">
        <f>SUM($C335:P335)</f>
        <v>316.79999999999995</v>
      </c>
    </row>
    <row r="336" spans="2:19" outlineLevel="1" x14ac:dyDescent="0.3">
      <c r="B336" t="s">
        <v>1027</v>
      </c>
      <c r="C336" t="s">
        <v>892</v>
      </c>
      <c r="D336" s="68"/>
      <c r="E336" s="68"/>
      <c r="F336" s="68"/>
      <c r="G336" s="68">
        <v>66</v>
      </c>
      <c r="H336" s="68">
        <v>125</v>
      </c>
      <c r="I336" s="68">
        <v>125</v>
      </c>
      <c r="J336" s="68"/>
      <c r="K336" s="68"/>
      <c r="L336" s="68"/>
      <c r="M336" s="68"/>
      <c r="N336" s="68"/>
      <c r="O336" s="68"/>
      <c r="P336" s="68"/>
      <c r="Q336" s="67">
        <f>SUM($C336:P336)</f>
        <v>316</v>
      </c>
    </row>
    <row r="337" spans="2:19" outlineLevel="1" x14ac:dyDescent="0.3">
      <c r="B337" s="101" t="s">
        <v>1178</v>
      </c>
      <c r="D337" s="102">
        <v>0</v>
      </c>
      <c r="E337" s="102">
        <v>0</v>
      </c>
      <c r="F337" s="102">
        <v>0</v>
      </c>
      <c r="G337" s="102">
        <v>64.8</v>
      </c>
      <c r="H337" s="102">
        <v>122.4</v>
      </c>
      <c r="I337" s="102">
        <v>129.6</v>
      </c>
      <c r="J337" s="102">
        <v>0</v>
      </c>
      <c r="K337" s="102">
        <v>0</v>
      </c>
      <c r="L337" s="102">
        <v>0</v>
      </c>
      <c r="M337" s="102">
        <v>0</v>
      </c>
      <c r="N337" s="102">
        <v>0</v>
      </c>
      <c r="O337" s="102">
        <v>0</v>
      </c>
      <c r="P337" s="102">
        <v>0</v>
      </c>
      <c r="Q337" s="103">
        <v>316.79999999999995</v>
      </c>
    </row>
    <row r="338" spans="2:19" outlineLevel="1" x14ac:dyDescent="0.3">
      <c r="B338" t="s">
        <v>684</v>
      </c>
      <c r="C338" t="s">
        <v>1014</v>
      </c>
      <c r="D338" s="68"/>
      <c r="E338" s="68"/>
      <c r="F338" s="68"/>
      <c r="G338" s="68">
        <v>1588.24</v>
      </c>
      <c r="H338" s="68">
        <v>3000</v>
      </c>
      <c r="I338" s="68">
        <v>3000</v>
      </c>
      <c r="J338" s="68"/>
      <c r="K338" s="68"/>
      <c r="L338" s="68"/>
      <c r="M338" s="68"/>
      <c r="N338" s="68"/>
      <c r="O338" s="68"/>
      <c r="P338" s="68"/>
      <c r="Q338" s="67">
        <f>SUM($C338:P338)</f>
        <v>7588.24</v>
      </c>
      <c r="R338" s="106">
        <f t="shared" ref="R338:R347" si="36">Q338/$Q$347</f>
        <v>0.69665902520397383</v>
      </c>
    </row>
    <row r="339" spans="2:19" outlineLevel="1" x14ac:dyDescent="0.3">
      <c r="B339" t="s">
        <v>994</v>
      </c>
      <c r="C339" t="s">
        <v>1232</v>
      </c>
      <c r="D339" s="68"/>
      <c r="E339" s="68"/>
      <c r="F339" s="68"/>
      <c r="G339" s="68">
        <v>256.58999999999997</v>
      </c>
      <c r="H339" s="68">
        <v>484.65</v>
      </c>
      <c r="I339" s="68">
        <v>484.65</v>
      </c>
      <c r="J339" s="68"/>
      <c r="K339" s="68"/>
      <c r="L339" s="68"/>
      <c r="M339" s="68"/>
      <c r="N339" s="68"/>
      <c r="O339" s="68"/>
      <c r="P339" s="68"/>
      <c r="Q339" s="67">
        <f>SUM($C339:P339)</f>
        <v>1225.8899999999999</v>
      </c>
      <c r="R339" s="106">
        <f t="shared" si="36"/>
        <v>0.11254616780798965</v>
      </c>
    </row>
    <row r="340" spans="2:19" outlineLevel="1" x14ac:dyDescent="0.3">
      <c r="B340" t="s">
        <v>1020</v>
      </c>
      <c r="C340" t="s">
        <v>1234</v>
      </c>
      <c r="D340" s="68"/>
      <c r="E340" s="68"/>
      <c r="F340" s="68"/>
      <c r="G340" s="68">
        <v>127.06</v>
      </c>
      <c r="H340" s="68">
        <v>240</v>
      </c>
      <c r="I340" s="68">
        <v>240</v>
      </c>
      <c r="J340" s="68"/>
      <c r="K340" s="68"/>
      <c r="L340" s="68"/>
      <c r="M340" s="68"/>
      <c r="N340" s="68"/>
      <c r="O340" s="68"/>
      <c r="P340" s="68"/>
      <c r="Q340" s="67">
        <f>SUM($C340:P340)</f>
        <v>607.05999999999995</v>
      </c>
      <c r="R340" s="106">
        <f t="shared" si="36"/>
        <v>5.5732795462495162E-2</v>
      </c>
    </row>
    <row r="341" spans="2:19" outlineLevel="1" x14ac:dyDescent="0.3">
      <c r="B341" t="s">
        <v>1050</v>
      </c>
      <c r="C341" t="s">
        <v>1236</v>
      </c>
      <c r="D341" s="68"/>
      <c r="E341" s="68"/>
      <c r="F341" s="68"/>
      <c r="G341" s="68">
        <v>23.82</v>
      </c>
      <c r="H341" s="68">
        <v>45</v>
      </c>
      <c r="I341" s="68">
        <v>45</v>
      </c>
      <c r="J341" s="68"/>
      <c r="K341" s="68"/>
      <c r="L341" s="68"/>
      <c r="M341" s="68"/>
      <c r="N341" s="68"/>
      <c r="O341" s="68"/>
      <c r="P341" s="68"/>
      <c r="Q341" s="67">
        <f>SUM($C341:P341)</f>
        <v>113.82</v>
      </c>
      <c r="R341" s="106">
        <f t="shared" si="36"/>
        <v>1.0449554870261918E-2</v>
      </c>
    </row>
    <row r="342" spans="2:19" outlineLevel="1" x14ac:dyDescent="0.3">
      <c r="B342" t="s">
        <v>996</v>
      </c>
      <c r="C342" t="s">
        <v>1237</v>
      </c>
      <c r="D342" s="68"/>
      <c r="E342" s="68"/>
      <c r="F342" s="68"/>
      <c r="G342" s="68">
        <v>112.17</v>
      </c>
      <c r="H342" s="68">
        <v>239.4</v>
      </c>
      <c r="I342" s="68">
        <v>211.87</v>
      </c>
      <c r="J342" s="68"/>
      <c r="K342" s="68"/>
      <c r="L342" s="68"/>
      <c r="M342" s="68"/>
      <c r="N342" s="68"/>
      <c r="O342" s="68"/>
      <c r="P342" s="68"/>
      <c r="Q342" s="67">
        <f>SUM($C342:P342)</f>
        <v>563.44000000000005</v>
      </c>
      <c r="R342" s="106">
        <f t="shared" si="36"/>
        <v>5.1728142647165486E-2</v>
      </c>
    </row>
    <row r="343" spans="2:19" outlineLevel="1" x14ac:dyDescent="0.3">
      <c r="B343" t="s">
        <v>997</v>
      </c>
      <c r="C343" t="s">
        <v>1238</v>
      </c>
      <c r="D343" s="68"/>
      <c r="E343" s="68"/>
      <c r="F343" s="68"/>
      <c r="G343" s="68">
        <v>8.0399999999999991</v>
      </c>
      <c r="H343" s="68">
        <v>17.170000000000002</v>
      </c>
      <c r="I343" s="68">
        <v>15.19</v>
      </c>
      <c r="J343" s="68"/>
      <c r="K343" s="68"/>
      <c r="L343" s="68"/>
      <c r="M343" s="68"/>
      <c r="N343" s="68"/>
      <c r="O343" s="68"/>
      <c r="P343" s="68"/>
      <c r="Q343" s="67">
        <f>SUM($C343:P343)</f>
        <v>40.4</v>
      </c>
      <c r="R343" s="106">
        <f t="shared" si="36"/>
        <v>3.7090319518413416E-3</v>
      </c>
    </row>
    <row r="344" spans="2:19" outlineLevel="1" x14ac:dyDescent="0.3">
      <c r="B344" t="s">
        <v>998</v>
      </c>
      <c r="C344" t="s">
        <v>1243</v>
      </c>
      <c r="D344" s="68"/>
      <c r="E344" s="68"/>
      <c r="F344" s="68"/>
      <c r="G344" s="68">
        <v>40.22</v>
      </c>
      <c r="H344" s="68">
        <v>85.84</v>
      </c>
      <c r="I344" s="68">
        <v>75.97</v>
      </c>
      <c r="J344" s="68"/>
      <c r="K344" s="68"/>
      <c r="L344" s="68"/>
      <c r="M344" s="68"/>
      <c r="N344" s="68"/>
      <c r="O344" s="68"/>
      <c r="P344" s="68"/>
      <c r="Q344" s="67">
        <f>SUM($C344:P344)</f>
        <v>202.03</v>
      </c>
      <c r="R344" s="106">
        <f t="shared" si="36"/>
        <v>1.8547913990854117E-2</v>
      </c>
    </row>
    <row r="345" spans="2:19" outlineLevel="1" x14ac:dyDescent="0.3">
      <c r="B345" t="s">
        <v>1000</v>
      </c>
      <c r="C345" t="s">
        <v>1240</v>
      </c>
      <c r="D345" s="68"/>
      <c r="E345" s="68"/>
      <c r="F345" s="68"/>
      <c r="G345" s="68">
        <v>5.51</v>
      </c>
      <c r="H345" s="68">
        <v>11.76</v>
      </c>
      <c r="I345" s="68">
        <v>10.41</v>
      </c>
      <c r="J345" s="68"/>
      <c r="K345" s="68"/>
      <c r="L345" s="68"/>
      <c r="M345" s="68"/>
      <c r="N345" s="68"/>
      <c r="O345" s="68"/>
      <c r="P345" s="68"/>
      <c r="Q345" s="67">
        <f>SUM($C345:P345)</f>
        <v>27.68</v>
      </c>
      <c r="R345" s="106">
        <f t="shared" si="36"/>
        <v>2.5412377333408004E-3</v>
      </c>
    </row>
    <row r="346" spans="2:19" outlineLevel="1" x14ac:dyDescent="0.3">
      <c r="B346" t="s">
        <v>1241</v>
      </c>
      <c r="C346" t="s">
        <v>1242</v>
      </c>
      <c r="D346" s="68"/>
      <c r="E346" s="68"/>
      <c r="F346" s="68"/>
      <c r="G346" s="68">
        <v>104.27</v>
      </c>
      <c r="H346" s="68">
        <v>222.55</v>
      </c>
      <c r="I346" s="68">
        <v>196.95</v>
      </c>
      <c r="J346" s="68"/>
      <c r="K346" s="68"/>
      <c r="L346" s="68"/>
      <c r="M346" s="68"/>
      <c r="N346" s="68"/>
      <c r="O346" s="68"/>
      <c r="P346" s="68"/>
      <c r="Q346" s="67">
        <f>SUM($C346:P346)</f>
        <v>523.77</v>
      </c>
      <c r="R346" s="106">
        <f t="shared" si="36"/>
        <v>4.808613033207771E-2</v>
      </c>
    </row>
    <row r="347" spans="2:19" x14ac:dyDescent="0.3">
      <c r="B347" s="101" t="s">
        <v>1179</v>
      </c>
      <c r="C347" s="1" t="s">
        <v>1093</v>
      </c>
      <c r="D347" s="67">
        <f t="shared" ref="D347:Q347" si="37">SUM(D338:D346)</f>
        <v>0</v>
      </c>
      <c r="E347" s="67">
        <f t="shared" si="37"/>
        <v>0</v>
      </c>
      <c r="F347" s="67">
        <f t="shared" si="37"/>
        <v>0</v>
      </c>
      <c r="G347" s="67">
        <f t="shared" si="37"/>
        <v>2265.9199999999996</v>
      </c>
      <c r="H347" s="67">
        <f t="shared" si="37"/>
        <v>4346.3700000000008</v>
      </c>
      <c r="I347" s="67">
        <f t="shared" si="37"/>
        <v>4280.04</v>
      </c>
      <c r="J347" s="67">
        <f t="shared" si="37"/>
        <v>0</v>
      </c>
      <c r="K347" s="67">
        <f t="shared" si="37"/>
        <v>0</v>
      </c>
      <c r="L347" s="67">
        <f t="shared" si="37"/>
        <v>0</v>
      </c>
      <c r="M347" s="67">
        <f t="shared" si="37"/>
        <v>0</v>
      </c>
      <c r="N347" s="67">
        <f t="shared" si="37"/>
        <v>0</v>
      </c>
      <c r="O347" s="67">
        <f t="shared" si="37"/>
        <v>0</v>
      </c>
      <c r="P347" s="67">
        <f t="shared" si="37"/>
        <v>0</v>
      </c>
      <c r="Q347" s="67">
        <f t="shared" si="37"/>
        <v>10892.33</v>
      </c>
      <c r="R347" s="106">
        <f t="shared" si="36"/>
        <v>1</v>
      </c>
      <c r="S347">
        <f>COUNTIF($D347:$P347,"&lt;&gt;0")</f>
        <v>3</v>
      </c>
    </row>
    <row r="348" spans="2:19" x14ac:dyDescent="0.3">
      <c r="D348" s="68"/>
      <c r="E348" s="68"/>
      <c r="F348" s="68"/>
      <c r="G348" s="68"/>
      <c r="H348" s="68"/>
      <c r="I348" s="68"/>
      <c r="J348" s="68"/>
      <c r="K348" s="68"/>
      <c r="L348" s="68"/>
      <c r="M348" s="68"/>
      <c r="N348" s="68"/>
      <c r="O348" s="68"/>
      <c r="P348" s="68"/>
      <c r="Q348" s="67"/>
    </row>
    <row r="349" spans="2:19" x14ac:dyDescent="0.3">
      <c r="B349" t="s">
        <v>1181</v>
      </c>
      <c r="C349" t="s">
        <v>1264</v>
      </c>
      <c r="D349" s="3" t="s">
        <v>1096</v>
      </c>
      <c r="E349" s="3" t="s">
        <v>1097</v>
      </c>
      <c r="F349" s="3" t="s">
        <v>1098</v>
      </c>
      <c r="G349" s="3" t="s">
        <v>1099</v>
      </c>
      <c r="H349" s="3" t="s">
        <v>1100</v>
      </c>
      <c r="I349" s="3" t="s">
        <v>1101</v>
      </c>
      <c r="J349" s="3" t="s">
        <v>1102</v>
      </c>
      <c r="K349" s="3" t="s">
        <v>1103</v>
      </c>
      <c r="L349" s="3" t="s">
        <v>1104</v>
      </c>
      <c r="M349" s="3" t="s">
        <v>1105</v>
      </c>
      <c r="N349" s="3" t="s">
        <v>1106</v>
      </c>
      <c r="O349" s="3" t="s">
        <v>1107</v>
      </c>
      <c r="P349" s="3" t="s">
        <v>1108</v>
      </c>
      <c r="Q349" s="57" t="s">
        <v>218</v>
      </c>
      <c r="R349" s="57" t="s">
        <v>1244</v>
      </c>
    </row>
    <row r="350" spans="2:19" outlineLevel="1" x14ac:dyDescent="0.3">
      <c r="B350" t="s">
        <v>1026</v>
      </c>
      <c r="C350" t="s">
        <v>892</v>
      </c>
      <c r="D350" s="68"/>
      <c r="E350" s="68"/>
      <c r="F350" s="68"/>
      <c r="G350" s="68">
        <v>36</v>
      </c>
      <c r="H350" s="68">
        <v>84</v>
      </c>
      <c r="I350" s="68">
        <v>90</v>
      </c>
      <c r="J350" s="68"/>
      <c r="K350" s="68"/>
      <c r="L350" s="68"/>
      <c r="M350" s="68"/>
      <c r="N350" s="68"/>
      <c r="O350" s="68"/>
      <c r="P350" s="68"/>
      <c r="Q350" s="67">
        <f>SUM($C350:P350)</f>
        <v>210</v>
      </c>
    </row>
    <row r="351" spans="2:19" outlineLevel="1" x14ac:dyDescent="0.3">
      <c r="B351" t="s">
        <v>1027</v>
      </c>
      <c r="C351" t="s">
        <v>892</v>
      </c>
      <c r="D351" s="68"/>
      <c r="E351" s="68"/>
      <c r="F351" s="68"/>
      <c r="G351" s="68">
        <v>36</v>
      </c>
      <c r="H351" s="68">
        <v>87</v>
      </c>
      <c r="I351" s="68">
        <v>87</v>
      </c>
      <c r="J351" s="68"/>
      <c r="K351" s="68"/>
      <c r="L351" s="68"/>
      <c r="M351" s="68"/>
      <c r="N351" s="68"/>
      <c r="O351" s="68"/>
      <c r="P351" s="68"/>
      <c r="Q351" s="67">
        <f>SUM($C351:P351)</f>
        <v>210</v>
      </c>
    </row>
    <row r="352" spans="2:19" outlineLevel="1" x14ac:dyDescent="0.3">
      <c r="B352" s="101" t="s">
        <v>1182</v>
      </c>
      <c r="D352" s="102">
        <v>0</v>
      </c>
      <c r="E352" s="102">
        <v>0</v>
      </c>
      <c r="F352" s="102">
        <v>0</v>
      </c>
      <c r="G352" s="102">
        <v>36</v>
      </c>
      <c r="H352" s="102">
        <v>84</v>
      </c>
      <c r="I352" s="102">
        <v>90</v>
      </c>
      <c r="J352" s="102">
        <v>0</v>
      </c>
      <c r="K352" s="102">
        <v>0</v>
      </c>
      <c r="L352" s="102">
        <v>0</v>
      </c>
      <c r="M352" s="102">
        <v>0</v>
      </c>
      <c r="N352" s="102">
        <v>0</v>
      </c>
      <c r="O352" s="102">
        <v>0</v>
      </c>
      <c r="P352" s="102">
        <v>0</v>
      </c>
      <c r="Q352" s="103">
        <v>210</v>
      </c>
    </row>
    <row r="353" spans="2:19" outlineLevel="1" x14ac:dyDescent="0.3">
      <c r="B353" t="s">
        <v>684</v>
      </c>
      <c r="C353" t="s">
        <v>1014</v>
      </c>
      <c r="D353" s="68"/>
      <c r="E353" s="68"/>
      <c r="F353" s="68"/>
      <c r="G353" s="68">
        <v>743.52</v>
      </c>
      <c r="H353" s="68">
        <v>1805.7</v>
      </c>
      <c r="I353" s="68">
        <v>1805.7</v>
      </c>
      <c r="J353" s="68"/>
      <c r="K353" s="68"/>
      <c r="L353" s="68"/>
      <c r="M353" s="68"/>
      <c r="N353" s="68"/>
      <c r="O353" s="68"/>
      <c r="P353" s="68"/>
      <c r="Q353" s="67">
        <f>SUM($C353:P353)</f>
        <v>4354.92</v>
      </c>
      <c r="R353" s="106">
        <f t="shared" ref="R353:R362" si="38">Q353/$Q$362</f>
        <v>0.67144317451213476</v>
      </c>
    </row>
    <row r="354" spans="2:19" outlineLevel="1" x14ac:dyDescent="0.3">
      <c r="B354" t="s">
        <v>994</v>
      </c>
      <c r="C354" t="s">
        <v>1232</v>
      </c>
      <c r="D354" s="68"/>
      <c r="E354" s="68"/>
      <c r="F354" s="68"/>
      <c r="G354" s="68">
        <v>123.11000000000001</v>
      </c>
      <c r="H354" s="68">
        <v>298.99</v>
      </c>
      <c r="I354" s="68">
        <v>298.99</v>
      </c>
      <c r="J354" s="68"/>
      <c r="K354" s="68"/>
      <c r="L354" s="68"/>
      <c r="M354" s="68"/>
      <c r="N354" s="68"/>
      <c r="O354" s="68"/>
      <c r="P354" s="68"/>
      <c r="Q354" s="67">
        <f>SUM($C354:P354)</f>
        <v>721.09</v>
      </c>
      <c r="R354" s="106">
        <f t="shared" si="38"/>
        <v>0.11117792260453815</v>
      </c>
    </row>
    <row r="355" spans="2:19" outlineLevel="1" x14ac:dyDescent="0.3">
      <c r="B355" t="s">
        <v>1020</v>
      </c>
      <c r="C355" t="s">
        <v>1234</v>
      </c>
      <c r="D355" s="68"/>
      <c r="E355" s="68"/>
      <c r="F355" s="68"/>
      <c r="G355" s="68">
        <v>59.48</v>
      </c>
      <c r="H355" s="68">
        <v>144.46</v>
      </c>
      <c r="I355" s="68">
        <v>144.46</v>
      </c>
      <c r="J355" s="68"/>
      <c r="K355" s="68"/>
      <c r="L355" s="68"/>
      <c r="M355" s="68"/>
      <c r="N355" s="68"/>
      <c r="O355" s="68"/>
      <c r="P355" s="68"/>
      <c r="Q355" s="67">
        <f>SUM($C355:P355)</f>
        <v>348.4</v>
      </c>
      <c r="R355" s="106">
        <f t="shared" si="38"/>
        <v>5.371644071533524E-2</v>
      </c>
    </row>
    <row r="356" spans="2:19" outlineLevel="1" x14ac:dyDescent="0.3">
      <c r="B356" t="s">
        <v>1050</v>
      </c>
      <c r="C356" t="s">
        <v>1236</v>
      </c>
      <c r="D356" s="68"/>
      <c r="E356" s="68"/>
      <c r="F356" s="68"/>
      <c r="G356" s="68">
        <v>11.15</v>
      </c>
      <c r="H356" s="68">
        <v>27.09</v>
      </c>
      <c r="I356" s="68">
        <v>27.09</v>
      </c>
      <c r="J356" s="68"/>
      <c r="K356" s="68"/>
      <c r="L356" s="68"/>
      <c r="M356" s="68"/>
      <c r="N356" s="68"/>
      <c r="O356" s="68"/>
      <c r="P356" s="68"/>
      <c r="Q356" s="67">
        <f>SUM($C356:P356)</f>
        <v>65.33</v>
      </c>
      <c r="R356" s="106">
        <f t="shared" si="38"/>
        <v>1.0072603535972592E-2</v>
      </c>
    </row>
    <row r="357" spans="2:19" outlineLevel="1" x14ac:dyDescent="0.3">
      <c r="B357" t="s">
        <v>996</v>
      </c>
      <c r="C357" t="s">
        <v>1237</v>
      </c>
      <c r="D357" s="68"/>
      <c r="E357" s="68"/>
      <c r="F357" s="68"/>
      <c r="G357" s="68">
        <v>52.73</v>
      </c>
      <c r="H357" s="68">
        <v>143.37</v>
      </c>
      <c r="I357" s="68">
        <v>128.07</v>
      </c>
      <c r="J357" s="68"/>
      <c r="K357" s="68"/>
      <c r="L357" s="68"/>
      <c r="M357" s="68"/>
      <c r="N357" s="68"/>
      <c r="O357" s="68"/>
      <c r="P357" s="68"/>
      <c r="Q357" s="67">
        <f>SUM($C357:P357)</f>
        <v>324.16999999999996</v>
      </c>
      <c r="R357" s="106">
        <f t="shared" si="38"/>
        <v>4.9980650363634395E-2</v>
      </c>
    </row>
    <row r="358" spans="2:19" outlineLevel="1" x14ac:dyDescent="0.3">
      <c r="B358" t="s">
        <v>997</v>
      </c>
      <c r="C358" t="s">
        <v>1238</v>
      </c>
      <c r="D358" s="68"/>
      <c r="E358" s="68"/>
      <c r="F358" s="68"/>
      <c r="G358" s="68">
        <v>3.78</v>
      </c>
      <c r="H358" s="68">
        <v>10.28</v>
      </c>
      <c r="I358" s="68">
        <v>9.18</v>
      </c>
      <c r="J358" s="68"/>
      <c r="K358" s="68"/>
      <c r="L358" s="68"/>
      <c r="M358" s="68"/>
      <c r="N358" s="68"/>
      <c r="O358" s="68"/>
      <c r="P358" s="68"/>
      <c r="Q358" s="67">
        <f>SUM($C358:P358)</f>
        <v>23.24</v>
      </c>
      <c r="R358" s="106">
        <f t="shared" si="38"/>
        <v>3.5831517859483092E-3</v>
      </c>
    </row>
    <row r="359" spans="2:19" outlineLevel="1" x14ac:dyDescent="0.3">
      <c r="B359" t="s">
        <v>999</v>
      </c>
      <c r="C359" t="s">
        <v>1239</v>
      </c>
      <c r="D359" s="68"/>
      <c r="E359" s="68"/>
      <c r="F359" s="68"/>
      <c r="G359" s="68">
        <v>53.93</v>
      </c>
      <c r="H359" s="68">
        <v>146.6</v>
      </c>
      <c r="I359" s="68">
        <v>130.96</v>
      </c>
      <c r="J359" s="68"/>
      <c r="K359" s="68"/>
      <c r="L359" s="68"/>
      <c r="M359" s="68"/>
      <c r="N359" s="68"/>
      <c r="O359" s="68"/>
      <c r="P359" s="68"/>
      <c r="Q359" s="67">
        <f>SUM($C359:P359)</f>
        <v>331.49</v>
      </c>
      <c r="R359" s="106">
        <f t="shared" si="38"/>
        <v>5.1109250667986453E-2</v>
      </c>
    </row>
    <row r="360" spans="2:19" outlineLevel="1" x14ac:dyDescent="0.3">
      <c r="B360" t="s">
        <v>1000</v>
      </c>
      <c r="C360" t="s">
        <v>1240</v>
      </c>
      <c r="D360" s="68"/>
      <c r="E360" s="68"/>
      <c r="F360" s="68"/>
      <c r="G360" s="68">
        <v>2.59</v>
      </c>
      <c r="H360" s="68">
        <v>7.04</v>
      </c>
      <c r="I360" s="68">
        <v>6.29</v>
      </c>
      <c r="J360" s="68"/>
      <c r="K360" s="68"/>
      <c r="L360" s="68"/>
      <c r="M360" s="68"/>
      <c r="N360" s="68"/>
      <c r="O360" s="68"/>
      <c r="P360" s="68"/>
      <c r="Q360" s="67">
        <f>SUM($C360:P360)</f>
        <v>15.919999999999998</v>
      </c>
      <c r="R360" s="106">
        <f t="shared" si="38"/>
        <v>2.45455148159626E-3</v>
      </c>
    </row>
    <row r="361" spans="2:19" outlineLevel="1" x14ac:dyDescent="0.3">
      <c r="B361" t="s">
        <v>1241</v>
      </c>
      <c r="C361" t="s">
        <v>1242</v>
      </c>
      <c r="D361" s="68"/>
      <c r="E361" s="68"/>
      <c r="F361" s="68"/>
      <c r="G361" s="68">
        <v>49.02</v>
      </c>
      <c r="H361" s="68">
        <v>133.27000000000001</v>
      </c>
      <c r="I361" s="68">
        <v>119.06</v>
      </c>
      <c r="J361" s="68"/>
      <c r="K361" s="68"/>
      <c r="L361" s="68"/>
      <c r="M361" s="68"/>
      <c r="N361" s="68"/>
      <c r="O361" s="68"/>
      <c r="P361" s="68"/>
      <c r="Q361" s="67">
        <f>SUM($C361:P361)</f>
        <v>301.35000000000002</v>
      </c>
      <c r="R361" s="106">
        <f t="shared" si="38"/>
        <v>4.6462254332853836E-2</v>
      </c>
    </row>
    <row r="362" spans="2:19" x14ac:dyDescent="0.3">
      <c r="B362" s="101" t="s">
        <v>1183</v>
      </c>
      <c r="C362" s="1" t="s">
        <v>1093</v>
      </c>
      <c r="D362" s="67">
        <f t="shared" ref="D362:Q362" si="39">SUM(D353:D361)</f>
        <v>0</v>
      </c>
      <c r="E362" s="67">
        <f t="shared" si="39"/>
        <v>0</v>
      </c>
      <c r="F362" s="67">
        <f t="shared" si="39"/>
        <v>0</v>
      </c>
      <c r="G362" s="67">
        <f t="shared" si="39"/>
        <v>1099.31</v>
      </c>
      <c r="H362" s="67">
        <f t="shared" si="39"/>
        <v>2716.8</v>
      </c>
      <c r="I362" s="67">
        <f t="shared" si="39"/>
        <v>2669.8</v>
      </c>
      <c r="J362" s="67">
        <f t="shared" si="39"/>
        <v>0</v>
      </c>
      <c r="K362" s="67">
        <f t="shared" si="39"/>
        <v>0</v>
      </c>
      <c r="L362" s="67">
        <f t="shared" si="39"/>
        <v>0</v>
      </c>
      <c r="M362" s="67">
        <f t="shared" si="39"/>
        <v>0</v>
      </c>
      <c r="N362" s="67">
        <f t="shared" si="39"/>
        <v>0</v>
      </c>
      <c r="O362" s="67">
        <f t="shared" si="39"/>
        <v>0</v>
      </c>
      <c r="P362" s="67">
        <f t="shared" si="39"/>
        <v>0</v>
      </c>
      <c r="Q362" s="67">
        <f t="shared" si="39"/>
        <v>6485.91</v>
      </c>
      <c r="R362" s="106">
        <f t="shared" si="38"/>
        <v>1</v>
      </c>
      <c r="S362">
        <f>COUNTIF($D362:$P362,"&lt;&gt;0")</f>
        <v>3</v>
      </c>
    </row>
    <row r="363" spans="2:19" x14ac:dyDescent="0.3">
      <c r="D363" s="68"/>
      <c r="E363" s="68"/>
      <c r="F363" s="68"/>
      <c r="G363" s="68"/>
      <c r="H363" s="68"/>
      <c r="I363" s="68"/>
      <c r="J363" s="68"/>
      <c r="K363" s="68"/>
      <c r="L363" s="68"/>
      <c r="M363" s="68"/>
      <c r="N363" s="68"/>
      <c r="O363" s="68"/>
      <c r="P363" s="68"/>
      <c r="Q363" s="67"/>
    </row>
    <row r="364" spans="2:19" x14ac:dyDescent="0.3">
      <c r="B364" t="s">
        <v>1185</v>
      </c>
      <c r="C364" t="s">
        <v>1265</v>
      </c>
      <c r="D364" s="3" t="s">
        <v>1096</v>
      </c>
      <c r="E364" s="3" t="s">
        <v>1097</v>
      </c>
      <c r="F364" s="3" t="s">
        <v>1098</v>
      </c>
      <c r="G364" s="3" t="s">
        <v>1099</v>
      </c>
      <c r="H364" s="3" t="s">
        <v>1100</v>
      </c>
      <c r="I364" s="3" t="s">
        <v>1101</v>
      </c>
      <c r="J364" s="3" t="s">
        <v>1102</v>
      </c>
      <c r="K364" s="3" t="s">
        <v>1103</v>
      </c>
      <c r="L364" s="3" t="s">
        <v>1104</v>
      </c>
      <c r="M364" s="3" t="s">
        <v>1105</v>
      </c>
      <c r="N364" s="3" t="s">
        <v>1106</v>
      </c>
      <c r="O364" s="3" t="s">
        <v>1107</v>
      </c>
      <c r="P364" s="3" t="s">
        <v>1108</v>
      </c>
      <c r="Q364" s="57" t="s">
        <v>218</v>
      </c>
      <c r="R364" s="57" t="s">
        <v>1244</v>
      </c>
    </row>
    <row r="365" spans="2:19" outlineLevel="1" x14ac:dyDescent="0.3">
      <c r="B365" t="s">
        <v>1026</v>
      </c>
      <c r="C365" t="s">
        <v>892</v>
      </c>
      <c r="D365" s="68"/>
      <c r="E365" s="68"/>
      <c r="F365" s="68"/>
      <c r="G365" s="68"/>
      <c r="H365" s="68">
        <v>151.19999999999999</v>
      </c>
      <c r="I365" s="68">
        <v>158.4</v>
      </c>
      <c r="J365" s="68"/>
      <c r="K365" s="68"/>
      <c r="L365" s="68"/>
      <c r="M365" s="68"/>
      <c r="N365" s="68"/>
      <c r="O365" s="68"/>
      <c r="P365" s="68"/>
      <c r="Q365" s="67">
        <f>SUM($C365:P365)</f>
        <v>309.60000000000002</v>
      </c>
    </row>
    <row r="366" spans="2:19" outlineLevel="1" x14ac:dyDescent="0.3">
      <c r="B366" t="s">
        <v>1027</v>
      </c>
      <c r="C366" t="s">
        <v>892</v>
      </c>
      <c r="D366" s="68"/>
      <c r="E366" s="68"/>
      <c r="F366" s="68"/>
      <c r="G366" s="68"/>
      <c r="H366" s="68">
        <v>156</v>
      </c>
      <c r="I366" s="68">
        <v>156</v>
      </c>
      <c r="J366" s="68"/>
      <c r="K366" s="68"/>
      <c r="L366" s="68"/>
      <c r="M366" s="68"/>
      <c r="N366" s="68"/>
      <c r="O366" s="68"/>
      <c r="P366" s="68"/>
      <c r="Q366" s="67">
        <f>SUM($C366:P366)</f>
        <v>312</v>
      </c>
    </row>
    <row r="367" spans="2:19" outlineLevel="1" x14ac:dyDescent="0.3">
      <c r="B367" s="101" t="s">
        <v>1186</v>
      </c>
      <c r="D367" s="102">
        <v>0</v>
      </c>
      <c r="E367" s="102">
        <v>0</v>
      </c>
      <c r="F367" s="102">
        <v>0</v>
      </c>
      <c r="G367" s="102">
        <v>0</v>
      </c>
      <c r="H367" s="102">
        <v>151.19999999999999</v>
      </c>
      <c r="I367" s="102">
        <v>158.4</v>
      </c>
      <c r="J367" s="102">
        <v>0</v>
      </c>
      <c r="K367" s="102">
        <v>0</v>
      </c>
      <c r="L367" s="102">
        <v>0</v>
      </c>
      <c r="M367" s="102">
        <v>0</v>
      </c>
      <c r="N367" s="102">
        <v>0</v>
      </c>
      <c r="O367" s="102">
        <v>0</v>
      </c>
      <c r="P367" s="102">
        <v>0</v>
      </c>
      <c r="Q367" s="103">
        <v>309.60000000000002</v>
      </c>
    </row>
    <row r="368" spans="2:19" outlineLevel="1" x14ac:dyDescent="0.3">
      <c r="B368" t="s">
        <v>684</v>
      </c>
      <c r="C368" t="s">
        <v>1014</v>
      </c>
      <c r="D368" s="68"/>
      <c r="E368" s="68"/>
      <c r="F368" s="68"/>
      <c r="G368" s="68"/>
      <c r="H368" s="68">
        <v>3750</v>
      </c>
      <c r="I368" s="68">
        <v>3750</v>
      </c>
      <c r="J368" s="68"/>
      <c r="K368" s="68"/>
      <c r="L368" s="68"/>
      <c r="M368" s="68"/>
      <c r="N368" s="68"/>
      <c r="O368" s="68"/>
      <c r="P368" s="68"/>
      <c r="Q368" s="67">
        <f>SUM($C368:P368)</f>
        <v>7500</v>
      </c>
      <c r="R368" s="106">
        <f t="shared" ref="R368:R377" si="40">Q368/$Q$377</f>
        <v>0.67440220988116151</v>
      </c>
    </row>
    <row r="369" spans="2:19" outlineLevel="1" x14ac:dyDescent="0.3">
      <c r="B369" t="s">
        <v>994</v>
      </c>
      <c r="C369" t="s">
        <v>1232</v>
      </c>
      <c r="D369" s="68"/>
      <c r="E369" s="68"/>
      <c r="F369" s="68"/>
      <c r="G369" s="68"/>
      <c r="H369" s="68">
        <v>605.81999999999994</v>
      </c>
      <c r="I369" s="68">
        <v>605.81999999999994</v>
      </c>
      <c r="J369" s="68"/>
      <c r="K369" s="68"/>
      <c r="L369" s="68"/>
      <c r="M369" s="68"/>
      <c r="N369" s="68"/>
      <c r="O369" s="68"/>
      <c r="P369" s="68"/>
      <c r="Q369" s="67">
        <f>SUM($C369:P369)</f>
        <v>1211.6399999999999</v>
      </c>
      <c r="R369" s="106">
        <f t="shared" si="40"/>
        <v>0.10895102581072139</v>
      </c>
    </row>
    <row r="370" spans="2:19" outlineLevel="1" x14ac:dyDescent="0.3">
      <c r="B370" t="s">
        <v>1020</v>
      </c>
      <c r="C370" t="s">
        <v>1234</v>
      </c>
      <c r="D370" s="68"/>
      <c r="E370" s="68"/>
      <c r="F370" s="68"/>
      <c r="G370" s="68"/>
      <c r="H370" s="68">
        <v>300</v>
      </c>
      <c r="I370" s="68">
        <v>300</v>
      </c>
      <c r="J370" s="68"/>
      <c r="K370" s="68"/>
      <c r="L370" s="68"/>
      <c r="M370" s="68"/>
      <c r="N370" s="68"/>
      <c r="O370" s="68"/>
      <c r="P370" s="68"/>
      <c r="Q370" s="67">
        <f>SUM($C370:P370)</f>
        <v>600</v>
      </c>
      <c r="R370" s="106">
        <f t="shared" si="40"/>
        <v>5.3952176790492919E-2</v>
      </c>
    </row>
    <row r="371" spans="2:19" outlineLevel="1" x14ac:dyDescent="0.3">
      <c r="B371" t="s">
        <v>1050</v>
      </c>
      <c r="C371" t="s">
        <v>1236</v>
      </c>
      <c r="D371" s="68"/>
      <c r="E371" s="68"/>
      <c r="F371" s="68"/>
      <c r="G371" s="68"/>
      <c r="H371" s="68">
        <v>56.25</v>
      </c>
      <c r="I371" s="68">
        <v>56.25</v>
      </c>
      <c r="J371" s="68"/>
      <c r="K371" s="68"/>
      <c r="L371" s="68"/>
      <c r="M371" s="68"/>
      <c r="N371" s="68"/>
      <c r="O371" s="68"/>
      <c r="P371" s="68"/>
      <c r="Q371" s="67">
        <f>SUM($C371:P371)</f>
        <v>112.5</v>
      </c>
      <c r="R371" s="106">
        <f t="shared" si="40"/>
        <v>1.0116033148217423E-2</v>
      </c>
    </row>
    <row r="372" spans="2:19" outlineLevel="1" x14ac:dyDescent="0.3">
      <c r="B372" t="s">
        <v>996</v>
      </c>
      <c r="C372" t="s">
        <v>1237</v>
      </c>
      <c r="D372" s="68"/>
      <c r="E372" s="68"/>
      <c r="F372" s="68"/>
      <c r="G372" s="68"/>
      <c r="H372" s="68">
        <v>287.33</v>
      </c>
      <c r="I372" s="68">
        <v>264.83</v>
      </c>
      <c r="J372" s="68"/>
      <c r="K372" s="68"/>
      <c r="L372" s="68"/>
      <c r="M372" s="68"/>
      <c r="N372" s="68"/>
      <c r="O372" s="68"/>
      <c r="P372" s="68"/>
      <c r="Q372" s="67">
        <f>SUM($C372:P372)</f>
        <v>552.16</v>
      </c>
      <c r="R372" s="106">
        <f t="shared" si="40"/>
        <v>4.9650389894397615E-2</v>
      </c>
    </row>
    <row r="373" spans="2:19" outlineLevel="1" x14ac:dyDescent="0.3">
      <c r="B373" t="s">
        <v>997</v>
      </c>
      <c r="C373" t="s">
        <v>1238</v>
      </c>
      <c r="D373" s="68"/>
      <c r="E373" s="68"/>
      <c r="F373" s="68"/>
      <c r="G373" s="68"/>
      <c r="H373" s="68">
        <v>20.61</v>
      </c>
      <c r="I373" s="68">
        <v>18.989999999999998</v>
      </c>
      <c r="J373" s="68"/>
      <c r="K373" s="68"/>
      <c r="L373" s="68"/>
      <c r="M373" s="68"/>
      <c r="N373" s="68"/>
      <c r="O373" s="68"/>
      <c r="P373" s="68"/>
      <c r="Q373" s="67">
        <f>SUM($C373:P373)</f>
        <v>39.599999999999994</v>
      </c>
      <c r="R373" s="106">
        <f t="shared" si="40"/>
        <v>3.5608436681725322E-3</v>
      </c>
    </row>
    <row r="374" spans="2:19" outlineLevel="1" x14ac:dyDescent="0.3">
      <c r="B374" t="s">
        <v>999</v>
      </c>
      <c r="C374" t="s">
        <v>1239</v>
      </c>
      <c r="D374" s="68"/>
      <c r="E374" s="68"/>
      <c r="F374" s="68"/>
      <c r="G374" s="68"/>
      <c r="H374" s="68">
        <v>293.82</v>
      </c>
      <c r="I374" s="68">
        <v>270.81</v>
      </c>
      <c r="J374" s="68"/>
      <c r="K374" s="68"/>
      <c r="L374" s="68"/>
      <c r="M374" s="68"/>
      <c r="N374" s="68"/>
      <c r="O374" s="68"/>
      <c r="P374" s="68"/>
      <c r="Q374" s="67">
        <f>SUM($C374:P374)</f>
        <v>564.63</v>
      </c>
      <c r="R374" s="106">
        <f t="shared" si="40"/>
        <v>5.077169596869336E-2</v>
      </c>
    </row>
    <row r="375" spans="2:19" outlineLevel="1" x14ac:dyDescent="0.3">
      <c r="B375" t="s">
        <v>1000</v>
      </c>
      <c r="C375" t="s">
        <v>1240</v>
      </c>
      <c r="D375" s="68"/>
      <c r="E375" s="68"/>
      <c r="F375" s="68"/>
      <c r="G375" s="68"/>
      <c r="H375" s="68">
        <v>14.12</v>
      </c>
      <c r="I375" s="68">
        <v>13.01</v>
      </c>
      <c r="J375" s="68"/>
      <c r="K375" s="68"/>
      <c r="L375" s="68"/>
      <c r="M375" s="68"/>
      <c r="N375" s="68"/>
      <c r="O375" s="68"/>
      <c r="P375" s="68"/>
      <c r="Q375" s="67">
        <f>SUM($C375:P375)</f>
        <v>27.13</v>
      </c>
      <c r="R375" s="106">
        <f t="shared" si="40"/>
        <v>2.4395375938767883E-3</v>
      </c>
    </row>
    <row r="376" spans="2:19" outlineLevel="1" x14ac:dyDescent="0.3">
      <c r="B376" t="s">
        <v>1241</v>
      </c>
      <c r="C376" t="s">
        <v>1242</v>
      </c>
      <c r="D376" s="68"/>
      <c r="E376" s="68"/>
      <c r="F376" s="68"/>
      <c r="G376" s="68"/>
      <c r="H376" s="68">
        <v>267.11</v>
      </c>
      <c r="I376" s="68">
        <v>246.19</v>
      </c>
      <c r="J376" s="68"/>
      <c r="K376" s="68"/>
      <c r="L376" s="68"/>
      <c r="M376" s="68"/>
      <c r="N376" s="68"/>
      <c r="O376" s="68"/>
      <c r="P376" s="68"/>
      <c r="Q376" s="67">
        <f>SUM($C376:P376)</f>
        <v>513.29999999999995</v>
      </c>
      <c r="R376" s="106">
        <f t="shared" si="40"/>
        <v>4.6156087244266689E-2</v>
      </c>
    </row>
    <row r="377" spans="2:19" x14ac:dyDescent="0.3">
      <c r="B377" s="101" t="s">
        <v>1187</v>
      </c>
      <c r="C377" s="1" t="s">
        <v>1093</v>
      </c>
      <c r="D377" s="67">
        <f t="shared" ref="D377:Q377" si="41">SUM(D368:D376)</f>
        <v>0</v>
      </c>
      <c r="E377" s="67">
        <f t="shared" si="41"/>
        <v>0</v>
      </c>
      <c r="F377" s="67">
        <f t="shared" si="41"/>
        <v>0</v>
      </c>
      <c r="G377" s="67">
        <f t="shared" si="41"/>
        <v>0</v>
      </c>
      <c r="H377" s="67">
        <f t="shared" si="41"/>
        <v>5595.0599999999986</v>
      </c>
      <c r="I377" s="67">
        <f t="shared" si="41"/>
        <v>5525.9</v>
      </c>
      <c r="J377" s="67">
        <f t="shared" si="41"/>
        <v>0</v>
      </c>
      <c r="K377" s="67">
        <f t="shared" si="41"/>
        <v>0</v>
      </c>
      <c r="L377" s="67">
        <f t="shared" si="41"/>
        <v>0</v>
      </c>
      <c r="M377" s="67">
        <f t="shared" si="41"/>
        <v>0</v>
      </c>
      <c r="N377" s="67">
        <f t="shared" si="41"/>
        <v>0</v>
      </c>
      <c r="O377" s="67">
        <f t="shared" si="41"/>
        <v>0</v>
      </c>
      <c r="P377" s="67">
        <f t="shared" si="41"/>
        <v>0</v>
      </c>
      <c r="Q377" s="67">
        <f t="shared" si="41"/>
        <v>11120.959999999997</v>
      </c>
      <c r="R377" s="106">
        <f t="shared" si="40"/>
        <v>1</v>
      </c>
      <c r="S377">
        <f>COUNTIF($D377:$P377,"&lt;&gt;0")</f>
        <v>2</v>
      </c>
    </row>
    <row r="378" spans="2:19" x14ac:dyDescent="0.3">
      <c r="D378" s="68"/>
      <c r="E378" s="68"/>
      <c r="F378" s="68"/>
      <c r="G378" s="68"/>
      <c r="H378" s="68"/>
      <c r="I378" s="68"/>
      <c r="J378" s="68"/>
      <c r="K378" s="68"/>
      <c r="L378" s="68"/>
      <c r="M378" s="68"/>
      <c r="N378" s="68"/>
      <c r="O378" s="68"/>
      <c r="P378" s="68"/>
      <c r="Q378" s="67"/>
    </row>
    <row r="379" spans="2:19" x14ac:dyDescent="0.3">
      <c r="B379" t="s">
        <v>1189</v>
      </c>
      <c r="C379" t="s">
        <v>1266</v>
      </c>
      <c r="D379" s="3" t="s">
        <v>1096</v>
      </c>
      <c r="E379" s="3" t="s">
        <v>1097</v>
      </c>
      <c r="F379" s="3" t="s">
        <v>1098</v>
      </c>
      <c r="G379" s="3" t="s">
        <v>1099</v>
      </c>
      <c r="H379" s="3" t="s">
        <v>1100</v>
      </c>
      <c r="I379" s="3" t="s">
        <v>1101</v>
      </c>
      <c r="J379" s="3" t="s">
        <v>1102</v>
      </c>
      <c r="K379" s="3" t="s">
        <v>1103</v>
      </c>
      <c r="L379" s="3" t="s">
        <v>1104</v>
      </c>
      <c r="M379" s="3" t="s">
        <v>1105</v>
      </c>
      <c r="N379" s="3" t="s">
        <v>1106</v>
      </c>
      <c r="O379" s="3" t="s">
        <v>1107</v>
      </c>
      <c r="P379" s="3" t="s">
        <v>1108</v>
      </c>
      <c r="Q379" s="57" t="s">
        <v>218</v>
      </c>
      <c r="R379" s="57" t="s">
        <v>1244</v>
      </c>
    </row>
    <row r="380" spans="2:19" outlineLevel="1" x14ac:dyDescent="0.3">
      <c r="B380" t="s">
        <v>1052</v>
      </c>
      <c r="C380" t="s">
        <v>892</v>
      </c>
      <c r="D380" s="68"/>
      <c r="E380" s="68"/>
      <c r="F380" s="68"/>
      <c r="G380" s="68"/>
      <c r="H380" s="68">
        <v>8</v>
      </c>
      <c r="I380" s="68">
        <v>99</v>
      </c>
      <c r="J380" s="68"/>
      <c r="K380" s="68"/>
      <c r="L380" s="68"/>
      <c r="M380" s="68"/>
      <c r="N380" s="68"/>
      <c r="O380" s="68"/>
      <c r="P380" s="68"/>
      <c r="Q380" s="67">
        <f>SUM($C380:P380)</f>
        <v>107</v>
      </c>
    </row>
    <row r="381" spans="2:19" outlineLevel="1" x14ac:dyDescent="0.3">
      <c r="B381" t="s">
        <v>1032</v>
      </c>
      <c r="C381" t="s">
        <v>892</v>
      </c>
      <c r="D381" s="68"/>
      <c r="E381" s="68"/>
      <c r="F381" s="68"/>
      <c r="G381" s="68"/>
      <c r="H381" s="68"/>
      <c r="I381" s="68">
        <v>8.5399999999999991</v>
      </c>
      <c r="J381" s="68"/>
      <c r="K381" s="68"/>
      <c r="L381" s="68"/>
      <c r="M381" s="68"/>
      <c r="N381" s="68"/>
      <c r="O381" s="68"/>
      <c r="P381" s="68"/>
      <c r="Q381" s="67">
        <f>SUM($C381:P381)</f>
        <v>8.5399999999999991</v>
      </c>
    </row>
    <row r="382" spans="2:19" outlineLevel="1" x14ac:dyDescent="0.3">
      <c r="B382" t="s">
        <v>1026</v>
      </c>
      <c r="C382" t="s">
        <v>892</v>
      </c>
      <c r="D382" s="68"/>
      <c r="E382" s="68"/>
      <c r="F382" s="68"/>
      <c r="G382" s="68"/>
      <c r="H382" s="68">
        <v>8</v>
      </c>
      <c r="I382" s="68">
        <v>107.54</v>
      </c>
      <c r="J382" s="68"/>
      <c r="K382" s="68"/>
      <c r="L382" s="68"/>
      <c r="M382" s="68"/>
      <c r="N382" s="68"/>
      <c r="O382" s="68"/>
      <c r="P382" s="68"/>
      <c r="Q382" s="67">
        <f>SUM($C382:P382)</f>
        <v>115.54</v>
      </c>
    </row>
    <row r="383" spans="2:19" outlineLevel="1" x14ac:dyDescent="0.3">
      <c r="B383" t="s">
        <v>1027</v>
      </c>
      <c r="C383" t="s">
        <v>892</v>
      </c>
      <c r="D383" s="68"/>
      <c r="E383" s="68"/>
      <c r="F383" s="68"/>
      <c r="G383" s="68"/>
      <c r="H383" s="68">
        <v>8</v>
      </c>
      <c r="I383" s="68">
        <v>108</v>
      </c>
      <c r="J383" s="68"/>
      <c r="K383" s="68"/>
      <c r="L383" s="68"/>
      <c r="M383" s="68"/>
      <c r="N383" s="68"/>
      <c r="O383" s="68"/>
      <c r="P383" s="68"/>
      <c r="Q383" s="67">
        <f>SUM($C383:P383)</f>
        <v>116</v>
      </c>
    </row>
    <row r="384" spans="2:19" outlineLevel="1" x14ac:dyDescent="0.3">
      <c r="B384" s="101" t="s">
        <v>1190</v>
      </c>
      <c r="D384" s="102">
        <v>0</v>
      </c>
      <c r="E384" s="102">
        <v>0</v>
      </c>
      <c r="F384" s="102">
        <v>0</v>
      </c>
      <c r="G384" s="102">
        <v>0</v>
      </c>
      <c r="H384" s="102">
        <v>8</v>
      </c>
      <c r="I384" s="102">
        <v>107.54</v>
      </c>
      <c r="J384" s="102">
        <v>0</v>
      </c>
      <c r="K384" s="102">
        <v>0</v>
      </c>
      <c r="L384" s="102">
        <v>0</v>
      </c>
      <c r="M384" s="102">
        <v>0</v>
      </c>
      <c r="N384" s="102">
        <v>0</v>
      </c>
      <c r="O384" s="102">
        <v>0</v>
      </c>
      <c r="P384" s="102">
        <v>0</v>
      </c>
      <c r="Q384" s="103">
        <v>115.54</v>
      </c>
    </row>
    <row r="385" spans="2:19" outlineLevel="1" x14ac:dyDescent="0.3">
      <c r="B385" t="s">
        <v>684</v>
      </c>
      <c r="C385" t="s">
        <v>1014</v>
      </c>
      <c r="D385" s="68"/>
      <c r="E385" s="68"/>
      <c r="F385" s="68"/>
      <c r="G385" s="68"/>
      <c r="H385" s="68">
        <v>86.4</v>
      </c>
      <c r="I385" s="68">
        <v>1069.2</v>
      </c>
      <c r="J385" s="68"/>
      <c r="K385" s="68"/>
      <c r="L385" s="68"/>
      <c r="M385" s="68"/>
      <c r="N385" s="68"/>
      <c r="O385" s="68"/>
      <c r="P385" s="68"/>
      <c r="Q385" s="67">
        <f>SUM($C385:P385)</f>
        <v>1155.6000000000001</v>
      </c>
      <c r="R385" s="106">
        <f t="shared" ref="R385:R396" si="42">Q385/$Q$396</f>
        <v>0.61164216075454925</v>
      </c>
    </row>
    <row r="386" spans="2:19" outlineLevel="1" x14ac:dyDescent="0.3">
      <c r="B386" t="s">
        <v>686</v>
      </c>
      <c r="C386" t="s">
        <v>1031</v>
      </c>
      <c r="D386" s="68"/>
      <c r="E386" s="68"/>
      <c r="F386" s="68"/>
      <c r="G386" s="68"/>
      <c r="H386" s="68"/>
      <c r="I386" s="68">
        <v>92.23</v>
      </c>
      <c r="J386" s="68"/>
      <c r="K386" s="68"/>
      <c r="L386" s="68"/>
      <c r="M386" s="68"/>
      <c r="N386" s="68"/>
      <c r="O386" s="68"/>
      <c r="P386" s="68"/>
      <c r="Q386" s="67">
        <f>SUM($C386:P386)</f>
        <v>92.23</v>
      </c>
      <c r="R386" s="106">
        <f t="shared" si="42"/>
        <v>4.8815988652121903E-2</v>
      </c>
    </row>
    <row r="387" spans="2:19" outlineLevel="1" x14ac:dyDescent="0.3">
      <c r="B387" t="s">
        <v>994</v>
      </c>
      <c r="C387" t="s">
        <v>1232</v>
      </c>
      <c r="D387" s="68"/>
      <c r="E387" s="68"/>
      <c r="F387" s="68"/>
      <c r="G387" s="68"/>
      <c r="H387" s="68">
        <v>17.259999999999998</v>
      </c>
      <c r="I387" s="68">
        <v>203.91</v>
      </c>
      <c r="J387" s="68"/>
      <c r="K387" s="68"/>
      <c r="L387" s="68"/>
      <c r="M387" s="68"/>
      <c r="N387" s="68"/>
      <c r="O387" s="68"/>
      <c r="P387" s="68"/>
      <c r="Q387" s="67">
        <f>SUM($C387:P387)</f>
        <v>221.17</v>
      </c>
      <c r="R387" s="106">
        <f t="shared" si="42"/>
        <v>0.11706204282977123</v>
      </c>
    </row>
    <row r="388" spans="2:19" outlineLevel="1" x14ac:dyDescent="0.3">
      <c r="B388" t="s">
        <v>1020</v>
      </c>
      <c r="C388" t="s">
        <v>1234</v>
      </c>
      <c r="D388" s="68"/>
      <c r="E388" s="68"/>
      <c r="F388" s="68"/>
      <c r="G388" s="68"/>
      <c r="H388" s="68">
        <v>6.91</v>
      </c>
      <c r="I388" s="68">
        <v>92.91</v>
      </c>
      <c r="J388" s="68"/>
      <c r="K388" s="68"/>
      <c r="L388" s="68"/>
      <c r="M388" s="68"/>
      <c r="N388" s="68"/>
      <c r="O388" s="68"/>
      <c r="P388" s="68"/>
      <c r="Q388" s="67">
        <f>SUM($C388:P388)</f>
        <v>99.82</v>
      </c>
      <c r="R388" s="106">
        <f t="shared" si="42"/>
        <v>5.283326452623667E-2</v>
      </c>
    </row>
    <row r="389" spans="2:19" outlineLevel="1" x14ac:dyDescent="0.3">
      <c r="B389" t="s">
        <v>1050</v>
      </c>
      <c r="C389" t="s">
        <v>1236</v>
      </c>
      <c r="D389" s="68"/>
      <c r="E389" s="68"/>
      <c r="F389" s="68"/>
      <c r="G389" s="68"/>
      <c r="H389" s="68">
        <v>1.3</v>
      </c>
      <c r="I389" s="68">
        <v>16.04</v>
      </c>
      <c r="J389" s="68"/>
      <c r="K389" s="68"/>
      <c r="L389" s="68"/>
      <c r="M389" s="68"/>
      <c r="N389" s="68"/>
      <c r="O389" s="68"/>
      <c r="P389" s="68"/>
      <c r="Q389" s="67">
        <f>SUM($C389:P389)</f>
        <v>17.34</v>
      </c>
      <c r="R389" s="106">
        <f t="shared" si="42"/>
        <v>9.1778081234716886E-3</v>
      </c>
    </row>
    <row r="390" spans="2:19" outlineLevel="1" x14ac:dyDescent="0.3">
      <c r="B390" t="s">
        <v>996</v>
      </c>
      <c r="C390" t="s">
        <v>1237</v>
      </c>
      <c r="D390" s="68"/>
      <c r="E390" s="68"/>
      <c r="F390" s="68"/>
      <c r="G390" s="68"/>
      <c r="H390" s="68">
        <v>6.82</v>
      </c>
      <c r="I390" s="68">
        <v>93.31</v>
      </c>
      <c r="J390" s="68"/>
      <c r="K390" s="68"/>
      <c r="L390" s="68"/>
      <c r="M390" s="68"/>
      <c r="N390" s="68"/>
      <c r="O390" s="68"/>
      <c r="P390" s="68"/>
      <c r="Q390" s="67">
        <f>SUM($C390:P390)</f>
        <v>100.13</v>
      </c>
      <c r="R390" s="106">
        <f t="shared" si="42"/>
        <v>5.2997342987498273E-2</v>
      </c>
    </row>
    <row r="391" spans="2:19" outlineLevel="1" x14ac:dyDescent="0.3">
      <c r="B391" t="s">
        <v>997</v>
      </c>
      <c r="C391" t="s">
        <v>1238</v>
      </c>
      <c r="D391" s="68"/>
      <c r="E391" s="68"/>
      <c r="F391" s="68"/>
      <c r="G391" s="68"/>
      <c r="H391" s="68">
        <v>0.49</v>
      </c>
      <c r="I391" s="68">
        <v>6.69</v>
      </c>
      <c r="J391" s="68"/>
      <c r="K391" s="68"/>
      <c r="L391" s="68"/>
      <c r="M391" s="68"/>
      <c r="N391" s="68"/>
      <c r="O391" s="68"/>
      <c r="P391" s="68"/>
      <c r="Q391" s="67">
        <f>SUM($C391:P391)</f>
        <v>7.1800000000000006</v>
      </c>
      <c r="R391" s="106">
        <f t="shared" si="42"/>
        <v>3.8002688769623255E-3</v>
      </c>
    </row>
    <row r="392" spans="2:19" outlineLevel="1" x14ac:dyDescent="0.3">
      <c r="B392" t="s">
        <v>998</v>
      </c>
      <c r="C392" t="s">
        <v>1243</v>
      </c>
      <c r="D392" s="68"/>
      <c r="E392" s="68"/>
      <c r="F392" s="68"/>
      <c r="G392" s="68"/>
      <c r="H392" s="68">
        <v>2.4500000000000002</v>
      </c>
      <c r="I392" s="68"/>
      <c r="J392" s="68"/>
      <c r="K392" s="68"/>
      <c r="L392" s="68"/>
      <c r="M392" s="68"/>
      <c r="N392" s="68"/>
      <c r="O392" s="68"/>
      <c r="P392" s="68"/>
      <c r="Q392" s="67">
        <f>SUM($C392:P392)</f>
        <v>2.4500000000000002</v>
      </c>
      <c r="R392" s="106">
        <f t="shared" si="42"/>
        <v>1.2967491293255846E-3</v>
      </c>
    </row>
    <row r="393" spans="2:19" outlineLevel="1" x14ac:dyDescent="0.3">
      <c r="B393" t="s">
        <v>999</v>
      </c>
      <c r="C393" t="s">
        <v>1239</v>
      </c>
      <c r="D393" s="68"/>
      <c r="E393" s="68"/>
      <c r="F393" s="68"/>
      <c r="G393" s="68"/>
      <c r="H393" s="68"/>
      <c r="I393" s="68">
        <v>95.42</v>
      </c>
      <c r="J393" s="68"/>
      <c r="K393" s="68"/>
      <c r="L393" s="68"/>
      <c r="M393" s="68"/>
      <c r="N393" s="68"/>
      <c r="O393" s="68"/>
      <c r="P393" s="68"/>
      <c r="Q393" s="67">
        <f>SUM($C393:P393)</f>
        <v>95.42</v>
      </c>
      <c r="R393" s="106">
        <f t="shared" si="42"/>
        <v>5.0504408947039704E-2</v>
      </c>
    </row>
    <row r="394" spans="2:19" outlineLevel="1" x14ac:dyDescent="0.3">
      <c r="B394" t="s">
        <v>1000</v>
      </c>
      <c r="C394" t="s">
        <v>1240</v>
      </c>
      <c r="D394" s="68"/>
      <c r="E394" s="68"/>
      <c r="F394" s="68"/>
      <c r="G394" s="68"/>
      <c r="H394" s="68">
        <v>0.34</v>
      </c>
      <c r="I394" s="68">
        <v>4.58</v>
      </c>
      <c r="J394" s="68"/>
      <c r="K394" s="68"/>
      <c r="L394" s="68"/>
      <c r="M394" s="68"/>
      <c r="N394" s="68"/>
      <c r="O394" s="68"/>
      <c r="P394" s="68"/>
      <c r="Q394" s="67">
        <f>SUM($C394:P394)</f>
        <v>4.92</v>
      </c>
      <c r="R394" s="106">
        <f t="shared" si="42"/>
        <v>2.6040839658293372E-3</v>
      </c>
    </row>
    <row r="395" spans="2:19" outlineLevel="1" x14ac:dyDescent="0.3">
      <c r="B395" t="s">
        <v>1241</v>
      </c>
      <c r="C395" t="s">
        <v>1242</v>
      </c>
      <c r="D395" s="68"/>
      <c r="E395" s="68"/>
      <c r="F395" s="68"/>
      <c r="G395" s="68"/>
      <c r="H395" s="68">
        <v>6.34</v>
      </c>
      <c r="I395" s="68">
        <v>86.74</v>
      </c>
      <c r="J395" s="68"/>
      <c r="K395" s="68"/>
      <c r="L395" s="68"/>
      <c r="M395" s="68"/>
      <c r="N395" s="68"/>
      <c r="O395" s="68"/>
      <c r="P395" s="68"/>
      <c r="Q395" s="67">
        <f>SUM($C395:P395)</f>
        <v>93.08</v>
      </c>
      <c r="R395" s="106">
        <f t="shared" si="42"/>
        <v>4.9265881207194044E-2</v>
      </c>
    </row>
    <row r="396" spans="2:19" x14ac:dyDescent="0.3">
      <c r="B396" s="101" t="s">
        <v>1191</v>
      </c>
      <c r="C396" s="1" t="s">
        <v>1093</v>
      </c>
      <c r="D396" s="67">
        <f t="shared" ref="D396:Q396" si="43">SUM(D385:D395)</f>
        <v>0</v>
      </c>
      <c r="E396" s="67">
        <f t="shared" si="43"/>
        <v>0</v>
      </c>
      <c r="F396" s="67">
        <f t="shared" si="43"/>
        <v>0</v>
      </c>
      <c r="G396" s="67">
        <f t="shared" si="43"/>
        <v>0</v>
      </c>
      <c r="H396" s="67">
        <f t="shared" si="43"/>
        <v>128.31</v>
      </c>
      <c r="I396" s="67">
        <f t="shared" si="43"/>
        <v>1761.0300000000002</v>
      </c>
      <c r="J396" s="67">
        <f t="shared" si="43"/>
        <v>0</v>
      </c>
      <c r="K396" s="67">
        <f t="shared" si="43"/>
        <v>0</v>
      </c>
      <c r="L396" s="67">
        <f t="shared" si="43"/>
        <v>0</v>
      </c>
      <c r="M396" s="67">
        <f t="shared" si="43"/>
        <v>0</v>
      </c>
      <c r="N396" s="67">
        <f t="shared" si="43"/>
        <v>0</v>
      </c>
      <c r="O396" s="67">
        <f t="shared" si="43"/>
        <v>0</v>
      </c>
      <c r="P396" s="67">
        <f t="shared" si="43"/>
        <v>0</v>
      </c>
      <c r="Q396" s="67">
        <f t="shared" si="43"/>
        <v>1889.3400000000001</v>
      </c>
      <c r="R396" s="106">
        <f t="shared" si="42"/>
        <v>1</v>
      </c>
      <c r="S396">
        <f>COUNTIF($D396:$P396,"&lt;&gt;0")</f>
        <v>2</v>
      </c>
    </row>
    <row r="397" spans="2:19" x14ac:dyDescent="0.3">
      <c r="D397" s="68"/>
      <c r="E397" s="68"/>
      <c r="F397" s="68"/>
      <c r="G397" s="68"/>
      <c r="H397" s="68"/>
      <c r="I397" s="68"/>
      <c r="J397" s="68"/>
      <c r="K397" s="68"/>
      <c r="L397" s="68"/>
      <c r="M397" s="68"/>
      <c r="N397" s="68"/>
      <c r="O397" s="68"/>
      <c r="P397" s="68"/>
      <c r="Q397" s="67"/>
    </row>
    <row r="398" spans="2:19" x14ac:dyDescent="0.3">
      <c r="B398" t="s">
        <v>1193</v>
      </c>
      <c r="C398" t="s">
        <v>1267</v>
      </c>
      <c r="D398" s="3" t="s">
        <v>1096</v>
      </c>
      <c r="E398" s="3" t="s">
        <v>1097</v>
      </c>
      <c r="F398" s="3" t="s">
        <v>1098</v>
      </c>
      <c r="G398" s="3" t="s">
        <v>1099</v>
      </c>
      <c r="H398" s="3" t="s">
        <v>1100</v>
      </c>
      <c r="I398" s="3" t="s">
        <v>1101</v>
      </c>
      <c r="J398" s="3" t="s">
        <v>1102</v>
      </c>
      <c r="K398" s="3" t="s">
        <v>1103</v>
      </c>
      <c r="L398" s="3" t="s">
        <v>1104</v>
      </c>
      <c r="M398" s="3" t="s">
        <v>1105</v>
      </c>
      <c r="N398" s="3" t="s">
        <v>1106</v>
      </c>
      <c r="O398" s="3" t="s">
        <v>1107</v>
      </c>
      <c r="P398" s="3" t="s">
        <v>1108</v>
      </c>
      <c r="Q398" s="57" t="s">
        <v>218</v>
      </c>
      <c r="R398" s="57" t="s">
        <v>1244</v>
      </c>
    </row>
    <row r="399" spans="2:19" outlineLevel="1" x14ac:dyDescent="0.3">
      <c r="B399" t="s">
        <v>1026</v>
      </c>
      <c r="C399" t="s">
        <v>892</v>
      </c>
      <c r="D399" s="68"/>
      <c r="E399" s="68"/>
      <c r="F399" s="68"/>
      <c r="G399" s="68"/>
      <c r="H399" s="68">
        <v>105</v>
      </c>
      <c r="I399" s="68">
        <v>110</v>
      </c>
      <c r="J399" s="68"/>
      <c r="K399" s="68"/>
      <c r="L399" s="68"/>
      <c r="M399" s="68"/>
      <c r="N399" s="68"/>
      <c r="O399" s="68"/>
      <c r="P399" s="68"/>
      <c r="Q399" s="67">
        <f>SUM($C399:P399)</f>
        <v>215</v>
      </c>
    </row>
    <row r="400" spans="2:19" outlineLevel="1" x14ac:dyDescent="0.3">
      <c r="B400" t="s">
        <v>1027</v>
      </c>
      <c r="C400" t="s">
        <v>892</v>
      </c>
      <c r="D400" s="68"/>
      <c r="E400" s="68"/>
      <c r="F400" s="68"/>
      <c r="G400" s="68"/>
      <c r="H400" s="68">
        <v>108</v>
      </c>
      <c r="I400" s="68">
        <v>108</v>
      </c>
      <c r="J400" s="68"/>
      <c r="K400" s="68"/>
      <c r="L400" s="68"/>
      <c r="M400" s="68"/>
      <c r="N400" s="68"/>
      <c r="O400" s="68"/>
      <c r="P400" s="68"/>
      <c r="Q400" s="67">
        <f>SUM($C400:P400)</f>
        <v>216</v>
      </c>
    </row>
    <row r="401" spans="2:19" outlineLevel="1" x14ac:dyDescent="0.3">
      <c r="B401" s="101" t="s">
        <v>1194</v>
      </c>
      <c r="D401" s="102">
        <v>0</v>
      </c>
      <c r="E401" s="102">
        <v>0</v>
      </c>
      <c r="F401" s="102">
        <v>0</v>
      </c>
      <c r="G401" s="102">
        <v>0</v>
      </c>
      <c r="H401" s="102">
        <v>105</v>
      </c>
      <c r="I401" s="102">
        <v>110</v>
      </c>
      <c r="J401" s="102">
        <v>0</v>
      </c>
      <c r="K401" s="102">
        <v>0</v>
      </c>
      <c r="L401" s="102">
        <v>0</v>
      </c>
      <c r="M401" s="102">
        <v>0</v>
      </c>
      <c r="N401" s="102">
        <v>0</v>
      </c>
      <c r="O401" s="102">
        <v>0</v>
      </c>
      <c r="P401" s="102">
        <v>0</v>
      </c>
      <c r="Q401" s="103">
        <v>215</v>
      </c>
    </row>
    <row r="402" spans="2:19" outlineLevel="1" x14ac:dyDescent="0.3">
      <c r="B402" t="s">
        <v>684</v>
      </c>
      <c r="C402" t="s">
        <v>1014</v>
      </c>
      <c r="D402" s="68"/>
      <c r="E402" s="68"/>
      <c r="F402" s="68"/>
      <c r="G402" s="68"/>
      <c r="H402" s="68">
        <v>1909.6</v>
      </c>
      <c r="I402" s="68">
        <v>1909.6</v>
      </c>
      <c r="J402" s="68"/>
      <c r="K402" s="68"/>
      <c r="L402" s="68"/>
      <c r="M402" s="68"/>
      <c r="N402" s="68"/>
      <c r="O402" s="68"/>
      <c r="P402" s="68"/>
      <c r="Q402" s="67">
        <f>SUM($C402:P402)</f>
        <v>3819.2</v>
      </c>
      <c r="R402" s="106">
        <f t="shared" ref="R402:R411" si="44">Q402/$Q$411</f>
        <v>0.68484332272380877</v>
      </c>
    </row>
    <row r="403" spans="2:19" outlineLevel="1" x14ac:dyDescent="0.3">
      <c r="B403" t="s">
        <v>994</v>
      </c>
      <c r="C403" t="s">
        <v>1232</v>
      </c>
      <c r="D403" s="68"/>
      <c r="E403" s="68"/>
      <c r="F403" s="68"/>
      <c r="G403" s="68"/>
      <c r="H403" s="68">
        <v>326.68</v>
      </c>
      <c r="I403" s="68">
        <v>326.68</v>
      </c>
      <c r="J403" s="68"/>
      <c r="K403" s="68"/>
      <c r="L403" s="68"/>
      <c r="M403" s="68"/>
      <c r="N403" s="68"/>
      <c r="O403" s="68"/>
      <c r="P403" s="68"/>
      <c r="Q403" s="67">
        <f>SUM($C403:P403)</f>
        <v>653.36</v>
      </c>
      <c r="R403" s="106">
        <f t="shared" si="44"/>
        <v>0.11715784282960508</v>
      </c>
    </row>
    <row r="404" spans="2:19" outlineLevel="1" x14ac:dyDescent="0.3">
      <c r="B404" t="s">
        <v>1020</v>
      </c>
      <c r="C404" t="s">
        <v>1234</v>
      </c>
      <c r="D404" s="68"/>
      <c r="E404" s="68"/>
      <c r="F404" s="68"/>
      <c r="G404" s="68"/>
      <c r="H404" s="68">
        <v>152.77000000000001</v>
      </c>
      <c r="I404" s="68">
        <v>152.77000000000001</v>
      </c>
      <c r="J404" s="68"/>
      <c r="K404" s="68"/>
      <c r="L404" s="68"/>
      <c r="M404" s="68"/>
      <c r="N404" s="68"/>
      <c r="O404" s="68"/>
      <c r="P404" s="68"/>
      <c r="Q404" s="67">
        <f>SUM($C404:P404)</f>
        <v>305.54000000000002</v>
      </c>
      <c r="R404" s="106">
        <f t="shared" si="44"/>
        <v>5.4788183081543922E-2</v>
      </c>
    </row>
    <row r="405" spans="2:19" outlineLevel="1" x14ac:dyDescent="0.3">
      <c r="B405" t="s">
        <v>1050</v>
      </c>
      <c r="C405" t="s">
        <v>1236</v>
      </c>
      <c r="D405" s="68"/>
      <c r="E405" s="68"/>
      <c r="F405" s="68"/>
      <c r="G405" s="68"/>
      <c r="H405" s="68">
        <v>28.64</v>
      </c>
      <c r="I405" s="68">
        <v>28.64</v>
      </c>
      <c r="J405" s="68"/>
      <c r="K405" s="68"/>
      <c r="L405" s="68"/>
      <c r="M405" s="68"/>
      <c r="N405" s="68"/>
      <c r="O405" s="68"/>
      <c r="P405" s="68"/>
      <c r="Q405" s="67">
        <f>SUM($C405:P405)</f>
        <v>57.28</v>
      </c>
      <c r="R405" s="106">
        <f t="shared" si="44"/>
        <v>1.02712153135787E-2</v>
      </c>
    </row>
    <row r="406" spans="2:19" outlineLevel="1" x14ac:dyDescent="0.3">
      <c r="B406" t="s">
        <v>996</v>
      </c>
      <c r="C406" t="s">
        <v>1237</v>
      </c>
      <c r="D406" s="68"/>
      <c r="E406" s="68"/>
      <c r="F406" s="68"/>
      <c r="G406" s="68"/>
      <c r="H406" s="68">
        <v>159.6</v>
      </c>
      <c r="I406" s="68">
        <v>148.13999999999999</v>
      </c>
      <c r="J406" s="68"/>
      <c r="K406" s="68"/>
      <c r="L406" s="68"/>
      <c r="M406" s="68"/>
      <c r="N406" s="68"/>
      <c r="O406" s="68"/>
      <c r="P406" s="68"/>
      <c r="Q406" s="67">
        <f>SUM($C406:P406)</f>
        <v>307.74</v>
      </c>
      <c r="R406" s="106">
        <f t="shared" si="44"/>
        <v>5.5182678083112932E-2</v>
      </c>
    </row>
    <row r="407" spans="2:19" outlineLevel="1" x14ac:dyDescent="0.3">
      <c r="B407" t="s">
        <v>997</v>
      </c>
      <c r="C407" t="s">
        <v>1238</v>
      </c>
      <c r="D407" s="68"/>
      <c r="E407" s="68"/>
      <c r="F407" s="68"/>
      <c r="G407" s="68"/>
      <c r="H407" s="68">
        <v>11.45</v>
      </c>
      <c r="I407" s="68">
        <v>10.62</v>
      </c>
      <c r="J407" s="68"/>
      <c r="K407" s="68"/>
      <c r="L407" s="68"/>
      <c r="M407" s="68"/>
      <c r="N407" s="68"/>
      <c r="O407" s="68"/>
      <c r="P407" s="68"/>
      <c r="Q407" s="67">
        <f>SUM($C407:P407)</f>
        <v>22.07</v>
      </c>
      <c r="R407" s="106">
        <f t="shared" si="44"/>
        <v>3.9575021293764296E-3</v>
      </c>
    </row>
    <row r="408" spans="2:19" outlineLevel="1" x14ac:dyDescent="0.3">
      <c r="B408" t="s">
        <v>998</v>
      </c>
      <c r="C408" t="s">
        <v>1243</v>
      </c>
      <c r="D408" s="68"/>
      <c r="E408" s="68"/>
      <c r="F408" s="68"/>
      <c r="G408" s="68"/>
      <c r="H408" s="68">
        <v>57.23</v>
      </c>
      <c r="I408" s="68">
        <v>53.12</v>
      </c>
      <c r="J408" s="68"/>
      <c r="K408" s="68"/>
      <c r="L408" s="68"/>
      <c r="M408" s="68"/>
      <c r="N408" s="68"/>
      <c r="O408" s="68"/>
      <c r="P408" s="68"/>
      <c r="Q408" s="67">
        <f>SUM($C408:P408)</f>
        <v>110.35</v>
      </c>
      <c r="R408" s="106">
        <f t="shared" si="44"/>
        <v>1.9787510646882146E-2</v>
      </c>
    </row>
    <row r="409" spans="2:19" outlineLevel="1" x14ac:dyDescent="0.3">
      <c r="B409" t="s">
        <v>1000</v>
      </c>
      <c r="C409" t="s">
        <v>1240</v>
      </c>
      <c r="D409" s="68"/>
      <c r="E409" s="68"/>
      <c r="F409" s="68"/>
      <c r="G409" s="68"/>
      <c r="H409" s="68">
        <v>7.84</v>
      </c>
      <c r="I409" s="68">
        <v>7.28</v>
      </c>
      <c r="J409" s="68"/>
      <c r="K409" s="68"/>
      <c r="L409" s="68"/>
      <c r="M409" s="68"/>
      <c r="N409" s="68"/>
      <c r="O409" s="68"/>
      <c r="P409" s="68"/>
      <c r="Q409" s="67">
        <f>SUM($C409:P409)</f>
        <v>15.120000000000001</v>
      </c>
      <c r="R409" s="106">
        <f t="shared" si="44"/>
        <v>2.7112565562379528E-3</v>
      </c>
    </row>
    <row r="410" spans="2:19" outlineLevel="1" x14ac:dyDescent="0.3">
      <c r="B410" t="s">
        <v>1241</v>
      </c>
      <c r="C410" t="s">
        <v>1242</v>
      </c>
      <c r="D410" s="68"/>
      <c r="E410" s="68"/>
      <c r="F410" s="68"/>
      <c r="G410" s="68"/>
      <c r="H410" s="68">
        <v>148.37</v>
      </c>
      <c r="I410" s="68">
        <v>137.72</v>
      </c>
      <c r="J410" s="68"/>
      <c r="K410" s="68"/>
      <c r="L410" s="68"/>
      <c r="M410" s="68"/>
      <c r="N410" s="68"/>
      <c r="O410" s="68"/>
      <c r="P410" s="68"/>
      <c r="Q410" s="67">
        <f>SUM($C410:P410)</f>
        <v>286.09000000000003</v>
      </c>
      <c r="R410" s="106">
        <f t="shared" si="44"/>
        <v>5.1300488635854229E-2</v>
      </c>
    </row>
    <row r="411" spans="2:19" x14ac:dyDescent="0.3">
      <c r="B411" s="101" t="s">
        <v>1195</v>
      </c>
      <c r="C411" s="1" t="s">
        <v>1093</v>
      </c>
      <c r="D411" s="67">
        <f t="shared" ref="D411:Q411" si="45">SUM(D402:D410)</f>
        <v>0</v>
      </c>
      <c r="E411" s="67">
        <f t="shared" si="45"/>
        <v>0</v>
      </c>
      <c r="F411" s="67">
        <f t="shared" si="45"/>
        <v>0</v>
      </c>
      <c r="G411" s="67">
        <f t="shared" si="45"/>
        <v>0</v>
      </c>
      <c r="H411" s="67">
        <f t="shared" si="45"/>
        <v>2802.1799999999994</v>
      </c>
      <c r="I411" s="67">
        <f t="shared" si="45"/>
        <v>2774.5699999999993</v>
      </c>
      <c r="J411" s="67">
        <f t="shared" si="45"/>
        <v>0</v>
      </c>
      <c r="K411" s="67">
        <f t="shared" si="45"/>
        <v>0</v>
      </c>
      <c r="L411" s="67">
        <f t="shared" si="45"/>
        <v>0</v>
      </c>
      <c r="M411" s="67">
        <f t="shared" si="45"/>
        <v>0</v>
      </c>
      <c r="N411" s="67">
        <f t="shared" si="45"/>
        <v>0</v>
      </c>
      <c r="O411" s="67">
        <f t="shared" si="45"/>
        <v>0</v>
      </c>
      <c r="P411" s="67">
        <f t="shared" si="45"/>
        <v>0</v>
      </c>
      <c r="Q411" s="67">
        <f t="shared" si="45"/>
        <v>5576.7499999999991</v>
      </c>
      <c r="R411" s="106">
        <f t="shared" si="44"/>
        <v>1</v>
      </c>
      <c r="S411">
        <f>COUNTIF($D411:$P411,"&lt;&gt;0")</f>
        <v>2</v>
      </c>
    </row>
    <row r="412" spans="2:19" x14ac:dyDescent="0.3">
      <c r="D412" s="68"/>
      <c r="E412" s="68"/>
      <c r="F412" s="68"/>
      <c r="G412" s="68"/>
      <c r="H412" s="68"/>
      <c r="I412" s="68"/>
      <c r="J412" s="68"/>
      <c r="K412" s="68"/>
      <c r="L412" s="68"/>
      <c r="M412" s="68"/>
      <c r="N412" s="68"/>
      <c r="O412" s="68"/>
      <c r="P412" s="68"/>
      <c r="Q412" s="67"/>
    </row>
    <row r="413" spans="2:19" x14ac:dyDescent="0.3">
      <c r="B413" t="s">
        <v>1197</v>
      </c>
      <c r="C413" t="s">
        <v>1268</v>
      </c>
      <c r="D413" s="3" t="s">
        <v>1096</v>
      </c>
      <c r="E413" s="3" t="s">
        <v>1097</v>
      </c>
      <c r="F413" s="3" t="s">
        <v>1098</v>
      </c>
      <c r="G413" s="3" t="s">
        <v>1099</v>
      </c>
      <c r="H413" s="3" t="s">
        <v>1100</v>
      </c>
      <c r="I413" s="3" t="s">
        <v>1101</v>
      </c>
      <c r="J413" s="3" t="s">
        <v>1102</v>
      </c>
      <c r="K413" s="3" t="s">
        <v>1103</v>
      </c>
      <c r="L413" s="3" t="s">
        <v>1104</v>
      </c>
      <c r="M413" s="3" t="s">
        <v>1105</v>
      </c>
      <c r="N413" s="3" t="s">
        <v>1106</v>
      </c>
      <c r="O413" s="3" t="s">
        <v>1107</v>
      </c>
      <c r="P413" s="3" t="s">
        <v>1108</v>
      </c>
      <c r="Q413" s="57" t="s">
        <v>218</v>
      </c>
      <c r="R413" s="57" t="s">
        <v>1244</v>
      </c>
    </row>
    <row r="414" spans="2:19" outlineLevel="1" x14ac:dyDescent="0.3">
      <c r="B414" t="s">
        <v>1026</v>
      </c>
      <c r="C414" t="s">
        <v>892</v>
      </c>
      <c r="D414" s="68"/>
      <c r="E414" s="68"/>
      <c r="F414" s="68"/>
      <c r="G414" s="68">
        <v>158.4</v>
      </c>
      <c r="H414" s="68">
        <v>151.19999999999999</v>
      </c>
      <c r="I414" s="68">
        <v>158.4</v>
      </c>
      <c r="J414" s="68"/>
      <c r="K414" s="68"/>
      <c r="L414" s="68"/>
      <c r="M414" s="68"/>
      <c r="N414" s="68"/>
      <c r="O414" s="68"/>
      <c r="P414" s="68"/>
      <c r="Q414" s="67">
        <f>SUM($C414:P414)</f>
        <v>468</v>
      </c>
    </row>
    <row r="415" spans="2:19" outlineLevel="1" x14ac:dyDescent="0.3">
      <c r="B415" t="s">
        <v>1027</v>
      </c>
      <c r="C415" t="s">
        <v>892</v>
      </c>
      <c r="D415" s="68"/>
      <c r="E415" s="68"/>
      <c r="F415" s="68"/>
      <c r="G415" s="68">
        <v>156</v>
      </c>
      <c r="H415" s="68">
        <v>156</v>
      </c>
      <c r="I415" s="68">
        <v>156</v>
      </c>
      <c r="J415" s="68"/>
      <c r="K415" s="68"/>
      <c r="L415" s="68"/>
      <c r="M415" s="68"/>
      <c r="N415" s="68"/>
      <c r="O415" s="68"/>
      <c r="P415" s="68"/>
      <c r="Q415" s="67">
        <f>SUM($C415:P415)</f>
        <v>468</v>
      </c>
    </row>
    <row r="416" spans="2:19" outlineLevel="1" x14ac:dyDescent="0.3">
      <c r="B416" s="101" t="s">
        <v>1198</v>
      </c>
      <c r="D416" s="102">
        <v>0</v>
      </c>
      <c r="E416" s="102">
        <v>0</v>
      </c>
      <c r="F416" s="102">
        <v>0</v>
      </c>
      <c r="G416" s="102">
        <v>158.4</v>
      </c>
      <c r="H416" s="102">
        <v>151.19999999999999</v>
      </c>
      <c r="I416" s="102">
        <v>158.4</v>
      </c>
      <c r="J416" s="102">
        <v>0</v>
      </c>
      <c r="K416" s="102">
        <v>0</v>
      </c>
      <c r="L416" s="102">
        <v>0</v>
      </c>
      <c r="M416" s="102">
        <v>0</v>
      </c>
      <c r="N416" s="102">
        <v>0</v>
      </c>
      <c r="O416" s="102">
        <v>0</v>
      </c>
      <c r="P416" s="102">
        <v>0</v>
      </c>
      <c r="Q416" s="103">
        <v>468</v>
      </c>
    </row>
    <row r="417" spans="2:19" outlineLevel="1" x14ac:dyDescent="0.3">
      <c r="B417" t="s">
        <v>684</v>
      </c>
      <c r="C417" t="s">
        <v>1014</v>
      </c>
      <c r="D417" s="68"/>
      <c r="E417" s="68"/>
      <c r="F417" s="68"/>
      <c r="G417" s="68">
        <v>6500</v>
      </c>
      <c r="H417" s="68">
        <v>6500</v>
      </c>
      <c r="I417" s="68">
        <v>6500</v>
      </c>
      <c r="J417" s="68"/>
      <c r="K417" s="68"/>
      <c r="L417" s="68"/>
      <c r="M417" s="68"/>
      <c r="N417" s="68"/>
      <c r="O417" s="68"/>
      <c r="P417" s="68"/>
      <c r="Q417" s="67">
        <f>SUM($C417:P417)</f>
        <v>19500</v>
      </c>
      <c r="R417" s="106">
        <f t="shared" ref="R417:R422" si="46">Q417/$Q$422</f>
        <v>0.90183836281651053</v>
      </c>
    </row>
    <row r="418" spans="2:19" outlineLevel="1" x14ac:dyDescent="0.3">
      <c r="B418" t="s">
        <v>1037</v>
      </c>
      <c r="C418" t="s">
        <v>1036</v>
      </c>
      <c r="D418" s="68"/>
      <c r="E418" s="68"/>
      <c r="F418" s="68"/>
      <c r="G418" s="68">
        <v>75</v>
      </c>
      <c r="H418" s="68">
        <v>75</v>
      </c>
      <c r="I418" s="68">
        <v>75</v>
      </c>
      <c r="J418" s="68"/>
      <c r="K418" s="68"/>
      <c r="L418" s="68"/>
      <c r="M418" s="68"/>
      <c r="N418" s="68"/>
      <c r="O418" s="68"/>
      <c r="P418" s="68"/>
      <c r="Q418" s="67">
        <f>SUM($C418:P418)</f>
        <v>225</v>
      </c>
      <c r="R418" s="106">
        <f t="shared" si="46"/>
        <v>1.040582726326743E-2</v>
      </c>
    </row>
    <row r="419" spans="2:19" outlineLevel="1" x14ac:dyDescent="0.3">
      <c r="B419" t="s">
        <v>1078</v>
      </c>
      <c r="C419" t="s">
        <v>1079</v>
      </c>
      <c r="D419" s="68"/>
      <c r="E419" s="68"/>
      <c r="F419" s="68"/>
      <c r="G419" s="68">
        <v>15</v>
      </c>
      <c r="H419" s="68">
        <v>15</v>
      </c>
      <c r="I419" s="68">
        <v>15</v>
      </c>
      <c r="J419" s="68"/>
      <c r="K419" s="68"/>
      <c r="L419" s="68"/>
      <c r="M419" s="68"/>
      <c r="N419" s="68"/>
      <c r="O419" s="68"/>
      <c r="P419" s="68"/>
      <c r="Q419" s="67">
        <f>SUM($C419:P419)</f>
        <v>45</v>
      </c>
      <c r="R419" s="106">
        <f t="shared" si="46"/>
        <v>2.0811654526534861E-3</v>
      </c>
    </row>
    <row r="420" spans="2:19" outlineLevel="1" x14ac:dyDescent="0.3">
      <c r="B420" t="s">
        <v>1020</v>
      </c>
      <c r="C420" t="s">
        <v>1234</v>
      </c>
      <c r="D420" s="68"/>
      <c r="E420" s="68"/>
      <c r="F420" s="68"/>
      <c r="G420" s="68">
        <v>520</v>
      </c>
      <c r="H420" s="68">
        <v>520</v>
      </c>
      <c r="I420" s="68">
        <v>520</v>
      </c>
      <c r="J420" s="68"/>
      <c r="K420" s="68"/>
      <c r="L420" s="68"/>
      <c r="M420" s="68"/>
      <c r="N420" s="68"/>
      <c r="O420" s="68"/>
      <c r="P420" s="68"/>
      <c r="Q420" s="67">
        <f>SUM($C420:P420)</f>
        <v>1560</v>
      </c>
      <c r="R420" s="106">
        <f t="shared" si="46"/>
        <v>7.2147069025320851E-2</v>
      </c>
    </row>
    <row r="421" spans="2:19" outlineLevel="1" x14ac:dyDescent="0.3">
      <c r="B421" t="s">
        <v>1050</v>
      </c>
      <c r="C421" t="s">
        <v>1236</v>
      </c>
      <c r="D421" s="68"/>
      <c r="E421" s="68"/>
      <c r="F421" s="68"/>
      <c r="G421" s="68">
        <v>97.5</v>
      </c>
      <c r="H421" s="68">
        <v>97.5</v>
      </c>
      <c r="I421" s="68">
        <v>97.5</v>
      </c>
      <c r="J421" s="68"/>
      <c r="K421" s="68"/>
      <c r="L421" s="68"/>
      <c r="M421" s="68"/>
      <c r="N421" s="68"/>
      <c r="O421" s="68"/>
      <c r="P421" s="68"/>
      <c r="Q421" s="67">
        <f>SUM($C421:P421)</f>
        <v>292.5</v>
      </c>
      <c r="R421" s="106">
        <f t="shared" si="46"/>
        <v>1.3527575442247659E-2</v>
      </c>
    </row>
    <row r="422" spans="2:19" x14ac:dyDescent="0.3">
      <c r="B422" s="101" t="s">
        <v>1199</v>
      </c>
      <c r="C422" s="1" t="s">
        <v>1093</v>
      </c>
      <c r="D422" s="67">
        <f t="shared" ref="D422:Q422" si="47">SUM(D417:D421)</f>
        <v>0</v>
      </c>
      <c r="E422" s="67">
        <f t="shared" si="47"/>
        <v>0</v>
      </c>
      <c r="F422" s="67">
        <f t="shared" si="47"/>
        <v>0</v>
      </c>
      <c r="G422" s="67">
        <f t="shared" si="47"/>
        <v>7207.5</v>
      </c>
      <c r="H422" s="67">
        <f t="shared" si="47"/>
        <v>7207.5</v>
      </c>
      <c r="I422" s="67">
        <f t="shared" si="47"/>
        <v>7207.5</v>
      </c>
      <c r="J422" s="67">
        <f t="shared" si="47"/>
        <v>0</v>
      </c>
      <c r="K422" s="67">
        <f t="shared" si="47"/>
        <v>0</v>
      </c>
      <c r="L422" s="67">
        <f t="shared" si="47"/>
        <v>0</v>
      </c>
      <c r="M422" s="67">
        <f t="shared" si="47"/>
        <v>0</v>
      </c>
      <c r="N422" s="67">
        <f t="shared" si="47"/>
        <v>0</v>
      </c>
      <c r="O422" s="67">
        <f t="shared" si="47"/>
        <v>0</v>
      </c>
      <c r="P422" s="67">
        <f t="shared" si="47"/>
        <v>0</v>
      </c>
      <c r="Q422" s="67">
        <f t="shared" si="47"/>
        <v>21622.5</v>
      </c>
      <c r="R422" s="106">
        <f t="shared" si="46"/>
        <v>1</v>
      </c>
      <c r="S422">
        <f>COUNTIF($D422:$P422,"&lt;&gt;0")</f>
        <v>3</v>
      </c>
    </row>
    <row r="423" spans="2:19" x14ac:dyDescent="0.3">
      <c r="D423" s="68"/>
      <c r="E423" s="68"/>
      <c r="F423" s="68"/>
      <c r="G423" s="68"/>
      <c r="H423" s="68"/>
      <c r="I423" s="68"/>
      <c r="J423" s="68"/>
      <c r="K423" s="68"/>
      <c r="L423" s="68"/>
      <c r="M423" s="68"/>
      <c r="N423" s="68"/>
      <c r="O423" s="68"/>
      <c r="P423" s="68"/>
      <c r="Q423" s="67"/>
    </row>
    <row r="424" spans="2:19" x14ac:dyDescent="0.3">
      <c r="B424" t="s">
        <v>1201</v>
      </c>
      <c r="C424" t="s">
        <v>1269</v>
      </c>
      <c r="D424" s="3" t="s">
        <v>1096</v>
      </c>
      <c r="E424" s="3" t="s">
        <v>1097</v>
      </c>
      <c r="F424" s="3" t="s">
        <v>1098</v>
      </c>
      <c r="G424" s="3" t="s">
        <v>1099</v>
      </c>
      <c r="H424" s="3" t="s">
        <v>1100</v>
      </c>
      <c r="I424" s="3" t="s">
        <v>1101</v>
      </c>
      <c r="J424" s="3" t="s">
        <v>1102</v>
      </c>
      <c r="K424" s="3" t="s">
        <v>1103</v>
      </c>
      <c r="L424" s="3" t="s">
        <v>1104</v>
      </c>
      <c r="M424" s="3" t="s">
        <v>1105</v>
      </c>
      <c r="N424" s="3" t="s">
        <v>1106</v>
      </c>
      <c r="O424" s="3" t="s">
        <v>1107</v>
      </c>
      <c r="P424" s="3" t="s">
        <v>1108</v>
      </c>
      <c r="Q424" s="57" t="s">
        <v>218</v>
      </c>
      <c r="R424" s="57" t="s">
        <v>1244</v>
      </c>
    </row>
    <row r="425" spans="2:19" outlineLevel="1" x14ac:dyDescent="0.3">
      <c r="B425" t="s">
        <v>1026</v>
      </c>
      <c r="C425" t="s">
        <v>892</v>
      </c>
      <c r="D425" s="68"/>
      <c r="E425" s="68"/>
      <c r="F425" s="68"/>
      <c r="G425" s="68"/>
      <c r="H425" s="68"/>
      <c r="I425" s="68">
        <v>158.4</v>
      </c>
      <c r="J425" s="68"/>
      <c r="K425" s="68"/>
      <c r="L425" s="68"/>
      <c r="M425" s="68"/>
      <c r="N425" s="68"/>
      <c r="O425" s="68"/>
      <c r="P425" s="68"/>
      <c r="Q425" s="67">
        <f>SUM($C425:P425)</f>
        <v>158.4</v>
      </c>
    </row>
    <row r="426" spans="2:19" outlineLevel="1" x14ac:dyDescent="0.3">
      <c r="B426" t="s">
        <v>1027</v>
      </c>
      <c r="C426" t="s">
        <v>892</v>
      </c>
      <c r="D426" s="68"/>
      <c r="E426" s="68"/>
      <c r="F426" s="68"/>
      <c r="G426" s="68"/>
      <c r="H426" s="68"/>
      <c r="I426" s="68">
        <v>156</v>
      </c>
      <c r="J426" s="68"/>
      <c r="K426" s="68"/>
      <c r="L426" s="68"/>
      <c r="M426" s="68"/>
      <c r="N426" s="68"/>
      <c r="O426" s="68"/>
      <c r="P426" s="68"/>
      <c r="Q426" s="67">
        <f>SUM($C426:P426)</f>
        <v>156</v>
      </c>
    </row>
    <row r="427" spans="2:19" outlineLevel="1" x14ac:dyDescent="0.3">
      <c r="B427" s="101" t="s">
        <v>1202</v>
      </c>
      <c r="D427" s="102">
        <v>0</v>
      </c>
      <c r="E427" s="102">
        <v>0</v>
      </c>
      <c r="F427" s="102">
        <v>0</v>
      </c>
      <c r="G427" s="102">
        <v>0</v>
      </c>
      <c r="H427" s="102">
        <v>0</v>
      </c>
      <c r="I427" s="102">
        <v>158.4</v>
      </c>
      <c r="J427" s="102">
        <v>0</v>
      </c>
      <c r="K427" s="102">
        <v>0</v>
      </c>
      <c r="L427" s="102">
        <v>0</v>
      </c>
      <c r="M427" s="102">
        <v>0</v>
      </c>
      <c r="N427" s="102">
        <v>0</v>
      </c>
      <c r="O427" s="102">
        <v>0</v>
      </c>
      <c r="P427" s="102">
        <v>0</v>
      </c>
      <c r="Q427" s="103">
        <v>158.4</v>
      </c>
    </row>
    <row r="428" spans="2:19" outlineLevel="1" x14ac:dyDescent="0.3">
      <c r="B428" t="s">
        <v>684</v>
      </c>
      <c r="C428" t="s">
        <v>1014</v>
      </c>
      <c r="D428" s="68"/>
      <c r="E428" s="68"/>
      <c r="F428" s="68"/>
      <c r="G428" s="68"/>
      <c r="H428" s="68"/>
      <c r="I428" s="68">
        <v>2200</v>
      </c>
      <c r="J428" s="68"/>
      <c r="K428" s="68"/>
      <c r="L428" s="68"/>
      <c r="M428" s="68"/>
      <c r="N428" s="68"/>
      <c r="O428" s="68"/>
      <c r="P428" s="68"/>
      <c r="Q428" s="67">
        <f>SUM($C428:P428)</f>
        <v>2200</v>
      </c>
      <c r="R428" s="106">
        <f t="shared" ref="R428:R438" si="48">Q428/$Q$438</f>
        <v>0.66629919256652392</v>
      </c>
    </row>
    <row r="429" spans="2:19" outlineLevel="1" x14ac:dyDescent="0.3">
      <c r="B429" t="s">
        <v>1037</v>
      </c>
      <c r="C429" t="s">
        <v>1036</v>
      </c>
      <c r="D429" s="68"/>
      <c r="E429" s="68"/>
      <c r="F429" s="68"/>
      <c r="G429" s="68"/>
      <c r="H429" s="68"/>
      <c r="I429" s="68">
        <v>10</v>
      </c>
      <c r="J429" s="68"/>
      <c r="K429" s="68"/>
      <c r="L429" s="68"/>
      <c r="M429" s="68"/>
      <c r="N429" s="68"/>
      <c r="O429" s="68"/>
      <c r="P429" s="68"/>
      <c r="Q429" s="67">
        <f>SUM($C429:P429)</f>
        <v>10</v>
      </c>
      <c r="R429" s="106">
        <f t="shared" si="48"/>
        <v>3.0286326934841996E-3</v>
      </c>
    </row>
    <row r="430" spans="2:19" outlineLevel="1" x14ac:dyDescent="0.3">
      <c r="B430" t="s">
        <v>994</v>
      </c>
      <c r="C430" t="s">
        <v>1232</v>
      </c>
      <c r="D430" s="68"/>
      <c r="E430" s="68"/>
      <c r="F430" s="68"/>
      <c r="G430" s="68"/>
      <c r="H430" s="68"/>
      <c r="I430" s="68">
        <v>395.98999999999995</v>
      </c>
      <c r="J430" s="68"/>
      <c r="K430" s="68"/>
      <c r="L430" s="68"/>
      <c r="M430" s="68"/>
      <c r="N430" s="68"/>
      <c r="O430" s="68"/>
      <c r="P430" s="68"/>
      <c r="Q430" s="67">
        <f>SUM($C430:P430)</f>
        <v>395.98999999999995</v>
      </c>
      <c r="R430" s="106">
        <f t="shared" si="48"/>
        <v>0.1199308260292808</v>
      </c>
    </row>
    <row r="431" spans="2:19" outlineLevel="1" x14ac:dyDescent="0.3">
      <c r="B431" t="s">
        <v>1020</v>
      </c>
      <c r="C431" t="s">
        <v>1234</v>
      </c>
      <c r="D431" s="68"/>
      <c r="E431" s="68"/>
      <c r="F431" s="68"/>
      <c r="G431" s="68"/>
      <c r="H431" s="68"/>
      <c r="I431" s="68">
        <v>176</v>
      </c>
      <c r="J431" s="68"/>
      <c r="K431" s="68"/>
      <c r="L431" s="68"/>
      <c r="M431" s="68"/>
      <c r="N431" s="68"/>
      <c r="O431" s="68"/>
      <c r="P431" s="68"/>
      <c r="Q431" s="67">
        <f>SUM($C431:P431)</f>
        <v>176</v>
      </c>
      <c r="R431" s="106">
        <f t="shared" si="48"/>
        <v>5.3303935405321912E-2</v>
      </c>
    </row>
    <row r="432" spans="2:19" outlineLevel="1" x14ac:dyDescent="0.3">
      <c r="B432" t="s">
        <v>1050</v>
      </c>
      <c r="C432" t="s">
        <v>1236</v>
      </c>
      <c r="D432" s="68"/>
      <c r="E432" s="68"/>
      <c r="F432" s="68"/>
      <c r="G432" s="68"/>
      <c r="H432" s="68"/>
      <c r="I432" s="68">
        <v>33</v>
      </c>
      <c r="J432" s="68"/>
      <c r="K432" s="68"/>
      <c r="L432" s="68"/>
      <c r="M432" s="68"/>
      <c r="N432" s="68"/>
      <c r="O432" s="68"/>
      <c r="P432" s="68"/>
      <c r="Q432" s="67">
        <f>SUM($C432:P432)</f>
        <v>33</v>
      </c>
      <c r="R432" s="106">
        <f t="shared" si="48"/>
        <v>9.9944878884978584E-3</v>
      </c>
    </row>
    <row r="433" spans="2:19" outlineLevel="1" x14ac:dyDescent="0.3">
      <c r="B433" t="s">
        <v>996</v>
      </c>
      <c r="C433" t="s">
        <v>1237</v>
      </c>
      <c r="D433" s="68"/>
      <c r="E433" s="68"/>
      <c r="F433" s="68"/>
      <c r="G433" s="68"/>
      <c r="H433" s="68"/>
      <c r="I433" s="68">
        <v>158.41999999999999</v>
      </c>
      <c r="J433" s="68"/>
      <c r="K433" s="68"/>
      <c r="L433" s="68"/>
      <c r="M433" s="68"/>
      <c r="N433" s="68"/>
      <c r="O433" s="68"/>
      <c r="P433" s="68"/>
      <c r="Q433" s="67">
        <f>SUM($C433:P433)</f>
        <v>158.41999999999999</v>
      </c>
      <c r="R433" s="106">
        <f t="shared" si="48"/>
        <v>4.7979599130176687E-2</v>
      </c>
    </row>
    <row r="434" spans="2:19" outlineLevel="1" x14ac:dyDescent="0.3">
      <c r="B434" t="s">
        <v>997</v>
      </c>
      <c r="C434" t="s">
        <v>1238</v>
      </c>
      <c r="D434" s="68"/>
      <c r="E434" s="68"/>
      <c r="F434" s="68"/>
      <c r="G434" s="68"/>
      <c r="H434" s="68"/>
      <c r="I434" s="68">
        <v>11.36</v>
      </c>
      <c r="J434" s="68"/>
      <c r="K434" s="68"/>
      <c r="L434" s="68"/>
      <c r="M434" s="68"/>
      <c r="N434" s="68"/>
      <c r="O434" s="68"/>
      <c r="P434" s="68"/>
      <c r="Q434" s="67">
        <f>SUM($C434:P434)</f>
        <v>11.36</v>
      </c>
      <c r="R434" s="106">
        <f t="shared" si="48"/>
        <v>3.4405267397980503E-3</v>
      </c>
    </row>
    <row r="435" spans="2:19" outlineLevel="1" x14ac:dyDescent="0.3">
      <c r="B435" t="s">
        <v>999</v>
      </c>
      <c r="C435" t="s">
        <v>1239</v>
      </c>
      <c r="D435" s="68"/>
      <c r="E435" s="68"/>
      <c r="F435" s="68"/>
      <c r="G435" s="68"/>
      <c r="H435" s="68"/>
      <c r="I435" s="68">
        <v>162</v>
      </c>
      <c r="J435" s="68"/>
      <c r="K435" s="68"/>
      <c r="L435" s="68"/>
      <c r="M435" s="68"/>
      <c r="N435" s="68"/>
      <c r="O435" s="68"/>
      <c r="P435" s="68"/>
      <c r="Q435" s="67">
        <f>SUM($C435:P435)</f>
        <v>162</v>
      </c>
      <c r="R435" s="106">
        <f t="shared" si="48"/>
        <v>4.9063849634444032E-2</v>
      </c>
    </row>
    <row r="436" spans="2:19" outlineLevel="1" x14ac:dyDescent="0.3">
      <c r="B436" t="s">
        <v>1000</v>
      </c>
      <c r="C436" t="s">
        <v>1240</v>
      </c>
      <c r="D436" s="68"/>
      <c r="E436" s="68"/>
      <c r="F436" s="68"/>
      <c r="G436" s="68"/>
      <c r="H436" s="68"/>
      <c r="I436" s="68">
        <v>7.78</v>
      </c>
      <c r="J436" s="68"/>
      <c r="K436" s="68"/>
      <c r="L436" s="68"/>
      <c r="M436" s="68"/>
      <c r="N436" s="68"/>
      <c r="O436" s="68"/>
      <c r="P436" s="68"/>
      <c r="Q436" s="67">
        <f>SUM($C436:P436)</f>
        <v>7.78</v>
      </c>
      <c r="R436" s="106">
        <f t="shared" si="48"/>
        <v>2.3562762355307074E-3</v>
      </c>
    </row>
    <row r="437" spans="2:19" outlineLevel="1" x14ac:dyDescent="0.3">
      <c r="B437" t="s">
        <v>1241</v>
      </c>
      <c r="C437" t="s">
        <v>1242</v>
      </c>
      <c r="D437" s="68"/>
      <c r="E437" s="68"/>
      <c r="F437" s="68"/>
      <c r="G437" s="68"/>
      <c r="H437" s="68"/>
      <c r="I437" s="68">
        <v>147.27000000000001</v>
      </c>
      <c r="J437" s="68"/>
      <c r="K437" s="68"/>
      <c r="L437" s="68"/>
      <c r="M437" s="68"/>
      <c r="N437" s="68"/>
      <c r="O437" s="68"/>
      <c r="P437" s="68"/>
      <c r="Q437" s="67">
        <f>SUM($C437:P437)</f>
        <v>147.27000000000001</v>
      </c>
      <c r="R437" s="106">
        <f t="shared" si="48"/>
        <v>4.4602673676941811E-2</v>
      </c>
    </row>
    <row r="438" spans="2:19" x14ac:dyDescent="0.3">
      <c r="B438" s="101" t="s">
        <v>1203</v>
      </c>
      <c r="C438" s="1" t="s">
        <v>1093</v>
      </c>
      <c r="D438" s="67">
        <f t="shared" ref="D438:Q438" si="49">SUM(D428:D437)</f>
        <v>0</v>
      </c>
      <c r="E438" s="67">
        <f t="shared" si="49"/>
        <v>0</v>
      </c>
      <c r="F438" s="67">
        <f t="shared" si="49"/>
        <v>0</v>
      </c>
      <c r="G438" s="67">
        <f t="shared" si="49"/>
        <v>0</v>
      </c>
      <c r="H438" s="67">
        <f t="shared" si="49"/>
        <v>0</v>
      </c>
      <c r="I438" s="67">
        <f t="shared" si="49"/>
        <v>3301.82</v>
      </c>
      <c r="J438" s="67">
        <f t="shared" si="49"/>
        <v>0</v>
      </c>
      <c r="K438" s="67">
        <f t="shared" si="49"/>
        <v>0</v>
      </c>
      <c r="L438" s="67">
        <f t="shared" si="49"/>
        <v>0</v>
      </c>
      <c r="M438" s="67">
        <f t="shared" si="49"/>
        <v>0</v>
      </c>
      <c r="N438" s="67">
        <f t="shared" si="49"/>
        <v>0</v>
      </c>
      <c r="O438" s="67">
        <f t="shared" si="49"/>
        <v>0</v>
      </c>
      <c r="P438" s="67">
        <f t="shared" si="49"/>
        <v>0</v>
      </c>
      <c r="Q438" s="67">
        <f t="shared" si="49"/>
        <v>3301.82</v>
      </c>
      <c r="R438" s="106">
        <f t="shared" si="48"/>
        <v>1</v>
      </c>
      <c r="S438">
        <f>COUNTIF($D438:$P438,"&lt;&gt;0")</f>
        <v>1</v>
      </c>
    </row>
    <row r="439" spans="2:19" x14ac:dyDescent="0.3">
      <c r="D439" s="68"/>
      <c r="E439" s="68"/>
      <c r="F439" s="68"/>
      <c r="G439" s="68"/>
      <c r="H439" s="68"/>
      <c r="I439" s="68"/>
      <c r="J439" s="68"/>
      <c r="K439" s="68"/>
      <c r="L439" s="68"/>
      <c r="M439" s="68"/>
      <c r="N439" s="68"/>
      <c r="O439" s="68"/>
      <c r="P439" s="68"/>
      <c r="Q439" s="67"/>
    </row>
    <row r="440" spans="2:19" x14ac:dyDescent="0.3">
      <c r="B440" t="s">
        <v>1205</v>
      </c>
      <c r="C440" t="s">
        <v>1270</v>
      </c>
      <c r="D440" s="3" t="s">
        <v>1096</v>
      </c>
      <c r="E440" s="3" t="s">
        <v>1097</v>
      </c>
      <c r="F440" s="3" t="s">
        <v>1098</v>
      </c>
      <c r="G440" s="3" t="s">
        <v>1099</v>
      </c>
      <c r="H440" s="3" t="s">
        <v>1100</v>
      </c>
      <c r="I440" s="3" t="s">
        <v>1101</v>
      </c>
      <c r="J440" s="3" t="s">
        <v>1102</v>
      </c>
      <c r="K440" s="3" t="s">
        <v>1103</v>
      </c>
      <c r="L440" s="3" t="s">
        <v>1104</v>
      </c>
      <c r="M440" s="3" t="s">
        <v>1105</v>
      </c>
      <c r="N440" s="3" t="s">
        <v>1106</v>
      </c>
      <c r="O440" s="3" t="s">
        <v>1107</v>
      </c>
      <c r="P440" s="3" t="s">
        <v>1108</v>
      </c>
      <c r="Q440" s="57" t="s">
        <v>218</v>
      </c>
      <c r="R440" s="57" t="s">
        <v>1244</v>
      </c>
    </row>
    <row r="441" spans="2:19" outlineLevel="1" x14ac:dyDescent="0.3">
      <c r="B441" t="s">
        <v>1026</v>
      </c>
      <c r="C441" t="s">
        <v>892</v>
      </c>
      <c r="D441" s="68"/>
      <c r="E441" s="68"/>
      <c r="F441" s="68"/>
      <c r="G441" s="68"/>
      <c r="H441" s="68"/>
      <c r="I441" s="68">
        <v>20</v>
      </c>
      <c r="J441" s="68"/>
      <c r="K441" s="68"/>
      <c r="L441" s="68"/>
      <c r="M441" s="68"/>
      <c r="N441" s="68"/>
      <c r="O441" s="68"/>
      <c r="P441" s="68"/>
      <c r="Q441" s="67">
        <f>SUM($C441:P441)</f>
        <v>20</v>
      </c>
    </row>
    <row r="442" spans="2:19" outlineLevel="1" x14ac:dyDescent="0.3">
      <c r="B442" t="s">
        <v>1027</v>
      </c>
      <c r="C442" t="s">
        <v>892</v>
      </c>
      <c r="D442" s="68"/>
      <c r="E442" s="68"/>
      <c r="F442" s="68"/>
      <c r="G442" s="68"/>
      <c r="H442" s="68"/>
      <c r="I442" s="68">
        <v>19</v>
      </c>
      <c r="J442" s="68"/>
      <c r="K442" s="68"/>
      <c r="L442" s="68"/>
      <c r="M442" s="68"/>
      <c r="N442" s="68"/>
      <c r="O442" s="68"/>
      <c r="P442" s="68"/>
      <c r="Q442" s="67">
        <f>SUM($C442:P442)</f>
        <v>19</v>
      </c>
    </row>
    <row r="443" spans="2:19" outlineLevel="1" x14ac:dyDescent="0.3">
      <c r="B443" s="101" t="s">
        <v>1206</v>
      </c>
      <c r="D443" s="102">
        <v>0</v>
      </c>
      <c r="E443" s="102">
        <v>0</v>
      </c>
      <c r="F443" s="102">
        <v>0</v>
      </c>
      <c r="G443" s="102">
        <v>0</v>
      </c>
      <c r="H443" s="102">
        <v>0</v>
      </c>
      <c r="I443" s="102">
        <v>20</v>
      </c>
      <c r="J443" s="102">
        <v>0</v>
      </c>
      <c r="K443" s="102">
        <v>0</v>
      </c>
      <c r="L443" s="102">
        <v>0</v>
      </c>
      <c r="M443" s="102">
        <v>0</v>
      </c>
      <c r="N443" s="102">
        <v>0</v>
      </c>
      <c r="O443" s="102">
        <v>0</v>
      </c>
      <c r="P443" s="102">
        <v>0</v>
      </c>
      <c r="Q443" s="103">
        <v>20</v>
      </c>
    </row>
    <row r="444" spans="2:19" outlineLevel="1" x14ac:dyDescent="0.3">
      <c r="B444" t="s">
        <v>684</v>
      </c>
      <c r="C444" t="s">
        <v>1014</v>
      </c>
      <c r="D444" s="68"/>
      <c r="E444" s="68"/>
      <c r="F444" s="68"/>
      <c r="G444" s="68"/>
      <c r="H444" s="68"/>
      <c r="I444" s="68">
        <v>290.08999999999997</v>
      </c>
      <c r="J444" s="68"/>
      <c r="K444" s="68"/>
      <c r="L444" s="68"/>
      <c r="M444" s="68"/>
      <c r="N444" s="68"/>
      <c r="O444" s="68"/>
      <c r="P444" s="68"/>
      <c r="Q444" s="67">
        <f>SUM($C444:P444)</f>
        <v>290.08999999999997</v>
      </c>
      <c r="R444" s="106">
        <f t="shared" ref="R444:R453" si="50">Q444/$Q$453</f>
        <v>0.66989192684278587</v>
      </c>
    </row>
    <row r="445" spans="2:19" outlineLevel="1" x14ac:dyDescent="0.3">
      <c r="B445" t="s">
        <v>994</v>
      </c>
      <c r="C445" t="s">
        <v>1232</v>
      </c>
      <c r="D445" s="68"/>
      <c r="E445" s="68"/>
      <c r="F445" s="68"/>
      <c r="G445" s="68"/>
      <c r="H445" s="68"/>
      <c r="I445" s="68">
        <v>51.39</v>
      </c>
      <c r="J445" s="68"/>
      <c r="K445" s="68"/>
      <c r="L445" s="68"/>
      <c r="M445" s="68"/>
      <c r="N445" s="68"/>
      <c r="O445" s="68"/>
      <c r="P445" s="68"/>
      <c r="Q445" s="67">
        <f>SUM($C445:P445)</f>
        <v>51.39</v>
      </c>
      <c r="R445" s="106">
        <f t="shared" si="50"/>
        <v>0.11867263994088308</v>
      </c>
    </row>
    <row r="446" spans="2:19" outlineLevel="1" x14ac:dyDescent="0.3">
      <c r="B446" t="s">
        <v>1020</v>
      </c>
      <c r="C446" t="s">
        <v>1234</v>
      </c>
      <c r="D446" s="68"/>
      <c r="E446" s="68"/>
      <c r="F446" s="68"/>
      <c r="G446" s="68"/>
      <c r="H446" s="68"/>
      <c r="I446" s="68">
        <v>23.21</v>
      </c>
      <c r="J446" s="68"/>
      <c r="K446" s="68"/>
      <c r="L446" s="68"/>
      <c r="M446" s="68"/>
      <c r="N446" s="68"/>
      <c r="O446" s="68"/>
      <c r="P446" s="68"/>
      <c r="Q446" s="67">
        <f>SUM($C446:P446)</f>
        <v>23.21</v>
      </c>
      <c r="R446" s="106">
        <f t="shared" si="50"/>
        <v>5.3597820062811753E-2</v>
      </c>
    </row>
    <row r="447" spans="2:19" outlineLevel="1" x14ac:dyDescent="0.3">
      <c r="B447" t="s">
        <v>1050</v>
      </c>
      <c r="C447" t="s">
        <v>1236</v>
      </c>
      <c r="D447" s="68"/>
      <c r="E447" s="68"/>
      <c r="F447" s="68"/>
      <c r="G447" s="68"/>
      <c r="H447" s="68"/>
      <c r="I447" s="68">
        <v>4.3499999999999996</v>
      </c>
      <c r="J447" s="68"/>
      <c r="K447" s="68"/>
      <c r="L447" s="68"/>
      <c r="M447" s="68"/>
      <c r="N447" s="68"/>
      <c r="O447" s="68"/>
      <c r="P447" s="68"/>
      <c r="Q447" s="67">
        <f>SUM($C447:P447)</f>
        <v>4.3499999999999996</v>
      </c>
      <c r="R447" s="106">
        <f t="shared" si="50"/>
        <v>1.0045261407722151E-2</v>
      </c>
    </row>
    <row r="448" spans="2:19" outlineLevel="1" x14ac:dyDescent="0.3">
      <c r="B448" t="s">
        <v>996</v>
      </c>
      <c r="C448" t="s">
        <v>1237</v>
      </c>
      <c r="D448" s="68"/>
      <c r="E448" s="68"/>
      <c r="F448" s="68"/>
      <c r="G448" s="68"/>
      <c r="H448" s="68"/>
      <c r="I448" s="68">
        <v>20.83</v>
      </c>
      <c r="J448" s="68"/>
      <c r="K448" s="68"/>
      <c r="L448" s="68"/>
      <c r="M448" s="68"/>
      <c r="N448" s="68"/>
      <c r="O448" s="68"/>
      <c r="P448" s="68"/>
      <c r="Q448" s="67">
        <f>SUM($C448:P448)</f>
        <v>20.83</v>
      </c>
      <c r="R448" s="106">
        <f t="shared" si="50"/>
        <v>4.810179198226492E-2</v>
      </c>
    </row>
    <row r="449" spans="2:19" outlineLevel="1" x14ac:dyDescent="0.3">
      <c r="B449" t="s">
        <v>997</v>
      </c>
      <c r="C449" t="s">
        <v>1238</v>
      </c>
      <c r="D449" s="68"/>
      <c r="E449" s="68"/>
      <c r="F449" s="68"/>
      <c r="G449" s="68"/>
      <c r="H449" s="68"/>
      <c r="I449" s="68">
        <v>1.49</v>
      </c>
      <c r="J449" s="68"/>
      <c r="K449" s="68"/>
      <c r="L449" s="68"/>
      <c r="M449" s="68"/>
      <c r="N449" s="68"/>
      <c r="O449" s="68"/>
      <c r="P449" s="68"/>
      <c r="Q449" s="67">
        <f>SUM($C449:P449)</f>
        <v>1.49</v>
      </c>
      <c r="R449" s="106">
        <f t="shared" si="50"/>
        <v>3.4407906890818402E-3</v>
      </c>
    </row>
    <row r="450" spans="2:19" outlineLevel="1" x14ac:dyDescent="0.3">
      <c r="B450" t="s">
        <v>999</v>
      </c>
      <c r="C450" t="s">
        <v>1239</v>
      </c>
      <c r="D450" s="68"/>
      <c r="E450" s="68"/>
      <c r="F450" s="68"/>
      <c r="G450" s="68"/>
      <c r="H450" s="68"/>
      <c r="I450" s="68">
        <v>21.3</v>
      </c>
      <c r="J450" s="68"/>
      <c r="K450" s="68"/>
      <c r="L450" s="68"/>
      <c r="M450" s="68"/>
      <c r="N450" s="68"/>
      <c r="O450" s="68"/>
      <c r="P450" s="68"/>
      <c r="Q450" s="67">
        <f>SUM($C450:P450)</f>
        <v>21.3</v>
      </c>
      <c r="R450" s="106">
        <f t="shared" si="50"/>
        <v>4.9187142065398121E-2</v>
      </c>
    </row>
    <row r="451" spans="2:19" outlineLevel="1" x14ac:dyDescent="0.3">
      <c r="B451" t="s">
        <v>1000</v>
      </c>
      <c r="C451" t="s">
        <v>1240</v>
      </c>
      <c r="D451" s="68"/>
      <c r="E451" s="68"/>
      <c r="F451" s="68"/>
      <c r="G451" s="68"/>
      <c r="H451" s="68"/>
      <c r="I451" s="68">
        <v>1.02</v>
      </c>
      <c r="J451" s="68"/>
      <c r="K451" s="68"/>
      <c r="L451" s="68"/>
      <c r="M451" s="68"/>
      <c r="N451" s="68"/>
      <c r="O451" s="68"/>
      <c r="P451" s="68"/>
      <c r="Q451" s="67">
        <f>SUM($C451:P451)</f>
        <v>1.02</v>
      </c>
      <c r="R451" s="106">
        <f t="shared" si="50"/>
        <v>2.3554406059486423E-3</v>
      </c>
    </row>
    <row r="452" spans="2:19" outlineLevel="1" x14ac:dyDescent="0.3">
      <c r="B452" t="s">
        <v>1241</v>
      </c>
      <c r="C452" t="s">
        <v>1242</v>
      </c>
      <c r="D452" s="68"/>
      <c r="E452" s="68"/>
      <c r="F452" s="68"/>
      <c r="G452" s="68"/>
      <c r="H452" s="68"/>
      <c r="I452" s="68">
        <v>19.36</v>
      </c>
      <c r="J452" s="68"/>
      <c r="K452" s="68"/>
      <c r="L452" s="68"/>
      <c r="M452" s="68"/>
      <c r="N452" s="68"/>
      <c r="O452" s="68"/>
      <c r="P452" s="68"/>
      <c r="Q452" s="67">
        <f>SUM($C452:P452)</f>
        <v>19.36</v>
      </c>
      <c r="R452" s="106">
        <f t="shared" si="50"/>
        <v>4.4707186403103644E-2</v>
      </c>
    </row>
    <row r="453" spans="2:19" x14ac:dyDescent="0.3">
      <c r="B453" s="101" t="s">
        <v>1207</v>
      </c>
      <c r="C453" s="1" t="s">
        <v>1093</v>
      </c>
      <c r="D453" s="67">
        <f t="shared" ref="D453:Q453" si="51">SUM(D444:D452)</f>
        <v>0</v>
      </c>
      <c r="E453" s="67">
        <f t="shared" si="51"/>
        <v>0</v>
      </c>
      <c r="F453" s="67">
        <f t="shared" si="51"/>
        <v>0</v>
      </c>
      <c r="G453" s="67">
        <f t="shared" si="51"/>
        <v>0</v>
      </c>
      <c r="H453" s="67">
        <f t="shared" si="51"/>
        <v>0</v>
      </c>
      <c r="I453" s="67">
        <f t="shared" si="51"/>
        <v>433.03999999999996</v>
      </c>
      <c r="J453" s="67">
        <f t="shared" si="51"/>
        <v>0</v>
      </c>
      <c r="K453" s="67">
        <f t="shared" si="51"/>
        <v>0</v>
      </c>
      <c r="L453" s="67">
        <f t="shared" si="51"/>
        <v>0</v>
      </c>
      <c r="M453" s="67">
        <f t="shared" si="51"/>
        <v>0</v>
      </c>
      <c r="N453" s="67">
        <f t="shared" si="51"/>
        <v>0</v>
      </c>
      <c r="O453" s="67">
        <f t="shared" si="51"/>
        <v>0</v>
      </c>
      <c r="P453" s="67">
        <f t="shared" si="51"/>
        <v>0</v>
      </c>
      <c r="Q453" s="67">
        <f t="shared" si="51"/>
        <v>433.03999999999996</v>
      </c>
      <c r="R453" s="106">
        <f t="shared" si="50"/>
        <v>1</v>
      </c>
      <c r="S453">
        <f>COUNTIF($D453:$P453,"&lt;&gt;0")</f>
        <v>1</v>
      </c>
    </row>
    <row r="454" spans="2:19" x14ac:dyDescent="0.3">
      <c r="D454" s="68"/>
      <c r="E454" s="68"/>
      <c r="F454" s="68"/>
      <c r="G454" s="68"/>
      <c r="H454" s="68"/>
      <c r="I454" s="68"/>
      <c r="J454" s="68"/>
      <c r="K454" s="68"/>
      <c r="L454" s="68"/>
      <c r="M454" s="68"/>
      <c r="N454" s="68"/>
      <c r="O454" s="68"/>
      <c r="P454" s="68"/>
      <c r="Q454" s="67"/>
    </row>
    <row r="455" spans="2:19" x14ac:dyDescent="0.3">
      <c r="B455" t="s">
        <v>1209</v>
      </c>
      <c r="C455" t="s">
        <v>1271</v>
      </c>
      <c r="D455" s="3" t="s">
        <v>1096</v>
      </c>
      <c r="E455" s="3" t="s">
        <v>1097</v>
      </c>
      <c r="F455" s="3" t="s">
        <v>1098</v>
      </c>
      <c r="G455" s="3" t="s">
        <v>1099</v>
      </c>
      <c r="H455" s="3" t="s">
        <v>1100</v>
      </c>
      <c r="I455" s="3" t="s">
        <v>1101</v>
      </c>
      <c r="J455" s="3" t="s">
        <v>1102</v>
      </c>
      <c r="K455" s="3" t="s">
        <v>1103</v>
      </c>
      <c r="L455" s="3" t="s">
        <v>1104</v>
      </c>
      <c r="M455" s="3" t="s">
        <v>1105</v>
      </c>
      <c r="N455" s="3" t="s">
        <v>1106</v>
      </c>
      <c r="O455" s="3" t="s">
        <v>1107</v>
      </c>
      <c r="P455" s="3" t="s">
        <v>1108</v>
      </c>
      <c r="Q455" s="57" t="s">
        <v>218</v>
      </c>
      <c r="R455" s="57" t="s">
        <v>1244</v>
      </c>
    </row>
    <row r="456" spans="2:19" outlineLevel="1" x14ac:dyDescent="0.3">
      <c r="B456" t="s">
        <v>1026</v>
      </c>
      <c r="C456" t="s">
        <v>892</v>
      </c>
      <c r="D456" s="68"/>
      <c r="E456" s="68"/>
      <c r="F456" s="68"/>
      <c r="G456" s="68"/>
      <c r="H456" s="68"/>
      <c r="I456" s="68">
        <v>68</v>
      </c>
      <c r="J456" s="68"/>
      <c r="K456" s="68"/>
      <c r="L456" s="68"/>
      <c r="M456" s="68"/>
      <c r="N456" s="68"/>
      <c r="O456" s="68"/>
      <c r="P456" s="68"/>
      <c r="Q456" s="67">
        <f>SUM($C456:P456)</f>
        <v>68</v>
      </c>
    </row>
    <row r="457" spans="2:19" outlineLevel="1" x14ac:dyDescent="0.3">
      <c r="B457" t="s">
        <v>1027</v>
      </c>
      <c r="C457" t="s">
        <v>892</v>
      </c>
      <c r="D457" s="68"/>
      <c r="E457" s="68"/>
      <c r="F457" s="68"/>
      <c r="G457" s="68"/>
      <c r="H457" s="68"/>
      <c r="I457" s="68">
        <v>69</v>
      </c>
      <c r="J457" s="68"/>
      <c r="K457" s="68"/>
      <c r="L457" s="68"/>
      <c r="M457" s="68"/>
      <c r="N457" s="68"/>
      <c r="O457" s="68"/>
      <c r="P457" s="68"/>
      <c r="Q457" s="67">
        <f>SUM($C457:P457)</f>
        <v>69</v>
      </c>
    </row>
    <row r="458" spans="2:19" outlineLevel="1" x14ac:dyDescent="0.3">
      <c r="B458" s="101" t="s">
        <v>1210</v>
      </c>
      <c r="D458" s="102">
        <v>0</v>
      </c>
      <c r="E458" s="102">
        <v>0</v>
      </c>
      <c r="F458" s="102">
        <v>0</v>
      </c>
      <c r="G458" s="102">
        <v>0</v>
      </c>
      <c r="H458" s="102">
        <v>0</v>
      </c>
      <c r="I458" s="102">
        <v>68</v>
      </c>
      <c r="J458" s="102">
        <v>0</v>
      </c>
      <c r="K458" s="102">
        <v>0</v>
      </c>
      <c r="L458" s="102">
        <v>0</v>
      </c>
      <c r="M458" s="102">
        <v>0</v>
      </c>
      <c r="N458" s="102">
        <v>0</v>
      </c>
      <c r="O458" s="102">
        <v>0</v>
      </c>
      <c r="P458" s="102">
        <v>0</v>
      </c>
      <c r="Q458" s="103">
        <v>68</v>
      </c>
    </row>
    <row r="459" spans="2:19" outlineLevel="1" x14ac:dyDescent="0.3">
      <c r="B459" t="s">
        <v>684</v>
      </c>
      <c r="C459" t="s">
        <v>1014</v>
      </c>
      <c r="D459" s="68"/>
      <c r="E459" s="68"/>
      <c r="F459" s="68"/>
      <c r="G459" s="68"/>
      <c r="H459" s="68"/>
      <c r="I459" s="68">
        <v>822.14</v>
      </c>
      <c r="J459" s="68"/>
      <c r="K459" s="68"/>
      <c r="L459" s="68"/>
      <c r="M459" s="68"/>
      <c r="N459" s="68"/>
      <c r="O459" s="68"/>
      <c r="P459" s="68"/>
      <c r="Q459" s="67">
        <f>SUM($C459:P459)</f>
        <v>822.14</v>
      </c>
      <c r="R459" s="106">
        <f t="shared" ref="R459:R468" si="52">Q459/$Q$468</f>
        <v>0.6856651988257273</v>
      </c>
    </row>
    <row r="460" spans="2:19" outlineLevel="1" x14ac:dyDescent="0.3">
      <c r="B460" t="s">
        <v>994</v>
      </c>
      <c r="C460" t="s">
        <v>1232</v>
      </c>
      <c r="D460" s="68"/>
      <c r="E460" s="68"/>
      <c r="F460" s="68"/>
      <c r="G460" s="68"/>
      <c r="H460" s="68"/>
      <c r="I460" s="68">
        <v>154.91999999999999</v>
      </c>
      <c r="J460" s="68"/>
      <c r="K460" s="68"/>
      <c r="L460" s="68"/>
      <c r="M460" s="68"/>
      <c r="N460" s="68"/>
      <c r="O460" s="68"/>
      <c r="P460" s="68"/>
      <c r="Q460" s="67">
        <f>SUM($C460:P460)</f>
        <v>154.91999999999999</v>
      </c>
      <c r="R460" s="106">
        <f t="shared" si="52"/>
        <v>0.12920336269015212</v>
      </c>
    </row>
    <row r="461" spans="2:19" outlineLevel="1" x14ac:dyDescent="0.3">
      <c r="B461" t="s">
        <v>1020</v>
      </c>
      <c r="C461" t="s">
        <v>1234</v>
      </c>
      <c r="D461" s="68"/>
      <c r="E461" s="68"/>
      <c r="F461" s="68"/>
      <c r="G461" s="68"/>
      <c r="H461" s="68"/>
      <c r="I461" s="68">
        <v>65.77</v>
      </c>
      <c r="J461" s="68"/>
      <c r="K461" s="68"/>
      <c r="L461" s="68"/>
      <c r="M461" s="68"/>
      <c r="N461" s="68"/>
      <c r="O461" s="68"/>
      <c r="P461" s="68"/>
      <c r="Q461" s="67">
        <f>SUM($C461:P461)</f>
        <v>65.77</v>
      </c>
      <c r="R461" s="106">
        <f t="shared" si="52"/>
        <v>5.4852215105417663E-2</v>
      </c>
    </row>
    <row r="462" spans="2:19" outlineLevel="1" x14ac:dyDescent="0.3">
      <c r="B462" t="s">
        <v>1050</v>
      </c>
      <c r="C462" t="s">
        <v>1236</v>
      </c>
      <c r="D462" s="68"/>
      <c r="E462" s="68"/>
      <c r="F462" s="68"/>
      <c r="G462" s="68"/>
      <c r="H462" s="68"/>
      <c r="I462" s="68">
        <v>12.33</v>
      </c>
      <c r="J462" s="68"/>
      <c r="K462" s="68"/>
      <c r="L462" s="68"/>
      <c r="M462" s="68"/>
      <c r="N462" s="68"/>
      <c r="O462" s="68"/>
      <c r="P462" s="68"/>
      <c r="Q462" s="67">
        <f>SUM($C462:P462)</f>
        <v>12.33</v>
      </c>
      <c r="R462" s="106">
        <f t="shared" si="52"/>
        <v>1.0283226581265013E-2</v>
      </c>
    </row>
    <row r="463" spans="2:19" outlineLevel="1" x14ac:dyDescent="0.3">
      <c r="B463" t="s">
        <v>996</v>
      </c>
      <c r="C463" t="s">
        <v>1237</v>
      </c>
      <c r="D463" s="68"/>
      <c r="E463" s="68"/>
      <c r="F463" s="68"/>
      <c r="G463" s="68"/>
      <c r="H463" s="68"/>
      <c r="I463" s="68">
        <v>59.73</v>
      </c>
      <c r="J463" s="68"/>
      <c r="K463" s="68"/>
      <c r="L463" s="68"/>
      <c r="M463" s="68"/>
      <c r="N463" s="68"/>
      <c r="O463" s="68"/>
      <c r="P463" s="68"/>
      <c r="Q463" s="67">
        <f>SUM($C463:P463)</f>
        <v>59.73</v>
      </c>
      <c r="R463" s="106">
        <f t="shared" si="52"/>
        <v>4.9814851881505202E-2</v>
      </c>
    </row>
    <row r="464" spans="2:19" outlineLevel="1" x14ac:dyDescent="0.3">
      <c r="B464" t="s">
        <v>997</v>
      </c>
      <c r="C464" t="s">
        <v>1238</v>
      </c>
      <c r="D464" s="68"/>
      <c r="E464" s="68"/>
      <c r="F464" s="68"/>
      <c r="G464" s="68"/>
      <c r="H464" s="68"/>
      <c r="I464" s="68">
        <v>4.28</v>
      </c>
      <c r="J464" s="68"/>
      <c r="K464" s="68"/>
      <c r="L464" s="68"/>
      <c r="M464" s="68"/>
      <c r="N464" s="68"/>
      <c r="O464" s="68"/>
      <c r="P464" s="68"/>
      <c r="Q464" s="67">
        <f>SUM($C464:P464)</f>
        <v>4.28</v>
      </c>
      <c r="R464" s="106">
        <f t="shared" si="52"/>
        <v>3.5695222844942622E-3</v>
      </c>
    </row>
    <row r="465" spans="2:19" outlineLevel="1" x14ac:dyDescent="0.3">
      <c r="B465" t="s">
        <v>998</v>
      </c>
      <c r="C465" t="s">
        <v>1243</v>
      </c>
      <c r="D465" s="68"/>
      <c r="E465" s="68"/>
      <c r="F465" s="68"/>
      <c r="G465" s="68"/>
      <c r="H465" s="68"/>
      <c r="I465" s="68">
        <v>21.42</v>
      </c>
      <c r="J465" s="68"/>
      <c r="K465" s="68"/>
      <c r="L465" s="68"/>
      <c r="M465" s="68"/>
      <c r="N465" s="68"/>
      <c r="O465" s="68"/>
      <c r="P465" s="68"/>
      <c r="Q465" s="67">
        <f>SUM($C465:P465)</f>
        <v>21.42</v>
      </c>
      <c r="R465" s="106">
        <f t="shared" si="52"/>
        <v>1.786429143314652E-2</v>
      </c>
    </row>
    <row r="466" spans="2:19" outlineLevel="1" x14ac:dyDescent="0.3">
      <c r="B466" t="s">
        <v>1000</v>
      </c>
      <c r="C466" t="s">
        <v>1240</v>
      </c>
      <c r="D466" s="68"/>
      <c r="E466" s="68"/>
      <c r="F466" s="68"/>
      <c r="G466" s="68"/>
      <c r="H466" s="68"/>
      <c r="I466" s="68">
        <v>2.93</v>
      </c>
      <c r="J466" s="68"/>
      <c r="K466" s="68"/>
      <c r="L466" s="68"/>
      <c r="M466" s="68"/>
      <c r="N466" s="68"/>
      <c r="O466" s="68"/>
      <c r="P466" s="68"/>
      <c r="Q466" s="67">
        <f>SUM($C466:P466)</f>
        <v>2.93</v>
      </c>
      <c r="R466" s="106">
        <f t="shared" si="52"/>
        <v>2.4436215639178013E-3</v>
      </c>
    </row>
    <row r="467" spans="2:19" outlineLevel="1" x14ac:dyDescent="0.3">
      <c r="B467" t="s">
        <v>1241</v>
      </c>
      <c r="C467" t="s">
        <v>1242</v>
      </c>
      <c r="D467" s="68"/>
      <c r="E467" s="68"/>
      <c r="F467" s="68"/>
      <c r="G467" s="68"/>
      <c r="H467" s="68"/>
      <c r="I467" s="68">
        <v>55.52</v>
      </c>
      <c r="J467" s="68"/>
      <c r="K467" s="68"/>
      <c r="L467" s="68"/>
      <c r="M467" s="68"/>
      <c r="N467" s="68"/>
      <c r="O467" s="68"/>
      <c r="P467" s="68"/>
      <c r="Q467" s="67">
        <f>SUM($C467:P467)</f>
        <v>55.52</v>
      </c>
      <c r="R467" s="106">
        <f t="shared" si="52"/>
        <v>4.630370963437417E-2</v>
      </c>
    </row>
    <row r="468" spans="2:19" x14ac:dyDescent="0.3">
      <c r="B468" s="101" t="s">
        <v>1211</v>
      </c>
      <c r="C468" s="1" t="s">
        <v>1093</v>
      </c>
      <c r="D468" s="67">
        <f t="shared" ref="D468:Q468" si="53">SUM(D459:D467)</f>
        <v>0</v>
      </c>
      <c r="E468" s="67">
        <f t="shared" si="53"/>
        <v>0</v>
      </c>
      <c r="F468" s="67">
        <f t="shared" si="53"/>
        <v>0</v>
      </c>
      <c r="G468" s="67">
        <f t="shared" si="53"/>
        <v>0</v>
      </c>
      <c r="H468" s="67">
        <f t="shared" si="53"/>
        <v>0</v>
      </c>
      <c r="I468" s="67">
        <f t="shared" si="53"/>
        <v>1199.04</v>
      </c>
      <c r="J468" s="67">
        <f t="shared" si="53"/>
        <v>0</v>
      </c>
      <c r="K468" s="67">
        <f t="shared" si="53"/>
        <v>0</v>
      </c>
      <c r="L468" s="67">
        <f t="shared" si="53"/>
        <v>0</v>
      </c>
      <c r="M468" s="67">
        <f t="shared" si="53"/>
        <v>0</v>
      </c>
      <c r="N468" s="67">
        <f t="shared" si="53"/>
        <v>0</v>
      </c>
      <c r="O468" s="67">
        <f t="shared" si="53"/>
        <v>0</v>
      </c>
      <c r="P468" s="67">
        <f t="shared" si="53"/>
        <v>0</v>
      </c>
      <c r="Q468" s="67">
        <f t="shared" si="53"/>
        <v>1199.04</v>
      </c>
      <c r="R468" s="106">
        <f t="shared" si="52"/>
        <v>1</v>
      </c>
      <c r="S468">
        <f>COUNTIF($D468:$P468,"&lt;&gt;0")</f>
        <v>1</v>
      </c>
    </row>
    <row r="469" spans="2:19" x14ac:dyDescent="0.3">
      <c r="D469" s="68"/>
      <c r="E469" s="68"/>
      <c r="F469" s="68"/>
      <c r="G469" s="68"/>
      <c r="H469" s="68"/>
      <c r="I469" s="68"/>
      <c r="J469" s="68"/>
      <c r="K469" s="68"/>
      <c r="L469" s="68"/>
      <c r="M469" s="68"/>
      <c r="N469" s="68"/>
      <c r="O469" s="68"/>
      <c r="P469" s="68"/>
      <c r="Q469" s="67"/>
    </row>
    <row r="470" spans="2:19" x14ac:dyDescent="0.3">
      <c r="B470" t="s">
        <v>1213</v>
      </c>
      <c r="C470" t="s">
        <v>1272</v>
      </c>
      <c r="D470" s="3" t="s">
        <v>1096</v>
      </c>
      <c r="E470" s="3" t="s">
        <v>1097</v>
      </c>
      <c r="F470" s="3" t="s">
        <v>1098</v>
      </c>
      <c r="G470" s="3" t="s">
        <v>1099</v>
      </c>
      <c r="H470" s="3" t="s">
        <v>1100</v>
      </c>
      <c r="I470" s="3" t="s">
        <v>1101</v>
      </c>
      <c r="J470" s="3" t="s">
        <v>1102</v>
      </c>
      <c r="K470" s="3" t="s">
        <v>1103</v>
      </c>
      <c r="L470" s="3" t="s">
        <v>1104</v>
      </c>
      <c r="M470" s="3" t="s">
        <v>1105</v>
      </c>
      <c r="N470" s="3" t="s">
        <v>1106</v>
      </c>
      <c r="O470" s="3" t="s">
        <v>1107</v>
      </c>
      <c r="P470" s="3" t="s">
        <v>1108</v>
      </c>
      <c r="Q470" s="57" t="s">
        <v>218</v>
      </c>
      <c r="R470" s="57" t="s">
        <v>1244</v>
      </c>
    </row>
    <row r="471" spans="2:19" outlineLevel="1" x14ac:dyDescent="0.3">
      <c r="B471" t="s">
        <v>1026</v>
      </c>
      <c r="C471" t="s">
        <v>892</v>
      </c>
      <c r="D471" s="68"/>
      <c r="E471" s="68"/>
      <c r="F471" s="68"/>
      <c r="G471" s="68"/>
      <c r="H471" s="68"/>
      <c r="I471" s="68">
        <v>100.8</v>
      </c>
      <c r="J471" s="68"/>
      <c r="K471" s="68"/>
      <c r="L471" s="68"/>
      <c r="M471" s="68"/>
      <c r="N471" s="68"/>
      <c r="O471" s="68"/>
      <c r="P471" s="68"/>
      <c r="Q471" s="67">
        <f>SUM($C471:P471)</f>
        <v>100.8</v>
      </c>
    </row>
    <row r="472" spans="2:19" outlineLevel="1" x14ac:dyDescent="0.3">
      <c r="B472" t="s">
        <v>1027</v>
      </c>
      <c r="C472" t="s">
        <v>892</v>
      </c>
      <c r="D472" s="68"/>
      <c r="E472" s="68"/>
      <c r="F472" s="68"/>
      <c r="G472" s="68"/>
      <c r="H472" s="68"/>
      <c r="I472" s="68">
        <v>94</v>
      </c>
      <c r="J472" s="68"/>
      <c r="K472" s="68"/>
      <c r="L472" s="68"/>
      <c r="M472" s="68"/>
      <c r="N472" s="68"/>
      <c r="O472" s="68"/>
      <c r="P472" s="68"/>
      <c r="Q472" s="67">
        <f>SUM($C472:P472)</f>
        <v>94</v>
      </c>
    </row>
    <row r="473" spans="2:19" outlineLevel="1" x14ac:dyDescent="0.3">
      <c r="B473" s="101" t="s">
        <v>1214</v>
      </c>
      <c r="D473" s="102">
        <v>0</v>
      </c>
      <c r="E473" s="102">
        <v>0</v>
      </c>
      <c r="F473" s="102">
        <v>0</v>
      </c>
      <c r="G473" s="102">
        <v>0</v>
      </c>
      <c r="H473" s="102">
        <v>0</v>
      </c>
      <c r="I473" s="102">
        <v>100.8</v>
      </c>
      <c r="J473" s="102">
        <v>0</v>
      </c>
      <c r="K473" s="102">
        <v>0</v>
      </c>
      <c r="L473" s="102">
        <v>0</v>
      </c>
      <c r="M473" s="102">
        <v>0</v>
      </c>
      <c r="N473" s="102">
        <v>0</v>
      </c>
      <c r="O473" s="102">
        <v>0</v>
      </c>
      <c r="P473" s="102">
        <v>0</v>
      </c>
      <c r="Q473" s="103">
        <v>100.8</v>
      </c>
    </row>
    <row r="474" spans="2:19" outlineLevel="1" x14ac:dyDescent="0.3">
      <c r="B474" t="s">
        <v>684</v>
      </c>
      <c r="C474" t="s">
        <v>1014</v>
      </c>
      <c r="D474" s="68"/>
      <c r="E474" s="68"/>
      <c r="F474" s="68"/>
      <c r="G474" s="68"/>
      <c r="H474" s="68"/>
      <c r="I474" s="68">
        <v>1335</v>
      </c>
      <c r="J474" s="68"/>
      <c r="K474" s="68"/>
      <c r="L474" s="68"/>
      <c r="M474" s="68"/>
      <c r="N474" s="68"/>
      <c r="O474" s="68"/>
      <c r="P474" s="68"/>
      <c r="Q474" s="67">
        <f>SUM($C474:P474)</f>
        <v>1335</v>
      </c>
      <c r="R474" s="106">
        <f t="shared" ref="R474:R484" si="54">Q474/$Q$484</f>
        <v>0.66692977504233875</v>
      </c>
    </row>
    <row r="475" spans="2:19" outlineLevel="1" x14ac:dyDescent="0.3">
      <c r="B475" t="s">
        <v>1056</v>
      </c>
      <c r="C475" t="s">
        <v>1057</v>
      </c>
      <c r="D475" s="68"/>
      <c r="E475" s="68"/>
      <c r="F475" s="68"/>
      <c r="G475" s="68"/>
      <c r="H475" s="68"/>
      <c r="I475" s="68">
        <v>5</v>
      </c>
      <c r="J475" s="68"/>
      <c r="K475" s="68"/>
      <c r="L475" s="68"/>
      <c r="M475" s="68"/>
      <c r="N475" s="68"/>
      <c r="O475" s="68"/>
      <c r="P475" s="68"/>
      <c r="Q475" s="67">
        <f>SUM($C475:P475)</f>
        <v>5</v>
      </c>
      <c r="R475" s="106">
        <f t="shared" si="54"/>
        <v>2.4978643260012688E-3</v>
      </c>
    </row>
    <row r="476" spans="2:19" outlineLevel="1" x14ac:dyDescent="0.3">
      <c r="B476" t="s">
        <v>994</v>
      </c>
      <c r="C476" t="s">
        <v>1232</v>
      </c>
      <c r="D476" s="68"/>
      <c r="E476" s="68"/>
      <c r="F476" s="68"/>
      <c r="G476" s="68"/>
      <c r="H476" s="68"/>
      <c r="I476" s="68">
        <v>239.63</v>
      </c>
      <c r="J476" s="68"/>
      <c r="K476" s="68"/>
      <c r="L476" s="68"/>
      <c r="M476" s="68"/>
      <c r="N476" s="68"/>
      <c r="O476" s="68"/>
      <c r="P476" s="68"/>
      <c r="Q476" s="67">
        <f>SUM($C476:P476)</f>
        <v>239.63</v>
      </c>
      <c r="R476" s="106">
        <f t="shared" si="54"/>
        <v>0.11971264568793681</v>
      </c>
    </row>
    <row r="477" spans="2:19" outlineLevel="1" x14ac:dyDescent="0.3">
      <c r="B477" t="s">
        <v>1020</v>
      </c>
      <c r="C477" t="s">
        <v>1234</v>
      </c>
      <c r="D477" s="68"/>
      <c r="E477" s="68"/>
      <c r="F477" s="68"/>
      <c r="G477" s="68"/>
      <c r="H477" s="68"/>
      <c r="I477" s="68">
        <v>106.8</v>
      </c>
      <c r="J477" s="68"/>
      <c r="K477" s="68"/>
      <c r="L477" s="68"/>
      <c r="M477" s="68"/>
      <c r="N477" s="68"/>
      <c r="O477" s="68"/>
      <c r="P477" s="68"/>
      <c r="Q477" s="67">
        <f>SUM($C477:P477)</f>
        <v>106.8</v>
      </c>
      <c r="R477" s="106">
        <f t="shared" si="54"/>
        <v>5.3354382003387102E-2</v>
      </c>
    </row>
    <row r="478" spans="2:19" outlineLevel="1" x14ac:dyDescent="0.3">
      <c r="B478" t="s">
        <v>1050</v>
      </c>
      <c r="C478" t="s">
        <v>1236</v>
      </c>
      <c r="D478" s="68"/>
      <c r="E478" s="68"/>
      <c r="F478" s="68"/>
      <c r="G478" s="68"/>
      <c r="H478" s="68"/>
      <c r="I478" s="68">
        <v>20.02</v>
      </c>
      <c r="J478" s="68"/>
      <c r="K478" s="68"/>
      <c r="L478" s="68"/>
      <c r="M478" s="68"/>
      <c r="N478" s="68"/>
      <c r="O478" s="68"/>
      <c r="P478" s="68"/>
      <c r="Q478" s="67">
        <f>SUM($C478:P478)</f>
        <v>20.02</v>
      </c>
      <c r="R478" s="106">
        <f t="shared" si="54"/>
        <v>1.000144876130908E-2</v>
      </c>
    </row>
    <row r="479" spans="2:19" outlineLevel="1" x14ac:dyDescent="0.3">
      <c r="B479" t="s">
        <v>996</v>
      </c>
      <c r="C479" t="s">
        <v>1237</v>
      </c>
      <c r="D479" s="68"/>
      <c r="E479" s="68"/>
      <c r="F479" s="68"/>
      <c r="G479" s="68"/>
      <c r="H479" s="68"/>
      <c r="I479" s="68">
        <v>96.08</v>
      </c>
      <c r="J479" s="68"/>
      <c r="K479" s="68"/>
      <c r="L479" s="68"/>
      <c r="M479" s="68"/>
      <c r="N479" s="68"/>
      <c r="O479" s="68"/>
      <c r="P479" s="68"/>
      <c r="Q479" s="67">
        <f>SUM($C479:P479)</f>
        <v>96.08</v>
      </c>
      <c r="R479" s="106">
        <f t="shared" si="54"/>
        <v>4.7998960888440384E-2</v>
      </c>
    </row>
    <row r="480" spans="2:19" outlineLevel="1" x14ac:dyDescent="0.3">
      <c r="B480" t="s">
        <v>997</v>
      </c>
      <c r="C480" t="s">
        <v>1238</v>
      </c>
      <c r="D480" s="68"/>
      <c r="E480" s="68"/>
      <c r="F480" s="68"/>
      <c r="G480" s="68"/>
      <c r="H480" s="68"/>
      <c r="I480" s="68">
        <v>6.89</v>
      </c>
      <c r="J480" s="68"/>
      <c r="K480" s="68"/>
      <c r="L480" s="68"/>
      <c r="M480" s="68"/>
      <c r="N480" s="68"/>
      <c r="O480" s="68"/>
      <c r="P480" s="68"/>
      <c r="Q480" s="67">
        <f>SUM($C480:P480)</f>
        <v>6.89</v>
      </c>
      <c r="R480" s="106">
        <f t="shared" si="54"/>
        <v>3.4420570412297485E-3</v>
      </c>
    </row>
    <row r="481" spans="2:19" outlineLevel="1" x14ac:dyDescent="0.3">
      <c r="B481" t="s">
        <v>999</v>
      </c>
      <c r="C481" t="s">
        <v>1239</v>
      </c>
      <c r="D481" s="68"/>
      <c r="E481" s="68"/>
      <c r="F481" s="68"/>
      <c r="G481" s="68"/>
      <c r="H481" s="68"/>
      <c r="I481" s="68">
        <v>98.25</v>
      </c>
      <c r="J481" s="68"/>
      <c r="K481" s="68"/>
      <c r="L481" s="68"/>
      <c r="M481" s="68"/>
      <c r="N481" s="68"/>
      <c r="O481" s="68"/>
      <c r="P481" s="68"/>
      <c r="Q481" s="67">
        <f>SUM($C481:P481)</f>
        <v>98.25</v>
      </c>
      <c r="R481" s="106">
        <f t="shared" si="54"/>
        <v>4.9083034005924932E-2</v>
      </c>
    </row>
    <row r="482" spans="2:19" outlineLevel="1" x14ac:dyDescent="0.3">
      <c r="B482" t="s">
        <v>1000</v>
      </c>
      <c r="C482" t="s">
        <v>1240</v>
      </c>
      <c r="D482" s="68"/>
      <c r="E482" s="68"/>
      <c r="F482" s="68"/>
      <c r="G482" s="68"/>
      <c r="H482" s="68"/>
      <c r="I482" s="68">
        <v>4.72</v>
      </c>
      <c r="J482" s="68"/>
      <c r="K482" s="68"/>
      <c r="L482" s="68"/>
      <c r="M482" s="68"/>
      <c r="N482" s="68"/>
      <c r="O482" s="68"/>
      <c r="P482" s="68"/>
      <c r="Q482" s="67">
        <f>SUM($C482:P482)</f>
        <v>4.72</v>
      </c>
      <c r="R482" s="106">
        <f t="shared" si="54"/>
        <v>2.3579839237451976E-3</v>
      </c>
    </row>
    <row r="483" spans="2:19" outlineLevel="1" x14ac:dyDescent="0.3">
      <c r="B483" t="s">
        <v>1241</v>
      </c>
      <c r="C483" t="s">
        <v>1242</v>
      </c>
      <c r="D483" s="68"/>
      <c r="E483" s="68"/>
      <c r="F483" s="68"/>
      <c r="G483" s="68"/>
      <c r="H483" s="68"/>
      <c r="I483" s="68">
        <v>89.32</v>
      </c>
      <c r="J483" s="68"/>
      <c r="K483" s="68"/>
      <c r="L483" s="68"/>
      <c r="M483" s="68"/>
      <c r="N483" s="68"/>
      <c r="O483" s="68"/>
      <c r="P483" s="68"/>
      <c r="Q483" s="67">
        <f>SUM($C483:P483)</f>
        <v>89.32</v>
      </c>
      <c r="R483" s="106">
        <f t="shared" si="54"/>
        <v>4.4621848319686665E-2</v>
      </c>
    </row>
    <row r="484" spans="2:19" x14ac:dyDescent="0.3">
      <c r="B484" s="101" t="s">
        <v>1215</v>
      </c>
      <c r="C484" s="1" t="s">
        <v>1093</v>
      </c>
      <c r="D484" s="67">
        <f t="shared" ref="D484:Q484" si="55">SUM(D474:D483)</f>
        <v>0</v>
      </c>
      <c r="E484" s="67">
        <f t="shared" si="55"/>
        <v>0</v>
      </c>
      <c r="F484" s="67">
        <f t="shared" si="55"/>
        <v>0</v>
      </c>
      <c r="G484" s="67">
        <f t="shared" si="55"/>
        <v>0</v>
      </c>
      <c r="H484" s="67">
        <f t="shared" si="55"/>
        <v>0</v>
      </c>
      <c r="I484" s="67">
        <f t="shared" si="55"/>
        <v>2001.71</v>
      </c>
      <c r="J484" s="67">
        <f t="shared" si="55"/>
        <v>0</v>
      </c>
      <c r="K484" s="67">
        <f t="shared" si="55"/>
        <v>0</v>
      </c>
      <c r="L484" s="67">
        <f t="shared" si="55"/>
        <v>0</v>
      </c>
      <c r="M484" s="67">
        <f t="shared" si="55"/>
        <v>0</v>
      </c>
      <c r="N484" s="67">
        <f t="shared" si="55"/>
        <v>0</v>
      </c>
      <c r="O484" s="67">
        <f t="shared" si="55"/>
        <v>0</v>
      </c>
      <c r="P484" s="67">
        <f t="shared" si="55"/>
        <v>0</v>
      </c>
      <c r="Q484" s="67">
        <f t="shared" si="55"/>
        <v>2001.71</v>
      </c>
      <c r="R484" s="106">
        <f t="shared" si="54"/>
        <v>1</v>
      </c>
      <c r="S484">
        <f>COUNTIF($D484:$P484,"&lt;&gt;0")</f>
        <v>1</v>
      </c>
    </row>
    <row r="485" spans="2:19" x14ac:dyDescent="0.3">
      <c r="D485" s="68"/>
      <c r="E485" s="68"/>
      <c r="F485" s="68"/>
      <c r="G485" s="68"/>
      <c r="H485" s="68"/>
      <c r="I485" s="68"/>
      <c r="J485" s="68"/>
      <c r="K485" s="68"/>
      <c r="L485" s="68"/>
      <c r="M485" s="68"/>
      <c r="N485" s="68"/>
      <c r="O485" s="68"/>
      <c r="P485" s="68"/>
      <c r="Q485" s="67"/>
    </row>
    <row r="486" spans="2:19" x14ac:dyDescent="0.3">
      <c r="B486" t="s">
        <v>1217</v>
      </c>
      <c r="C486" t="s">
        <v>1273</v>
      </c>
      <c r="D486" s="3" t="s">
        <v>1096</v>
      </c>
      <c r="E486" s="3" t="s">
        <v>1097</v>
      </c>
      <c r="F486" s="3" t="s">
        <v>1098</v>
      </c>
      <c r="G486" s="3" t="s">
        <v>1099</v>
      </c>
      <c r="H486" s="3" t="s">
        <v>1100</v>
      </c>
      <c r="I486" s="3" t="s">
        <v>1101</v>
      </c>
      <c r="J486" s="3" t="s">
        <v>1102</v>
      </c>
      <c r="K486" s="3" t="s">
        <v>1103</v>
      </c>
      <c r="L486" s="3" t="s">
        <v>1104</v>
      </c>
      <c r="M486" s="3" t="s">
        <v>1105</v>
      </c>
      <c r="N486" s="3" t="s">
        <v>1106</v>
      </c>
      <c r="O486" s="3" t="s">
        <v>1107</v>
      </c>
      <c r="P486" s="3" t="s">
        <v>1108</v>
      </c>
      <c r="Q486" s="57" t="s">
        <v>218</v>
      </c>
      <c r="R486" s="57" t="s">
        <v>1244</v>
      </c>
    </row>
    <row r="487" spans="2:19" outlineLevel="1" x14ac:dyDescent="0.3">
      <c r="B487" t="s">
        <v>1026</v>
      </c>
      <c r="C487" t="s">
        <v>892</v>
      </c>
      <c r="D487" s="68"/>
      <c r="E487" s="68"/>
      <c r="F487" s="68"/>
      <c r="G487" s="68"/>
      <c r="H487" s="68"/>
      <c r="I487" s="68">
        <v>158.4</v>
      </c>
      <c r="J487" s="68"/>
      <c r="K487" s="68"/>
      <c r="L487" s="68"/>
      <c r="M487" s="68"/>
      <c r="N487" s="68"/>
      <c r="O487" s="68"/>
      <c r="P487" s="68"/>
      <c r="Q487" s="67">
        <f>SUM($C487:P487)</f>
        <v>158.4</v>
      </c>
    </row>
    <row r="488" spans="2:19" outlineLevel="1" x14ac:dyDescent="0.3">
      <c r="B488" t="s">
        <v>1027</v>
      </c>
      <c r="C488" t="s">
        <v>892</v>
      </c>
      <c r="D488" s="68"/>
      <c r="E488" s="68"/>
      <c r="F488" s="68"/>
      <c r="G488" s="68"/>
      <c r="H488" s="68"/>
      <c r="I488" s="68">
        <v>156</v>
      </c>
      <c r="J488" s="68"/>
      <c r="K488" s="68"/>
      <c r="L488" s="68"/>
      <c r="M488" s="68"/>
      <c r="N488" s="68"/>
      <c r="O488" s="68"/>
      <c r="P488" s="68"/>
      <c r="Q488" s="67">
        <f>SUM($C488:P488)</f>
        <v>156</v>
      </c>
    </row>
    <row r="489" spans="2:19" outlineLevel="1" x14ac:dyDescent="0.3">
      <c r="B489" s="101" t="s">
        <v>1218</v>
      </c>
      <c r="D489" s="102">
        <v>0</v>
      </c>
      <c r="E489" s="102">
        <v>0</v>
      </c>
      <c r="F489" s="102">
        <v>0</v>
      </c>
      <c r="G489" s="102">
        <v>0</v>
      </c>
      <c r="H489" s="102">
        <v>0</v>
      </c>
      <c r="I489" s="102">
        <v>158.4</v>
      </c>
      <c r="J489" s="102">
        <v>0</v>
      </c>
      <c r="K489" s="102">
        <v>0</v>
      </c>
      <c r="L489" s="102">
        <v>0</v>
      </c>
      <c r="M489" s="102">
        <v>0</v>
      </c>
      <c r="N489" s="102">
        <v>0</v>
      </c>
      <c r="O489" s="102">
        <v>0</v>
      </c>
      <c r="P489" s="102">
        <v>0</v>
      </c>
      <c r="Q489" s="103">
        <v>158.4</v>
      </c>
    </row>
    <row r="490" spans="2:19" outlineLevel="1" x14ac:dyDescent="0.3">
      <c r="B490" t="s">
        <v>684</v>
      </c>
      <c r="C490" t="s">
        <v>1014</v>
      </c>
      <c r="D490" s="68"/>
      <c r="E490" s="68"/>
      <c r="F490" s="68"/>
      <c r="G490" s="68"/>
      <c r="H490" s="68"/>
      <c r="I490" s="68">
        <v>2750</v>
      </c>
      <c r="J490" s="68"/>
      <c r="K490" s="68"/>
      <c r="L490" s="68"/>
      <c r="M490" s="68"/>
      <c r="N490" s="68"/>
      <c r="O490" s="68"/>
      <c r="P490" s="68"/>
      <c r="Q490" s="67">
        <f>SUM($C490:P490)</f>
        <v>2750</v>
      </c>
      <c r="R490" s="106">
        <f t="shared" ref="R490:R499" si="56">Q490/$Q$499</f>
        <v>0.69544546443112565</v>
      </c>
    </row>
    <row r="491" spans="2:19" outlineLevel="1" x14ac:dyDescent="0.3">
      <c r="B491" t="s">
        <v>994</v>
      </c>
      <c r="C491" t="s">
        <v>1232</v>
      </c>
      <c r="D491" s="68"/>
      <c r="E491" s="68"/>
      <c r="F491" s="68"/>
      <c r="G491" s="68"/>
      <c r="H491" s="68"/>
      <c r="I491" s="68">
        <v>470.45000000000005</v>
      </c>
      <c r="J491" s="68"/>
      <c r="K491" s="68"/>
      <c r="L491" s="68"/>
      <c r="M491" s="68"/>
      <c r="N491" s="68"/>
      <c r="O491" s="68"/>
      <c r="P491" s="68"/>
      <c r="Q491" s="67">
        <f>SUM($C491:P491)</f>
        <v>470.45000000000005</v>
      </c>
      <c r="R491" s="106">
        <f t="shared" si="56"/>
        <v>0.11897175226968112</v>
      </c>
    </row>
    <row r="492" spans="2:19" outlineLevel="1" x14ac:dyDescent="0.3">
      <c r="B492" t="s">
        <v>1020</v>
      </c>
      <c r="C492" t="s">
        <v>1234</v>
      </c>
      <c r="D492" s="68"/>
      <c r="E492" s="68"/>
      <c r="F492" s="68"/>
      <c r="G492" s="68"/>
      <c r="H492" s="68"/>
      <c r="I492" s="68">
        <v>220</v>
      </c>
      <c r="J492" s="68"/>
      <c r="K492" s="68"/>
      <c r="L492" s="68"/>
      <c r="M492" s="68"/>
      <c r="N492" s="68"/>
      <c r="O492" s="68"/>
      <c r="P492" s="68"/>
      <c r="Q492" s="67">
        <f>SUM($C492:P492)</f>
        <v>220</v>
      </c>
      <c r="R492" s="106">
        <f t="shared" si="56"/>
        <v>5.5635637154490054E-2</v>
      </c>
    </row>
    <row r="493" spans="2:19" outlineLevel="1" x14ac:dyDescent="0.3">
      <c r="B493" t="s">
        <v>1050</v>
      </c>
      <c r="C493" t="s">
        <v>1236</v>
      </c>
      <c r="D493" s="68"/>
      <c r="E493" s="68"/>
      <c r="F493" s="68"/>
      <c r="G493" s="68"/>
      <c r="H493" s="68"/>
      <c r="I493" s="68">
        <v>41.25</v>
      </c>
      <c r="J493" s="68"/>
      <c r="K493" s="68"/>
      <c r="L493" s="68"/>
      <c r="M493" s="68"/>
      <c r="N493" s="68"/>
      <c r="O493" s="68"/>
      <c r="P493" s="68"/>
      <c r="Q493" s="67">
        <f>SUM($C493:P493)</f>
        <v>41.25</v>
      </c>
      <c r="R493" s="106">
        <f t="shared" si="56"/>
        <v>1.0431681966466886E-2</v>
      </c>
    </row>
    <row r="494" spans="2:19" outlineLevel="1" x14ac:dyDescent="0.3">
      <c r="B494" t="s">
        <v>996</v>
      </c>
      <c r="C494" t="s">
        <v>1237</v>
      </c>
      <c r="D494" s="68"/>
      <c r="E494" s="68"/>
      <c r="F494" s="68"/>
      <c r="G494" s="68"/>
      <c r="H494" s="68"/>
      <c r="I494" s="68">
        <v>196.18</v>
      </c>
      <c r="J494" s="68"/>
      <c r="K494" s="68"/>
      <c r="L494" s="68"/>
      <c r="M494" s="68"/>
      <c r="N494" s="68"/>
      <c r="O494" s="68"/>
      <c r="P494" s="68"/>
      <c r="Q494" s="67">
        <f>SUM($C494:P494)</f>
        <v>196.18</v>
      </c>
      <c r="R494" s="106">
        <f t="shared" si="56"/>
        <v>4.9611814986217542E-2</v>
      </c>
    </row>
    <row r="495" spans="2:19" outlineLevel="1" x14ac:dyDescent="0.3">
      <c r="B495" t="s">
        <v>997</v>
      </c>
      <c r="C495" t="s">
        <v>1238</v>
      </c>
      <c r="D495" s="68"/>
      <c r="E495" s="68"/>
      <c r="F495" s="68"/>
      <c r="G495" s="68"/>
      <c r="H495" s="68"/>
      <c r="I495" s="68">
        <v>14.07</v>
      </c>
      <c r="J495" s="68"/>
      <c r="K495" s="68"/>
      <c r="L495" s="68"/>
      <c r="M495" s="68"/>
      <c r="N495" s="68"/>
      <c r="O495" s="68"/>
      <c r="P495" s="68"/>
      <c r="Q495" s="67">
        <f>SUM($C495:P495)</f>
        <v>14.07</v>
      </c>
      <c r="R495" s="106">
        <f t="shared" si="56"/>
        <v>3.5581518852894319E-3</v>
      </c>
    </row>
    <row r="496" spans="2:19" outlineLevel="1" x14ac:dyDescent="0.3">
      <c r="B496" t="s">
        <v>998</v>
      </c>
      <c r="C496" t="s">
        <v>1243</v>
      </c>
      <c r="D496" s="68"/>
      <c r="E496" s="68"/>
      <c r="F496" s="68"/>
      <c r="G496" s="68"/>
      <c r="H496" s="68"/>
      <c r="I496" s="68">
        <v>70.34</v>
      </c>
      <c r="J496" s="68"/>
      <c r="K496" s="68"/>
      <c r="L496" s="68"/>
      <c r="M496" s="68"/>
      <c r="N496" s="68"/>
      <c r="O496" s="68"/>
      <c r="P496" s="68"/>
      <c r="Q496" s="67">
        <f>SUM($C496:P496)</f>
        <v>70.34</v>
      </c>
      <c r="R496" s="106">
        <f t="shared" si="56"/>
        <v>1.7788230533849231E-2</v>
      </c>
    </row>
    <row r="497" spans="2:19" outlineLevel="1" x14ac:dyDescent="0.3">
      <c r="B497" t="s">
        <v>1000</v>
      </c>
      <c r="C497" t="s">
        <v>1240</v>
      </c>
      <c r="D497" s="68"/>
      <c r="E497" s="68"/>
      <c r="F497" s="68"/>
      <c r="G497" s="68"/>
      <c r="H497" s="68"/>
      <c r="I497" s="68">
        <v>9.64</v>
      </c>
      <c r="J497" s="68"/>
      <c r="K497" s="68"/>
      <c r="L497" s="68"/>
      <c r="M497" s="68"/>
      <c r="N497" s="68"/>
      <c r="O497" s="68"/>
      <c r="P497" s="68"/>
      <c r="Q497" s="67">
        <f>SUM($C497:P497)</f>
        <v>9.64</v>
      </c>
      <c r="R497" s="106">
        <f t="shared" si="56"/>
        <v>2.437852464405837E-3</v>
      </c>
    </row>
    <row r="498" spans="2:19" outlineLevel="1" x14ac:dyDescent="0.3">
      <c r="B498" t="s">
        <v>1241</v>
      </c>
      <c r="C498" t="s">
        <v>1242</v>
      </c>
      <c r="D498" s="68"/>
      <c r="E498" s="68"/>
      <c r="F498" s="68"/>
      <c r="G498" s="68"/>
      <c r="H498" s="68"/>
      <c r="I498" s="68">
        <v>182.37</v>
      </c>
      <c r="J498" s="68"/>
      <c r="K498" s="68"/>
      <c r="L498" s="68"/>
      <c r="M498" s="68"/>
      <c r="N498" s="68"/>
      <c r="O498" s="68"/>
      <c r="P498" s="68"/>
      <c r="Q498" s="67">
        <f>SUM($C498:P498)</f>
        <v>182.37</v>
      </c>
      <c r="R498" s="106">
        <f t="shared" si="56"/>
        <v>4.6119414308474327E-2</v>
      </c>
    </row>
    <row r="499" spans="2:19" x14ac:dyDescent="0.3">
      <c r="B499" s="101" t="s">
        <v>1219</v>
      </c>
      <c r="C499" s="1" t="s">
        <v>1093</v>
      </c>
      <c r="D499" s="67">
        <f t="shared" ref="D499:Q499" si="57">SUM(D490:D498)</f>
        <v>0</v>
      </c>
      <c r="E499" s="67">
        <f t="shared" si="57"/>
        <v>0</v>
      </c>
      <c r="F499" s="67">
        <f t="shared" si="57"/>
        <v>0</v>
      </c>
      <c r="G499" s="67">
        <f t="shared" si="57"/>
        <v>0</v>
      </c>
      <c r="H499" s="67">
        <f t="shared" si="57"/>
        <v>0</v>
      </c>
      <c r="I499" s="67">
        <f t="shared" si="57"/>
        <v>3954.2999999999997</v>
      </c>
      <c r="J499" s="67">
        <f t="shared" si="57"/>
        <v>0</v>
      </c>
      <c r="K499" s="67">
        <f t="shared" si="57"/>
        <v>0</v>
      </c>
      <c r="L499" s="67">
        <f t="shared" si="57"/>
        <v>0</v>
      </c>
      <c r="M499" s="67">
        <f t="shared" si="57"/>
        <v>0</v>
      </c>
      <c r="N499" s="67">
        <f t="shared" si="57"/>
        <v>0</v>
      </c>
      <c r="O499" s="67">
        <f t="shared" si="57"/>
        <v>0</v>
      </c>
      <c r="P499" s="67">
        <f t="shared" si="57"/>
        <v>0</v>
      </c>
      <c r="Q499" s="67">
        <f t="shared" si="57"/>
        <v>3954.2999999999997</v>
      </c>
      <c r="R499" s="106">
        <f t="shared" si="56"/>
        <v>1</v>
      </c>
      <c r="S499">
        <f>COUNTIF($D499:$P499,"&lt;&gt;0")</f>
        <v>1</v>
      </c>
    </row>
    <row r="500" spans="2:19" x14ac:dyDescent="0.3">
      <c r="D500" s="68"/>
      <c r="E500" s="68"/>
      <c r="F500" s="68"/>
      <c r="G500" s="68"/>
      <c r="H500" s="68"/>
      <c r="I500" s="68"/>
      <c r="J500" s="68"/>
      <c r="K500" s="68"/>
      <c r="L500" s="68"/>
      <c r="M500" s="68"/>
      <c r="N500" s="68"/>
      <c r="O500" s="68"/>
      <c r="P500" s="68"/>
      <c r="Q500" s="67"/>
    </row>
    <row r="501" spans="2:19" x14ac:dyDescent="0.3">
      <c r="B501" t="s">
        <v>1221</v>
      </c>
      <c r="C501" t="s">
        <v>1274</v>
      </c>
      <c r="D501" s="3" t="s">
        <v>1096</v>
      </c>
      <c r="E501" s="3" t="s">
        <v>1097</v>
      </c>
      <c r="F501" s="3" t="s">
        <v>1098</v>
      </c>
      <c r="G501" s="3" t="s">
        <v>1099</v>
      </c>
      <c r="H501" s="3" t="s">
        <v>1100</v>
      </c>
      <c r="I501" s="3" t="s">
        <v>1101</v>
      </c>
      <c r="J501" s="3" t="s">
        <v>1102</v>
      </c>
      <c r="K501" s="3" t="s">
        <v>1103</v>
      </c>
      <c r="L501" s="3" t="s">
        <v>1104</v>
      </c>
      <c r="M501" s="3" t="s">
        <v>1105</v>
      </c>
      <c r="N501" s="3" t="s">
        <v>1106</v>
      </c>
      <c r="O501" s="3" t="s">
        <v>1107</v>
      </c>
      <c r="P501" s="3" t="s">
        <v>1108</v>
      </c>
      <c r="Q501" s="57" t="s">
        <v>218</v>
      </c>
      <c r="R501" s="57" t="s">
        <v>1244</v>
      </c>
    </row>
    <row r="502" spans="2:19" outlineLevel="1" x14ac:dyDescent="0.3">
      <c r="B502" t="s">
        <v>1026</v>
      </c>
      <c r="C502" t="s">
        <v>892</v>
      </c>
      <c r="D502" s="68"/>
      <c r="E502" s="68"/>
      <c r="F502" s="68"/>
      <c r="G502" s="68"/>
      <c r="H502" s="68"/>
      <c r="I502" s="68">
        <v>32</v>
      </c>
      <c r="J502" s="68"/>
      <c r="K502" s="68"/>
      <c r="L502" s="68"/>
      <c r="M502" s="68"/>
      <c r="N502" s="68"/>
      <c r="O502" s="68"/>
      <c r="P502" s="68"/>
      <c r="Q502" s="67">
        <f>SUM($C502:P502)</f>
        <v>32</v>
      </c>
    </row>
    <row r="503" spans="2:19" outlineLevel="1" x14ac:dyDescent="0.3">
      <c r="B503" t="s">
        <v>1027</v>
      </c>
      <c r="C503" t="s">
        <v>892</v>
      </c>
      <c r="D503" s="68"/>
      <c r="E503" s="68"/>
      <c r="F503" s="68"/>
      <c r="G503" s="68"/>
      <c r="H503" s="68"/>
      <c r="I503" s="68">
        <v>35</v>
      </c>
      <c r="J503" s="68"/>
      <c r="K503" s="68"/>
      <c r="L503" s="68"/>
      <c r="M503" s="68"/>
      <c r="N503" s="68"/>
      <c r="O503" s="68"/>
      <c r="P503" s="68"/>
      <c r="Q503" s="67">
        <f>SUM($C503:P503)</f>
        <v>35</v>
      </c>
    </row>
    <row r="504" spans="2:19" outlineLevel="1" x14ac:dyDescent="0.3">
      <c r="B504" s="101" t="s">
        <v>1222</v>
      </c>
      <c r="D504" s="102">
        <v>0</v>
      </c>
      <c r="E504" s="102">
        <v>0</v>
      </c>
      <c r="F504" s="102">
        <v>0</v>
      </c>
      <c r="G504" s="102">
        <v>0</v>
      </c>
      <c r="H504" s="102">
        <v>0</v>
      </c>
      <c r="I504" s="102">
        <v>32</v>
      </c>
      <c r="J504" s="102">
        <v>0</v>
      </c>
      <c r="K504" s="102">
        <v>0</v>
      </c>
      <c r="L504" s="102">
        <v>0</v>
      </c>
      <c r="M504" s="102">
        <v>0</v>
      </c>
      <c r="N504" s="102">
        <v>0</v>
      </c>
      <c r="O504" s="102">
        <v>0</v>
      </c>
      <c r="P504" s="102">
        <v>0</v>
      </c>
      <c r="Q504" s="103">
        <v>32</v>
      </c>
    </row>
    <row r="505" spans="2:19" outlineLevel="1" x14ac:dyDescent="0.3">
      <c r="B505" t="s">
        <v>684</v>
      </c>
      <c r="C505" t="s">
        <v>1014</v>
      </c>
      <c r="D505" s="68"/>
      <c r="E505" s="68"/>
      <c r="F505" s="68"/>
      <c r="G505" s="68"/>
      <c r="H505" s="68"/>
      <c r="I505" s="68">
        <v>777.7</v>
      </c>
      <c r="J505" s="68"/>
      <c r="K505" s="68"/>
      <c r="L505" s="68"/>
      <c r="M505" s="68"/>
      <c r="N505" s="68"/>
      <c r="O505" s="68"/>
      <c r="P505" s="68"/>
      <c r="Q505" s="67">
        <f>SUM($C505:P505)</f>
        <v>777.7</v>
      </c>
      <c r="R505" s="106">
        <f t="shared" ref="R505:R514" si="58">Q505/$Q$514</f>
        <v>0.67756296883576261</v>
      </c>
    </row>
    <row r="506" spans="2:19" outlineLevel="1" x14ac:dyDescent="0.3">
      <c r="B506" t="s">
        <v>994</v>
      </c>
      <c r="C506" t="s">
        <v>1232</v>
      </c>
      <c r="D506" s="68"/>
      <c r="E506" s="68"/>
      <c r="F506" s="68"/>
      <c r="G506" s="68"/>
      <c r="H506" s="68"/>
      <c r="I506" s="68">
        <v>127.09</v>
      </c>
      <c r="J506" s="68"/>
      <c r="K506" s="68"/>
      <c r="L506" s="68"/>
      <c r="M506" s="68"/>
      <c r="N506" s="68"/>
      <c r="O506" s="68"/>
      <c r="P506" s="68"/>
      <c r="Q506" s="67">
        <f>SUM($C506:P506)</f>
        <v>127.09</v>
      </c>
      <c r="R506" s="106">
        <f t="shared" si="58"/>
        <v>0.11072582963782572</v>
      </c>
    </row>
    <row r="507" spans="2:19" outlineLevel="1" x14ac:dyDescent="0.3">
      <c r="B507" t="s">
        <v>1020</v>
      </c>
      <c r="C507" t="s">
        <v>1234</v>
      </c>
      <c r="D507" s="68"/>
      <c r="E507" s="68"/>
      <c r="F507" s="68"/>
      <c r="G507" s="68"/>
      <c r="H507" s="68"/>
      <c r="I507" s="68">
        <v>62.22</v>
      </c>
      <c r="J507" s="68"/>
      <c r="K507" s="68"/>
      <c r="L507" s="68"/>
      <c r="M507" s="68"/>
      <c r="N507" s="68"/>
      <c r="O507" s="68"/>
      <c r="P507" s="68"/>
      <c r="Q507" s="67">
        <f>SUM($C507:P507)</f>
        <v>62.22</v>
      </c>
      <c r="R507" s="106">
        <f t="shared" si="58"/>
        <v>5.420852246491082E-2</v>
      </c>
    </row>
    <row r="508" spans="2:19" outlineLevel="1" x14ac:dyDescent="0.3">
      <c r="B508" t="s">
        <v>1050</v>
      </c>
      <c r="C508" t="s">
        <v>1236</v>
      </c>
      <c r="D508" s="68"/>
      <c r="E508" s="68"/>
      <c r="F508" s="68"/>
      <c r="G508" s="68"/>
      <c r="H508" s="68"/>
      <c r="I508" s="68">
        <v>11.67</v>
      </c>
      <c r="J508" s="68"/>
      <c r="K508" s="68"/>
      <c r="L508" s="68"/>
      <c r="M508" s="68"/>
      <c r="N508" s="68"/>
      <c r="O508" s="68"/>
      <c r="P508" s="68"/>
      <c r="Q508" s="67">
        <f>SUM($C508:P508)</f>
        <v>11.67</v>
      </c>
      <c r="R508" s="106">
        <f t="shared" si="58"/>
        <v>1.0167365110342483E-2</v>
      </c>
    </row>
    <row r="509" spans="2:19" outlineLevel="1" x14ac:dyDescent="0.3">
      <c r="B509" t="s">
        <v>996</v>
      </c>
      <c r="C509" t="s">
        <v>1237</v>
      </c>
      <c r="D509" s="68"/>
      <c r="E509" s="68"/>
      <c r="F509" s="68"/>
      <c r="G509" s="68"/>
      <c r="H509" s="68"/>
      <c r="I509" s="68">
        <v>55.03</v>
      </c>
      <c r="J509" s="68"/>
      <c r="K509" s="68"/>
      <c r="L509" s="68"/>
      <c r="M509" s="68"/>
      <c r="N509" s="68"/>
      <c r="O509" s="68"/>
      <c r="P509" s="68"/>
      <c r="Q509" s="67">
        <f>SUM($C509:P509)</f>
        <v>55.03</v>
      </c>
      <c r="R509" s="106">
        <f t="shared" si="58"/>
        <v>4.794431037036391E-2</v>
      </c>
    </row>
    <row r="510" spans="2:19" outlineLevel="1" x14ac:dyDescent="0.3">
      <c r="B510" t="s">
        <v>997</v>
      </c>
      <c r="C510" t="s">
        <v>1238</v>
      </c>
      <c r="D510" s="68"/>
      <c r="E510" s="68"/>
      <c r="F510" s="68"/>
      <c r="G510" s="68"/>
      <c r="H510" s="68"/>
      <c r="I510" s="68">
        <v>3.95</v>
      </c>
      <c r="J510" s="68"/>
      <c r="K510" s="68"/>
      <c r="L510" s="68"/>
      <c r="M510" s="68"/>
      <c r="N510" s="68"/>
      <c r="O510" s="68"/>
      <c r="P510" s="68"/>
      <c r="Q510" s="67">
        <f>SUM($C510:P510)</f>
        <v>3.95</v>
      </c>
      <c r="R510" s="106">
        <f t="shared" si="58"/>
        <v>3.4413960741947565E-3</v>
      </c>
    </row>
    <row r="511" spans="2:19" outlineLevel="1" x14ac:dyDescent="0.3">
      <c r="B511" t="s">
        <v>999</v>
      </c>
      <c r="C511" t="s">
        <v>1239</v>
      </c>
      <c r="D511" s="68"/>
      <c r="E511" s="68"/>
      <c r="F511" s="68"/>
      <c r="G511" s="68"/>
      <c r="H511" s="68"/>
      <c r="I511" s="68">
        <v>56.27</v>
      </c>
      <c r="J511" s="68"/>
      <c r="K511" s="68"/>
      <c r="L511" s="68"/>
      <c r="M511" s="68"/>
      <c r="N511" s="68"/>
      <c r="O511" s="68"/>
      <c r="P511" s="68"/>
      <c r="Q511" s="67">
        <f>SUM($C511:P511)</f>
        <v>56.27</v>
      </c>
      <c r="R511" s="106">
        <f t="shared" si="58"/>
        <v>4.9024647365807326E-2</v>
      </c>
    </row>
    <row r="512" spans="2:19" outlineLevel="1" x14ac:dyDescent="0.3">
      <c r="B512" t="s">
        <v>1000</v>
      </c>
      <c r="C512" t="s">
        <v>1240</v>
      </c>
      <c r="D512" s="68"/>
      <c r="E512" s="68"/>
      <c r="F512" s="68"/>
      <c r="G512" s="68"/>
      <c r="H512" s="68"/>
      <c r="I512" s="68">
        <v>2.7</v>
      </c>
      <c r="J512" s="68"/>
      <c r="K512" s="68"/>
      <c r="L512" s="68"/>
      <c r="M512" s="68"/>
      <c r="N512" s="68"/>
      <c r="O512" s="68"/>
      <c r="P512" s="68"/>
      <c r="Q512" s="67">
        <f>SUM($C512:P512)</f>
        <v>2.7</v>
      </c>
      <c r="R512" s="106">
        <f t="shared" si="58"/>
        <v>2.3523466836267957E-3</v>
      </c>
    </row>
    <row r="513" spans="2:19" outlineLevel="1" x14ac:dyDescent="0.3">
      <c r="B513" t="s">
        <v>1241</v>
      </c>
      <c r="C513" t="s">
        <v>1242</v>
      </c>
      <c r="D513" s="68"/>
      <c r="E513" s="68"/>
      <c r="F513" s="68"/>
      <c r="G513" s="68"/>
      <c r="H513" s="68"/>
      <c r="I513" s="68">
        <v>51.16</v>
      </c>
      <c r="J513" s="68"/>
      <c r="K513" s="68"/>
      <c r="L513" s="68"/>
      <c r="M513" s="68"/>
      <c r="N513" s="68"/>
      <c r="O513" s="68"/>
      <c r="P513" s="68"/>
      <c r="Q513" s="67">
        <f>SUM($C513:P513)</f>
        <v>51.16</v>
      </c>
      <c r="R513" s="106">
        <f t="shared" si="58"/>
        <v>4.4572613457165497E-2</v>
      </c>
    </row>
    <row r="514" spans="2:19" x14ac:dyDescent="0.3">
      <c r="B514" s="101" t="s">
        <v>1223</v>
      </c>
      <c r="C514" s="1" t="s">
        <v>1093</v>
      </c>
      <c r="D514" s="67">
        <f t="shared" ref="D514:Q514" si="59">SUM(D505:D513)</f>
        <v>0</v>
      </c>
      <c r="E514" s="67">
        <f t="shared" si="59"/>
        <v>0</v>
      </c>
      <c r="F514" s="67">
        <f t="shared" si="59"/>
        <v>0</v>
      </c>
      <c r="G514" s="67">
        <f t="shared" si="59"/>
        <v>0</v>
      </c>
      <c r="H514" s="67">
        <f t="shared" si="59"/>
        <v>0</v>
      </c>
      <c r="I514" s="67">
        <f t="shared" si="59"/>
        <v>1147.7900000000002</v>
      </c>
      <c r="J514" s="67">
        <f t="shared" si="59"/>
        <v>0</v>
      </c>
      <c r="K514" s="67">
        <f t="shared" si="59"/>
        <v>0</v>
      </c>
      <c r="L514" s="67">
        <f t="shared" si="59"/>
        <v>0</v>
      </c>
      <c r="M514" s="67">
        <f t="shared" si="59"/>
        <v>0</v>
      </c>
      <c r="N514" s="67">
        <f t="shared" si="59"/>
        <v>0</v>
      </c>
      <c r="O514" s="67">
        <f t="shared" si="59"/>
        <v>0</v>
      </c>
      <c r="P514" s="67">
        <f t="shared" si="59"/>
        <v>0</v>
      </c>
      <c r="Q514" s="67">
        <f t="shared" si="59"/>
        <v>1147.7900000000002</v>
      </c>
      <c r="R514" s="106">
        <f t="shared" si="58"/>
        <v>1</v>
      </c>
      <c r="S514">
        <f>COUNTIF($D514:$P514,"&lt;&gt;0")</f>
        <v>1</v>
      </c>
    </row>
    <row r="515" spans="2:19" x14ac:dyDescent="0.3">
      <c r="D515" s="68"/>
      <c r="E515" s="68"/>
      <c r="F515" s="68"/>
      <c r="G515" s="68"/>
      <c r="H515" s="68"/>
      <c r="I515" s="68"/>
      <c r="J515" s="68"/>
      <c r="K515" s="68"/>
      <c r="L515" s="68"/>
      <c r="M515" s="68"/>
      <c r="N515" s="68"/>
      <c r="O515" s="68"/>
      <c r="P515" s="68"/>
      <c r="Q515" s="67"/>
    </row>
  </sheetData>
  <pageMargins left="0.7" right="0.7" top="0.75" bottom="0.75" header="0.3" footer="0.3"/>
  <pageSetup fitToHeight="0" orientation="landscape" r:id="rId1"/>
  <drawing r:id="rId2"/>
  <tableParts count="30">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R36"/>
  <sheetViews>
    <sheetView showGridLines="0" workbookViewId="0">
      <pane ySplit="5" topLeftCell="A6" activePane="bottomLeft" state="frozen"/>
      <selection pane="bottomLeft" activeCell="A6" sqref="A6"/>
    </sheetView>
  </sheetViews>
  <sheetFormatPr defaultRowHeight="14.4" x14ac:dyDescent="0.3"/>
  <cols>
    <col min="1" max="1" width="1.109375" customWidth="1"/>
    <col min="2" max="2" width="29.88671875" bestFit="1" customWidth="1"/>
    <col min="3" max="3" width="8.88671875" bestFit="1" customWidth="1"/>
    <col min="4" max="16" width="12.6640625" customWidth="1"/>
    <col min="17" max="17" width="15.6640625" style="1" customWidth="1"/>
    <col min="18" max="18" width="9.109375" style="1"/>
  </cols>
  <sheetData>
    <row r="1" spans="2:18" ht="15" customHeight="1" x14ac:dyDescent="0.3"/>
    <row r="2" spans="2:18" ht="15" customHeight="1" x14ac:dyDescent="0.3"/>
    <row r="3" spans="2:18" ht="15" customHeight="1" x14ac:dyDescent="0.3"/>
    <row r="4" spans="2:18" ht="15" customHeight="1" x14ac:dyDescent="0.3"/>
    <row r="5" spans="2:18" x14ac:dyDescent="0.3">
      <c r="B5" t="s">
        <v>892</v>
      </c>
      <c r="C5" t="s">
        <v>1229</v>
      </c>
      <c r="D5" s="3" t="s">
        <v>1096</v>
      </c>
      <c r="E5" s="3" t="s">
        <v>1097</v>
      </c>
      <c r="F5" s="3" t="s">
        <v>1098</v>
      </c>
      <c r="G5" s="3" t="s">
        <v>1099</v>
      </c>
      <c r="H5" s="3" t="s">
        <v>1100</v>
      </c>
      <c r="I5" s="3" t="s">
        <v>1101</v>
      </c>
      <c r="J5" s="3" t="s">
        <v>1102</v>
      </c>
      <c r="K5" s="3" t="s">
        <v>1103</v>
      </c>
      <c r="L5" s="3" t="s">
        <v>1104</v>
      </c>
      <c r="M5" s="3" t="s">
        <v>1105</v>
      </c>
      <c r="N5" s="3" t="s">
        <v>1106</v>
      </c>
      <c r="O5" s="3" t="s">
        <v>1107</v>
      </c>
      <c r="P5" s="3" t="s">
        <v>1108</v>
      </c>
      <c r="Q5" s="57" t="s">
        <v>218</v>
      </c>
      <c r="R5" s="57" t="s">
        <v>1244</v>
      </c>
    </row>
    <row r="6" spans="2:18" x14ac:dyDescent="0.3">
      <c r="B6" t="s">
        <v>1026</v>
      </c>
      <c r="C6" t="s">
        <v>892</v>
      </c>
      <c r="D6" s="68">
        <v>1030.4000000000001</v>
      </c>
      <c r="E6" s="68">
        <v>1251.4000000000001</v>
      </c>
      <c r="F6" s="68">
        <v>1919.8</v>
      </c>
      <c r="G6" s="68">
        <v>2131.6</v>
      </c>
      <c r="H6" s="68">
        <v>2539.25</v>
      </c>
      <c r="I6" s="68">
        <v>2974.74</v>
      </c>
      <c r="J6" s="68"/>
      <c r="K6" s="68"/>
      <c r="L6" s="68"/>
      <c r="M6" s="68"/>
      <c r="N6" s="68"/>
      <c r="O6" s="68"/>
      <c r="P6" s="68"/>
      <c r="Q6" s="67">
        <f>SUM($C6:P6)</f>
        <v>11847.19</v>
      </c>
    </row>
    <row r="7" spans="2:18" x14ac:dyDescent="0.3">
      <c r="B7" t="s">
        <v>1027</v>
      </c>
      <c r="C7" t="s">
        <v>892</v>
      </c>
      <c r="D7" s="68">
        <v>1070</v>
      </c>
      <c r="E7" s="68">
        <v>1357</v>
      </c>
      <c r="F7" s="68">
        <v>1815</v>
      </c>
      <c r="G7" s="68">
        <v>2108</v>
      </c>
      <c r="H7" s="68">
        <v>2605</v>
      </c>
      <c r="I7" s="68">
        <v>2935</v>
      </c>
      <c r="J7" s="68"/>
      <c r="K7" s="68"/>
      <c r="L7" s="68"/>
      <c r="M7" s="68"/>
      <c r="N7" s="68"/>
      <c r="O7" s="68"/>
      <c r="P7" s="68"/>
      <c r="Q7" s="67">
        <f>SUM($C7:P7)</f>
        <v>11890</v>
      </c>
    </row>
    <row r="8" spans="2:18" x14ac:dyDescent="0.3">
      <c r="B8" t="s">
        <v>1052</v>
      </c>
      <c r="C8" t="s">
        <v>892</v>
      </c>
      <c r="D8" s="68">
        <v>20</v>
      </c>
      <c r="E8" s="68">
        <v>15</v>
      </c>
      <c r="F8" s="68">
        <v>150</v>
      </c>
      <c r="G8" s="68">
        <v>81</v>
      </c>
      <c r="H8" s="68">
        <v>165</v>
      </c>
      <c r="I8" s="68">
        <v>124</v>
      </c>
      <c r="J8" s="68"/>
      <c r="K8" s="68"/>
      <c r="L8" s="68"/>
      <c r="M8" s="68"/>
      <c r="N8" s="68"/>
      <c r="O8" s="68"/>
      <c r="P8" s="68"/>
      <c r="Q8" s="67">
        <f>SUM($C8:P8)</f>
        <v>555</v>
      </c>
    </row>
    <row r="9" spans="2:18" x14ac:dyDescent="0.3">
      <c r="B9" t="s">
        <v>1028</v>
      </c>
      <c r="C9" t="s">
        <v>892</v>
      </c>
      <c r="D9" s="68"/>
      <c r="E9" s="68"/>
      <c r="F9" s="68"/>
      <c r="G9" s="68">
        <v>15</v>
      </c>
      <c r="H9" s="68">
        <v>20</v>
      </c>
      <c r="I9" s="68">
        <v>19</v>
      </c>
      <c r="J9" s="68"/>
      <c r="K9" s="68"/>
      <c r="L9" s="68"/>
      <c r="M9" s="68"/>
      <c r="N9" s="68"/>
      <c r="O9" s="68"/>
      <c r="P9" s="68"/>
      <c r="Q9" s="67">
        <f>SUM($C9:P9)</f>
        <v>54</v>
      </c>
    </row>
    <row r="10" spans="2:18" x14ac:dyDescent="0.3">
      <c r="B10" t="s">
        <v>1045</v>
      </c>
      <c r="C10" t="s">
        <v>892</v>
      </c>
      <c r="D10" s="68"/>
      <c r="E10" s="68"/>
      <c r="F10" s="68"/>
      <c r="G10" s="68">
        <v>15</v>
      </c>
      <c r="H10" s="68">
        <v>20</v>
      </c>
      <c r="I10" s="68"/>
      <c r="J10" s="68"/>
      <c r="K10" s="68"/>
      <c r="L10" s="68"/>
      <c r="M10" s="68"/>
      <c r="N10" s="68"/>
      <c r="O10" s="68"/>
      <c r="P10" s="68"/>
      <c r="Q10" s="67">
        <f>SUM($C10:P10)</f>
        <v>35</v>
      </c>
    </row>
    <row r="11" spans="2:18" x14ac:dyDescent="0.3">
      <c r="B11" t="s">
        <v>1032</v>
      </c>
      <c r="C11" t="s">
        <v>892</v>
      </c>
      <c r="D11" s="68"/>
      <c r="E11" s="68"/>
      <c r="F11" s="68"/>
      <c r="G11" s="68">
        <v>11</v>
      </c>
      <c r="H11" s="68">
        <v>30.05</v>
      </c>
      <c r="I11" s="68">
        <v>43.54</v>
      </c>
      <c r="J11" s="68"/>
      <c r="K11" s="68"/>
      <c r="L11" s="68"/>
      <c r="M11" s="68"/>
      <c r="N11" s="68"/>
      <c r="O11" s="68"/>
      <c r="P11" s="68"/>
      <c r="Q11" s="67">
        <f>SUM($C11:P11)</f>
        <v>84.59</v>
      </c>
    </row>
    <row r="12" spans="2:18" x14ac:dyDescent="0.3">
      <c r="B12" s="104" t="s">
        <v>1230</v>
      </c>
      <c r="D12" s="68"/>
      <c r="E12" s="68"/>
      <c r="F12" s="68"/>
      <c r="G12" s="68"/>
      <c r="H12" s="68"/>
      <c r="I12" s="68"/>
      <c r="J12" s="68"/>
      <c r="K12" s="68"/>
      <c r="L12" s="68"/>
      <c r="M12" s="68"/>
      <c r="N12" s="68"/>
      <c r="O12" s="68"/>
      <c r="P12" s="68"/>
      <c r="Q12" s="67"/>
    </row>
    <row r="13" spans="2:18" x14ac:dyDescent="0.3">
      <c r="B13" t="s">
        <v>684</v>
      </c>
      <c r="C13" t="s">
        <v>1014</v>
      </c>
      <c r="D13" s="68">
        <v>20273.8</v>
      </c>
      <c r="E13" s="68">
        <v>23506.51</v>
      </c>
      <c r="F13" s="68">
        <v>29057.33</v>
      </c>
      <c r="G13" s="68">
        <v>38453.279999999999</v>
      </c>
      <c r="H13" s="68">
        <v>47561.55</v>
      </c>
      <c r="I13" s="68">
        <v>53499.49</v>
      </c>
      <c r="J13" s="68"/>
      <c r="K13" s="68"/>
      <c r="L13" s="68"/>
      <c r="M13" s="68"/>
      <c r="N13" s="68"/>
      <c r="O13" s="68"/>
      <c r="P13" s="68"/>
      <c r="Q13" s="67">
        <f>SUM($C13:P13)</f>
        <v>212351.96</v>
      </c>
      <c r="R13" s="106">
        <f t="shared" ref="R13:R35" si="0">Q13/$Q$35</f>
        <v>0.7035590615566254</v>
      </c>
    </row>
    <row r="14" spans="2:18" x14ac:dyDescent="0.3">
      <c r="B14" t="s">
        <v>1068</v>
      </c>
      <c r="C14" t="s">
        <v>1069</v>
      </c>
      <c r="D14" s="68"/>
      <c r="E14" s="68"/>
      <c r="F14" s="68"/>
      <c r="G14" s="68">
        <v>50</v>
      </c>
      <c r="H14" s="68">
        <v>50</v>
      </c>
      <c r="I14" s="68">
        <v>50</v>
      </c>
      <c r="J14" s="68"/>
      <c r="K14" s="68"/>
      <c r="L14" s="68"/>
      <c r="M14" s="68"/>
      <c r="N14" s="68"/>
      <c r="O14" s="68"/>
      <c r="P14" s="68"/>
      <c r="Q14" s="67">
        <f>SUM($C14:P14)</f>
        <v>150</v>
      </c>
      <c r="R14" s="106">
        <f t="shared" si="0"/>
        <v>4.9697614862369917E-4</v>
      </c>
    </row>
    <row r="15" spans="2:18" x14ac:dyDescent="0.3">
      <c r="B15" t="s">
        <v>1065</v>
      </c>
      <c r="C15" t="s">
        <v>1066</v>
      </c>
      <c r="D15" s="68"/>
      <c r="E15" s="68"/>
      <c r="F15" s="68">
        <v>100</v>
      </c>
      <c r="G15" s="68">
        <v>100</v>
      </c>
      <c r="H15" s="68">
        <v>100</v>
      </c>
      <c r="I15" s="68">
        <v>100</v>
      </c>
      <c r="J15" s="68"/>
      <c r="K15" s="68"/>
      <c r="L15" s="68"/>
      <c r="M15" s="68"/>
      <c r="N15" s="68"/>
      <c r="O15" s="68"/>
      <c r="P15" s="68"/>
      <c r="Q15" s="67">
        <f>SUM($C15:P15)</f>
        <v>400</v>
      </c>
      <c r="R15" s="106">
        <f t="shared" si="0"/>
        <v>1.3252697296631977E-3</v>
      </c>
    </row>
    <row r="16" spans="2:18" x14ac:dyDescent="0.3">
      <c r="B16" t="s">
        <v>1015</v>
      </c>
      <c r="C16" t="s">
        <v>1016</v>
      </c>
      <c r="D16" s="68">
        <v>600</v>
      </c>
      <c r="E16" s="68"/>
      <c r="F16" s="68">
        <v>1730</v>
      </c>
      <c r="G16" s="68">
        <v>100</v>
      </c>
      <c r="H16" s="68">
        <v>700</v>
      </c>
      <c r="I16" s="68">
        <v>100</v>
      </c>
      <c r="J16" s="68"/>
      <c r="K16" s="68"/>
      <c r="L16" s="68"/>
      <c r="M16" s="68"/>
      <c r="N16" s="68"/>
      <c r="O16" s="68"/>
      <c r="P16" s="68"/>
      <c r="Q16" s="67">
        <f>SUM($C16:P16)</f>
        <v>3230</v>
      </c>
      <c r="R16" s="106">
        <f t="shared" si="0"/>
        <v>1.0701553067030321E-2</v>
      </c>
    </row>
    <row r="17" spans="2:18" x14ac:dyDescent="0.3">
      <c r="B17" t="s">
        <v>686</v>
      </c>
      <c r="C17" t="s">
        <v>1031</v>
      </c>
      <c r="D17" s="68"/>
      <c r="E17" s="68"/>
      <c r="F17" s="68"/>
      <c r="G17" s="68">
        <v>232.05</v>
      </c>
      <c r="H17" s="68">
        <v>430.53</v>
      </c>
      <c r="I17" s="68">
        <v>942.68</v>
      </c>
      <c r="J17" s="68"/>
      <c r="K17" s="68"/>
      <c r="L17" s="68"/>
      <c r="M17" s="68"/>
      <c r="N17" s="68"/>
      <c r="O17" s="68"/>
      <c r="P17" s="68"/>
      <c r="Q17" s="67">
        <f>SUM($C17:P17)</f>
        <v>1605.2599999999998</v>
      </c>
      <c r="R17" s="106">
        <f t="shared" si="0"/>
        <v>5.3185062155978614E-3</v>
      </c>
    </row>
    <row r="18" spans="2:18" x14ac:dyDescent="0.3">
      <c r="B18" t="s">
        <v>683</v>
      </c>
      <c r="C18" t="s">
        <v>1017</v>
      </c>
      <c r="D18" s="68"/>
      <c r="E18" s="68"/>
      <c r="F18" s="68"/>
      <c r="G18" s="68">
        <v>204.4</v>
      </c>
      <c r="H18" s="68">
        <v>423</v>
      </c>
      <c r="I18" s="68">
        <v>334.31</v>
      </c>
      <c r="J18" s="68"/>
      <c r="K18" s="68"/>
      <c r="L18" s="68"/>
      <c r="M18" s="68"/>
      <c r="N18" s="68"/>
      <c r="O18" s="68"/>
      <c r="P18" s="68"/>
      <c r="Q18" s="67">
        <f>SUM($C18:P18)</f>
        <v>961.71</v>
      </c>
      <c r="R18" s="106">
        <f t="shared" si="0"/>
        <v>3.1863128792859849E-3</v>
      </c>
    </row>
    <row r="19" spans="2:18" x14ac:dyDescent="0.3">
      <c r="B19" t="s">
        <v>685</v>
      </c>
      <c r="C19" t="s">
        <v>1044</v>
      </c>
      <c r="D19" s="68"/>
      <c r="E19" s="68"/>
      <c r="F19" s="68"/>
      <c r="G19" s="68">
        <v>87.06</v>
      </c>
      <c r="H19" s="68">
        <v>116.08</v>
      </c>
      <c r="I19" s="68"/>
      <c r="J19" s="68"/>
      <c r="K19" s="68"/>
      <c r="L19" s="68"/>
      <c r="M19" s="68"/>
      <c r="N19" s="68"/>
      <c r="O19" s="68"/>
      <c r="P19" s="68"/>
      <c r="Q19" s="67">
        <f>SUM($C19:P19)</f>
        <v>203.14</v>
      </c>
      <c r="R19" s="106">
        <f t="shared" si="0"/>
        <v>6.7303823220945494E-4</v>
      </c>
    </row>
    <row r="20" spans="2:18" x14ac:dyDescent="0.3">
      <c r="B20" t="s">
        <v>1035</v>
      </c>
      <c r="C20" t="s">
        <v>1036</v>
      </c>
      <c r="D20" s="68"/>
      <c r="E20" s="68">
        <v>27.5</v>
      </c>
      <c r="F20" s="68"/>
      <c r="G20" s="68"/>
      <c r="H20" s="68"/>
      <c r="I20" s="68"/>
      <c r="J20" s="68"/>
      <c r="K20" s="68"/>
      <c r="L20" s="68"/>
      <c r="M20" s="68"/>
      <c r="N20" s="68"/>
      <c r="O20" s="68"/>
      <c r="P20" s="68"/>
      <c r="Q20" s="67">
        <f>SUM($C20:P20)</f>
        <v>27.5</v>
      </c>
      <c r="R20" s="106">
        <f t="shared" si="0"/>
        <v>9.1112293914344839E-5</v>
      </c>
    </row>
    <row r="21" spans="2:18" x14ac:dyDescent="0.3">
      <c r="B21" t="s">
        <v>1037</v>
      </c>
      <c r="C21" t="s">
        <v>1036</v>
      </c>
      <c r="D21" s="68"/>
      <c r="E21" s="68"/>
      <c r="F21" s="68">
        <v>42.5</v>
      </c>
      <c r="G21" s="68">
        <v>117.5</v>
      </c>
      <c r="H21" s="68">
        <v>117.5</v>
      </c>
      <c r="I21" s="68">
        <v>127.5</v>
      </c>
      <c r="J21" s="68"/>
      <c r="K21" s="68"/>
      <c r="L21" s="68"/>
      <c r="M21" s="68"/>
      <c r="N21" s="68"/>
      <c r="O21" s="68"/>
      <c r="P21" s="68"/>
      <c r="Q21" s="67">
        <f>SUM($C21:P21)</f>
        <v>405</v>
      </c>
      <c r="R21" s="106">
        <f t="shared" si="0"/>
        <v>1.3418356012839877E-3</v>
      </c>
    </row>
    <row r="22" spans="2:18" x14ac:dyDescent="0.3">
      <c r="B22" t="s">
        <v>1078</v>
      </c>
      <c r="C22" t="s">
        <v>1079</v>
      </c>
      <c r="D22" s="68"/>
      <c r="E22" s="68"/>
      <c r="F22" s="68"/>
      <c r="G22" s="68">
        <v>15</v>
      </c>
      <c r="H22" s="68">
        <v>15</v>
      </c>
      <c r="I22" s="68">
        <v>15</v>
      </c>
      <c r="J22" s="68"/>
      <c r="K22" s="68"/>
      <c r="L22" s="68"/>
      <c r="M22" s="68"/>
      <c r="N22" s="68"/>
      <c r="O22" s="68"/>
      <c r="P22" s="68"/>
      <c r="Q22" s="67">
        <f>SUM($C22:P22)</f>
        <v>45</v>
      </c>
      <c r="R22" s="106">
        <f t="shared" si="0"/>
        <v>1.4909284458710975E-4</v>
      </c>
    </row>
    <row r="23" spans="2:18" x14ac:dyDescent="0.3">
      <c r="B23" t="s">
        <v>1056</v>
      </c>
      <c r="C23" t="s">
        <v>1057</v>
      </c>
      <c r="D23" s="68"/>
      <c r="E23" s="68">
        <v>5</v>
      </c>
      <c r="F23" s="68">
        <v>5</v>
      </c>
      <c r="G23" s="68">
        <v>5</v>
      </c>
      <c r="H23" s="68">
        <v>5</v>
      </c>
      <c r="I23" s="68">
        <v>10</v>
      </c>
      <c r="J23" s="68"/>
      <c r="K23" s="68"/>
      <c r="L23" s="68"/>
      <c r="M23" s="68"/>
      <c r="N23" s="68"/>
      <c r="O23" s="68"/>
      <c r="P23" s="68"/>
      <c r="Q23" s="67">
        <f>SUM($C23:P23)</f>
        <v>30</v>
      </c>
      <c r="R23" s="106">
        <f t="shared" si="0"/>
        <v>9.9395229724739834E-5</v>
      </c>
    </row>
    <row r="24" spans="2:18" x14ac:dyDescent="0.3">
      <c r="B24" t="s">
        <v>1048</v>
      </c>
      <c r="C24" t="s">
        <v>1049</v>
      </c>
      <c r="D24" s="68"/>
      <c r="E24" s="68"/>
      <c r="F24" s="68">
        <v>30</v>
      </c>
      <c r="G24" s="68">
        <v>25</v>
      </c>
      <c r="H24" s="68">
        <v>67</v>
      </c>
      <c r="I24" s="68">
        <v>15</v>
      </c>
      <c r="J24" s="68"/>
      <c r="K24" s="68"/>
      <c r="L24" s="68"/>
      <c r="M24" s="68"/>
      <c r="N24" s="68"/>
      <c r="O24" s="68"/>
      <c r="P24" s="68"/>
      <c r="Q24" s="67">
        <f>SUM($C24:P24)</f>
        <v>137</v>
      </c>
      <c r="R24" s="106">
        <f t="shared" si="0"/>
        <v>4.5390488240964523E-4</v>
      </c>
    </row>
    <row r="25" spans="2:18" x14ac:dyDescent="0.3">
      <c r="B25" t="s">
        <v>994</v>
      </c>
      <c r="C25" t="s">
        <v>1232</v>
      </c>
      <c r="D25" s="68"/>
      <c r="E25" s="68"/>
      <c r="F25" s="68"/>
      <c r="G25" s="68">
        <v>5467.0300000000007</v>
      </c>
      <c r="H25" s="68">
        <v>7040.59</v>
      </c>
      <c r="I25" s="68">
        <v>8026.3000000000011</v>
      </c>
      <c r="J25" s="68"/>
      <c r="K25" s="68"/>
      <c r="L25" s="68"/>
      <c r="M25" s="68"/>
      <c r="N25" s="68"/>
      <c r="O25" s="68"/>
      <c r="P25" s="68"/>
      <c r="Q25" s="67">
        <f>SUM($C25:P25)</f>
        <v>20533.920000000002</v>
      </c>
      <c r="R25" s="106">
        <f t="shared" si="0"/>
        <v>6.8032456518314327E-2</v>
      </c>
    </row>
    <row r="26" spans="2:18" x14ac:dyDescent="0.3">
      <c r="B26" t="s">
        <v>1020</v>
      </c>
      <c r="C26" t="s">
        <v>1234</v>
      </c>
      <c r="D26" s="68">
        <v>1621.91</v>
      </c>
      <c r="E26" s="68">
        <v>1880.52</v>
      </c>
      <c r="F26" s="68">
        <v>2324.59</v>
      </c>
      <c r="G26" s="68">
        <v>3111.16</v>
      </c>
      <c r="H26" s="68">
        <v>3873.19</v>
      </c>
      <c r="I26" s="68">
        <v>4382.12</v>
      </c>
      <c r="J26" s="68"/>
      <c r="K26" s="68"/>
      <c r="L26" s="68"/>
      <c r="M26" s="68"/>
      <c r="N26" s="68"/>
      <c r="O26" s="68"/>
      <c r="P26" s="68"/>
      <c r="Q26" s="67">
        <f>SUM($C26:P26)</f>
        <v>17193.490000000002</v>
      </c>
      <c r="R26" s="106">
        <f t="shared" si="0"/>
        <v>5.6965029610667239E-2</v>
      </c>
    </row>
    <row r="27" spans="2:18" x14ac:dyDescent="0.3">
      <c r="B27" t="s">
        <v>1235</v>
      </c>
      <c r="C27" t="s">
        <v>1236</v>
      </c>
      <c r="D27" s="68">
        <v>304.10000000000002</v>
      </c>
      <c r="E27" s="68">
        <v>352.6</v>
      </c>
      <c r="F27" s="68"/>
      <c r="G27" s="68"/>
      <c r="H27" s="68"/>
      <c r="I27" s="68"/>
      <c r="J27" s="68"/>
      <c r="K27" s="68"/>
      <c r="L27" s="68"/>
      <c r="M27" s="68"/>
      <c r="N27" s="68"/>
      <c r="O27" s="68"/>
      <c r="P27" s="68"/>
      <c r="Q27" s="67">
        <f>SUM($C27:P27)</f>
        <v>656.7</v>
      </c>
      <c r="R27" s="106">
        <f t="shared" si="0"/>
        <v>2.1757615786745549E-3</v>
      </c>
    </row>
    <row r="28" spans="2:18" x14ac:dyDescent="0.3">
      <c r="B28" t="s">
        <v>1050</v>
      </c>
      <c r="C28" t="s">
        <v>1236</v>
      </c>
      <c r="D28" s="68"/>
      <c r="E28" s="68"/>
      <c r="F28" s="68">
        <v>435.85</v>
      </c>
      <c r="G28" s="68">
        <v>579.85</v>
      </c>
      <c r="H28" s="68">
        <v>719.76</v>
      </c>
      <c r="I28" s="68">
        <v>807.5</v>
      </c>
      <c r="J28" s="68"/>
      <c r="K28" s="68"/>
      <c r="L28" s="68"/>
      <c r="M28" s="68"/>
      <c r="N28" s="68"/>
      <c r="O28" s="68"/>
      <c r="P28" s="68"/>
      <c r="Q28" s="67">
        <f>SUM($C28:P28)</f>
        <v>2542.96</v>
      </c>
      <c r="R28" s="106">
        <f t="shared" si="0"/>
        <v>8.4252697793608129E-3</v>
      </c>
    </row>
    <row r="29" spans="2:18" x14ac:dyDescent="0.3">
      <c r="B29" t="s">
        <v>996</v>
      </c>
      <c r="C29" t="s">
        <v>1237</v>
      </c>
      <c r="D29" s="68">
        <v>1490.73</v>
      </c>
      <c r="E29" s="68">
        <v>1699.12</v>
      </c>
      <c r="F29" s="68">
        <v>2313.96</v>
      </c>
      <c r="G29" s="68">
        <v>2380.34</v>
      </c>
      <c r="H29" s="68">
        <v>4528.2299999999996</v>
      </c>
      <c r="I29" s="68">
        <v>3583.51</v>
      </c>
      <c r="J29" s="68"/>
      <c r="K29" s="68"/>
      <c r="L29" s="68"/>
      <c r="M29" s="68"/>
      <c r="N29" s="68"/>
      <c r="O29" s="68"/>
      <c r="P29" s="68"/>
      <c r="Q29" s="67">
        <f>SUM($C29:P29)</f>
        <v>15995.89</v>
      </c>
      <c r="R29" s="106">
        <f t="shared" si="0"/>
        <v>5.2997172040055614E-2</v>
      </c>
    </row>
    <row r="30" spans="2:18" x14ac:dyDescent="0.3">
      <c r="B30" t="s">
        <v>997</v>
      </c>
      <c r="C30" t="s">
        <v>1238</v>
      </c>
      <c r="D30" s="68">
        <v>106.89</v>
      </c>
      <c r="E30" s="68">
        <v>121.84</v>
      </c>
      <c r="F30" s="68">
        <v>165.93</v>
      </c>
      <c r="G30" s="68">
        <v>170.68</v>
      </c>
      <c r="H30" s="68">
        <v>324.73</v>
      </c>
      <c r="I30" s="68">
        <v>256.97000000000003</v>
      </c>
      <c r="J30" s="68"/>
      <c r="K30" s="68"/>
      <c r="L30" s="68"/>
      <c r="M30" s="68"/>
      <c r="N30" s="68"/>
      <c r="O30" s="68"/>
      <c r="P30" s="68"/>
      <c r="Q30" s="67">
        <f>SUM($C30:P30)</f>
        <v>1147.04</v>
      </c>
      <c r="R30" s="106">
        <f t="shared" si="0"/>
        <v>3.8003434767821856E-3</v>
      </c>
    </row>
    <row r="31" spans="2:18" x14ac:dyDescent="0.3">
      <c r="B31" t="s">
        <v>998</v>
      </c>
      <c r="C31" t="s">
        <v>1243</v>
      </c>
      <c r="D31" s="68">
        <v>447.89</v>
      </c>
      <c r="E31" s="68">
        <v>474</v>
      </c>
      <c r="F31" s="68">
        <v>589.76</v>
      </c>
      <c r="G31" s="68">
        <v>676.01</v>
      </c>
      <c r="H31" s="68">
        <v>1162.3800000000001</v>
      </c>
      <c r="I31" s="68">
        <v>879.28</v>
      </c>
      <c r="J31" s="68"/>
      <c r="K31" s="68"/>
      <c r="L31" s="68"/>
      <c r="M31" s="68"/>
      <c r="N31" s="68"/>
      <c r="O31" s="68"/>
      <c r="P31" s="68"/>
      <c r="Q31" s="67">
        <f>SUM($C31:P31)</f>
        <v>4229.32</v>
      </c>
      <c r="R31" s="106">
        <f t="shared" si="0"/>
        <v>1.4012474432647887E-2</v>
      </c>
    </row>
    <row r="32" spans="2:18" x14ac:dyDescent="0.3">
      <c r="B32" t="s">
        <v>999</v>
      </c>
      <c r="C32" t="s">
        <v>1239</v>
      </c>
      <c r="D32" s="68">
        <v>247.06</v>
      </c>
      <c r="E32" s="68">
        <v>385.7</v>
      </c>
      <c r="F32" s="68">
        <v>684.26</v>
      </c>
      <c r="G32" s="68">
        <v>506.22</v>
      </c>
      <c r="H32" s="68">
        <v>1315.47</v>
      </c>
      <c r="I32" s="68">
        <v>1156.8499999999999</v>
      </c>
      <c r="J32" s="68"/>
      <c r="K32" s="68"/>
      <c r="L32" s="68"/>
      <c r="M32" s="68"/>
      <c r="N32" s="68"/>
      <c r="O32" s="68"/>
      <c r="P32" s="68"/>
      <c r="Q32" s="67">
        <f>SUM($C32:P32)</f>
        <v>4295.5599999999995</v>
      </c>
      <c r="R32" s="106">
        <f t="shared" si="0"/>
        <v>1.4231939099880112E-2</v>
      </c>
    </row>
    <row r="33" spans="2:18" x14ac:dyDescent="0.3">
      <c r="B33" t="s">
        <v>1000</v>
      </c>
      <c r="C33" t="s">
        <v>1240</v>
      </c>
      <c r="D33" s="68">
        <v>73.25</v>
      </c>
      <c r="E33" s="68">
        <v>83.49</v>
      </c>
      <c r="F33" s="68">
        <v>113.7</v>
      </c>
      <c r="G33" s="68">
        <v>116.96</v>
      </c>
      <c r="H33" s="68">
        <v>222.51</v>
      </c>
      <c r="I33" s="68">
        <v>176.06</v>
      </c>
      <c r="J33" s="68"/>
      <c r="K33" s="68"/>
      <c r="L33" s="68"/>
      <c r="M33" s="68"/>
      <c r="N33" s="68"/>
      <c r="O33" s="68"/>
      <c r="P33" s="68"/>
      <c r="Q33" s="67">
        <f>SUM($C33:P33)</f>
        <v>785.97</v>
      </c>
      <c r="R33" s="106">
        <f t="shared" si="0"/>
        <v>2.6040556235584589E-3</v>
      </c>
    </row>
    <row r="34" spans="2:18" x14ac:dyDescent="0.3">
      <c r="B34" t="s">
        <v>1241</v>
      </c>
      <c r="C34" t="s">
        <v>1242</v>
      </c>
      <c r="D34" s="68">
        <v>1385.79</v>
      </c>
      <c r="E34" s="68">
        <v>1579.54</v>
      </c>
      <c r="F34" s="68">
        <v>2158.08</v>
      </c>
      <c r="G34" s="68">
        <v>2219.7800000000002</v>
      </c>
      <c r="H34" s="68">
        <v>4216.46</v>
      </c>
      <c r="I34" s="68">
        <v>3338.28</v>
      </c>
      <c r="J34" s="68"/>
      <c r="K34" s="68"/>
      <c r="L34" s="68"/>
      <c r="M34" s="68"/>
      <c r="N34" s="68"/>
      <c r="O34" s="68"/>
      <c r="P34" s="68"/>
      <c r="Q34" s="67">
        <f>SUM($C34:P34)</f>
        <v>14897.930000000002</v>
      </c>
      <c r="R34" s="106">
        <f t="shared" si="0"/>
        <v>4.9359439159103118E-2</v>
      </c>
    </row>
    <row r="35" spans="2:18" s="1" customFormat="1" x14ac:dyDescent="0.3">
      <c r="C35" s="1" t="s">
        <v>1093</v>
      </c>
      <c r="D35" s="67">
        <f>SUM(D$13:D34)</f>
        <v>26551.42</v>
      </c>
      <c r="E35" s="67">
        <f>SUM(E$13:E34)</f>
        <v>30115.82</v>
      </c>
      <c r="F35" s="67">
        <f>SUM(F$13:F34)</f>
        <v>39750.959999999999</v>
      </c>
      <c r="G35" s="67">
        <f>SUM(G$13:G34)</f>
        <v>54617.32</v>
      </c>
      <c r="H35" s="67">
        <f>SUM(H$13:H34)</f>
        <v>72988.98000000001</v>
      </c>
      <c r="I35" s="67">
        <f>SUM(I$13:I34)</f>
        <v>77800.849999999991</v>
      </c>
      <c r="J35" s="67">
        <f>SUM(J$13:J34)</f>
        <v>0</v>
      </c>
      <c r="K35" s="67">
        <f>SUM(K$13:K34)</f>
        <v>0</v>
      </c>
      <c r="L35" s="67">
        <f>SUM(L$13:L34)</f>
        <v>0</v>
      </c>
      <c r="M35" s="67">
        <f>SUM(M$13:M34)</f>
        <v>0</v>
      </c>
      <c r="N35" s="67">
        <f>SUM(N$13:N34)</f>
        <v>0</v>
      </c>
      <c r="O35" s="67">
        <f>SUM(O$13:O34)</f>
        <v>0</v>
      </c>
      <c r="P35" s="67">
        <f>SUM(P$13:P34)</f>
        <v>0</v>
      </c>
      <c r="Q35" s="67">
        <f>SUM(Q$13:Q34)</f>
        <v>301825.34999999998</v>
      </c>
      <c r="R35" s="106">
        <f t="shared" si="0"/>
        <v>1</v>
      </c>
    </row>
    <row r="36" spans="2:18" x14ac:dyDescent="0.3">
      <c r="D36" s="107">
        <f t="shared" ref="D36:P36" si="1">D35/$Q$35</f>
        <v>8.7969483013935049E-2</v>
      </c>
      <c r="E36" s="107">
        <f t="shared" si="1"/>
        <v>9.9778961574963812E-2</v>
      </c>
      <c r="F36" s="107">
        <f t="shared" si="1"/>
        <v>0.13170186003263146</v>
      </c>
      <c r="G36" s="107">
        <f t="shared" si="1"/>
        <v>0.18095670227832089</v>
      </c>
      <c r="H36" s="107">
        <f t="shared" si="1"/>
        <v>0.2418252144824814</v>
      </c>
      <c r="I36" s="107">
        <f t="shared" si="1"/>
        <v>0.25776777861766748</v>
      </c>
      <c r="J36" s="107">
        <f t="shared" si="1"/>
        <v>0</v>
      </c>
      <c r="K36" s="107">
        <f t="shared" si="1"/>
        <v>0</v>
      </c>
      <c r="L36" s="107">
        <f t="shared" si="1"/>
        <v>0</v>
      </c>
      <c r="M36" s="107">
        <f t="shared" si="1"/>
        <v>0</v>
      </c>
      <c r="N36" s="107">
        <f t="shared" si="1"/>
        <v>0</v>
      </c>
      <c r="O36" s="107">
        <f t="shared" si="1"/>
        <v>0</v>
      </c>
      <c r="P36" s="107">
        <f t="shared" si="1"/>
        <v>0</v>
      </c>
    </row>
  </sheetData>
  <pageMargins left="0.7" right="0.7" top="0.75" bottom="0.75" header="0.3" footer="0.3"/>
  <pageSetup fitToHeight="0"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S127"/>
  <sheetViews>
    <sheetView showGridLines="0" workbookViewId="0">
      <pane ySplit="5" topLeftCell="A6" activePane="bottomLeft" state="frozen"/>
      <selection pane="bottomLeft" activeCell="A6" sqref="A6"/>
    </sheetView>
  </sheetViews>
  <sheetFormatPr defaultRowHeight="14.4" outlineLevelRow="1" x14ac:dyDescent="0.3"/>
  <cols>
    <col min="1" max="1" width="1.109375" customWidth="1"/>
    <col min="2" max="2" width="29.88671875" bestFit="1" customWidth="1"/>
    <col min="3" max="3" width="27.33203125" customWidth="1"/>
    <col min="4" max="16" width="11.6640625" customWidth="1"/>
    <col min="17" max="17" width="15.6640625" style="1" customWidth="1"/>
    <col min="18" max="18" width="9.109375" style="1"/>
    <col min="19" max="19" width="0" hidden="1" customWidth="1"/>
  </cols>
  <sheetData>
    <row r="1" spans="2:18" ht="15" customHeight="1" x14ac:dyDescent="0.3"/>
    <row r="2" spans="2:18" ht="15" customHeight="1" x14ac:dyDescent="0.3"/>
    <row r="3" spans="2:18" ht="15" customHeight="1" x14ac:dyDescent="0.3"/>
    <row r="4" spans="2:18" ht="15" customHeight="1" x14ac:dyDescent="0.3"/>
    <row r="6" spans="2:18" x14ac:dyDescent="0.3">
      <c r="B6" t="s">
        <v>1275</v>
      </c>
      <c r="C6" t="s">
        <v>1278</v>
      </c>
      <c r="D6" s="3" t="s">
        <v>1096</v>
      </c>
      <c r="E6" s="3" t="s">
        <v>1097</v>
      </c>
      <c r="F6" s="3" t="s">
        <v>1098</v>
      </c>
      <c r="G6" s="3" t="s">
        <v>1099</v>
      </c>
      <c r="H6" s="3" t="s">
        <v>1100</v>
      </c>
      <c r="I6" s="3" t="s">
        <v>1101</v>
      </c>
      <c r="J6" s="3" t="s">
        <v>1102</v>
      </c>
      <c r="K6" s="3" t="s">
        <v>1103</v>
      </c>
      <c r="L6" s="3" t="s">
        <v>1104</v>
      </c>
      <c r="M6" s="3" t="s">
        <v>1105</v>
      </c>
      <c r="N6" s="3" t="s">
        <v>1106</v>
      </c>
      <c r="O6" s="3" t="s">
        <v>1107</v>
      </c>
      <c r="P6" s="3" t="s">
        <v>1108</v>
      </c>
      <c r="Q6" s="57" t="s">
        <v>218</v>
      </c>
      <c r="R6" s="57" t="s">
        <v>1244</v>
      </c>
    </row>
    <row r="7" spans="2:18" outlineLevel="1" x14ac:dyDescent="0.3">
      <c r="B7" t="s">
        <v>1026</v>
      </c>
      <c r="C7" t="s">
        <v>892</v>
      </c>
      <c r="D7" s="68">
        <v>257.60000000000002</v>
      </c>
      <c r="E7" s="68">
        <v>275.39999999999998</v>
      </c>
      <c r="F7" s="68">
        <v>621</v>
      </c>
      <c r="G7" s="68">
        <v>561.20000000000005</v>
      </c>
      <c r="H7" s="68">
        <v>652.4</v>
      </c>
      <c r="I7" s="68">
        <v>773.54</v>
      </c>
      <c r="J7" s="68"/>
      <c r="K7" s="68"/>
      <c r="L7" s="68"/>
      <c r="M7" s="68"/>
      <c r="N7" s="68"/>
      <c r="O7" s="68"/>
      <c r="P7" s="68"/>
      <c r="Q7" s="67">
        <f>SUM($C7:P7)</f>
        <v>3141.14</v>
      </c>
    </row>
    <row r="8" spans="2:18" outlineLevel="1" x14ac:dyDescent="0.3">
      <c r="B8" t="s">
        <v>1052</v>
      </c>
      <c r="C8" t="s">
        <v>892</v>
      </c>
      <c r="D8" s="68">
        <v>20</v>
      </c>
      <c r="E8" s="68">
        <v>15</v>
      </c>
      <c r="F8" s="68">
        <v>120</v>
      </c>
      <c r="G8" s="68">
        <v>15</v>
      </c>
      <c r="H8" s="68">
        <v>56</v>
      </c>
      <c r="I8" s="68">
        <v>124</v>
      </c>
      <c r="J8" s="68"/>
      <c r="K8" s="68"/>
      <c r="L8" s="68"/>
      <c r="M8" s="68"/>
      <c r="N8" s="68"/>
      <c r="O8" s="68"/>
      <c r="P8" s="68"/>
      <c r="Q8" s="67">
        <f>SUM($C8:P8)</f>
        <v>350</v>
      </c>
    </row>
    <row r="9" spans="2:18" outlineLevel="1" x14ac:dyDescent="0.3">
      <c r="B9" t="s">
        <v>1028</v>
      </c>
      <c r="C9" t="s">
        <v>892</v>
      </c>
      <c r="D9" s="68"/>
      <c r="E9" s="68"/>
      <c r="F9" s="68"/>
      <c r="G9" s="68">
        <v>5</v>
      </c>
      <c r="H9" s="68"/>
      <c r="I9" s="68"/>
      <c r="J9" s="68"/>
      <c r="K9" s="68"/>
      <c r="L9" s="68"/>
      <c r="M9" s="68"/>
      <c r="N9" s="68"/>
      <c r="O9" s="68"/>
      <c r="P9" s="68"/>
      <c r="Q9" s="67">
        <f>SUM($C9:P9)</f>
        <v>5</v>
      </c>
    </row>
    <row r="10" spans="2:18" outlineLevel="1" x14ac:dyDescent="0.3">
      <c r="B10" t="s">
        <v>1032</v>
      </c>
      <c r="C10" t="s">
        <v>892</v>
      </c>
      <c r="D10" s="68"/>
      <c r="E10" s="68"/>
      <c r="F10" s="68"/>
      <c r="G10" s="68"/>
      <c r="H10" s="68"/>
      <c r="I10" s="68">
        <v>23.54</v>
      </c>
      <c r="J10" s="68"/>
      <c r="K10" s="68"/>
      <c r="L10" s="68"/>
      <c r="M10" s="68"/>
      <c r="N10" s="68"/>
      <c r="O10" s="68"/>
      <c r="P10" s="68"/>
      <c r="Q10" s="67">
        <f>SUM($C10:P10)</f>
        <v>23.54</v>
      </c>
    </row>
    <row r="11" spans="2:18" x14ac:dyDescent="0.3">
      <c r="C11" s="1" t="s">
        <v>1276</v>
      </c>
      <c r="D11" s="67">
        <f t="shared" ref="D11:Q11" si="0">D$7</f>
        <v>257.60000000000002</v>
      </c>
      <c r="E11" s="67">
        <f t="shared" si="0"/>
        <v>275.39999999999998</v>
      </c>
      <c r="F11" s="67">
        <f t="shared" si="0"/>
        <v>621</v>
      </c>
      <c r="G11" s="67">
        <f t="shared" si="0"/>
        <v>561.20000000000005</v>
      </c>
      <c r="H11" s="67">
        <f t="shared" si="0"/>
        <v>652.4</v>
      </c>
      <c r="I11" s="67">
        <f t="shared" si="0"/>
        <v>773.54</v>
      </c>
      <c r="J11" s="67">
        <f t="shared" si="0"/>
        <v>0</v>
      </c>
      <c r="K11" s="67">
        <f t="shared" si="0"/>
        <v>0</v>
      </c>
      <c r="L11" s="67">
        <f t="shared" si="0"/>
        <v>0</v>
      </c>
      <c r="M11" s="67">
        <f t="shared" si="0"/>
        <v>0</v>
      </c>
      <c r="N11" s="67">
        <f t="shared" si="0"/>
        <v>0</v>
      </c>
      <c r="O11" s="67">
        <f t="shared" si="0"/>
        <v>0</v>
      </c>
      <c r="P11" s="67">
        <f t="shared" si="0"/>
        <v>0</v>
      </c>
      <c r="Q11" s="67">
        <f t="shared" si="0"/>
        <v>3141.14</v>
      </c>
    </row>
    <row r="12" spans="2:18" outlineLevel="1" x14ac:dyDescent="0.3">
      <c r="B12" t="s">
        <v>684</v>
      </c>
      <c r="C12" t="s">
        <v>1014</v>
      </c>
      <c r="D12" s="68">
        <v>7237.2</v>
      </c>
      <c r="E12" s="68">
        <v>7512.93</v>
      </c>
      <c r="F12" s="68">
        <v>9445.26</v>
      </c>
      <c r="G12" s="68">
        <v>9452.2000000000007</v>
      </c>
      <c r="H12" s="68">
        <v>11447.34</v>
      </c>
      <c r="I12" s="68">
        <v>12373.85</v>
      </c>
      <c r="J12" s="68"/>
      <c r="K12" s="68"/>
      <c r="L12" s="68"/>
      <c r="M12" s="68"/>
      <c r="N12" s="68"/>
      <c r="O12" s="68"/>
      <c r="P12" s="68"/>
      <c r="Q12" s="67">
        <f>SUM($C12:P12)</f>
        <v>57468.779999999992</v>
      </c>
      <c r="R12" s="106">
        <f t="shared" ref="R12:R28" si="1">Q12/$Q$28</f>
        <v>0.6903904783437198</v>
      </c>
    </row>
    <row r="13" spans="2:18" outlineLevel="1" x14ac:dyDescent="0.3">
      <c r="B13" t="s">
        <v>1065</v>
      </c>
      <c r="C13" t="s">
        <v>1066</v>
      </c>
      <c r="D13" s="68"/>
      <c r="E13" s="68"/>
      <c r="F13" s="68">
        <v>100</v>
      </c>
      <c r="G13" s="68">
        <v>100</v>
      </c>
      <c r="H13" s="68">
        <v>100</v>
      </c>
      <c r="I13" s="68">
        <v>100</v>
      </c>
      <c r="J13" s="68"/>
      <c r="K13" s="68"/>
      <c r="L13" s="68"/>
      <c r="M13" s="68"/>
      <c r="N13" s="68"/>
      <c r="O13" s="68"/>
      <c r="P13" s="68"/>
      <c r="Q13" s="67">
        <f>SUM($C13:P13)</f>
        <v>400</v>
      </c>
      <c r="R13" s="106">
        <f t="shared" si="1"/>
        <v>4.8053254538810109E-3</v>
      </c>
    </row>
    <row r="14" spans="2:18" outlineLevel="1" x14ac:dyDescent="0.3">
      <c r="B14" t="s">
        <v>1015</v>
      </c>
      <c r="C14" t="s">
        <v>1016</v>
      </c>
      <c r="D14" s="68">
        <v>170</v>
      </c>
      <c r="E14" s="68"/>
      <c r="F14" s="68">
        <v>1630</v>
      </c>
      <c r="G14" s="68">
        <v>75</v>
      </c>
      <c r="H14" s="68">
        <v>575</v>
      </c>
      <c r="I14" s="68">
        <v>75</v>
      </c>
      <c r="J14" s="68"/>
      <c r="K14" s="68"/>
      <c r="L14" s="68"/>
      <c r="M14" s="68"/>
      <c r="N14" s="68"/>
      <c r="O14" s="68"/>
      <c r="P14" s="68"/>
      <c r="Q14" s="67">
        <f>SUM($C14:P14)</f>
        <v>2525</v>
      </c>
      <c r="R14" s="106">
        <f t="shared" si="1"/>
        <v>3.0333616927623881E-2</v>
      </c>
    </row>
    <row r="15" spans="2:18" outlineLevel="1" x14ac:dyDescent="0.3">
      <c r="B15" t="s">
        <v>686</v>
      </c>
      <c r="C15" t="s">
        <v>1031</v>
      </c>
      <c r="D15" s="68"/>
      <c r="E15" s="68"/>
      <c r="F15" s="68"/>
      <c r="G15" s="68"/>
      <c r="H15" s="68"/>
      <c r="I15" s="68">
        <v>652.48</v>
      </c>
      <c r="J15" s="68"/>
      <c r="K15" s="68"/>
      <c r="L15" s="68"/>
      <c r="M15" s="68"/>
      <c r="N15" s="68"/>
      <c r="O15" s="68"/>
      <c r="P15" s="68"/>
      <c r="Q15" s="67">
        <f>SUM($C15:P15)</f>
        <v>652.48</v>
      </c>
      <c r="R15" s="106">
        <f t="shared" si="1"/>
        <v>7.8384468803707058E-3</v>
      </c>
    </row>
    <row r="16" spans="2:18" outlineLevel="1" x14ac:dyDescent="0.3">
      <c r="B16" t="s">
        <v>683</v>
      </c>
      <c r="C16" t="s">
        <v>1017</v>
      </c>
      <c r="D16" s="68"/>
      <c r="E16" s="68"/>
      <c r="F16" s="68"/>
      <c r="G16" s="68">
        <v>59.3</v>
      </c>
      <c r="H16" s="68"/>
      <c r="I16" s="68"/>
      <c r="J16" s="68"/>
      <c r="K16" s="68"/>
      <c r="L16" s="68"/>
      <c r="M16" s="68"/>
      <c r="N16" s="68"/>
      <c r="O16" s="68"/>
      <c r="P16" s="68"/>
      <c r="Q16" s="67">
        <f>SUM($C16:P16)</f>
        <v>59.3</v>
      </c>
      <c r="R16" s="106">
        <f t="shared" si="1"/>
        <v>7.1238949853785988E-4</v>
      </c>
    </row>
    <row r="17" spans="2:19" outlineLevel="1" x14ac:dyDescent="0.3">
      <c r="B17" t="s">
        <v>1048</v>
      </c>
      <c r="C17" t="s">
        <v>1049</v>
      </c>
      <c r="D17" s="68"/>
      <c r="E17" s="68"/>
      <c r="F17" s="68">
        <v>25</v>
      </c>
      <c r="G17" s="68"/>
      <c r="H17" s="68"/>
      <c r="I17" s="68">
        <v>5</v>
      </c>
      <c r="J17" s="68"/>
      <c r="K17" s="68"/>
      <c r="L17" s="68"/>
      <c r="M17" s="68"/>
      <c r="N17" s="68"/>
      <c r="O17" s="68"/>
      <c r="P17" s="68"/>
      <c r="Q17" s="67">
        <f>SUM($C17:P17)</f>
        <v>30</v>
      </c>
      <c r="R17" s="106">
        <f t="shared" si="1"/>
        <v>3.6039940904107582E-4</v>
      </c>
    </row>
    <row r="18" spans="2:19" outlineLevel="1" x14ac:dyDescent="0.3">
      <c r="B18" t="s">
        <v>994</v>
      </c>
      <c r="C18" t="s">
        <v>1232</v>
      </c>
      <c r="D18" s="68"/>
      <c r="E18" s="68"/>
      <c r="F18" s="68"/>
      <c r="G18" s="68">
        <v>1535.82</v>
      </c>
      <c r="H18" s="68">
        <v>1866.04</v>
      </c>
      <c r="I18" s="68">
        <v>2037.6</v>
      </c>
      <c r="J18" s="68"/>
      <c r="K18" s="68"/>
      <c r="L18" s="68"/>
      <c r="M18" s="68"/>
      <c r="N18" s="68"/>
      <c r="O18" s="68"/>
      <c r="P18" s="68"/>
      <c r="Q18" s="67">
        <f>SUM($C18:P18)</f>
        <v>5439.4599999999991</v>
      </c>
      <c r="R18" s="106">
        <f t="shared" si="1"/>
        <v>6.5345938983419005E-2</v>
      </c>
    </row>
    <row r="19" spans="2:19" outlineLevel="1" x14ac:dyDescent="0.3">
      <c r="B19" t="s">
        <v>1020</v>
      </c>
      <c r="C19" t="s">
        <v>1234</v>
      </c>
      <c r="D19" s="68">
        <v>578.98</v>
      </c>
      <c r="E19" s="68">
        <v>601.03</v>
      </c>
      <c r="F19" s="68">
        <v>755.62</v>
      </c>
      <c r="G19" s="68">
        <v>760.91</v>
      </c>
      <c r="H19" s="68">
        <v>915.78</v>
      </c>
      <c r="I19" s="68">
        <v>1042.0999999999999</v>
      </c>
      <c r="J19" s="68"/>
      <c r="K19" s="68"/>
      <c r="L19" s="68"/>
      <c r="M19" s="68"/>
      <c r="N19" s="68"/>
      <c r="O19" s="68"/>
      <c r="P19" s="68"/>
      <c r="Q19" s="67">
        <f>SUM($C19:P19)</f>
        <v>4654.42</v>
      </c>
      <c r="R19" s="106">
        <f t="shared" si="1"/>
        <v>5.591500724763214E-2</v>
      </c>
    </row>
    <row r="20" spans="2:19" outlineLevel="1" x14ac:dyDescent="0.3">
      <c r="B20" t="s">
        <v>1235</v>
      </c>
      <c r="C20" t="s">
        <v>1236</v>
      </c>
      <c r="D20" s="68">
        <v>108.56</v>
      </c>
      <c r="E20" s="68">
        <v>112.7</v>
      </c>
      <c r="F20" s="68"/>
      <c r="G20" s="68"/>
      <c r="H20" s="68"/>
      <c r="I20" s="68"/>
      <c r="J20" s="68"/>
      <c r="K20" s="68"/>
      <c r="L20" s="68"/>
      <c r="M20" s="68"/>
      <c r="N20" s="68"/>
      <c r="O20" s="68"/>
      <c r="P20" s="68"/>
      <c r="Q20" s="67">
        <f>SUM($C20:P20)</f>
        <v>221.26</v>
      </c>
      <c r="R20" s="106">
        <f t="shared" si="1"/>
        <v>2.6580657748142811E-3</v>
      </c>
    </row>
    <row r="21" spans="2:19" outlineLevel="1" x14ac:dyDescent="0.3">
      <c r="B21" t="s">
        <v>1050</v>
      </c>
      <c r="C21" t="s">
        <v>1236</v>
      </c>
      <c r="D21" s="68"/>
      <c r="E21" s="68"/>
      <c r="F21" s="68">
        <v>141.68</v>
      </c>
      <c r="G21" s="68">
        <v>142.66999999999999</v>
      </c>
      <c r="H21" s="68">
        <v>171.71</v>
      </c>
      <c r="I21" s="68">
        <v>185.61</v>
      </c>
      <c r="J21" s="68"/>
      <c r="K21" s="68"/>
      <c r="L21" s="68"/>
      <c r="M21" s="68"/>
      <c r="N21" s="68"/>
      <c r="O21" s="68"/>
      <c r="P21" s="68"/>
      <c r="Q21" s="67">
        <f>SUM($C21:P21)</f>
        <v>641.67000000000007</v>
      </c>
      <c r="R21" s="106">
        <f t="shared" si="1"/>
        <v>7.7085829599795718E-3</v>
      </c>
    </row>
    <row r="22" spans="2:19" outlineLevel="1" x14ac:dyDescent="0.3">
      <c r="B22" t="s">
        <v>996</v>
      </c>
      <c r="C22" t="s">
        <v>1237</v>
      </c>
      <c r="D22" s="68">
        <v>480.45</v>
      </c>
      <c r="E22" s="68">
        <v>492.92</v>
      </c>
      <c r="F22" s="68">
        <v>755.52</v>
      </c>
      <c r="G22" s="68">
        <v>630.57000000000005</v>
      </c>
      <c r="H22" s="68">
        <v>977.38</v>
      </c>
      <c r="I22" s="68">
        <v>879.55</v>
      </c>
      <c r="J22" s="68"/>
      <c r="K22" s="68"/>
      <c r="L22" s="68"/>
      <c r="M22" s="68"/>
      <c r="N22" s="68"/>
      <c r="O22" s="68"/>
      <c r="P22" s="68"/>
      <c r="Q22" s="67">
        <f>SUM($C22:P22)</f>
        <v>4216.3900000000003</v>
      </c>
      <c r="R22" s="106">
        <f t="shared" si="1"/>
        <v>5.0652815476223391E-2</v>
      </c>
    </row>
    <row r="23" spans="2:19" outlineLevel="1" x14ac:dyDescent="0.3">
      <c r="B23" t="s">
        <v>997</v>
      </c>
      <c r="C23" t="s">
        <v>1238</v>
      </c>
      <c r="D23" s="68">
        <v>34.450000000000003</v>
      </c>
      <c r="E23" s="68">
        <v>35.35</v>
      </c>
      <c r="F23" s="68">
        <v>54.18</v>
      </c>
      <c r="G23" s="68">
        <v>45.21</v>
      </c>
      <c r="H23" s="68">
        <v>70.08</v>
      </c>
      <c r="I23" s="68">
        <v>63.07</v>
      </c>
      <c r="J23" s="68"/>
      <c r="K23" s="68"/>
      <c r="L23" s="68"/>
      <c r="M23" s="68"/>
      <c r="N23" s="68"/>
      <c r="O23" s="68"/>
      <c r="P23" s="68"/>
      <c r="Q23" s="67">
        <f>SUM($C23:P23)</f>
        <v>302.34000000000003</v>
      </c>
      <c r="R23" s="106">
        <f t="shared" si="1"/>
        <v>3.6321052443159625E-3</v>
      </c>
    </row>
    <row r="24" spans="2:19" outlineLevel="1" x14ac:dyDescent="0.3">
      <c r="B24" t="s">
        <v>998</v>
      </c>
      <c r="C24" t="s">
        <v>1243</v>
      </c>
      <c r="D24" s="68">
        <v>131.19999999999999</v>
      </c>
      <c r="E24" s="68">
        <v>131.19999999999999</v>
      </c>
      <c r="F24" s="68">
        <v>131.19999999999999</v>
      </c>
      <c r="G24" s="68">
        <v>171.42</v>
      </c>
      <c r="H24" s="68">
        <v>219.49</v>
      </c>
      <c r="I24" s="68">
        <v>207.17</v>
      </c>
      <c r="J24" s="68"/>
      <c r="K24" s="68"/>
      <c r="L24" s="68"/>
      <c r="M24" s="68"/>
      <c r="N24" s="68"/>
      <c r="O24" s="68"/>
      <c r="P24" s="68"/>
      <c r="Q24" s="67">
        <f>SUM($C24:P24)</f>
        <v>991.68</v>
      </c>
      <c r="R24" s="106">
        <f t="shared" si="1"/>
        <v>1.1913362865261802E-2</v>
      </c>
    </row>
    <row r="25" spans="2:19" outlineLevel="1" x14ac:dyDescent="0.3">
      <c r="B25" t="s">
        <v>999</v>
      </c>
      <c r="C25" t="s">
        <v>1239</v>
      </c>
      <c r="D25" s="68">
        <v>117.13</v>
      </c>
      <c r="E25" s="68">
        <v>129.88999999999999</v>
      </c>
      <c r="F25" s="68">
        <v>398.41</v>
      </c>
      <c r="G25" s="68">
        <v>155.94</v>
      </c>
      <c r="H25" s="68">
        <v>373.51</v>
      </c>
      <c r="I25" s="68">
        <v>308.58999999999997</v>
      </c>
      <c r="J25" s="68"/>
      <c r="K25" s="68"/>
      <c r="L25" s="68"/>
      <c r="M25" s="68"/>
      <c r="N25" s="68"/>
      <c r="O25" s="68"/>
      <c r="P25" s="68"/>
      <c r="Q25" s="67">
        <f>SUM($C25:P25)</f>
        <v>1483.47</v>
      </c>
      <c r="R25" s="106">
        <f t="shared" si="1"/>
        <v>1.782139037767216E-2</v>
      </c>
    </row>
    <row r="26" spans="2:19" outlineLevel="1" x14ac:dyDescent="0.3">
      <c r="B26" t="s">
        <v>1000</v>
      </c>
      <c r="C26" t="s">
        <v>1240</v>
      </c>
      <c r="D26" s="68">
        <v>23.61</v>
      </c>
      <c r="E26" s="68">
        <v>24.23</v>
      </c>
      <c r="F26" s="68">
        <v>37.130000000000003</v>
      </c>
      <c r="G26" s="68">
        <v>30.99</v>
      </c>
      <c r="H26" s="68">
        <v>48.03</v>
      </c>
      <c r="I26" s="68">
        <v>43.21</v>
      </c>
      <c r="J26" s="68"/>
      <c r="K26" s="68"/>
      <c r="L26" s="68"/>
      <c r="M26" s="68"/>
      <c r="N26" s="68"/>
      <c r="O26" s="68"/>
      <c r="P26" s="68"/>
      <c r="Q26" s="67">
        <f>SUM($C26:P26)</f>
        <v>207.20000000000002</v>
      </c>
      <c r="R26" s="106">
        <f t="shared" si="1"/>
        <v>2.4891585851103638E-3</v>
      </c>
    </row>
    <row r="27" spans="2:19" outlineLevel="1" x14ac:dyDescent="0.3">
      <c r="B27" t="s">
        <v>1241</v>
      </c>
      <c r="C27" t="s">
        <v>1242</v>
      </c>
      <c r="D27" s="68">
        <v>446.63</v>
      </c>
      <c r="E27" s="68">
        <v>458.23</v>
      </c>
      <c r="F27" s="68">
        <v>709.34</v>
      </c>
      <c r="G27" s="68">
        <v>593.16</v>
      </c>
      <c r="H27" s="68">
        <v>915.56</v>
      </c>
      <c r="I27" s="68">
        <v>824.61</v>
      </c>
      <c r="J27" s="68"/>
      <c r="K27" s="68"/>
      <c r="L27" s="68"/>
      <c r="M27" s="68"/>
      <c r="N27" s="68"/>
      <c r="O27" s="68"/>
      <c r="P27" s="68"/>
      <c r="Q27" s="67">
        <f>SUM($C27:P27)</f>
        <v>3947.53</v>
      </c>
      <c r="R27" s="106">
        <f t="shared" si="1"/>
        <v>4.742291597239727E-2</v>
      </c>
    </row>
    <row r="28" spans="2:19" x14ac:dyDescent="0.3">
      <c r="C28" s="1" t="s">
        <v>1277</v>
      </c>
      <c r="D28" s="67">
        <f t="shared" ref="D28:Q28" si="2">SUM(D12:D27)</f>
        <v>9328.2100000000009</v>
      </c>
      <c r="E28" s="67">
        <f t="shared" si="2"/>
        <v>9498.48</v>
      </c>
      <c r="F28" s="67">
        <f t="shared" si="2"/>
        <v>14183.340000000002</v>
      </c>
      <c r="G28" s="67">
        <f t="shared" si="2"/>
        <v>13753.189999999999</v>
      </c>
      <c r="H28" s="67">
        <f t="shared" si="2"/>
        <v>17679.919999999998</v>
      </c>
      <c r="I28" s="67">
        <f t="shared" si="2"/>
        <v>18797.839999999997</v>
      </c>
      <c r="J28" s="67">
        <f t="shared" si="2"/>
        <v>0</v>
      </c>
      <c r="K28" s="67">
        <f t="shared" si="2"/>
        <v>0</v>
      </c>
      <c r="L28" s="67">
        <f t="shared" si="2"/>
        <v>0</v>
      </c>
      <c r="M28" s="67">
        <f t="shared" si="2"/>
        <v>0</v>
      </c>
      <c r="N28" s="67">
        <f t="shared" si="2"/>
        <v>0</v>
      </c>
      <c r="O28" s="67">
        <f t="shared" si="2"/>
        <v>0</v>
      </c>
      <c r="P28" s="67">
        <f t="shared" si="2"/>
        <v>0</v>
      </c>
      <c r="Q28" s="67">
        <f t="shared" si="2"/>
        <v>83240.979999999967</v>
      </c>
      <c r="R28" s="106">
        <f t="shared" si="1"/>
        <v>1</v>
      </c>
      <c r="S28">
        <f>COUNTIF($D28:$P28,"&lt;&gt;0")</f>
        <v>6</v>
      </c>
    </row>
    <row r="30" spans="2:19" x14ac:dyDescent="0.3">
      <c r="B30" t="s">
        <v>1279</v>
      </c>
      <c r="C30" t="s">
        <v>1280</v>
      </c>
      <c r="D30" s="3" t="s">
        <v>1096</v>
      </c>
      <c r="E30" s="3" t="s">
        <v>1097</v>
      </c>
      <c r="F30" s="3" t="s">
        <v>1098</v>
      </c>
      <c r="G30" s="3" t="s">
        <v>1099</v>
      </c>
      <c r="H30" s="3" t="s">
        <v>1100</v>
      </c>
      <c r="I30" s="3" t="s">
        <v>1101</v>
      </c>
      <c r="J30" s="3" t="s">
        <v>1102</v>
      </c>
      <c r="K30" s="3" t="s">
        <v>1103</v>
      </c>
      <c r="L30" s="3" t="s">
        <v>1104</v>
      </c>
      <c r="M30" s="3" t="s">
        <v>1105</v>
      </c>
      <c r="N30" s="3" t="s">
        <v>1106</v>
      </c>
      <c r="O30" s="3" t="s">
        <v>1107</v>
      </c>
      <c r="P30" s="3" t="s">
        <v>1108</v>
      </c>
      <c r="Q30" s="57" t="s">
        <v>218</v>
      </c>
      <c r="R30" s="57" t="s">
        <v>1244</v>
      </c>
    </row>
    <row r="31" spans="2:19" outlineLevel="1" x14ac:dyDescent="0.3">
      <c r="B31" t="s">
        <v>1026</v>
      </c>
      <c r="C31" t="s">
        <v>892</v>
      </c>
      <c r="D31" s="68">
        <v>151.19999999999999</v>
      </c>
      <c r="E31" s="68">
        <v>144</v>
      </c>
      <c r="F31" s="68">
        <v>165.6</v>
      </c>
      <c r="G31" s="68">
        <v>194.4</v>
      </c>
      <c r="H31" s="68">
        <v>260.2</v>
      </c>
      <c r="I31" s="68">
        <v>248.4</v>
      </c>
      <c r="J31" s="68"/>
      <c r="K31" s="68"/>
      <c r="L31" s="68"/>
      <c r="M31" s="68"/>
      <c r="N31" s="68"/>
      <c r="O31" s="68"/>
      <c r="P31" s="68"/>
      <c r="Q31" s="67">
        <f>SUM($C31:P31)</f>
        <v>1163.8</v>
      </c>
    </row>
    <row r="32" spans="2:19" outlineLevel="1" x14ac:dyDescent="0.3">
      <c r="B32" t="s">
        <v>1032</v>
      </c>
      <c r="C32" t="s">
        <v>892</v>
      </c>
      <c r="D32" s="68"/>
      <c r="E32" s="68"/>
      <c r="F32" s="68"/>
      <c r="G32" s="68"/>
      <c r="H32" s="68">
        <v>25</v>
      </c>
      <c r="I32" s="68"/>
      <c r="J32" s="68"/>
      <c r="K32" s="68"/>
      <c r="L32" s="68"/>
      <c r="M32" s="68"/>
      <c r="N32" s="68"/>
      <c r="O32" s="68"/>
      <c r="P32" s="68"/>
      <c r="Q32" s="67">
        <f>SUM($C32:P32)</f>
        <v>25</v>
      </c>
    </row>
    <row r="33" spans="2:19" x14ac:dyDescent="0.3">
      <c r="C33" s="1" t="s">
        <v>1276</v>
      </c>
      <c r="D33" s="67">
        <f t="shared" ref="D33:Q33" si="3">D$31</f>
        <v>151.19999999999999</v>
      </c>
      <c r="E33" s="67">
        <f t="shared" si="3"/>
        <v>144</v>
      </c>
      <c r="F33" s="67">
        <f t="shared" si="3"/>
        <v>165.6</v>
      </c>
      <c r="G33" s="67">
        <f t="shared" si="3"/>
        <v>194.4</v>
      </c>
      <c r="H33" s="67">
        <f t="shared" si="3"/>
        <v>260.2</v>
      </c>
      <c r="I33" s="67">
        <f t="shared" si="3"/>
        <v>248.4</v>
      </c>
      <c r="J33" s="67">
        <f t="shared" si="3"/>
        <v>0</v>
      </c>
      <c r="K33" s="67">
        <f t="shared" si="3"/>
        <v>0</v>
      </c>
      <c r="L33" s="67">
        <f t="shared" si="3"/>
        <v>0</v>
      </c>
      <c r="M33" s="67">
        <f t="shared" si="3"/>
        <v>0</v>
      </c>
      <c r="N33" s="67">
        <f t="shared" si="3"/>
        <v>0</v>
      </c>
      <c r="O33" s="67">
        <f t="shared" si="3"/>
        <v>0</v>
      </c>
      <c r="P33" s="67">
        <f t="shared" si="3"/>
        <v>0</v>
      </c>
      <c r="Q33" s="67">
        <f t="shared" si="3"/>
        <v>1163.8</v>
      </c>
    </row>
    <row r="34" spans="2:19" outlineLevel="1" x14ac:dyDescent="0.3">
      <c r="B34" t="s">
        <v>684</v>
      </c>
      <c r="C34" t="s">
        <v>1014</v>
      </c>
      <c r="D34" s="68">
        <v>2191</v>
      </c>
      <c r="E34" s="68">
        <v>2230</v>
      </c>
      <c r="F34" s="68">
        <v>2230</v>
      </c>
      <c r="G34" s="68">
        <v>2973.52</v>
      </c>
      <c r="H34" s="68">
        <v>4035.7</v>
      </c>
      <c r="I34" s="68">
        <v>4035.7</v>
      </c>
      <c r="J34" s="68"/>
      <c r="K34" s="68"/>
      <c r="L34" s="68"/>
      <c r="M34" s="68"/>
      <c r="N34" s="68"/>
      <c r="O34" s="68"/>
      <c r="P34" s="68"/>
      <c r="Q34" s="67">
        <f>SUM($C34:P34)</f>
        <v>17695.920000000002</v>
      </c>
      <c r="R34" s="106">
        <f t="shared" ref="R34:R47" si="4">Q34/$Q$47</f>
        <v>0.69239229741388553</v>
      </c>
    </row>
    <row r="35" spans="2:19" outlineLevel="1" x14ac:dyDescent="0.3">
      <c r="B35" t="s">
        <v>1015</v>
      </c>
      <c r="C35" t="s">
        <v>1016</v>
      </c>
      <c r="D35" s="68">
        <v>50</v>
      </c>
      <c r="E35" s="68"/>
      <c r="F35" s="68"/>
      <c r="G35" s="68"/>
      <c r="H35" s="68"/>
      <c r="I35" s="68"/>
      <c r="J35" s="68"/>
      <c r="K35" s="68"/>
      <c r="L35" s="68"/>
      <c r="M35" s="68"/>
      <c r="N35" s="68"/>
      <c r="O35" s="68"/>
      <c r="P35" s="68"/>
      <c r="Q35" s="67">
        <f>SUM($C35:P35)</f>
        <v>50</v>
      </c>
      <c r="R35" s="106">
        <f t="shared" si="4"/>
        <v>1.9563614025546153E-3</v>
      </c>
    </row>
    <row r="36" spans="2:19" outlineLevel="1" x14ac:dyDescent="0.3">
      <c r="B36" t="s">
        <v>686</v>
      </c>
      <c r="C36" t="s">
        <v>1031</v>
      </c>
      <c r="D36" s="68"/>
      <c r="E36" s="68"/>
      <c r="F36" s="68"/>
      <c r="G36" s="68"/>
      <c r="H36" s="68">
        <v>357.25</v>
      </c>
      <c r="I36" s="68"/>
      <c r="J36" s="68"/>
      <c r="K36" s="68"/>
      <c r="L36" s="68"/>
      <c r="M36" s="68"/>
      <c r="N36" s="68"/>
      <c r="O36" s="68"/>
      <c r="P36" s="68"/>
      <c r="Q36" s="67">
        <f>SUM($C36:P36)</f>
        <v>357.25</v>
      </c>
      <c r="R36" s="106">
        <f t="shared" si="4"/>
        <v>1.3978202221252728E-2</v>
      </c>
    </row>
    <row r="37" spans="2:19" outlineLevel="1" x14ac:dyDescent="0.3">
      <c r="B37" t="s">
        <v>994</v>
      </c>
      <c r="C37" t="s">
        <v>1232</v>
      </c>
      <c r="D37" s="68"/>
      <c r="E37" s="68"/>
      <c r="F37" s="68"/>
      <c r="G37" s="68">
        <v>523.16000000000008</v>
      </c>
      <c r="H37" s="68">
        <v>699.04</v>
      </c>
      <c r="I37" s="68">
        <v>699.04</v>
      </c>
      <c r="J37" s="68"/>
      <c r="K37" s="68"/>
      <c r="L37" s="68"/>
      <c r="M37" s="68"/>
      <c r="N37" s="68"/>
      <c r="O37" s="68"/>
      <c r="P37" s="68"/>
      <c r="Q37" s="67">
        <f>SUM($C37:P37)</f>
        <v>1921.24</v>
      </c>
      <c r="R37" s="106">
        <f t="shared" si="4"/>
        <v>7.5172795620880584E-2</v>
      </c>
    </row>
    <row r="38" spans="2:19" outlineLevel="1" x14ac:dyDescent="0.3">
      <c r="B38" t="s">
        <v>1020</v>
      </c>
      <c r="C38" t="s">
        <v>1234</v>
      </c>
      <c r="D38" s="68">
        <v>175.28</v>
      </c>
      <c r="E38" s="68">
        <v>178.4</v>
      </c>
      <c r="F38" s="68">
        <v>178.4</v>
      </c>
      <c r="G38" s="68">
        <v>237.88</v>
      </c>
      <c r="H38" s="68">
        <v>351.44</v>
      </c>
      <c r="I38" s="68">
        <v>322.86</v>
      </c>
      <c r="J38" s="68"/>
      <c r="K38" s="68"/>
      <c r="L38" s="68"/>
      <c r="M38" s="68"/>
      <c r="N38" s="68"/>
      <c r="O38" s="68"/>
      <c r="P38" s="68"/>
      <c r="Q38" s="67">
        <f>SUM($C38:P38)</f>
        <v>1444.2600000000002</v>
      </c>
      <c r="R38" s="106">
        <f t="shared" si="4"/>
        <v>5.6509890385070587E-2</v>
      </c>
    </row>
    <row r="39" spans="2:19" outlineLevel="1" x14ac:dyDescent="0.3">
      <c r="B39" t="s">
        <v>1235</v>
      </c>
      <c r="C39" t="s">
        <v>1236</v>
      </c>
      <c r="D39" s="68">
        <v>32.86</v>
      </c>
      <c r="E39" s="68">
        <v>33.450000000000003</v>
      </c>
      <c r="F39" s="68"/>
      <c r="G39" s="68"/>
      <c r="H39" s="68"/>
      <c r="I39" s="68"/>
      <c r="J39" s="68"/>
      <c r="K39" s="68"/>
      <c r="L39" s="68"/>
      <c r="M39" s="68"/>
      <c r="N39" s="68"/>
      <c r="O39" s="68"/>
      <c r="P39" s="68"/>
      <c r="Q39" s="67">
        <f>SUM($C39:P39)</f>
        <v>66.31</v>
      </c>
      <c r="R39" s="106">
        <f t="shared" si="4"/>
        <v>2.5945264920679313E-3</v>
      </c>
    </row>
    <row r="40" spans="2:19" outlineLevel="1" x14ac:dyDescent="0.3">
      <c r="B40" t="s">
        <v>1050</v>
      </c>
      <c r="C40" t="s">
        <v>1236</v>
      </c>
      <c r="D40" s="68"/>
      <c r="E40" s="68"/>
      <c r="F40" s="68">
        <v>33.450000000000003</v>
      </c>
      <c r="G40" s="68">
        <v>44.6</v>
      </c>
      <c r="H40" s="68">
        <v>60.54</v>
      </c>
      <c r="I40" s="68">
        <v>60.54</v>
      </c>
      <c r="J40" s="68"/>
      <c r="K40" s="68"/>
      <c r="L40" s="68"/>
      <c r="M40" s="68"/>
      <c r="N40" s="68"/>
      <c r="O40" s="68"/>
      <c r="P40" s="68"/>
      <c r="Q40" s="67">
        <f>SUM($C40:P40)</f>
        <v>199.13</v>
      </c>
      <c r="R40" s="106">
        <f t="shared" si="4"/>
        <v>7.7914049218140114E-3</v>
      </c>
    </row>
    <row r="41" spans="2:19" outlineLevel="1" x14ac:dyDescent="0.3">
      <c r="B41" t="s">
        <v>996</v>
      </c>
      <c r="C41" t="s">
        <v>1237</v>
      </c>
      <c r="D41" s="68">
        <v>168.75</v>
      </c>
      <c r="E41" s="68">
        <v>167.92</v>
      </c>
      <c r="F41" s="68">
        <v>167.92</v>
      </c>
      <c r="G41" s="68">
        <v>213.21</v>
      </c>
      <c r="H41" s="68">
        <v>491.48</v>
      </c>
      <c r="I41" s="68">
        <v>288.55</v>
      </c>
      <c r="J41" s="68"/>
      <c r="K41" s="68"/>
      <c r="L41" s="68"/>
      <c r="M41" s="68"/>
      <c r="N41" s="68"/>
      <c r="O41" s="68"/>
      <c r="P41" s="68"/>
      <c r="Q41" s="67">
        <f>SUM($C41:P41)</f>
        <v>1497.83</v>
      </c>
      <c r="R41" s="106">
        <f t="shared" si="4"/>
        <v>5.860593599176759E-2</v>
      </c>
    </row>
    <row r="42" spans="2:19" outlineLevel="1" x14ac:dyDescent="0.3">
      <c r="B42" t="s">
        <v>997</v>
      </c>
      <c r="C42" t="s">
        <v>1238</v>
      </c>
      <c r="D42" s="68">
        <v>12.1</v>
      </c>
      <c r="E42" s="68">
        <v>12.04</v>
      </c>
      <c r="F42" s="68">
        <v>12.04</v>
      </c>
      <c r="G42" s="68">
        <v>15.29</v>
      </c>
      <c r="H42" s="68">
        <v>35.24</v>
      </c>
      <c r="I42" s="68">
        <v>20.69</v>
      </c>
      <c r="J42" s="68"/>
      <c r="K42" s="68"/>
      <c r="L42" s="68"/>
      <c r="M42" s="68"/>
      <c r="N42" s="68"/>
      <c r="O42" s="68"/>
      <c r="P42" s="68"/>
      <c r="Q42" s="67">
        <f>SUM($C42:P42)</f>
        <v>107.4</v>
      </c>
      <c r="R42" s="106">
        <f t="shared" si="4"/>
        <v>4.2022642926873143E-3</v>
      </c>
    </row>
    <row r="43" spans="2:19" outlineLevel="1" x14ac:dyDescent="0.3">
      <c r="B43" t="s">
        <v>998</v>
      </c>
      <c r="C43" t="s">
        <v>1243</v>
      </c>
      <c r="D43" s="68">
        <v>60.51</v>
      </c>
      <c r="E43" s="68">
        <v>60.21</v>
      </c>
      <c r="F43" s="68">
        <v>60.21</v>
      </c>
      <c r="G43" s="68">
        <v>57.54</v>
      </c>
      <c r="H43" s="68">
        <v>124.82</v>
      </c>
      <c r="I43" s="68">
        <v>57.54</v>
      </c>
      <c r="J43" s="68"/>
      <c r="K43" s="68"/>
      <c r="L43" s="68"/>
      <c r="M43" s="68"/>
      <c r="N43" s="68"/>
      <c r="O43" s="68"/>
      <c r="P43" s="68"/>
      <c r="Q43" s="67">
        <f>SUM($C43:P43)</f>
        <v>420.83</v>
      </c>
      <c r="R43" s="106">
        <f t="shared" si="4"/>
        <v>1.6465911380741174E-2</v>
      </c>
    </row>
    <row r="44" spans="2:19" outlineLevel="1" x14ac:dyDescent="0.3">
      <c r="B44" t="s">
        <v>999</v>
      </c>
      <c r="C44" t="s">
        <v>1239</v>
      </c>
      <c r="D44" s="68"/>
      <c r="E44" s="68"/>
      <c r="F44" s="68"/>
      <c r="G44" s="68">
        <v>53.93</v>
      </c>
      <c r="H44" s="68">
        <v>146.6</v>
      </c>
      <c r="I44" s="68">
        <v>130.96</v>
      </c>
      <c r="J44" s="68"/>
      <c r="K44" s="68"/>
      <c r="L44" s="68"/>
      <c r="M44" s="68"/>
      <c r="N44" s="68"/>
      <c r="O44" s="68"/>
      <c r="P44" s="68"/>
      <c r="Q44" s="67">
        <f>SUM($C44:P44)</f>
        <v>331.49</v>
      </c>
      <c r="R44" s="106">
        <f t="shared" si="4"/>
        <v>1.2970284826656591E-2</v>
      </c>
    </row>
    <row r="45" spans="2:19" outlineLevel="1" x14ac:dyDescent="0.3">
      <c r="B45" t="s">
        <v>1000</v>
      </c>
      <c r="C45" t="s">
        <v>1240</v>
      </c>
      <c r="D45" s="68">
        <v>8.2899999999999991</v>
      </c>
      <c r="E45" s="68">
        <v>8.25</v>
      </c>
      <c r="F45" s="68">
        <v>8.25</v>
      </c>
      <c r="G45" s="68">
        <v>10.48</v>
      </c>
      <c r="H45" s="68">
        <v>24.14</v>
      </c>
      <c r="I45" s="68">
        <v>14.18</v>
      </c>
      <c r="J45" s="68"/>
      <c r="K45" s="68"/>
      <c r="L45" s="68"/>
      <c r="M45" s="68"/>
      <c r="N45" s="68"/>
      <c r="O45" s="68"/>
      <c r="P45" s="68"/>
      <c r="Q45" s="67">
        <f>SUM($C45:P45)</f>
        <v>73.59</v>
      </c>
      <c r="R45" s="106">
        <f t="shared" si="4"/>
        <v>2.8793727122798833E-3</v>
      </c>
    </row>
    <row r="46" spans="2:19" outlineLevel="1" x14ac:dyDescent="0.3">
      <c r="B46" t="s">
        <v>1241</v>
      </c>
      <c r="C46" t="s">
        <v>1242</v>
      </c>
      <c r="D46" s="68">
        <v>156.87</v>
      </c>
      <c r="E46" s="68">
        <v>156.1</v>
      </c>
      <c r="F46" s="68">
        <v>156.1</v>
      </c>
      <c r="G46" s="68">
        <v>198.21</v>
      </c>
      <c r="H46" s="68">
        <v>456.87</v>
      </c>
      <c r="I46" s="68">
        <v>268.25</v>
      </c>
      <c r="J46" s="68"/>
      <c r="K46" s="68"/>
      <c r="L46" s="68"/>
      <c r="M46" s="68"/>
      <c r="N46" s="68"/>
      <c r="O46" s="68"/>
      <c r="P46" s="68"/>
      <c r="Q46" s="67">
        <f>SUM($C46:P46)</f>
        <v>1392.4</v>
      </c>
      <c r="R46" s="106">
        <f t="shared" si="4"/>
        <v>5.4480752338340939E-2</v>
      </c>
    </row>
    <row r="47" spans="2:19" x14ac:dyDescent="0.3">
      <c r="C47" s="1" t="s">
        <v>1277</v>
      </c>
      <c r="D47" s="67">
        <f t="shared" ref="D47:Q47" si="5">SUM(D34:D46)</f>
        <v>2855.6600000000003</v>
      </c>
      <c r="E47" s="67">
        <f t="shared" si="5"/>
        <v>2846.37</v>
      </c>
      <c r="F47" s="67">
        <f t="shared" si="5"/>
        <v>2846.37</v>
      </c>
      <c r="G47" s="67">
        <f t="shared" si="5"/>
        <v>4327.82</v>
      </c>
      <c r="H47" s="67">
        <f t="shared" si="5"/>
        <v>6783.119999999999</v>
      </c>
      <c r="I47" s="67">
        <f t="shared" si="5"/>
        <v>5898.3099999999995</v>
      </c>
      <c r="J47" s="67">
        <f t="shared" si="5"/>
        <v>0</v>
      </c>
      <c r="K47" s="67">
        <f t="shared" si="5"/>
        <v>0</v>
      </c>
      <c r="L47" s="67">
        <f t="shared" si="5"/>
        <v>0</v>
      </c>
      <c r="M47" s="67">
        <f t="shared" si="5"/>
        <v>0</v>
      </c>
      <c r="N47" s="67">
        <f t="shared" si="5"/>
        <v>0</v>
      </c>
      <c r="O47" s="67">
        <f t="shared" si="5"/>
        <v>0</v>
      </c>
      <c r="P47" s="67">
        <f t="shared" si="5"/>
        <v>0</v>
      </c>
      <c r="Q47" s="67">
        <f t="shared" si="5"/>
        <v>25557.650000000016</v>
      </c>
      <c r="R47" s="106">
        <f t="shared" si="4"/>
        <v>1</v>
      </c>
      <c r="S47">
        <f>COUNTIF($D47:$P47,"&lt;&gt;0")</f>
        <v>6</v>
      </c>
    </row>
    <row r="49" spans="2:18" x14ac:dyDescent="0.3">
      <c r="B49" t="s">
        <v>1281</v>
      </c>
      <c r="C49" t="s">
        <v>1282</v>
      </c>
      <c r="D49" s="3" t="s">
        <v>1096</v>
      </c>
      <c r="E49" s="3" t="s">
        <v>1097</v>
      </c>
      <c r="F49" s="3" t="s">
        <v>1098</v>
      </c>
      <c r="G49" s="3" t="s">
        <v>1099</v>
      </c>
      <c r="H49" s="3" t="s">
        <v>1100</v>
      </c>
      <c r="I49" s="3" t="s">
        <v>1101</v>
      </c>
      <c r="J49" s="3" t="s">
        <v>1102</v>
      </c>
      <c r="K49" s="3" t="s">
        <v>1103</v>
      </c>
      <c r="L49" s="3" t="s">
        <v>1104</v>
      </c>
      <c r="M49" s="3" t="s">
        <v>1105</v>
      </c>
      <c r="N49" s="3" t="s">
        <v>1106</v>
      </c>
      <c r="O49" s="3" t="s">
        <v>1107</v>
      </c>
      <c r="P49" s="3" t="s">
        <v>1108</v>
      </c>
      <c r="Q49" s="57" t="s">
        <v>218</v>
      </c>
      <c r="R49" s="57" t="s">
        <v>1244</v>
      </c>
    </row>
    <row r="50" spans="2:18" outlineLevel="1" x14ac:dyDescent="0.3">
      <c r="B50" t="s">
        <v>1026</v>
      </c>
      <c r="C50" t="s">
        <v>892</v>
      </c>
      <c r="D50" s="68">
        <v>444</v>
      </c>
      <c r="E50" s="68">
        <v>425.6</v>
      </c>
      <c r="F50" s="68">
        <v>459.2</v>
      </c>
      <c r="G50" s="68">
        <v>436.6</v>
      </c>
      <c r="H50" s="68">
        <v>520.20000000000005</v>
      </c>
      <c r="I50" s="68">
        <v>753.2</v>
      </c>
      <c r="J50" s="68"/>
      <c r="K50" s="68"/>
      <c r="L50" s="68"/>
      <c r="M50" s="68"/>
      <c r="N50" s="68"/>
      <c r="O50" s="68"/>
      <c r="P50" s="68"/>
      <c r="Q50" s="67">
        <f>SUM($C50:P50)</f>
        <v>3038.8</v>
      </c>
    </row>
    <row r="51" spans="2:18" outlineLevel="1" x14ac:dyDescent="0.3">
      <c r="B51" t="s">
        <v>1032</v>
      </c>
      <c r="C51" t="s">
        <v>892</v>
      </c>
      <c r="D51" s="68"/>
      <c r="E51" s="68"/>
      <c r="F51" s="68"/>
      <c r="G51" s="68">
        <v>3</v>
      </c>
      <c r="H51" s="68"/>
      <c r="I51" s="68"/>
      <c r="J51" s="68"/>
      <c r="K51" s="68"/>
      <c r="L51" s="68"/>
      <c r="M51" s="68"/>
      <c r="N51" s="68"/>
      <c r="O51" s="68"/>
      <c r="P51" s="68"/>
      <c r="Q51" s="67">
        <f>SUM($C51:P51)</f>
        <v>3</v>
      </c>
    </row>
    <row r="52" spans="2:18" outlineLevel="1" x14ac:dyDescent="0.3">
      <c r="B52" t="s">
        <v>1028</v>
      </c>
      <c r="C52" t="s">
        <v>892</v>
      </c>
      <c r="D52" s="68"/>
      <c r="E52" s="68"/>
      <c r="F52" s="68"/>
      <c r="G52" s="68"/>
      <c r="H52" s="68"/>
      <c r="I52" s="68">
        <v>12</v>
      </c>
      <c r="J52" s="68"/>
      <c r="K52" s="68"/>
      <c r="L52" s="68"/>
      <c r="M52" s="68"/>
      <c r="N52" s="68"/>
      <c r="O52" s="68"/>
      <c r="P52" s="68"/>
      <c r="Q52" s="67">
        <f>SUM($C52:P52)</f>
        <v>12</v>
      </c>
    </row>
    <row r="53" spans="2:18" x14ac:dyDescent="0.3">
      <c r="C53" s="1" t="s">
        <v>1276</v>
      </c>
      <c r="D53" s="67">
        <f t="shared" ref="D53:Q53" si="6">D$50</f>
        <v>444</v>
      </c>
      <c r="E53" s="67">
        <f t="shared" si="6"/>
        <v>425.6</v>
      </c>
      <c r="F53" s="67">
        <f t="shared" si="6"/>
        <v>459.2</v>
      </c>
      <c r="G53" s="67">
        <f t="shared" si="6"/>
        <v>436.6</v>
      </c>
      <c r="H53" s="67">
        <f t="shared" si="6"/>
        <v>520.20000000000005</v>
      </c>
      <c r="I53" s="67">
        <f t="shared" si="6"/>
        <v>753.2</v>
      </c>
      <c r="J53" s="67">
        <f t="shared" si="6"/>
        <v>0</v>
      </c>
      <c r="K53" s="67">
        <f t="shared" si="6"/>
        <v>0</v>
      </c>
      <c r="L53" s="67">
        <f t="shared" si="6"/>
        <v>0</v>
      </c>
      <c r="M53" s="67">
        <f t="shared" si="6"/>
        <v>0</v>
      </c>
      <c r="N53" s="67">
        <f t="shared" si="6"/>
        <v>0</v>
      </c>
      <c r="O53" s="67">
        <f t="shared" si="6"/>
        <v>0</v>
      </c>
      <c r="P53" s="67">
        <f t="shared" si="6"/>
        <v>0</v>
      </c>
      <c r="Q53" s="67">
        <f t="shared" si="6"/>
        <v>3038.8</v>
      </c>
    </row>
    <row r="54" spans="2:18" outlineLevel="1" x14ac:dyDescent="0.3">
      <c r="B54" t="s">
        <v>684</v>
      </c>
      <c r="C54" t="s">
        <v>1014</v>
      </c>
      <c r="D54" s="68">
        <v>7946.84</v>
      </c>
      <c r="E54" s="68">
        <v>7946.84</v>
      </c>
      <c r="F54" s="68">
        <v>7426.84</v>
      </c>
      <c r="G54" s="68">
        <v>7444.06</v>
      </c>
      <c r="H54" s="68">
        <v>9353.66</v>
      </c>
      <c r="I54" s="68">
        <v>12881.36</v>
      </c>
      <c r="J54" s="68"/>
      <c r="K54" s="68"/>
      <c r="L54" s="68"/>
      <c r="M54" s="68"/>
      <c r="N54" s="68"/>
      <c r="O54" s="68"/>
      <c r="P54" s="68"/>
      <c r="Q54" s="67">
        <f>SUM($C54:P54)</f>
        <v>52999.600000000006</v>
      </c>
      <c r="R54" s="106">
        <f t="shared" ref="R54:R68" si="7">Q54/$Q$68</f>
        <v>0.70270258803338836</v>
      </c>
    </row>
    <row r="55" spans="2:18" outlineLevel="1" x14ac:dyDescent="0.3">
      <c r="B55" t="s">
        <v>1015</v>
      </c>
      <c r="C55" t="s">
        <v>1016</v>
      </c>
      <c r="D55" s="68">
        <v>210</v>
      </c>
      <c r="E55" s="68"/>
      <c r="F55" s="68">
        <v>75</v>
      </c>
      <c r="G55" s="68">
        <v>25</v>
      </c>
      <c r="H55" s="68">
        <v>125</v>
      </c>
      <c r="I55" s="68">
        <v>25</v>
      </c>
      <c r="J55" s="68"/>
      <c r="K55" s="68"/>
      <c r="L55" s="68"/>
      <c r="M55" s="68"/>
      <c r="N55" s="68"/>
      <c r="O55" s="68"/>
      <c r="P55" s="68"/>
      <c r="Q55" s="67">
        <f>SUM($C55:P55)</f>
        <v>460</v>
      </c>
      <c r="R55" s="106">
        <f t="shared" si="7"/>
        <v>6.0989741525475398E-3</v>
      </c>
    </row>
    <row r="56" spans="2:18" outlineLevel="1" x14ac:dyDescent="0.3">
      <c r="B56" t="s">
        <v>686</v>
      </c>
      <c r="C56" t="s">
        <v>1031</v>
      </c>
      <c r="D56" s="68"/>
      <c r="E56" s="68"/>
      <c r="F56" s="68"/>
      <c r="G56" s="68">
        <v>44.85</v>
      </c>
      <c r="H56" s="68"/>
      <c r="I56" s="68"/>
      <c r="J56" s="68"/>
      <c r="K56" s="68"/>
      <c r="L56" s="68"/>
      <c r="M56" s="68"/>
      <c r="N56" s="68"/>
      <c r="O56" s="68"/>
      <c r="P56" s="68"/>
      <c r="Q56" s="67">
        <f>SUM($C56:P56)</f>
        <v>44.85</v>
      </c>
      <c r="R56" s="106">
        <f t="shared" si="7"/>
        <v>5.9464997987338517E-4</v>
      </c>
    </row>
    <row r="57" spans="2:18" outlineLevel="1" x14ac:dyDescent="0.3">
      <c r="B57" t="s">
        <v>683</v>
      </c>
      <c r="C57" t="s">
        <v>1017</v>
      </c>
      <c r="D57" s="68"/>
      <c r="E57" s="68"/>
      <c r="F57" s="68"/>
      <c r="G57" s="68"/>
      <c r="H57" s="68"/>
      <c r="I57" s="68">
        <v>197.18</v>
      </c>
      <c r="J57" s="68"/>
      <c r="K57" s="68"/>
      <c r="L57" s="68"/>
      <c r="M57" s="68"/>
      <c r="N57" s="68"/>
      <c r="O57" s="68"/>
      <c r="P57" s="68"/>
      <c r="Q57" s="67">
        <f>SUM($C57:P57)</f>
        <v>197.18</v>
      </c>
      <c r="R57" s="106">
        <f t="shared" si="7"/>
        <v>2.6143385291289654E-3</v>
      </c>
    </row>
    <row r="58" spans="2:18" outlineLevel="1" x14ac:dyDescent="0.3">
      <c r="B58" t="s">
        <v>994</v>
      </c>
      <c r="C58" t="s">
        <v>1232</v>
      </c>
      <c r="D58" s="68"/>
      <c r="E58" s="68"/>
      <c r="F58" s="68"/>
      <c r="G58" s="68">
        <v>1278.25</v>
      </c>
      <c r="H58" s="68">
        <v>1604.9300000000003</v>
      </c>
      <c r="I58" s="68">
        <v>2253.1899999999996</v>
      </c>
      <c r="J58" s="68"/>
      <c r="K58" s="68"/>
      <c r="L58" s="68"/>
      <c r="M58" s="68"/>
      <c r="N58" s="68"/>
      <c r="O58" s="68"/>
      <c r="P58" s="68"/>
      <c r="Q58" s="67">
        <f>SUM($C58:P58)</f>
        <v>5136.37</v>
      </c>
      <c r="R58" s="106">
        <f t="shared" si="7"/>
        <v>6.8101277973740451E-2</v>
      </c>
    </row>
    <row r="59" spans="2:18" outlineLevel="1" x14ac:dyDescent="0.3">
      <c r="B59" t="s">
        <v>1020</v>
      </c>
      <c r="C59" t="s">
        <v>1234</v>
      </c>
      <c r="D59" s="68">
        <v>635.75</v>
      </c>
      <c r="E59" s="68">
        <v>635.75</v>
      </c>
      <c r="F59" s="68">
        <v>594.15</v>
      </c>
      <c r="G59" s="68">
        <v>599.11</v>
      </c>
      <c r="H59" s="68">
        <v>748.29</v>
      </c>
      <c r="I59" s="68">
        <v>1046.29</v>
      </c>
      <c r="J59" s="68"/>
      <c r="K59" s="68"/>
      <c r="L59" s="68"/>
      <c r="M59" s="68"/>
      <c r="N59" s="68"/>
      <c r="O59" s="68"/>
      <c r="P59" s="68"/>
      <c r="Q59" s="67">
        <f>SUM($C59:P59)</f>
        <v>4259.34</v>
      </c>
      <c r="R59" s="106">
        <f t="shared" si="7"/>
        <v>5.647305340633009E-2</v>
      </c>
    </row>
    <row r="60" spans="2:18" outlineLevel="1" x14ac:dyDescent="0.3">
      <c r="B60" t="s">
        <v>1235</v>
      </c>
      <c r="C60" t="s">
        <v>1236</v>
      </c>
      <c r="D60" s="68">
        <v>119.2</v>
      </c>
      <c r="E60" s="68">
        <v>119.2</v>
      </c>
      <c r="F60" s="68"/>
      <c r="G60" s="68"/>
      <c r="H60" s="68"/>
      <c r="I60" s="68"/>
      <c r="J60" s="68"/>
      <c r="K60" s="68"/>
      <c r="L60" s="68"/>
      <c r="M60" s="68"/>
      <c r="N60" s="68"/>
      <c r="O60" s="68"/>
      <c r="P60" s="68"/>
      <c r="Q60" s="67">
        <f>SUM($C60:P60)</f>
        <v>238.4</v>
      </c>
      <c r="R60" s="106">
        <f t="shared" si="7"/>
        <v>3.1608596477550729E-3</v>
      </c>
    </row>
    <row r="61" spans="2:18" outlineLevel="1" x14ac:dyDescent="0.3">
      <c r="B61" t="s">
        <v>1050</v>
      </c>
      <c r="C61" t="s">
        <v>1236</v>
      </c>
      <c r="D61" s="68"/>
      <c r="E61" s="68"/>
      <c r="F61" s="68">
        <v>111.4</v>
      </c>
      <c r="G61" s="68">
        <v>111.65</v>
      </c>
      <c r="H61" s="68">
        <v>140.29</v>
      </c>
      <c r="I61" s="68">
        <v>196.18</v>
      </c>
      <c r="J61" s="68"/>
      <c r="K61" s="68"/>
      <c r="L61" s="68"/>
      <c r="M61" s="68"/>
      <c r="N61" s="68"/>
      <c r="O61" s="68"/>
      <c r="P61" s="68"/>
      <c r="Q61" s="67">
        <f>SUM($C61:P61)</f>
        <v>559.52</v>
      </c>
      <c r="R61" s="106">
        <f t="shared" si="7"/>
        <v>7.418473951811738E-3</v>
      </c>
    </row>
    <row r="62" spans="2:18" outlineLevel="1" x14ac:dyDescent="0.3">
      <c r="B62" t="s">
        <v>996</v>
      </c>
      <c r="C62" t="s">
        <v>1237</v>
      </c>
      <c r="D62" s="68">
        <v>614.21</v>
      </c>
      <c r="E62" s="68">
        <v>600.28</v>
      </c>
      <c r="F62" s="68">
        <v>566.78</v>
      </c>
      <c r="G62" s="68">
        <v>538.53</v>
      </c>
      <c r="H62" s="68">
        <v>1265.3</v>
      </c>
      <c r="I62" s="68">
        <v>948.27</v>
      </c>
      <c r="J62" s="68"/>
      <c r="K62" s="68"/>
      <c r="L62" s="68"/>
      <c r="M62" s="68"/>
      <c r="N62" s="68"/>
      <c r="O62" s="68"/>
      <c r="P62" s="68"/>
      <c r="Q62" s="67">
        <f>SUM($C62:P62)</f>
        <v>4533.3700000000008</v>
      </c>
      <c r="R62" s="106">
        <f t="shared" si="7"/>
        <v>6.0106318378118362E-2</v>
      </c>
    </row>
    <row r="63" spans="2:18" outlineLevel="1" x14ac:dyDescent="0.3">
      <c r="B63" t="s">
        <v>997</v>
      </c>
      <c r="C63" t="s">
        <v>1238</v>
      </c>
      <c r="D63" s="68">
        <v>44.04</v>
      </c>
      <c r="E63" s="68">
        <v>43.04</v>
      </c>
      <c r="F63" s="68">
        <v>40.64</v>
      </c>
      <c r="G63" s="68">
        <v>38.61</v>
      </c>
      <c r="H63" s="68">
        <v>90.75</v>
      </c>
      <c r="I63" s="68">
        <v>68</v>
      </c>
      <c r="J63" s="68"/>
      <c r="K63" s="68"/>
      <c r="L63" s="68"/>
      <c r="M63" s="68"/>
      <c r="N63" s="68"/>
      <c r="O63" s="68"/>
      <c r="P63" s="68"/>
      <c r="Q63" s="67">
        <f>SUM($C63:P63)</f>
        <v>325.08</v>
      </c>
      <c r="R63" s="106">
        <f t="shared" si="7"/>
        <v>4.3101185163264225E-3</v>
      </c>
    </row>
    <row r="64" spans="2:18" outlineLevel="1" x14ac:dyDescent="0.3">
      <c r="B64" t="s">
        <v>998</v>
      </c>
      <c r="C64" t="s">
        <v>1243</v>
      </c>
      <c r="D64" s="68">
        <v>174.68</v>
      </c>
      <c r="E64" s="68">
        <v>171.03</v>
      </c>
      <c r="F64" s="68">
        <v>158.34</v>
      </c>
      <c r="G64" s="68">
        <v>150.53</v>
      </c>
      <c r="H64" s="68">
        <v>368.85</v>
      </c>
      <c r="I64" s="68">
        <v>274.70999999999998</v>
      </c>
      <c r="J64" s="68"/>
      <c r="K64" s="68"/>
      <c r="L64" s="68"/>
      <c r="M64" s="68"/>
      <c r="N64" s="68"/>
      <c r="O64" s="68"/>
      <c r="P64" s="68"/>
      <c r="Q64" s="67">
        <f>SUM($C64:P64)</f>
        <v>1298.1400000000001</v>
      </c>
      <c r="R64" s="106">
        <f t="shared" si="7"/>
        <v>1.7211570231278402E-2</v>
      </c>
    </row>
    <row r="65" spans="2:19" outlineLevel="1" x14ac:dyDescent="0.3">
      <c r="B65" t="s">
        <v>999</v>
      </c>
      <c r="C65" t="s">
        <v>1239</v>
      </c>
      <c r="D65" s="68">
        <v>129.93</v>
      </c>
      <c r="E65" s="68">
        <v>126.08</v>
      </c>
      <c r="F65" s="68">
        <v>128</v>
      </c>
      <c r="G65" s="68">
        <v>121.4</v>
      </c>
      <c r="H65" s="68">
        <v>241.95</v>
      </c>
      <c r="I65" s="68">
        <v>186.24</v>
      </c>
      <c r="J65" s="68"/>
      <c r="K65" s="68"/>
      <c r="L65" s="68"/>
      <c r="M65" s="68"/>
      <c r="N65" s="68"/>
      <c r="O65" s="68"/>
      <c r="P65" s="68"/>
      <c r="Q65" s="67">
        <f>SUM($C65:P65)</f>
        <v>933.59999999999991</v>
      </c>
      <c r="R65" s="106">
        <f t="shared" si="7"/>
        <v>1.2378265801779092E-2</v>
      </c>
    </row>
    <row r="66" spans="2:19" outlineLevel="1" x14ac:dyDescent="0.3">
      <c r="B66" t="s">
        <v>1000</v>
      </c>
      <c r="C66" t="s">
        <v>1240</v>
      </c>
      <c r="D66" s="68">
        <v>30.18</v>
      </c>
      <c r="E66" s="68">
        <v>29.5</v>
      </c>
      <c r="F66" s="68">
        <v>27.85</v>
      </c>
      <c r="G66" s="68">
        <v>26.46</v>
      </c>
      <c r="H66" s="68">
        <v>62.18</v>
      </c>
      <c r="I66" s="68">
        <v>46.6</v>
      </c>
      <c r="J66" s="68"/>
      <c r="K66" s="68"/>
      <c r="L66" s="68"/>
      <c r="M66" s="68"/>
      <c r="N66" s="68"/>
      <c r="O66" s="68"/>
      <c r="P66" s="68"/>
      <c r="Q66" s="67">
        <f>SUM($C66:P66)</f>
        <v>222.77</v>
      </c>
      <c r="R66" s="106">
        <f t="shared" si="7"/>
        <v>2.9536271129630772E-3</v>
      </c>
    </row>
    <row r="67" spans="2:19" outlineLevel="1" x14ac:dyDescent="0.3">
      <c r="B67" t="s">
        <v>1241</v>
      </c>
      <c r="C67" t="s">
        <v>1242</v>
      </c>
      <c r="D67" s="68">
        <v>570.98</v>
      </c>
      <c r="E67" s="68">
        <v>558.03</v>
      </c>
      <c r="F67" s="68">
        <v>526.88</v>
      </c>
      <c r="G67" s="68">
        <v>500.62</v>
      </c>
      <c r="H67" s="68">
        <v>1176.25</v>
      </c>
      <c r="I67" s="68">
        <v>881.54</v>
      </c>
      <c r="J67" s="68"/>
      <c r="K67" s="68"/>
      <c r="L67" s="68"/>
      <c r="M67" s="68"/>
      <c r="N67" s="68"/>
      <c r="O67" s="68"/>
      <c r="P67" s="68"/>
      <c r="Q67" s="67">
        <f>SUM($C67:P67)</f>
        <v>4214.2999999999993</v>
      </c>
      <c r="R67" s="106">
        <f t="shared" si="7"/>
        <v>5.5875884284958897E-2</v>
      </c>
    </row>
    <row r="68" spans="2:19" x14ac:dyDescent="0.3">
      <c r="C68" s="1" t="s">
        <v>1277</v>
      </c>
      <c r="D68" s="67">
        <f t="shared" ref="D68:Q68" si="8">SUM(D54:D67)</f>
        <v>10475.810000000001</v>
      </c>
      <c r="E68" s="67">
        <f t="shared" si="8"/>
        <v>10229.750000000004</v>
      </c>
      <c r="F68" s="67">
        <f t="shared" si="8"/>
        <v>9655.8799999999992</v>
      </c>
      <c r="G68" s="67">
        <f t="shared" si="8"/>
        <v>10879.070000000002</v>
      </c>
      <c r="H68" s="67">
        <f t="shared" si="8"/>
        <v>15177.450000000003</v>
      </c>
      <c r="I68" s="67">
        <f t="shared" si="8"/>
        <v>19004.560000000001</v>
      </c>
      <c r="J68" s="67">
        <f t="shared" si="8"/>
        <v>0</v>
      </c>
      <c r="K68" s="67">
        <f t="shared" si="8"/>
        <v>0</v>
      </c>
      <c r="L68" s="67">
        <f t="shared" si="8"/>
        <v>0</v>
      </c>
      <c r="M68" s="67">
        <f t="shared" si="8"/>
        <v>0</v>
      </c>
      <c r="N68" s="67">
        <f t="shared" si="8"/>
        <v>0</v>
      </c>
      <c r="O68" s="67">
        <f t="shared" si="8"/>
        <v>0</v>
      </c>
      <c r="P68" s="67">
        <f t="shared" si="8"/>
        <v>0</v>
      </c>
      <c r="Q68" s="67">
        <f t="shared" si="8"/>
        <v>75422.520000000019</v>
      </c>
      <c r="R68" s="106">
        <f t="shared" si="7"/>
        <v>1</v>
      </c>
      <c r="S68">
        <f>COUNTIF($D68:$P68,"&lt;&gt;0")</f>
        <v>6</v>
      </c>
    </row>
    <row r="70" spans="2:19" x14ac:dyDescent="0.3">
      <c r="B70" t="s">
        <v>1283</v>
      </c>
      <c r="C70" t="s">
        <v>1284</v>
      </c>
      <c r="D70" s="3" t="s">
        <v>1096</v>
      </c>
      <c r="E70" s="3" t="s">
        <v>1097</v>
      </c>
      <c r="F70" s="3" t="s">
        <v>1098</v>
      </c>
      <c r="G70" s="3" t="s">
        <v>1099</v>
      </c>
      <c r="H70" s="3" t="s">
        <v>1100</v>
      </c>
      <c r="I70" s="3" t="s">
        <v>1101</v>
      </c>
      <c r="J70" s="3" t="s">
        <v>1102</v>
      </c>
      <c r="K70" s="3" t="s">
        <v>1103</v>
      </c>
      <c r="L70" s="3" t="s">
        <v>1104</v>
      </c>
      <c r="M70" s="3" t="s">
        <v>1105</v>
      </c>
      <c r="N70" s="3" t="s">
        <v>1106</v>
      </c>
      <c r="O70" s="3" t="s">
        <v>1107</v>
      </c>
      <c r="P70" s="3" t="s">
        <v>1108</v>
      </c>
      <c r="Q70" s="57" t="s">
        <v>218</v>
      </c>
      <c r="R70" s="57" t="s">
        <v>1244</v>
      </c>
    </row>
    <row r="71" spans="2:19" outlineLevel="1" x14ac:dyDescent="0.3">
      <c r="B71" t="s">
        <v>1026</v>
      </c>
      <c r="C71" t="s">
        <v>892</v>
      </c>
      <c r="D71" s="68">
        <v>177.6</v>
      </c>
      <c r="E71" s="68">
        <v>406.4</v>
      </c>
      <c r="F71" s="68">
        <v>664</v>
      </c>
      <c r="G71" s="68">
        <v>680</v>
      </c>
      <c r="H71" s="68">
        <v>659.05</v>
      </c>
      <c r="I71" s="68">
        <v>637</v>
      </c>
      <c r="J71" s="68"/>
      <c r="K71" s="68"/>
      <c r="L71" s="68"/>
      <c r="M71" s="68"/>
      <c r="N71" s="68"/>
      <c r="O71" s="68"/>
      <c r="P71" s="68"/>
      <c r="Q71" s="67">
        <f>SUM($C71:P71)</f>
        <v>3224.05</v>
      </c>
    </row>
    <row r="72" spans="2:19" outlineLevel="1" x14ac:dyDescent="0.3">
      <c r="B72" t="s">
        <v>1052</v>
      </c>
      <c r="C72" t="s">
        <v>892</v>
      </c>
      <c r="D72" s="68"/>
      <c r="E72" s="68"/>
      <c r="F72" s="68">
        <v>20</v>
      </c>
      <c r="G72" s="68">
        <v>46</v>
      </c>
      <c r="H72" s="68">
        <v>60</v>
      </c>
      <c r="I72" s="68"/>
      <c r="J72" s="68"/>
      <c r="K72" s="68"/>
      <c r="L72" s="68"/>
      <c r="M72" s="68"/>
      <c r="N72" s="68"/>
      <c r="O72" s="68"/>
      <c r="P72" s="68"/>
      <c r="Q72" s="67">
        <f>SUM($C72:P72)</f>
        <v>126</v>
      </c>
    </row>
    <row r="73" spans="2:19" outlineLevel="1" x14ac:dyDescent="0.3">
      <c r="B73" t="s">
        <v>1028</v>
      </c>
      <c r="C73" t="s">
        <v>892</v>
      </c>
      <c r="D73" s="68"/>
      <c r="E73" s="68"/>
      <c r="F73" s="68"/>
      <c r="G73" s="68">
        <v>10</v>
      </c>
      <c r="H73" s="68"/>
      <c r="I73" s="68">
        <v>7</v>
      </c>
      <c r="J73" s="68"/>
      <c r="K73" s="68"/>
      <c r="L73" s="68"/>
      <c r="M73" s="68"/>
      <c r="N73" s="68"/>
      <c r="O73" s="68"/>
      <c r="P73" s="68"/>
      <c r="Q73" s="67">
        <f>SUM($C73:P73)</f>
        <v>17</v>
      </c>
    </row>
    <row r="74" spans="2:19" outlineLevel="1" x14ac:dyDescent="0.3">
      <c r="B74" t="s">
        <v>1045</v>
      </c>
      <c r="C74" t="s">
        <v>892</v>
      </c>
      <c r="D74" s="68"/>
      <c r="E74" s="68"/>
      <c r="F74" s="68"/>
      <c r="G74" s="68">
        <v>15</v>
      </c>
      <c r="H74" s="68">
        <v>20</v>
      </c>
      <c r="I74" s="68"/>
      <c r="J74" s="68"/>
      <c r="K74" s="68"/>
      <c r="L74" s="68"/>
      <c r="M74" s="68"/>
      <c r="N74" s="68"/>
      <c r="O74" s="68"/>
      <c r="P74" s="68"/>
      <c r="Q74" s="67">
        <f>SUM($C74:P74)</f>
        <v>35</v>
      </c>
    </row>
    <row r="75" spans="2:19" outlineLevel="1" x14ac:dyDescent="0.3">
      <c r="B75" t="s">
        <v>1032</v>
      </c>
      <c r="C75" t="s">
        <v>892</v>
      </c>
      <c r="D75" s="68"/>
      <c r="E75" s="68"/>
      <c r="F75" s="68"/>
      <c r="G75" s="68">
        <v>8</v>
      </c>
      <c r="H75" s="68">
        <v>5.05</v>
      </c>
      <c r="I75" s="68">
        <v>20</v>
      </c>
      <c r="J75" s="68"/>
      <c r="K75" s="68"/>
      <c r="L75" s="68"/>
      <c r="M75" s="68"/>
      <c r="N75" s="68"/>
      <c r="O75" s="68"/>
      <c r="P75" s="68"/>
      <c r="Q75" s="67">
        <f>SUM($C75:P75)</f>
        <v>33.049999999999997</v>
      </c>
    </row>
    <row r="76" spans="2:19" x14ac:dyDescent="0.3">
      <c r="C76" s="1" t="s">
        <v>1276</v>
      </c>
      <c r="D76" s="67">
        <f t="shared" ref="D76:Q76" si="9">D$71</f>
        <v>177.6</v>
      </c>
      <c r="E76" s="67">
        <f t="shared" si="9"/>
        <v>406.4</v>
      </c>
      <c r="F76" s="67">
        <f t="shared" si="9"/>
        <v>664</v>
      </c>
      <c r="G76" s="67">
        <f t="shared" si="9"/>
        <v>680</v>
      </c>
      <c r="H76" s="67">
        <f t="shared" si="9"/>
        <v>659.05</v>
      </c>
      <c r="I76" s="67">
        <f t="shared" si="9"/>
        <v>637</v>
      </c>
      <c r="J76" s="67">
        <f t="shared" si="9"/>
        <v>0</v>
      </c>
      <c r="K76" s="67">
        <f t="shared" si="9"/>
        <v>0</v>
      </c>
      <c r="L76" s="67">
        <f t="shared" si="9"/>
        <v>0</v>
      </c>
      <c r="M76" s="67">
        <f t="shared" si="9"/>
        <v>0</v>
      </c>
      <c r="N76" s="67">
        <f t="shared" si="9"/>
        <v>0</v>
      </c>
      <c r="O76" s="67">
        <f t="shared" si="9"/>
        <v>0</v>
      </c>
      <c r="P76" s="67">
        <f t="shared" si="9"/>
        <v>0</v>
      </c>
      <c r="Q76" s="67">
        <f t="shared" si="9"/>
        <v>3224.05</v>
      </c>
    </row>
    <row r="77" spans="2:19" outlineLevel="1" x14ac:dyDescent="0.3">
      <c r="B77" t="s">
        <v>684</v>
      </c>
      <c r="C77" t="s">
        <v>1014</v>
      </c>
      <c r="D77" s="68">
        <v>2898.76</v>
      </c>
      <c r="E77" s="68">
        <v>5816.74</v>
      </c>
      <c r="F77" s="68">
        <v>9890.33</v>
      </c>
      <c r="G77" s="68">
        <v>10303.700000000001</v>
      </c>
      <c r="H77" s="68">
        <v>10506.84</v>
      </c>
      <c r="I77" s="68">
        <v>10151.44</v>
      </c>
      <c r="J77" s="68"/>
      <c r="K77" s="68"/>
      <c r="L77" s="68"/>
      <c r="M77" s="68"/>
      <c r="N77" s="68"/>
      <c r="O77" s="68"/>
      <c r="P77" s="68"/>
      <c r="Q77" s="67">
        <f>SUM($C77:P77)</f>
        <v>49567.810000000005</v>
      </c>
      <c r="R77" s="106">
        <f t="shared" ref="R77:R96" si="10">Q77/$Q$96</f>
        <v>0.68349774361317805</v>
      </c>
    </row>
    <row r="78" spans="2:19" outlineLevel="1" x14ac:dyDescent="0.3">
      <c r="B78" t="s">
        <v>1015</v>
      </c>
      <c r="C78" t="s">
        <v>1016</v>
      </c>
      <c r="D78" s="68">
        <v>170</v>
      </c>
      <c r="E78" s="68"/>
      <c r="F78" s="68">
        <v>25</v>
      </c>
      <c r="G78" s="68"/>
      <c r="H78" s="68"/>
      <c r="I78" s="68"/>
      <c r="J78" s="68"/>
      <c r="K78" s="68"/>
      <c r="L78" s="68"/>
      <c r="M78" s="68"/>
      <c r="N78" s="68"/>
      <c r="O78" s="68"/>
      <c r="P78" s="68"/>
      <c r="Q78" s="67">
        <f>SUM($C78:P78)</f>
        <v>195</v>
      </c>
      <c r="R78" s="106">
        <f t="shared" si="10"/>
        <v>2.6888833701664387E-3</v>
      </c>
    </row>
    <row r="79" spans="2:19" outlineLevel="1" x14ac:dyDescent="0.3">
      <c r="B79" t="s">
        <v>686</v>
      </c>
      <c r="C79" t="s">
        <v>1031</v>
      </c>
      <c r="D79" s="68"/>
      <c r="E79" s="68"/>
      <c r="F79" s="68"/>
      <c r="G79" s="68">
        <v>187.2</v>
      </c>
      <c r="H79" s="68">
        <v>73.28</v>
      </c>
      <c r="I79" s="68">
        <v>290.2</v>
      </c>
      <c r="J79" s="68"/>
      <c r="K79" s="68"/>
      <c r="L79" s="68"/>
      <c r="M79" s="68"/>
      <c r="N79" s="68"/>
      <c r="O79" s="68"/>
      <c r="P79" s="68"/>
      <c r="Q79" s="67">
        <f>SUM($C79:P79)</f>
        <v>550.68000000000006</v>
      </c>
      <c r="R79" s="106">
        <f t="shared" si="10"/>
        <v>7.5934066373500239E-3</v>
      </c>
    </row>
    <row r="80" spans="2:19" outlineLevel="1" x14ac:dyDescent="0.3">
      <c r="B80" t="s">
        <v>683</v>
      </c>
      <c r="C80" t="s">
        <v>1017</v>
      </c>
      <c r="D80" s="68"/>
      <c r="E80" s="68"/>
      <c r="F80" s="68"/>
      <c r="G80" s="68">
        <v>145.1</v>
      </c>
      <c r="H80" s="68"/>
      <c r="I80" s="68">
        <v>137.13</v>
      </c>
      <c r="J80" s="68"/>
      <c r="K80" s="68"/>
      <c r="L80" s="68"/>
      <c r="M80" s="68"/>
      <c r="N80" s="68"/>
      <c r="O80" s="68"/>
      <c r="P80" s="68"/>
      <c r="Q80" s="67">
        <f>SUM($C80:P80)</f>
        <v>282.23</v>
      </c>
      <c r="R80" s="106">
        <f t="shared" si="10"/>
        <v>3.891710531087559E-3</v>
      </c>
    </row>
    <row r="81" spans="2:19" outlineLevel="1" x14ac:dyDescent="0.3">
      <c r="B81" t="s">
        <v>685</v>
      </c>
      <c r="C81" t="s">
        <v>1044</v>
      </c>
      <c r="D81" s="68"/>
      <c r="E81" s="68"/>
      <c r="F81" s="68"/>
      <c r="G81" s="68">
        <v>87.06</v>
      </c>
      <c r="H81" s="68">
        <v>116.08</v>
      </c>
      <c r="I81" s="68"/>
      <c r="J81" s="68"/>
      <c r="K81" s="68"/>
      <c r="L81" s="68"/>
      <c r="M81" s="68"/>
      <c r="N81" s="68"/>
      <c r="O81" s="68"/>
      <c r="P81" s="68"/>
      <c r="Q81" s="67">
        <f>SUM($C81:P81)</f>
        <v>203.14</v>
      </c>
      <c r="R81" s="106">
        <f t="shared" si="10"/>
        <v>2.8011270144390273E-3</v>
      </c>
    </row>
    <row r="82" spans="2:19" outlineLevel="1" x14ac:dyDescent="0.3">
      <c r="B82" t="s">
        <v>1035</v>
      </c>
      <c r="C82" t="s">
        <v>1036</v>
      </c>
      <c r="D82" s="68"/>
      <c r="E82" s="68">
        <v>27.5</v>
      </c>
      <c r="F82" s="68"/>
      <c r="G82" s="68"/>
      <c r="H82" s="68"/>
      <c r="I82" s="68"/>
      <c r="J82" s="68"/>
      <c r="K82" s="68"/>
      <c r="L82" s="68"/>
      <c r="M82" s="68"/>
      <c r="N82" s="68"/>
      <c r="O82" s="68"/>
      <c r="P82" s="68"/>
      <c r="Q82" s="67">
        <f>SUM($C82:P82)</f>
        <v>27.5</v>
      </c>
      <c r="R82" s="106">
        <f t="shared" si="10"/>
        <v>3.7920150092090801E-4</v>
      </c>
    </row>
    <row r="83" spans="2:19" outlineLevel="1" x14ac:dyDescent="0.3">
      <c r="B83" t="s">
        <v>1037</v>
      </c>
      <c r="C83" t="s">
        <v>1036</v>
      </c>
      <c r="D83" s="68"/>
      <c r="E83" s="68"/>
      <c r="F83" s="68">
        <v>42.5</v>
      </c>
      <c r="G83" s="68">
        <v>42.5</v>
      </c>
      <c r="H83" s="68">
        <v>42.5</v>
      </c>
      <c r="I83" s="68">
        <v>52.5</v>
      </c>
      <c r="J83" s="68"/>
      <c r="K83" s="68"/>
      <c r="L83" s="68"/>
      <c r="M83" s="68"/>
      <c r="N83" s="68"/>
      <c r="O83" s="68"/>
      <c r="P83" s="68"/>
      <c r="Q83" s="67">
        <f>SUM($C83:P83)</f>
        <v>180</v>
      </c>
      <c r="R83" s="106">
        <f t="shared" si="10"/>
        <v>2.4820461878459436E-3</v>
      </c>
    </row>
    <row r="84" spans="2:19" outlineLevel="1" x14ac:dyDescent="0.3">
      <c r="B84" t="s">
        <v>1056</v>
      </c>
      <c r="C84" t="s">
        <v>1057</v>
      </c>
      <c r="D84" s="68"/>
      <c r="E84" s="68">
        <v>5</v>
      </c>
      <c r="F84" s="68">
        <v>5</v>
      </c>
      <c r="G84" s="68">
        <v>5</v>
      </c>
      <c r="H84" s="68">
        <v>5</v>
      </c>
      <c r="I84" s="68">
        <v>5</v>
      </c>
      <c r="J84" s="68"/>
      <c r="K84" s="68"/>
      <c r="L84" s="68"/>
      <c r="M84" s="68"/>
      <c r="N84" s="68"/>
      <c r="O84" s="68"/>
      <c r="P84" s="68"/>
      <c r="Q84" s="67">
        <f>SUM($C84:P84)</f>
        <v>25</v>
      </c>
      <c r="R84" s="106">
        <f t="shared" si="10"/>
        <v>3.4472863720082545E-4</v>
      </c>
    </row>
    <row r="85" spans="2:19" outlineLevel="1" x14ac:dyDescent="0.3">
      <c r="B85" t="s">
        <v>1048</v>
      </c>
      <c r="C85" t="s">
        <v>1049</v>
      </c>
      <c r="D85" s="68"/>
      <c r="E85" s="68"/>
      <c r="F85" s="68">
        <v>5</v>
      </c>
      <c r="G85" s="68"/>
      <c r="H85" s="68">
        <v>25</v>
      </c>
      <c r="I85" s="68"/>
      <c r="J85" s="68"/>
      <c r="K85" s="68"/>
      <c r="L85" s="68"/>
      <c r="M85" s="68"/>
      <c r="N85" s="68"/>
      <c r="O85" s="68"/>
      <c r="P85" s="68"/>
      <c r="Q85" s="67">
        <f>SUM($C85:P85)</f>
        <v>30</v>
      </c>
      <c r="R85" s="106">
        <f t="shared" si="10"/>
        <v>4.1367436464099058E-4</v>
      </c>
    </row>
    <row r="86" spans="2:19" outlineLevel="1" x14ac:dyDescent="0.3">
      <c r="B86" t="s">
        <v>994</v>
      </c>
      <c r="C86" t="s">
        <v>1232</v>
      </c>
      <c r="D86" s="68"/>
      <c r="E86" s="68"/>
      <c r="F86" s="68"/>
      <c r="G86" s="68">
        <v>1829.3</v>
      </c>
      <c r="H86" s="68">
        <v>1846.83</v>
      </c>
      <c r="I86" s="68">
        <v>1763.65</v>
      </c>
      <c r="J86" s="68"/>
      <c r="K86" s="68"/>
      <c r="L86" s="68"/>
      <c r="M86" s="68"/>
      <c r="N86" s="68"/>
      <c r="O86" s="68"/>
      <c r="P86" s="68"/>
      <c r="Q86" s="67">
        <f>SUM($C86:P86)</f>
        <v>5439.7800000000007</v>
      </c>
      <c r="R86" s="106">
        <f t="shared" si="10"/>
        <v>7.5009917842892265E-2</v>
      </c>
    </row>
    <row r="87" spans="2:19" outlineLevel="1" x14ac:dyDescent="0.3">
      <c r="B87" t="s">
        <v>1020</v>
      </c>
      <c r="C87" t="s">
        <v>1234</v>
      </c>
      <c r="D87" s="68">
        <v>231.9</v>
      </c>
      <c r="E87" s="68">
        <v>465.34</v>
      </c>
      <c r="F87" s="68">
        <v>791.23</v>
      </c>
      <c r="G87" s="68">
        <v>850.88</v>
      </c>
      <c r="H87" s="68">
        <v>846.4</v>
      </c>
      <c r="I87" s="68">
        <v>846.3</v>
      </c>
      <c r="J87" s="68"/>
      <c r="K87" s="68"/>
      <c r="L87" s="68"/>
      <c r="M87" s="68"/>
      <c r="N87" s="68"/>
      <c r="O87" s="68"/>
      <c r="P87" s="68"/>
      <c r="Q87" s="67">
        <f>SUM($C87:P87)</f>
        <v>4032.05</v>
      </c>
      <c r="R87" s="106">
        <f t="shared" si="10"/>
        <v>5.5598524065023538E-2</v>
      </c>
    </row>
    <row r="88" spans="2:19" outlineLevel="1" x14ac:dyDescent="0.3">
      <c r="B88" t="s">
        <v>1235</v>
      </c>
      <c r="C88" t="s">
        <v>1236</v>
      </c>
      <c r="D88" s="68">
        <v>43.48</v>
      </c>
      <c r="E88" s="68">
        <v>87.25</v>
      </c>
      <c r="F88" s="68"/>
      <c r="G88" s="68"/>
      <c r="H88" s="68"/>
      <c r="I88" s="68"/>
      <c r="J88" s="68"/>
      <c r="K88" s="68"/>
      <c r="L88" s="68"/>
      <c r="M88" s="68"/>
      <c r="N88" s="68"/>
      <c r="O88" s="68"/>
      <c r="P88" s="68"/>
      <c r="Q88" s="67">
        <f>SUM($C88:P88)</f>
        <v>130.72999999999999</v>
      </c>
      <c r="R88" s="106">
        <f t="shared" si="10"/>
        <v>1.8026549896505565E-3</v>
      </c>
    </row>
    <row r="89" spans="2:19" outlineLevel="1" x14ac:dyDescent="0.3">
      <c r="B89" t="s">
        <v>1050</v>
      </c>
      <c r="C89" t="s">
        <v>1236</v>
      </c>
      <c r="D89" s="68"/>
      <c r="E89" s="68"/>
      <c r="F89" s="68">
        <v>148.35</v>
      </c>
      <c r="G89" s="68">
        <v>156.72999999999999</v>
      </c>
      <c r="H89" s="68">
        <v>157.6</v>
      </c>
      <c r="I89" s="68">
        <v>154.32</v>
      </c>
      <c r="J89" s="68"/>
      <c r="K89" s="68"/>
      <c r="L89" s="68"/>
      <c r="M89" s="68"/>
      <c r="N89" s="68"/>
      <c r="O89" s="68"/>
      <c r="P89" s="68"/>
      <c r="Q89" s="67">
        <f>SUM($C89:P89)</f>
        <v>617</v>
      </c>
      <c r="R89" s="106">
        <f t="shared" si="10"/>
        <v>8.5079027661163729E-3</v>
      </c>
    </row>
    <row r="90" spans="2:19" outlineLevel="1" x14ac:dyDescent="0.3">
      <c r="B90" t="s">
        <v>996</v>
      </c>
      <c r="C90" t="s">
        <v>1237</v>
      </c>
      <c r="D90" s="68">
        <v>227.32</v>
      </c>
      <c r="E90" s="68">
        <v>438</v>
      </c>
      <c r="F90" s="68">
        <v>818.85</v>
      </c>
      <c r="G90" s="68">
        <v>838.91</v>
      </c>
      <c r="H90" s="68">
        <v>1242.72</v>
      </c>
      <c r="I90" s="68">
        <v>861.64</v>
      </c>
      <c r="J90" s="68"/>
      <c r="K90" s="68"/>
      <c r="L90" s="68"/>
      <c r="M90" s="68"/>
      <c r="N90" s="68"/>
      <c r="O90" s="68"/>
      <c r="P90" s="68"/>
      <c r="Q90" s="67">
        <f>SUM($C90:P90)</f>
        <v>4427.4400000000005</v>
      </c>
      <c r="R90" s="106">
        <f t="shared" si="10"/>
        <v>6.1050614299536919E-2</v>
      </c>
    </row>
    <row r="91" spans="2:19" outlineLevel="1" x14ac:dyDescent="0.3">
      <c r="B91" t="s">
        <v>997</v>
      </c>
      <c r="C91" t="s">
        <v>1238</v>
      </c>
      <c r="D91" s="68">
        <v>16.3</v>
      </c>
      <c r="E91" s="68">
        <v>31.41</v>
      </c>
      <c r="F91" s="68">
        <v>58.72</v>
      </c>
      <c r="G91" s="68">
        <v>60.16</v>
      </c>
      <c r="H91" s="68">
        <v>89.12</v>
      </c>
      <c r="I91" s="68">
        <v>61.79</v>
      </c>
      <c r="J91" s="68"/>
      <c r="K91" s="68"/>
      <c r="L91" s="68"/>
      <c r="M91" s="68"/>
      <c r="N91" s="68"/>
      <c r="O91" s="68"/>
      <c r="P91" s="68"/>
      <c r="Q91" s="67">
        <f>SUM($C91:P91)</f>
        <v>317.5</v>
      </c>
      <c r="R91" s="106">
        <f t="shared" si="10"/>
        <v>4.378053692450483E-3</v>
      </c>
    </row>
    <row r="92" spans="2:19" outlineLevel="1" x14ac:dyDescent="0.3">
      <c r="B92" t="s">
        <v>998</v>
      </c>
      <c r="C92" t="s">
        <v>1243</v>
      </c>
      <c r="D92" s="68">
        <v>81.5</v>
      </c>
      <c r="E92" s="68">
        <v>111.56</v>
      </c>
      <c r="F92" s="68">
        <v>238.26</v>
      </c>
      <c r="G92" s="68">
        <v>239.46</v>
      </c>
      <c r="H92" s="68">
        <v>354.56</v>
      </c>
      <c r="I92" s="68">
        <v>252.16</v>
      </c>
      <c r="J92" s="68"/>
      <c r="K92" s="68"/>
      <c r="L92" s="68"/>
      <c r="M92" s="68"/>
      <c r="N92" s="68"/>
      <c r="O92" s="68"/>
      <c r="P92" s="68"/>
      <c r="Q92" s="67">
        <f>SUM($C92:P92)</f>
        <v>1277.5</v>
      </c>
      <c r="R92" s="106">
        <f t="shared" si="10"/>
        <v>1.7615633360962182E-2</v>
      </c>
    </row>
    <row r="93" spans="2:19" outlineLevel="1" x14ac:dyDescent="0.3">
      <c r="B93" t="s">
        <v>999</v>
      </c>
      <c r="C93" t="s">
        <v>1239</v>
      </c>
      <c r="D93" s="68"/>
      <c r="E93" s="68">
        <v>129.72999999999999</v>
      </c>
      <c r="F93" s="68">
        <v>157.85</v>
      </c>
      <c r="G93" s="68">
        <v>174.95</v>
      </c>
      <c r="H93" s="68">
        <v>259.58999999999997</v>
      </c>
      <c r="I93" s="68">
        <v>162</v>
      </c>
      <c r="J93" s="68"/>
      <c r="K93" s="68"/>
      <c r="L93" s="68"/>
      <c r="M93" s="68"/>
      <c r="N93" s="68"/>
      <c r="O93" s="68"/>
      <c r="P93" s="68"/>
      <c r="Q93" s="67">
        <f>SUM($C93:P93)</f>
        <v>884.11999999999989</v>
      </c>
      <c r="R93" s="106">
        <f t="shared" si="10"/>
        <v>1.2191259308879751E-2</v>
      </c>
    </row>
    <row r="94" spans="2:19" outlineLevel="1" x14ac:dyDescent="0.3">
      <c r="B94" t="s">
        <v>1000</v>
      </c>
      <c r="C94" t="s">
        <v>1240</v>
      </c>
      <c r="D94" s="68">
        <v>11.17</v>
      </c>
      <c r="E94" s="68">
        <v>21.51</v>
      </c>
      <c r="F94" s="68">
        <v>40.229999999999997</v>
      </c>
      <c r="G94" s="68">
        <v>41.21</v>
      </c>
      <c r="H94" s="68">
        <v>61.07</v>
      </c>
      <c r="I94" s="68">
        <v>42.33</v>
      </c>
      <c r="J94" s="68"/>
      <c r="K94" s="68"/>
      <c r="L94" s="68"/>
      <c r="M94" s="68"/>
      <c r="N94" s="68"/>
      <c r="O94" s="68"/>
      <c r="P94" s="68"/>
      <c r="Q94" s="67">
        <f>SUM($C94:P94)</f>
        <v>217.51999999999998</v>
      </c>
      <c r="R94" s="106">
        <f t="shared" si="10"/>
        <v>2.999414926556942E-3</v>
      </c>
    </row>
    <row r="95" spans="2:19" outlineLevel="1" x14ac:dyDescent="0.3">
      <c r="B95" t="s">
        <v>1241</v>
      </c>
      <c r="C95" t="s">
        <v>1242</v>
      </c>
      <c r="D95" s="68">
        <v>211.31</v>
      </c>
      <c r="E95" s="68">
        <v>407.18</v>
      </c>
      <c r="F95" s="68">
        <v>761.22</v>
      </c>
      <c r="G95" s="68">
        <v>779.86</v>
      </c>
      <c r="H95" s="68">
        <v>1155.24</v>
      </c>
      <c r="I95" s="68">
        <v>801</v>
      </c>
      <c r="J95" s="68"/>
      <c r="K95" s="68"/>
      <c r="L95" s="68"/>
      <c r="M95" s="68"/>
      <c r="N95" s="68"/>
      <c r="O95" s="68"/>
      <c r="P95" s="68"/>
      <c r="Q95" s="67">
        <f>SUM($C95:P95)</f>
        <v>4115.8100000000004</v>
      </c>
      <c r="R95" s="106">
        <f t="shared" si="10"/>
        <v>5.6753502891101183E-2</v>
      </c>
    </row>
    <row r="96" spans="2:19" x14ac:dyDescent="0.3">
      <c r="C96" s="1" t="s">
        <v>1277</v>
      </c>
      <c r="D96" s="67">
        <f t="shared" ref="D96:Q96" si="11">SUM(D77:D95)</f>
        <v>3891.7400000000007</v>
      </c>
      <c r="E96" s="67">
        <f t="shared" si="11"/>
        <v>7541.22</v>
      </c>
      <c r="F96" s="67">
        <f t="shared" si="11"/>
        <v>12982.539999999999</v>
      </c>
      <c r="G96" s="67">
        <f t="shared" si="11"/>
        <v>15742.019999999999</v>
      </c>
      <c r="H96" s="67">
        <f t="shared" si="11"/>
        <v>16781.830000000002</v>
      </c>
      <c r="I96" s="67">
        <f t="shared" si="11"/>
        <v>15581.46</v>
      </c>
      <c r="J96" s="67">
        <f t="shared" si="11"/>
        <v>0</v>
      </c>
      <c r="K96" s="67">
        <f t="shared" si="11"/>
        <v>0</v>
      </c>
      <c r="L96" s="67">
        <f t="shared" si="11"/>
        <v>0</v>
      </c>
      <c r="M96" s="67">
        <f t="shared" si="11"/>
        <v>0</v>
      </c>
      <c r="N96" s="67">
        <f t="shared" si="11"/>
        <v>0</v>
      </c>
      <c r="O96" s="67">
        <f t="shared" si="11"/>
        <v>0</v>
      </c>
      <c r="P96" s="67">
        <f t="shared" si="11"/>
        <v>0</v>
      </c>
      <c r="Q96" s="67">
        <f t="shared" si="11"/>
        <v>72520.810000000012</v>
      </c>
      <c r="R96" s="106">
        <f t="shared" si="10"/>
        <v>1</v>
      </c>
      <c r="S96">
        <f>COUNTIF($D96:$P96,"&lt;&gt;0")</f>
        <v>6</v>
      </c>
    </row>
    <row r="98" spans="2:18" x14ac:dyDescent="0.3">
      <c r="B98" t="s">
        <v>1285</v>
      </c>
      <c r="C98" t="s">
        <v>1286</v>
      </c>
      <c r="D98" s="3" t="s">
        <v>1096</v>
      </c>
      <c r="E98" s="3" t="s">
        <v>1097</v>
      </c>
      <c r="F98" s="3" t="s">
        <v>1098</v>
      </c>
      <c r="G98" s="3" t="s">
        <v>1099</v>
      </c>
      <c r="H98" s="3" t="s">
        <v>1100</v>
      </c>
      <c r="I98" s="3" t="s">
        <v>1101</v>
      </c>
      <c r="J98" s="3" t="s">
        <v>1102</v>
      </c>
      <c r="K98" s="3" t="s">
        <v>1103</v>
      </c>
      <c r="L98" s="3" t="s">
        <v>1104</v>
      </c>
      <c r="M98" s="3" t="s">
        <v>1105</v>
      </c>
      <c r="N98" s="3" t="s">
        <v>1106</v>
      </c>
      <c r="O98" s="3" t="s">
        <v>1107</v>
      </c>
      <c r="P98" s="3" t="s">
        <v>1108</v>
      </c>
      <c r="Q98" s="57" t="s">
        <v>218</v>
      </c>
      <c r="R98" s="57" t="s">
        <v>1244</v>
      </c>
    </row>
    <row r="99" spans="2:18" outlineLevel="1" x14ac:dyDescent="0.3">
      <c r="B99" t="s">
        <v>1026</v>
      </c>
      <c r="C99" t="s">
        <v>892</v>
      </c>
      <c r="D99" s="68"/>
      <c r="E99" s="68"/>
      <c r="F99" s="68">
        <v>10</v>
      </c>
      <c r="G99" s="68">
        <v>101</v>
      </c>
      <c r="H99" s="68">
        <v>296.2</v>
      </c>
      <c r="I99" s="68">
        <v>404.2</v>
      </c>
      <c r="J99" s="68"/>
      <c r="K99" s="68"/>
      <c r="L99" s="68"/>
      <c r="M99" s="68"/>
      <c r="N99" s="68"/>
      <c r="O99" s="68"/>
      <c r="P99" s="68"/>
      <c r="Q99" s="67">
        <f>SUM($C99:P99)</f>
        <v>811.4</v>
      </c>
    </row>
    <row r="100" spans="2:18" outlineLevel="1" x14ac:dyDescent="0.3">
      <c r="B100" t="s">
        <v>1052</v>
      </c>
      <c r="C100" t="s">
        <v>892</v>
      </c>
      <c r="D100" s="68"/>
      <c r="E100" s="68"/>
      <c r="F100" s="68">
        <v>10</v>
      </c>
      <c r="G100" s="68">
        <v>20</v>
      </c>
      <c r="H100" s="68">
        <v>49</v>
      </c>
      <c r="I100" s="68"/>
      <c r="J100" s="68"/>
      <c r="K100" s="68"/>
      <c r="L100" s="68"/>
      <c r="M100" s="68"/>
      <c r="N100" s="68"/>
      <c r="O100" s="68"/>
      <c r="P100" s="68"/>
      <c r="Q100" s="67">
        <f>SUM($C100:P100)</f>
        <v>79</v>
      </c>
    </row>
    <row r="101" spans="2:18" outlineLevel="1" x14ac:dyDescent="0.3">
      <c r="B101" t="s">
        <v>1028</v>
      </c>
      <c r="C101" t="s">
        <v>892</v>
      </c>
      <c r="D101" s="68"/>
      <c r="E101" s="68"/>
      <c r="F101" s="68"/>
      <c r="G101" s="68"/>
      <c r="H101" s="68">
        <v>20</v>
      </c>
      <c r="I101" s="68"/>
      <c r="J101" s="68"/>
      <c r="K101" s="68"/>
      <c r="L101" s="68"/>
      <c r="M101" s="68"/>
      <c r="N101" s="68"/>
      <c r="O101" s="68"/>
      <c r="P101" s="68"/>
      <c r="Q101" s="67">
        <f>SUM($C101:P101)</f>
        <v>20</v>
      </c>
    </row>
    <row r="102" spans="2:18" x14ac:dyDescent="0.3">
      <c r="C102" s="1" t="s">
        <v>1276</v>
      </c>
      <c r="D102" s="67">
        <f t="shared" ref="D102:Q102" si="12">D$99</f>
        <v>0</v>
      </c>
      <c r="E102" s="67">
        <f t="shared" si="12"/>
        <v>0</v>
      </c>
      <c r="F102" s="67">
        <f t="shared" si="12"/>
        <v>10</v>
      </c>
      <c r="G102" s="67">
        <f t="shared" si="12"/>
        <v>101</v>
      </c>
      <c r="H102" s="67">
        <f t="shared" si="12"/>
        <v>296.2</v>
      </c>
      <c r="I102" s="67">
        <f t="shared" si="12"/>
        <v>404.2</v>
      </c>
      <c r="J102" s="67">
        <f t="shared" si="12"/>
        <v>0</v>
      </c>
      <c r="K102" s="67">
        <f t="shared" si="12"/>
        <v>0</v>
      </c>
      <c r="L102" s="67">
        <f t="shared" si="12"/>
        <v>0</v>
      </c>
      <c r="M102" s="67">
        <f t="shared" si="12"/>
        <v>0</v>
      </c>
      <c r="N102" s="67">
        <f t="shared" si="12"/>
        <v>0</v>
      </c>
      <c r="O102" s="67">
        <f t="shared" si="12"/>
        <v>0</v>
      </c>
      <c r="P102" s="67">
        <f t="shared" si="12"/>
        <v>0</v>
      </c>
      <c r="Q102" s="67">
        <f t="shared" si="12"/>
        <v>811.4</v>
      </c>
    </row>
    <row r="103" spans="2:18" outlineLevel="1" x14ac:dyDescent="0.3">
      <c r="B103" t="s">
        <v>684</v>
      </c>
      <c r="C103" t="s">
        <v>1014</v>
      </c>
      <c r="D103" s="68"/>
      <c r="E103" s="68"/>
      <c r="F103" s="68">
        <v>64.900000000000006</v>
      </c>
      <c r="G103" s="68">
        <v>1779.8</v>
      </c>
      <c r="H103" s="68">
        <v>5718.01</v>
      </c>
      <c r="I103" s="68">
        <v>7557.14</v>
      </c>
      <c r="J103" s="68"/>
      <c r="K103" s="68"/>
      <c r="L103" s="68"/>
      <c r="M103" s="68"/>
      <c r="N103" s="68"/>
      <c r="O103" s="68"/>
      <c r="P103" s="68"/>
      <c r="Q103" s="67">
        <f>SUM($C103:P103)</f>
        <v>15119.85</v>
      </c>
      <c r="R103" s="106">
        <f t="shared" ref="R103:R117" si="13">Q103/$Q$117</f>
        <v>0.64447043569105877</v>
      </c>
    </row>
    <row r="104" spans="2:18" outlineLevel="1" x14ac:dyDescent="0.3">
      <c r="B104" t="s">
        <v>1068</v>
      </c>
      <c r="C104" t="s">
        <v>1069</v>
      </c>
      <c r="D104" s="68"/>
      <c r="E104" s="68"/>
      <c r="F104" s="68"/>
      <c r="G104" s="68">
        <v>50</v>
      </c>
      <c r="H104" s="68">
        <v>50</v>
      </c>
      <c r="I104" s="68">
        <v>50</v>
      </c>
      <c r="J104" s="68"/>
      <c r="K104" s="68"/>
      <c r="L104" s="68"/>
      <c r="M104" s="68"/>
      <c r="N104" s="68"/>
      <c r="O104" s="68"/>
      <c r="P104" s="68"/>
      <c r="Q104" s="67">
        <f>SUM($C104:P104)</f>
        <v>150</v>
      </c>
      <c r="R104" s="106">
        <f t="shared" si="13"/>
        <v>6.3936193383967973E-3</v>
      </c>
    </row>
    <row r="105" spans="2:18" outlineLevel="1" x14ac:dyDescent="0.3">
      <c r="B105" t="s">
        <v>683</v>
      </c>
      <c r="C105" t="s">
        <v>1017</v>
      </c>
      <c r="D105" s="68"/>
      <c r="E105" s="68"/>
      <c r="F105" s="68"/>
      <c r="G105" s="68"/>
      <c r="H105" s="68">
        <v>423</v>
      </c>
      <c r="I105" s="68"/>
      <c r="J105" s="68"/>
      <c r="K105" s="68"/>
      <c r="L105" s="68"/>
      <c r="M105" s="68"/>
      <c r="N105" s="68"/>
      <c r="O105" s="68"/>
      <c r="P105" s="68"/>
      <c r="Q105" s="67">
        <f>SUM($C105:P105)</f>
        <v>423</v>
      </c>
      <c r="R105" s="106">
        <f t="shared" si="13"/>
        <v>1.8030006534278966E-2</v>
      </c>
    </row>
    <row r="106" spans="2:18" outlineLevel="1" x14ac:dyDescent="0.3">
      <c r="B106" t="s">
        <v>1056</v>
      </c>
      <c r="C106" t="s">
        <v>1057</v>
      </c>
      <c r="D106" s="68"/>
      <c r="E106" s="68"/>
      <c r="F106" s="68"/>
      <c r="G106" s="68"/>
      <c r="H106" s="68"/>
      <c r="I106" s="68">
        <v>5</v>
      </c>
      <c r="J106" s="68"/>
      <c r="K106" s="68"/>
      <c r="L106" s="68"/>
      <c r="M106" s="68"/>
      <c r="N106" s="68"/>
      <c r="O106" s="68"/>
      <c r="P106" s="68"/>
      <c r="Q106" s="67">
        <f>SUM($C106:P106)</f>
        <v>5</v>
      </c>
      <c r="R106" s="106">
        <f t="shared" si="13"/>
        <v>2.1312064461322656E-4</v>
      </c>
    </row>
    <row r="107" spans="2:18" outlineLevel="1" x14ac:dyDescent="0.3">
      <c r="B107" t="s">
        <v>1048</v>
      </c>
      <c r="C107" t="s">
        <v>1049</v>
      </c>
      <c r="D107" s="68"/>
      <c r="E107" s="68"/>
      <c r="F107" s="68"/>
      <c r="G107" s="68">
        <v>25</v>
      </c>
      <c r="H107" s="68">
        <v>42</v>
      </c>
      <c r="I107" s="68">
        <v>10</v>
      </c>
      <c r="J107" s="68"/>
      <c r="K107" s="68"/>
      <c r="L107" s="68"/>
      <c r="M107" s="68"/>
      <c r="N107" s="68"/>
      <c r="O107" s="68"/>
      <c r="P107" s="68"/>
      <c r="Q107" s="67">
        <f>SUM($C107:P107)</f>
        <v>77</v>
      </c>
      <c r="R107" s="106">
        <f t="shared" si="13"/>
        <v>3.2820579270436889E-3</v>
      </c>
    </row>
    <row r="108" spans="2:18" outlineLevel="1" x14ac:dyDescent="0.3">
      <c r="B108" t="s">
        <v>994</v>
      </c>
      <c r="C108" t="s">
        <v>1232</v>
      </c>
      <c r="D108" s="68"/>
      <c r="E108" s="68"/>
      <c r="F108" s="68"/>
      <c r="G108" s="68">
        <v>300.5</v>
      </c>
      <c r="H108" s="68">
        <v>1023.75</v>
      </c>
      <c r="I108" s="68">
        <v>1272.82</v>
      </c>
      <c r="J108" s="68"/>
      <c r="K108" s="68"/>
      <c r="L108" s="68"/>
      <c r="M108" s="68"/>
      <c r="N108" s="68"/>
      <c r="O108" s="68"/>
      <c r="P108" s="68"/>
      <c r="Q108" s="67">
        <f>SUM($C108:P108)</f>
        <v>2597.0699999999997</v>
      </c>
      <c r="R108" s="106">
        <f t="shared" si="13"/>
        <v>0.11069784650113444</v>
      </c>
    </row>
    <row r="109" spans="2:18" outlineLevel="1" x14ac:dyDescent="0.3">
      <c r="B109" t="s">
        <v>1020</v>
      </c>
      <c r="C109" t="s">
        <v>1234</v>
      </c>
      <c r="D109" s="68"/>
      <c r="E109" s="68"/>
      <c r="F109" s="68">
        <v>5.19</v>
      </c>
      <c r="G109" s="68">
        <v>142.38</v>
      </c>
      <c r="H109" s="68">
        <v>491.28</v>
      </c>
      <c r="I109" s="68">
        <v>604.57000000000005</v>
      </c>
      <c r="J109" s="68"/>
      <c r="K109" s="68"/>
      <c r="L109" s="68"/>
      <c r="M109" s="68"/>
      <c r="N109" s="68"/>
      <c r="O109" s="68"/>
      <c r="P109" s="68"/>
      <c r="Q109" s="67">
        <f>SUM($C109:P109)</f>
        <v>1243.42</v>
      </c>
      <c r="R109" s="106">
        <f t="shared" si="13"/>
        <v>5.299969438499564E-2</v>
      </c>
    </row>
    <row r="110" spans="2:18" outlineLevel="1" x14ac:dyDescent="0.3">
      <c r="B110" t="s">
        <v>1050</v>
      </c>
      <c r="C110" t="s">
        <v>1236</v>
      </c>
      <c r="D110" s="68"/>
      <c r="E110" s="68"/>
      <c r="F110" s="68">
        <v>0.97</v>
      </c>
      <c r="G110" s="68">
        <v>26.7</v>
      </c>
      <c r="H110" s="68">
        <v>92.12</v>
      </c>
      <c r="I110" s="68">
        <v>113.35</v>
      </c>
      <c r="J110" s="68"/>
      <c r="K110" s="68"/>
      <c r="L110" s="68"/>
      <c r="M110" s="68"/>
      <c r="N110" s="68"/>
      <c r="O110" s="68"/>
      <c r="P110" s="68"/>
      <c r="Q110" s="67">
        <f>SUM($C110:P110)</f>
        <v>233.14</v>
      </c>
      <c r="R110" s="106">
        <f t="shared" si="13"/>
        <v>9.9373894170255283E-3</v>
      </c>
    </row>
    <row r="111" spans="2:18" outlineLevel="1" x14ac:dyDescent="0.3">
      <c r="B111" t="s">
        <v>996</v>
      </c>
      <c r="C111" t="s">
        <v>1237</v>
      </c>
      <c r="D111" s="68"/>
      <c r="E111" s="68"/>
      <c r="F111" s="68">
        <v>4.8899999999999997</v>
      </c>
      <c r="G111" s="68">
        <v>159.12</v>
      </c>
      <c r="H111" s="68">
        <v>551.35</v>
      </c>
      <c r="I111" s="68">
        <v>605.5</v>
      </c>
      <c r="J111" s="68"/>
      <c r="K111" s="68"/>
      <c r="L111" s="68"/>
      <c r="M111" s="68"/>
      <c r="N111" s="68"/>
      <c r="O111" s="68"/>
      <c r="P111" s="68"/>
      <c r="Q111" s="67">
        <f>SUM($C111:P111)</f>
        <v>1320.8600000000001</v>
      </c>
      <c r="R111" s="106">
        <f t="shared" si="13"/>
        <v>5.6300506928765294E-2</v>
      </c>
    </row>
    <row r="112" spans="2:18" outlineLevel="1" x14ac:dyDescent="0.3">
      <c r="B112" t="s">
        <v>997</v>
      </c>
      <c r="C112" t="s">
        <v>1238</v>
      </c>
      <c r="D112" s="68"/>
      <c r="E112" s="68"/>
      <c r="F112" s="68">
        <v>0.35</v>
      </c>
      <c r="G112" s="68">
        <v>11.41</v>
      </c>
      <c r="H112" s="68">
        <v>39.54</v>
      </c>
      <c r="I112" s="68">
        <v>43.42</v>
      </c>
      <c r="J112" s="68"/>
      <c r="K112" s="68"/>
      <c r="L112" s="68"/>
      <c r="M112" s="68"/>
      <c r="N112" s="68"/>
      <c r="O112" s="68"/>
      <c r="P112" s="68"/>
      <c r="Q112" s="67">
        <f>SUM($C112:P112)</f>
        <v>94.72</v>
      </c>
      <c r="R112" s="106">
        <f t="shared" si="13"/>
        <v>4.0373574915529642E-3</v>
      </c>
    </row>
    <row r="113" spans="2:19" outlineLevel="1" x14ac:dyDescent="0.3">
      <c r="B113" t="s">
        <v>998</v>
      </c>
      <c r="C113" t="s">
        <v>1243</v>
      </c>
      <c r="D113" s="68"/>
      <c r="E113" s="68"/>
      <c r="F113" s="68">
        <v>1.75</v>
      </c>
      <c r="G113" s="68">
        <v>57.06</v>
      </c>
      <c r="H113" s="68">
        <v>94.66</v>
      </c>
      <c r="I113" s="68">
        <v>87.7</v>
      </c>
      <c r="J113" s="68"/>
      <c r="K113" s="68"/>
      <c r="L113" s="68"/>
      <c r="M113" s="68"/>
      <c r="N113" s="68"/>
      <c r="O113" s="68"/>
      <c r="P113" s="68"/>
      <c r="Q113" s="67">
        <f>SUM($C113:P113)</f>
        <v>241.17000000000002</v>
      </c>
      <c r="R113" s="106">
        <f t="shared" si="13"/>
        <v>1.0279661172274371E-2</v>
      </c>
    </row>
    <row r="114" spans="2:19" outlineLevel="1" x14ac:dyDescent="0.3">
      <c r="B114" t="s">
        <v>999</v>
      </c>
      <c r="C114" t="s">
        <v>1239</v>
      </c>
      <c r="D114" s="68"/>
      <c r="E114" s="68"/>
      <c r="F114" s="68"/>
      <c r="G114" s="68"/>
      <c r="H114" s="68">
        <v>293.82</v>
      </c>
      <c r="I114" s="68">
        <v>369.06</v>
      </c>
      <c r="J114" s="68"/>
      <c r="K114" s="68"/>
      <c r="L114" s="68"/>
      <c r="M114" s="68"/>
      <c r="N114" s="68"/>
      <c r="O114" s="68"/>
      <c r="P114" s="68"/>
      <c r="Q114" s="67">
        <f>SUM($C114:P114)</f>
        <v>662.88</v>
      </c>
      <c r="R114" s="106">
        <f t="shared" si="13"/>
        <v>2.8254682580243124E-2</v>
      </c>
    </row>
    <row r="115" spans="2:19" outlineLevel="1" x14ac:dyDescent="0.3">
      <c r="B115" t="s">
        <v>1000</v>
      </c>
      <c r="C115" t="s">
        <v>1240</v>
      </c>
      <c r="D115" s="68"/>
      <c r="E115" s="68"/>
      <c r="F115" s="68">
        <v>0.24</v>
      </c>
      <c r="G115" s="68">
        <v>7.82</v>
      </c>
      <c r="H115" s="68">
        <v>27.09</v>
      </c>
      <c r="I115" s="68">
        <v>29.74</v>
      </c>
      <c r="J115" s="68"/>
      <c r="K115" s="68"/>
      <c r="L115" s="68"/>
      <c r="M115" s="68"/>
      <c r="N115" s="68"/>
      <c r="O115" s="68"/>
      <c r="P115" s="68"/>
      <c r="Q115" s="67">
        <f>SUM($C115:P115)</f>
        <v>64.89</v>
      </c>
      <c r="R115" s="106">
        <f t="shared" si="13"/>
        <v>2.7658797257904544E-3</v>
      </c>
    </row>
    <row r="116" spans="2:19" outlineLevel="1" x14ac:dyDescent="0.3">
      <c r="B116" t="s">
        <v>1241</v>
      </c>
      <c r="C116" t="s">
        <v>1242</v>
      </c>
      <c r="D116" s="68"/>
      <c r="E116" s="68"/>
      <c r="F116" s="68">
        <v>4.54</v>
      </c>
      <c r="G116" s="68">
        <v>147.93</v>
      </c>
      <c r="H116" s="68">
        <v>512.54</v>
      </c>
      <c r="I116" s="68">
        <v>562.88</v>
      </c>
      <c r="J116" s="68"/>
      <c r="K116" s="68"/>
      <c r="L116" s="68"/>
      <c r="M116" s="68"/>
      <c r="N116" s="68"/>
      <c r="O116" s="68"/>
      <c r="P116" s="68"/>
      <c r="Q116" s="67">
        <f>SUM($C116:P116)</f>
        <v>1227.8899999999999</v>
      </c>
      <c r="R116" s="106">
        <f t="shared" si="13"/>
        <v>5.2337741662826946E-2</v>
      </c>
    </row>
    <row r="117" spans="2:19" x14ac:dyDescent="0.3">
      <c r="C117" s="1" t="s">
        <v>1277</v>
      </c>
      <c r="D117" s="67">
        <f t="shared" ref="D117:Q117" si="14">SUM(D103:D116)</f>
        <v>0</v>
      </c>
      <c r="E117" s="67">
        <f t="shared" si="14"/>
        <v>0</v>
      </c>
      <c r="F117" s="67">
        <f t="shared" si="14"/>
        <v>82.83</v>
      </c>
      <c r="G117" s="67">
        <f t="shared" si="14"/>
        <v>2707.72</v>
      </c>
      <c r="H117" s="67">
        <f t="shared" si="14"/>
        <v>9359.16</v>
      </c>
      <c r="I117" s="67">
        <f t="shared" si="14"/>
        <v>11311.18</v>
      </c>
      <c r="J117" s="67">
        <f t="shared" si="14"/>
        <v>0</v>
      </c>
      <c r="K117" s="67">
        <f t="shared" si="14"/>
        <v>0</v>
      </c>
      <c r="L117" s="67">
        <f t="shared" si="14"/>
        <v>0</v>
      </c>
      <c r="M117" s="67">
        <f t="shared" si="14"/>
        <v>0</v>
      </c>
      <c r="N117" s="67">
        <f t="shared" si="14"/>
        <v>0</v>
      </c>
      <c r="O117" s="67">
        <f t="shared" si="14"/>
        <v>0</v>
      </c>
      <c r="P117" s="67">
        <f t="shared" si="14"/>
        <v>0</v>
      </c>
      <c r="Q117" s="67">
        <f t="shared" si="14"/>
        <v>23460.889999999996</v>
      </c>
      <c r="R117" s="106">
        <f t="shared" si="13"/>
        <v>1</v>
      </c>
      <c r="S117">
        <f>COUNTIF($D117:$P117,"&lt;&gt;0")</f>
        <v>4</v>
      </c>
    </row>
    <row r="119" spans="2:19" x14ac:dyDescent="0.3">
      <c r="B119" t="s">
        <v>1287</v>
      </c>
      <c r="C119" t="s">
        <v>1268</v>
      </c>
      <c r="D119" s="3" t="s">
        <v>1096</v>
      </c>
      <c r="E119" s="3" t="s">
        <v>1097</v>
      </c>
      <c r="F119" s="3" t="s">
        <v>1098</v>
      </c>
      <c r="G119" s="3" t="s">
        <v>1099</v>
      </c>
      <c r="H119" s="3" t="s">
        <v>1100</v>
      </c>
      <c r="I119" s="3" t="s">
        <v>1101</v>
      </c>
      <c r="J119" s="3" t="s">
        <v>1102</v>
      </c>
      <c r="K119" s="3" t="s">
        <v>1103</v>
      </c>
      <c r="L119" s="3" t="s">
        <v>1104</v>
      </c>
      <c r="M119" s="3" t="s">
        <v>1105</v>
      </c>
      <c r="N119" s="3" t="s">
        <v>1106</v>
      </c>
      <c r="O119" s="3" t="s">
        <v>1107</v>
      </c>
      <c r="P119" s="3" t="s">
        <v>1108</v>
      </c>
      <c r="Q119" s="57" t="s">
        <v>218</v>
      </c>
      <c r="R119" s="57" t="s">
        <v>1244</v>
      </c>
    </row>
    <row r="120" spans="2:19" outlineLevel="1" x14ac:dyDescent="0.3">
      <c r="B120" t="s">
        <v>1026</v>
      </c>
      <c r="C120" t="s">
        <v>892</v>
      </c>
      <c r="D120" s="68"/>
      <c r="E120" s="68"/>
      <c r="F120" s="68"/>
      <c r="G120" s="68">
        <v>158.4</v>
      </c>
      <c r="H120" s="68">
        <v>151.19999999999999</v>
      </c>
      <c r="I120" s="68">
        <v>158.4</v>
      </c>
      <c r="J120" s="68"/>
      <c r="K120" s="68"/>
      <c r="L120" s="68"/>
      <c r="M120" s="68"/>
      <c r="N120" s="68"/>
      <c r="O120" s="68"/>
      <c r="P120" s="68"/>
      <c r="Q120" s="67">
        <f>SUM($C120:P120)</f>
        <v>468</v>
      </c>
    </row>
    <row r="121" spans="2:19" x14ac:dyDescent="0.3">
      <c r="C121" s="1" t="s">
        <v>1276</v>
      </c>
      <c r="D121" s="67">
        <f t="shared" ref="D121:Q121" si="15">D$120</f>
        <v>0</v>
      </c>
      <c r="E121" s="67">
        <f t="shared" si="15"/>
        <v>0</v>
      </c>
      <c r="F121" s="67">
        <f t="shared" si="15"/>
        <v>0</v>
      </c>
      <c r="G121" s="67">
        <f t="shared" si="15"/>
        <v>158.4</v>
      </c>
      <c r="H121" s="67">
        <f t="shared" si="15"/>
        <v>151.19999999999999</v>
      </c>
      <c r="I121" s="67">
        <f t="shared" si="15"/>
        <v>158.4</v>
      </c>
      <c r="J121" s="67">
        <f t="shared" si="15"/>
        <v>0</v>
      </c>
      <c r="K121" s="67">
        <f t="shared" si="15"/>
        <v>0</v>
      </c>
      <c r="L121" s="67">
        <f t="shared" si="15"/>
        <v>0</v>
      </c>
      <c r="M121" s="67">
        <f t="shared" si="15"/>
        <v>0</v>
      </c>
      <c r="N121" s="67">
        <f t="shared" si="15"/>
        <v>0</v>
      </c>
      <c r="O121" s="67">
        <f t="shared" si="15"/>
        <v>0</v>
      </c>
      <c r="P121" s="67">
        <f t="shared" si="15"/>
        <v>0</v>
      </c>
      <c r="Q121" s="67">
        <f t="shared" si="15"/>
        <v>468</v>
      </c>
    </row>
    <row r="122" spans="2:19" outlineLevel="1" x14ac:dyDescent="0.3">
      <c r="B122" t="s">
        <v>684</v>
      </c>
      <c r="C122" t="s">
        <v>1014</v>
      </c>
      <c r="D122" s="68"/>
      <c r="E122" s="68"/>
      <c r="F122" s="68"/>
      <c r="G122" s="68">
        <v>6500</v>
      </c>
      <c r="H122" s="68">
        <v>6500</v>
      </c>
      <c r="I122" s="68">
        <v>6500</v>
      </c>
      <c r="J122" s="68"/>
      <c r="K122" s="68"/>
      <c r="L122" s="68"/>
      <c r="M122" s="68"/>
      <c r="N122" s="68"/>
      <c r="O122" s="68"/>
      <c r="P122" s="68"/>
      <c r="Q122" s="67">
        <f>SUM($C122:P122)</f>
        <v>19500</v>
      </c>
      <c r="R122" s="106">
        <f t="shared" ref="R122:R127" si="16">Q122/$Q$127</f>
        <v>0.90183836281651053</v>
      </c>
    </row>
    <row r="123" spans="2:19" outlineLevel="1" x14ac:dyDescent="0.3">
      <c r="B123" t="s">
        <v>1037</v>
      </c>
      <c r="C123" t="s">
        <v>1036</v>
      </c>
      <c r="D123" s="68"/>
      <c r="E123" s="68"/>
      <c r="F123" s="68"/>
      <c r="G123" s="68">
        <v>75</v>
      </c>
      <c r="H123" s="68">
        <v>75</v>
      </c>
      <c r="I123" s="68">
        <v>75</v>
      </c>
      <c r="J123" s="68"/>
      <c r="K123" s="68"/>
      <c r="L123" s="68"/>
      <c r="M123" s="68"/>
      <c r="N123" s="68"/>
      <c r="O123" s="68"/>
      <c r="P123" s="68"/>
      <c r="Q123" s="67">
        <f>SUM($C123:P123)</f>
        <v>225</v>
      </c>
      <c r="R123" s="106">
        <f t="shared" si="16"/>
        <v>1.040582726326743E-2</v>
      </c>
    </row>
    <row r="124" spans="2:19" outlineLevel="1" x14ac:dyDescent="0.3">
      <c r="B124" t="s">
        <v>1078</v>
      </c>
      <c r="C124" t="s">
        <v>1079</v>
      </c>
      <c r="D124" s="68"/>
      <c r="E124" s="68"/>
      <c r="F124" s="68"/>
      <c r="G124" s="68">
        <v>15</v>
      </c>
      <c r="H124" s="68">
        <v>15</v>
      </c>
      <c r="I124" s="68">
        <v>15</v>
      </c>
      <c r="J124" s="68"/>
      <c r="K124" s="68"/>
      <c r="L124" s="68"/>
      <c r="M124" s="68"/>
      <c r="N124" s="68"/>
      <c r="O124" s="68"/>
      <c r="P124" s="68"/>
      <c r="Q124" s="67">
        <f>SUM($C124:P124)</f>
        <v>45</v>
      </c>
      <c r="R124" s="106">
        <f t="shared" si="16"/>
        <v>2.0811654526534861E-3</v>
      </c>
    </row>
    <row r="125" spans="2:19" outlineLevel="1" x14ac:dyDescent="0.3">
      <c r="B125" t="s">
        <v>1020</v>
      </c>
      <c r="C125" t="s">
        <v>1234</v>
      </c>
      <c r="D125" s="68"/>
      <c r="E125" s="68"/>
      <c r="F125" s="68"/>
      <c r="G125" s="68">
        <v>520</v>
      </c>
      <c r="H125" s="68">
        <v>520</v>
      </c>
      <c r="I125" s="68">
        <v>520</v>
      </c>
      <c r="J125" s="68"/>
      <c r="K125" s="68"/>
      <c r="L125" s="68"/>
      <c r="M125" s="68"/>
      <c r="N125" s="68"/>
      <c r="O125" s="68"/>
      <c r="P125" s="68"/>
      <c r="Q125" s="67">
        <f>SUM($C125:P125)</f>
        <v>1560</v>
      </c>
      <c r="R125" s="106">
        <f t="shared" si="16"/>
        <v>7.2147069025320851E-2</v>
      </c>
    </row>
    <row r="126" spans="2:19" outlineLevel="1" x14ac:dyDescent="0.3">
      <c r="B126" t="s">
        <v>1050</v>
      </c>
      <c r="C126" t="s">
        <v>1236</v>
      </c>
      <c r="D126" s="68"/>
      <c r="E126" s="68"/>
      <c r="F126" s="68"/>
      <c r="G126" s="68">
        <v>97.5</v>
      </c>
      <c r="H126" s="68">
        <v>97.5</v>
      </c>
      <c r="I126" s="68">
        <v>97.5</v>
      </c>
      <c r="J126" s="68"/>
      <c r="K126" s="68"/>
      <c r="L126" s="68"/>
      <c r="M126" s="68"/>
      <c r="N126" s="68"/>
      <c r="O126" s="68"/>
      <c r="P126" s="68"/>
      <c r="Q126" s="67">
        <f>SUM($C126:P126)</f>
        <v>292.5</v>
      </c>
      <c r="R126" s="106">
        <f t="shared" si="16"/>
        <v>1.3527575442247659E-2</v>
      </c>
    </row>
    <row r="127" spans="2:19" x14ac:dyDescent="0.3">
      <c r="C127" s="1" t="s">
        <v>1277</v>
      </c>
      <c r="D127" s="67">
        <f t="shared" ref="D127:Q127" si="17">SUM(D122:D126)</f>
        <v>0</v>
      </c>
      <c r="E127" s="67">
        <f t="shared" si="17"/>
        <v>0</v>
      </c>
      <c r="F127" s="67">
        <f t="shared" si="17"/>
        <v>0</v>
      </c>
      <c r="G127" s="67">
        <f t="shared" si="17"/>
        <v>7207.5</v>
      </c>
      <c r="H127" s="67">
        <f t="shared" si="17"/>
        <v>7207.5</v>
      </c>
      <c r="I127" s="67">
        <f t="shared" si="17"/>
        <v>7207.5</v>
      </c>
      <c r="J127" s="67">
        <f t="shared" si="17"/>
        <v>0</v>
      </c>
      <c r="K127" s="67">
        <f t="shared" si="17"/>
        <v>0</v>
      </c>
      <c r="L127" s="67">
        <f t="shared" si="17"/>
        <v>0</v>
      </c>
      <c r="M127" s="67">
        <f t="shared" si="17"/>
        <v>0</v>
      </c>
      <c r="N127" s="67">
        <f t="shared" si="17"/>
        <v>0</v>
      </c>
      <c r="O127" s="67">
        <f t="shared" si="17"/>
        <v>0</v>
      </c>
      <c r="P127" s="67">
        <f t="shared" si="17"/>
        <v>0</v>
      </c>
      <c r="Q127" s="67">
        <f t="shared" si="17"/>
        <v>21622.5</v>
      </c>
      <c r="R127" s="106">
        <f t="shared" si="16"/>
        <v>1</v>
      </c>
      <c r="S127">
        <f>COUNTIF($D127:$P127,"&lt;&gt;0")</f>
        <v>3</v>
      </c>
    </row>
  </sheetData>
  <pageMargins left="0.7" right="0.7" top="0.75" bottom="0.75" header="0.3" footer="0.3"/>
  <pageSetup fitToHeight="0" orientation="landscape" r:id="rId1"/>
  <drawing r:id="rId2"/>
  <tableParts count="6">
    <tablePart r:id="rId3"/>
    <tablePart r:id="rId4"/>
    <tablePart r:id="rId5"/>
    <tablePart r:id="rId6"/>
    <tablePart r:id="rId7"/>
    <tablePart r:id="rId8"/>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S110"/>
  <sheetViews>
    <sheetView showGridLines="0" workbookViewId="0">
      <pane ySplit="5" topLeftCell="A78" activePane="bottomLeft" state="frozen"/>
      <selection pane="bottomLeft" activeCell="L95" sqref="L95"/>
    </sheetView>
  </sheetViews>
  <sheetFormatPr defaultRowHeight="14.4" outlineLevelRow="1" x14ac:dyDescent="0.3"/>
  <cols>
    <col min="1" max="1" width="1.109375" customWidth="1"/>
    <col min="2" max="2" width="29.88671875" bestFit="1" customWidth="1"/>
    <col min="3" max="3" width="27.33203125" customWidth="1"/>
    <col min="4" max="16" width="11.6640625" customWidth="1"/>
    <col min="17" max="17" width="15.6640625" style="1" customWidth="1"/>
    <col min="18" max="18" width="9.109375" style="1"/>
    <col min="19" max="19" width="0" hidden="1" customWidth="1"/>
  </cols>
  <sheetData>
    <row r="1" spans="2:18" ht="15" customHeight="1" x14ac:dyDescent="0.3"/>
    <row r="2" spans="2:18" ht="15" customHeight="1" x14ac:dyDescent="0.3"/>
    <row r="3" spans="2:18" ht="15" customHeight="1" x14ac:dyDescent="0.3"/>
    <row r="4" spans="2:18" ht="15" customHeight="1" x14ac:dyDescent="0.3"/>
    <row r="6" spans="2:18" x14ac:dyDescent="0.3">
      <c r="B6" t="s">
        <v>1288</v>
      </c>
      <c r="C6" t="s">
        <v>1289</v>
      </c>
      <c r="D6" s="3" t="s">
        <v>1096</v>
      </c>
      <c r="E6" s="3" t="s">
        <v>1097</v>
      </c>
      <c r="F6" s="3" t="s">
        <v>1098</v>
      </c>
      <c r="G6" s="3" t="s">
        <v>1099</v>
      </c>
      <c r="H6" s="3" t="s">
        <v>1100</v>
      </c>
      <c r="I6" s="3" t="s">
        <v>1101</v>
      </c>
      <c r="J6" s="3" t="s">
        <v>1102</v>
      </c>
      <c r="K6" s="3" t="s">
        <v>1103</v>
      </c>
      <c r="L6" s="3" t="s">
        <v>1104</v>
      </c>
      <c r="M6" s="3" t="s">
        <v>1105</v>
      </c>
      <c r="N6" s="3" t="s">
        <v>1106</v>
      </c>
      <c r="O6" s="3" t="s">
        <v>1107</v>
      </c>
      <c r="P6" s="3" t="s">
        <v>1108</v>
      </c>
      <c r="Q6" s="57" t="s">
        <v>218</v>
      </c>
      <c r="R6" s="57" t="s">
        <v>1244</v>
      </c>
    </row>
    <row r="7" spans="2:18" outlineLevel="1" x14ac:dyDescent="0.3">
      <c r="B7" t="s">
        <v>1026</v>
      </c>
      <c r="C7" t="s">
        <v>892</v>
      </c>
      <c r="D7" s="68"/>
      <c r="E7" s="68">
        <v>144</v>
      </c>
      <c r="F7" s="68">
        <v>331.2</v>
      </c>
      <c r="G7" s="68">
        <v>324.8</v>
      </c>
      <c r="H7" s="68">
        <v>302.39999999999998</v>
      </c>
      <c r="I7" s="68">
        <v>320.8</v>
      </c>
      <c r="J7" s="68"/>
      <c r="K7" s="68"/>
      <c r="L7" s="68"/>
      <c r="M7" s="68"/>
      <c r="N7" s="68"/>
      <c r="O7" s="68"/>
      <c r="P7" s="68"/>
      <c r="Q7" s="67">
        <f>SUM($C7:P7)</f>
        <v>1423.2</v>
      </c>
    </row>
    <row r="8" spans="2:18" outlineLevel="1" x14ac:dyDescent="0.3">
      <c r="B8" t="s">
        <v>1032</v>
      </c>
      <c r="C8" t="s">
        <v>892</v>
      </c>
      <c r="D8" s="68"/>
      <c r="E8" s="68"/>
      <c r="F8" s="68"/>
      <c r="G8" s="68">
        <v>8</v>
      </c>
      <c r="H8" s="68"/>
      <c r="I8" s="68"/>
      <c r="J8" s="68"/>
      <c r="K8" s="68"/>
      <c r="L8" s="68"/>
      <c r="M8" s="68"/>
      <c r="N8" s="68"/>
      <c r="O8" s="68"/>
      <c r="P8" s="68"/>
      <c r="Q8" s="67">
        <f>SUM($C8:P8)</f>
        <v>8</v>
      </c>
    </row>
    <row r="9" spans="2:18" outlineLevel="1" x14ac:dyDescent="0.3">
      <c r="B9" t="s">
        <v>1028</v>
      </c>
      <c r="C9" t="s">
        <v>892</v>
      </c>
      <c r="D9" s="68"/>
      <c r="E9" s="68"/>
      <c r="F9" s="68"/>
      <c r="G9" s="68"/>
      <c r="H9" s="68"/>
      <c r="I9" s="68">
        <v>4</v>
      </c>
      <c r="J9" s="68"/>
      <c r="K9" s="68"/>
      <c r="L9" s="68"/>
      <c r="M9" s="68"/>
      <c r="N9" s="68"/>
      <c r="O9" s="68"/>
      <c r="P9" s="68"/>
      <c r="Q9" s="67">
        <f>SUM($C9:P9)</f>
        <v>4</v>
      </c>
    </row>
    <row r="10" spans="2:18" x14ac:dyDescent="0.3">
      <c r="C10" s="1" t="s">
        <v>1276</v>
      </c>
      <c r="D10" s="67">
        <f t="shared" ref="D10:Q10" si="0">D$7</f>
        <v>0</v>
      </c>
      <c r="E10" s="67">
        <f t="shared" si="0"/>
        <v>144</v>
      </c>
      <c r="F10" s="67">
        <f t="shared" si="0"/>
        <v>331.2</v>
      </c>
      <c r="G10" s="67">
        <f t="shared" si="0"/>
        <v>324.8</v>
      </c>
      <c r="H10" s="67">
        <f t="shared" si="0"/>
        <v>302.39999999999998</v>
      </c>
      <c r="I10" s="67">
        <f t="shared" si="0"/>
        <v>320.8</v>
      </c>
      <c r="J10" s="67">
        <f t="shared" si="0"/>
        <v>0</v>
      </c>
      <c r="K10" s="67">
        <f t="shared" si="0"/>
        <v>0</v>
      </c>
      <c r="L10" s="67">
        <f t="shared" si="0"/>
        <v>0</v>
      </c>
      <c r="M10" s="67">
        <f t="shared" si="0"/>
        <v>0</v>
      </c>
      <c r="N10" s="67">
        <f t="shared" si="0"/>
        <v>0</v>
      </c>
      <c r="O10" s="67">
        <f t="shared" si="0"/>
        <v>0</v>
      </c>
      <c r="P10" s="67">
        <f t="shared" si="0"/>
        <v>0</v>
      </c>
      <c r="Q10" s="67">
        <f t="shared" si="0"/>
        <v>1423.2</v>
      </c>
    </row>
    <row r="11" spans="2:18" outlineLevel="1" x14ac:dyDescent="0.3">
      <c r="B11" t="s">
        <v>684</v>
      </c>
      <c r="C11" t="s">
        <v>1014</v>
      </c>
      <c r="D11" s="68"/>
      <c r="E11" s="68">
        <v>1684.8</v>
      </c>
      <c r="F11" s="68">
        <v>5334.8</v>
      </c>
      <c r="G11" s="68">
        <v>5334.8</v>
      </c>
      <c r="H11" s="68">
        <v>5334.8</v>
      </c>
      <c r="I11" s="68">
        <v>5850</v>
      </c>
      <c r="J11" s="68"/>
      <c r="K11" s="68"/>
      <c r="L11" s="68"/>
      <c r="M11" s="68"/>
      <c r="N11" s="68"/>
      <c r="O11" s="68"/>
      <c r="P11" s="68"/>
      <c r="Q11" s="67">
        <f>SUM($C11:P11)</f>
        <v>23539.200000000001</v>
      </c>
      <c r="R11" s="106">
        <f t="shared" ref="R11:R25" si="1">Q11/$Q$25</f>
        <v>0.68127236134015523</v>
      </c>
    </row>
    <row r="12" spans="2:18" outlineLevel="1" x14ac:dyDescent="0.3">
      <c r="B12" t="s">
        <v>686</v>
      </c>
      <c r="C12" t="s">
        <v>1031</v>
      </c>
      <c r="D12" s="68"/>
      <c r="E12" s="68"/>
      <c r="F12" s="68"/>
      <c r="G12" s="68">
        <v>187.2</v>
      </c>
      <c r="H12" s="68"/>
      <c r="I12" s="68"/>
      <c r="J12" s="68"/>
      <c r="K12" s="68"/>
      <c r="L12" s="68"/>
      <c r="M12" s="68"/>
      <c r="N12" s="68"/>
      <c r="O12" s="68"/>
      <c r="P12" s="68"/>
      <c r="Q12" s="67">
        <f>SUM($C12:P12)</f>
        <v>187.2</v>
      </c>
      <c r="R12" s="106">
        <f t="shared" si="1"/>
        <v>5.4179490400216249E-3</v>
      </c>
    </row>
    <row r="13" spans="2:18" outlineLevel="1" x14ac:dyDescent="0.3">
      <c r="B13" t="s">
        <v>683</v>
      </c>
      <c r="C13" t="s">
        <v>1017</v>
      </c>
      <c r="D13" s="68"/>
      <c r="E13" s="68"/>
      <c r="F13" s="68"/>
      <c r="G13" s="68"/>
      <c r="H13" s="68"/>
      <c r="I13" s="68">
        <v>93.6</v>
      </c>
      <c r="J13" s="68"/>
      <c r="K13" s="68"/>
      <c r="L13" s="68"/>
      <c r="M13" s="68"/>
      <c r="N13" s="68"/>
      <c r="O13" s="68"/>
      <c r="P13" s="68"/>
      <c r="Q13" s="67">
        <f>SUM($C13:P13)</f>
        <v>93.6</v>
      </c>
      <c r="R13" s="106">
        <f t="shared" si="1"/>
        <v>2.7089745200108125E-3</v>
      </c>
    </row>
    <row r="14" spans="2:18" outlineLevel="1" x14ac:dyDescent="0.3">
      <c r="B14" t="s">
        <v>1037</v>
      </c>
      <c r="C14" t="s">
        <v>1036</v>
      </c>
      <c r="D14" s="68"/>
      <c r="E14" s="68"/>
      <c r="F14" s="68">
        <v>15</v>
      </c>
      <c r="G14" s="68">
        <v>15</v>
      </c>
      <c r="H14" s="68">
        <v>15</v>
      </c>
      <c r="I14" s="68">
        <v>25</v>
      </c>
      <c r="J14" s="68"/>
      <c r="K14" s="68"/>
      <c r="L14" s="68"/>
      <c r="M14" s="68"/>
      <c r="N14" s="68"/>
      <c r="O14" s="68"/>
      <c r="P14" s="68"/>
      <c r="Q14" s="67">
        <f>SUM($C14:P14)</f>
        <v>70</v>
      </c>
      <c r="R14" s="106">
        <f t="shared" si="1"/>
        <v>2.0259424829140692E-3</v>
      </c>
    </row>
    <row r="15" spans="2:18" outlineLevel="1" x14ac:dyDescent="0.3">
      <c r="B15" t="s">
        <v>994</v>
      </c>
      <c r="C15" t="s">
        <v>1232</v>
      </c>
      <c r="D15" s="68"/>
      <c r="E15" s="68"/>
      <c r="F15" s="68"/>
      <c r="G15" s="68">
        <v>918.53000000000009</v>
      </c>
      <c r="H15" s="68">
        <v>918.53000000000009</v>
      </c>
      <c r="I15" s="68">
        <v>988.27</v>
      </c>
      <c r="J15" s="68"/>
      <c r="K15" s="68"/>
      <c r="L15" s="68"/>
      <c r="M15" s="68"/>
      <c r="N15" s="68"/>
      <c r="O15" s="68"/>
      <c r="P15" s="68"/>
      <c r="Q15" s="67">
        <f>SUM($C15:P15)</f>
        <v>2825.33</v>
      </c>
      <c r="R15" s="106">
        <f t="shared" si="1"/>
        <v>8.1770801075022964E-2</v>
      </c>
    </row>
    <row r="16" spans="2:18" outlineLevel="1" x14ac:dyDescent="0.3">
      <c r="B16" t="s">
        <v>1020</v>
      </c>
      <c r="C16" t="s">
        <v>1234</v>
      </c>
      <c r="D16" s="68"/>
      <c r="E16" s="68">
        <v>134.78</v>
      </c>
      <c r="F16" s="68">
        <v>426.78</v>
      </c>
      <c r="G16" s="68">
        <v>441.76</v>
      </c>
      <c r="H16" s="68">
        <v>426.78</v>
      </c>
      <c r="I16" s="68">
        <v>475.49</v>
      </c>
      <c r="J16" s="68"/>
      <c r="K16" s="68"/>
      <c r="L16" s="68"/>
      <c r="M16" s="68"/>
      <c r="N16" s="68"/>
      <c r="O16" s="68"/>
      <c r="P16" s="68"/>
      <c r="Q16" s="67">
        <f>SUM($C16:P16)</f>
        <v>1905.59</v>
      </c>
      <c r="R16" s="106">
        <f t="shared" si="1"/>
        <v>5.5151653371660302E-2</v>
      </c>
    </row>
    <row r="17" spans="2:19" outlineLevel="1" x14ac:dyDescent="0.3">
      <c r="B17" t="s">
        <v>1235</v>
      </c>
      <c r="C17" t="s">
        <v>1236</v>
      </c>
      <c r="D17" s="68"/>
      <c r="E17" s="68">
        <v>25.27</v>
      </c>
      <c r="F17" s="68"/>
      <c r="G17" s="68"/>
      <c r="H17" s="68"/>
      <c r="I17" s="68"/>
      <c r="J17" s="68"/>
      <c r="K17" s="68"/>
      <c r="L17" s="68"/>
      <c r="M17" s="68"/>
      <c r="N17" s="68"/>
      <c r="O17" s="68"/>
      <c r="P17" s="68"/>
      <c r="Q17" s="67">
        <f>SUM($C17:P17)</f>
        <v>25.27</v>
      </c>
      <c r="R17" s="106">
        <f t="shared" si="1"/>
        <v>7.3136523633197904E-4</v>
      </c>
    </row>
    <row r="18" spans="2:19" outlineLevel="1" x14ac:dyDescent="0.3">
      <c r="B18" t="s">
        <v>1050</v>
      </c>
      <c r="C18" t="s">
        <v>1236</v>
      </c>
      <c r="D18" s="68"/>
      <c r="E18" s="68"/>
      <c r="F18" s="68">
        <v>80.02</v>
      </c>
      <c r="G18" s="68">
        <v>80.02</v>
      </c>
      <c r="H18" s="68">
        <v>80.02</v>
      </c>
      <c r="I18" s="68">
        <v>89.15</v>
      </c>
      <c r="J18" s="68"/>
      <c r="K18" s="68"/>
      <c r="L18" s="68"/>
      <c r="M18" s="68"/>
      <c r="N18" s="68"/>
      <c r="O18" s="68"/>
      <c r="P18" s="68"/>
      <c r="Q18" s="67">
        <f>SUM($C18:P18)</f>
        <v>329.21000000000004</v>
      </c>
      <c r="R18" s="106">
        <f t="shared" si="1"/>
        <v>9.5280074971448685E-3</v>
      </c>
    </row>
    <row r="19" spans="2:19" outlineLevel="1" x14ac:dyDescent="0.3">
      <c r="B19" t="s">
        <v>996</v>
      </c>
      <c r="C19" t="s">
        <v>1237</v>
      </c>
      <c r="D19" s="68"/>
      <c r="E19" s="68">
        <v>126.87</v>
      </c>
      <c r="F19" s="68">
        <v>470.17</v>
      </c>
      <c r="G19" s="68">
        <v>464.65</v>
      </c>
      <c r="H19" s="68">
        <v>565.45000000000005</v>
      </c>
      <c r="I19" s="68">
        <v>492.99</v>
      </c>
      <c r="J19" s="68"/>
      <c r="K19" s="68"/>
      <c r="L19" s="68"/>
      <c r="M19" s="68"/>
      <c r="N19" s="68"/>
      <c r="O19" s="68"/>
      <c r="P19" s="68"/>
      <c r="Q19" s="67">
        <f>SUM($C19:P19)</f>
        <v>2120.13</v>
      </c>
      <c r="R19" s="106">
        <f t="shared" si="1"/>
        <v>6.1360877661437233E-2</v>
      </c>
    </row>
    <row r="20" spans="2:19" outlineLevel="1" x14ac:dyDescent="0.3">
      <c r="B20" t="s">
        <v>997</v>
      </c>
      <c r="C20" t="s">
        <v>1238</v>
      </c>
      <c r="D20" s="68"/>
      <c r="E20" s="68">
        <v>9.1</v>
      </c>
      <c r="F20" s="68">
        <v>33.72</v>
      </c>
      <c r="G20" s="68">
        <v>33.32</v>
      </c>
      <c r="H20" s="68">
        <v>40.549999999999997</v>
      </c>
      <c r="I20" s="68">
        <v>35.35</v>
      </c>
      <c r="J20" s="68"/>
      <c r="K20" s="68"/>
      <c r="L20" s="68"/>
      <c r="M20" s="68"/>
      <c r="N20" s="68"/>
      <c r="O20" s="68"/>
      <c r="P20" s="68"/>
      <c r="Q20" s="67">
        <f>SUM($C20:P20)</f>
        <v>152.04</v>
      </c>
      <c r="R20" s="106">
        <f t="shared" si="1"/>
        <v>4.4003470728893584E-3</v>
      </c>
    </row>
    <row r="21" spans="2:19" outlineLevel="1" x14ac:dyDescent="0.3">
      <c r="B21" t="s">
        <v>998</v>
      </c>
      <c r="C21" t="s">
        <v>1243</v>
      </c>
      <c r="D21" s="68"/>
      <c r="E21" s="68"/>
      <c r="F21" s="68">
        <v>123.1</v>
      </c>
      <c r="G21" s="68">
        <v>122.48</v>
      </c>
      <c r="H21" s="68">
        <v>141.41</v>
      </c>
      <c r="I21" s="68">
        <v>119.97</v>
      </c>
      <c r="J21" s="68"/>
      <c r="K21" s="68"/>
      <c r="L21" s="68"/>
      <c r="M21" s="68"/>
      <c r="N21" s="68"/>
      <c r="O21" s="68"/>
      <c r="P21" s="68"/>
      <c r="Q21" s="67">
        <f>SUM($C21:P21)</f>
        <v>506.96000000000004</v>
      </c>
      <c r="R21" s="106">
        <f t="shared" si="1"/>
        <v>1.4672454301973096E-2</v>
      </c>
    </row>
    <row r="22" spans="2:19" outlineLevel="1" x14ac:dyDescent="0.3">
      <c r="B22" t="s">
        <v>999</v>
      </c>
      <c r="C22" t="s">
        <v>1239</v>
      </c>
      <c r="D22" s="68"/>
      <c r="E22" s="68">
        <v>129.72999999999999</v>
      </c>
      <c r="F22" s="68">
        <v>129.72999999999999</v>
      </c>
      <c r="G22" s="68">
        <v>125.83</v>
      </c>
      <c r="H22" s="68">
        <v>174.93</v>
      </c>
      <c r="I22" s="68">
        <v>162</v>
      </c>
      <c r="J22" s="68"/>
      <c r="K22" s="68"/>
      <c r="L22" s="68"/>
      <c r="M22" s="68"/>
      <c r="N22" s="68"/>
      <c r="O22" s="68"/>
      <c r="P22" s="68"/>
      <c r="Q22" s="67">
        <f>SUM($C22:P22)</f>
        <v>722.22</v>
      </c>
      <c r="R22" s="106">
        <f t="shared" si="1"/>
        <v>2.0902516857288559E-2</v>
      </c>
    </row>
    <row r="23" spans="2:19" outlineLevel="1" x14ac:dyDescent="0.3">
      <c r="B23" t="s">
        <v>1000</v>
      </c>
      <c r="C23" t="s">
        <v>1240</v>
      </c>
      <c r="D23" s="68"/>
      <c r="E23" s="68">
        <v>6.23</v>
      </c>
      <c r="F23" s="68">
        <v>23.1</v>
      </c>
      <c r="G23" s="68">
        <v>22.83</v>
      </c>
      <c r="H23" s="68">
        <v>27.79</v>
      </c>
      <c r="I23" s="68">
        <v>24.22</v>
      </c>
      <c r="J23" s="68"/>
      <c r="K23" s="68"/>
      <c r="L23" s="68"/>
      <c r="M23" s="68"/>
      <c r="N23" s="68"/>
      <c r="O23" s="68"/>
      <c r="P23" s="68"/>
      <c r="Q23" s="67">
        <f>SUM($C23:P23)</f>
        <v>104.16999999999999</v>
      </c>
      <c r="R23" s="106">
        <f t="shared" si="1"/>
        <v>3.0148918349308367E-3</v>
      </c>
    </row>
    <row r="24" spans="2:19" outlineLevel="1" x14ac:dyDescent="0.3">
      <c r="B24" t="s">
        <v>1241</v>
      </c>
      <c r="C24" t="s">
        <v>1242</v>
      </c>
      <c r="D24" s="68"/>
      <c r="E24" s="68">
        <v>117.94</v>
      </c>
      <c r="F24" s="68">
        <v>437.08</v>
      </c>
      <c r="G24" s="68">
        <v>431.94</v>
      </c>
      <c r="H24" s="68">
        <v>525.65</v>
      </c>
      <c r="I24" s="68">
        <v>458.29</v>
      </c>
      <c r="J24" s="68"/>
      <c r="K24" s="68"/>
      <c r="L24" s="68"/>
      <c r="M24" s="68"/>
      <c r="N24" s="68"/>
      <c r="O24" s="68"/>
      <c r="P24" s="68"/>
      <c r="Q24" s="67">
        <f>SUM($C24:P24)</f>
        <v>1970.9</v>
      </c>
      <c r="R24" s="106">
        <f t="shared" si="1"/>
        <v>5.7041857708219137E-2</v>
      </c>
    </row>
    <row r="25" spans="2:19" x14ac:dyDescent="0.3">
      <c r="C25" s="1" t="s">
        <v>1277</v>
      </c>
      <c r="D25" s="67">
        <f t="shared" ref="D25:Q25" si="2">SUM(D11:D24)</f>
        <v>0</v>
      </c>
      <c r="E25" s="67">
        <f t="shared" si="2"/>
        <v>2234.7199999999998</v>
      </c>
      <c r="F25" s="67">
        <f t="shared" si="2"/>
        <v>7073.5000000000009</v>
      </c>
      <c r="G25" s="67">
        <f t="shared" si="2"/>
        <v>8178.3599999999988</v>
      </c>
      <c r="H25" s="67">
        <f t="shared" si="2"/>
        <v>8250.91</v>
      </c>
      <c r="I25" s="67">
        <f t="shared" si="2"/>
        <v>8814.33</v>
      </c>
      <c r="J25" s="67">
        <f t="shared" si="2"/>
        <v>0</v>
      </c>
      <c r="K25" s="67">
        <f t="shared" si="2"/>
        <v>0</v>
      </c>
      <c r="L25" s="67">
        <f t="shared" si="2"/>
        <v>0</v>
      </c>
      <c r="M25" s="67">
        <f t="shared" si="2"/>
        <v>0</v>
      </c>
      <c r="N25" s="67">
        <f t="shared" si="2"/>
        <v>0</v>
      </c>
      <c r="O25" s="67">
        <f t="shared" si="2"/>
        <v>0</v>
      </c>
      <c r="P25" s="67">
        <f t="shared" si="2"/>
        <v>0</v>
      </c>
      <c r="Q25" s="67">
        <f t="shared" si="2"/>
        <v>34551.82</v>
      </c>
      <c r="R25" s="106">
        <f t="shared" si="1"/>
        <v>1</v>
      </c>
      <c r="S25">
        <f>COUNTIF($D25:$P25,"&lt;&gt;0")</f>
        <v>5</v>
      </c>
    </row>
    <row r="27" spans="2:19" x14ac:dyDescent="0.3">
      <c r="B27" t="s">
        <v>1290</v>
      </c>
      <c r="C27" t="s">
        <v>1291</v>
      </c>
      <c r="D27" s="3" t="s">
        <v>1096</v>
      </c>
      <c r="E27" s="3" t="s">
        <v>1097</v>
      </c>
      <c r="F27" s="3" t="s">
        <v>1098</v>
      </c>
      <c r="G27" s="3" t="s">
        <v>1099</v>
      </c>
      <c r="H27" s="3" t="s">
        <v>1100</v>
      </c>
      <c r="I27" s="3" t="s">
        <v>1101</v>
      </c>
      <c r="J27" s="3" t="s">
        <v>1102</v>
      </c>
      <c r="K27" s="3" t="s">
        <v>1103</v>
      </c>
      <c r="L27" s="3" t="s">
        <v>1104</v>
      </c>
      <c r="M27" s="3" t="s">
        <v>1105</v>
      </c>
      <c r="N27" s="3" t="s">
        <v>1106</v>
      </c>
      <c r="O27" s="3" t="s">
        <v>1107</v>
      </c>
      <c r="P27" s="3" t="s">
        <v>1108</v>
      </c>
      <c r="Q27" s="57" t="s">
        <v>218</v>
      </c>
      <c r="R27" s="57" t="s">
        <v>1244</v>
      </c>
    </row>
    <row r="28" spans="2:19" outlineLevel="1" x14ac:dyDescent="0.3">
      <c r="B28" t="s">
        <v>1026</v>
      </c>
      <c r="C28" t="s">
        <v>892</v>
      </c>
      <c r="D28" s="68"/>
      <c r="E28" s="68"/>
      <c r="F28" s="68"/>
      <c r="G28" s="68">
        <v>81</v>
      </c>
      <c r="H28" s="68">
        <v>247.2</v>
      </c>
      <c r="I28" s="68">
        <v>514.6</v>
      </c>
      <c r="J28" s="68"/>
      <c r="K28" s="68"/>
      <c r="L28" s="68"/>
      <c r="M28" s="68"/>
      <c r="N28" s="68"/>
      <c r="O28" s="68"/>
      <c r="P28" s="68"/>
      <c r="Q28" s="67">
        <f>SUM($C28:P28)</f>
        <v>842.8</v>
      </c>
    </row>
    <row r="29" spans="2:19" outlineLevel="1" x14ac:dyDescent="0.3">
      <c r="B29" t="s">
        <v>1028</v>
      </c>
      <c r="C29" t="s">
        <v>892</v>
      </c>
      <c r="D29" s="68"/>
      <c r="E29" s="68"/>
      <c r="F29" s="68"/>
      <c r="G29" s="68"/>
      <c r="H29" s="68">
        <v>20</v>
      </c>
      <c r="I29" s="68"/>
      <c r="J29" s="68"/>
      <c r="K29" s="68"/>
      <c r="L29" s="68"/>
      <c r="M29" s="68"/>
      <c r="N29" s="68"/>
      <c r="O29" s="68"/>
      <c r="P29" s="68"/>
      <c r="Q29" s="67">
        <f>SUM($C29:P29)</f>
        <v>20</v>
      </c>
    </row>
    <row r="30" spans="2:19" x14ac:dyDescent="0.3">
      <c r="C30" s="1" t="s">
        <v>1276</v>
      </c>
      <c r="D30" s="67">
        <f t="shared" ref="D30:Q30" si="3">D$28</f>
        <v>0</v>
      </c>
      <c r="E30" s="67">
        <f t="shared" si="3"/>
        <v>0</v>
      </c>
      <c r="F30" s="67">
        <f t="shared" si="3"/>
        <v>0</v>
      </c>
      <c r="G30" s="67">
        <f t="shared" si="3"/>
        <v>81</v>
      </c>
      <c r="H30" s="67">
        <f t="shared" si="3"/>
        <v>247.2</v>
      </c>
      <c r="I30" s="67">
        <f t="shared" si="3"/>
        <v>514.6</v>
      </c>
      <c r="J30" s="67">
        <f t="shared" si="3"/>
        <v>0</v>
      </c>
      <c r="K30" s="67">
        <f t="shared" si="3"/>
        <v>0</v>
      </c>
      <c r="L30" s="67">
        <f t="shared" si="3"/>
        <v>0</v>
      </c>
      <c r="M30" s="67">
        <f t="shared" si="3"/>
        <v>0</v>
      </c>
      <c r="N30" s="67">
        <f t="shared" si="3"/>
        <v>0</v>
      </c>
      <c r="O30" s="67">
        <f t="shared" si="3"/>
        <v>0</v>
      </c>
      <c r="P30" s="67">
        <f t="shared" si="3"/>
        <v>0</v>
      </c>
      <c r="Q30" s="67">
        <f t="shared" si="3"/>
        <v>842.8</v>
      </c>
    </row>
    <row r="31" spans="2:19" outlineLevel="1" x14ac:dyDescent="0.3">
      <c r="B31" t="s">
        <v>684</v>
      </c>
      <c r="C31" t="s">
        <v>1014</v>
      </c>
      <c r="D31" s="68"/>
      <c r="E31" s="68"/>
      <c r="F31" s="68"/>
      <c r="G31" s="68">
        <v>1650</v>
      </c>
      <c r="H31" s="68">
        <v>5400</v>
      </c>
      <c r="I31" s="68">
        <v>9775.09</v>
      </c>
      <c r="J31" s="68"/>
      <c r="K31" s="68"/>
      <c r="L31" s="68"/>
      <c r="M31" s="68"/>
      <c r="N31" s="68"/>
      <c r="O31" s="68"/>
      <c r="P31" s="68"/>
      <c r="Q31" s="67">
        <f>SUM($C31:P31)</f>
        <v>16825.09</v>
      </c>
      <c r="R31" s="106">
        <f t="shared" ref="R31:R45" si="4">Q31/$Q$45</f>
        <v>0.65110863955592491</v>
      </c>
    </row>
    <row r="32" spans="2:19" outlineLevel="1" x14ac:dyDescent="0.3">
      <c r="B32" t="s">
        <v>1068</v>
      </c>
      <c r="C32" t="s">
        <v>1069</v>
      </c>
      <c r="D32" s="68"/>
      <c r="E32" s="68"/>
      <c r="F32" s="68"/>
      <c r="G32" s="68">
        <v>50</v>
      </c>
      <c r="H32" s="68">
        <v>50</v>
      </c>
      <c r="I32" s="68">
        <v>50</v>
      </c>
      <c r="J32" s="68"/>
      <c r="K32" s="68"/>
      <c r="L32" s="68"/>
      <c r="M32" s="68"/>
      <c r="N32" s="68"/>
      <c r="O32" s="68"/>
      <c r="P32" s="68"/>
      <c r="Q32" s="67">
        <f>SUM($C32:P32)</f>
        <v>150</v>
      </c>
      <c r="R32" s="106">
        <f t="shared" si="4"/>
        <v>5.8048008024556624E-3</v>
      </c>
    </row>
    <row r="33" spans="2:19" outlineLevel="1" x14ac:dyDescent="0.3">
      <c r="B33" t="s">
        <v>683</v>
      </c>
      <c r="C33" t="s">
        <v>1017</v>
      </c>
      <c r="D33" s="68"/>
      <c r="E33" s="68"/>
      <c r="F33" s="68"/>
      <c r="G33" s="68"/>
      <c r="H33" s="68">
        <v>423</v>
      </c>
      <c r="I33" s="68"/>
      <c r="J33" s="68"/>
      <c r="K33" s="68"/>
      <c r="L33" s="68"/>
      <c r="M33" s="68"/>
      <c r="N33" s="68"/>
      <c r="O33" s="68"/>
      <c r="P33" s="68"/>
      <c r="Q33" s="67">
        <f>SUM($C33:P33)</f>
        <v>423</v>
      </c>
      <c r="R33" s="106">
        <f t="shared" si="4"/>
        <v>1.6369538262924966E-2</v>
      </c>
    </row>
    <row r="34" spans="2:19" outlineLevel="1" x14ac:dyDescent="0.3">
      <c r="B34" t="s">
        <v>1056</v>
      </c>
      <c r="C34" t="s">
        <v>1057</v>
      </c>
      <c r="D34" s="68"/>
      <c r="E34" s="68"/>
      <c r="F34" s="68"/>
      <c r="G34" s="68"/>
      <c r="H34" s="68"/>
      <c r="I34" s="68">
        <v>5</v>
      </c>
      <c r="J34" s="68"/>
      <c r="K34" s="68"/>
      <c r="L34" s="68"/>
      <c r="M34" s="68"/>
      <c r="N34" s="68"/>
      <c r="O34" s="68"/>
      <c r="P34" s="68"/>
      <c r="Q34" s="67">
        <f>SUM($C34:P34)</f>
        <v>5</v>
      </c>
      <c r="R34" s="106">
        <f t="shared" si="4"/>
        <v>1.934933600818554E-4</v>
      </c>
    </row>
    <row r="35" spans="2:19" outlineLevel="1" x14ac:dyDescent="0.3">
      <c r="B35" t="s">
        <v>1048</v>
      </c>
      <c r="C35" t="s">
        <v>1049</v>
      </c>
      <c r="D35" s="68"/>
      <c r="E35" s="68"/>
      <c r="F35" s="68"/>
      <c r="G35" s="68">
        <v>10</v>
      </c>
      <c r="H35" s="68">
        <v>10</v>
      </c>
      <c r="I35" s="68">
        <v>10</v>
      </c>
      <c r="J35" s="68"/>
      <c r="K35" s="68"/>
      <c r="L35" s="68"/>
      <c r="M35" s="68"/>
      <c r="N35" s="68"/>
      <c r="O35" s="68"/>
      <c r="P35" s="68"/>
      <c r="Q35" s="67">
        <f>SUM($C35:P35)</f>
        <v>30</v>
      </c>
      <c r="R35" s="106">
        <f t="shared" si="4"/>
        <v>1.1609601604911325E-3</v>
      </c>
    </row>
    <row r="36" spans="2:19" outlineLevel="1" x14ac:dyDescent="0.3">
      <c r="B36" t="s">
        <v>994</v>
      </c>
      <c r="C36" t="s">
        <v>1232</v>
      </c>
      <c r="D36" s="68"/>
      <c r="E36" s="68"/>
      <c r="F36" s="68"/>
      <c r="G36" s="68">
        <v>272.45</v>
      </c>
      <c r="H36" s="68">
        <v>951.78</v>
      </c>
      <c r="I36" s="68">
        <v>1639.7399999999998</v>
      </c>
      <c r="J36" s="68"/>
      <c r="K36" s="68"/>
      <c r="L36" s="68"/>
      <c r="M36" s="68"/>
      <c r="N36" s="68"/>
      <c r="O36" s="68"/>
      <c r="P36" s="68"/>
      <c r="Q36" s="67">
        <f>SUM($C36:P36)</f>
        <v>2863.97</v>
      </c>
      <c r="R36" s="106">
        <f t="shared" si="4"/>
        <v>0.11083183569472628</v>
      </c>
    </row>
    <row r="37" spans="2:19" outlineLevel="1" x14ac:dyDescent="0.3">
      <c r="B37" t="s">
        <v>1020</v>
      </c>
      <c r="C37" t="s">
        <v>1234</v>
      </c>
      <c r="D37" s="68"/>
      <c r="E37" s="68"/>
      <c r="F37" s="68"/>
      <c r="G37" s="68">
        <v>132</v>
      </c>
      <c r="H37" s="68">
        <v>465.84</v>
      </c>
      <c r="I37" s="68">
        <v>782.01</v>
      </c>
      <c r="J37" s="68"/>
      <c r="K37" s="68"/>
      <c r="L37" s="68"/>
      <c r="M37" s="68"/>
      <c r="N37" s="68"/>
      <c r="O37" s="68"/>
      <c r="P37" s="68"/>
      <c r="Q37" s="67">
        <f>SUM($C37:P37)</f>
        <v>1379.85</v>
      </c>
      <c r="R37" s="106">
        <f t="shared" si="4"/>
        <v>5.3398362581789635E-2</v>
      </c>
    </row>
    <row r="38" spans="2:19" outlineLevel="1" x14ac:dyDescent="0.3">
      <c r="B38" t="s">
        <v>1050</v>
      </c>
      <c r="C38" t="s">
        <v>1236</v>
      </c>
      <c r="D38" s="68"/>
      <c r="E38" s="68"/>
      <c r="F38" s="68"/>
      <c r="G38" s="68">
        <v>24.75</v>
      </c>
      <c r="H38" s="68">
        <v>87.35</v>
      </c>
      <c r="I38" s="68">
        <v>146.62</v>
      </c>
      <c r="J38" s="68"/>
      <c r="K38" s="68"/>
      <c r="L38" s="68"/>
      <c r="M38" s="68"/>
      <c r="N38" s="68"/>
      <c r="O38" s="68"/>
      <c r="P38" s="68"/>
      <c r="Q38" s="67">
        <f>SUM($C38:P38)</f>
        <v>258.72000000000003</v>
      </c>
      <c r="R38" s="106">
        <f t="shared" si="4"/>
        <v>1.0012120424075528E-2</v>
      </c>
    </row>
    <row r="39" spans="2:19" outlineLevel="1" x14ac:dyDescent="0.3">
      <c r="B39" t="s">
        <v>996</v>
      </c>
      <c r="C39" t="s">
        <v>1237</v>
      </c>
      <c r="D39" s="68"/>
      <c r="E39" s="68"/>
      <c r="F39" s="68"/>
      <c r="G39" s="68">
        <v>149.38999999999999</v>
      </c>
      <c r="H39" s="68">
        <v>524.41999999999996</v>
      </c>
      <c r="I39" s="68">
        <v>762.78</v>
      </c>
      <c r="J39" s="68"/>
      <c r="K39" s="68"/>
      <c r="L39" s="68"/>
      <c r="M39" s="68"/>
      <c r="N39" s="68"/>
      <c r="O39" s="68"/>
      <c r="P39" s="68"/>
      <c r="Q39" s="67">
        <f>SUM($C39:P39)</f>
        <v>1436.59</v>
      </c>
      <c r="R39" s="106">
        <f t="shared" si="4"/>
        <v>5.5594125231998526E-2</v>
      </c>
    </row>
    <row r="40" spans="2:19" outlineLevel="1" x14ac:dyDescent="0.3">
      <c r="B40" t="s">
        <v>997</v>
      </c>
      <c r="C40" t="s">
        <v>1238</v>
      </c>
      <c r="D40" s="68"/>
      <c r="E40" s="68"/>
      <c r="F40" s="68"/>
      <c r="G40" s="68">
        <v>10.71</v>
      </c>
      <c r="H40" s="68">
        <v>37.61</v>
      </c>
      <c r="I40" s="68">
        <v>54.7</v>
      </c>
      <c r="J40" s="68"/>
      <c r="K40" s="68"/>
      <c r="L40" s="68"/>
      <c r="M40" s="68"/>
      <c r="N40" s="68"/>
      <c r="O40" s="68"/>
      <c r="P40" s="68"/>
      <c r="Q40" s="67">
        <f>SUM($C40:P40)</f>
        <v>103.02000000000001</v>
      </c>
      <c r="R40" s="106">
        <f t="shared" si="4"/>
        <v>3.9867371911265492E-3</v>
      </c>
    </row>
    <row r="41" spans="2:19" outlineLevel="1" x14ac:dyDescent="0.3">
      <c r="B41" t="s">
        <v>998</v>
      </c>
      <c r="C41" t="s">
        <v>1243</v>
      </c>
      <c r="D41" s="68"/>
      <c r="E41" s="68"/>
      <c r="F41" s="68"/>
      <c r="G41" s="68">
        <v>53.57</v>
      </c>
      <c r="H41" s="68">
        <v>85.01</v>
      </c>
      <c r="I41" s="68">
        <v>136.62</v>
      </c>
      <c r="J41" s="68"/>
      <c r="K41" s="68"/>
      <c r="L41" s="68"/>
      <c r="M41" s="68"/>
      <c r="N41" s="68"/>
      <c r="O41" s="68"/>
      <c r="P41" s="68"/>
      <c r="Q41" s="67">
        <f>SUM($C41:P41)</f>
        <v>275.20000000000005</v>
      </c>
      <c r="R41" s="106">
        <f t="shared" si="4"/>
        <v>1.0649874538905323E-2</v>
      </c>
    </row>
    <row r="42" spans="2:19" outlineLevel="1" x14ac:dyDescent="0.3">
      <c r="B42" t="s">
        <v>999</v>
      </c>
      <c r="C42" t="s">
        <v>1239</v>
      </c>
      <c r="D42" s="68"/>
      <c r="E42" s="68"/>
      <c r="F42" s="68"/>
      <c r="G42" s="68"/>
      <c r="H42" s="68">
        <v>293.82</v>
      </c>
      <c r="I42" s="68">
        <v>390.36</v>
      </c>
      <c r="J42" s="68"/>
      <c r="K42" s="68"/>
      <c r="L42" s="68"/>
      <c r="M42" s="68"/>
      <c r="N42" s="68"/>
      <c r="O42" s="68"/>
      <c r="P42" s="68"/>
      <c r="Q42" s="67">
        <f>SUM($C42:P42)</f>
        <v>684.18000000000006</v>
      </c>
      <c r="R42" s="106">
        <f t="shared" si="4"/>
        <v>2.6476857420160767E-2</v>
      </c>
    </row>
    <row r="43" spans="2:19" outlineLevel="1" x14ac:dyDescent="0.3">
      <c r="B43" t="s">
        <v>1000</v>
      </c>
      <c r="C43" t="s">
        <v>1240</v>
      </c>
      <c r="D43" s="68"/>
      <c r="E43" s="68"/>
      <c r="F43" s="68"/>
      <c r="G43" s="68">
        <v>7.34</v>
      </c>
      <c r="H43" s="68">
        <v>25.77</v>
      </c>
      <c r="I43" s="68">
        <v>37.47</v>
      </c>
      <c r="J43" s="68"/>
      <c r="K43" s="68"/>
      <c r="L43" s="68"/>
      <c r="M43" s="68"/>
      <c r="N43" s="68"/>
      <c r="O43" s="68"/>
      <c r="P43" s="68"/>
      <c r="Q43" s="67">
        <f>SUM($C43:P43)</f>
        <v>70.58</v>
      </c>
      <c r="R43" s="106">
        <f t="shared" si="4"/>
        <v>2.7313522709154709E-3</v>
      </c>
    </row>
    <row r="44" spans="2:19" outlineLevel="1" x14ac:dyDescent="0.3">
      <c r="B44" t="s">
        <v>1241</v>
      </c>
      <c r="C44" t="s">
        <v>1242</v>
      </c>
      <c r="D44" s="68"/>
      <c r="E44" s="68"/>
      <c r="F44" s="68"/>
      <c r="G44" s="68">
        <v>138.88</v>
      </c>
      <c r="H44" s="68">
        <v>487.51</v>
      </c>
      <c r="I44" s="68">
        <v>709.09</v>
      </c>
      <c r="J44" s="68"/>
      <c r="K44" s="68"/>
      <c r="L44" s="68"/>
      <c r="M44" s="68"/>
      <c r="N44" s="68"/>
      <c r="O44" s="68"/>
      <c r="P44" s="68"/>
      <c r="Q44" s="67">
        <f>SUM($C44:P44)</f>
        <v>1335.48</v>
      </c>
      <c r="R44" s="106">
        <f t="shared" si="4"/>
        <v>5.1681302504423252E-2</v>
      </c>
    </row>
    <row r="45" spans="2:19" x14ac:dyDescent="0.3">
      <c r="C45" s="1" t="s">
        <v>1277</v>
      </c>
      <c r="D45" s="67">
        <f t="shared" ref="D45:Q45" si="5">SUM(D31:D44)</f>
        <v>0</v>
      </c>
      <c r="E45" s="67">
        <f t="shared" si="5"/>
        <v>0</v>
      </c>
      <c r="F45" s="67">
        <f t="shared" si="5"/>
        <v>0</v>
      </c>
      <c r="G45" s="67">
        <f t="shared" si="5"/>
        <v>2499.09</v>
      </c>
      <c r="H45" s="67">
        <f t="shared" si="5"/>
        <v>8842.11</v>
      </c>
      <c r="I45" s="67">
        <f t="shared" si="5"/>
        <v>14499.480000000003</v>
      </c>
      <c r="J45" s="67">
        <f t="shared" si="5"/>
        <v>0</v>
      </c>
      <c r="K45" s="67">
        <f t="shared" si="5"/>
        <v>0</v>
      </c>
      <c r="L45" s="67">
        <f t="shared" si="5"/>
        <v>0</v>
      </c>
      <c r="M45" s="67">
        <f t="shared" si="5"/>
        <v>0</v>
      </c>
      <c r="N45" s="67">
        <f t="shared" si="5"/>
        <v>0</v>
      </c>
      <c r="O45" s="67">
        <f t="shared" si="5"/>
        <v>0</v>
      </c>
      <c r="P45" s="67">
        <f t="shared" si="5"/>
        <v>0</v>
      </c>
      <c r="Q45" s="67">
        <f t="shared" si="5"/>
        <v>25840.680000000004</v>
      </c>
      <c r="R45" s="106">
        <f t="shared" si="4"/>
        <v>1</v>
      </c>
      <c r="S45">
        <f>COUNTIF($D45:$P45,"&lt;&gt;0")</f>
        <v>3</v>
      </c>
    </row>
    <row r="47" spans="2:19" x14ac:dyDescent="0.3">
      <c r="B47" t="s">
        <v>1292</v>
      </c>
      <c r="C47" t="s">
        <v>1293</v>
      </c>
      <c r="D47" s="3" t="s">
        <v>1096</v>
      </c>
      <c r="E47" s="3" t="s">
        <v>1097</v>
      </c>
      <c r="F47" s="3" t="s">
        <v>1098</v>
      </c>
      <c r="G47" s="3" t="s">
        <v>1099</v>
      </c>
      <c r="H47" s="3" t="s">
        <v>1100</v>
      </c>
      <c r="I47" s="3" t="s">
        <v>1101</v>
      </c>
      <c r="J47" s="3" t="s">
        <v>1102</v>
      </c>
      <c r="K47" s="3" t="s">
        <v>1103</v>
      </c>
      <c r="L47" s="3" t="s">
        <v>1104</v>
      </c>
      <c r="M47" s="3" t="s">
        <v>1105</v>
      </c>
      <c r="N47" s="3" t="s">
        <v>1106</v>
      </c>
      <c r="O47" s="3" t="s">
        <v>1107</v>
      </c>
      <c r="P47" s="3" t="s">
        <v>1108</v>
      </c>
      <c r="Q47" s="57" t="s">
        <v>218</v>
      </c>
      <c r="R47" s="57" t="s">
        <v>1244</v>
      </c>
    </row>
    <row r="48" spans="2:19" outlineLevel="1" x14ac:dyDescent="0.3">
      <c r="B48" t="s">
        <v>1026</v>
      </c>
      <c r="C48" t="s">
        <v>892</v>
      </c>
      <c r="D48" s="68"/>
      <c r="E48" s="68"/>
      <c r="F48" s="68"/>
      <c r="G48" s="68">
        <v>36</v>
      </c>
      <c r="H48" s="68">
        <v>92</v>
      </c>
      <c r="I48" s="68">
        <v>265.54000000000002</v>
      </c>
      <c r="J48" s="68"/>
      <c r="K48" s="68"/>
      <c r="L48" s="68"/>
      <c r="M48" s="68"/>
      <c r="N48" s="68"/>
      <c r="O48" s="68"/>
      <c r="P48" s="68"/>
      <c r="Q48" s="67">
        <f>SUM($C48:P48)</f>
        <v>393.54</v>
      </c>
    </row>
    <row r="49" spans="2:19" outlineLevel="1" x14ac:dyDescent="0.3">
      <c r="B49" t="s">
        <v>1052</v>
      </c>
      <c r="C49" t="s">
        <v>892</v>
      </c>
      <c r="D49" s="68"/>
      <c r="E49" s="68"/>
      <c r="F49" s="68"/>
      <c r="G49" s="68"/>
      <c r="H49" s="68">
        <v>8</v>
      </c>
      <c r="I49" s="68">
        <v>99</v>
      </c>
      <c r="J49" s="68"/>
      <c r="K49" s="68"/>
      <c r="L49" s="68"/>
      <c r="M49" s="68"/>
      <c r="N49" s="68"/>
      <c r="O49" s="68"/>
      <c r="P49" s="68"/>
      <c r="Q49" s="67">
        <f>SUM($C49:P49)</f>
        <v>107</v>
      </c>
    </row>
    <row r="50" spans="2:19" outlineLevel="1" x14ac:dyDescent="0.3">
      <c r="B50" t="s">
        <v>1032</v>
      </c>
      <c r="C50" t="s">
        <v>892</v>
      </c>
      <c r="D50" s="68"/>
      <c r="E50" s="68"/>
      <c r="F50" s="68"/>
      <c r="G50" s="68"/>
      <c r="H50" s="68"/>
      <c r="I50" s="68">
        <v>8.5399999999999991</v>
      </c>
      <c r="J50" s="68"/>
      <c r="K50" s="68"/>
      <c r="L50" s="68"/>
      <c r="M50" s="68"/>
      <c r="N50" s="68"/>
      <c r="O50" s="68"/>
      <c r="P50" s="68"/>
      <c r="Q50" s="67">
        <f>SUM($C50:P50)</f>
        <v>8.5399999999999991</v>
      </c>
    </row>
    <row r="51" spans="2:19" x14ac:dyDescent="0.3">
      <c r="C51" s="1" t="s">
        <v>1276</v>
      </c>
      <c r="D51" s="67">
        <f t="shared" ref="D51:Q51" si="6">D$48</f>
        <v>0</v>
      </c>
      <c r="E51" s="67">
        <f t="shared" si="6"/>
        <v>0</v>
      </c>
      <c r="F51" s="67">
        <f t="shared" si="6"/>
        <v>0</v>
      </c>
      <c r="G51" s="67">
        <f t="shared" si="6"/>
        <v>36</v>
      </c>
      <c r="H51" s="67">
        <f t="shared" si="6"/>
        <v>92</v>
      </c>
      <c r="I51" s="67">
        <f t="shared" si="6"/>
        <v>265.54000000000002</v>
      </c>
      <c r="J51" s="67">
        <f t="shared" si="6"/>
        <v>0</v>
      </c>
      <c r="K51" s="67">
        <f t="shared" si="6"/>
        <v>0</v>
      </c>
      <c r="L51" s="67">
        <f t="shared" si="6"/>
        <v>0</v>
      </c>
      <c r="M51" s="67">
        <f t="shared" si="6"/>
        <v>0</v>
      </c>
      <c r="N51" s="67">
        <f t="shared" si="6"/>
        <v>0</v>
      </c>
      <c r="O51" s="67">
        <f t="shared" si="6"/>
        <v>0</v>
      </c>
      <c r="P51" s="67">
        <f t="shared" si="6"/>
        <v>0</v>
      </c>
      <c r="Q51" s="67">
        <f t="shared" si="6"/>
        <v>393.54</v>
      </c>
    </row>
    <row r="52" spans="2:19" outlineLevel="1" x14ac:dyDescent="0.3">
      <c r="B52" t="s">
        <v>684</v>
      </c>
      <c r="C52" t="s">
        <v>1014</v>
      </c>
      <c r="D52" s="68"/>
      <c r="E52" s="68"/>
      <c r="F52" s="68"/>
      <c r="G52" s="68">
        <v>743.52</v>
      </c>
      <c r="H52" s="68">
        <v>1892.1</v>
      </c>
      <c r="I52" s="68">
        <v>3697.04</v>
      </c>
      <c r="J52" s="68"/>
      <c r="K52" s="68"/>
      <c r="L52" s="68"/>
      <c r="M52" s="68"/>
      <c r="N52" s="68"/>
      <c r="O52" s="68"/>
      <c r="P52" s="68"/>
      <c r="Q52" s="67">
        <f>SUM($C52:P52)</f>
        <v>6332.66</v>
      </c>
      <c r="R52" s="106">
        <f t="shared" ref="R52:R63" si="7">Q52/$Q$63</f>
        <v>0.66142345803187474</v>
      </c>
    </row>
    <row r="53" spans="2:19" outlineLevel="1" x14ac:dyDescent="0.3">
      <c r="B53" t="s">
        <v>686</v>
      </c>
      <c r="C53" t="s">
        <v>1031</v>
      </c>
      <c r="D53" s="68"/>
      <c r="E53" s="68"/>
      <c r="F53" s="68"/>
      <c r="G53" s="68"/>
      <c r="H53" s="68"/>
      <c r="I53" s="68">
        <v>92.23</v>
      </c>
      <c r="J53" s="68"/>
      <c r="K53" s="68"/>
      <c r="L53" s="68"/>
      <c r="M53" s="68"/>
      <c r="N53" s="68"/>
      <c r="O53" s="68"/>
      <c r="P53" s="68"/>
      <c r="Q53" s="67">
        <f>SUM($C53:P53)</f>
        <v>92.23</v>
      </c>
      <c r="R53" s="106">
        <f t="shared" si="7"/>
        <v>9.6330902865904393E-3</v>
      </c>
    </row>
    <row r="54" spans="2:19" outlineLevel="1" x14ac:dyDescent="0.3">
      <c r="B54" t="s">
        <v>994</v>
      </c>
      <c r="C54" t="s">
        <v>1232</v>
      </c>
      <c r="D54" s="68"/>
      <c r="E54" s="68"/>
      <c r="F54" s="68"/>
      <c r="G54" s="68">
        <v>123.11000000000001</v>
      </c>
      <c r="H54" s="68">
        <v>316.25</v>
      </c>
      <c r="I54" s="68">
        <v>657.82</v>
      </c>
      <c r="J54" s="68"/>
      <c r="K54" s="68"/>
      <c r="L54" s="68"/>
      <c r="M54" s="68"/>
      <c r="N54" s="68"/>
      <c r="O54" s="68"/>
      <c r="P54" s="68"/>
      <c r="Q54" s="67">
        <f>SUM($C54:P54)</f>
        <v>1097.18</v>
      </c>
      <c r="R54" s="106">
        <f t="shared" si="7"/>
        <v>0.11459648705021466</v>
      </c>
    </row>
    <row r="55" spans="2:19" outlineLevel="1" x14ac:dyDescent="0.3">
      <c r="B55" t="s">
        <v>1020</v>
      </c>
      <c r="C55" t="s">
        <v>1234</v>
      </c>
      <c r="D55" s="68"/>
      <c r="E55" s="68"/>
      <c r="F55" s="68"/>
      <c r="G55" s="68">
        <v>59.48</v>
      </c>
      <c r="H55" s="68">
        <v>151.37</v>
      </c>
      <c r="I55" s="68">
        <v>303.14</v>
      </c>
      <c r="J55" s="68"/>
      <c r="K55" s="68"/>
      <c r="L55" s="68"/>
      <c r="M55" s="68"/>
      <c r="N55" s="68"/>
      <c r="O55" s="68"/>
      <c r="P55" s="68"/>
      <c r="Q55" s="67">
        <f>SUM($C55:P55)</f>
        <v>513.99</v>
      </c>
      <c r="R55" s="106">
        <f t="shared" si="7"/>
        <v>5.3684398529812639E-2</v>
      </c>
    </row>
    <row r="56" spans="2:19" outlineLevel="1" x14ac:dyDescent="0.3">
      <c r="B56" t="s">
        <v>1050</v>
      </c>
      <c r="C56" t="s">
        <v>1236</v>
      </c>
      <c r="D56" s="68"/>
      <c r="E56" s="68"/>
      <c r="F56" s="68"/>
      <c r="G56" s="68">
        <v>11.15</v>
      </c>
      <c r="H56" s="68">
        <v>28.39</v>
      </c>
      <c r="I56" s="68">
        <v>55.46</v>
      </c>
      <c r="J56" s="68"/>
      <c r="K56" s="68"/>
      <c r="L56" s="68"/>
      <c r="M56" s="68"/>
      <c r="N56" s="68"/>
      <c r="O56" s="68"/>
      <c r="P56" s="68"/>
      <c r="Q56" s="67">
        <f>SUM($C56:P56)</f>
        <v>95</v>
      </c>
      <c r="R56" s="106">
        <f t="shared" si="7"/>
        <v>9.9224067789883078E-3</v>
      </c>
    </row>
    <row r="57" spans="2:19" outlineLevel="1" x14ac:dyDescent="0.3">
      <c r="B57" t="s">
        <v>996</v>
      </c>
      <c r="C57" t="s">
        <v>1237</v>
      </c>
      <c r="D57" s="68"/>
      <c r="E57" s="68"/>
      <c r="F57" s="68"/>
      <c r="G57" s="68">
        <v>52.73</v>
      </c>
      <c r="H57" s="68">
        <v>150.19</v>
      </c>
      <c r="I57" s="68">
        <v>281.11</v>
      </c>
      <c r="J57" s="68"/>
      <c r="K57" s="68"/>
      <c r="L57" s="68"/>
      <c r="M57" s="68"/>
      <c r="N57" s="68"/>
      <c r="O57" s="68"/>
      <c r="P57" s="68"/>
      <c r="Q57" s="67">
        <f>SUM($C57:P57)</f>
        <v>484.03</v>
      </c>
      <c r="R57" s="106">
        <f t="shared" si="7"/>
        <v>5.0555184770881167E-2</v>
      </c>
    </row>
    <row r="58" spans="2:19" outlineLevel="1" x14ac:dyDescent="0.3">
      <c r="B58" t="s">
        <v>997</v>
      </c>
      <c r="C58" t="s">
        <v>1238</v>
      </c>
      <c r="D58" s="68"/>
      <c r="E58" s="68"/>
      <c r="F58" s="68"/>
      <c r="G58" s="68">
        <v>3.78</v>
      </c>
      <c r="H58" s="68">
        <v>10.77</v>
      </c>
      <c r="I58" s="68">
        <v>20.149999999999999</v>
      </c>
      <c r="J58" s="68"/>
      <c r="K58" s="68"/>
      <c r="L58" s="68"/>
      <c r="M58" s="68"/>
      <c r="N58" s="68"/>
      <c r="O58" s="68"/>
      <c r="P58" s="68"/>
      <c r="Q58" s="67">
        <f>SUM($C58:P58)</f>
        <v>34.699999999999996</v>
      </c>
      <c r="R58" s="106">
        <f t="shared" si="7"/>
        <v>3.6242896340094133E-3</v>
      </c>
    </row>
    <row r="59" spans="2:19" outlineLevel="1" x14ac:dyDescent="0.3">
      <c r="B59" t="s">
        <v>998</v>
      </c>
      <c r="C59" t="s">
        <v>1243</v>
      </c>
      <c r="D59" s="68"/>
      <c r="E59" s="68"/>
      <c r="F59" s="68"/>
      <c r="G59" s="68"/>
      <c r="H59" s="68">
        <v>2.4500000000000002</v>
      </c>
      <c r="I59" s="68">
        <v>21.42</v>
      </c>
      <c r="J59" s="68"/>
      <c r="K59" s="68"/>
      <c r="L59" s="68"/>
      <c r="M59" s="68"/>
      <c r="N59" s="68"/>
      <c r="O59" s="68"/>
      <c r="P59" s="68"/>
      <c r="Q59" s="67">
        <f>SUM($C59:P59)</f>
        <v>23.87</v>
      </c>
      <c r="R59" s="106">
        <f t="shared" si="7"/>
        <v>2.4931352612047467E-3</v>
      </c>
    </row>
    <row r="60" spans="2:19" outlineLevel="1" x14ac:dyDescent="0.3">
      <c r="B60" t="s">
        <v>999</v>
      </c>
      <c r="C60" t="s">
        <v>1239</v>
      </c>
      <c r="D60" s="68"/>
      <c r="E60" s="68"/>
      <c r="F60" s="68"/>
      <c r="G60" s="68">
        <v>53.93</v>
      </c>
      <c r="H60" s="68">
        <v>146.6</v>
      </c>
      <c r="I60" s="68">
        <v>226.38</v>
      </c>
      <c r="J60" s="68"/>
      <c r="K60" s="68"/>
      <c r="L60" s="68"/>
      <c r="M60" s="68"/>
      <c r="N60" s="68"/>
      <c r="O60" s="68"/>
      <c r="P60" s="68"/>
      <c r="Q60" s="67">
        <f>SUM($C60:P60)</f>
        <v>426.90999999999997</v>
      </c>
      <c r="R60" s="106">
        <f t="shared" si="7"/>
        <v>4.4589207137030511E-2</v>
      </c>
    </row>
    <row r="61" spans="2:19" outlineLevel="1" x14ac:dyDescent="0.3">
      <c r="B61" t="s">
        <v>1000</v>
      </c>
      <c r="C61" t="s">
        <v>1240</v>
      </c>
      <c r="D61" s="68"/>
      <c r="E61" s="68"/>
      <c r="F61" s="68"/>
      <c r="G61" s="68">
        <v>2.59</v>
      </c>
      <c r="H61" s="68">
        <v>7.38</v>
      </c>
      <c r="I61" s="68">
        <v>13.8</v>
      </c>
      <c r="J61" s="68"/>
      <c r="K61" s="68"/>
      <c r="L61" s="68"/>
      <c r="M61" s="68"/>
      <c r="N61" s="68"/>
      <c r="O61" s="68"/>
      <c r="P61" s="68"/>
      <c r="Q61" s="67">
        <f>SUM($C61:P61)</f>
        <v>23.77</v>
      </c>
      <c r="R61" s="106">
        <f t="shared" si="7"/>
        <v>2.4826906224900218E-3</v>
      </c>
    </row>
    <row r="62" spans="2:19" outlineLevel="1" x14ac:dyDescent="0.3">
      <c r="B62" t="s">
        <v>1241</v>
      </c>
      <c r="C62" t="s">
        <v>1242</v>
      </c>
      <c r="D62" s="68"/>
      <c r="E62" s="68"/>
      <c r="F62" s="68"/>
      <c r="G62" s="68">
        <v>49.02</v>
      </c>
      <c r="H62" s="68">
        <v>139.61000000000001</v>
      </c>
      <c r="I62" s="68">
        <v>261.32</v>
      </c>
      <c r="J62" s="68"/>
      <c r="K62" s="68"/>
      <c r="L62" s="68"/>
      <c r="M62" s="68"/>
      <c r="N62" s="68"/>
      <c r="O62" s="68"/>
      <c r="P62" s="68"/>
      <c r="Q62" s="67">
        <f>SUM($C62:P62)</f>
        <v>449.95000000000005</v>
      </c>
      <c r="R62" s="106">
        <f t="shared" si="7"/>
        <v>4.6995651896903051E-2</v>
      </c>
    </row>
    <row r="63" spans="2:19" x14ac:dyDescent="0.3">
      <c r="C63" s="1" t="s">
        <v>1277</v>
      </c>
      <c r="D63" s="67">
        <f t="shared" ref="D63:Q63" si="8">SUM(D52:D62)</f>
        <v>0</v>
      </c>
      <c r="E63" s="67">
        <f t="shared" si="8"/>
        <v>0</v>
      </c>
      <c r="F63" s="67">
        <f t="shared" si="8"/>
        <v>0</v>
      </c>
      <c r="G63" s="67">
        <f t="shared" si="8"/>
        <v>1099.31</v>
      </c>
      <c r="H63" s="67">
        <f t="shared" si="8"/>
        <v>2845.1099999999997</v>
      </c>
      <c r="I63" s="67">
        <f t="shared" si="8"/>
        <v>5629.87</v>
      </c>
      <c r="J63" s="67">
        <f t="shared" si="8"/>
        <v>0</v>
      </c>
      <c r="K63" s="67">
        <f t="shared" si="8"/>
        <v>0</v>
      </c>
      <c r="L63" s="67">
        <f t="shared" si="8"/>
        <v>0</v>
      </c>
      <c r="M63" s="67">
        <f t="shared" si="8"/>
        <v>0</v>
      </c>
      <c r="N63" s="67">
        <f t="shared" si="8"/>
        <v>0</v>
      </c>
      <c r="O63" s="67">
        <f t="shared" si="8"/>
        <v>0</v>
      </c>
      <c r="P63" s="67">
        <f t="shared" si="8"/>
        <v>0</v>
      </c>
      <c r="Q63" s="67">
        <f t="shared" si="8"/>
        <v>9574.2900000000027</v>
      </c>
      <c r="R63" s="106">
        <f t="shared" si="7"/>
        <v>1</v>
      </c>
      <c r="S63">
        <f>COUNTIF($D63:$P63,"&lt;&gt;0")</f>
        <v>3</v>
      </c>
    </row>
    <row r="65" spans="2:19" x14ac:dyDescent="0.3">
      <c r="B65" t="s">
        <v>1294</v>
      </c>
      <c r="C65" t="s">
        <v>1295</v>
      </c>
      <c r="D65" s="3" t="s">
        <v>1096</v>
      </c>
      <c r="E65" s="3" t="s">
        <v>1097</v>
      </c>
      <c r="F65" s="3" t="s">
        <v>1098</v>
      </c>
      <c r="G65" s="3" t="s">
        <v>1099</v>
      </c>
      <c r="H65" s="3" t="s">
        <v>1100</v>
      </c>
      <c r="I65" s="3" t="s">
        <v>1101</v>
      </c>
      <c r="J65" s="3" t="s">
        <v>1102</v>
      </c>
      <c r="K65" s="3" t="s">
        <v>1103</v>
      </c>
      <c r="L65" s="3" t="s">
        <v>1104</v>
      </c>
      <c r="M65" s="3" t="s">
        <v>1105</v>
      </c>
      <c r="N65" s="3" t="s">
        <v>1106</v>
      </c>
      <c r="O65" s="3" t="s">
        <v>1107</v>
      </c>
      <c r="P65" s="3" t="s">
        <v>1108</v>
      </c>
      <c r="Q65" s="57" t="s">
        <v>218</v>
      </c>
      <c r="R65" s="57" t="s">
        <v>1244</v>
      </c>
    </row>
    <row r="66" spans="2:19" outlineLevel="1" x14ac:dyDescent="0.3">
      <c r="B66" t="s">
        <v>1026</v>
      </c>
      <c r="C66" t="s">
        <v>892</v>
      </c>
      <c r="D66" s="68"/>
      <c r="E66" s="68">
        <v>30</v>
      </c>
      <c r="F66" s="68">
        <v>69</v>
      </c>
      <c r="G66" s="68">
        <v>130.80000000000001</v>
      </c>
      <c r="H66" s="68">
        <v>290.39999999999998</v>
      </c>
      <c r="I66" s="68">
        <v>337.6</v>
      </c>
      <c r="J66" s="68"/>
      <c r="K66" s="68"/>
      <c r="L66" s="68"/>
      <c r="M66" s="68"/>
      <c r="N66" s="68"/>
      <c r="O66" s="68"/>
      <c r="P66" s="68"/>
      <c r="Q66" s="67">
        <f>SUM($C66:P66)</f>
        <v>857.80000000000007</v>
      </c>
    </row>
    <row r="67" spans="2:19" x14ac:dyDescent="0.3">
      <c r="C67" s="1" t="s">
        <v>1276</v>
      </c>
      <c r="D67" s="67">
        <f t="shared" ref="D67:Q67" si="9">D$66</f>
        <v>0</v>
      </c>
      <c r="E67" s="67">
        <f t="shared" si="9"/>
        <v>30</v>
      </c>
      <c r="F67" s="67">
        <f t="shared" si="9"/>
        <v>69</v>
      </c>
      <c r="G67" s="67">
        <f t="shared" si="9"/>
        <v>130.80000000000001</v>
      </c>
      <c r="H67" s="67">
        <f t="shared" si="9"/>
        <v>290.39999999999998</v>
      </c>
      <c r="I67" s="67">
        <f t="shared" si="9"/>
        <v>337.6</v>
      </c>
      <c r="J67" s="67">
        <f t="shared" si="9"/>
        <v>0</v>
      </c>
      <c r="K67" s="67">
        <f t="shared" si="9"/>
        <v>0</v>
      </c>
      <c r="L67" s="67">
        <f t="shared" si="9"/>
        <v>0</v>
      </c>
      <c r="M67" s="67">
        <f t="shared" si="9"/>
        <v>0</v>
      </c>
      <c r="N67" s="67">
        <f t="shared" si="9"/>
        <v>0</v>
      </c>
      <c r="O67" s="67">
        <f t="shared" si="9"/>
        <v>0</v>
      </c>
      <c r="P67" s="67">
        <f t="shared" si="9"/>
        <v>0</v>
      </c>
      <c r="Q67" s="67">
        <f t="shared" si="9"/>
        <v>857.80000000000007</v>
      </c>
    </row>
    <row r="68" spans="2:19" outlineLevel="1" x14ac:dyDescent="0.3">
      <c r="B68" t="s">
        <v>684</v>
      </c>
      <c r="C68" t="s">
        <v>1014</v>
      </c>
      <c r="D68" s="68"/>
      <c r="E68" s="68">
        <v>351.03</v>
      </c>
      <c r="F68" s="68">
        <v>702.06</v>
      </c>
      <c r="G68" s="68">
        <v>2290.3000000000002</v>
      </c>
      <c r="H68" s="68">
        <v>5611.66</v>
      </c>
      <c r="I68" s="68">
        <v>6389.36</v>
      </c>
      <c r="J68" s="68"/>
      <c r="K68" s="68"/>
      <c r="L68" s="68"/>
      <c r="M68" s="68"/>
      <c r="N68" s="68"/>
      <c r="O68" s="68"/>
      <c r="P68" s="68"/>
      <c r="Q68" s="67">
        <f>SUM($C68:P68)</f>
        <v>15344.41</v>
      </c>
      <c r="R68" s="106">
        <f t="shared" ref="R68:R80" si="10">Q68/$Q$80</f>
        <v>0.68767352155711936</v>
      </c>
    </row>
    <row r="69" spans="2:19" outlineLevel="1" x14ac:dyDescent="0.3">
      <c r="B69" t="s">
        <v>1015</v>
      </c>
      <c r="C69" t="s">
        <v>1016</v>
      </c>
      <c r="D69" s="68"/>
      <c r="E69" s="68"/>
      <c r="F69" s="68">
        <v>55</v>
      </c>
      <c r="G69" s="68"/>
      <c r="H69" s="68"/>
      <c r="I69" s="68"/>
      <c r="J69" s="68"/>
      <c r="K69" s="68"/>
      <c r="L69" s="68"/>
      <c r="M69" s="68"/>
      <c r="N69" s="68"/>
      <c r="O69" s="68"/>
      <c r="P69" s="68"/>
      <c r="Q69" s="67">
        <f>SUM($C69:P69)</f>
        <v>55</v>
      </c>
      <c r="R69" s="106">
        <f t="shared" si="10"/>
        <v>2.4648744191299349E-3</v>
      </c>
    </row>
    <row r="70" spans="2:19" outlineLevel="1" x14ac:dyDescent="0.3">
      <c r="B70" t="s">
        <v>994</v>
      </c>
      <c r="C70" t="s">
        <v>1232</v>
      </c>
      <c r="D70" s="68"/>
      <c r="E70" s="68"/>
      <c r="F70" s="68"/>
      <c r="G70" s="68">
        <v>392.53</v>
      </c>
      <c r="H70" s="68">
        <v>947.27</v>
      </c>
      <c r="I70" s="68">
        <v>1074.3599999999999</v>
      </c>
      <c r="J70" s="68"/>
      <c r="K70" s="68"/>
      <c r="L70" s="68"/>
      <c r="M70" s="68"/>
      <c r="N70" s="68"/>
      <c r="O70" s="68"/>
      <c r="P70" s="68"/>
      <c r="Q70" s="67">
        <f>SUM($C70:P70)</f>
        <v>2414.16</v>
      </c>
      <c r="R70" s="106">
        <f t="shared" si="10"/>
        <v>0.10819274959430407</v>
      </c>
    </row>
    <row r="71" spans="2:19" outlineLevel="1" x14ac:dyDescent="0.3">
      <c r="B71" t="s">
        <v>1020</v>
      </c>
      <c r="C71" t="s">
        <v>1234</v>
      </c>
      <c r="D71" s="68"/>
      <c r="E71" s="68">
        <v>28.08</v>
      </c>
      <c r="F71" s="68">
        <v>56.16</v>
      </c>
      <c r="G71" s="68">
        <v>183.22</v>
      </c>
      <c r="H71" s="68">
        <v>448.93</v>
      </c>
      <c r="I71" s="68">
        <v>511.15</v>
      </c>
      <c r="J71" s="68"/>
      <c r="K71" s="68"/>
      <c r="L71" s="68"/>
      <c r="M71" s="68"/>
      <c r="N71" s="68"/>
      <c r="O71" s="68"/>
      <c r="P71" s="68"/>
      <c r="Q71" s="67">
        <f>SUM($C71:P71)</f>
        <v>1227.54</v>
      </c>
      <c r="R71" s="106">
        <f t="shared" si="10"/>
        <v>5.5013308081068371E-2</v>
      </c>
    </row>
    <row r="72" spans="2:19" outlineLevel="1" x14ac:dyDescent="0.3">
      <c r="B72" t="s">
        <v>1235</v>
      </c>
      <c r="C72" t="s">
        <v>1236</v>
      </c>
      <c r="D72" s="68"/>
      <c r="E72" s="68">
        <v>5.27</v>
      </c>
      <c r="F72" s="68"/>
      <c r="G72" s="68"/>
      <c r="H72" s="68"/>
      <c r="I72" s="68"/>
      <c r="J72" s="68"/>
      <c r="K72" s="68"/>
      <c r="L72" s="68"/>
      <c r="M72" s="68"/>
      <c r="N72" s="68"/>
      <c r="O72" s="68"/>
      <c r="P72" s="68"/>
      <c r="Q72" s="67">
        <f>SUM($C72:P72)</f>
        <v>5.27</v>
      </c>
      <c r="R72" s="106">
        <f t="shared" si="10"/>
        <v>2.3617978525117739E-4</v>
      </c>
    </row>
    <row r="73" spans="2:19" outlineLevel="1" x14ac:dyDescent="0.3">
      <c r="B73" t="s">
        <v>1050</v>
      </c>
      <c r="C73" t="s">
        <v>1236</v>
      </c>
      <c r="D73" s="68"/>
      <c r="E73" s="68"/>
      <c r="F73" s="68">
        <v>10.53</v>
      </c>
      <c r="G73" s="68">
        <v>34.35</v>
      </c>
      <c r="H73" s="68">
        <v>84.17</v>
      </c>
      <c r="I73" s="68">
        <v>95.84</v>
      </c>
      <c r="J73" s="68"/>
      <c r="K73" s="68"/>
      <c r="L73" s="68"/>
      <c r="M73" s="68"/>
      <c r="N73" s="68"/>
      <c r="O73" s="68"/>
      <c r="P73" s="68"/>
      <c r="Q73" s="67">
        <f>SUM($C73:P73)</f>
        <v>224.89000000000001</v>
      </c>
      <c r="R73" s="106">
        <f t="shared" si="10"/>
        <v>1.0078647420329656E-2</v>
      </c>
    </row>
    <row r="74" spans="2:19" outlineLevel="1" x14ac:dyDescent="0.3">
      <c r="B74" t="s">
        <v>996</v>
      </c>
      <c r="C74" t="s">
        <v>1237</v>
      </c>
      <c r="D74" s="68"/>
      <c r="E74" s="68">
        <v>26.43</v>
      </c>
      <c r="F74" s="68">
        <v>57.01</v>
      </c>
      <c r="G74" s="68">
        <v>163.44999999999999</v>
      </c>
      <c r="H74" s="68">
        <v>465.02</v>
      </c>
      <c r="I74" s="68">
        <v>466.32</v>
      </c>
      <c r="J74" s="68"/>
      <c r="K74" s="68"/>
      <c r="L74" s="68"/>
      <c r="M74" s="68"/>
      <c r="N74" s="68"/>
      <c r="O74" s="68"/>
      <c r="P74" s="68"/>
      <c r="Q74" s="67">
        <f>SUM($C74:P74)</f>
        <v>1178.23</v>
      </c>
      <c r="R74" s="106">
        <f t="shared" si="10"/>
        <v>5.2803436124572063E-2</v>
      </c>
    </row>
    <row r="75" spans="2:19" outlineLevel="1" x14ac:dyDescent="0.3">
      <c r="B75" t="s">
        <v>997</v>
      </c>
      <c r="C75" t="s">
        <v>1238</v>
      </c>
      <c r="D75" s="68"/>
      <c r="E75" s="68">
        <v>1.9</v>
      </c>
      <c r="F75" s="68">
        <v>4.09</v>
      </c>
      <c r="G75" s="68">
        <v>11.72</v>
      </c>
      <c r="H75" s="68">
        <v>33.35</v>
      </c>
      <c r="I75" s="68">
        <v>33.44</v>
      </c>
      <c r="J75" s="68"/>
      <c r="K75" s="68"/>
      <c r="L75" s="68"/>
      <c r="M75" s="68"/>
      <c r="N75" s="68"/>
      <c r="O75" s="68"/>
      <c r="P75" s="68"/>
      <c r="Q75" s="67">
        <f>SUM($C75:P75)</f>
        <v>84.5</v>
      </c>
      <c r="R75" s="106">
        <f t="shared" si="10"/>
        <v>3.7869434257541729E-3</v>
      </c>
    </row>
    <row r="76" spans="2:19" outlineLevel="1" x14ac:dyDescent="0.3">
      <c r="B76" t="s">
        <v>998</v>
      </c>
      <c r="C76" t="s">
        <v>1243</v>
      </c>
      <c r="D76" s="68"/>
      <c r="E76" s="68"/>
      <c r="F76" s="68"/>
      <c r="G76" s="68">
        <v>40.22</v>
      </c>
      <c r="H76" s="68">
        <v>143.07</v>
      </c>
      <c r="I76" s="68">
        <v>129.09</v>
      </c>
      <c r="J76" s="68"/>
      <c r="K76" s="68"/>
      <c r="L76" s="68"/>
      <c r="M76" s="68"/>
      <c r="N76" s="68"/>
      <c r="O76" s="68"/>
      <c r="P76" s="68"/>
      <c r="Q76" s="67">
        <f>SUM($C76:P76)</f>
        <v>312.38</v>
      </c>
      <c r="R76" s="106">
        <f t="shared" si="10"/>
        <v>1.3999590382687438E-2</v>
      </c>
    </row>
    <row r="77" spans="2:19" outlineLevel="1" x14ac:dyDescent="0.3">
      <c r="B77" t="s">
        <v>999</v>
      </c>
      <c r="C77" t="s">
        <v>1239</v>
      </c>
      <c r="D77" s="68"/>
      <c r="E77" s="68">
        <v>27.03</v>
      </c>
      <c r="F77" s="68">
        <v>58.29</v>
      </c>
      <c r="G77" s="68">
        <v>52.43</v>
      </c>
      <c r="H77" s="68">
        <v>67.510000000000005</v>
      </c>
      <c r="I77" s="68">
        <v>108.7</v>
      </c>
      <c r="J77" s="68"/>
      <c r="K77" s="68"/>
      <c r="L77" s="68"/>
      <c r="M77" s="68"/>
      <c r="N77" s="68"/>
      <c r="O77" s="68"/>
      <c r="P77" s="68"/>
      <c r="Q77" s="67">
        <f>SUM($C77:P77)</f>
        <v>313.95999999999998</v>
      </c>
      <c r="R77" s="106">
        <f t="shared" si="10"/>
        <v>1.407039950236426E-2</v>
      </c>
    </row>
    <row r="78" spans="2:19" outlineLevel="1" x14ac:dyDescent="0.3">
      <c r="B78" t="s">
        <v>1000</v>
      </c>
      <c r="C78" t="s">
        <v>1240</v>
      </c>
      <c r="D78" s="68"/>
      <c r="E78" s="68">
        <v>1.3</v>
      </c>
      <c r="F78" s="68">
        <v>2.8</v>
      </c>
      <c r="G78" s="68">
        <v>8.0299999999999994</v>
      </c>
      <c r="H78" s="68">
        <v>22.84</v>
      </c>
      <c r="I78" s="68">
        <v>22.91</v>
      </c>
      <c r="J78" s="68"/>
      <c r="K78" s="68"/>
      <c r="L78" s="68"/>
      <c r="M78" s="68"/>
      <c r="N78" s="68"/>
      <c r="O78" s="68"/>
      <c r="P78" s="68"/>
      <c r="Q78" s="67">
        <f>SUM($C78:P78)</f>
        <v>57.879999999999995</v>
      </c>
      <c r="R78" s="106">
        <f t="shared" si="10"/>
        <v>2.5939442068952843E-3</v>
      </c>
    </row>
    <row r="79" spans="2:19" outlineLevel="1" x14ac:dyDescent="0.3">
      <c r="B79" t="s">
        <v>1241</v>
      </c>
      <c r="C79" t="s">
        <v>1242</v>
      </c>
      <c r="D79" s="68"/>
      <c r="E79" s="68">
        <v>24.57</v>
      </c>
      <c r="F79" s="68">
        <v>52.99</v>
      </c>
      <c r="G79" s="68">
        <v>151.94</v>
      </c>
      <c r="H79" s="68">
        <v>432.29</v>
      </c>
      <c r="I79" s="68">
        <v>433.5</v>
      </c>
      <c r="J79" s="68"/>
      <c r="K79" s="68"/>
      <c r="L79" s="68"/>
      <c r="M79" s="68"/>
      <c r="N79" s="68"/>
      <c r="O79" s="68"/>
      <c r="P79" s="68"/>
      <c r="Q79" s="67">
        <f>SUM($C79:P79)</f>
        <v>1095.29</v>
      </c>
      <c r="R79" s="106">
        <f t="shared" si="10"/>
        <v>4.9086405500524115E-2</v>
      </c>
    </row>
    <row r="80" spans="2:19" x14ac:dyDescent="0.3">
      <c r="C80" s="1" t="s">
        <v>1277</v>
      </c>
      <c r="D80" s="67">
        <f t="shared" ref="D80:Q80" si="11">SUM(D68:D79)</f>
        <v>0</v>
      </c>
      <c r="E80" s="67">
        <f t="shared" si="11"/>
        <v>465.6099999999999</v>
      </c>
      <c r="F80" s="67">
        <f t="shared" si="11"/>
        <v>998.92999999999984</v>
      </c>
      <c r="G80" s="67">
        <f t="shared" si="11"/>
        <v>3328.1899999999991</v>
      </c>
      <c r="H80" s="67">
        <f t="shared" si="11"/>
        <v>8256.1100000000024</v>
      </c>
      <c r="I80" s="67">
        <f t="shared" si="11"/>
        <v>9264.67</v>
      </c>
      <c r="J80" s="67">
        <f t="shared" si="11"/>
        <v>0</v>
      </c>
      <c r="K80" s="67">
        <f t="shared" si="11"/>
        <v>0</v>
      </c>
      <c r="L80" s="67">
        <f t="shared" si="11"/>
        <v>0</v>
      </c>
      <c r="M80" s="67">
        <f t="shared" si="11"/>
        <v>0</v>
      </c>
      <c r="N80" s="67">
        <f t="shared" si="11"/>
        <v>0</v>
      </c>
      <c r="O80" s="67">
        <f t="shared" si="11"/>
        <v>0</v>
      </c>
      <c r="P80" s="67">
        <f t="shared" si="11"/>
        <v>0</v>
      </c>
      <c r="Q80" s="67">
        <f t="shared" si="11"/>
        <v>22313.510000000002</v>
      </c>
      <c r="R80" s="106">
        <f t="shared" si="10"/>
        <v>1</v>
      </c>
      <c r="S80">
        <f>COUNTIF($D80:$P80,"&lt;&gt;0")</f>
        <v>5</v>
      </c>
    </row>
    <row r="82" spans="2:18" x14ac:dyDescent="0.3">
      <c r="B82" t="s">
        <v>1296</v>
      </c>
      <c r="C82" t="s">
        <v>1297</v>
      </c>
      <c r="D82" s="3" t="s">
        <v>1096</v>
      </c>
      <c r="E82" s="3" t="s">
        <v>1097</v>
      </c>
      <c r="F82" s="3" t="s">
        <v>1098</v>
      </c>
      <c r="G82" s="3" t="s">
        <v>1099</v>
      </c>
      <c r="H82" s="3" t="s">
        <v>1100</v>
      </c>
      <c r="I82" s="3" t="s">
        <v>1101</v>
      </c>
      <c r="J82" s="3" t="s">
        <v>1102</v>
      </c>
      <c r="K82" s="3" t="s">
        <v>1103</v>
      </c>
      <c r="L82" s="3" t="s">
        <v>1104</v>
      </c>
      <c r="M82" s="3" t="s">
        <v>1105</v>
      </c>
      <c r="N82" s="3" t="s">
        <v>1106</v>
      </c>
      <c r="O82" s="3" t="s">
        <v>1107</v>
      </c>
      <c r="P82" s="3" t="s">
        <v>1108</v>
      </c>
      <c r="Q82" s="57" t="s">
        <v>218</v>
      </c>
      <c r="R82" s="57" t="s">
        <v>1244</v>
      </c>
    </row>
    <row r="83" spans="2:18" outlineLevel="1" x14ac:dyDescent="0.3">
      <c r="B83" t="s">
        <v>1052</v>
      </c>
      <c r="C83" t="s">
        <v>892</v>
      </c>
      <c r="D83" s="68">
        <v>20</v>
      </c>
      <c r="E83" s="68">
        <v>15</v>
      </c>
      <c r="F83" s="68">
        <v>150</v>
      </c>
      <c r="G83" s="68">
        <v>81</v>
      </c>
      <c r="H83" s="68">
        <v>157</v>
      </c>
      <c r="I83" s="68">
        <v>25</v>
      </c>
      <c r="J83" s="68"/>
      <c r="K83" s="68"/>
      <c r="L83" s="68"/>
      <c r="M83" s="68"/>
      <c r="N83" s="68"/>
      <c r="O83" s="68"/>
      <c r="P83" s="68"/>
      <c r="Q83" s="67">
        <f>SUM($C83:P83)</f>
        <v>448</v>
      </c>
    </row>
    <row r="84" spans="2:18" outlineLevel="1" x14ac:dyDescent="0.3">
      <c r="B84" t="s">
        <v>1026</v>
      </c>
      <c r="C84" t="s">
        <v>892</v>
      </c>
      <c r="D84" s="68">
        <v>1030.4000000000001</v>
      </c>
      <c r="E84" s="68">
        <v>1077.4000000000001</v>
      </c>
      <c r="F84" s="68">
        <v>1519.6</v>
      </c>
      <c r="G84" s="68">
        <v>1559</v>
      </c>
      <c r="H84" s="68">
        <v>1607.25</v>
      </c>
      <c r="I84" s="68">
        <v>1536.2</v>
      </c>
      <c r="J84" s="68"/>
      <c r="K84" s="68"/>
      <c r="L84" s="68"/>
      <c r="M84" s="68"/>
      <c r="N84" s="68"/>
      <c r="O84" s="68"/>
      <c r="P84" s="68"/>
      <c r="Q84" s="67">
        <f>SUM($C84:P84)</f>
        <v>8329.85</v>
      </c>
    </row>
    <row r="85" spans="2:18" outlineLevel="1" x14ac:dyDescent="0.3">
      <c r="B85" t="s">
        <v>1028</v>
      </c>
      <c r="C85" t="s">
        <v>892</v>
      </c>
      <c r="D85" s="68"/>
      <c r="E85" s="68"/>
      <c r="F85" s="68"/>
      <c r="G85" s="68">
        <v>15</v>
      </c>
      <c r="H85" s="68"/>
      <c r="I85" s="68">
        <v>15</v>
      </c>
      <c r="J85" s="68"/>
      <c r="K85" s="68"/>
      <c r="L85" s="68"/>
      <c r="M85" s="68"/>
      <c r="N85" s="68"/>
      <c r="O85" s="68"/>
      <c r="P85" s="68"/>
      <c r="Q85" s="67">
        <f>SUM($C85:P85)</f>
        <v>30</v>
      </c>
    </row>
    <row r="86" spans="2:18" outlineLevel="1" x14ac:dyDescent="0.3">
      <c r="B86" t="s">
        <v>1045</v>
      </c>
      <c r="C86" t="s">
        <v>892</v>
      </c>
      <c r="D86" s="68"/>
      <c r="E86" s="68"/>
      <c r="F86" s="68"/>
      <c r="G86" s="68">
        <v>15</v>
      </c>
      <c r="H86" s="68">
        <v>20</v>
      </c>
      <c r="I86" s="68"/>
      <c r="J86" s="68"/>
      <c r="K86" s="68"/>
      <c r="L86" s="68"/>
      <c r="M86" s="68"/>
      <c r="N86" s="68"/>
      <c r="O86" s="68"/>
      <c r="P86" s="68"/>
      <c r="Q86" s="67">
        <f>SUM($C86:P86)</f>
        <v>35</v>
      </c>
    </row>
    <row r="87" spans="2:18" outlineLevel="1" x14ac:dyDescent="0.3">
      <c r="B87" t="s">
        <v>1032</v>
      </c>
      <c r="C87" t="s">
        <v>892</v>
      </c>
      <c r="D87" s="68"/>
      <c r="E87" s="68"/>
      <c r="F87" s="68"/>
      <c r="G87" s="68">
        <v>3</v>
      </c>
      <c r="H87" s="68">
        <v>30.05</v>
      </c>
      <c r="I87" s="68">
        <v>35</v>
      </c>
      <c r="J87" s="68"/>
      <c r="K87" s="68"/>
      <c r="L87" s="68"/>
      <c r="M87" s="68"/>
      <c r="N87" s="68"/>
      <c r="O87" s="68"/>
      <c r="P87" s="68"/>
      <c r="Q87" s="67">
        <f>SUM($C87:P87)</f>
        <v>68.05</v>
      </c>
    </row>
    <row r="88" spans="2:18" x14ac:dyDescent="0.3">
      <c r="C88" s="1" t="s">
        <v>1276</v>
      </c>
      <c r="D88" s="67">
        <f t="shared" ref="D88:Q88" si="12">D$84</f>
        <v>1030.4000000000001</v>
      </c>
      <c r="E88" s="67">
        <f t="shared" si="12"/>
        <v>1077.4000000000001</v>
      </c>
      <c r="F88" s="67">
        <f t="shared" si="12"/>
        <v>1519.6</v>
      </c>
      <c r="G88" s="67">
        <f t="shared" si="12"/>
        <v>1559</v>
      </c>
      <c r="H88" s="67">
        <f t="shared" si="12"/>
        <v>1607.25</v>
      </c>
      <c r="I88" s="67">
        <f t="shared" si="12"/>
        <v>1536.2</v>
      </c>
      <c r="J88" s="67">
        <f t="shared" si="12"/>
        <v>0</v>
      </c>
      <c r="K88" s="67">
        <f t="shared" si="12"/>
        <v>0</v>
      </c>
      <c r="L88" s="67">
        <f t="shared" si="12"/>
        <v>0</v>
      </c>
      <c r="M88" s="67">
        <f t="shared" si="12"/>
        <v>0</v>
      </c>
      <c r="N88" s="67">
        <f t="shared" si="12"/>
        <v>0</v>
      </c>
      <c r="O88" s="67">
        <f t="shared" si="12"/>
        <v>0</v>
      </c>
      <c r="P88" s="67">
        <f t="shared" si="12"/>
        <v>0</v>
      </c>
      <c r="Q88" s="67">
        <f t="shared" si="12"/>
        <v>8329.85</v>
      </c>
    </row>
    <row r="89" spans="2:18" outlineLevel="1" x14ac:dyDescent="0.3">
      <c r="B89" t="s">
        <v>684</v>
      </c>
      <c r="C89" t="s">
        <v>1014</v>
      </c>
      <c r="D89" s="68">
        <v>20273.8</v>
      </c>
      <c r="E89" s="68">
        <v>21470.68</v>
      </c>
      <c r="F89" s="68">
        <v>23020.47</v>
      </c>
      <c r="G89" s="68">
        <v>28434.66</v>
      </c>
      <c r="H89" s="68">
        <v>29322.99</v>
      </c>
      <c r="I89" s="68">
        <v>27788</v>
      </c>
      <c r="J89" s="68"/>
      <c r="K89" s="68"/>
      <c r="L89" s="68"/>
      <c r="M89" s="68"/>
      <c r="N89" s="68"/>
      <c r="O89" s="68"/>
      <c r="P89" s="68"/>
      <c r="Q89" s="67">
        <f>SUM($C89:P89)</f>
        <v>150310.6</v>
      </c>
      <c r="R89" s="106">
        <f t="shared" ref="R89:R110" si="13">Q89/$Q$110</f>
        <v>0.71731878180849418</v>
      </c>
    </row>
    <row r="90" spans="2:18" outlineLevel="1" x14ac:dyDescent="0.3">
      <c r="B90" t="s">
        <v>1065</v>
      </c>
      <c r="C90" t="s">
        <v>1066</v>
      </c>
      <c r="D90" s="68"/>
      <c r="E90" s="68"/>
      <c r="F90" s="68">
        <v>100</v>
      </c>
      <c r="G90" s="68">
        <v>100</v>
      </c>
      <c r="H90" s="68">
        <v>100</v>
      </c>
      <c r="I90" s="68">
        <v>100</v>
      </c>
      <c r="J90" s="68"/>
      <c r="K90" s="68"/>
      <c r="L90" s="68"/>
      <c r="M90" s="68"/>
      <c r="N90" s="68"/>
      <c r="O90" s="68"/>
      <c r="P90" s="68"/>
      <c r="Q90" s="67">
        <f>SUM($C90:P90)</f>
        <v>400</v>
      </c>
      <c r="R90" s="106">
        <f t="shared" si="13"/>
        <v>1.9088973946175295E-3</v>
      </c>
    </row>
    <row r="91" spans="2:18" outlineLevel="1" x14ac:dyDescent="0.3">
      <c r="B91" t="s">
        <v>1015</v>
      </c>
      <c r="C91" t="s">
        <v>1016</v>
      </c>
      <c r="D91" s="68">
        <v>600</v>
      </c>
      <c r="E91" s="68"/>
      <c r="F91" s="68">
        <v>1675</v>
      </c>
      <c r="G91" s="68">
        <v>100</v>
      </c>
      <c r="H91" s="68">
        <v>700</v>
      </c>
      <c r="I91" s="68">
        <v>100</v>
      </c>
      <c r="J91" s="68"/>
      <c r="K91" s="68"/>
      <c r="L91" s="68"/>
      <c r="M91" s="68"/>
      <c r="N91" s="68"/>
      <c r="O91" s="68"/>
      <c r="P91" s="68"/>
      <c r="Q91" s="67">
        <f>SUM($C91:P91)</f>
        <v>3175</v>
      </c>
      <c r="R91" s="106">
        <f t="shared" si="13"/>
        <v>1.5151873069776641E-2</v>
      </c>
    </row>
    <row r="92" spans="2:18" outlineLevel="1" x14ac:dyDescent="0.3">
      <c r="B92" t="s">
        <v>686</v>
      </c>
      <c r="C92" t="s">
        <v>1031</v>
      </c>
      <c r="D92" s="68"/>
      <c r="E92" s="68"/>
      <c r="F92" s="68"/>
      <c r="G92" s="68">
        <v>44.85</v>
      </c>
      <c r="H92" s="68">
        <v>430.53</v>
      </c>
      <c r="I92" s="68">
        <v>850.45</v>
      </c>
      <c r="J92" s="68"/>
      <c r="K92" s="68"/>
      <c r="L92" s="68"/>
      <c r="M92" s="68"/>
      <c r="N92" s="68"/>
      <c r="O92" s="68"/>
      <c r="P92" s="68"/>
      <c r="Q92" s="67">
        <f>SUM($C92:P92)</f>
        <v>1325.83</v>
      </c>
      <c r="R92" s="106">
        <f t="shared" si="13"/>
        <v>6.3271835817643981E-3</v>
      </c>
    </row>
    <row r="93" spans="2:18" outlineLevel="1" x14ac:dyDescent="0.3">
      <c r="B93" t="s">
        <v>683</v>
      </c>
      <c r="C93" t="s">
        <v>1017</v>
      </c>
      <c r="D93" s="68"/>
      <c r="E93" s="68"/>
      <c r="F93" s="68"/>
      <c r="G93" s="68">
        <v>204.4</v>
      </c>
      <c r="H93" s="68"/>
      <c r="I93" s="68">
        <v>240.71</v>
      </c>
      <c r="J93" s="68"/>
      <c r="K93" s="68"/>
      <c r="L93" s="68"/>
      <c r="M93" s="68"/>
      <c r="N93" s="68"/>
      <c r="O93" s="68"/>
      <c r="P93" s="68"/>
      <c r="Q93" s="67">
        <f>SUM($C93:P93)</f>
        <v>445.11</v>
      </c>
      <c r="R93" s="106">
        <f t="shared" si="13"/>
        <v>2.1241732982955216E-3</v>
      </c>
    </row>
    <row r="94" spans="2:18" outlineLevel="1" x14ac:dyDescent="0.3">
      <c r="B94" t="s">
        <v>685</v>
      </c>
      <c r="C94" t="s">
        <v>1044</v>
      </c>
      <c r="D94" s="68"/>
      <c r="E94" s="68"/>
      <c r="F94" s="68"/>
      <c r="G94" s="68">
        <v>87.06</v>
      </c>
      <c r="H94" s="68">
        <v>116.08</v>
      </c>
      <c r="I94" s="68"/>
      <c r="J94" s="68"/>
      <c r="K94" s="68"/>
      <c r="L94" s="68"/>
      <c r="M94" s="68"/>
      <c r="N94" s="68"/>
      <c r="O94" s="68"/>
      <c r="P94" s="68"/>
      <c r="Q94" s="67">
        <f>SUM($C94:P94)</f>
        <v>203.14</v>
      </c>
      <c r="R94" s="106">
        <f t="shared" si="13"/>
        <v>9.6943354185651236E-4</v>
      </c>
    </row>
    <row r="95" spans="2:18" outlineLevel="1" x14ac:dyDescent="0.3">
      <c r="B95" t="s">
        <v>1035</v>
      </c>
      <c r="C95" t="s">
        <v>1036</v>
      </c>
      <c r="D95" s="68"/>
      <c r="E95" s="68">
        <v>27.5</v>
      </c>
      <c r="F95" s="68"/>
      <c r="G95" s="68"/>
      <c r="H95" s="68"/>
      <c r="I95" s="68"/>
      <c r="J95" s="68"/>
      <c r="K95" s="68"/>
      <c r="L95" s="68"/>
      <c r="M95" s="68"/>
      <c r="N95" s="68"/>
      <c r="O95" s="68"/>
      <c r="P95" s="68"/>
      <c r="Q95" s="67">
        <f>SUM($C95:P95)</f>
        <v>27.5</v>
      </c>
      <c r="R95" s="106">
        <f t="shared" si="13"/>
        <v>1.3123669587995516E-4</v>
      </c>
    </row>
    <row r="96" spans="2:18" outlineLevel="1" x14ac:dyDescent="0.3">
      <c r="B96" t="s">
        <v>1037</v>
      </c>
      <c r="C96" t="s">
        <v>1036</v>
      </c>
      <c r="D96" s="68"/>
      <c r="E96" s="68"/>
      <c r="F96" s="68">
        <v>27.5</v>
      </c>
      <c r="G96" s="68">
        <v>102.5</v>
      </c>
      <c r="H96" s="68">
        <v>102.5</v>
      </c>
      <c r="I96" s="68">
        <v>102.5</v>
      </c>
      <c r="J96" s="68"/>
      <c r="K96" s="68"/>
      <c r="L96" s="68"/>
      <c r="M96" s="68"/>
      <c r="N96" s="68"/>
      <c r="O96" s="68"/>
      <c r="P96" s="68"/>
      <c r="Q96" s="67">
        <f>SUM($C96:P96)</f>
        <v>335</v>
      </c>
      <c r="R96" s="106">
        <f t="shared" si="13"/>
        <v>1.598701567992181E-3</v>
      </c>
    </row>
    <row r="97" spans="2:19" outlineLevel="1" x14ac:dyDescent="0.3">
      <c r="B97" t="s">
        <v>1078</v>
      </c>
      <c r="C97" t="s">
        <v>1079</v>
      </c>
      <c r="D97" s="68"/>
      <c r="E97" s="68"/>
      <c r="F97" s="68"/>
      <c r="G97" s="68">
        <v>15</v>
      </c>
      <c r="H97" s="68">
        <v>15</v>
      </c>
      <c r="I97" s="68">
        <v>15</v>
      </c>
      <c r="J97" s="68"/>
      <c r="K97" s="68"/>
      <c r="L97" s="68"/>
      <c r="M97" s="68"/>
      <c r="N97" s="68"/>
      <c r="O97" s="68"/>
      <c r="P97" s="68"/>
      <c r="Q97" s="67">
        <f>SUM($C97:P97)</f>
        <v>45</v>
      </c>
      <c r="R97" s="106">
        <f t="shared" si="13"/>
        <v>2.1475095689447207E-4</v>
      </c>
    </row>
    <row r="98" spans="2:19" outlineLevel="1" x14ac:dyDescent="0.3">
      <c r="B98" t="s">
        <v>1056</v>
      </c>
      <c r="C98" t="s">
        <v>1057</v>
      </c>
      <c r="D98" s="68"/>
      <c r="E98" s="68">
        <v>5</v>
      </c>
      <c r="F98" s="68">
        <v>5</v>
      </c>
      <c r="G98" s="68">
        <v>5</v>
      </c>
      <c r="H98" s="68">
        <v>5</v>
      </c>
      <c r="I98" s="68">
        <v>5</v>
      </c>
      <c r="J98" s="68"/>
      <c r="K98" s="68"/>
      <c r="L98" s="68"/>
      <c r="M98" s="68"/>
      <c r="N98" s="68"/>
      <c r="O98" s="68"/>
      <c r="P98" s="68"/>
      <c r="Q98" s="67">
        <f>SUM($C98:P98)</f>
        <v>25</v>
      </c>
      <c r="R98" s="106">
        <f t="shared" si="13"/>
        <v>1.1930608716359559E-4</v>
      </c>
    </row>
    <row r="99" spans="2:19" outlineLevel="1" x14ac:dyDescent="0.3">
      <c r="B99" t="s">
        <v>1048</v>
      </c>
      <c r="C99" t="s">
        <v>1049</v>
      </c>
      <c r="D99" s="68"/>
      <c r="E99" s="68"/>
      <c r="F99" s="68">
        <v>30</v>
      </c>
      <c r="G99" s="68">
        <v>15</v>
      </c>
      <c r="H99" s="68">
        <v>57</v>
      </c>
      <c r="I99" s="68">
        <v>5</v>
      </c>
      <c r="J99" s="68"/>
      <c r="K99" s="68"/>
      <c r="L99" s="68"/>
      <c r="M99" s="68"/>
      <c r="N99" s="68"/>
      <c r="O99" s="68"/>
      <c r="P99" s="68"/>
      <c r="Q99" s="67">
        <f>SUM($C99:P99)</f>
        <v>107</v>
      </c>
      <c r="R99" s="106">
        <f t="shared" si="13"/>
        <v>5.1063005306018914E-4</v>
      </c>
    </row>
    <row r="100" spans="2:19" outlineLevel="1" x14ac:dyDescent="0.3">
      <c r="B100" t="s">
        <v>994</v>
      </c>
      <c r="C100" t="s">
        <v>1232</v>
      </c>
      <c r="D100" s="68"/>
      <c r="E100" s="68"/>
      <c r="F100" s="68"/>
      <c r="G100" s="68">
        <v>3760.4100000000003</v>
      </c>
      <c r="H100" s="68">
        <v>3906.76</v>
      </c>
      <c r="I100" s="68">
        <v>3666.1100000000006</v>
      </c>
      <c r="J100" s="68"/>
      <c r="K100" s="68"/>
      <c r="L100" s="68"/>
      <c r="M100" s="68"/>
      <c r="N100" s="68"/>
      <c r="O100" s="68"/>
      <c r="P100" s="68"/>
      <c r="Q100" s="67">
        <f>SUM($C100:P100)</f>
        <v>11333.28</v>
      </c>
      <c r="R100" s="106">
        <f t="shared" si="13"/>
        <v>5.4085171661177392E-2</v>
      </c>
    </row>
    <row r="101" spans="2:19" outlineLevel="1" x14ac:dyDescent="0.3">
      <c r="B101" t="s">
        <v>1020</v>
      </c>
      <c r="C101" t="s">
        <v>1234</v>
      </c>
      <c r="D101" s="68">
        <v>1621.91</v>
      </c>
      <c r="E101" s="68">
        <v>1717.66</v>
      </c>
      <c r="F101" s="68">
        <v>1841.65</v>
      </c>
      <c r="G101" s="68">
        <v>2294.6999999999998</v>
      </c>
      <c r="H101" s="68">
        <v>2380.27</v>
      </c>
      <c r="I101" s="68">
        <v>2310.33</v>
      </c>
      <c r="J101" s="68"/>
      <c r="K101" s="68"/>
      <c r="L101" s="68"/>
      <c r="M101" s="68"/>
      <c r="N101" s="68"/>
      <c r="O101" s="68"/>
      <c r="P101" s="68"/>
      <c r="Q101" s="67">
        <f>SUM($C101:P101)</f>
        <v>12166.52</v>
      </c>
      <c r="R101" s="106">
        <f t="shared" si="13"/>
        <v>5.8061595823905167E-2</v>
      </c>
    </row>
    <row r="102" spans="2:19" outlineLevel="1" x14ac:dyDescent="0.3">
      <c r="B102" t="s">
        <v>1235</v>
      </c>
      <c r="C102" t="s">
        <v>1236</v>
      </c>
      <c r="D102" s="68">
        <v>304.10000000000002</v>
      </c>
      <c r="E102" s="68">
        <v>322.06</v>
      </c>
      <c r="F102" s="68"/>
      <c r="G102" s="68"/>
      <c r="H102" s="68"/>
      <c r="I102" s="68"/>
      <c r="J102" s="68"/>
      <c r="K102" s="68"/>
      <c r="L102" s="68"/>
      <c r="M102" s="68"/>
      <c r="N102" s="68"/>
      <c r="O102" s="68"/>
      <c r="P102" s="68"/>
      <c r="Q102" s="67">
        <f>SUM($C102:P102)</f>
        <v>626.16000000000008</v>
      </c>
      <c r="R102" s="106">
        <f t="shared" si="13"/>
        <v>2.9881879815342812E-3</v>
      </c>
    </row>
    <row r="103" spans="2:19" outlineLevel="1" x14ac:dyDescent="0.3">
      <c r="B103" t="s">
        <v>1050</v>
      </c>
      <c r="C103" t="s">
        <v>1236</v>
      </c>
      <c r="D103" s="68"/>
      <c r="E103" s="68"/>
      <c r="F103" s="68">
        <v>345.3</v>
      </c>
      <c r="G103" s="68">
        <v>429.58</v>
      </c>
      <c r="H103" s="68">
        <v>439.83</v>
      </c>
      <c r="I103" s="68">
        <v>420.43</v>
      </c>
      <c r="J103" s="68"/>
      <c r="K103" s="68"/>
      <c r="L103" s="68"/>
      <c r="M103" s="68"/>
      <c r="N103" s="68"/>
      <c r="O103" s="68"/>
      <c r="P103" s="68"/>
      <c r="Q103" s="67">
        <f>SUM($C103:P103)</f>
        <v>1635.14</v>
      </c>
      <c r="R103" s="106">
        <f t="shared" si="13"/>
        <v>7.8032862145872685E-3</v>
      </c>
    </row>
    <row r="104" spans="2:19" outlineLevel="1" x14ac:dyDescent="0.3">
      <c r="B104" t="s">
        <v>996</v>
      </c>
      <c r="C104" t="s">
        <v>1237</v>
      </c>
      <c r="D104" s="68">
        <v>1490.73</v>
      </c>
      <c r="E104" s="68">
        <v>1545.82</v>
      </c>
      <c r="F104" s="68">
        <v>1786.78</v>
      </c>
      <c r="G104" s="68">
        <v>1550.12</v>
      </c>
      <c r="H104" s="68">
        <v>2823.15</v>
      </c>
      <c r="I104" s="68">
        <v>1580.31</v>
      </c>
      <c r="J104" s="68"/>
      <c r="K104" s="68"/>
      <c r="L104" s="68"/>
      <c r="M104" s="68"/>
      <c r="N104" s="68"/>
      <c r="O104" s="68"/>
      <c r="P104" s="68"/>
      <c r="Q104" s="67">
        <f>SUM($C104:P104)</f>
        <v>10776.91</v>
      </c>
      <c r="R104" s="106">
        <f t="shared" si="13"/>
        <v>5.1430038552569002E-2</v>
      </c>
    </row>
    <row r="105" spans="2:19" outlineLevel="1" x14ac:dyDescent="0.3">
      <c r="B105" t="s">
        <v>997</v>
      </c>
      <c r="C105" t="s">
        <v>1238</v>
      </c>
      <c r="D105" s="68">
        <v>106.89</v>
      </c>
      <c r="E105" s="68">
        <v>110.84</v>
      </c>
      <c r="F105" s="68">
        <v>128.12</v>
      </c>
      <c r="G105" s="68">
        <v>111.15</v>
      </c>
      <c r="H105" s="68">
        <v>202.45</v>
      </c>
      <c r="I105" s="68">
        <v>113.33</v>
      </c>
      <c r="J105" s="68"/>
      <c r="K105" s="68"/>
      <c r="L105" s="68"/>
      <c r="M105" s="68"/>
      <c r="N105" s="68"/>
      <c r="O105" s="68"/>
      <c r="P105" s="68"/>
      <c r="Q105" s="67">
        <f>SUM($C105:P105)</f>
        <v>772.78000000000009</v>
      </c>
      <c r="R105" s="106">
        <f t="shared" si="13"/>
        <v>3.6878943215313369E-3</v>
      </c>
    </row>
    <row r="106" spans="2:19" outlineLevel="1" x14ac:dyDescent="0.3">
      <c r="B106" t="s">
        <v>998</v>
      </c>
      <c r="C106" t="s">
        <v>1243</v>
      </c>
      <c r="D106" s="68">
        <v>447.89</v>
      </c>
      <c r="E106" s="68">
        <v>474</v>
      </c>
      <c r="F106" s="68">
        <v>466.66</v>
      </c>
      <c r="G106" s="68">
        <v>459.74</v>
      </c>
      <c r="H106" s="68">
        <v>790.44</v>
      </c>
      <c r="I106" s="68">
        <v>472.18</v>
      </c>
      <c r="J106" s="68"/>
      <c r="K106" s="68"/>
      <c r="L106" s="68"/>
      <c r="M106" s="68"/>
      <c r="N106" s="68"/>
      <c r="O106" s="68"/>
      <c r="P106" s="68"/>
      <c r="Q106" s="67">
        <f>SUM($C106:P106)</f>
        <v>3110.91</v>
      </c>
      <c r="R106" s="106">
        <f t="shared" si="13"/>
        <v>1.4846019984724047E-2</v>
      </c>
    </row>
    <row r="107" spans="2:19" outlineLevel="1" x14ac:dyDescent="0.3">
      <c r="B107" t="s">
        <v>999</v>
      </c>
      <c r="C107" t="s">
        <v>1239</v>
      </c>
      <c r="D107" s="68">
        <v>247.06</v>
      </c>
      <c r="E107" s="68">
        <v>228.94</v>
      </c>
      <c r="F107" s="68">
        <v>496.24</v>
      </c>
      <c r="G107" s="68">
        <v>274.02999999999997</v>
      </c>
      <c r="H107" s="68">
        <v>632.61</v>
      </c>
      <c r="I107" s="68">
        <v>269.41000000000003</v>
      </c>
      <c r="J107" s="68"/>
      <c r="K107" s="68"/>
      <c r="L107" s="68"/>
      <c r="M107" s="68"/>
      <c r="N107" s="68"/>
      <c r="O107" s="68"/>
      <c r="P107" s="68"/>
      <c r="Q107" s="67">
        <f>SUM($C107:P107)</f>
        <v>2148.29</v>
      </c>
      <c r="R107" s="106">
        <f t="shared" si="13"/>
        <v>1.0252162959707231E-2</v>
      </c>
    </row>
    <row r="108" spans="2:19" outlineLevel="1" x14ac:dyDescent="0.3">
      <c r="B108" t="s">
        <v>1000</v>
      </c>
      <c r="C108" t="s">
        <v>1240</v>
      </c>
      <c r="D108" s="68">
        <v>73.25</v>
      </c>
      <c r="E108" s="68">
        <v>75.959999999999994</v>
      </c>
      <c r="F108" s="68">
        <v>87.8</v>
      </c>
      <c r="G108" s="68">
        <v>76.17</v>
      </c>
      <c r="H108" s="68">
        <v>138.72999999999999</v>
      </c>
      <c r="I108" s="68">
        <v>77.66</v>
      </c>
      <c r="J108" s="68"/>
      <c r="K108" s="68"/>
      <c r="L108" s="68"/>
      <c r="M108" s="68"/>
      <c r="N108" s="68"/>
      <c r="O108" s="68"/>
      <c r="P108" s="68"/>
      <c r="Q108" s="67">
        <f>SUM($C108:P108)</f>
        <v>529.56999999999994</v>
      </c>
      <c r="R108" s="106">
        <f t="shared" si="13"/>
        <v>2.5272369831690128E-3</v>
      </c>
    </row>
    <row r="109" spans="2:19" outlineLevel="1" x14ac:dyDescent="0.3">
      <c r="B109" t="s">
        <v>1241</v>
      </c>
      <c r="C109" t="s">
        <v>1242</v>
      </c>
      <c r="D109" s="68">
        <v>1385.79</v>
      </c>
      <c r="E109" s="68">
        <v>1437.03</v>
      </c>
      <c r="F109" s="68">
        <v>1668.01</v>
      </c>
      <c r="G109" s="68">
        <v>1448</v>
      </c>
      <c r="H109" s="68">
        <v>2631.4</v>
      </c>
      <c r="I109" s="68">
        <v>1476.08</v>
      </c>
      <c r="J109" s="68"/>
      <c r="K109" s="68"/>
      <c r="L109" s="68"/>
      <c r="M109" s="68"/>
      <c r="N109" s="68"/>
      <c r="O109" s="68"/>
      <c r="P109" s="68"/>
      <c r="Q109" s="67">
        <f>SUM($C109:P109)</f>
        <v>10046.31</v>
      </c>
      <c r="R109" s="106">
        <f t="shared" si="13"/>
        <v>4.794343746130008E-2</v>
      </c>
    </row>
    <row r="110" spans="2:19" x14ac:dyDescent="0.3">
      <c r="C110" s="1" t="s">
        <v>1277</v>
      </c>
      <c r="D110" s="67">
        <f t="shared" ref="D110:Q110" si="14">SUM(D89:D109)</f>
        <v>26551.42</v>
      </c>
      <c r="E110" s="67">
        <f t="shared" si="14"/>
        <v>27415.489999999998</v>
      </c>
      <c r="F110" s="67">
        <f t="shared" si="14"/>
        <v>31678.53</v>
      </c>
      <c r="G110" s="67">
        <f t="shared" si="14"/>
        <v>39512.370000000003</v>
      </c>
      <c r="H110" s="67">
        <f t="shared" si="14"/>
        <v>44794.740000000005</v>
      </c>
      <c r="I110" s="67">
        <f t="shared" si="14"/>
        <v>39592.500000000015</v>
      </c>
      <c r="J110" s="67">
        <f t="shared" si="14"/>
        <v>0</v>
      </c>
      <c r="K110" s="67">
        <f t="shared" si="14"/>
        <v>0</v>
      </c>
      <c r="L110" s="67">
        <f t="shared" si="14"/>
        <v>0</v>
      </c>
      <c r="M110" s="67">
        <f t="shared" si="14"/>
        <v>0</v>
      </c>
      <c r="N110" s="67">
        <f t="shared" si="14"/>
        <v>0</v>
      </c>
      <c r="O110" s="67">
        <f t="shared" si="14"/>
        <v>0</v>
      </c>
      <c r="P110" s="67">
        <f t="shared" si="14"/>
        <v>0</v>
      </c>
      <c r="Q110" s="67">
        <f t="shared" si="14"/>
        <v>209545.05000000002</v>
      </c>
      <c r="R110" s="106">
        <f t="shared" si="13"/>
        <v>1</v>
      </c>
      <c r="S110">
        <f>COUNTIF($D110:$P110,"&lt;&gt;0")</f>
        <v>6</v>
      </c>
    </row>
  </sheetData>
  <pageMargins left="0.7" right="0.7" top="0.75" bottom="0.75" header="0.3" footer="0.3"/>
  <pageSetup fitToHeight="0" orientation="landscape" r:id="rId1"/>
  <drawing r:id="rId2"/>
  <tableParts count="5">
    <tablePart r:id="rId3"/>
    <tablePart r:id="rId4"/>
    <tablePart r:id="rId5"/>
    <tablePart r:id="rId6"/>
    <tablePart r:id="rId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S161"/>
  <sheetViews>
    <sheetView showGridLines="0" tabSelected="1" workbookViewId="0">
      <pane ySplit="5" topLeftCell="A6" activePane="bottomLeft" state="frozen"/>
      <selection pane="bottomLeft" activeCell="B8" sqref="B8"/>
    </sheetView>
  </sheetViews>
  <sheetFormatPr defaultRowHeight="14.4" outlineLevelRow="1" x14ac:dyDescent="0.3"/>
  <cols>
    <col min="1" max="1" width="1.109375" customWidth="1"/>
    <col min="2" max="2" width="29.88671875" bestFit="1" customWidth="1"/>
    <col min="3" max="3" width="27.33203125" customWidth="1"/>
    <col min="4" max="16" width="11.6640625" customWidth="1"/>
    <col min="17" max="17" width="15.6640625" style="1" customWidth="1"/>
    <col min="18" max="18" width="9.109375" style="1"/>
    <col min="19" max="19" width="0" hidden="1" customWidth="1"/>
  </cols>
  <sheetData>
    <row r="1" spans="2:18" ht="15" customHeight="1" x14ac:dyDescent="0.3"/>
    <row r="2" spans="2:18" ht="15" customHeight="1" x14ac:dyDescent="0.3"/>
    <row r="3" spans="2:18" ht="15" customHeight="1" x14ac:dyDescent="0.3"/>
    <row r="4" spans="2:18" ht="15" customHeight="1" x14ac:dyDescent="0.3"/>
    <row r="6" spans="2:18" x14ac:dyDescent="0.3">
      <c r="B6" t="s">
        <v>649</v>
      </c>
      <c r="C6" t="s">
        <v>1298</v>
      </c>
      <c r="D6" s="3" t="s">
        <v>1096</v>
      </c>
      <c r="E6" s="3" t="s">
        <v>1097</v>
      </c>
      <c r="F6" s="3" t="s">
        <v>1098</v>
      </c>
      <c r="G6" s="3" t="s">
        <v>1099</v>
      </c>
      <c r="H6" s="3" t="s">
        <v>1100</v>
      </c>
      <c r="I6" s="3" t="s">
        <v>1101</v>
      </c>
      <c r="J6" s="3" t="s">
        <v>1102</v>
      </c>
      <c r="K6" s="3" t="s">
        <v>1103</v>
      </c>
      <c r="L6" s="3" t="s">
        <v>1104</v>
      </c>
      <c r="M6" s="3" t="s">
        <v>1105</v>
      </c>
      <c r="N6" s="3" t="s">
        <v>1106</v>
      </c>
      <c r="O6" s="3" t="s">
        <v>1107</v>
      </c>
      <c r="P6" s="3" t="s">
        <v>1108</v>
      </c>
      <c r="Q6" s="57" t="s">
        <v>218</v>
      </c>
      <c r="R6" s="57" t="s">
        <v>1244</v>
      </c>
    </row>
    <row r="7" spans="2:18" outlineLevel="1" x14ac:dyDescent="0.3">
      <c r="B7" t="s">
        <v>1026</v>
      </c>
      <c r="C7" t="s">
        <v>892</v>
      </c>
      <c r="D7" s="68">
        <v>151.19999999999999</v>
      </c>
      <c r="E7" s="68">
        <v>144</v>
      </c>
      <c r="F7" s="68">
        <v>165.6</v>
      </c>
      <c r="G7" s="68">
        <v>316.8</v>
      </c>
      <c r="H7" s="68">
        <v>302.39999999999998</v>
      </c>
      <c r="I7" s="68">
        <v>331.8</v>
      </c>
      <c r="J7" s="68"/>
      <c r="K7" s="68"/>
      <c r="L7" s="68"/>
      <c r="M7" s="68"/>
      <c r="N7" s="68"/>
      <c r="O7" s="68"/>
      <c r="P7" s="68"/>
      <c r="Q7" s="67">
        <f>SUM($C7:P7)</f>
        <v>1411.8</v>
      </c>
    </row>
    <row r="8" spans="2:18" outlineLevel="1" x14ac:dyDescent="0.3">
      <c r="B8" t="s">
        <v>1032</v>
      </c>
      <c r="C8" t="s">
        <v>892</v>
      </c>
      <c r="D8" s="68"/>
      <c r="E8" s="68"/>
      <c r="F8" s="68"/>
      <c r="G8" s="68"/>
      <c r="H8" s="68"/>
      <c r="I8" s="68">
        <v>15</v>
      </c>
      <c r="J8" s="68"/>
      <c r="K8" s="68"/>
      <c r="L8" s="68"/>
      <c r="M8" s="68"/>
      <c r="N8" s="68"/>
      <c r="O8" s="68"/>
      <c r="P8" s="68"/>
      <c r="Q8" s="67">
        <f>SUM($C8:P8)</f>
        <v>15</v>
      </c>
    </row>
    <row r="9" spans="2:18" x14ac:dyDescent="0.3">
      <c r="C9" s="1" t="s">
        <v>1276</v>
      </c>
      <c r="D9" s="67">
        <f t="shared" ref="D9:Q9" si="0">D$7</f>
        <v>151.19999999999999</v>
      </c>
      <c r="E9" s="67">
        <f t="shared" si="0"/>
        <v>144</v>
      </c>
      <c r="F9" s="67">
        <f t="shared" si="0"/>
        <v>165.6</v>
      </c>
      <c r="G9" s="67">
        <f t="shared" si="0"/>
        <v>316.8</v>
      </c>
      <c r="H9" s="67">
        <f t="shared" si="0"/>
        <v>302.39999999999998</v>
      </c>
      <c r="I9" s="67">
        <f t="shared" si="0"/>
        <v>331.8</v>
      </c>
      <c r="J9" s="67">
        <f t="shared" si="0"/>
        <v>0</v>
      </c>
      <c r="K9" s="67">
        <f t="shared" si="0"/>
        <v>0</v>
      </c>
      <c r="L9" s="67">
        <f t="shared" si="0"/>
        <v>0</v>
      </c>
      <c r="M9" s="67">
        <f t="shared" si="0"/>
        <v>0</v>
      </c>
      <c r="N9" s="67">
        <f t="shared" si="0"/>
        <v>0</v>
      </c>
      <c r="O9" s="67">
        <f t="shared" si="0"/>
        <v>0</v>
      </c>
      <c r="P9" s="67">
        <f t="shared" si="0"/>
        <v>0</v>
      </c>
      <c r="Q9" s="67">
        <f t="shared" si="0"/>
        <v>1411.8</v>
      </c>
    </row>
    <row r="10" spans="2:18" outlineLevel="1" x14ac:dyDescent="0.3">
      <c r="B10" t="s">
        <v>684</v>
      </c>
      <c r="C10" t="s">
        <v>1014</v>
      </c>
      <c r="D10" s="68">
        <v>5826</v>
      </c>
      <c r="E10" s="68">
        <v>5826</v>
      </c>
      <c r="F10" s="68">
        <v>5826</v>
      </c>
      <c r="G10" s="68">
        <v>12326</v>
      </c>
      <c r="H10" s="68">
        <v>12326</v>
      </c>
      <c r="I10" s="68">
        <v>12326</v>
      </c>
      <c r="J10" s="68"/>
      <c r="K10" s="68"/>
      <c r="L10" s="68"/>
      <c r="M10" s="68"/>
      <c r="N10" s="68"/>
      <c r="O10" s="68"/>
      <c r="P10" s="68"/>
      <c r="Q10" s="67">
        <f>SUM($C10:P10)</f>
        <v>54456</v>
      </c>
      <c r="R10" s="106">
        <f t="shared" ref="R10:R24" si="1">Q10/$Q$24</f>
        <v>0.79135335723552969</v>
      </c>
    </row>
    <row r="11" spans="2:18" outlineLevel="1" x14ac:dyDescent="0.3">
      <c r="B11" t="s">
        <v>1015</v>
      </c>
      <c r="C11" t="s">
        <v>1016</v>
      </c>
      <c r="D11" s="68">
        <v>60</v>
      </c>
      <c r="E11" s="68"/>
      <c r="F11" s="68">
        <v>75</v>
      </c>
      <c r="G11" s="68">
        <v>75</v>
      </c>
      <c r="H11" s="68">
        <v>75</v>
      </c>
      <c r="I11" s="68">
        <v>75</v>
      </c>
      <c r="J11" s="68"/>
      <c r="K11" s="68"/>
      <c r="L11" s="68"/>
      <c r="M11" s="68"/>
      <c r="N11" s="68"/>
      <c r="O11" s="68"/>
      <c r="P11" s="68"/>
      <c r="Q11" s="67">
        <f>SUM($C11:P11)</f>
        <v>360</v>
      </c>
      <c r="R11" s="106">
        <f t="shared" si="1"/>
        <v>5.2315118371674503E-3</v>
      </c>
    </row>
    <row r="12" spans="2:18" outlineLevel="1" x14ac:dyDescent="0.3">
      <c r="B12" t="s">
        <v>686</v>
      </c>
      <c r="C12" t="s">
        <v>1031</v>
      </c>
      <c r="D12" s="68"/>
      <c r="E12" s="68"/>
      <c r="F12" s="68"/>
      <c r="G12" s="68"/>
      <c r="H12" s="68"/>
      <c r="I12" s="68">
        <v>560.25</v>
      </c>
      <c r="J12" s="68"/>
      <c r="K12" s="68"/>
      <c r="L12" s="68"/>
      <c r="M12" s="68"/>
      <c r="N12" s="68"/>
      <c r="O12" s="68"/>
      <c r="P12" s="68"/>
      <c r="Q12" s="67">
        <f>SUM($C12:P12)</f>
        <v>560.25</v>
      </c>
      <c r="R12" s="106">
        <f t="shared" si="1"/>
        <v>8.1415402965918458E-3</v>
      </c>
    </row>
    <row r="13" spans="2:18" outlineLevel="1" x14ac:dyDescent="0.3">
      <c r="B13" t="s">
        <v>1037</v>
      </c>
      <c r="C13" t="s">
        <v>1036</v>
      </c>
      <c r="D13" s="68"/>
      <c r="E13" s="68"/>
      <c r="F13" s="68"/>
      <c r="G13" s="68">
        <v>75</v>
      </c>
      <c r="H13" s="68">
        <v>75</v>
      </c>
      <c r="I13" s="68">
        <v>75</v>
      </c>
      <c r="J13" s="68"/>
      <c r="K13" s="68"/>
      <c r="L13" s="68"/>
      <c r="M13" s="68"/>
      <c r="N13" s="68"/>
      <c r="O13" s="68"/>
      <c r="P13" s="68"/>
      <c r="Q13" s="67">
        <f>SUM($C13:P13)</f>
        <v>225</v>
      </c>
      <c r="R13" s="106">
        <f t="shared" si="1"/>
        <v>3.2696948982296565E-3</v>
      </c>
    </row>
    <row r="14" spans="2:18" outlineLevel="1" x14ac:dyDescent="0.3">
      <c r="B14" t="s">
        <v>1078</v>
      </c>
      <c r="C14" t="s">
        <v>1079</v>
      </c>
      <c r="D14" s="68"/>
      <c r="E14" s="68"/>
      <c r="F14" s="68"/>
      <c r="G14" s="68">
        <v>15</v>
      </c>
      <c r="H14" s="68">
        <v>15</v>
      </c>
      <c r="I14" s="68">
        <v>15</v>
      </c>
      <c r="J14" s="68"/>
      <c r="K14" s="68"/>
      <c r="L14" s="68"/>
      <c r="M14" s="68"/>
      <c r="N14" s="68"/>
      <c r="O14" s="68"/>
      <c r="P14" s="68"/>
      <c r="Q14" s="67">
        <f>SUM($C14:P14)</f>
        <v>45</v>
      </c>
      <c r="R14" s="106">
        <f t="shared" si="1"/>
        <v>6.5393897964593128E-4</v>
      </c>
    </row>
    <row r="15" spans="2:18" outlineLevel="1" x14ac:dyDescent="0.3">
      <c r="B15" t="s">
        <v>994</v>
      </c>
      <c r="C15" t="s">
        <v>1232</v>
      </c>
      <c r="D15" s="68"/>
      <c r="E15" s="68"/>
      <c r="F15" s="68"/>
      <c r="G15" s="68">
        <v>886.84999999999991</v>
      </c>
      <c r="H15" s="68">
        <v>886.84999999999991</v>
      </c>
      <c r="I15" s="68">
        <v>886.84999999999991</v>
      </c>
      <c r="J15" s="68"/>
      <c r="K15" s="68"/>
      <c r="L15" s="68"/>
      <c r="M15" s="68"/>
      <c r="N15" s="68"/>
      <c r="O15" s="68"/>
      <c r="P15" s="68"/>
      <c r="Q15" s="67">
        <f>SUM($C15:P15)</f>
        <v>2660.5499999999997</v>
      </c>
      <c r="R15" s="106">
        <f t="shared" si="1"/>
        <v>3.8663052273266274E-2</v>
      </c>
    </row>
    <row r="16" spans="2:18" outlineLevel="1" x14ac:dyDescent="0.3">
      <c r="B16" t="s">
        <v>1020</v>
      </c>
      <c r="C16" t="s">
        <v>1234</v>
      </c>
      <c r="D16" s="68">
        <v>466.08</v>
      </c>
      <c r="E16" s="68">
        <v>466.08</v>
      </c>
      <c r="F16" s="68">
        <v>466.08</v>
      </c>
      <c r="G16" s="68">
        <v>986.08</v>
      </c>
      <c r="H16" s="68">
        <v>986.08</v>
      </c>
      <c r="I16" s="68">
        <v>1030.9000000000001</v>
      </c>
      <c r="J16" s="68"/>
      <c r="K16" s="68"/>
      <c r="L16" s="68"/>
      <c r="M16" s="68"/>
      <c r="N16" s="68"/>
      <c r="O16" s="68"/>
      <c r="P16" s="68"/>
      <c r="Q16" s="67">
        <f>SUM($C16:P16)</f>
        <v>4401.3</v>
      </c>
      <c r="R16" s="106">
        <f t="shared" si="1"/>
        <v>6.3959591802569729E-2</v>
      </c>
    </row>
    <row r="17" spans="2:19" outlineLevel="1" x14ac:dyDescent="0.3">
      <c r="B17" t="s">
        <v>1235</v>
      </c>
      <c r="C17" t="s">
        <v>1236</v>
      </c>
      <c r="D17" s="68">
        <v>87.39</v>
      </c>
      <c r="E17" s="68">
        <v>87.39</v>
      </c>
      <c r="F17" s="68"/>
      <c r="G17" s="68"/>
      <c r="H17" s="68"/>
      <c r="I17" s="68"/>
      <c r="J17" s="68"/>
      <c r="K17" s="68"/>
      <c r="L17" s="68"/>
      <c r="M17" s="68"/>
      <c r="N17" s="68"/>
      <c r="O17" s="68"/>
      <c r="P17" s="68"/>
      <c r="Q17" s="67">
        <f>SUM($C17:P17)</f>
        <v>174.78</v>
      </c>
      <c r="R17" s="106">
        <f t="shared" si="1"/>
        <v>2.5398989969447972E-3</v>
      </c>
    </row>
    <row r="18" spans="2:19" outlineLevel="1" x14ac:dyDescent="0.3">
      <c r="B18" t="s">
        <v>1050</v>
      </c>
      <c r="C18" t="s">
        <v>1236</v>
      </c>
      <c r="D18" s="68"/>
      <c r="E18" s="68"/>
      <c r="F18" s="68">
        <v>87.39</v>
      </c>
      <c r="G18" s="68">
        <v>184.89</v>
      </c>
      <c r="H18" s="68">
        <v>184.89</v>
      </c>
      <c r="I18" s="68">
        <v>184.89</v>
      </c>
      <c r="J18" s="68"/>
      <c r="K18" s="68"/>
      <c r="L18" s="68"/>
      <c r="M18" s="68"/>
      <c r="N18" s="68"/>
      <c r="O18" s="68"/>
      <c r="P18" s="68"/>
      <c r="Q18" s="67">
        <f>SUM($C18:P18)</f>
        <v>642.05999999999995</v>
      </c>
      <c r="R18" s="106">
        <f t="shared" si="1"/>
        <v>9.3304013615881469E-3</v>
      </c>
    </row>
    <row r="19" spans="2:19" outlineLevel="1" x14ac:dyDescent="0.3">
      <c r="B19" t="s">
        <v>996</v>
      </c>
      <c r="C19" t="s">
        <v>1237</v>
      </c>
      <c r="D19" s="68">
        <v>365.9</v>
      </c>
      <c r="E19" s="68">
        <v>365.9</v>
      </c>
      <c r="F19" s="68">
        <v>365.9</v>
      </c>
      <c r="G19" s="68">
        <v>365.9</v>
      </c>
      <c r="H19" s="68">
        <v>365.9</v>
      </c>
      <c r="I19" s="68">
        <v>365.9</v>
      </c>
      <c r="J19" s="68"/>
      <c r="K19" s="68"/>
      <c r="L19" s="68"/>
      <c r="M19" s="68"/>
      <c r="N19" s="68"/>
      <c r="O19" s="68"/>
      <c r="P19" s="68"/>
      <c r="Q19" s="67">
        <f>SUM($C19:P19)</f>
        <v>2195.4</v>
      </c>
      <c r="R19" s="106">
        <f t="shared" si="1"/>
        <v>3.1903503020326171E-2</v>
      </c>
    </row>
    <row r="20" spans="2:19" outlineLevel="1" x14ac:dyDescent="0.3">
      <c r="B20" t="s">
        <v>997</v>
      </c>
      <c r="C20" t="s">
        <v>1238</v>
      </c>
      <c r="D20" s="68">
        <v>26.24</v>
      </c>
      <c r="E20" s="68">
        <v>26.24</v>
      </c>
      <c r="F20" s="68">
        <v>26.24</v>
      </c>
      <c r="G20" s="68">
        <v>26.24</v>
      </c>
      <c r="H20" s="68">
        <v>26.24</v>
      </c>
      <c r="I20" s="68">
        <v>26.24</v>
      </c>
      <c r="J20" s="68"/>
      <c r="K20" s="68"/>
      <c r="L20" s="68"/>
      <c r="M20" s="68"/>
      <c r="N20" s="68"/>
      <c r="O20" s="68"/>
      <c r="P20" s="68"/>
      <c r="Q20" s="67">
        <f>SUM($C20:P20)</f>
        <v>157.44</v>
      </c>
      <c r="R20" s="106">
        <f t="shared" si="1"/>
        <v>2.2879145101212315E-3</v>
      </c>
    </row>
    <row r="21" spans="2:19" outlineLevel="1" x14ac:dyDescent="0.3">
      <c r="B21" t="s">
        <v>998</v>
      </c>
      <c r="C21" t="s">
        <v>1243</v>
      </c>
      <c r="D21" s="68">
        <v>131.19999999999999</v>
      </c>
      <c r="E21" s="68">
        <v>131.19999999999999</v>
      </c>
      <c r="F21" s="68">
        <v>131.19999999999999</v>
      </c>
      <c r="G21" s="68">
        <v>131.19999999999999</v>
      </c>
      <c r="H21" s="68">
        <v>131.19999999999999</v>
      </c>
      <c r="I21" s="68">
        <v>131.19999999999999</v>
      </c>
      <c r="J21" s="68"/>
      <c r="K21" s="68"/>
      <c r="L21" s="68"/>
      <c r="M21" s="68"/>
      <c r="N21" s="68"/>
      <c r="O21" s="68"/>
      <c r="P21" s="68"/>
      <c r="Q21" s="67">
        <f>SUM($C21:P21)</f>
        <v>787.2</v>
      </c>
      <c r="R21" s="106">
        <f t="shared" si="1"/>
        <v>1.143957255060616E-2</v>
      </c>
    </row>
    <row r="22" spans="2:19" outlineLevel="1" x14ac:dyDescent="0.3">
      <c r="B22" t="s">
        <v>1000</v>
      </c>
      <c r="C22" t="s">
        <v>1240</v>
      </c>
      <c r="D22" s="68">
        <v>17.98</v>
      </c>
      <c r="E22" s="68">
        <v>17.98</v>
      </c>
      <c r="F22" s="68">
        <v>17.98</v>
      </c>
      <c r="G22" s="68">
        <v>17.98</v>
      </c>
      <c r="H22" s="68">
        <v>17.98</v>
      </c>
      <c r="I22" s="68">
        <v>17.98</v>
      </c>
      <c r="J22" s="68"/>
      <c r="K22" s="68"/>
      <c r="L22" s="68"/>
      <c r="M22" s="68"/>
      <c r="N22" s="68"/>
      <c r="O22" s="68"/>
      <c r="P22" s="68"/>
      <c r="Q22" s="67">
        <f>SUM($C22:P22)</f>
        <v>107.88000000000001</v>
      </c>
      <c r="R22" s="106">
        <f t="shared" si="1"/>
        <v>1.5677097138711794E-3</v>
      </c>
    </row>
    <row r="23" spans="2:19" outlineLevel="1" x14ac:dyDescent="0.3">
      <c r="B23" t="s">
        <v>1241</v>
      </c>
      <c r="C23" t="s">
        <v>1242</v>
      </c>
      <c r="D23" s="68">
        <v>340.15</v>
      </c>
      <c r="E23" s="68">
        <v>340.15</v>
      </c>
      <c r="F23" s="68">
        <v>340.15</v>
      </c>
      <c r="G23" s="68">
        <v>340.15</v>
      </c>
      <c r="H23" s="68">
        <v>340.15</v>
      </c>
      <c r="I23" s="68">
        <v>340.15</v>
      </c>
      <c r="J23" s="68"/>
      <c r="K23" s="68"/>
      <c r="L23" s="68"/>
      <c r="M23" s="68"/>
      <c r="N23" s="68"/>
      <c r="O23" s="68"/>
      <c r="P23" s="68"/>
      <c r="Q23" s="67">
        <f>SUM($C23:P23)</f>
        <v>2040.9</v>
      </c>
      <c r="R23" s="106">
        <f t="shared" si="1"/>
        <v>2.9658312523541806E-2</v>
      </c>
    </row>
    <row r="24" spans="2:19" x14ac:dyDescent="0.3">
      <c r="C24" s="1" t="s">
        <v>1277</v>
      </c>
      <c r="D24" s="67">
        <f t="shared" ref="D24:Q24" si="2">SUM(D10:D23)</f>
        <v>7320.9399999999987</v>
      </c>
      <c r="E24" s="67">
        <f t="shared" si="2"/>
        <v>7260.9399999999987</v>
      </c>
      <c r="F24" s="67">
        <f t="shared" si="2"/>
        <v>7335.9399999999987</v>
      </c>
      <c r="G24" s="67">
        <f t="shared" si="2"/>
        <v>15430.289999999999</v>
      </c>
      <c r="H24" s="67">
        <f t="shared" si="2"/>
        <v>15430.289999999999</v>
      </c>
      <c r="I24" s="67">
        <f t="shared" si="2"/>
        <v>16035.359999999999</v>
      </c>
      <c r="J24" s="67">
        <f t="shared" si="2"/>
        <v>0</v>
      </c>
      <c r="K24" s="67">
        <f t="shared" si="2"/>
        <v>0</v>
      </c>
      <c r="L24" s="67">
        <f t="shared" si="2"/>
        <v>0</v>
      </c>
      <c r="M24" s="67">
        <f t="shared" si="2"/>
        <v>0</v>
      </c>
      <c r="N24" s="67">
        <f t="shared" si="2"/>
        <v>0</v>
      </c>
      <c r="O24" s="67">
        <f t="shared" si="2"/>
        <v>0</v>
      </c>
      <c r="P24" s="67">
        <f t="shared" si="2"/>
        <v>0</v>
      </c>
      <c r="Q24" s="67">
        <f t="shared" si="2"/>
        <v>68813.759999999995</v>
      </c>
      <c r="R24" s="106">
        <f t="shared" si="1"/>
        <v>1</v>
      </c>
      <c r="S24">
        <f>COUNTIF($D24:$P24,"&lt;&gt;0")</f>
        <v>6</v>
      </c>
    </row>
    <row r="26" spans="2:19" x14ac:dyDescent="0.3">
      <c r="B26" t="s">
        <v>640</v>
      </c>
      <c r="C26" t="s">
        <v>1299</v>
      </c>
      <c r="D26" s="3" t="s">
        <v>1096</v>
      </c>
      <c r="E26" s="3" t="s">
        <v>1097</v>
      </c>
      <c r="F26" s="3" t="s">
        <v>1098</v>
      </c>
      <c r="G26" s="3" t="s">
        <v>1099</v>
      </c>
      <c r="H26" s="3" t="s">
        <v>1100</v>
      </c>
      <c r="I26" s="3" t="s">
        <v>1101</v>
      </c>
      <c r="J26" s="3" t="s">
        <v>1102</v>
      </c>
      <c r="K26" s="3" t="s">
        <v>1103</v>
      </c>
      <c r="L26" s="3" t="s">
        <v>1104</v>
      </c>
      <c r="M26" s="3" t="s">
        <v>1105</v>
      </c>
      <c r="N26" s="3" t="s">
        <v>1106</v>
      </c>
      <c r="O26" s="3" t="s">
        <v>1107</v>
      </c>
      <c r="P26" s="3" t="s">
        <v>1108</v>
      </c>
      <c r="Q26" s="57" t="s">
        <v>218</v>
      </c>
      <c r="R26" s="57" t="s">
        <v>1244</v>
      </c>
    </row>
    <row r="27" spans="2:19" outlineLevel="1" x14ac:dyDescent="0.3">
      <c r="B27" t="s">
        <v>1026</v>
      </c>
      <c r="C27" t="s">
        <v>892</v>
      </c>
      <c r="D27" s="68">
        <v>86.4</v>
      </c>
      <c r="E27" s="68">
        <v>260.39999999999998</v>
      </c>
      <c r="F27" s="68">
        <v>335.4</v>
      </c>
      <c r="G27" s="68">
        <v>323</v>
      </c>
      <c r="H27" s="68">
        <v>307.8</v>
      </c>
      <c r="I27" s="68">
        <v>328.4</v>
      </c>
      <c r="J27" s="68"/>
      <c r="K27" s="68"/>
      <c r="L27" s="68"/>
      <c r="M27" s="68"/>
      <c r="N27" s="68"/>
      <c r="O27" s="68"/>
      <c r="P27" s="68"/>
      <c r="Q27" s="67">
        <f>SUM($C27:P27)</f>
        <v>1641.4</v>
      </c>
    </row>
    <row r="28" spans="2:19" outlineLevel="1" x14ac:dyDescent="0.3">
      <c r="B28" t="s">
        <v>1028</v>
      </c>
      <c r="C28" t="s">
        <v>892</v>
      </c>
      <c r="D28" s="68"/>
      <c r="E28" s="68"/>
      <c r="F28" s="68"/>
      <c r="G28" s="68">
        <v>5</v>
      </c>
      <c r="H28" s="68"/>
      <c r="I28" s="68"/>
      <c r="J28" s="68"/>
      <c r="K28" s="68"/>
      <c r="L28" s="68"/>
      <c r="M28" s="68"/>
      <c r="N28" s="68"/>
      <c r="O28" s="68"/>
      <c r="P28" s="68"/>
      <c r="Q28" s="67">
        <f>SUM($C28:P28)</f>
        <v>5</v>
      </c>
    </row>
    <row r="29" spans="2:19" x14ac:dyDescent="0.3">
      <c r="C29" s="1" t="s">
        <v>1276</v>
      </c>
      <c r="D29" s="67">
        <f t="shared" ref="D29:Q29" si="3">D$27</f>
        <v>86.4</v>
      </c>
      <c r="E29" s="67">
        <f t="shared" si="3"/>
        <v>260.39999999999998</v>
      </c>
      <c r="F29" s="67">
        <f t="shared" si="3"/>
        <v>335.4</v>
      </c>
      <c r="G29" s="67">
        <f t="shared" si="3"/>
        <v>323</v>
      </c>
      <c r="H29" s="67">
        <f t="shared" si="3"/>
        <v>307.8</v>
      </c>
      <c r="I29" s="67">
        <f t="shared" si="3"/>
        <v>328.4</v>
      </c>
      <c r="J29" s="67">
        <f t="shared" si="3"/>
        <v>0</v>
      </c>
      <c r="K29" s="67">
        <f t="shared" si="3"/>
        <v>0</v>
      </c>
      <c r="L29" s="67">
        <f t="shared" si="3"/>
        <v>0</v>
      </c>
      <c r="M29" s="67">
        <f t="shared" si="3"/>
        <v>0</v>
      </c>
      <c r="N29" s="67">
        <f t="shared" si="3"/>
        <v>0</v>
      </c>
      <c r="O29" s="67">
        <f t="shared" si="3"/>
        <v>0</v>
      </c>
      <c r="P29" s="67">
        <f t="shared" si="3"/>
        <v>0</v>
      </c>
      <c r="Q29" s="67">
        <f t="shared" si="3"/>
        <v>1641.4</v>
      </c>
    </row>
    <row r="30" spans="2:19" outlineLevel="1" x14ac:dyDescent="0.3">
      <c r="B30" t="s">
        <v>684</v>
      </c>
      <c r="C30" t="s">
        <v>1014</v>
      </c>
      <c r="D30" s="68">
        <v>1110</v>
      </c>
      <c r="E30" s="68">
        <v>3145.83</v>
      </c>
      <c r="F30" s="68">
        <v>3496.86</v>
      </c>
      <c r="G30" s="68">
        <v>3496.86</v>
      </c>
      <c r="H30" s="68">
        <v>3496.86</v>
      </c>
      <c r="I30" s="68">
        <v>3969.2</v>
      </c>
      <c r="J30" s="68"/>
      <c r="K30" s="68"/>
      <c r="L30" s="68"/>
      <c r="M30" s="68"/>
      <c r="N30" s="68"/>
      <c r="O30" s="68"/>
      <c r="P30" s="68"/>
      <c r="Q30" s="67">
        <f>SUM($C30:P30)</f>
        <v>18715.61</v>
      </c>
      <c r="R30" s="106">
        <f t="shared" ref="R30:R44" si="4">Q30/$Q$44</f>
        <v>0.62219406769011454</v>
      </c>
    </row>
    <row r="31" spans="2:19" outlineLevel="1" x14ac:dyDescent="0.3">
      <c r="B31" t="s">
        <v>1015</v>
      </c>
      <c r="C31" t="s">
        <v>1016</v>
      </c>
      <c r="D31" s="68">
        <v>50</v>
      </c>
      <c r="E31" s="68"/>
      <c r="F31" s="68">
        <v>1555</v>
      </c>
      <c r="G31" s="68"/>
      <c r="H31" s="68">
        <v>500</v>
      </c>
      <c r="I31" s="68"/>
      <c r="J31" s="68"/>
      <c r="K31" s="68"/>
      <c r="L31" s="68"/>
      <c r="M31" s="68"/>
      <c r="N31" s="68"/>
      <c r="O31" s="68"/>
      <c r="P31" s="68"/>
      <c r="Q31" s="67">
        <f>SUM($C31:P31)</f>
        <v>2105</v>
      </c>
      <c r="R31" s="106">
        <f t="shared" si="4"/>
        <v>6.9980006662229602E-2</v>
      </c>
    </row>
    <row r="32" spans="2:19" outlineLevel="1" x14ac:dyDescent="0.3">
      <c r="B32" t="s">
        <v>683</v>
      </c>
      <c r="C32" t="s">
        <v>1017</v>
      </c>
      <c r="D32" s="68"/>
      <c r="E32" s="68"/>
      <c r="F32" s="68"/>
      <c r="G32" s="68">
        <v>59.3</v>
      </c>
      <c r="H32" s="68"/>
      <c r="I32" s="68"/>
      <c r="J32" s="68"/>
      <c r="K32" s="68"/>
      <c r="L32" s="68"/>
      <c r="M32" s="68"/>
      <c r="N32" s="68"/>
      <c r="O32" s="68"/>
      <c r="P32" s="68"/>
      <c r="Q32" s="67">
        <f>SUM($C32:P32)</f>
        <v>59.3</v>
      </c>
      <c r="R32" s="106">
        <f t="shared" si="4"/>
        <v>1.9714082636913136E-3</v>
      </c>
    </row>
    <row r="33" spans="2:19" outlineLevel="1" x14ac:dyDescent="0.3">
      <c r="B33" t="s">
        <v>1056</v>
      </c>
      <c r="C33" t="s">
        <v>1057</v>
      </c>
      <c r="D33" s="68"/>
      <c r="E33" s="68"/>
      <c r="F33" s="68"/>
      <c r="G33" s="68"/>
      <c r="H33" s="68"/>
      <c r="I33" s="68">
        <v>5</v>
      </c>
      <c r="J33" s="68"/>
      <c r="K33" s="68"/>
      <c r="L33" s="68"/>
      <c r="M33" s="68"/>
      <c r="N33" s="68"/>
      <c r="O33" s="68"/>
      <c r="P33" s="68"/>
      <c r="Q33" s="67">
        <f>SUM($C33:P33)</f>
        <v>5</v>
      </c>
      <c r="R33" s="106">
        <f t="shared" si="4"/>
        <v>1.6622329373451212E-4</v>
      </c>
    </row>
    <row r="34" spans="2:19" outlineLevel="1" x14ac:dyDescent="0.3">
      <c r="B34" t="s">
        <v>994</v>
      </c>
      <c r="C34" t="s">
        <v>1232</v>
      </c>
      <c r="D34" s="68"/>
      <c r="E34" s="68"/>
      <c r="F34" s="68"/>
      <c r="G34" s="68">
        <v>679.19999999999993</v>
      </c>
      <c r="H34" s="68">
        <v>671.3599999999999</v>
      </c>
      <c r="I34" s="68">
        <v>739.66</v>
      </c>
      <c r="J34" s="68"/>
      <c r="K34" s="68"/>
      <c r="L34" s="68"/>
      <c r="M34" s="68"/>
      <c r="N34" s="68"/>
      <c r="O34" s="68"/>
      <c r="P34" s="68"/>
      <c r="Q34" s="67">
        <f>SUM($C34:P34)</f>
        <v>2090.2199999999998</v>
      </c>
      <c r="R34" s="106">
        <f t="shared" si="4"/>
        <v>6.9488650605950372E-2</v>
      </c>
    </row>
    <row r="35" spans="2:19" outlineLevel="1" x14ac:dyDescent="0.3">
      <c r="B35" t="s">
        <v>1020</v>
      </c>
      <c r="C35" t="s">
        <v>1234</v>
      </c>
      <c r="D35" s="68">
        <v>88.8</v>
      </c>
      <c r="E35" s="68">
        <v>251.66</v>
      </c>
      <c r="F35" s="68">
        <v>279.74</v>
      </c>
      <c r="G35" s="68">
        <v>284.48</v>
      </c>
      <c r="H35" s="68">
        <v>279.74</v>
      </c>
      <c r="I35" s="68">
        <v>317.52999999999997</v>
      </c>
      <c r="J35" s="68"/>
      <c r="K35" s="68"/>
      <c r="L35" s="68"/>
      <c r="M35" s="68"/>
      <c r="N35" s="68"/>
      <c r="O35" s="68"/>
      <c r="P35" s="68"/>
      <c r="Q35" s="67">
        <f>SUM($C35:P35)</f>
        <v>1501.95</v>
      </c>
      <c r="R35" s="106">
        <f t="shared" si="4"/>
        <v>4.99318152049101E-2</v>
      </c>
    </row>
    <row r="36" spans="2:19" outlineLevel="1" x14ac:dyDescent="0.3">
      <c r="B36" t="s">
        <v>1235</v>
      </c>
      <c r="C36" t="s">
        <v>1236</v>
      </c>
      <c r="D36" s="68">
        <v>16.649999999999999</v>
      </c>
      <c r="E36" s="68">
        <v>47.19</v>
      </c>
      <c r="F36" s="68"/>
      <c r="G36" s="68"/>
      <c r="H36" s="68"/>
      <c r="I36" s="68"/>
      <c r="J36" s="68"/>
      <c r="K36" s="68"/>
      <c r="L36" s="68"/>
      <c r="M36" s="68"/>
      <c r="N36" s="68"/>
      <c r="O36" s="68"/>
      <c r="P36" s="68"/>
      <c r="Q36" s="67">
        <f>SUM($C36:P36)</f>
        <v>63.839999999999996</v>
      </c>
      <c r="R36" s="106">
        <f t="shared" si="4"/>
        <v>2.1223390144022507E-3</v>
      </c>
    </row>
    <row r="37" spans="2:19" outlineLevel="1" x14ac:dyDescent="0.3">
      <c r="B37" t="s">
        <v>1050</v>
      </c>
      <c r="C37" t="s">
        <v>1236</v>
      </c>
      <c r="D37" s="68"/>
      <c r="E37" s="68"/>
      <c r="F37" s="68">
        <v>52.45</v>
      </c>
      <c r="G37" s="68">
        <v>53.34</v>
      </c>
      <c r="H37" s="68">
        <v>52.45</v>
      </c>
      <c r="I37" s="68">
        <v>59.53</v>
      </c>
      <c r="J37" s="68"/>
      <c r="K37" s="68"/>
      <c r="L37" s="68"/>
      <c r="M37" s="68"/>
      <c r="N37" s="68"/>
      <c r="O37" s="68"/>
      <c r="P37" s="68"/>
      <c r="Q37" s="67">
        <f>SUM($C37:P37)</f>
        <v>217.77</v>
      </c>
      <c r="R37" s="106">
        <f t="shared" si="4"/>
        <v>7.2396893353129411E-3</v>
      </c>
    </row>
    <row r="38" spans="2:19" outlineLevel="1" x14ac:dyDescent="0.3">
      <c r="B38" t="s">
        <v>996</v>
      </c>
      <c r="C38" t="s">
        <v>1237</v>
      </c>
      <c r="D38" s="68">
        <v>87.35</v>
      </c>
      <c r="E38" s="68">
        <v>236.88</v>
      </c>
      <c r="F38" s="68">
        <v>380.41</v>
      </c>
      <c r="G38" s="68">
        <v>259.33</v>
      </c>
      <c r="H38" s="68">
        <v>464.17</v>
      </c>
      <c r="I38" s="68">
        <v>316.39999999999998</v>
      </c>
      <c r="J38" s="68"/>
      <c r="K38" s="68"/>
      <c r="L38" s="68"/>
      <c r="M38" s="68"/>
      <c r="N38" s="68"/>
      <c r="O38" s="68"/>
      <c r="P38" s="68"/>
      <c r="Q38" s="67">
        <f>SUM($C38:P38)</f>
        <v>1744.54</v>
      </c>
      <c r="R38" s="106">
        <f t="shared" si="4"/>
        <v>5.7996636970321154E-2</v>
      </c>
    </row>
    <row r="39" spans="2:19" outlineLevel="1" x14ac:dyDescent="0.3">
      <c r="B39" t="s">
        <v>997</v>
      </c>
      <c r="C39" t="s">
        <v>1238</v>
      </c>
      <c r="D39" s="68">
        <v>6.26</v>
      </c>
      <c r="E39" s="68">
        <v>16.989999999999998</v>
      </c>
      <c r="F39" s="68">
        <v>27.28</v>
      </c>
      <c r="G39" s="68">
        <v>18.59</v>
      </c>
      <c r="H39" s="68">
        <v>33.28</v>
      </c>
      <c r="I39" s="68">
        <v>22.69</v>
      </c>
      <c r="J39" s="68"/>
      <c r="K39" s="68"/>
      <c r="L39" s="68"/>
      <c r="M39" s="68"/>
      <c r="N39" s="68"/>
      <c r="O39" s="68"/>
      <c r="P39" s="68"/>
      <c r="Q39" s="67">
        <f>SUM($C39:P39)</f>
        <v>125.09</v>
      </c>
      <c r="R39" s="106">
        <f t="shared" si="4"/>
        <v>4.1585743626500245E-3</v>
      </c>
    </row>
    <row r="40" spans="2:19" outlineLevel="1" x14ac:dyDescent="0.3">
      <c r="B40" t="s">
        <v>998</v>
      </c>
      <c r="C40" t="s">
        <v>1243</v>
      </c>
      <c r="D40" s="68"/>
      <c r="E40" s="68"/>
      <c r="F40" s="68"/>
      <c r="G40" s="68"/>
      <c r="H40" s="68"/>
      <c r="I40" s="68">
        <v>21.42</v>
      </c>
      <c r="J40" s="68"/>
      <c r="K40" s="68"/>
      <c r="L40" s="68"/>
      <c r="M40" s="68"/>
      <c r="N40" s="68"/>
      <c r="O40" s="68"/>
      <c r="P40" s="68"/>
      <c r="Q40" s="67">
        <f>SUM($C40:P40)</f>
        <v>21.42</v>
      </c>
      <c r="R40" s="106">
        <f t="shared" si="4"/>
        <v>7.1210059035865E-4</v>
      </c>
    </row>
    <row r="41" spans="2:19" outlineLevel="1" x14ac:dyDescent="0.3">
      <c r="B41" t="s">
        <v>999</v>
      </c>
      <c r="C41" t="s">
        <v>1239</v>
      </c>
      <c r="D41" s="68">
        <v>89.32</v>
      </c>
      <c r="E41" s="68">
        <v>242.23</v>
      </c>
      <c r="F41" s="68">
        <v>388.99</v>
      </c>
      <c r="G41" s="68">
        <v>265.17</v>
      </c>
      <c r="H41" s="68">
        <v>474.65</v>
      </c>
      <c r="I41" s="68">
        <v>262.45999999999998</v>
      </c>
      <c r="J41" s="68"/>
      <c r="K41" s="68"/>
      <c r="L41" s="68"/>
      <c r="M41" s="68"/>
      <c r="N41" s="68"/>
      <c r="O41" s="68"/>
      <c r="P41" s="68"/>
      <c r="Q41" s="67">
        <f>SUM($C41:P41)</f>
        <v>1722.8200000000002</v>
      </c>
      <c r="R41" s="106">
        <f t="shared" si="4"/>
        <v>5.7274562982338441E-2</v>
      </c>
    </row>
    <row r="42" spans="2:19" outlineLevel="1" x14ac:dyDescent="0.3">
      <c r="B42" t="s">
        <v>1000</v>
      </c>
      <c r="C42" t="s">
        <v>1240</v>
      </c>
      <c r="D42" s="68">
        <v>4.29</v>
      </c>
      <c r="E42" s="68">
        <v>11.64</v>
      </c>
      <c r="F42" s="68">
        <v>18.690000000000001</v>
      </c>
      <c r="G42" s="68">
        <v>12.75</v>
      </c>
      <c r="H42" s="68">
        <v>22.81</v>
      </c>
      <c r="I42" s="68">
        <v>15.54</v>
      </c>
      <c r="J42" s="68"/>
      <c r="K42" s="68"/>
      <c r="L42" s="68"/>
      <c r="M42" s="68"/>
      <c r="N42" s="68"/>
      <c r="O42" s="68"/>
      <c r="P42" s="68"/>
      <c r="Q42" s="67">
        <f>SUM($C42:P42)</f>
        <v>85.72</v>
      </c>
      <c r="R42" s="106">
        <f t="shared" si="4"/>
        <v>2.8497321477844758E-3</v>
      </c>
    </row>
    <row r="43" spans="2:19" outlineLevel="1" x14ac:dyDescent="0.3">
      <c r="B43" t="s">
        <v>1241</v>
      </c>
      <c r="C43" t="s">
        <v>1242</v>
      </c>
      <c r="D43" s="68">
        <v>81.2</v>
      </c>
      <c r="E43" s="68">
        <v>220.21</v>
      </c>
      <c r="F43" s="68">
        <v>353.63</v>
      </c>
      <c r="G43" s="68">
        <v>241.07</v>
      </c>
      <c r="H43" s="68">
        <v>431.5</v>
      </c>
      <c r="I43" s="68">
        <v>294.13</v>
      </c>
      <c r="J43" s="68"/>
      <c r="K43" s="68"/>
      <c r="L43" s="68"/>
      <c r="M43" s="68"/>
      <c r="N43" s="68"/>
      <c r="O43" s="68"/>
      <c r="P43" s="68"/>
      <c r="Q43" s="67">
        <f>SUM($C43:P43)</f>
        <v>1621.7399999999998</v>
      </c>
      <c r="R43" s="106">
        <f t="shared" si="4"/>
        <v>5.3914192876201528E-2</v>
      </c>
    </row>
    <row r="44" spans="2:19" x14ac:dyDescent="0.3">
      <c r="C44" s="1" t="s">
        <v>1277</v>
      </c>
      <c r="D44" s="67">
        <f t="shared" ref="D44:Q44" si="5">SUM(D30:D43)</f>
        <v>1533.87</v>
      </c>
      <c r="E44" s="67">
        <f t="shared" si="5"/>
        <v>4172.6299999999992</v>
      </c>
      <c r="F44" s="67">
        <f t="shared" si="5"/>
        <v>6553.0499999999993</v>
      </c>
      <c r="G44" s="67">
        <f t="shared" si="5"/>
        <v>5370.09</v>
      </c>
      <c r="H44" s="67">
        <f t="shared" si="5"/>
        <v>6426.82</v>
      </c>
      <c r="I44" s="67">
        <f t="shared" si="5"/>
        <v>6023.5599999999986</v>
      </c>
      <c r="J44" s="67">
        <f t="shared" si="5"/>
        <v>0</v>
      </c>
      <c r="K44" s="67">
        <f t="shared" si="5"/>
        <v>0</v>
      </c>
      <c r="L44" s="67">
        <f t="shared" si="5"/>
        <v>0</v>
      </c>
      <c r="M44" s="67">
        <f t="shared" si="5"/>
        <v>0</v>
      </c>
      <c r="N44" s="67">
        <f t="shared" si="5"/>
        <v>0</v>
      </c>
      <c r="O44" s="67">
        <f t="shared" si="5"/>
        <v>0</v>
      </c>
      <c r="P44" s="67">
        <f t="shared" si="5"/>
        <v>0</v>
      </c>
      <c r="Q44" s="67">
        <f t="shared" si="5"/>
        <v>30080.020000000004</v>
      </c>
      <c r="R44" s="106">
        <f t="shared" si="4"/>
        <v>1</v>
      </c>
      <c r="S44">
        <f>COUNTIF($D44:$P44,"&lt;&gt;0")</f>
        <v>6</v>
      </c>
    </row>
    <row r="46" spans="2:19" x14ac:dyDescent="0.3">
      <c r="B46" t="s">
        <v>658</v>
      </c>
      <c r="C46" t="s">
        <v>1254</v>
      </c>
      <c r="D46" s="3" t="s">
        <v>1096</v>
      </c>
      <c r="E46" s="3" t="s">
        <v>1097</v>
      </c>
      <c r="F46" s="3" t="s">
        <v>1098</v>
      </c>
      <c r="G46" s="3" t="s">
        <v>1099</v>
      </c>
      <c r="H46" s="3" t="s">
        <v>1100</v>
      </c>
      <c r="I46" s="3" t="s">
        <v>1101</v>
      </c>
      <c r="J46" s="3" t="s">
        <v>1102</v>
      </c>
      <c r="K46" s="3" t="s">
        <v>1103</v>
      </c>
      <c r="L46" s="3" t="s">
        <v>1104</v>
      </c>
      <c r="M46" s="3" t="s">
        <v>1105</v>
      </c>
      <c r="N46" s="3" t="s">
        <v>1106</v>
      </c>
      <c r="O46" s="3" t="s">
        <v>1107</v>
      </c>
      <c r="P46" s="3" t="s">
        <v>1108</v>
      </c>
      <c r="Q46" s="57" t="s">
        <v>218</v>
      </c>
      <c r="R46" s="57" t="s">
        <v>1244</v>
      </c>
    </row>
    <row r="47" spans="2:19" outlineLevel="1" x14ac:dyDescent="0.3">
      <c r="B47" t="s">
        <v>1026</v>
      </c>
      <c r="C47" t="s">
        <v>892</v>
      </c>
      <c r="D47" s="68">
        <v>20</v>
      </c>
      <c r="E47" s="68">
        <v>15</v>
      </c>
      <c r="F47" s="68">
        <v>120</v>
      </c>
      <c r="G47" s="68">
        <v>15</v>
      </c>
      <c r="H47" s="68">
        <v>48</v>
      </c>
      <c r="I47" s="68">
        <v>45</v>
      </c>
      <c r="J47" s="68"/>
      <c r="K47" s="68"/>
      <c r="L47" s="68"/>
      <c r="M47" s="68"/>
      <c r="N47" s="68"/>
      <c r="O47" s="68"/>
      <c r="P47" s="68"/>
      <c r="Q47" s="67">
        <f>SUM($C47:P47)</f>
        <v>263</v>
      </c>
    </row>
    <row r="48" spans="2:19" outlineLevel="1" x14ac:dyDescent="0.3">
      <c r="B48" t="s">
        <v>1052</v>
      </c>
      <c r="C48" t="s">
        <v>892</v>
      </c>
      <c r="D48" s="68">
        <v>20</v>
      </c>
      <c r="E48" s="68">
        <v>15</v>
      </c>
      <c r="F48" s="68">
        <v>120</v>
      </c>
      <c r="G48" s="68">
        <v>15</v>
      </c>
      <c r="H48" s="68">
        <v>48</v>
      </c>
      <c r="I48" s="68">
        <v>25</v>
      </c>
      <c r="J48" s="68"/>
      <c r="K48" s="68"/>
      <c r="L48" s="68"/>
      <c r="M48" s="68"/>
      <c r="N48" s="68"/>
      <c r="O48" s="68"/>
      <c r="P48" s="68"/>
      <c r="Q48" s="67">
        <f>SUM($C48:P48)</f>
        <v>243</v>
      </c>
    </row>
    <row r="49" spans="2:19" x14ac:dyDescent="0.3">
      <c r="C49" s="1" t="s">
        <v>1276</v>
      </c>
      <c r="D49" s="67">
        <f t="shared" ref="D49:Q49" si="6">D$47</f>
        <v>20</v>
      </c>
      <c r="E49" s="67">
        <f t="shared" si="6"/>
        <v>15</v>
      </c>
      <c r="F49" s="67">
        <f t="shared" si="6"/>
        <v>120</v>
      </c>
      <c r="G49" s="67">
        <f t="shared" si="6"/>
        <v>15</v>
      </c>
      <c r="H49" s="67">
        <f t="shared" si="6"/>
        <v>48</v>
      </c>
      <c r="I49" s="67">
        <f t="shared" si="6"/>
        <v>45</v>
      </c>
      <c r="J49" s="67">
        <f t="shared" si="6"/>
        <v>0</v>
      </c>
      <c r="K49" s="67">
        <f t="shared" si="6"/>
        <v>0</v>
      </c>
      <c r="L49" s="67">
        <f t="shared" si="6"/>
        <v>0</v>
      </c>
      <c r="M49" s="67">
        <f t="shared" si="6"/>
        <v>0</v>
      </c>
      <c r="N49" s="67">
        <f t="shared" si="6"/>
        <v>0</v>
      </c>
      <c r="O49" s="67">
        <f t="shared" si="6"/>
        <v>0</v>
      </c>
      <c r="P49" s="67">
        <f t="shared" si="6"/>
        <v>0</v>
      </c>
      <c r="Q49" s="67">
        <f t="shared" si="6"/>
        <v>263</v>
      </c>
    </row>
    <row r="50" spans="2:19" outlineLevel="1" x14ac:dyDescent="0.3">
      <c r="B50" t="s">
        <v>684</v>
      </c>
      <c r="C50" t="s">
        <v>1014</v>
      </c>
      <c r="D50" s="68">
        <v>301.2</v>
      </c>
      <c r="E50" s="68">
        <v>225.9</v>
      </c>
      <c r="F50" s="68">
        <v>1807.2</v>
      </c>
      <c r="G50" s="68">
        <v>225.9</v>
      </c>
      <c r="H50" s="68">
        <v>722.88</v>
      </c>
      <c r="I50" s="68">
        <v>666.59</v>
      </c>
      <c r="J50" s="68"/>
      <c r="K50" s="68"/>
      <c r="L50" s="68"/>
      <c r="M50" s="68"/>
      <c r="N50" s="68"/>
      <c r="O50" s="68"/>
      <c r="P50" s="68"/>
      <c r="Q50" s="67">
        <f>SUM($C50:P50)</f>
        <v>3949.6700000000005</v>
      </c>
      <c r="R50" s="106">
        <f t="shared" ref="R50:R62" si="7">Q50/$Q$62</f>
        <v>0.6958091174465374</v>
      </c>
    </row>
    <row r="51" spans="2:19" outlineLevel="1" x14ac:dyDescent="0.3">
      <c r="B51" t="s">
        <v>1015</v>
      </c>
      <c r="C51" t="s">
        <v>1016</v>
      </c>
      <c r="D51" s="68">
        <v>60</v>
      </c>
      <c r="E51" s="68"/>
      <c r="F51" s="68"/>
      <c r="G51" s="68"/>
      <c r="H51" s="68"/>
      <c r="I51" s="68"/>
      <c r="J51" s="68"/>
      <c r="K51" s="68"/>
      <c r="L51" s="68"/>
      <c r="M51" s="68"/>
      <c r="N51" s="68"/>
      <c r="O51" s="68"/>
      <c r="P51" s="68"/>
      <c r="Q51" s="67">
        <f>SUM($C51:P51)</f>
        <v>60</v>
      </c>
      <c r="R51" s="106">
        <f t="shared" si="7"/>
        <v>1.0570135491520111E-2</v>
      </c>
    </row>
    <row r="52" spans="2:19" outlineLevel="1" x14ac:dyDescent="0.3">
      <c r="B52" t="s">
        <v>1048</v>
      </c>
      <c r="C52" t="s">
        <v>1049</v>
      </c>
      <c r="D52" s="68"/>
      <c r="E52" s="68"/>
      <c r="F52" s="68">
        <v>25</v>
      </c>
      <c r="G52" s="68"/>
      <c r="H52" s="68"/>
      <c r="I52" s="68">
        <v>5</v>
      </c>
      <c r="J52" s="68"/>
      <c r="K52" s="68"/>
      <c r="L52" s="68"/>
      <c r="M52" s="68"/>
      <c r="N52" s="68"/>
      <c r="O52" s="68"/>
      <c r="P52" s="68"/>
      <c r="Q52" s="67">
        <f>SUM($C52:P52)</f>
        <v>30</v>
      </c>
      <c r="R52" s="106">
        <f t="shared" si="7"/>
        <v>5.2850677457600553E-3</v>
      </c>
    </row>
    <row r="53" spans="2:19" outlineLevel="1" x14ac:dyDescent="0.3">
      <c r="B53" t="s">
        <v>994</v>
      </c>
      <c r="C53" t="s">
        <v>1232</v>
      </c>
      <c r="D53" s="68"/>
      <c r="E53" s="68"/>
      <c r="F53" s="68"/>
      <c r="G53" s="68">
        <v>39.43</v>
      </c>
      <c r="H53" s="68">
        <v>132.17000000000002</v>
      </c>
      <c r="I53" s="68">
        <v>117.08</v>
      </c>
      <c r="J53" s="68"/>
      <c r="K53" s="68"/>
      <c r="L53" s="68"/>
      <c r="M53" s="68"/>
      <c r="N53" s="68"/>
      <c r="O53" s="68"/>
      <c r="P53" s="68"/>
      <c r="Q53" s="67">
        <f>SUM($C53:P53)</f>
        <v>288.68</v>
      </c>
      <c r="R53" s="106">
        <f t="shared" si="7"/>
        <v>5.0856445228200424E-2</v>
      </c>
    </row>
    <row r="54" spans="2:19" outlineLevel="1" x14ac:dyDescent="0.3">
      <c r="B54" t="s">
        <v>1020</v>
      </c>
      <c r="C54" t="s">
        <v>1234</v>
      </c>
      <c r="D54" s="68">
        <v>24.1</v>
      </c>
      <c r="E54" s="68">
        <v>18.07</v>
      </c>
      <c r="F54" s="68">
        <v>144.58000000000001</v>
      </c>
      <c r="G54" s="68">
        <v>18.07</v>
      </c>
      <c r="H54" s="68">
        <v>57.83</v>
      </c>
      <c r="I54" s="68">
        <v>53.33</v>
      </c>
      <c r="J54" s="68"/>
      <c r="K54" s="68"/>
      <c r="L54" s="68"/>
      <c r="M54" s="68"/>
      <c r="N54" s="68"/>
      <c r="O54" s="68"/>
      <c r="P54" s="68"/>
      <c r="Q54" s="67">
        <f>SUM($C54:P54)</f>
        <v>315.97999999999996</v>
      </c>
      <c r="R54" s="106">
        <f t="shared" si="7"/>
        <v>5.5665856876842071E-2</v>
      </c>
    </row>
    <row r="55" spans="2:19" outlineLevel="1" x14ac:dyDescent="0.3">
      <c r="B55" t="s">
        <v>1235</v>
      </c>
      <c r="C55" t="s">
        <v>1236</v>
      </c>
      <c r="D55" s="68">
        <v>4.5199999999999996</v>
      </c>
      <c r="E55" s="68">
        <v>3.39</v>
      </c>
      <c r="F55" s="68"/>
      <c r="G55" s="68"/>
      <c r="H55" s="68"/>
      <c r="I55" s="68"/>
      <c r="J55" s="68"/>
      <c r="K55" s="68"/>
      <c r="L55" s="68"/>
      <c r="M55" s="68"/>
      <c r="N55" s="68"/>
      <c r="O55" s="68"/>
      <c r="P55" s="68"/>
      <c r="Q55" s="67">
        <f>SUM($C55:P55)</f>
        <v>7.91</v>
      </c>
      <c r="R55" s="106">
        <f t="shared" si="7"/>
        <v>1.393496195632068E-3</v>
      </c>
    </row>
    <row r="56" spans="2:19" outlineLevel="1" x14ac:dyDescent="0.3">
      <c r="B56" t="s">
        <v>1050</v>
      </c>
      <c r="C56" t="s">
        <v>1236</v>
      </c>
      <c r="D56" s="68"/>
      <c r="E56" s="68"/>
      <c r="F56" s="68">
        <v>27.11</v>
      </c>
      <c r="G56" s="68">
        <v>3.39</v>
      </c>
      <c r="H56" s="68">
        <v>10.84</v>
      </c>
      <c r="I56" s="68">
        <v>10</v>
      </c>
      <c r="J56" s="68"/>
      <c r="K56" s="68"/>
      <c r="L56" s="68"/>
      <c r="M56" s="68"/>
      <c r="N56" s="68"/>
      <c r="O56" s="68"/>
      <c r="P56" s="68"/>
      <c r="Q56" s="67">
        <f>SUM($C56:P56)</f>
        <v>51.34</v>
      </c>
      <c r="R56" s="106">
        <f t="shared" si="7"/>
        <v>9.0445126022440422E-3</v>
      </c>
    </row>
    <row r="57" spans="2:19" outlineLevel="1" x14ac:dyDescent="0.3">
      <c r="B57" t="s">
        <v>996</v>
      </c>
      <c r="C57" t="s">
        <v>1237</v>
      </c>
      <c r="D57" s="68">
        <v>27.2</v>
      </c>
      <c r="E57" s="68">
        <v>17.010000000000002</v>
      </c>
      <c r="F57" s="68">
        <v>136.08000000000001</v>
      </c>
      <c r="G57" s="68">
        <v>16.23</v>
      </c>
      <c r="H57" s="68">
        <v>72.16</v>
      </c>
      <c r="I57" s="68">
        <v>47.88</v>
      </c>
      <c r="J57" s="68"/>
      <c r="K57" s="68"/>
      <c r="L57" s="68"/>
      <c r="M57" s="68"/>
      <c r="N57" s="68"/>
      <c r="O57" s="68"/>
      <c r="P57" s="68"/>
      <c r="Q57" s="67">
        <f>SUM($C57:P57)</f>
        <v>316.56</v>
      </c>
      <c r="R57" s="106">
        <f t="shared" si="7"/>
        <v>5.5768034853260103E-2</v>
      </c>
    </row>
    <row r="58" spans="2:19" outlineLevel="1" x14ac:dyDescent="0.3">
      <c r="B58" t="s">
        <v>997</v>
      </c>
      <c r="C58" t="s">
        <v>1238</v>
      </c>
      <c r="D58" s="68">
        <v>1.95</v>
      </c>
      <c r="E58" s="68">
        <v>1.22</v>
      </c>
      <c r="F58" s="68">
        <v>9.76</v>
      </c>
      <c r="G58" s="68">
        <v>1.1599999999999999</v>
      </c>
      <c r="H58" s="68">
        <v>5.17</v>
      </c>
      <c r="I58" s="68">
        <v>3.43</v>
      </c>
      <c r="J58" s="68"/>
      <c r="K58" s="68"/>
      <c r="L58" s="68"/>
      <c r="M58" s="68"/>
      <c r="N58" s="68"/>
      <c r="O58" s="68"/>
      <c r="P58" s="68"/>
      <c r="Q58" s="67">
        <f>SUM($C58:P58)</f>
        <v>22.689999999999998</v>
      </c>
      <c r="R58" s="106">
        <f t="shared" si="7"/>
        <v>3.9972729050431885E-3</v>
      </c>
    </row>
    <row r="59" spans="2:19" outlineLevel="1" x14ac:dyDescent="0.3">
      <c r="B59" t="s">
        <v>999</v>
      </c>
      <c r="C59" t="s">
        <v>1239</v>
      </c>
      <c r="D59" s="68">
        <v>27.81</v>
      </c>
      <c r="E59" s="68">
        <v>17.39</v>
      </c>
      <c r="F59" s="68">
        <v>139.15</v>
      </c>
      <c r="G59" s="68">
        <v>16.600000000000001</v>
      </c>
      <c r="H59" s="68">
        <v>73.790000000000006</v>
      </c>
      <c r="I59" s="68">
        <v>48.96</v>
      </c>
      <c r="J59" s="68"/>
      <c r="K59" s="68"/>
      <c r="L59" s="68"/>
      <c r="M59" s="68"/>
      <c r="N59" s="68"/>
      <c r="O59" s="68"/>
      <c r="P59" s="68"/>
      <c r="Q59" s="67">
        <f>SUM($C59:P59)</f>
        <v>323.7</v>
      </c>
      <c r="R59" s="106">
        <f t="shared" si="7"/>
        <v>5.7025880976750994E-2</v>
      </c>
    </row>
    <row r="60" spans="2:19" outlineLevel="1" x14ac:dyDescent="0.3">
      <c r="B60" t="s">
        <v>1000</v>
      </c>
      <c r="C60" t="s">
        <v>1240</v>
      </c>
      <c r="D60" s="68">
        <v>1.34</v>
      </c>
      <c r="E60" s="68">
        <v>0.84</v>
      </c>
      <c r="F60" s="68">
        <v>6.69</v>
      </c>
      <c r="G60" s="68">
        <v>0.8</v>
      </c>
      <c r="H60" s="68">
        <v>3.55</v>
      </c>
      <c r="I60" s="68">
        <v>2.35</v>
      </c>
      <c r="J60" s="68"/>
      <c r="K60" s="68"/>
      <c r="L60" s="68"/>
      <c r="M60" s="68"/>
      <c r="N60" s="68"/>
      <c r="O60" s="68"/>
      <c r="P60" s="68"/>
      <c r="Q60" s="67">
        <f>SUM($C60:P60)</f>
        <v>15.570000000000002</v>
      </c>
      <c r="R60" s="106">
        <f t="shared" si="7"/>
        <v>2.742950160049469E-3</v>
      </c>
    </row>
    <row r="61" spans="2:19" outlineLevel="1" x14ac:dyDescent="0.3">
      <c r="B61" t="s">
        <v>1241</v>
      </c>
      <c r="C61" t="s">
        <v>1242</v>
      </c>
      <c r="D61" s="68">
        <v>25.28</v>
      </c>
      <c r="E61" s="68">
        <v>15.81</v>
      </c>
      <c r="F61" s="68">
        <v>126.5</v>
      </c>
      <c r="G61" s="68">
        <v>15.09</v>
      </c>
      <c r="H61" s="68">
        <v>67.08</v>
      </c>
      <c r="I61" s="68">
        <v>44.51</v>
      </c>
      <c r="J61" s="68"/>
      <c r="K61" s="68"/>
      <c r="L61" s="68"/>
      <c r="M61" s="68"/>
      <c r="N61" s="68"/>
      <c r="O61" s="68"/>
      <c r="P61" s="68"/>
      <c r="Q61" s="67">
        <f>SUM($C61:P61)</f>
        <v>294.27</v>
      </c>
      <c r="R61" s="106">
        <f t="shared" si="7"/>
        <v>5.1841229518160378E-2</v>
      </c>
    </row>
    <row r="62" spans="2:19" x14ac:dyDescent="0.3">
      <c r="C62" s="1" t="s">
        <v>1277</v>
      </c>
      <c r="D62" s="67">
        <f t="shared" ref="D62:Q62" si="8">SUM(D50:D61)</f>
        <v>473.4</v>
      </c>
      <c r="E62" s="67">
        <f t="shared" si="8"/>
        <v>299.63</v>
      </c>
      <c r="F62" s="67">
        <f t="shared" si="8"/>
        <v>2422.0700000000002</v>
      </c>
      <c r="G62" s="67">
        <f t="shared" si="8"/>
        <v>336.67</v>
      </c>
      <c r="H62" s="67">
        <f t="shared" si="8"/>
        <v>1145.4699999999998</v>
      </c>
      <c r="I62" s="67">
        <f t="shared" si="8"/>
        <v>999.13000000000011</v>
      </c>
      <c r="J62" s="67">
        <f t="shared" si="8"/>
        <v>0</v>
      </c>
      <c r="K62" s="67">
        <f t="shared" si="8"/>
        <v>0</v>
      </c>
      <c r="L62" s="67">
        <f t="shared" si="8"/>
        <v>0</v>
      </c>
      <c r="M62" s="67">
        <f t="shared" si="8"/>
        <v>0</v>
      </c>
      <c r="N62" s="67">
        <f t="shared" si="8"/>
        <v>0</v>
      </c>
      <c r="O62" s="67">
        <f t="shared" si="8"/>
        <v>0</v>
      </c>
      <c r="P62" s="67">
        <f t="shared" si="8"/>
        <v>0</v>
      </c>
      <c r="Q62" s="67">
        <f t="shared" si="8"/>
        <v>5676.369999999999</v>
      </c>
      <c r="R62" s="106">
        <f t="shared" si="7"/>
        <v>1</v>
      </c>
      <c r="S62">
        <f>COUNTIF($D62:$P62,"&lt;&gt;0")</f>
        <v>6</v>
      </c>
    </row>
    <row r="64" spans="2:19" x14ac:dyDescent="0.3">
      <c r="B64" t="s">
        <v>655</v>
      </c>
      <c r="C64" t="s">
        <v>1300</v>
      </c>
      <c r="D64" s="3" t="s">
        <v>1096</v>
      </c>
      <c r="E64" s="3" t="s">
        <v>1097</v>
      </c>
      <c r="F64" s="3" t="s">
        <v>1098</v>
      </c>
      <c r="G64" s="3" t="s">
        <v>1099</v>
      </c>
      <c r="H64" s="3" t="s">
        <v>1100</v>
      </c>
      <c r="I64" s="3" t="s">
        <v>1101</v>
      </c>
      <c r="J64" s="3" t="s">
        <v>1102</v>
      </c>
      <c r="K64" s="3" t="s">
        <v>1103</v>
      </c>
      <c r="L64" s="3" t="s">
        <v>1104</v>
      </c>
      <c r="M64" s="3" t="s">
        <v>1105</v>
      </c>
      <c r="N64" s="3" t="s">
        <v>1106</v>
      </c>
      <c r="O64" s="3" t="s">
        <v>1107</v>
      </c>
      <c r="P64" s="3" t="s">
        <v>1108</v>
      </c>
      <c r="Q64" s="57" t="s">
        <v>218</v>
      </c>
      <c r="R64" s="57" t="s">
        <v>1244</v>
      </c>
    </row>
    <row r="65" spans="2:18" outlineLevel="1" x14ac:dyDescent="0.3">
      <c r="B65" t="s">
        <v>1026</v>
      </c>
      <c r="C65" t="s">
        <v>892</v>
      </c>
      <c r="D65" s="68">
        <v>396</v>
      </c>
      <c r="E65" s="68">
        <v>460.8</v>
      </c>
      <c r="F65" s="68">
        <v>564</v>
      </c>
      <c r="G65" s="68">
        <v>596.4</v>
      </c>
      <c r="H65" s="68">
        <v>771.85</v>
      </c>
      <c r="I65" s="68">
        <v>1045.4000000000001</v>
      </c>
      <c r="J65" s="68"/>
      <c r="K65" s="68"/>
      <c r="L65" s="68"/>
      <c r="M65" s="68"/>
      <c r="N65" s="68"/>
      <c r="O65" s="68"/>
      <c r="P65" s="68"/>
      <c r="Q65" s="67">
        <f>SUM($C65:P65)</f>
        <v>3834.45</v>
      </c>
    </row>
    <row r="66" spans="2:18" outlineLevel="1" x14ac:dyDescent="0.3">
      <c r="B66" t="s">
        <v>1052</v>
      </c>
      <c r="C66" t="s">
        <v>892</v>
      </c>
      <c r="D66" s="68"/>
      <c r="E66" s="68"/>
      <c r="F66" s="68">
        <v>20</v>
      </c>
      <c r="G66" s="68">
        <v>46</v>
      </c>
      <c r="H66" s="68">
        <v>60</v>
      </c>
      <c r="I66" s="68"/>
      <c r="J66" s="68"/>
      <c r="K66" s="68"/>
      <c r="L66" s="68"/>
      <c r="M66" s="68"/>
      <c r="N66" s="68"/>
      <c r="O66" s="68"/>
      <c r="P66" s="68"/>
      <c r="Q66" s="67">
        <f>SUM($C66:P66)</f>
        <v>126</v>
      </c>
    </row>
    <row r="67" spans="2:18" outlineLevel="1" x14ac:dyDescent="0.3">
      <c r="B67" t="s">
        <v>1032</v>
      </c>
      <c r="C67" t="s">
        <v>892</v>
      </c>
      <c r="D67" s="68"/>
      <c r="E67" s="68"/>
      <c r="F67" s="68"/>
      <c r="G67" s="68"/>
      <c r="H67" s="68">
        <v>30.05</v>
      </c>
      <c r="I67" s="68"/>
      <c r="J67" s="68"/>
      <c r="K67" s="68"/>
      <c r="L67" s="68"/>
      <c r="M67" s="68"/>
      <c r="N67" s="68"/>
      <c r="O67" s="68"/>
      <c r="P67" s="68"/>
      <c r="Q67" s="67">
        <f>SUM($C67:P67)</f>
        <v>30.05</v>
      </c>
    </row>
    <row r="68" spans="2:18" outlineLevel="1" x14ac:dyDescent="0.3">
      <c r="B68" t="s">
        <v>1028</v>
      </c>
      <c r="C68" t="s">
        <v>892</v>
      </c>
      <c r="D68" s="68"/>
      <c r="E68" s="68"/>
      <c r="F68" s="68"/>
      <c r="G68" s="68"/>
      <c r="H68" s="68"/>
      <c r="I68" s="68">
        <v>7</v>
      </c>
      <c r="J68" s="68"/>
      <c r="K68" s="68"/>
      <c r="L68" s="68"/>
      <c r="M68" s="68"/>
      <c r="N68" s="68"/>
      <c r="O68" s="68"/>
      <c r="P68" s="68"/>
      <c r="Q68" s="67">
        <f>SUM($C68:P68)</f>
        <v>7</v>
      </c>
    </row>
    <row r="69" spans="2:18" x14ac:dyDescent="0.3">
      <c r="C69" s="1" t="s">
        <v>1276</v>
      </c>
      <c r="D69" s="67">
        <f t="shared" ref="D69:Q69" si="9">D$65</f>
        <v>396</v>
      </c>
      <c r="E69" s="67">
        <f t="shared" si="9"/>
        <v>460.8</v>
      </c>
      <c r="F69" s="67">
        <f t="shared" si="9"/>
        <v>564</v>
      </c>
      <c r="G69" s="67">
        <f t="shared" si="9"/>
        <v>596.4</v>
      </c>
      <c r="H69" s="67">
        <f t="shared" si="9"/>
        <v>771.85</v>
      </c>
      <c r="I69" s="67">
        <f t="shared" si="9"/>
        <v>1045.4000000000001</v>
      </c>
      <c r="J69" s="67">
        <f t="shared" si="9"/>
        <v>0</v>
      </c>
      <c r="K69" s="67">
        <f t="shared" si="9"/>
        <v>0</v>
      </c>
      <c r="L69" s="67">
        <f t="shared" si="9"/>
        <v>0</v>
      </c>
      <c r="M69" s="67">
        <f t="shared" si="9"/>
        <v>0</v>
      </c>
      <c r="N69" s="67">
        <f t="shared" si="9"/>
        <v>0</v>
      </c>
      <c r="O69" s="67">
        <f t="shared" si="9"/>
        <v>0</v>
      </c>
      <c r="P69" s="67">
        <f t="shared" si="9"/>
        <v>0</v>
      </c>
      <c r="Q69" s="67">
        <f t="shared" si="9"/>
        <v>3834.45</v>
      </c>
    </row>
    <row r="70" spans="2:18" outlineLevel="1" x14ac:dyDescent="0.3">
      <c r="B70" t="s">
        <v>684</v>
      </c>
      <c r="C70" t="s">
        <v>1014</v>
      </c>
      <c r="D70" s="68">
        <v>6779.4</v>
      </c>
      <c r="E70" s="68">
        <v>7868.4</v>
      </c>
      <c r="F70" s="68">
        <v>8291.99</v>
      </c>
      <c r="G70" s="68">
        <v>9412.77</v>
      </c>
      <c r="H70" s="68">
        <v>12587.69</v>
      </c>
      <c r="I70" s="68">
        <v>16667.09</v>
      </c>
      <c r="J70" s="68"/>
      <c r="K70" s="68"/>
      <c r="L70" s="68"/>
      <c r="M70" s="68"/>
      <c r="N70" s="68"/>
      <c r="O70" s="68"/>
      <c r="P70" s="68"/>
      <c r="Q70" s="67">
        <f>SUM($C70:P70)</f>
        <v>61607.34</v>
      </c>
      <c r="R70" s="106">
        <f t="shared" ref="R70:R88" si="10">Q70/$Q$88</f>
        <v>0.69297435839175769</v>
      </c>
    </row>
    <row r="71" spans="2:18" outlineLevel="1" x14ac:dyDescent="0.3">
      <c r="B71" t="s">
        <v>1015</v>
      </c>
      <c r="C71" t="s">
        <v>1016</v>
      </c>
      <c r="D71" s="68">
        <v>210</v>
      </c>
      <c r="E71" s="68"/>
      <c r="F71" s="68">
        <v>100</v>
      </c>
      <c r="G71" s="68">
        <v>25</v>
      </c>
      <c r="H71" s="68">
        <v>125</v>
      </c>
      <c r="I71" s="68">
        <v>25</v>
      </c>
      <c r="J71" s="68"/>
      <c r="K71" s="68"/>
      <c r="L71" s="68"/>
      <c r="M71" s="68"/>
      <c r="N71" s="68"/>
      <c r="O71" s="68"/>
      <c r="P71" s="68"/>
      <c r="Q71" s="67">
        <f>SUM($C71:P71)</f>
        <v>485</v>
      </c>
      <c r="R71" s="106">
        <f t="shared" si="10"/>
        <v>5.4553980713986762E-3</v>
      </c>
    </row>
    <row r="72" spans="2:18" outlineLevel="1" x14ac:dyDescent="0.3">
      <c r="B72" t="s">
        <v>686</v>
      </c>
      <c r="C72" t="s">
        <v>1031</v>
      </c>
      <c r="D72" s="68"/>
      <c r="E72" s="68"/>
      <c r="F72" s="68"/>
      <c r="G72" s="68"/>
      <c r="H72" s="68">
        <v>430.53</v>
      </c>
      <c r="I72" s="68"/>
      <c r="J72" s="68"/>
      <c r="K72" s="68"/>
      <c r="L72" s="68"/>
      <c r="M72" s="68"/>
      <c r="N72" s="68"/>
      <c r="O72" s="68"/>
      <c r="P72" s="68"/>
      <c r="Q72" s="67">
        <f>SUM($C72:P72)</f>
        <v>430.53</v>
      </c>
      <c r="R72" s="106">
        <f t="shared" si="10"/>
        <v>4.8427062508850961E-3</v>
      </c>
    </row>
    <row r="73" spans="2:18" outlineLevel="1" x14ac:dyDescent="0.3">
      <c r="B73" t="s">
        <v>683</v>
      </c>
      <c r="C73" t="s">
        <v>1017</v>
      </c>
      <c r="D73" s="68"/>
      <c r="E73" s="68"/>
      <c r="F73" s="68"/>
      <c r="G73" s="68"/>
      <c r="H73" s="68"/>
      <c r="I73" s="68">
        <v>122.43</v>
      </c>
      <c r="J73" s="68"/>
      <c r="K73" s="68"/>
      <c r="L73" s="68"/>
      <c r="M73" s="68"/>
      <c r="N73" s="68"/>
      <c r="O73" s="68"/>
      <c r="P73" s="68"/>
      <c r="Q73" s="67">
        <f>SUM($C73:P73)</f>
        <v>122.43</v>
      </c>
      <c r="R73" s="106">
        <f t="shared" si="10"/>
        <v>1.3771224451161648E-3</v>
      </c>
    </row>
    <row r="74" spans="2:18" outlineLevel="1" x14ac:dyDescent="0.3">
      <c r="B74" t="s">
        <v>1035</v>
      </c>
      <c r="C74" t="s">
        <v>1036</v>
      </c>
      <c r="D74" s="68"/>
      <c r="E74" s="68">
        <v>17.5</v>
      </c>
      <c r="F74" s="68"/>
      <c r="G74" s="68"/>
      <c r="H74" s="68"/>
      <c r="I74" s="68"/>
      <c r="J74" s="68"/>
      <c r="K74" s="68"/>
      <c r="L74" s="68"/>
      <c r="M74" s="68"/>
      <c r="N74" s="68"/>
      <c r="O74" s="68"/>
      <c r="P74" s="68"/>
      <c r="Q74" s="67">
        <f>SUM($C74:P74)</f>
        <v>17.5</v>
      </c>
      <c r="R74" s="106">
        <f t="shared" si="10"/>
        <v>1.9684426030819964E-4</v>
      </c>
    </row>
    <row r="75" spans="2:18" outlineLevel="1" x14ac:dyDescent="0.3">
      <c r="B75" t="s">
        <v>1037</v>
      </c>
      <c r="C75" t="s">
        <v>1036</v>
      </c>
      <c r="D75" s="68"/>
      <c r="E75" s="68"/>
      <c r="F75" s="68">
        <v>17.5</v>
      </c>
      <c r="G75" s="68">
        <v>17.5</v>
      </c>
      <c r="H75" s="68">
        <v>17.5</v>
      </c>
      <c r="I75" s="68">
        <v>27.5</v>
      </c>
      <c r="J75" s="68"/>
      <c r="K75" s="68"/>
      <c r="L75" s="68"/>
      <c r="M75" s="68"/>
      <c r="N75" s="68"/>
      <c r="O75" s="68"/>
      <c r="P75" s="68"/>
      <c r="Q75" s="67">
        <f>SUM($C75:P75)</f>
        <v>80</v>
      </c>
      <c r="R75" s="106">
        <f t="shared" si="10"/>
        <v>8.9985947569462695E-4</v>
      </c>
    </row>
    <row r="76" spans="2:18" outlineLevel="1" x14ac:dyDescent="0.3">
      <c r="B76" t="s">
        <v>1056</v>
      </c>
      <c r="C76" t="s">
        <v>1057</v>
      </c>
      <c r="D76" s="68"/>
      <c r="E76" s="68">
        <v>5</v>
      </c>
      <c r="F76" s="68">
        <v>5</v>
      </c>
      <c r="G76" s="68">
        <v>5</v>
      </c>
      <c r="H76" s="68">
        <v>5</v>
      </c>
      <c r="I76" s="68">
        <v>5</v>
      </c>
      <c r="J76" s="68"/>
      <c r="K76" s="68"/>
      <c r="L76" s="68"/>
      <c r="M76" s="68"/>
      <c r="N76" s="68"/>
      <c r="O76" s="68"/>
      <c r="P76" s="68"/>
      <c r="Q76" s="67">
        <f>SUM($C76:P76)</f>
        <v>25</v>
      </c>
      <c r="R76" s="106">
        <f t="shared" si="10"/>
        <v>2.8120608615457094E-4</v>
      </c>
    </row>
    <row r="77" spans="2:18" outlineLevel="1" x14ac:dyDescent="0.3">
      <c r="B77" t="s">
        <v>1048</v>
      </c>
      <c r="C77" t="s">
        <v>1049</v>
      </c>
      <c r="D77" s="68"/>
      <c r="E77" s="68"/>
      <c r="F77" s="68">
        <v>5</v>
      </c>
      <c r="G77" s="68"/>
      <c r="H77" s="68">
        <v>25</v>
      </c>
      <c r="I77" s="68"/>
      <c r="J77" s="68"/>
      <c r="K77" s="68"/>
      <c r="L77" s="68"/>
      <c r="M77" s="68"/>
      <c r="N77" s="68"/>
      <c r="O77" s="68"/>
      <c r="P77" s="68"/>
      <c r="Q77" s="67">
        <f>SUM($C77:P77)</f>
        <v>30</v>
      </c>
      <c r="R77" s="106">
        <f t="shared" si="10"/>
        <v>3.3744730338548508E-4</v>
      </c>
    </row>
    <row r="78" spans="2:18" outlineLevel="1" x14ac:dyDescent="0.3">
      <c r="B78" t="s">
        <v>994</v>
      </c>
      <c r="C78" t="s">
        <v>1232</v>
      </c>
      <c r="D78" s="68"/>
      <c r="E78" s="68"/>
      <c r="F78" s="68"/>
      <c r="G78" s="68">
        <v>1644.5500000000002</v>
      </c>
      <c r="H78" s="68">
        <v>2190.17</v>
      </c>
      <c r="I78" s="68">
        <v>2933.7200000000003</v>
      </c>
      <c r="J78" s="68"/>
      <c r="K78" s="68"/>
      <c r="L78" s="68"/>
      <c r="M78" s="68"/>
      <c r="N78" s="68"/>
      <c r="O78" s="68"/>
      <c r="P78" s="68"/>
      <c r="Q78" s="67">
        <f>SUM($C78:P78)</f>
        <v>6768.4400000000005</v>
      </c>
      <c r="R78" s="106">
        <f t="shared" si="10"/>
        <v>7.6133060870881772E-2</v>
      </c>
    </row>
    <row r="79" spans="2:18" outlineLevel="1" x14ac:dyDescent="0.3">
      <c r="B79" t="s">
        <v>1020</v>
      </c>
      <c r="C79" t="s">
        <v>1234</v>
      </c>
      <c r="D79" s="68">
        <v>542.35</v>
      </c>
      <c r="E79" s="68">
        <v>629.47</v>
      </c>
      <c r="F79" s="68">
        <v>663.36</v>
      </c>
      <c r="G79" s="68">
        <v>753.02</v>
      </c>
      <c r="H79" s="68">
        <v>1041.46</v>
      </c>
      <c r="I79" s="68">
        <v>1343.17</v>
      </c>
      <c r="J79" s="68"/>
      <c r="K79" s="68"/>
      <c r="L79" s="68"/>
      <c r="M79" s="68"/>
      <c r="N79" s="68"/>
      <c r="O79" s="68"/>
      <c r="P79" s="68"/>
      <c r="Q79" s="67">
        <f>SUM($C79:P79)</f>
        <v>4972.83</v>
      </c>
      <c r="R79" s="106">
        <f t="shared" si="10"/>
        <v>5.5935602456481395E-2</v>
      </c>
    </row>
    <row r="80" spans="2:18" outlineLevel="1" x14ac:dyDescent="0.3">
      <c r="B80" t="s">
        <v>1235</v>
      </c>
      <c r="C80" t="s">
        <v>1236</v>
      </c>
      <c r="D80" s="68">
        <v>101.68</v>
      </c>
      <c r="E80" s="68">
        <v>118.02</v>
      </c>
      <c r="F80" s="68"/>
      <c r="G80" s="68"/>
      <c r="H80" s="68"/>
      <c r="I80" s="68"/>
      <c r="J80" s="68"/>
      <c r="K80" s="68"/>
      <c r="L80" s="68"/>
      <c r="M80" s="68"/>
      <c r="N80" s="68"/>
      <c r="O80" s="68"/>
      <c r="P80" s="68"/>
      <c r="Q80" s="67">
        <f>SUM($C80:P80)</f>
        <v>219.7</v>
      </c>
      <c r="R80" s="106">
        <f t="shared" si="10"/>
        <v>2.4712390851263691E-3</v>
      </c>
    </row>
    <row r="81" spans="2:19" outlineLevel="1" x14ac:dyDescent="0.3">
      <c r="B81" t="s">
        <v>1050</v>
      </c>
      <c r="C81" t="s">
        <v>1236</v>
      </c>
      <c r="D81" s="68"/>
      <c r="E81" s="68"/>
      <c r="F81" s="68">
        <v>124.37</v>
      </c>
      <c r="G81" s="68">
        <v>141.18</v>
      </c>
      <c r="H81" s="68">
        <v>188.81</v>
      </c>
      <c r="I81" s="68">
        <v>251.84</v>
      </c>
      <c r="J81" s="68"/>
      <c r="K81" s="68"/>
      <c r="L81" s="68"/>
      <c r="M81" s="68"/>
      <c r="N81" s="68"/>
      <c r="O81" s="68"/>
      <c r="P81" s="68"/>
      <c r="Q81" s="67">
        <f>SUM($C81:P81)</f>
        <v>706.2</v>
      </c>
      <c r="R81" s="106">
        <f t="shared" si="10"/>
        <v>7.9435095216943193E-3</v>
      </c>
    </row>
    <row r="82" spans="2:19" outlineLevel="1" x14ac:dyDescent="0.3">
      <c r="B82" t="s">
        <v>996</v>
      </c>
      <c r="C82" t="s">
        <v>1237</v>
      </c>
      <c r="D82" s="68">
        <v>522.54</v>
      </c>
      <c r="E82" s="68">
        <v>594.37</v>
      </c>
      <c r="F82" s="68">
        <v>637.57000000000005</v>
      </c>
      <c r="G82" s="68">
        <v>677.99</v>
      </c>
      <c r="H82" s="68">
        <v>1516.08</v>
      </c>
      <c r="I82" s="68">
        <v>1216.42</v>
      </c>
      <c r="J82" s="68"/>
      <c r="K82" s="68"/>
      <c r="L82" s="68"/>
      <c r="M82" s="68"/>
      <c r="N82" s="68"/>
      <c r="O82" s="68"/>
      <c r="P82" s="68"/>
      <c r="Q82" s="67">
        <f>SUM($C82:P82)</f>
        <v>5164.97</v>
      </c>
      <c r="R82" s="106">
        <f t="shared" si="10"/>
        <v>5.8096839952230972E-2</v>
      </c>
    </row>
    <row r="83" spans="2:19" outlineLevel="1" x14ac:dyDescent="0.3">
      <c r="B83" t="s">
        <v>997</v>
      </c>
      <c r="C83" t="s">
        <v>1238</v>
      </c>
      <c r="D83" s="68">
        <v>37.47</v>
      </c>
      <c r="E83" s="68">
        <v>42.62</v>
      </c>
      <c r="F83" s="68">
        <v>45.72</v>
      </c>
      <c r="G83" s="68">
        <v>48.61</v>
      </c>
      <c r="H83" s="68">
        <v>108.73</v>
      </c>
      <c r="I83" s="68">
        <v>87.22</v>
      </c>
      <c r="J83" s="68"/>
      <c r="K83" s="68"/>
      <c r="L83" s="68"/>
      <c r="M83" s="68"/>
      <c r="N83" s="68"/>
      <c r="O83" s="68"/>
      <c r="P83" s="68"/>
      <c r="Q83" s="67">
        <f>SUM($C83:P83)</f>
        <v>370.37</v>
      </c>
      <c r="R83" s="106">
        <f t="shared" si="10"/>
        <v>4.1660119251627371E-3</v>
      </c>
    </row>
    <row r="84" spans="2:19" outlineLevel="1" x14ac:dyDescent="0.3">
      <c r="B84" t="s">
        <v>998</v>
      </c>
      <c r="C84" t="s">
        <v>1243</v>
      </c>
      <c r="D84" s="68">
        <v>141.81</v>
      </c>
      <c r="E84" s="68">
        <v>168.91</v>
      </c>
      <c r="F84" s="68">
        <v>173.86</v>
      </c>
      <c r="G84" s="68">
        <v>164.41</v>
      </c>
      <c r="H84" s="68">
        <v>377.68</v>
      </c>
      <c r="I84" s="68">
        <v>287.87</v>
      </c>
      <c r="J84" s="68"/>
      <c r="K84" s="68"/>
      <c r="L84" s="68"/>
      <c r="M84" s="68"/>
      <c r="N84" s="68"/>
      <c r="O84" s="68"/>
      <c r="P84" s="68"/>
      <c r="Q84" s="67">
        <f>SUM($C84:P84)</f>
        <v>1314.54</v>
      </c>
      <c r="R84" s="106">
        <f t="shared" si="10"/>
        <v>1.4786265939745186E-2</v>
      </c>
    </row>
    <row r="85" spans="2:19" outlineLevel="1" x14ac:dyDescent="0.3">
      <c r="B85" t="s">
        <v>999</v>
      </c>
      <c r="C85" t="s">
        <v>1239</v>
      </c>
      <c r="D85" s="68">
        <v>129.93</v>
      </c>
      <c r="E85" s="68">
        <v>126.08</v>
      </c>
      <c r="F85" s="68">
        <v>156.12</v>
      </c>
      <c r="G85" s="68">
        <v>224.45</v>
      </c>
      <c r="H85" s="68">
        <v>473.21</v>
      </c>
      <c r="I85" s="68">
        <v>422.93</v>
      </c>
      <c r="J85" s="68"/>
      <c r="K85" s="68"/>
      <c r="L85" s="68"/>
      <c r="M85" s="68"/>
      <c r="N85" s="68"/>
      <c r="O85" s="68"/>
      <c r="P85" s="68"/>
      <c r="Q85" s="67">
        <f>SUM($C85:P85)</f>
        <v>1532.72</v>
      </c>
      <c r="R85" s="106">
        <f t="shared" si="10"/>
        <v>1.7240407694833357E-2</v>
      </c>
    </row>
    <row r="86" spans="2:19" outlineLevel="1" x14ac:dyDescent="0.3">
      <c r="B86" t="s">
        <v>1000</v>
      </c>
      <c r="C86" t="s">
        <v>1240</v>
      </c>
      <c r="D86" s="68">
        <v>25.67</v>
      </c>
      <c r="E86" s="68">
        <v>29.2</v>
      </c>
      <c r="F86" s="68">
        <v>31.33</v>
      </c>
      <c r="G86" s="68">
        <v>33.31</v>
      </c>
      <c r="H86" s="68">
        <v>74.489999999999995</v>
      </c>
      <c r="I86" s="68">
        <v>59.77</v>
      </c>
      <c r="J86" s="68"/>
      <c r="K86" s="68"/>
      <c r="L86" s="68"/>
      <c r="M86" s="68"/>
      <c r="N86" s="68"/>
      <c r="O86" s="68"/>
      <c r="P86" s="68"/>
      <c r="Q86" s="67">
        <f>SUM($C86:P86)</f>
        <v>253.77</v>
      </c>
      <c r="R86" s="106">
        <f t="shared" si="10"/>
        <v>2.8544667393378188E-3</v>
      </c>
    </row>
    <row r="87" spans="2:19" outlineLevel="1" x14ac:dyDescent="0.3">
      <c r="B87" t="s">
        <v>1241</v>
      </c>
      <c r="C87" t="s">
        <v>1242</v>
      </c>
      <c r="D87" s="68">
        <v>485.76</v>
      </c>
      <c r="E87" s="68">
        <v>552.54</v>
      </c>
      <c r="F87" s="68">
        <v>592.69000000000005</v>
      </c>
      <c r="G87" s="68">
        <v>630.27</v>
      </c>
      <c r="H87" s="68">
        <v>1409.35</v>
      </c>
      <c r="I87" s="68">
        <v>1130.82</v>
      </c>
      <c r="J87" s="68"/>
      <c r="K87" s="68"/>
      <c r="L87" s="68"/>
      <c r="M87" s="68"/>
      <c r="N87" s="68"/>
      <c r="O87" s="68"/>
      <c r="P87" s="68"/>
      <c r="Q87" s="67">
        <f>SUM($C87:P87)</f>
        <v>4801.43</v>
      </c>
      <c r="R87" s="106">
        <f t="shared" si="10"/>
        <v>5.400765352980566E-2</v>
      </c>
    </row>
    <row r="88" spans="2:19" x14ac:dyDescent="0.3">
      <c r="C88" s="1" t="s">
        <v>1277</v>
      </c>
      <c r="D88" s="67">
        <f t="shared" ref="D88:Q88" si="11">SUM(D70:D87)</f>
        <v>8976.61</v>
      </c>
      <c r="E88" s="67">
        <f t="shared" si="11"/>
        <v>10152.11</v>
      </c>
      <c r="F88" s="67">
        <f t="shared" si="11"/>
        <v>10844.510000000002</v>
      </c>
      <c r="G88" s="67">
        <f t="shared" si="11"/>
        <v>13778.060000000001</v>
      </c>
      <c r="H88" s="67">
        <f t="shared" si="11"/>
        <v>20570.700000000004</v>
      </c>
      <c r="I88" s="67">
        <f t="shared" si="11"/>
        <v>24580.780000000006</v>
      </c>
      <c r="J88" s="67">
        <f t="shared" si="11"/>
        <v>0</v>
      </c>
      <c r="K88" s="67">
        <f t="shared" si="11"/>
        <v>0</v>
      </c>
      <c r="L88" s="67">
        <f t="shared" si="11"/>
        <v>0</v>
      </c>
      <c r="M88" s="67">
        <f t="shared" si="11"/>
        <v>0</v>
      </c>
      <c r="N88" s="67">
        <f t="shared" si="11"/>
        <v>0</v>
      </c>
      <c r="O88" s="67">
        <f t="shared" si="11"/>
        <v>0</v>
      </c>
      <c r="P88" s="67">
        <f t="shared" si="11"/>
        <v>0</v>
      </c>
      <c r="Q88" s="67">
        <f t="shared" si="11"/>
        <v>88902.76999999999</v>
      </c>
      <c r="R88" s="106">
        <f t="shared" si="10"/>
        <v>1</v>
      </c>
      <c r="S88">
        <f>COUNTIF($D88:$P88,"&lt;&gt;0")</f>
        <v>6</v>
      </c>
    </row>
    <row r="90" spans="2:19" x14ac:dyDescent="0.3">
      <c r="B90" t="s">
        <v>651</v>
      </c>
      <c r="C90" t="s">
        <v>1301</v>
      </c>
      <c r="D90" s="3" t="s">
        <v>1096</v>
      </c>
      <c r="E90" s="3" t="s">
        <v>1097</v>
      </c>
      <c r="F90" s="3" t="s">
        <v>1098</v>
      </c>
      <c r="G90" s="3" t="s">
        <v>1099</v>
      </c>
      <c r="H90" s="3" t="s">
        <v>1100</v>
      </c>
      <c r="I90" s="3" t="s">
        <v>1101</v>
      </c>
      <c r="J90" s="3" t="s">
        <v>1102</v>
      </c>
      <c r="K90" s="3" t="s">
        <v>1103</v>
      </c>
      <c r="L90" s="3" t="s">
        <v>1104</v>
      </c>
      <c r="M90" s="3" t="s">
        <v>1105</v>
      </c>
      <c r="N90" s="3" t="s">
        <v>1106</v>
      </c>
      <c r="O90" s="3" t="s">
        <v>1107</v>
      </c>
      <c r="P90" s="3" t="s">
        <v>1108</v>
      </c>
      <c r="Q90" s="57" t="s">
        <v>218</v>
      </c>
      <c r="R90" s="57" t="s">
        <v>1244</v>
      </c>
    </row>
    <row r="91" spans="2:19" outlineLevel="1" x14ac:dyDescent="0.3">
      <c r="B91" t="s">
        <v>1026</v>
      </c>
      <c r="C91" t="s">
        <v>892</v>
      </c>
      <c r="D91" s="68">
        <v>376.8</v>
      </c>
      <c r="E91" s="68">
        <v>371.2</v>
      </c>
      <c r="F91" s="68">
        <v>393.6</v>
      </c>
      <c r="G91" s="68">
        <v>454.6</v>
      </c>
      <c r="H91" s="68">
        <v>487.6</v>
      </c>
      <c r="I91" s="68">
        <v>560.4</v>
      </c>
      <c r="J91" s="68"/>
      <c r="K91" s="68"/>
      <c r="L91" s="68"/>
      <c r="M91" s="68"/>
      <c r="N91" s="68"/>
      <c r="O91" s="68"/>
      <c r="P91" s="68"/>
      <c r="Q91" s="67">
        <f>SUM($C91:P91)</f>
        <v>2644.2</v>
      </c>
    </row>
    <row r="92" spans="2:19" outlineLevel="1" x14ac:dyDescent="0.3">
      <c r="B92" t="s">
        <v>1028</v>
      </c>
      <c r="C92" t="s">
        <v>892</v>
      </c>
      <c r="D92" s="68"/>
      <c r="E92" s="68"/>
      <c r="F92" s="68"/>
      <c r="G92" s="68">
        <v>10</v>
      </c>
      <c r="H92" s="68"/>
      <c r="I92" s="68">
        <v>8</v>
      </c>
      <c r="J92" s="68"/>
      <c r="K92" s="68"/>
      <c r="L92" s="68"/>
      <c r="M92" s="68"/>
      <c r="N92" s="68"/>
      <c r="O92" s="68"/>
      <c r="P92" s="68"/>
      <c r="Q92" s="67">
        <f>SUM($C92:P92)</f>
        <v>18</v>
      </c>
    </row>
    <row r="93" spans="2:19" outlineLevel="1" x14ac:dyDescent="0.3">
      <c r="B93" t="s">
        <v>1045</v>
      </c>
      <c r="C93" t="s">
        <v>892</v>
      </c>
      <c r="D93" s="68"/>
      <c r="E93" s="68"/>
      <c r="F93" s="68"/>
      <c r="G93" s="68">
        <v>15</v>
      </c>
      <c r="H93" s="68">
        <v>20</v>
      </c>
      <c r="I93" s="68"/>
      <c r="J93" s="68"/>
      <c r="K93" s="68"/>
      <c r="L93" s="68"/>
      <c r="M93" s="68"/>
      <c r="N93" s="68"/>
      <c r="O93" s="68"/>
      <c r="P93" s="68"/>
      <c r="Q93" s="67">
        <f>SUM($C93:P93)</f>
        <v>35</v>
      </c>
    </row>
    <row r="94" spans="2:19" outlineLevel="1" x14ac:dyDescent="0.3">
      <c r="B94" t="s">
        <v>1032</v>
      </c>
      <c r="C94" t="s">
        <v>892</v>
      </c>
      <c r="D94" s="68"/>
      <c r="E94" s="68"/>
      <c r="F94" s="68"/>
      <c r="G94" s="68">
        <v>3</v>
      </c>
      <c r="H94" s="68"/>
      <c r="I94" s="68">
        <v>20</v>
      </c>
      <c r="J94" s="68"/>
      <c r="K94" s="68"/>
      <c r="L94" s="68"/>
      <c r="M94" s="68"/>
      <c r="N94" s="68"/>
      <c r="O94" s="68"/>
      <c r="P94" s="68"/>
      <c r="Q94" s="67">
        <f>SUM($C94:P94)</f>
        <v>23</v>
      </c>
    </row>
    <row r="95" spans="2:19" x14ac:dyDescent="0.3">
      <c r="C95" s="1" t="s">
        <v>1276</v>
      </c>
      <c r="D95" s="67">
        <f t="shared" ref="D95:Q95" si="12">D$91</f>
        <v>376.8</v>
      </c>
      <c r="E95" s="67">
        <f t="shared" si="12"/>
        <v>371.2</v>
      </c>
      <c r="F95" s="67">
        <f t="shared" si="12"/>
        <v>393.6</v>
      </c>
      <c r="G95" s="67">
        <f t="shared" si="12"/>
        <v>454.6</v>
      </c>
      <c r="H95" s="67">
        <f t="shared" si="12"/>
        <v>487.6</v>
      </c>
      <c r="I95" s="67">
        <f t="shared" si="12"/>
        <v>560.4</v>
      </c>
      <c r="J95" s="67">
        <f t="shared" si="12"/>
        <v>0</v>
      </c>
      <c r="K95" s="67">
        <f t="shared" si="12"/>
        <v>0</v>
      </c>
      <c r="L95" s="67">
        <f t="shared" si="12"/>
        <v>0</v>
      </c>
      <c r="M95" s="67">
        <f t="shared" si="12"/>
        <v>0</v>
      </c>
      <c r="N95" s="67">
        <f t="shared" si="12"/>
        <v>0</v>
      </c>
      <c r="O95" s="67">
        <f t="shared" si="12"/>
        <v>0</v>
      </c>
      <c r="P95" s="67">
        <f t="shared" si="12"/>
        <v>0</v>
      </c>
      <c r="Q95" s="67">
        <f t="shared" si="12"/>
        <v>2644.2</v>
      </c>
    </row>
    <row r="96" spans="2:19" outlineLevel="1" x14ac:dyDescent="0.3">
      <c r="B96" t="s">
        <v>684</v>
      </c>
      <c r="C96" t="s">
        <v>1014</v>
      </c>
      <c r="D96" s="68">
        <v>6257.2</v>
      </c>
      <c r="E96" s="68">
        <v>6440.38</v>
      </c>
      <c r="F96" s="68">
        <v>5920.38</v>
      </c>
      <c r="G96" s="68">
        <v>7561.95</v>
      </c>
      <c r="H96" s="68">
        <v>8973.7099999999991</v>
      </c>
      <c r="I96" s="68">
        <v>9751.41</v>
      </c>
      <c r="J96" s="68"/>
      <c r="K96" s="68"/>
      <c r="L96" s="68"/>
      <c r="M96" s="68"/>
      <c r="N96" s="68"/>
      <c r="O96" s="68"/>
      <c r="P96" s="68"/>
      <c r="Q96" s="67">
        <f>SUM($C96:P96)</f>
        <v>44905.03</v>
      </c>
      <c r="R96" s="106">
        <f t="shared" ref="R96:R113" si="13">Q96/$Q$113</f>
        <v>0.69901389371882616</v>
      </c>
    </row>
    <row r="97" spans="2:18" outlineLevel="1" x14ac:dyDescent="0.3">
      <c r="B97" t="s">
        <v>1015</v>
      </c>
      <c r="C97" t="s">
        <v>1016</v>
      </c>
      <c r="D97" s="68">
        <v>220</v>
      </c>
      <c r="E97" s="68"/>
      <c r="F97" s="68"/>
      <c r="G97" s="68"/>
      <c r="H97" s="68"/>
      <c r="I97" s="68"/>
      <c r="J97" s="68"/>
      <c r="K97" s="68"/>
      <c r="L97" s="68"/>
      <c r="M97" s="68"/>
      <c r="N97" s="68"/>
      <c r="O97" s="68"/>
      <c r="P97" s="68"/>
      <c r="Q97" s="67">
        <f>SUM($C97:P97)</f>
        <v>220</v>
      </c>
      <c r="R97" s="106">
        <f t="shared" si="13"/>
        <v>3.4246287468940951E-3</v>
      </c>
    </row>
    <row r="98" spans="2:18" outlineLevel="1" x14ac:dyDescent="0.3">
      <c r="B98" t="s">
        <v>686</v>
      </c>
      <c r="C98" t="s">
        <v>1031</v>
      </c>
      <c r="D98" s="68"/>
      <c r="E98" s="68"/>
      <c r="F98" s="68"/>
      <c r="G98" s="68">
        <v>44.85</v>
      </c>
      <c r="H98" s="68"/>
      <c r="I98" s="68">
        <v>290.2</v>
      </c>
      <c r="J98" s="68"/>
      <c r="K98" s="68"/>
      <c r="L98" s="68"/>
      <c r="M98" s="68"/>
      <c r="N98" s="68"/>
      <c r="O98" s="68"/>
      <c r="P98" s="68"/>
      <c r="Q98" s="67">
        <f>SUM($C98:P98)</f>
        <v>335.05</v>
      </c>
      <c r="R98" s="106">
        <f t="shared" si="13"/>
        <v>5.2155539165766665E-3</v>
      </c>
    </row>
    <row r="99" spans="2:18" outlineLevel="1" x14ac:dyDescent="0.3">
      <c r="B99" t="s">
        <v>683</v>
      </c>
      <c r="C99" t="s">
        <v>1017</v>
      </c>
      <c r="D99" s="68"/>
      <c r="E99" s="68"/>
      <c r="F99" s="68"/>
      <c r="G99" s="68">
        <v>145.1</v>
      </c>
      <c r="H99" s="68"/>
      <c r="I99" s="68">
        <v>118.28</v>
      </c>
      <c r="J99" s="68"/>
      <c r="K99" s="68"/>
      <c r="L99" s="68"/>
      <c r="M99" s="68"/>
      <c r="N99" s="68"/>
      <c r="O99" s="68"/>
      <c r="P99" s="68"/>
      <c r="Q99" s="67">
        <f>SUM($C99:P99)</f>
        <v>263.38</v>
      </c>
      <c r="R99" s="106">
        <f t="shared" si="13"/>
        <v>4.0999032698043943E-3</v>
      </c>
    </row>
    <row r="100" spans="2:18" outlineLevel="1" x14ac:dyDescent="0.3">
      <c r="B100" t="s">
        <v>685</v>
      </c>
      <c r="C100" t="s">
        <v>1044</v>
      </c>
      <c r="D100" s="68"/>
      <c r="E100" s="68"/>
      <c r="F100" s="68"/>
      <c r="G100" s="68">
        <v>87.06</v>
      </c>
      <c r="H100" s="68">
        <v>116.08</v>
      </c>
      <c r="I100" s="68"/>
      <c r="J100" s="68"/>
      <c r="K100" s="68"/>
      <c r="L100" s="68"/>
      <c r="M100" s="68"/>
      <c r="N100" s="68"/>
      <c r="O100" s="68"/>
      <c r="P100" s="68"/>
      <c r="Q100" s="67">
        <f>SUM($C100:P100)</f>
        <v>203.14</v>
      </c>
      <c r="R100" s="106">
        <f t="shared" si="13"/>
        <v>3.1621776529275748E-3</v>
      </c>
    </row>
    <row r="101" spans="2:18" outlineLevel="1" x14ac:dyDescent="0.3">
      <c r="B101" t="s">
        <v>1035</v>
      </c>
      <c r="C101" t="s">
        <v>1036</v>
      </c>
      <c r="D101" s="68"/>
      <c r="E101" s="68">
        <v>10</v>
      </c>
      <c r="F101" s="68"/>
      <c r="G101" s="68"/>
      <c r="H101" s="68"/>
      <c r="I101" s="68"/>
      <c r="J101" s="68"/>
      <c r="K101" s="68"/>
      <c r="L101" s="68"/>
      <c r="M101" s="68"/>
      <c r="N101" s="68"/>
      <c r="O101" s="68"/>
      <c r="P101" s="68"/>
      <c r="Q101" s="67">
        <f>SUM($C101:P101)</f>
        <v>10</v>
      </c>
      <c r="R101" s="106">
        <f t="shared" si="13"/>
        <v>1.5566494304064069E-4</v>
      </c>
    </row>
    <row r="102" spans="2:18" outlineLevel="1" x14ac:dyDescent="0.3">
      <c r="B102" t="s">
        <v>1037</v>
      </c>
      <c r="C102" t="s">
        <v>1036</v>
      </c>
      <c r="D102" s="68"/>
      <c r="E102" s="68"/>
      <c r="F102" s="68">
        <v>10</v>
      </c>
      <c r="G102" s="68">
        <v>10</v>
      </c>
      <c r="H102" s="68">
        <v>10</v>
      </c>
      <c r="I102" s="68">
        <v>10</v>
      </c>
      <c r="J102" s="68"/>
      <c r="K102" s="68"/>
      <c r="L102" s="68"/>
      <c r="M102" s="68"/>
      <c r="N102" s="68"/>
      <c r="O102" s="68"/>
      <c r="P102" s="68"/>
      <c r="Q102" s="67">
        <f>SUM($C102:P102)</f>
        <v>40</v>
      </c>
      <c r="R102" s="106">
        <f t="shared" si="13"/>
        <v>6.2265977216256275E-4</v>
      </c>
    </row>
    <row r="103" spans="2:18" outlineLevel="1" x14ac:dyDescent="0.3">
      <c r="B103" t="s">
        <v>994</v>
      </c>
      <c r="C103" t="s">
        <v>1232</v>
      </c>
      <c r="D103" s="68"/>
      <c r="E103" s="68"/>
      <c r="F103" s="68"/>
      <c r="G103" s="68">
        <v>1324.22</v>
      </c>
      <c r="H103" s="68">
        <v>1526.75</v>
      </c>
      <c r="I103" s="68">
        <v>1674.5299999999997</v>
      </c>
      <c r="J103" s="68"/>
      <c r="K103" s="68"/>
      <c r="L103" s="68"/>
      <c r="M103" s="68"/>
      <c r="N103" s="68"/>
      <c r="O103" s="68"/>
      <c r="P103" s="68"/>
      <c r="Q103" s="67">
        <f>SUM($C103:P103)</f>
        <v>4525.5</v>
      </c>
      <c r="R103" s="106">
        <f t="shared" si="13"/>
        <v>7.0446169973041942E-2</v>
      </c>
    </row>
    <row r="104" spans="2:18" outlineLevel="1" x14ac:dyDescent="0.3">
      <c r="B104" t="s">
        <v>1020</v>
      </c>
      <c r="C104" t="s">
        <v>1234</v>
      </c>
      <c r="D104" s="68">
        <v>500.58</v>
      </c>
      <c r="E104" s="68">
        <v>515.24</v>
      </c>
      <c r="F104" s="68">
        <v>473.64</v>
      </c>
      <c r="G104" s="68">
        <v>620.15</v>
      </c>
      <c r="H104" s="68">
        <v>717.89</v>
      </c>
      <c r="I104" s="68">
        <v>812.79</v>
      </c>
      <c r="J104" s="68"/>
      <c r="K104" s="68"/>
      <c r="L104" s="68"/>
      <c r="M104" s="68"/>
      <c r="N104" s="68"/>
      <c r="O104" s="68"/>
      <c r="P104" s="68"/>
      <c r="Q104" s="67">
        <f>SUM($C104:P104)</f>
        <v>3640.29</v>
      </c>
      <c r="R104" s="106">
        <f t="shared" si="13"/>
        <v>5.6666553550141392E-2</v>
      </c>
    </row>
    <row r="105" spans="2:18" outlineLevel="1" x14ac:dyDescent="0.3">
      <c r="B105" t="s">
        <v>1235</v>
      </c>
      <c r="C105" t="s">
        <v>1236</v>
      </c>
      <c r="D105" s="68">
        <v>93.86</v>
      </c>
      <c r="E105" s="68">
        <v>96.61</v>
      </c>
      <c r="F105" s="68"/>
      <c r="G105" s="68"/>
      <c r="H105" s="68"/>
      <c r="I105" s="68"/>
      <c r="J105" s="68"/>
      <c r="K105" s="68"/>
      <c r="L105" s="68"/>
      <c r="M105" s="68"/>
      <c r="N105" s="68"/>
      <c r="O105" s="68"/>
      <c r="P105" s="68"/>
      <c r="Q105" s="67">
        <f>SUM($C105:P105)</f>
        <v>190.47</v>
      </c>
      <c r="R105" s="106">
        <f t="shared" si="13"/>
        <v>2.964950170095083E-3</v>
      </c>
    </row>
    <row r="106" spans="2:18" outlineLevel="1" x14ac:dyDescent="0.3">
      <c r="B106" t="s">
        <v>1050</v>
      </c>
      <c r="C106" t="s">
        <v>1236</v>
      </c>
      <c r="D106" s="68"/>
      <c r="E106" s="68"/>
      <c r="F106" s="68">
        <v>88.81</v>
      </c>
      <c r="G106" s="68">
        <v>115.6</v>
      </c>
      <c r="H106" s="68">
        <v>134.6</v>
      </c>
      <c r="I106" s="68">
        <v>148.05000000000001</v>
      </c>
      <c r="J106" s="68"/>
      <c r="K106" s="68"/>
      <c r="L106" s="68"/>
      <c r="M106" s="68"/>
      <c r="N106" s="68"/>
      <c r="O106" s="68"/>
      <c r="P106" s="68"/>
      <c r="Q106" s="67">
        <f>SUM($C106:P106)</f>
        <v>487.06</v>
      </c>
      <c r="R106" s="106">
        <f t="shared" si="13"/>
        <v>7.5818167157374458E-3</v>
      </c>
    </row>
    <row r="107" spans="2:18" outlineLevel="1" x14ac:dyDescent="0.3">
      <c r="B107" t="s">
        <v>996</v>
      </c>
      <c r="C107" t="s">
        <v>1237</v>
      </c>
      <c r="D107" s="68">
        <v>487.74</v>
      </c>
      <c r="E107" s="68">
        <v>484.96</v>
      </c>
      <c r="F107" s="68">
        <v>445.81</v>
      </c>
      <c r="G107" s="68">
        <v>560.17999999999995</v>
      </c>
      <c r="H107" s="68">
        <v>1157.3699999999999</v>
      </c>
      <c r="I107" s="68">
        <v>759.34</v>
      </c>
      <c r="J107" s="68"/>
      <c r="K107" s="68"/>
      <c r="L107" s="68"/>
      <c r="M107" s="68"/>
      <c r="N107" s="68"/>
      <c r="O107" s="68"/>
      <c r="P107" s="68"/>
      <c r="Q107" s="67">
        <f>SUM($C107:P107)</f>
        <v>3895.4</v>
      </c>
      <c r="R107" s="106">
        <f t="shared" si="13"/>
        <v>6.0637721912051176E-2</v>
      </c>
    </row>
    <row r="108" spans="2:18" outlineLevel="1" x14ac:dyDescent="0.3">
      <c r="B108" t="s">
        <v>997</v>
      </c>
      <c r="C108" t="s">
        <v>1238</v>
      </c>
      <c r="D108" s="68">
        <v>34.97</v>
      </c>
      <c r="E108" s="68">
        <v>34.770000000000003</v>
      </c>
      <c r="F108" s="68">
        <v>31.96</v>
      </c>
      <c r="G108" s="68">
        <v>40.17</v>
      </c>
      <c r="H108" s="68">
        <v>83</v>
      </c>
      <c r="I108" s="68">
        <v>54.46</v>
      </c>
      <c r="J108" s="68"/>
      <c r="K108" s="68"/>
      <c r="L108" s="68"/>
      <c r="M108" s="68"/>
      <c r="N108" s="68"/>
      <c r="O108" s="68"/>
      <c r="P108" s="68"/>
      <c r="Q108" s="67">
        <f>SUM($C108:P108)</f>
        <v>279.33</v>
      </c>
      <c r="R108" s="106">
        <f t="shared" si="13"/>
        <v>4.3481888539542157E-3</v>
      </c>
    </row>
    <row r="109" spans="2:18" outlineLevel="1" x14ac:dyDescent="0.3">
      <c r="B109" t="s">
        <v>998</v>
      </c>
      <c r="C109" t="s">
        <v>1243</v>
      </c>
      <c r="D109" s="68">
        <v>174.88</v>
      </c>
      <c r="E109" s="68">
        <v>173.89</v>
      </c>
      <c r="F109" s="68">
        <v>159.85</v>
      </c>
      <c r="G109" s="68">
        <v>200.86</v>
      </c>
      <c r="H109" s="68">
        <v>414.98</v>
      </c>
      <c r="I109" s="68">
        <v>252.54</v>
      </c>
      <c r="J109" s="68"/>
      <c r="K109" s="68"/>
      <c r="L109" s="68"/>
      <c r="M109" s="68"/>
      <c r="N109" s="68"/>
      <c r="O109" s="68"/>
      <c r="P109" s="68"/>
      <c r="Q109" s="67">
        <f>SUM($C109:P109)</f>
        <v>1377</v>
      </c>
      <c r="R109" s="106">
        <f t="shared" si="13"/>
        <v>2.1435062656696223E-2</v>
      </c>
    </row>
    <row r="110" spans="2:18" outlineLevel="1" x14ac:dyDescent="0.3">
      <c r="B110" t="s">
        <v>999</v>
      </c>
      <c r="C110" t="s">
        <v>1239</v>
      </c>
      <c r="D110" s="68"/>
      <c r="E110" s="68"/>
      <c r="F110" s="68"/>
      <c r="G110" s="68"/>
      <c r="H110" s="68"/>
      <c r="I110" s="68">
        <v>56.27</v>
      </c>
      <c r="J110" s="68"/>
      <c r="K110" s="68"/>
      <c r="L110" s="68"/>
      <c r="M110" s="68"/>
      <c r="N110" s="68"/>
      <c r="O110" s="68"/>
      <c r="P110" s="68"/>
      <c r="Q110" s="67">
        <f>SUM($C110:P110)</f>
        <v>56.27</v>
      </c>
      <c r="R110" s="106">
        <f t="shared" si="13"/>
        <v>8.7592663448968525E-4</v>
      </c>
    </row>
    <row r="111" spans="2:18" outlineLevel="1" x14ac:dyDescent="0.3">
      <c r="B111" t="s">
        <v>1000</v>
      </c>
      <c r="C111" t="s">
        <v>1240</v>
      </c>
      <c r="D111" s="68">
        <v>23.97</v>
      </c>
      <c r="E111" s="68">
        <v>23.83</v>
      </c>
      <c r="F111" s="68">
        <v>21.9</v>
      </c>
      <c r="G111" s="68">
        <v>27.52</v>
      </c>
      <c r="H111" s="68">
        <v>56.87</v>
      </c>
      <c r="I111" s="68">
        <v>37.31</v>
      </c>
      <c r="J111" s="68"/>
      <c r="K111" s="68"/>
      <c r="L111" s="68"/>
      <c r="M111" s="68"/>
      <c r="N111" s="68"/>
      <c r="O111" s="68"/>
      <c r="P111" s="68"/>
      <c r="Q111" s="67">
        <f>SUM($C111:P111)</f>
        <v>191.39999999999998</v>
      </c>
      <c r="R111" s="106">
        <f t="shared" si="13"/>
        <v>2.9794270097978624E-3</v>
      </c>
    </row>
    <row r="112" spans="2:18" outlineLevel="1" x14ac:dyDescent="0.3">
      <c r="B112" t="s">
        <v>1241</v>
      </c>
      <c r="C112" t="s">
        <v>1242</v>
      </c>
      <c r="D112" s="68">
        <v>453.4</v>
      </c>
      <c r="E112" s="68">
        <v>450.83</v>
      </c>
      <c r="F112" s="68">
        <v>414.43</v>
      </c>
      <c r="G112" s="68">
        <v>520.75</v>
      </c>
      <c r="H112" s="68">
        <v>1075.9100000000001</v>
      </c>
      <c r="I112" s="68">
        <v>705.9</v>
      </c>
      <c r="J112" s="68"/>
      <c r="K112" s="68"/>
      <c r="L112" s="68"/>
      <c r="M112" s="68"/>
      <c r="N112" s="68"/>
      <c r="O112" s="68"/>
      <c r="P112" s="68"/>
      <c r="Q112" s="67">
        <f>SUM($C112:P112)</f>
        <v>3621.2200000000003</v>
      </c>
      <c r="R112" s="106">
        <f t="shared" si="13"/>
        <v>5.6369700503762894E-2</v>
      </c>
    </row>
    <row r="113" spans="2:19" x14ac:dyDescent="0.3">
      <c r="C113" s="1" t="s">
        <v>1277</v>
      </c>
      <c r="D113" s="67">
        <f t="shared" ref="D113:Q113" si="14">SUM(D96:D112)</f>
        <v>8246.6</v>
      </c>
      <c r="E113" s="67">
        <f t="shared" si="14"/>
        <v>8230.51</v>
      </c>
      <c r="F113" s="67">
        <f t="shared" si="14"/>
        <v>7566.7800000000016</v>
      </c>
      <c r="G113" s="67">
        <f t="shared" si="14"/>
        <v>11258.410000000002</v>
      </c>
      <c r="H113" s="67">
        <f t="shared" si="14"/>
        <v>14267.159999999998</v>
      </c>
      <c r="I113" s="67">
        <f t="shared" si="14"/>
        <v>14671.080000000002</v>
      </c>
      <c r="J113" s="67">
        <f t="shared" si="14"/>
        <v>0</v>
      </c>
      <c r="K113" s="67">
        <f t="shared" si="14"/>
        <v>0</v>
      </c>
      <c r="L113" s="67">
        <f t="shared" si="14"/>
        <v>0</v>
      </c>
      <c r="M113" s="67">
        <f t="shared" si="14"/>
        <v>0</v>
      </c>
      <c r="N113" s="67">
        <f t="shared" si="14"/>
        <v>0</v>
      </c>
      <c r="O113" s="67">
        <f t="shared" si="14"/>
        <v>0</v>
      </c>
      <c r="P113" s="67">
        <f t="shared" si="14"/>
        <v>0</v>
      </c>
      <c r="Q113" s="67">
        <f t="shared" si="14"/>
        <v>64240.54</v>
      </c>
      <c r="R113" s="106">
        <f t="shared" si="13"/>
        <v>1</v>
      </c>
      <c r="S113">
        <f>COUNTIF($D113:$P113,"&lt;&gt;0")</f>
        <v>6</v>
      </c>
    </row>
    <row r="115" spans="2:19" x14ac:dyDescent="0.3">
      <c r="B115" t="s">
        <v>663</v>
      </c>
      <c r="C115" t="s">
        <v>1302</v>
      </c>
      <c r="D115" s="3" t="s">
        <v>1096</v>
      </c>
      <c r="E115" s="3" t="s">
        <v>1097</v>
      </c>
      <c r="F115" s="3" t="s">
        <v>1098</v>
      </c>
      <c r="G115" s="3" t="s">
        <v>1099</v>
      </c>
      <c r="H115" s="3" t="s">
        <v>1100</v>
      </c>
      <c r="I115" s="3" t="s">
        <v>1101</v>
      </c>
      <c r="J115" s="3" t="s">
        <v>1102</v>
      </c>
      <c r="K115" s="3" t="s">
        <v>1103</v>
      </c>
      <c r="L115" s="3" t="s">
        <v>1104</v>
      </c>
      <c r="M115" s="3" t="s">
        <v>1105</v>
      </c>
      <c r="N115" s="3" t="s">
        <v>1106</v>
      </c>
      <c r="O115" s="3" t="s">
        <v>1107</v>
      </c>
      <c r="P115" s="3" t="s">
        <v>1108</v>
      </c>
      <c r="Q115" s="57" t="s">
        <v>218</v>
      </c>
      <c r="R115" s="57" t="s">
        <v>1244</v>
      </c>
    </row>
    <row r="116" spans="2:19" outlineLevel="1" x14ac:dyDescent="0.3">
      <c r="B116" t="s">
        <v>1026</v>
      </c>
      <c r="C116" t="s">
        <v>892</v>
      </c>
      <c r="D116" s="68"/>
      <c r="E116" s="68"/>
      <c r="F116" s="68">
        <v>165.6</v>
      </c>
      <c r="G116" s="68">
        <v>247.4</v>
      </c>
      <c r="H116" s="68">
        <v>398.4</v>
      </c>
      <c r="I116" s="68">
        <v>397.8</v>
      </c>
      <c r="J116" s="68"/>
      <c r="K116" s="68"/>
      <c r="L116" s="68"/>
      <c r="M116" s="68"/>
      <c r="N116" s="68"/>
      <c r="O116" s="68"/>
      <c r="P116" s="68"/>
      <c r="Q116" s="67">
        <f>SUM($C116:P116)</f>
        <v>1209.2</v>
      </c>
    </row>
    <row r="117" spans="2:19" outlineLevel="1" x14ac:dyDescent="0.3">
      <c r="B117" t="s">
        <v>1032</v>
      </c>
      <c r="C117" t="s">
        <v>892</v>
      </c>
      <c r="D117" s="68"/>
      <c r="E117" s="68"/>
      <c r="F117" s="68"/>
      <c r="G117" s="68">
        <v>8</v>
      </c>
      <c r="H117" s="68"/>
      <c r="I117" s="68"/>
      <c r="J117" s="68"/>
      <c r="K117" s="68"/>
      <c r="L117" s="68"/>
      <c r="M117" s="68"/>
      <c r="N117" s="68"/>
      <c r="O117" s="68"/>
      <c r="P117" s="68"/>
      <c r="Q117" s="67">
        <f>SUM($C117:P117)</f>
        <v>8</v>
      </c>
    </row>
    <row r="118" spans="2:19" outlineLevel="1" x14ac:dyDescent="0.3">
      <c r="B118" t="s">
        <v>1028</v>
      </c>
      <c r="C118" t="s">
        <v>892</v>
      </c>
      <c r="D118" s="68"/>
      <c r="E118" s="68"/>
      <c r="F118" s="68"/>
      <c r="G118" s="68"/>
      <c r="H118" s="68">
        <v>20</v>
      </c>
      <c r="I118" s="68">
        <v>4</v>
      </c>
      <c r="J118" s="68"/>
      <c r="K118" s="68"/>
      <c r="L118" s="68"/>
      <c r="M118" s="68"/>
      <c r="N118" s="68"/>
      <c r="O118" s="68"/>
      <c r="P118" s="68"/>
      <c r="Q118" s="67">
        <f>SUM($C118:P118)</f>
        <v>24</v>
      </c>
    </row>
    <row r="119" spans="2:19" x14ac:dyDescent="0.3">
      <c r="C119" s="1" t="s">
        <v>1276</v>
      </c>
      <c r="D119" s="67">
        <f t="shared" ref="D119:Q119" si="15">D$116</f>
        <v>0</v>
      </c>
      <c r="E119" s="67">
        <f t="shared" si="15"/>
        <v>0</v>
      </c>
      <c r="F119" s="67">
        <f t="shared" si="15"/>
        <v>165.6</v>
      </c>
      <c r="G119" s="67">
        <f t="shared" si="15"/>
        <v>247.4</v>
      </c>
      <c r="H119" s="67">
        <f t="shared" si="15"/>
        <v>398.4</v>
      </c>
      <c r="I119" s="67">
        <f t="shared" si="15"/>
        <v>397.8</v>
      </c>
      <c r="J119" s="67">
        <f t="shared" si="15"/>
        <v>0</v>
      </c>
      <c r="K119" s="67">
        <f t="shared" si="15"/>
        <v>0</v>
      </c>
      <c r="L119" s="67">
        <f t="shared" si="15"/>
        <v>0</v>
      </c>
      <c r="M119" s="67">
        <f t="shared" si="15"/>
        <v>0</v>
      </c>
      <c r="N119" s="67">
        <f t="shared" si="15"/>
        <v>0</v>
      </c>
      <c r="O119" s="67">
        <f t="shared" si="15"/>
        <v>0</v>
      </c>
      <c r="P119" s="67">
        <f t="shared" si="15"/>
        <v>0</v>
      </c>
      <c r="Q119" s="67">
        <f t="shared" si="15"/>
        <v>1209.2</v>
      </c>
    </row>
    <row r="120" spans="2:19" outlineLevel="1" x14ac:dyDescent="0.3">
      <c r="B120" t="s">
        <v>684</v>
      </c>
      <c r="C120" t="s">
        <v>1014</v>
      </c>
      <c r="D120" s="68"/>
      <c r="E120" s="68"/>
      <c r="F120" s="68">
        <v>3650</v>
      </c>
      <c r="G120" s="68">
        <v>5300</v>
      </c>
      <c r="H120" s="68">
        <v>9050</v>
      </c>
      <c r="I120" s="68">
        <v>9050</v>
      </c>
      <c r="J120" s="68"/>
      <c r="K120" s="68"/>
      <c r="L120" s="68"/>
      <c r="M120" s="68"/>
      <c r="N120" s="68"/>
      <c r="O120" s="68"/>
      <c r="P120" s="68"/>
      <c r="Q120" s="67">
        <f>SUM($C120:P120)</f>
        <v>27050</v>
      </c>
      <c r="R120" s="106">
        <f t="shared" ref="R120:R135" si="16">Q120/$Q$135</f>
        <v>0.65997936375061528</v>
      </c>
    </row>
    <row r="121" spans="2:19" outlineLevel="1" x14ac:dyDescent="0.3">
      <c r="B121" t="s">
        <v>1068</v>
      </c>
      <c r="C121" t="s">
        <v>1069</v>
      </c>
      <c r="D121" s="68"/>
      <c r="E121" s="68"/>
      <c r="F121" s="68"/>
      <c r="G121" s="68">
        <v>50</v>
      </c>
      <c r="H121" s="68">
        <v>50</v>
      </c>
      <c r="I121" s="68">
        <v>50</v>
      </c>
      <c r="J121" s="68"/>
      <c r="K121" s="68"/>
      <c r="L121" s="68"/>
      <c r="M121" s="68"/>
      <c r="N121" s="68"/>
      <c r="O121" s="68"/>
      <c r="P121" s="68"/>
      <c r="Q121" s="67">
        <f>SUM($C121:P121)</f>
        <v>150</v>
      </c>
      <c r="R121" s="106">
        <f t="shared" si="16"/>
        <v>3.6597746603546136E-3</v>
      </c>
    </row>
    <row r="122" spans="2:19" outlineLevel="1" x14ac:dyDescent="0.3">
      <c r="B122" t="s">
        <v>686</v>
      </c>
      <c r="C122" t="s">
        <v>1031</v>
      </c>
      <c r="D122" s="68"/>
      <c r="E122" s="68"/>
      <c r="F122" s="68"/>
      <c r="G122" s="68">
        <v>187.2</v>
      </c>
      <c r="H122" s="68"/>
      <c r="I122" s="68"/>
      <c r="J122" s="68"/>
      <c r="K122" s="68"/>
      <c r="L122" s="68"/>
      <c r="M122" s="68"/>
      <c r="N122" s="68"/>
      <c r="O122" s="68"/>
      <c r="P122" s="68"/>
      <c r="Q122" s="67">
        <f>SUM($C122:P122)</f>
        <v>187.2</v>
      </c>
      <c r="R122" s="106">
        <f t="shared" si="16"/>
        <v>4.5673987761225571E-3</v>
      </c>
    </row>
    <row r="123" spans="2:19" outlineLevel="1" x14ac:dyDescent="0.3">
      <c r="B123" t="s">
        <v>683</v>
      </c>
      <c r="C123" t="s">
        <v>1017</v>
      </c>
      <c r="D123" s="68"/>
      <c r="E123" s="68"/>
      <c r="F123" s="68"/>
      <c r="G123" s="68"/>
      <c r="H123" s="68">
        <v>423</v>
      </c>
      <c r="I123" s="68">
        <v>93.6</v>
      </c>
      <c r="J123" s="68"/>
      <c r="K123" s="68"/>
      <c r="L123" s="68"/>
      <c r="M123" s="68"/>
      <c r="N123" s="68"/>
      <c r="O123" s="68"/>
      <c r="P123" s="68"/>
      <c r="Q123" s="67">
        <f>SUM($C123:P123)</f>
        <v>516.6</v>
      </c>
      <c r="R123" s="106">
        <f t="shared" si="16"/>
        <v>1.2604263930261289E-2</v>
      </c>
    </row>
    <row r="124" spans="2:19" outlineLevel="1" x14ac:dyDescent="0.3">
      <c r="B124" t="s">
        <v>1037</v>
      </c>
      <c r="C124" t="s">
        <v>1036</v>
      </c>
      <c r="D124" s="68"/>
      <c r="E124" s="68"/>
      <c r="F124" s="68">
        <v>15</v>
      </c>
      <c r="G124" s="68">
        <v>15</v>
      </c>
      <c r="H124" s="68">
        <v>15</v>
      </c>
      <c r="I124" s="68">
        <v>15</v>
      </c>
      <c r="J124" s="68"/>
      <c r="K124" s="68"/>
      <c r="L124" s="68"/>
      <c r="M124" s="68"/>
      <c r="N124" s="68"/>
      <c r="O124" s="68"/>
      <c r="P124" s="68"/>
      <c r="Q124" s="67">
        <f>SUM($C124:P124)</f>
        <v>60</v>
      </c>
      <c r="R124" s="106">
        <f t="shared" si="16"/>
        <v>1.4639098641418453E-3</v>
      </c>
    </row>
    <row r="125" spans="2:19" outlineLevel="1" x14ac:dyDescent="0.3">
      <c r="B125" t="s">
        <v>1048</v>
      </c>
      <c r="C125" t="s">
        <v>1049</v>
      </c>
      <c r="D125" s="68"/>
      <c r="E125" s="68"/>
      <c r="F125" s="68"/>
      <c r="G125" s="68">
        <v>10</v>
      </c>
      <c r="H125" s="68">
        <v>10</v>
      </c>
      <c r="I125" s="68">
        <v>10</v>
      </c>
      <c r="J125" s="68"/>
      <c r="K125" s="68"/>
      <c r="L125" s="68"/>
      <c r="M125" s="68"/>
      <c r="N125" s="68"/>
      <c r="O125" s="68"/>
      <c r="P125" s="68"/>
      <c r="Q125" s="67">
        <f>SUM($C125:P125)</f>
        <v>30</v>
      </c>
      <c r="R125" s="106">
        <f t="shared" si="16"/>
        <v>7.3195493207092266E-4</v>
      </c>
    </row>
    <row r="126" spans="2:19" outlineLevel="1" x14ac:dyDescent="0.3">
      <c r="B126" t="s">
        <v>994</v>
      </c>
      <c r="C126" t="s">
        <v>1232</v>
      </c>
      <c r="D126" s="68"/>
      <c r="E126" s="68"/>
      <c r="F126" s="68"/>
      <c r="G126" s="68">
        <v>864.73</v>
      </c>
      <c r="H126" s="68">
        <v>1544.06</v>
      </c>
      <c r="I126" s="68">
        <v>1470.55</v>
      </c>
      <c r="J126" s="68"/>
      <c r="K126" s="68"/>
      <c r="L126" s="68"/>
      <c r="M126" s="68"/>
      <c r="N126" s="68"/>
      <c r="O126" s="68"/>
      <c r="P126" s="68"/>
      <c r="Q126" s="67">
        <f>SUM($C126:P126)</f>
        <v>3879.34</v>
      </c>
      <c r="R126" s="106">
        <f t="shared" si="16"/>
        <v>9.4650068206000443E-2</v>
      </c>
    </row>
    <row r="127" spans="2:19" outlineLevel="1" x14ac:dyDescent="0.3">
      <c r="B127" t="s">
        <v>1020</v>
      </c>
      <c r="C127" t="s">
        <v>1234</v>
      </c>
      <c r="D127" s="68"/>
      <c r="E127" s="68"/>
      <c r="F127" s="68">
        <v>292</v>
      </c>
      <c r="G127" s="68">
        <v>438.98</v>
      </c>
      <c r="H127" s="68">
        <v>757.84</v>
      </c>
      <c r="I127" s="68">
        <v>731.49</v>
      </c>
      <c r="J127" s="68"/>
      <c r="K127" s="68"/>
      <c r="L127" s="68"/>
      <c r="M127" s="68"/>
      <c r="N127" s="68"/>
      <c r="O127" s="68"/>
      <c r="P127" s="68"/>
      <c r="Q127" s="67">
        <f>SUM($C127:P127)</f>
        <v>2220.3100000000004</v>
      </c>
      <c r="R127" s="106">
        <f t="shared" si="16"/>
        <v>5.4172228507546355E-2</v>
      </c>
    </row>
    <row r="128" spans="2:19" outlineLevel="1" x14ac:dyDescent="0.3">
      <c r="B128" t="s">
        <v>1050</v>
      </c>
      <c r="C128" t="s">
        <v>1236</v>
      </c>
      <c r="D128" s="68"/>
      <c r="E128" s="68"/>
      <c r="F128" s="68">
        <v>54.75</v>
      </c>
      <c r="G128" s="68">
        <v>79.5</v>
      </c>
      <c r="H128" s="68">
        <v>142.1</v>
      </c>
      <c r="I128" s="68">
        <v>137.15</v>
      </c>
      <c r="J128" s="68"/>
      <c r="K128" s="68"/>
      <c r="L128" s="68"/>
      <c r="M128" s="68"/>
      <c r="N128" s="68"/>
      <c r="O128" s="68"/>
      <c r="P128" s="68"/>
      <c r="Q128" s="67">
        <f>SUM($C128:P128)</f>
        <v>413.5</v>
      </c>
      <c r="R128" s="106">
        <f t="shared" si="16"/>
        <v>1.0088778813710885E-2</v>
      </c>
    </row>
    <row r="129" spans="2:19" outlineLevel="1" x14ac:dyDescent="0.3">
      <c r="B129" t="s">
        <v>996</v>
      </c>
      <c r="C129" t="s">
        <v>1237</v>
      </c>
      <c r="D129" s="68"/>
      <c r="E129" s="68"/>
      <c r="F129" s="68">
        <v>343.3</v>
      </c>
      <c r="G129" s="68">
        <v>490.98</v>
      </c>
      <c r="H129" s="68">
        <v>918.8</v>
      </c>
      <c r="I129" s="68">
        <v>784.26</v>
      </c>
      <c r="J129" s="68"/>
      <c r="K129" s="68"/>
      <c r="L129" s="68"/>
      <c r="M129" s="68"/>
      <c r="N129" s="68"/>
      <c r="O129" s="68"/>
      <c r="P129" s="68"/>
      <c r="Q129" s="67">
        <f>SUM($C129:P129)</f>
        <v>2537.34</v>
      </c>
      <c r="R129" s="106">
        <f t="shared" si="16"/>
        <v>6.1907284244694508E-2</v>
      </c>
    </row>
    <row r="130" spans="2:19" outlineLevel="1" x14ac:dyDescent="0.3">
      <c r="B130" t="s">
        <v>997</v>
      </c>
      <c r="C130" t="s">
        <v>1238</v>
      </c>
      <c r="D130" s="68"/>
      <c r="E130" s="68"/>
      <c r="F130" s="68">
        <v>24.62</v>
      </c>
      <c r="G130" s="68">
        <v>35.21</v>
      </c>
      <c r="H130" s="68">
        <v>65.89</v>
      </c>
      <c r="I130" s="68">
        <v>56.24</v>
      </c>
      <c r="J130" s="68"/>
      <c r="K130" s="68"/>
      <c r="L130" s="68"/>
      <c r="M130" s="68"/>
      <c r="N130" s="68"/>
      <c r="O130" s="68"/>
      <c r="P130" s="68"/>
      <c r="Q130" s="67">
        <f>SUM($C130:P130)</f>
        <v>181.96</v>
      </c>
      <c r="R130" s="106">
        <f t="shared" si="16"/>
        <v>4.4395506479875035E-3</v>
      </c>
    </row>
    <row r="131" spans="2:19" outlineLevel="1" x14ac:dyDescent="0.3">
      <c r="B131" t="s">
        <v>998</v>
      </c>
      <c r="C131" t="s">
        <v>1243</v>
      </c>
      <c r="D131" s="68"/>
      <c r="E131" s="68"/>
      <c r="F131" s="68">
        <v>123.1</v>
      </c>
      <c r="G131" s="68">
        <v>176.05</v>
      </c>
      <c r="H131" s="68">
        <v>226.42</v>
      </c>
      <c r="I131" s="68">
        <v>186.25</v>
      </c>
      <c r="J131" s="68"/>
      <c r="K131" s="68"/>
      <c r="L131" s="68"/>
      <c r="M131" s="68"/>
      <c r="N131" s="68"/>
      <c r="O131" s="68"/>
      <c r="P131" s="68"/>
      <c r="Q131" s="67">
        <f>SUM($C131:P131)</f>
        <v>711.81999999999994</v>
      </c>
      <c r="R131" s="106">
        <f t="shared" si="16"/>
        <v>1.7367338658224138E-2</v>
      </c>
    </row>
    <row r="132" spans="2:19" outlineLevel="1" x14ac:dyDescent="0.3">
      <c r="B132" t="s">
        <v>999</v>
      </c>
      <c r="C132" t="s">
        <v>1239</v>
      </c>
      <c r="D132" s="68"/>
      <c r="E132" s="68"/>
      <c r="F132" s="68"/>
      <c r="G132" s="68"/>
      <c r="H132" s="68">
        <v>293.82</v>
      </c>
      <c r="I132" s="68">
        <v>270.81</v>
      </c>
      <c r="J132" s="68"/>
      <c r="K132" s="68"/>
      <c r="L132" s="68"/>
      <c r="M132" s="68"/>
      <c r="N132" s="68"/>
      <c r="O132" s="68"/>
      <c r="P132" s="68"/>
      <c r="Q132" s="67">
        <f>SUM($C132:P132)</f>
        <v>564.63</v>
      </c>
      <c r="R132" s="106">
        <f t="shared" si="16"/>
        <v>1.3776123776506836E-2</v>
      </c>
    </row>
    <row r="133" spans="2:19" outlineLevel="1" x14ac:dyDescent="0.3">
      <c r="B133" t="s">
        <v>1000</v>
      </c>
      <c r="C133" t="s">
        <v>1240</v>
      </c>
      <c r="D133" s="68"/>
      <c r="E133" s="68"/>
      <c r="F133" s="68">
        <v>16.87</v>
      </c>
      <c r="G133" s="68">
        <v>24.12</v>
      </c>
      <c r="H133" s="68">
        <v>45.15</v>
      </c>
      <c r="I133" s="68">
        <v>38.53</v>
      </c>
      <c r="J133" s="68"/>
      <c r="K133" s="68"/>
      <c r="L133" s="68"/>
      <c r="M133" s="68"/>
      <c r="N133" s="68"/>
      <c r="O133" s="68"/>
      <c r="P133" s="68"/>
      <c r="Q133" s="67">
        <f>SUM($C133:P133)</f>
        <v>124.67</v>
      </c>
      <c r="R133" s="106">
        <f t="shared" si="16"/>
        <v>3.0417607127093977E-3</v>
      </c>
    </row>
    <row r="134" spans="2:19" outlineLevel="1" x14ac:dyDescent="0.3">
      <c r="B134" t="s">
        <v>1241</v>
      </c>
      <c r="C134" t="s">
        <v>1242</v>
      </c>
      <c r="D134" s="68"/>
      <c r="E134" s="68"/>
      <c r="F134" s="68">
        <v>319.14</v>
      </c>
      <c r="G134" s="68">
        <v>456.43</v>
      </c>
      <c r="H134" s="68">
        <v>854.13</v>
      </c>
      <c r="I134" s="68">
        <v>729.06</v>
      </c>
      <c r="J134" s="68"/>
      <c r="K134" s="68"/>
      <c r="L134" s="68"/>
      <c r="M134" s="68"/>
      <c r="N134" s="68"/>
      <c r="O134" s="68"/>
      <c r="P134" s="68"/>
      <c r="Q134" s="67">
        <f>SUM($C134:P134)</f>
        <v>2358.7599999999998</v>
      </c>
      <c r="R134" s="106">
        <f t="shared" si="16"/>
        <v>5.755020051905365E-2</v>
      </c>
    </row>
    <row r="135" spans="2:19" x14ac:dyDescent="0.3">
      <c r="C135" s="1" t="s">
        <v>1277</v>
      </c>
      <c r="D135" s="67">
        <f t="shared" ref="D135:Q135" si="17">SUM(D120:D134)</f>
        <v>0</v>
      </c>
      <c r="E135" s="67">
        <f t="shared" si="17"/>
        <v>0</v>
      </c>
      <c r="F135" s="67">
        <f t="shared" si="17"/>
        <v>4838.7800000000007</v>
      </c>
      <c r="G135" s="67">
        <f t="shared" si="17"/>
        <v>8128.2</v>
      </c>
      <c r="H135" s="67">
        <f t="shared" si="17"/>
        <v>14396.209999999997</v>
      </c>
      <c r="I135" s="67">
        <f t="shared" si="17"/>
        <v>13622.939999999999</v>
      </c>
      <c r="J135" s="67">
        <f t="shared" si="17"/>
        <v>0</v>
      </c>
      <c r="K135" s="67">
        <f t="shared" si="17"/>
        <v>0</v>
      </c>
      <c r="L135" s="67">
        <f t="shared" si="17"/>
        <v>0</v>
      </c>
      <c r="M135" s="67">
        <f t="shared" si="17"/>
        <v>0</v>
      </c>
      <c r="N135" s="67">
        <f t="shared" si="17"/>
        <v>0</v>
      </c>
      <c r="O135" s="67">
        <f t="shared" si="17"/>
        <v>0</v>
      </c>
      <c r="P135" s="67">
        <f t="shared" si="17"/>
        <v>0</v>
      </c>
      <c r="Q135" s="67">
        <f t="shared" si="17"/>
        <v>40986.12999999999</v>
      </c>
      <c r="R135" s="106">
        <f t="shared" si="16"/>
        <v>1</v>
      </c>
      <c r="S135">
        <f>COUNTIF($D135:$P135,"&lt;&gt;0")</f>
        <v>4</v>
      </c>
    </row>
    <row r="137" spans="2:19" x14ac:dyDescent="0.3">
      <c r="B137" t="s">
        <v>664</v>
      </c>
      <c r="C137" t="s">
        <v>1303</v>
      </c>
      <c r="D137" s="3" t="s">
        <v>1096</v>
      </c>
      <c r="E137" s="3" t="s">
        <v>1097</v>
      </c>
      <c r="F137" s="3" t="s">
        <v>1098</v>
      </c>
      <c r="G137" s="3" t="s">
        <v>1099</v>
      </c>
      <c r="H137" s="3" t="s">
        <v>1100</v>
      </c>
      <c r="I137" s="3" t="s">
        <v>1101</v>
      </c>
      <c r="J137" s="3" t="s">
        <v>1102</v>
      </c>
      <c r="K137" s="3" t="s">
        <v>1103</v>
      </c>
      <c r="L137" s="3" t="s">
        <v>1104</v>
      </c>
      <c r="M137" s="3" t="s">
        <v>1105</v>
      </c>
      <c r="N137" s="3" t="s">
        <v>1106</v>
      </c>
      <c r="O137" s="3" t="s">
        <v>1107</v>
      </c>
      <c r="P137" s="3" t="s">
        <v>1108</v>
      </c>
      <c r="Q137" s="57" t="s">
        <v>218</v>
      </c>
      <c r="R137" s="57" t="s">
        <v>1244</v>
      </c>
    </row>
    <row r="138" spans="2:19" outlineLevel="1" x14ac:dyDescent="0.3">
      <c r="B138" t="s">
        <v>1052</v>
      </c>
      <c r="C138" t="s">
        <v>892</v>
      </c>
      <c r="D138" s="68"/>
      <c r="E138" s="68"/>
      <c r="F138" s="68">
        <v>10</v>
      </c>
      <c r="G138" s="68">
        <v>20</v>
      </c>
      <c r="H138" s="68">
        <v>57</v>
      </c>
      <c r="I138" s="68">
        <v>99</v>
      </c>
      <c r="J138" s="68"/>
      <c r="K138" s="68"/>
      <c r="L138" s="68"/>
      <c r="M138" s="68"/>
      <c r="N138" s="68"/>
      <c r="O138" s="68"/>
      <c r="P138" s="68"/>
      <c r="Q138" s="67">
        <f>SUM($C138:P138)</f>
        <v>186</v>
      </c>
    </row>
    <row r="139" spans="2:19" outlineLevel="1" x14ac:dyDescent="0.3">
      <c r="B139" t="s">
        <v>1026</v>
      </c>
      <c r="C139" t="s">
        <v>892</v>
      </c>
      <c r="D139" s="68"/>
      <c r="E139" s="68"/>
      <c r="F139" s="68">
        <v>10</v>
      </c>
      <c r="G139" s="68">
        <v>20</v>
      </c>
      <c r="H139" s="68">
        <v>57</v>
      </c>
      <c r="I139" s="68">
        <v>107.54</v>
      </c>
      <c r="J139" s="68"/>
      <c r="K139" s="68"/>
      <c r="L139" s="68"/>
      <c r="M139" s="68"/>
      <c r="N139" s="68"/>
      <c r="O139" s="68"/>
      <c r="P139" s="68"/>
      <c r="Q139" s="67">
        <f>SUM($C139:P139)</f>
        <v>194.54000000000002</v>
      </c>
    </row>
    <row r="140" spans="2:19" outlineLevel="1" x14ac:dyDescent="0.3">
      <c r="B140" t="s">
        <v>1032</v>
      </c>
      <c r="C140" t="s">
        <v>892</v>
      </c>
      <c r="D140" s="68"/>
      <c r="E140" s="68"/>
      <c r="F140" s="68"/>
      <c r="G140" s="68"/>
      <c r="H140" s="68"/>
      <c r="I140" s="68">
        <v>8.5399999999999991</v>
      </c>
      <c r="J140" s="68"/>
      <c r="K140" s="68"/>
      <c r="L140" s="68"/>
      <c r="M140" s="68"/>
      <c r="N140" s="68"/>
      <c r="O140" s="68"/>
      <c r="P140" s="68"/>
      <c r="Q140" s="67">
        <f>SUM($C140:P140)</f>
        <v>8.5399999999999991</v>
      </c>
    </row>
    <row r="141" spans="2:19" x14ac:dyDescent="0.3">
      <c r="C141" s="1" t="s">
        <v>1276</v>
      </c>
      <c r="D141" s="67">
        <f t="shared" ref="D141:Q141" si="18">D$139</f>
        <v>0</v>
      </c>
      <c r="E141" s="67">
        <f t="shared" si="18"/>
        <v>0</v>
      </c>
      <c r="F141" s="67">
        <f t="shared" si="18"/>
        <v>10</v>
      </c>
      <c r="G141" s="67">
        <f t="shared" si="18"/>
        <v>20</v>
      </c>
      <c r="H141" s="67">
        <f t="shared" si="18"/>
        <v>57</v>
      </c>
      <c r="I141" s="67">
        <f t="shared" si="18"/>
        <v>107.54</v>
      </c>
      <c r="J141" s="67">
        <f t="shared" si="18"/>
        <v>0</v>
      </c>
      <c r="K141" s="67">
        <f t="shared" si="18"/>
        <v>0</v>
      </c>
      <c r="L141" s="67">
        <f t="shared" si="18"/>
        <v>0</v>
      </c>
      <c r="M141" s="67">
        <f t="shared" si="18"/>
        <v>0</v>
      </c>
      <c r="N141" s="67">
        <f t="shared" si="18"/>
        <v>0</v>
      </c>
      <c r="O141" s="67">
        <f t="shared" si="18"/>
        <v>0</v>
      </c>
      <c r="P141" s="67">
        <f t="shared" si="18"/>
        <v>0</v>
      </c>
      <c r="Q141" s="67">
        <f t="shared" si="18"/>
        <v>194.54000000000002</v>
      </c>
    </row>
    <row r="142" spans="2:19" outlineLevel="1" x14ac:dyDescent="0.3">
      <c r="B142" t="s">
        <v>684</v>
      </c>
      <c r="C142" t="s">
        <v>1014</v>
      </c>
      <c r="D142" s="68"/>
      <c r="E142" s="68"/>
      <c r="F142" s="68">
        <v>64.900000000000006</v>
      </c>
      <c r="G142" s="68">
        <v>129.80000000000001</v>
      </c>
      <c r="H142" s="68">
        <v>404.41</v>
      </c>
      <c r="I142" s="68">
        <v>1069.2</v>
      </c>
      <c r="J142" s="68"/>
      <c r="K142" s="68"/>
      <c r="L142" s="68"/>
      <c r="M142" s="68"/>
      <c r="N142" s="68"/>
      <c r="O142" s="68"/>
      <c r="P142" s="68"/>
      <c r="Q142" s="67">
        <f>SUM($C142:P142)</f>
        <v>1668.31</v>
      </c>
      <c r="R142" s="106">
        <f t="shared" ref="R142:R154" si="19">Q142/$Q$154</f>
        <v>0.61838501028596848</v>
      </c>
    </row>
    <row r="143" spans="2:19" outlineLevel="1" x14ac:dyDescent="0.3">
      <c r="B143" t="s">
        <v>686</v>
      </c>
      <c r="C143" t="s">
        <v>1031</v>
      </c>
      <c r="D143" s="68"/>
      <c r="E143" s="68"/>
      <c r="F143" s="68"/>
      <c r="G143" s="68"/>
      <c r="H143" s="68"/>
      <c r="I143" s="68">
        <v>92.23</v>
      </c>
      <c r="J143" s="68"/>
      <c r="K143" s="68"/>
      <c r="L143" s="68"/>
      <c r="M143" s="68"/>
      <c r="N143" s="68"/>
      <c r="O143" s="68"/>
      <c r="P143" s="68"/>
      <c r="Q143" s="67">
        <f>SUM($C143:P143)</f>
        <v>92.23</v>
      </c>
      <c r="R143" s="106">
        <f t="shared" si="19"/>
        <v>3.4186481828122395E-2</v>
      </c>
    </row>
    <row r="144" spans="2:19" outlineLevel="1" x14ac:dyDescent="0.3">
      <c r="B144" t="s">
        <v>1048</v>
      </c>
      <c r="C144" t="s">
        <v>1049</v>
      </c>
      <c r="D144" s="68"/>
      <c r="E144" s="68"/>
      <c r="F144" s="68"/>
      <c r="G144" s="68">
        <v>15</v>
      </c>
      <c r="H144" s="68">
        <v>32</v>
      </c>
      <c r="I144" s="68"/>
      <c r="J144" s="68"/>
      <c r="K144" s="68"/>
      <c r="L144" s="68"/>
      <c r="M144" s="68"/>
      <c r="N144" s="68"/>
      <c r="O144" s="68"/>
      <c r="P144" s="68"/>
      <c r="Q144" s="67">
        <f>SUM($C144:P144)</f>
        <v>47</v>
      </c>
      <c r="R144" s="106">
        <f t="shared" si="19"/>
        <v>1.742127990807495E-2</v>
      </c>
    </row>
    <row r="145" spans="2:19" outlineLevel="1" x14ac:dyDescent="0.3">
      <c r="B145" t="s">
        <v>994</v>
      </c>
      <c r="C145" t="s">
        <v>1232</v>
      </c>
      <c r="D145" s="68"/>
      <c r="E145" s="68"/>
      <c r="F145" s="68"/>
      <c r="G145" s="68">
        <v>28.05</v>
      </c>
      <c r="H145" s="68">
        <v>89.23</v>
      </c>
      <c r="I145" s="68">
        <v>203.91</v>
      </c>
      <c r="J145" s="68"/>
      <c r="K145" s="68"/>
      <c r="L145" s="68"/>
      <c r="M145" s="68"/>
      <c r="N145" s="68"/>
      <c r="O145" s="68"/>
      <c r="P145" s="68"/>
      <c r="Q145" s="67">
        <f>SUM($C145:P145)</f>
        <v>321.19</v>
      </c>
      <c r="R145" s="106">
        <f t="shared" si="19"/>
        <v>0.11905406156754453</v>
      </c>
    </row>
    <row r="146" spans="2:19" outlineLevel="1" x14ac:dyDescent="0.3">
      <c r="B146" t="s">
        <v>1020</v>
      </c>
      <c r="C146" t="s">
        <v>1234</v>
      </c>
      <c r="D146" s="68"/>
      <c r="E146" s="68"/>
      <c r="F146" s="68">
        <v>5.19</v>
      </c>
      <c r="G146" s="68">
        <v>10.38</v>
      </c>
      <c r="H146" s="68">
        <v>32.35</v>
      </c>
      <c r="I146" s="68">
        <v>92.91</v>
      </c>
      <c r="J146" s="68"/>
      <c r="K146" s="68"/>
      <c r="L146" s="68"/>
      <c r="M146" s="68"/>
      <c r="N146" s="68"/>
      <c r="O146" s="68"/>
      <c r="P146" s="68"/>
      <c r="Q146" s="67">
        <f>SUM($C146:P146)</f>
        <v>140.82999999999998</v>
      </c>
      <c r="R146" s="106">
        <f t="shared" si="19"/>
        <v>5.2200826584131804E-2</v>
      </c>
    </row>
    <row r="147" spans="2:19" outlineLevel="1" x14ac:dyDescent="0.3">
      <c r="B147" t="s">
        <v>1050</v>
      </c>
      <c r="C147" t="s">
        <v>1236</v>
      </c>
      <c r="D147" s="68"/>
      <c r="E147" s="68"/>
      <c r="F147" s="68">
        <v>0.97</v>
      </c>
      <c r="G147" s="68">
        <v>1.95</v>
      </c>
      <c r="H147" s="68">
        <v>6.07</v>
      </c>
      <c r="I147" s="68">
        <v>16.04</v>
      </c>
      <c r="J147" s="68"/>
      <c r="K147" s="68"/>
      <c r="L147" s="68"/>
      <c r="M147" s="68"/>
      <c r="N147" s="68"/>
      <c r="O147" s="68"/>
      <c r="P147" s="68"/>
      <c r="Q147" s="67">
        <f>SUM($C147:P147)</f>
        <v>25.03</v>
      </c>
      <c r="R147" s="106">
        <f t="shared" si="19"/>
        <v>9.2777582148748077E-3</v>
      </c>
    </row>
    <row r="148" spans="2:19" outlineLevel="1" x14ac:dyDescent="0.3">
      <c r="B148" t="s">
        <v>996</v>
      </c>
      <c r="C148" t="s">
        <v>1237</v>
      </c>
      <c r="D148" s="68"/>
      <c r="E148" s="68"/>
      <c r="F148" s="68">
        <v>4.8899999999999997</v>
      </c>
      <c r="G148" s="68">
        <v>9.73</v>
      </c>
      <c r="H148" s="68">
        <v>33.75</v>
      </c>
      <c r="I148" s="68">
        <v>93.31</v>
      </c>
      <c r="J148" s="68"/>
      <c r="K148" s="68"/>
      <c r="L148" s="68"/>
      <c r="M148" s="68"/>
      <c r="N148" s="68"/>
      <c r="O148" s="68"/>
      <c r="P148" s="68"/>
      <c r="Q148" s="67">
        <f>SUM($C148:P148)</f>
        <v>141.68</v>
      </c>
      <c r="R148" s="106">
        <f t="shared" si="19"/>
        <v>5.2515892284597E-2</v>
      </c>
    </row>
    <row r="149" spans="2:19" outlineLevel="1" x14ac:dyDescent="0.3">
      <c r="B149" t="s">
        <v>997</v>
      </c>
      <c r="C149" t="s">
        <v>1238</v>
      </c>
      <c r="D149" s="68"/>
      <c r="E149" s="68"/>
      <c r="F149" s="68">
        <v>0.35</v>
      </c>
      <c r="G149" s="68">
        <v>0.7</v>
      </c>
      <c r="H149" s="68">
        <v>2.42</v>
      </c>
      <c r="I149" s="68">
        <v>6.69</v>
      </c>
      <c r="J149" s="68"/>
      <c r="K149" s="68"/>
      <c r="L149" s="68"/>
      <c r="M149" s="68"/>
      <c r="N149" s="68"/>
      <c r="O149" s="68"/>
      <c r="P149" s="68"/>
      <c r="Q149" s="67">
        <f>SUM($C149:P149)</f>
        <v>10.16</v>
      </c>
      <c r="R149" s="106">
        <f t="shared" si="19"/>
        <v>3.7659617843838612E-3</v>
      </c>
    </row>
    <row r="150" spans="2:19" outlineLevel="1" x14ac:dyDescent="0.3">
      <c r="B150" t="s">
        <v>998</v>
      </c>
      <c r="C150" t="s">
        <v>1243</v>
      </c>
      <c r="D150" s="68"/>
      <c r="E150" s="68"/>
      <c r="F150" s="68">
        <v>1.75</v>
      </c>
      <c r="G150" s="68">
        <v>3.49</v>
      </c>
      <c r="H150" s="68">
        <v>12.1</v>
      </c>
      <c r="I150" s="68"/>
      <c r="J150" s="68"/>
      <c r="K150" s="68"/>
      <c r="L150" s="68"/>
      <c r="M150" s="68"/>
      <c r="N150" s="68"/>
      <c r="O150" s="68"/>
      <c r="P150" s="68"/>
      <c r="Q150" s="67">
        <f>SUM($C150:P150)</f>
        <v>17.34</v>
      </c>
      <c r="R150" s="106">
        <f t="shared" si="19"/>
        <v>6.4273402894897786E-3</v>
      </c>
    </row>
    <row r="151" spans="2:19" outlineLevel="1" x14ac:dyDescent="0.3">
      <c r="B151" t="s">
        <v>999</v>
      </c>
      <c r="C151" t="s">
        <v>1239</v>
      </c>
      <c r="D151" s="68"/>
      <c r="E151" s="68"/>
      <c r="F151" s="68"/>
      <c r="G151" s="68"/>
      <c r="H151" s="68"/>
      <c r="I151" s="68">
        <v>95.42</v>
      </c>
      <c r="J151" s="68"/>
      <c r="K151" s="68"/>
      <c r="L151" s="68"/>
      <c r="M151" s="68"/>
      <c r="N151" s="68"/>
      <c r="O151" s="68"/>
      <c r="P151" s="68"/>
      <c r="Q151" s="67">
        <f>SUM($C151:P151)</f>
        <v>95.42</v>
      </c>
      <c r="R151" s="106">
        <f t="shared" si="19"/>
        <v>3.5368904868691736E-2</v>
      </c>
    </row>
    <row r="152" spans="2:19" outlineLevel="1" x14ac:dyDescent="0.3">
      <c r="B152" t="s">
        <v>1000</v>
      </c>
      <c r="C152" t="s">
        <v>1240</v>
      </c>
      <c r="D152" s="68"/>
      <c r="E152" s="68"/>
      <c r="F152" s="68">
        <v>0.24</v>
      </c>
      <c r="G152" s="68">
        <v>0.48</v>
      </c>
      <c r="H152" s="68">
        <v>1.66</v>
      </c>
      <c r="I152" s="68">
        <v>4.58</v>
      </c>
      <c r="J152" s="68"/>
      <c r="K152" s="68"/>
      <c r="L152" s="68"/>
      <c r="M152" s="68"/>
      <c r="N152" s="68"/>
      <c r="O152" s="68"/>
      <c r="P152" s="68"/>
      <c r="Q152" s="67">
        <f>SUM($C152:P152)</f>
        <v>6.96</v>
      </c>
      <c r="R152" s="106">
        <f t="shared" si="19"/>
        <v>2.5798320885149287E-3</v>
      </c>
    </row>
    <row r="153" spans="2:19" outlineLevel="1" x14ac:dyDescent="0.3">
      <c r="B153" t="s">
        <v>1241</v>
      </c>
      <c r="C153" t="s">
        <v>1242</v>
      </c>
      <c r="D153" s="68"/>
      <c r="E153" s="68"/>
      <c r="F153" s="68">
        <v>4.54</v>
      </c>
      <c r="G153" s="68">
        <v>9.0500000000000007</v>
      </c>
      <c r="H153" s="68">
        <v>31.37</v>
      </c>
      <c r="I153" s="68">
        <v>86.74</v>
      </c>
      <c r="J153" s="68"/>
      <c r="K153" s="68"/>
      <c r="L153" s="68"/>
      <c r="M153" s="68"/>
      <c r="N153" s="68"/>
      <c r="O153" s="68"/>
      <c r="P153" s="68"/>
      <c r="Q153" s="67">
        <f>SUM($C153:P153)</f>
        <v>131.69999999999999</v>
      </c>
      <c r="R153" s="106">
        <f t="shared" si="19"/>
        <v>4.8816650295605758E-2</v>
      </c>
    </row>
    <row r="154" spans="2:19" x14ac:dyDescent="0.3">
      <c r="C154" s="1" t="s">
        <v>1277</v>
      </c>
      <c r="D154" s="67">
        <f t="shared" ref="D154:Q154" si="20">SUM(D142:D153)</f>
        <v>0</v>
      </c>
      <c r="E154" s="67">
        <f t="shared" si="20"/>
        <v>0</v>
      </c>
      <c r="F154" s="67">
        <f t="shared" si="20"/>
        <v>82.83</v>
      </c>
      <c r="G154" s="67">
        <f t="shared" si="20"/>
        <v>208.63</v>
      </c>
      <c r="H154" s="67">
        <f t="shared" si="20"/>
        <v>645.36</v>
      </c>
      <c r="I154" s="67">
        <f t="shared" si="20"/>
        <v>1761.0300000000002</v>
      </c>
      <c r="J154" s="67">
        <f t="shared" si="20"/>
        <v>0</v>
      </c>
      <c r="K154" s="67">
        <f t="shared" si="20"/>
        <v>0</v>
      </c>
      <c r="L154" s="67">
        <f t="shared" si="20"/>
        <v>0</v>
      </c>
      <c r="M154" s="67">
        <f t="shared" si="20"/>
        <v>0</v>
      </c>
      <c r="N154" s="67">
        <f t="shared" si="20"/>
        <v>0</v>
      </c>
      <c r="O154" s="67">
        <f t="shared" si="20"/>
        <v>0</v>
      </c>
      <c r="P154" s="67">
        <f t="shared" si="20"/>
        <v>0</v>
      </c>
      <c r="Q154" s="67">
        <f t="shared" si="20"/>
        <v>2697.85</v>
      </c>
      <c r="R154" s="106">
        <f t="shared" si="19"/>
        <v>1</v>
      </c>
      <c r="S154">
        <f>COUNTIF($D154:$P154,"&lt;&gt;0")</f>
        <v>4</v>
      </c>
    </row>
    <row r="156" spans="2:19" x14ac:dyDescent="0.3">
      <c r="B156" t="s">
        <v>667</v>
      </c>
      <c r="C156" t="s">
        <v>1261</v>
      </c>
      <c r="D156" s="3" t="s">
        <v>1096</v>
      </c>
      <c r="E156" s="3" t="s">
        <v>1097</v>
      </c>
      <c r="F156" s="3" t="s">
        <v>1098</v>
      </c>
      <c r="G156" s="3" t="s">
        <v>1099</v>
      </c>
      <c r="H156" s="3" t="s">
        <v>1100</v>
      </c>
      <c r="I156" s="3" t="s">
        <v>1101</v>
      </c>
      <c r="J156" s="3" t="s">
        <v>1102</v>
      </c>
      <c r="K156" s="3" t="s">
        <v>1103</v>
      </c>
      <c r="L156" s="3" t="s">
        <v>1104</v>
      </c>
      <c r="M156" s="3" t="s">
        <v>1105</v>
      </c>
      <c r="N156" s="3" t="s">
        <v>1106</v>
      </c>
      <c r="O156" s="3" t="s">
        <v>1107</v>
      </c>
      <c r="P156" s="3" t="s">
        <v>1108</v>
      </c>
      <c r="Q156" s="57" t="s">
        <v>218</v>
      </c>
      <c r="R156" s="57" t="s">
        <v>1244</v>
      </c>
    </row>
    <row r="157" spans="2:19" outlineLevel="1" x14ac:dyDescent="0.3">
      <c r="B157" t="s">
        <v>1026</v>
      </c>
      <c r="C157" t="s">
        <v>892</v>
      </c>
      <c r="D157" s="68"/>
      <c r="E157" s="68"/>
      <c r="F157" s="68">
        <v>165.6</v>
      </c>
      <c r="G157" s="68">
        <v>158.4</v>
      </c>
      <c r="H157" s="68">
        <v>166.2</v>
      </c>
      <c r="I157" s="68">
        <v>158.4</v>
      </c>
      <c r="J157" s="68"/>
      <c r="K157" s="68"/>
      <c r="L157" s="68"/>
      <c r="M157" s="68"/>
      <c r="N157" s="68"/>
      <c r="O157" s="68"/>
      <c r="P157" s="68"/>
      <c r="Q157" s="67">
        <f>SUM($C157:P157)</f>
        <v>648.6</v>
      </c>
    </row>
    <row r="158" spans="2:19" x14ac:dyDescent="0.3">
      <c r="C158" s="1" t="s">
        <v>1276</v>
      </c>
      <c r="D158" s="67">
        <f t="shared" ref="D158:Q158" si="21">D$157</f>
        <v>0</v>
      </c>
      <c r="E158" s="67">
        <f t="shared" si="21"/>
        <v>0</v>
      </c>
      <c r="F158" s="67">
        <f t="shared" si="21"/>
        <v>165.6</v>
      </c>
      <c r="G158" s="67">
        <f t="shared" si="21"/>
        <v>158.4</v>
      </c>
      <c r="H158" s="67">
        <f t="shared" si="21"/>
        <v>166.2</v>
      </c>
      <c r="I158" s="67">
        <f t="shared" si="21"/>
        <v>158.4</v>
      </c>
      <c r="J158" s="67">
        <f t="shared" si="21"/>
        <v>0</v>
      </c>
      <c r="K158" s="67">
        <f t="shared" si="21"/>
        <v>0</v>
      </c>
      <c r="L158" s="67">
        <f t="shared" si="21"/>
        <v>0</v>
      </c>
      <c r="M158" s="67">
        <f t="shared" si="21"/>
        <v>0</v>
      </c>
      <c r="N158" s="67">
        <f t="shared" si="21"/>
        <v>0</v>
      </c>
      <c r="O158" s="67">
        <f t="shared" si="21"/>
        <v>0</v>
      </c>
      <c r="P158" s="67">
        <f t="shared" si="21"/>
        <v>0</v>
      </c>
      <c r="Q158" s="67">
        <f t="shared" si="21"/>
        <v>648.6</v>
      </c>
    </row>
    <row r="159" spans="2:19" outlineLevel="1" x14ac:dyDescent="0.3">
      <c r="B159" t="s">
        <v>1065</v>
      </c>
      <c r="C159" t="s">
        <v>1066</v>
      </c>
      <c r="D159" s="68"/>
      <c r="E159" s="68"/>
      <c r="F159" s="68">
        <v>100</v>
      </c>
      <c r="G159" s="68">
        <v>100</v>
      </c>
      <c r="H159" s="68">
        <v>100</v>
      </c>
      <c r="I159" s="68">
        <v>100</v>
      </c>
      <c r="J159" s="68"/>
      <c r="K159" s="68"/>
      <c r="L159" s="68"/>
      <c r="M159" s="68"/>
      <c r="N159" s="68"/>
      <c r="O159" s="68"/>
      <c r="P159" s="68"/>
      <c r="Q159" s="67">
        <f>SUM($C159:P159)</f>
        <v>400</v>
      </c>
      <c r="R159" s="106">
        <f t="shared" ref="R159:R161" si="22">Q159/$Q$161</f>
        <v>0.93477600429996965</v>
      </c>
    </row>
    <row r="160" spans="2:19" outlineLevel="1" x14ac:dyDescent="0.3">
      <c r="B160" t="s">
        <v>1241</v>
      </c>
      <c r="C160" t="s">
        <v>1242</v>
      </c>
      <c r="D160" s="68"/>
      <c r="E160" s="68"/>
      <c r="F160" s="68">
        <v>7</v>
      </c>
      <c r="G160" s="68">
        <v>6.97</v>
      </c>
      <c r="H160" s="68">
        <v>6.97</v>
      </c>
      <c r="I160" s="68">
        <v>6.97</v>
      </c>
      <c r="J160" s="68"/>
      <c r="K160" s="68"/>
      <c r="L160" s="68"/>
      <c r="M160" s="68"/>
      <c r="N160" s="68"/>
      <c r="O160" s="68"/>
      <c r="P160" s="68"/>
      <c r="Q160" s="67">
        <f>SUM($C160:P160)</f>
        <v>27.909999999999997</v>
      </c>
      <c r="R160" s="106">
        <f t="shared" si="22"/>
        <v>6.5223995700030374E-2</v>
      </c>
    </row>
    <row r="161" spans="3:19" x14ac:dyDescent="0.3">
      <c r="C161" s="1" t="s">
        <v>1277</v>
      </c>
      <c r="D161" s="67">
        <f t="shared" ref="D161:Q161" si="23">SUM(D159:D160)</f>
        <v>0</v>
      </c>
      <c r="E161" s="67">
        <f t="shared" si="23"/>
        <v>0</v>
      </c>
      <c r="F161" s="67">
        <f t="shared" si="23"/>
        <v>107</v>
      </c>
      <c r="G161" s="67">
        <f t="shared" si="23"/>
        <v>106.97</v>
      </c>
      <c r="H161" s="67">
        <f t="shared" si="23"/>
        <v>106.97</v>
      </c>
      <c r="I161" s="67">
        <f t="shared" si="23"/>
        <v>106.97</v>
      </c>
      <c r="J161" s="67">
        <f t="shared" si="23"/>
        <v>0</v>
      </c>
      <c r="K161" s="67">
        <f t="shared" si="23"/>
        <v>0</v>
      </c>
      <c r="L161" s="67">
        <f t="shared" si="23"/>
        <v>0</v>
      </c>
      <c r="M161" s="67">
        <f t="shared" si="23"/>
        <v>0</v>
      </c>
      <c r="N161" s="67">
        <f t="shared" si="23"/>
        <v>0</v>
      </c>
      <c r="O161" s="67">
        <f t="shared" si="23"/>
        <v>0</v>
      </c>
      <c r="P161" s="67">
        <f t="shared" si="23"/>
        <v>0</v>
      </c>
      <c r="Q161" s="67">
        <f t="shared" si="23"/>
        <v>427.90999999999997</v>
      </c>
      <c r="R161" s="106">
        <f t="shared" si="22"/>
        <v>1</v>
      </c>
      <c r="S161">
        <f>COUNTIF($D161:$P161,"&lt;&gt;0")</f>
        <v>4</v>
      </c>
    </row>
  </sheetData>
  <pageMargins left="0.7" right="0.7" top="0.75" bottom="0.75" header="0.3" footer="0.3"/>
  <pageSetup fitToHeight="0" orientation="landscape" r:id="rId1"/>
  <drawing r:id="rId2"/>
  <tableParts count="8">
    <tablePart r:id="rId3"/>
    <tablePart r:id="rId4"/>
    <tablePart r:id="rId5"/>
    <tablePart r:id="rId6"/>
    <tablePart r:id="rId7"/>
    <tablePart r:id="rId8"/>
    <tablePart r:id="rId9"/>
    <tablePart r:id="rId10"/>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1">
    <pageSetUpPr fitToPage="1"/>
  </sheetPr>
  <dimension ref="A1:R54"/>
  <sheetViews>
    <sheetView showGridLines="0" showRowColHeaders="0" zoomScaleNormal="100" workbookViewId="0">
      <pane ySplit="4" topLeftCell="A5" activePane="bottomLeft" state="frozen"/>
      <selection activeCell="B15" sqref="B15"/>
      <selection pane="bottomLeft" activeCell="K21" sqref="K21"/>
    </sheetView>
  </sheetViews>
  <sheetFormatPr defaultColWidth="0" defaultRowHeight="0" customHeight="1" zeroHeight="1" x14ac:dyDescent="0.25"/>
  <cols>
    <col min="1" max="2" width="3.6640625" style="55" customWidth="1"/>
    <col min="3" max="3" width="15.6640625" style="287" customWidth="1"/>
    <col min="4" max="5" width="15.6640625" style="288" customWidth="1"/>
    <col min="6" max="7" width="15.6640625" style="55" customWidth="1"/>
    <col min="8" max="8" width="15.6640625" style="289" customWidth="1"/>
    <col min="9" max="9" width="6.6640625" style="55" customWidth="1"/>
    <col min="10" max="11" width="17.6640625" style="55" customWidth="1"/>
    <col min="12" max="12" width="4.6640625" style="55" customWidth="1"/>
    <col min="13" max="14" width="17.6640625" style="55" customWidth="1"/>
    <col min="15" max="15" width="3.6640625" style="55" customWidth="1"/>
    <col min="16" max="16" width="4.6640625" style="55" customWidth="1"/>
    <col min="17" max="18" width="0" style="55" hidden="1" customWidth="1"/>
    <col min="19" max="16384" width="9.109375" style="55" hidden="1"/>
  </cols>
  <sheetData>
    <row r="1" spans="1:16" customFormat="1" ht="15" customHeight="1" x14ac:dyDescent="0.3"/>
    <row r="2" spans="1:16" customFormat="1" ht="15" customHeight="1" x14ac:dyDescent="0.3"/>
    <row r="3" spans="1:16" customFormat="1" ht="15" customHeight="1" x14ac:dyDescent="0.3"/>
    <row r="4" spans="1:16" customFormat="1" ht="15" customHeight="1" x14ac:dyDescent="0.3"/>
    <row r="5" spans="1:16" ht="14.25" customHeight="1" thickBot="1" x14ac:dyDescent="0.3">
      <c r="A5" s="290"/>
      <c r="B5" s="291"/>
      <c r="C5" s="292"/>
      <c r="D5" s="293"/>
      <c r="E5" s="293"/>
      <c r="F5" s="291"/>
      <c r="G5" s="291"/>
      <c r="H5" s="294"/>
      <c r="I5" s="291"/>
      <c r="J5" s="291"/>
      <c r="K5" s="291"/>
      <c r="L5" s="291"/>
      <c r="M5" s="291"/>
      <c r="N5" s="291"/>
      <c r="O5" s="291"/>
      <c r="P5" s="290"/>
    </row>
    <row r="6" spans="1:16" ht="15" customHeight="1" x14ac:dyDescent="0.25">
      <c r="A6" s="295"/>
      <c r="B6" s="364"/>
      <c r="C6" s="365"/>
      <c r="D6" s="365"/>
      <c r="E6" s="365"/>
      <c r="F6" s="365"/>
      <c r="G6" s="365"/>
      <c r="H6" s="365"/>
      <c r="I6" s="365"/>
      <c r="J6" s="365"/>
      <c r="K6" s="365"/>
      <c r="L6" s="365"/>
      <c r="M6" s="365"/>
      <c r="N6" s="365"/>
      <c r="O6" s="366"/>
      <c r="P6" s="290"/>
    </row>
    <row r="7" spans="1:16" ht="15" customHeight="1" x14ac:dyDescent="0.25">
      <c r="A7" s="295"/>
      <c r="B7" s="367"/>
      <c r="C7" s="368"/>
      <c r="D7" s="368"/>
      <c r="E7" s="368"/>
      <c r="F7" s="368"/>
      <c r="G7" s="368"/>
      <c r="H7" s="368"/>
      <c r="I7" s="368"/>
      <c r="J7" s="368"/>
      <c r="K7" s="368"/>
      <c r="L7" s="368"/>
      <c r="M7" s="368"/>
      <c r="N7" s="368"/>
      <c r="O7" s="369"/>
      <c r="P7" s="290"/>
    </row>
    <row r="8" spans="1:16" ht="15" customHeight="1" x14ac:dyDescent="0.25">
      <c r="A8" s="295"/>
      <c r="B8" s="367"/>
      <c r="C8" s="368"/>
      <c r="D8" s="368"/>
      <c r="E8" s="368"/>
      <c r="F8" s="368"/>
      <c r="G8" s="368"/>
      <c r="H8" s="368"/>
      <c r="I8" s="368"/>
      <c r="J8" s="368"/>
      <c r="K8" s="368"/>
      <c r="L8" s="368"/>
      <c r="M8" s="368"/>
      <c r="N8" s="368"/>
      <c r="O8" s="369"/>
      <c r="P8" s="290"/>
    </row>
    <row r="9" spans="1:16" ht="15" customHeight="1" x14ac:dyDescent="0.25">
      <c r="A9" s="295"/>
      <c r="B9" s="367"/>
      <c r="C9" s="368"/>
      <c r="D9" s="368"/>
      <c r="E9" s="368"/>
      <c r="F9" s="368"/>
      <c r="G9" s="368"/>
      <c r="H9" s="368"/>
      <c r="I9" s="368"/>
      <c r="J9" s="368"/>
      <c r="K9" s="368"/>
      <c r="L9" s="368"/>
      <c r="M9" s="368"/>
      <c r="N9" s="368"/>
      <c r="O9" s="369"/>
      <c r="P9" s="290"/>
    </row>
    <row r="10" spans="1:16" ht="15" customHeight="1" x14ac:dyDescent="0.25">
      <c r="A10" s="295"/>
      <c r="B10" s="367"/>
      <c r="C10" s="325"/>
      <c r="D10" s="318"/>
      <c r="E10" s="318"/>
      <c r="F10" s="370"/>
      <c r="G10" s="300"/>
      <c r="H10" s="368"/>
      <c r="I10" s="368"/>
      <c r="J10" s="368"/>
      <c r="K10" s="368"/>
      <c r="L10" s="368"/>
      <c r="M10" s="368"/>
      <c r="N10" s="368"/>
      <c r="O10" s="369"/>
      <c r="P10" s="290"/>
    </row>
    <row r="11" spans="1:16" ht="15" customHeight="1" x14ac:dyDescent="0.25">
      <c r="A11" s="295"/>
      <c r="B11" s="367"/>
      <c r="C11" s="325"/>
      <c r="D11" s="318"/>
      <c r="E11" s="318"/>
      <c r="F11" s="370"/>
      <c r="G11" s="300"/>
      <c r="H11" s="368"/>
      <c r="I11" s="368"/>
      <c r="J11" s="368"/>
      <c r="K11" s="368"/>
      <c r="L11" s="368"/>
      <c r="M11" s="368"/>
      <c r="N11" s="368"/>
      <c r="O11" s="369"/>
      <c r="P11" s="290"/>
    </row>
    <row r="12" spans="1:16" ht="15" customHeight="1" x14ac:dyDescent="0.25">
      <c r="A12" s="295"/>
      <c r="B12" s="367"/>
      <c r="C12" s="325"/>
      <c r="D12" s="318"/>
      <c r="E12" s="318"/>
      <c r="F12" s="370"/>
      <c r="G12" s="300"/>
      <c r="H12" s="368"/>
      <c r="I12" s="368"/>
      <c r="J12" s="300"/>
      <c r="K12" s="300"/>
      <c r="L12" s="300"/>
      <c r="M12" s="300"/>
      <c r="N12" s="300"/>
      <c r="O12" s="369"/>
      <c r="P12" s="290"/>
    </row>
    <row r="13" spans="1:16" ht="15" customHeight="1" x14ac:dyDescent="0.25">
      <c r="A13" s="295"/>
      <c r="B13" s="367"/>
      <c r="C13" s="371"/>
      <c r="D13" s="318"/>
      <c r="E13" s="372" t="s">
        <v>1805</v>
      </c>
      <c r="F13" s="373" t="s">
        <v>1806</v>
      </c>
      <c r="G13" s="374" t="s">
        <v>1807</v>
      </c>
      <c r="H13" s="375" t="s">
        <v>1808</v>
      </c>
      <c r="I13" s="368"/>
      <c r="J13" s="474" t="s">
        <v>677</v>
      </c>
      <c r="K13" s="475"/>
      <c r="L13" s="300"/>
      <c r="M13" s="474" t="s">
        <v>1769</v>
      </c>
      <c r="N13" s="475"/>
      <c r="O13" s="369"/>
      <c r="P13" s="290"/>
    </row>
    <row r="14" spans="1:16" ht="15" customHeight="1" x14ac:dyDescent="0.25">
      <c r="A14" s="295"/>
      <c r="B14" s="367"/>
      <c r="C14" s="476" t="s">
        <v>1809</v>
      </c>
      <c r="D14" s="477"/>
      <c r="E14" s="376">
        <f>SUMIFS('Uitgebreid journaal'!$F:$F,'Uitgebreid journaal'!$C:$C,"8800*") + SUMIFS('Uitgebreid journaal'!$F:$F,'Uitgebreid journaal'!$C:$C,"8801*") + SUMIFS('Uitgebreid journaal'!$F:$F,'Uitgebreid journaal'!$C:$C,"8802*") + SUMIFS('Uitgebreid journaal'!$F:$F,'Uitgebreid journaal'!$C:$C,"8810*") + SUMIFS('Uitgebreid journaal'!$F:$F,'Uitgebreid journaal'!$C:$C,"8820*") + SUMIFS('Uitgebreid journaal'!$F:$F,'Uitgebreid journaal'!$C:$C,"8830*") + SUMIFS('Uitgebreid journaal'!$F:$F,'Uitgebreid journaal'!$C:$C,"5439*")</f>
        <v>-56847.21</v>
      </c>
      <c r="F14" s="376">
        <f>SUMIFS(Loonaangifte!$P:$P,Loonaangifte!$B:$B,"LOONHEFFING")</f>
        <v>56331</v>
      </c>
      <c r="G14" s="377">
        <f>IF(E14&lt;0,(E14*-1)-F14,E14-F14)</f>
        <v>516.20999999999913</v>
      </c>
      <c r="H14" s="378">
        <f>IF(E14&lt;&gt;0,G14/E14,"")</f>
        <v>-9.0806567287998671E-3</v>
      </c>
      <c r="I14" s="368"/>
      <c r="J14" s="306" t="s">
        <v>677</v>
      </c>
      <c r="K14" s="379">
        <f>SUMIFS('FTE Overzicht'!$K:$K,'FTE Overzicht'!$B:$B,"Totaal")</f>
        <v>12.759999999999996</v>
      </c>
      <c r="L14" s="300"/>
      <c r="M14" s="306" t="s">
        <v>1771</v>
      </c>
      <c r="N14" s="380">
        <f>SUMIFS('Reserveringen'!$G:$G,'Reserveringen'!$C:$C,"EINDTOTAAL")</f>
        <v>7931.03</v>
      </c>
      <c r="O14" s="369"/>
      <c r="P14" s="290"/>
    </row>
    <row r="15" spans="1:16" ht="15" customHeight="1" x14ac:dyDescent="0.25">
      <c r="A15" s="295"/>
      <c r="B15" s="381"/>
      <c r="C15" s="478" t="s">
        <v>1810</v>
      </c>
      <c r="D15" s="479"/>
      <c r="E15" s="382">
        <f>SUMIFS('Uitgebreid journaal'!$F:$F,'Uitgebreid journaal'!$C:$C,"5602*") + SUMIFS('Uitgebreid journaal'!$F:$F,'Uitgebreid journaal'!$C:$C,"5605*") + SUMIFS('Uitgebreid journaal'!$F:$F,'Uitgebreid journaal'!$C:$C,"5635*") + SUMIFS('Uitgebreid journaal'!$F:$F,'Uitgebreid journaal'!$C:$C,"5661*") + SUMIFS('Uitgebreid journaal'!$F:$F,'Uitgebreid journaal'!$C:$C,"5664*") + SUMIFS('Uitgebreid journaal'!$F:$F,'Uitgebreid journaal'!$C:$C,"8228*") + SUMIFS('Uitgebreid journaal'!$F:$F,'Uitgebreid journaal'!$C:$C,"8230*") + SUMIFS('Uitgebreid journaal'!$F:$F,'Uitgebreid journaal'!$C:$C,"8234*") + SUMIFS('Uitgebreid journaal'!$F:$F,'Uitgebreid journaal'!$C:$C,"10028*") + SUMIFS('Uitgebreid journaal'!$F:$F,'Uitgebreid journaal'!$C:$C,"10030*") + SUMIFS('Uitgebreid journaal'!$F:$F,'Uitgebreid journaal'!$C:$C,"5600*") + SUMIFS('Uitgebreid journaal'!$F:$F,'Uitgebreid journaal'!$C:$C,"5607*") + SUMIFS('Uitgebreid journaal'!$F:$F,'Uitgebreid journaal'!$C:$C,"5625*") + SUMIFS('Uitgebreid journaal'!$F:$F,'Uitgebreid journaal'!$C:$C,"5660*") + SUMIFS('Uitgebreid journaal'!$F:$F,'Uitgebreid journaal'!$C:$C,"5663*") + SUMIFS('Uitgebreid journaal'!$F:$F,'Uitgebreid journaal'!$C:$C,"8223*") + SUMIFS('Uitgebreid journaal'!$F:$F,'Uitgebreid journaal'!$C:$C,"8226*") + SUMIFS('Uitgebreid journaal'!$F:$F,'Uitgebreid journaal'!$C:$C,"8232*") + SUMIFS('Uitgebreid journaal'!$F:$F,'Uitgebreid journaal'!$C:$C,"8233*") + SUMIFS('Uitgebreid journaal'!$F:$F,'Uitgebreid journaal'!$C:$C,"8235*") + SUMIFS('Uitgebreid journaal'!$F:$F,'Uitgebreid journaal'!$C:$C,"10026*")</f>
        <v>0</v>
      </c>
      <c r="F15" s="382">
        <f>SUMIFS(Loonaangifte!$P:$P,Loonaangifte!$B:$B,"EINDHEFFING*")</f>
        <v>0</v>
      </c>
      <c r="G15" s="383">
        <f>IF(E15&lt;0,(E15*-1)-F15,E15-F15)</f>
        <v>0</v>
      </c>
      <c r="H15" s="384" t="str">
        <f>IF(E15&lt;&gt;0,G15/E15,"")</f>
        <v/>
      </c>
      <c r="I15" s="368"/>
      <c r="J15" s="310" t="s">
        <v>1811</v>
      </c>
      <c r="K15" s="335">
        <f>COUNTIFS(Personeelslijst!$H:$H,"Man") + COUNTIFS(Personeelslijst!$H:$H,"Vrouw")</f>
        <v>30</v>
      </c>
      <c r="L15" s="300"/>
      <c r="M15" s="316" t="s">
        <v>1812</v>
      </c>
      <c r="N15" s="385">
        <f>SUMIFS('Reserveringen'!$J:$J,'Reserveringen'!$C:$C,"EINDTOTAAL")</f>
        <v>0</v>
      </c>
      <c r="O15" s="369"/>
      <c r="P15" s="290"/>
    </row>
    <row r="16" spans="1:16" ht="15" customHeight="1" x14ac:dyDescent="0.25">
      <c r="A16" s="295"/>
      <c r="B16" s="367"/>
      <c r="C16" s="480"/>
      <c r="D16" s="480"/>
      <c r="E16" s="386"/>
      <c r="F16" s="386"/>
      <c r="G16" s="386"/>
      <c r="H16" s="387"/>
      <c r="I16" s="388"/>
      <c r="J16" s="316" t="s">
        <v>1813</v>
      </c>
      <c r="K16" s="337">
        <f>COUNTIFS('Contracten'!$B:$B,"&gt;0")</f>
        <v>30</v>
      </c>
      <c r="L16" s="300"/>
      <c r="M16" s="323" t="s">
        <v>1707</v>
      </c>
      <c r="N16" s="389">
        <f>SUM(N14:N15)</f>
        <v>7931.03</v>
      </c>
      <c r="O16" s="369"/>
      <c r="P16" s="290"/>
    </row>
    <row r="17" spans="1:16" ht="15" customHeight="1" x14ac:dyDescent="0.25">
      <c r="A17" s="295"/>
      <c r="B17" s="367"/>
      <c r="C17" s="476" t="s">
        <v>1814</v>
      </c>
      <c r="D17" s="477"/>
      <c r="E17" s="390">
        <f>SUMIFS('Uitgebreid journaal'!$F:$F,'Uitgebreid journaal'!$C:$C,"8920*")</f>
        <v>0</v>
      </c>
      <c r="F17" s="391">
        <f>SUMIFS(Loonaangifte!$P:$P,Loonaangifte!$B:$B,"AFDRACHTVERMINDERING ZEEVAART")</f>
        <v>0</v>
      </c>
      <c r="G17" s="392">
        <f>IF(E17&lt;0,(E17*-1)-F17,E17-F17)</f>
        <v>0</v>
      </c>
      <c r="H17" s="393" t="str">
        <f>IF(E17&lt;&gt;0,G17/E17,"")</f>
        <v/>
      </c>
      <c r="I17" s="368"/>
      <c r="L17" s="300"/>
      <c r="M17" s="323"/>
      <c r="N17" s="394"/>
      <c r="O17" s="369"/>
      <c r="P17" s="290"/>
    </row>
    <row r="18" spans="1:16" ht="15" customHeight="1" x14ac:dyDescent="0.25">
      <c r="A18" s="295"/>
      <c r="B18" s="367"/>
      <c r="C18" s="478" t="s">
        <v>1815</v>
      </c>
      <c r="D18" s="479"/>
      <c r="E18" s="382">
        <f>SUMIFS('Uitgebreid journaal'!$F:$F,'Uitgebreid journaal'!$C:$C,"8910*")</f>
        <v>0</v>
      </c>
      <c r="F18" s="395">
        <f>SUMIFS(Loonaangifte!$P:$P,Loonaangifte!$B:$B,"AFDRACHTVERMINDERING S&amp;O")</f>
        <v>0</v>
      </c>
      <c r="G18" s="383">
        <f>IF(E18&lt;0,(E18*-1)-F18,E18-F18)</f>
        <v>0</v>
      </c>
      <c r="H18" s="384" t="str">
        <f>IF(E18&lt;&gt;0,G18/E18,"")</f>
        <v/>
      </c>
      <c r="I18" s="396"/>
      <c r="J18" s="474" t="s">
        <v>1793</v>
      </c>
      <c r="K18" s="475"/>
      <c r="L18" s="368"/>
      <c r="M18" s="323"/>
      <c r="N18" s="394"/>
      <c r="O18" s="369"/>
      <c r="P18" s="290"/>
    </row>
    <row r="19" spans="1:16" ht="15" customHeight="1" x14ac:dyDescent="0.25">
      <c r="A19" s="295"/>
      <c r="B19" s="367"/>
      <c r="C19" s="480"/>
      <c r="D19" s="480"/>
      <c r="E19" s="386"/>
      <c r="F19" s="386"/>
      <c r="G19" s="386"/>
      <c r="H19" s="387"/>
      <c r="I19" s="388"/>
      <c r="J19" s="310" t="s">
        <v>616</v>
      </c>
      <c r="K19" s="320">
        <f>COUNTIFS('Contracten'!$G:$G,"Ja")</f>
        <v>18</v>
      </c>
      <c r="L19" s="368"/>
      <c r="M19" s="368"/>
      <c r="N19" s="368"/>
      <c r="O19" s="369"/>
      <c r="P19" s="290"/>
    </row>
    <row r="20" spans="1:16" ht="15" customHeight="1" x14ac:dyDescent="0.25">
      <c r="A20" s="295"/>
      <c r="B20" s="367"/>
      <c r="C20" s="476" t="s">
        <v>1816</v>
      </c>
      <c r="D20" s="477"/>
      <c r="E20" s="390">
        <f>SUMIFS('Uitgebreid journaal'!$F:$F,'Uitgebreid journaal'!$C:$C,"8015*")</f>
        <v>-15995.890000000001</v>
      </c>
      <c r="F20" s="390">
        <f>SUMIFS(Loonaangifte!$P:$P,Loonaangifte!$B:$B,"PREMIE WAO aof")</f>
        <v>15646</v>
      </c>
      <c r="G20" s="392">
        <f t="shared" ref="G20:G25" si="0">IF(E20&lt;0,(E20*-1)-F20,E20-F20)</f>
        <v>349.89000000000124</v>
      </c>
      <c r="H20" s="393">
        <f t="shared" ref="H20:H25" si="1">IF(E20&lt;&gt;0,G20/E20,"")</f>
        <v>-2.1873743817943311E-2</v>
      </c>
      <c r="I20" s="368"/>
      <c r="J20" s="310" t="s">
        <v>617</v>
      </c>
      <c r="K20" s="335">
        <f>COUNTIFS('Contracten'!$I:$I,"Ja")</f>
        <v>3</v>
      </c>
      <c r="L20" s="368"/>
      <c r="M20" s="474" t="s">
        <v>1675</v>
      </c>
      <c r="N20" s="475"/>
      <c r="O20" s="369"/>
      <c r="P20" s="290"/>
    </row>
    <row r="21" spans="1:16" ht="15" customHeight="1" x14ac:dyDescent="0.25">
      <c r="A21" s="295"/>
      <c r="B21" s="367"/>
      <c r="C21" s="481" t="s">
        <v>1817</v>
      </c>
      <c r="D21" s="482"/>
      <c r="E21" s="376">
        <f>SUMIFS('Uitgebreid journaal'!$F:$F,'Uitgebreid journaal'!$C:$C,"8070*") + SUMIFS('Uitgebreid journaal'!$F:$F,'Uitgebreid journaal'!$C:$C,"8075*") + SUMIFS('Uitgebreid journaal'!$F:$F,'Uitgebreid journaal'!$C:$C,"8086*") + SUMIFS('Uitgebreid journaal'!$F:$F,'Uitgebreid journaal'!$C:$C,"8088*") + SUMIFS('Uitgebreid journaal'!$F:$F,'Uitgebreid journaal'!$C:$C,"8090*")</f>
        <v>-1933.0099999999998</v>
      </c>
      <c r="F21" s="376">
        <f>SUMIFS(Loonaangifte!$P:$P,Loonaangifte!$B:$B,"PREMIE WHK")</f>
        <v>1889</v>
      </c>
      <c r="G21" s="377">
        <f t="shared" si="0"/>
        <v>44.009999999999764</v>
      </c>
      <c r="H21" s="378">
        <f t="shared" si="1"/>
        <v>-2.2767600788407599E-2</v>
      </c>
      <c r="I21" s="368"/>
      <c r="J21" s="316" t="s">
        <v>621</v>
      </c>
      <c r="K21" s="337">
        <f>COUNTIFS('Contracten'!$O:$O,"Ja")</f>
        <v>3</v>
      </c>
      <c r="L21" s="368"/>
      <c r="M21" s="310" t="s">
        <v>1818</v>
      </c>
      <c r="N21" s="397">
        <f>SUMIFS(Verlofsaldi!$H:$H,Verlofsaldi!$B:$B,"Totaal Verlof 1")</f>
        <v>33089.42</v>
      </c>
      <c r="O21" s="369"/>
      <c r="P21" s="290"/>
    </row>
    <row r="22" spans="1:16" ht="15" customHeight="1" x14ac:dyDescent="0.25">
      <c r="A22" s="295"/>
      <c r="B22" s="367"/>
      <c r="C22" s="481" t="s">
        <v>1819</v>
      </c>
      <c r="D22" s="482"/>
      <c r="E22" s="376">
        <f>SUMIFS('Uitgebreid journaal'!$F:$F,'Uitgebreid journaal'!$C:$C,"8085*") + SUMIFS('Uitgebreid journaal'!$F:$F,'Uitgebreid journaal'!$C:$C,"8083*") + SUMIFS('Uitgebreid journaal'!$F:$F,'Uitgebreid journaal'!$C:$C,"8084*") + SUMIFS('Uitgebreid journaal'!$F:$F,'Uitgebreid journaal'!$C:$C,"8097*")</f>
        <v>-8524.880000000001</v>
      </c>
      <c r="F22" s="376">
        <f>SUMIFS(Loonaangifte!$P:$P,Loonaangifte!$B:$B,"PREMIE WW awf") + SUMIFS(Loonaangifte!$P:$P,Loonaangifte!$B:$B,"PREMIE WW awf laag") + SUMIFS(Loonaangifte!$P:$P,Loonaangifte!$B:$B,"PREMIE WW awf hoog") + SUMIFS(Loonaangifte!$P:$P,Loonaangifte!$B:$B,"PREMIE WW awf herzien")</f>
        <v>8295</v>
      </c>
      <c r="G22" s="377">
        <f t="shared" si="0"/>
        <v>229.88000000000102</v>
      </c>
      <c r="H22" s="378">
        <f t="shared" si="1"/>
        <v>-2.6965775471326399E-2</v>
      </c>
      <c r="I22" s="368"/>
      <c r="K22" s="398"/>
      <c r="L22" s="368"/>
      <c r="M22" s="310" t="s">
        <v>1820</v>
      </c>
      <c r="N22" s="397">
        <f>SUMIFS(Verlofsaldi!$J:$J,Verlofsaldi!$B:$B,"Totaal Verlof 1")</f>
        <v>2647.1500000000005</v>
      </c>
      <c r="O22" s="369"/>
      <c r="P22" s="290"/>
    </row>
    <row r="23" spans="1:16" ht="15" customHeight="1" x14ac:dyDescent="0.25">
      <c r="A23" s="295"/>
      <c r="B23" s="367"/>
      <c r="C23" s="481" t="s">
        <v>1821</v>
      </c>
      <c r="D23" s="482"/>
      <c r="E23" s="376">
        <f>SUMIFS('Uitgebreid journaal'!$F:$F,'Uitgebreid journaal'!$C:$C,"8035*")</f>
        <v>0</v>
      </c>
      <c r="F23" s="376">
        <f>SUMIFS(Loonaangifte!$P:$P,Loonaangifte!$B:$B,"PREMIE Sectorfonds")</f>
        <v>0</v>
      </c>
      <c r="G23" s="377">
        <f t="shared" si="0"/>
        <v>0</v>
      </c>
      <c r="H23" s="378" t="str">
        <f t="shared" si="1"/>
        <v/>
      </c>
      <c r="I23" s="368"/>
      <c r="J23" s="474" t="s">
        <v>682</v>
      </c>
      <c r="K23" s="475"/>
      <c r="L23" s="368"/>
      <c r="M23" s="399" t="s">
        <v>1812</v>
      </c>
      <c r="N23" s="385">
        <f>SUMIFS(Verlofsaldi!$M:$M,Verlofsaldi!$B:$B,"Totaal Verlof 1")</f>
        <v>7147.31</v>
      </c>
      <c r="O23" s="369"/>
      <c r="P23" s="290"/>
    </row>
    <row r="24" spans="1:16" ht="15" customHeight="1" x14ac:dyDescent="0.25">
      <c r="A24" s="295"/>
      <c r="B24" s="367"/>
      <c r="C24" s="481" t="s">
        <v>1822</v>
      </c>
      <c r="D24" s="482"/>
      <c r="E24" s="376">
        <f>SUMIFS('Uitgebreid journaal'!$F:$F,'Uitgebreid journaal'!$C:$C,"8095*")</f>
        <v>0</v>
      </c>
      <c r="F24" s="376">
        <f>SUMIFS(Loonaangifte!$P:$P,Loonaangifte!$B:$B,"PREMIE UFO")</f>
        <v>0</v>
      </c>
      <c r="G24" s="377">
        <f t="shared" si="0"/>
        <v>0</v>
      </c>
      <c r="H24" s="378" t="str">
        <f t="shared" si="1"/>
        <v/>
      </c>
      <c r="I24" s="368"/>
      <c r="J24" s="306" t="s">
        <v>682</v>
      </c>
      <c r="K24" s="400">
        <f>SUMIFS('FTE Overzicht'!$I:$I,'FTE Overzicht'!$B:$B,"Totaal")</f>
        <v>11793.189999999999</v>
      </c>
      <c r="L24" s="368"/>
      <c r="M24" s="323" t="s">
        <v>1823</v>
      </c>
      <c r="N24" s="401">
        <f>SUM(N21:N23)</f>
        <v>42883.88</v>
      </c>
      <c r="O24" s="369"/>
      <c r="P24" s="290"/>
    </row>
    <row r="25" spans="1:16" ht="15" customHeight="1" x14ac:dyDescent="0.25">
      <c r="A25" s="295"/>
      <c r="B25" s="367"/>
      <c r="C25" s="478" t="s">
        <v>1824</v>
      </c>
      <c r="D25" s="479"/>
      <c r="E25" s="382">
        <f>SUMIFS('Uitgebreid journaal'!$F:$F,'Uitgebreid journaal'!$C:$C,"8691*") + SUMIFS('Uitgebreid journaal'!$F:$F,'Uitgebreid journaal'!$C:$C,"8682*")</f>
        <v>-15736.16</v>
      </c>
      <c r="F25" s="376">
        <f>SUMIFS(Loonaangifte!$P:$P,Loonaangifte!$B:$B,"PREMIE WG ZVW") + SUMIFS(Loonaangifte!$P:$P,Loonaangifte!$B:$B,"PREMIE INH ZVW")</f>
        <v>15409</v>
      </c>
      <c r="G25" s="377">
        <f t="shared" si="0"/>
        <v>327.15999999999985</v>
      </c>
      <c r="H25" s="384">
        <f t="shared" si="1"/>
        <v>-2.0790332584315351E-2</v>
      </c>
      <c r="I25" s="368"/>
      <c r="J25" s="316" t="s">
        <v>676</v>
      </c>
      <c r="K25" s="402">
        <f>SUMIFS('FTE Overzicht'!$J:$J,'FTE Overzicht'!$B:$B,"Totaal")</f>
        <v>69</v>
      </c>
      <c r="O25" s="369"/>
      <c r="P25" s="290"/>
    </row>
    <row r="26" spans="1:16" ht="15" customHeight="1" x14ac:dyDescent="0.25">
      <c r="A26" s="295"/>
      <c r="B26" s="367"/>
      <c r="C26" s="483"/>
      <c r="D26" s="483"/>
      <c r="E26" s="403"/>
      <c r="F26" s="403"/>
      <c r="G26" s="403"/>
      <c r="H26" s="404"/>
      <c r="I26" s="368"/>
      <c r="J26" s="405" t="s">
        <v>218</v>
      </c>
      <c r="K26" s="406">
        <f>SUM(K24:K25)</f>
        <v>11862.189999999999</v>
      </c>
      <c r="L26" s="368"/>
      <c r="M26" s="474" t="s">
        <v>1825</v>
      </c>
      <c r="N26" s="475"/>
      <c r="O26" s="369"/>
      <c r="P26" s="290"/>
    </row>
    <row r="27" spans="1:16" ht="15" customHeight="1" x14ac:dyDescent="0.25">
      <c r="A27" s="295"/>
      <c r="B27" s="367"/>
      <c r="C27" s="476" t="s">
        <v>1826</v>
      </c>
      <c r="D27" s="477"/>
      <c r="E27" s="407">
        <f>SUMIFS('Uitgebreid journaal'!$F:$F,'Uitgebreid journaal'!$C:$C,"8111*") + SUMIFS('Uitgebreid journaal'!$F:$F,'Uitgebreid journaal'!$C:$C,"8115*") + SUMIFS('Uitgebreid journaal'!$F:$F,'Uitgebreid journaal'!$C:$C,"8119*") + SUMIFS('Uitgebreid journaal'!$F:$F,'Uitgebreid journaal'!$C:$C,"8120*") + SUMIFS('Uitgebreid journaal'!$F:$F,'Uitgebreid journaal'!$C:$C,"8121*") + SUMIFS('Uitgebreid journaal'!$F:$F,'Uitgebreid journaal'!$C:$C,"8135*") + SUMIFS('Uitgebreid journaal'!$F:$F,'Uitgebreid journaal'!$C:$C,"8111*")</f>
        <v>0</v>
      </c>
      <c r="F27" s="407">
        <f>SUMIFS(Loonaangifte!$P:$P,Loonaangifte!$B:$B,"PREMIEKORTING AGH")</f>
        <v>0</v>
      </c>
      <c r="G27" s="377">
        <f>IF(E27&lt;0,(E27*-1)-F27,E27-F27)</f>
        <v>0</v>
      </c>
      <c r="H27" s="408" t="str">
        <f>IF(E27&lt;&gt;0,IF(E27&lt;0,G27/(-1* E27),G27/E27),"")</f>
        <v/>
      </c>
      <c r="I27" s="368"/>
      <c r="L27" s="368"/>
      <c r="M27" s="310" t="s">
        <v>1827</v>
      </c>
      <c r="N27" s="397">
        <f>SUMIFS(Verlofsaldi!$H:$H,Verlofsaldi!$B:$B,"Totaal Verlof 2")</f>
        <v>0</v>
      </c>
      <c r="O27" s="369"/>
      <c r="P27" s="290"/>
    </row>
    <row r="28" spans="1:16" ht="15" customHeight="1" x14ac:dyDescent="0.25">
      <c r="A28" s="295"/>
      <c r="B28" s="367"/>
      <c r="C28" s="478" t="s">
        <v>1828</v>
      </c>
      <c r="D28" s="479"/>
      <c r="E28" s="382">
        <f>SUMIFS('Uitgebreid journaal'!$F:$F,'Uitgebreid journaal'!$C:$C,"8112*") + SUMIFS('Uitgebreid journaal'!$F:$F,'Uitgebreid journaal'!$C:$C,"8114*") + SUMIFS('Uitgebreid journaal'!$F:$F,'Uitgebreid journaal'!$C:$C,"8116*") + SUMIFS('Uitgebreid journaal'!$F:$F,'Uitgebreid journaal'!$C:$C,"8118*") + SUMIFS('Uitgebreid journaal'!$F:$F,'Uitgebreid journaal'!$C:$C," 8136*")</f>
        <v>0</v>
      </c>
      <c r="F28" s="382">
        <f>SUMIFS(Loonaangifte!$P:$P,Loonaangifte!$B:$B,"PREMIEKORTING JONGERE WN") + SUMIFS(Loonaangifte!$P:$P,Loonaangifte!$B:$B,"PREMIEKORTING OUDERE WN")</f>
        <v>0</v>
      </c>
      <c r="G28" s="377">
        <f>IF(E28&lt;0,(E28*-1)-F28,E28-F28)</f>
        <v>0</v>
      </c>
      <c r="H28" s="384" t="str">
        <f>IF(E28&lt;&gt;0,IF(E28&lt;0,G28/(-1*E28),G28/E28),"")</f>
        <v/>
      </c>
      <c r="I28" s="368"/>
      <c r="J28" s="474" t="s">
        <v>1829</v>
      </c>
      <c r="K28" s="475"/>
      <c r="L28" s="300"/>
      <c r="M28" s="310" t="s">
        <v>1820</v>
      </c>
      <c r="N28" s="397">
        <f>SUMIFS(Verlofsaldi!$J:$J,Verlofsaldi!$B:$B,"Totaal Verlof 2")</f>
        <v>0</v>
      </c>
      <c r="O28" s="369"/>
      <c r="P28" s="290"/>
    </row>
    <row r="29" spans="1:16" ht="15" customHeight="1" x14ac:dyDescent="0.25">
      <c r="A29" s="295"/>
      <c r="B29" s="367"/>
      <c r="C29" s="325"/>
      <c r="D29" s="318"/>
      <c r="E29" s="325"/>
      <c r="F29" s="409" t="s">
        <v>218</v>
      </c>
      <c r="G29" s="410">
        <f>SUM(G14:G28)</f>
        <v>1467.150000000001</v>
      </c>
      <c r="H29" s="368"/>
      <c r="I29" s="368"/>
      <c r="J29" s="306" t="s">
        <v>1830</v>
      </c>
      <c r="K29" s="411">
        <f>SUMIFS('Individuele loonstaat werknemer'!$F:$F,'Individuele loonstaat werknemer'!$B:$B,"Totaal")</f>
        <v>243159.39999999997</v>
      </c>
      <c r="L29" s="368"/>
      <c r="M29" s="399" t="s">
        <v>1812</v>
      </c>
      <c r="N29" s="385">
        <f>SUMIFS(Verlofsaldi!$M:$M,Verlofsaldi!$B:$B,"Totaal Verlof 2")</f>
        <v>0</v>
      </c>
      <c r="O29" s="412"/>
      <c r="P29" s="290"/>
    </row>
    <row r="30" spans="1:16" ht="15" customHeight="1" x14ac:dyDescent="0.25">
      <c r="A30" s="295"/>
      <c r="B30" s="367"/>
      <c r="C30" s="325"/>
      <c r="D30" s="318"/>
      <c r="E30" s="318"/>
      <c r="F30" s="300"/>
      <c r="G30" s="300"/>
      <c r="H30" s="368"/>
      <c r="I30" s="368"/>
      <c r="J30" s="310" t="s">
        <v>1831</v>
      </c>
      <c r="K30" s="413">
        <f>SUMIFS('Individuele loonstaat werknemer'!$J:$J,'Individuele loonstaat werknemer'!$B:$B,"Totaal")</f>
        <v>224016.61</v>
      </c>
      <c r="L30" s="414"/>
      <c r="M30" s="323" t="s">
        <v>1832</v>
      </c>
      <c r="N30" s="401">
        <f>SUM(N27:N29)</f>
        <v>0</v>
      </c>
      <c r="O30" s="369"/>
      <c r="P30" s="290"/>
    </row>
    <row r="31" spans="1:16" ht="15" customHeight="1" x14ac:dyDescent="0.25">
      <c r="A31" s="295"/>
      <c r="B31" s="367"/>
      <c r="C31" s="325"/>
      <c r="D31" s="318"/>
      <c r="E31" s="318"/>
      <c r="F31" s="300"/>
      <c r="G31" s="300"/>
      <c r="H31" s="368"/>
      <c r="I31" s="368"/>
      <c r="J31" s="316" t="s">
        <v>1833</v>
      </c>
      <c r="K31" s="415">
        <f>SUMIFS('Individuele loonstaat werknemer'!$L:$L,'Individuele loonstaat werknemer'!$B:$B,"Totaal")</f>
        <v>248820.12</v>
      </c>
      <c r="L31" s="414"/>
      <c r="O31" s="369"/>
      <c r="P31" s="290"/>
    </row>
    <row r="32" spans="1:16" ht="15" customHeight="1" x14ac:dyDescent="0.3">
      <c r="A32" s="295"/>
      <c r="B32" s="367"/>
      <c r="C32" s="416"/>
      <c r="D32" s="417"/>
      <c r="E32" s="417"/>
      <c r="F32" s="418"/>
      <c r="G32" s="418"/>
      <c r="H32" s="419"/>
      <c r="I32" s="368"/>
      <c r="L32" s="414"/>
      <c r="M32" s="474" t="s">
        <v>1834</v>
      </c>
      <c r="N32" s="475"/>
      <c r="O32" s="369"/>
      <c r="P32" s="290"/>
    </row>
    <row r="33" spans="1:16" ht="15" customHeight="1" x14ac:dyDescent="0.25">
      <c r="A33" s="295"/>
      <c r="B33" s="367"/>
      <c r="C33" s="368"/>
      <c r="D33" s="368"/>
      <c r="E33" s="372" t="s">
        <v>1835</v>
      </c>
      <c r="F33" s="373" t="s">
        <v>1836</v>
      </c>
      <c r="G33" s="420" t="s">
        <v>1807</v>
      </c>
      <c r="H33" s="421" t="s">
        <v>1808</v>
      </c>
      <c r="I33" s="368"/>
      <c r="J33" s="474" t="s">
        <v>1608</v>
      </c>
      <c r="K33" s="475"/>
      <c r="L33" s="414"/>
      <c r="M33" s="310" t="s">
        <v>1837</v>
      </c>
      <c r="N33" s="397">
        <f>SUMIFS(Verlofsaldi!$H:$H,Verlofsaldi!$B:$B,"Totaal Verlof 3")</f>
        <v>0</v>
      </c>
      <c r="O33" s="369"/>
      <c r="P33" s="290"/>
    </row>
    <row r="34" spans="1:16" ht="15" customHeight="1" x14ac:dyDescent="0.25">
      <c r="A34" s="295"/>
      <c r="B34" s="367"/>
      <c r="C34" s="476" t="s">
        <v>1805</v>
      </c>
      <c r="D34" s="477"/>
      <c r="E34" s="376">
        <f>SUMIFS('Uitgebreid journaal'!$F:$F,'Uitgebreid journaal'!$C:$C,"982*") + SUMIFS('Uitgebreid journaal'!$F:$F,'Uitgebreid journaal'!$C:$C,"983*") + SUMIFS('Uitgebreid journaal'!$F:$F,'Uitgebreid journaal'!$C:$C,"985*") + SUMIFS('Uitgebreid journaal'!$F:$F,'Uitgebreid journaal'!$C:$C,"987*") + SUMIFS('Uitgebreid journaal'!$F:$F,'Uitgebreid journaal'!$C:$C,"988*") + SUMIFS('Uitgebreid journaal'!$F:$F,'Uitgebreid journaal'!$C:$C,"989*")</f>
        <v>-178843.17</v>
      </c>
      <c r="F34" s="376">
        <f>SUMIFS('Bruto-netto werkgever'!$Q:$Q,'Bruto-netto werkgever'!$C:$C,"Totaal Uitbetaling")</f>
        <v>178843.16999999998</v>
      </c>
      <c r="G34" s="422">
        <f>IF(E34&lt;0,(E34*-1)-F34,E34-F34)</f>
        <v>2.9103830456733704E-11</v>
      </c>
      <c r="H34" s="423">
        <f>IF(E34&lt;&gt;0,G34/E34,"")</f>
        <v>-1.627338100567872E-16</v>
      </c>
      <c r="I34" s="368"/>
      <c r="J34" s="306" t="s">
        <v>218</v>
      </c>
      <c r="K34" s="380">
        <f>SUMIFS('Loonkosten werkgever'!$Q:$Q,'Loonkosten werkgever'!$C:$C,"Totaal LC")</f>
        <v>301825.34999999998</v>
      </c>
      <c r="L34" s="414"/>
      <c r="M34" s="310" t="s">
        <v>1820</v>
      </c>
      <c r="N34" s="397">
        <f>SUMIFS(Verlofsaldi!$J:$J,Verlofsaldi!$B:$B,"Totaal Verlof 3")</f>
        <v>0</v>
      </c>
      <c r="O34" s="369"/>
      <c r="P34" s="290"/>
    </row>
    <row r="35" spans="1:16" ht="15" customHeight="1" x14ac:dyDescent="0.25">
      <c r="A35" s="295"/>
      <c r="B35" s="367"/>
      <c r="C35" s="484"/>
      <c r="D35" s="485"/>
      <c r="E35" s="424"/>
      <c r="F35" s="424"/>
      <c r="G35" s="425"/>
      <c r="H35" s="426"/>
      <c r="I35" s="368"/>
      <c r="J35" s="310" t="s">
        <v>1730</v>
      </c>
      <c r="K35" s="427">
        <f>IFERROR(K34/K24,"")</f>
        <v>25.593189798519315</v>
      </c>
      <c r="L35" s="414"/>
      <c r="M35" s="399" t="s">
        <v>1812</v>
      </c>
      <c r="N35" s="385">
        <f>SUMIFS(Verlofsaldi!$M:$M,Verlofsaldi!$B:$B,"Totaal Verlof 3")</f>
        <v>0</v>
      </c>
      <c r="O35" s="369"/>
      <c r="P35" s="290"/>
    </row>
    <row r="36" spans="1:16" ht="15" customHeight="1" x14ac:dyDescent="0.25">
      <c r="A36" s="295"/>
      <c r="B36" s="367"/>
      <c r="C36" s="478" t="s">
        <v>1829</v>
      </c>
      <c r="D36" s="479"/>
      <c r="E36" s="382">
        <f>SUMIFS('Individuele loonstaat werknemer'!$S:$S,'Individuele loonstaat werknemer'!$B:$B,"Totaal")</f>
        <v>178843.17</v>
      </c>
      <c r="F36" s="382">
        <f>SUMIFS('Bruto-netto werkgever'!$Q:$Q,'Bruto-netto werkgever'!$C:$C,"Totaal LC")</f>
        <v>178843.16999999995</v>
      </c>
      <c r="G36" s="428">
        <f>E36-F36</f>
        <v>0</v>
      </c>
      <c r="H36" s="429">
        <f>IF(E36&lt;&gt;0,G36/E36,"")</f>
        <v>0</v>
      </c>
      <c r="I36" s="368"/>
      <c r="J36" s="316" t="s">
        <v>1773</v>
      </c>
      <c r="K36" s="430">
        <f>IFERROR(K34/K14,"")</f>
        <v>23654.024294670853</v>
      </c>
      <c r="L36" s="414"/>
      <c r="M36" s="323" t="s">
        <v>1838</v>
      </c>
      <c r="N36" s="401">
        <f>SUM(N33:N35)</f>
        <v>0</v>
      </c>
      <c r="O36" s="369"/>
      <c r="P36" s="290"/>
    </row>
    <row r="37" spans="1:16" ht="15" customHeight="1" x14ac:dyDescent="0.25">
      <c r="A37" s="295"/>
      <c r="B37" s="367"/>
      <c r="C37" s="325"/>
      <c r="D37" s="318"/>
      <c r="E37" s="318"/>
      <c r="F37" s="300"/>
      <c r="G37" s="300"/>
      <c r="H37" s="368"/>
      <c r="I37" s="368"/>
      <c r="L37" s="368"/>
      <c r="O37" s="369"/>
      <c r="P37" s="290"/>
    </row>
    <row r="38" spans="1:16" ht="15" customHeight="1" x14ac:dyDescent="0.25">
      <c r="A38" s="295"/>
      <c r="B38" s="367"/>
      <c r="C38" s="325"/>
      <c r="D38" s="318"/>
      <c r="E38" s="318"/>
      <c r="F38" s="300"/>
      <c r="G38" s="300"/>
      <c r="H38" s="368"/>
      <c r="I38" s="368"/>
      <c r="J38" s="474" t="s">
        <v>1768</v>
      </c>
      <c r="K38" s="475"/>
      <c r="L38" s="431"/>
      <c r="M38" s="474" t="s">
        <v>1839</v>
      </c>
      <c r="N38" s="475"/>
      <c r="O38" s="369"/>
      <c r="P38" s="290"/>
    </row>
    <row r="39" spans="1:16" ht="15" customHeight="1" x14ac:dyDescent="0.3">
      <c r="A39" s="295"/>
      <c r="B39" s="367"/>
      <c r="I39" s="368"/>
      <c r="J39" s="432" t="s">
        <v>1770</v>
      </c>
      <c r="K39" s="433">
        <f>COUNTIFS('Auto en fiets van de zaak'!$N:$N,"&gt;0")</f>
        <v>7</v>
      </c>
      <c r="L39" s="418"/>
      <c r="M39" s="303" t="s">
        <v>1840</v>
      </c>
      <c r="N39" s="397">
        <f>SUMIFS(Verlofsaldi!$H:$H,Verlofsaldi!$B:$B,"Totaal Verlof 4")</f>
        <v>0</v>
      </c>
      <c r="O39" s="369"/>
      <c r="P39" s="290"/>
    </row>
    <row r="40" spans="1:16" ht="15" customHeight="1" x14ac:dyDescent="0.25">
      <c r="A40" s="295"/>
      <c r="B40" s="367"/>
      <c r="C40" s="486" t="s">
        <v>1841</v>
      </c>
      <c r="D40" s="487"/>
      <c r="E40" s="434"/>
      <c r="F40" s="486" t="s">
        <v>1842</v>
      </c>
      <c r="G40" s="488"/>
      <c r="H40" s="487"/>
      <c r="I40" s="368"/>
      <c r="J40" s="303" t="s">
        <v>1772</v>
      </c>
      <c r="K40" s="435">
        <f>SUMIFS('Auto en fiets van de zaak'!$N:$N,'Auto en fiets van de zaak'!$N:$N,"&gt;0")</f>
        <v>272770</v>
      </c>
      <c r="L40" s="300"/>
      <c r="M40" s="303" t="s">
        <v>1820</v>
      </c>
      <c r="N40" s="397">
        <f>SUMIFS(Verlofsaldi!$J:$J,Verlofsaldi!$B:$B,"Totaal Verlof 4")</f>
        <v>0</v>
      </c>
      <c r="O40" s="369"/>
      <c r="P40" s="290"/>
    </row>
    <row r="41" spans="1:16" ht="15" customHeight="1" x14ac:dyDescent="0.25">
      <c r="A41" s="295"/>
      <c r="B41" s="367"/>
      <c r="C41" s="303" t="s">
        <v>880</v>
      </c>
      <c r="D41" s="436">
        <f>SUMIFS('WKR Verkort'!$C:$C,'WKR Verkort'!$B:$B,"Huidige stand jaar")</f>
        <v>248820.12</v>
      </c>
      <c r="E41" s="437"/>
      <c r="F41" s="489" t="s">
        <v>1843</v>
      </c>
      <c r="G41" s="490"/>
      <c r="H41" s="463">
        <f>SUMIFS('WKR Verkort'!$E:$E,'WKR Verkort'!$B:$B,"Huidige stand jaar")</f>
        <v>7464.6</v>
      </c>
      <c r="I41" s="368"/>
      <c r="J41" s="313" t="s">
        <v>1844</v>
      </c>
      <c r="K41" s="438">
        <f>IFERROR(IF(K39&lt;&gt;0,K40/K39,0),0)</f>
        <v>38967.142857142855</v>
      </c>
      <c r="L41" s="300"/>
      <c r="M41" s="439" t="s">
        <v>1812</v>
      </c>
      <c r="N41" s="385">
        <f>SUMIFS(Verlofsaldi!$M:$M,Verlofsaldi!$B:$B,"Totaal Verlof 4")</f>
        <v>0</v>
      </c>
      <c r="O41" s="369"/>
      <c r="P41" s="290"/>
    </row>
    <row r="42" spans="1:16" ht="15" customHeight="1" x14ac:dyDescent="0.25">
      <c r="A42" s="295"/>
      <c r="B42" s="367"/>
      <c r="C42" s="313" t="s">
        <v>238</v>
      </c>
      <c r="D42" s="440">
        <f>SUMIFS('WKR Verkort'!$E:$E,'WKR Verkort'!$B:$B,"Huidige stand jaar")</f>
        <v>7464.6</v>
      </c>
      <c r="E42" s="441"/>
      <c r="F42" s="491" t="s">
        <v>1845</v>
      </c>
      <c r="G42" s="492"/>
      <c r="H42" s="436">
        <f>'WKR Verkort'!H6</f>
        <v>507.5</v>
      </c>
      <c r="I42" s="368"/>
      <c r="L42" s="318"/>
      <c r="M42" s="323" t="s">
        <v>1846</v>
      </c>
      <c r="N42" s="401">
        <f>SUM(N39:N41)</f>
        <v>0</v>
      </c>
      <c r="O42" s="369"/>
      <c r="P42" s="290"/>
    </row>
    <row r="43" spans="1:16" ht="15" customHeight="1" x14ac:dyDescent="0.25">
      <c r="A43" s="295"/>
      <c r="B43" s="367"/>
      <c r="C43" s="442"/>
      <c r="E43" s="441"/>
      <c r="F43" s="493" t="s">
        <v>1847</v>
      </c>
      <c r="G43" s="494"/>
      <c r="H43" s="443">
        <f>H41-H42</f>
        <v>6957.1</v>
      </c>
      <c r="I43" s="368"/>
      <c r="J43" s="474" t="s">
        <v>894</v>
      </c>
      <c r="K43" s="475"/>
      <c r="L43" s="318"/>
      <c r="O43" s="369"/>
      <c r="P43" s="290"/>
    </row>
    <row r="44" spans="1:16" ht="15" customHeight="1" x14ac:dyDescent="0.25">
      <c r="A44" s="295"/>
      <c r="B44" s="367"/>
      <c r="C44" s="442"/>
      <c r="F44" s="441"/>
      <c r="I44" s="368"/>
      <c r="J44" s="313" t="s">
        <v>1848</v>
      </c>
      <c r="K44" s="444">
        <f>SUMIFS('Subsidies (LIV - LKV)'!$K:$K,'Subsidies (LIV - LKV)'!$B:$B,"Totaal")</f>
        <v>0</v>
      </c>
      <c r="L44" s="445"/>
      <c r="O44" s="369"/>
      <c r="P44" s="290"/>
    </row>
    <row r="45" spans="1:16" ht="15" customHeight="1" x14ac:dyDescent="0.25">
      <c r="A45" s="295"/>
      <c r="B45" s="367"/>
      <c r="C45" s="442"/>
      <c r="F45" s="495" t="s">
        <v>1849</v>
      </c>
      <c r="G45" s="496"/>
      <c r="H45" s="446">
        <f>IF(H43&lt;0,-0.8*H43,0)</f>
        <v>0</v>
      </c>
      <c r="I45" s="368"/>
      <c r="J45" s="447"/>
      <c r="K45" s="448"/>
      <c r="O45" s="369"/>
      <c r="P45" s="290"/>
    </row>
    <row r="46" spans="1:16" ht="15" customHeight="1" x14ac:dyDescent="0.25">
      <c r="A46" s="295"/>
      <c r="B46" s="367"/>
      <c r="C46" s="442"/>
      <c r="F46" s="441"/>
      <c r="I46" s="368"/>
      <c r="J46" s="474" t="s">
        <v>1850</v>
      </c>
      <c r="K46" s="475"/>
      <c r="O46" s="369"/>
      <c r="P46" s="290"/>
    </row>
    <row r="47" spans="1:16" ht="15" customHeight="1" x14ac:dyDescent="0.25">
      <c r="A47" s="295"/>
      <c r="B47" s="367"/>
      <c r="C47" s="442"/>
      <c r="F47" s="497" t="s">
        <v>1851</v>
      </c>
      <c r="G47" s="498"/>
      <c r="H47" s="449">
        <f>ROUND((D42/K14),0)</f>
        <v>585</v>
      </c>
      <c r="I47" s="368"/>
      <c r="J47" s="432" t="s">
        <v>1852</v>
      </c>
      <c r="K47" s="450">
        <f>SUMIFS(Loonaangifte!$N:$N,Loonaangifte!$B:$B,"TOTAAL BETAALD AANGIFTEPERIODE")</f>
        <v>0</v>
      </c>
      <c r="O47" s="369"/>
      <c r="P47" s="290"/>
    </row>
    <row r="48" spans="1:16" ht="15" customHeight="1" x14ac:dyDescent="0.25">
      <c r="A48" s="295"/>
      <c r="B48" s="367"/>
      <c r="C48" s="442"/>
      <c r="F48" s="499" t="s">
        <v>1853</v>
      </c>
      <c r="G48" s="500"/>
      <c r="H48" s="443">
        <f>IF((H43/K14)&lt;0,0,ROUND((H43/K14),0))</f>
        <v>545</v>
      </c>
      <c r="I48" s="368"/>
      <c r="J48" s="313" t="s">
        <v>1854</v>
      </c>
      <c r="K48" s="444">
        <f>SUMIFS(Loonaangifte!$O:$O,Loonaangifte!$B:$B,"TOTAAL BETAALD AANGIFTEPERIODE")</f>
        <v>0</v>
      </c>
      <c r="O48" s="369"/>
      <c r="P48" s="290"/>
    </row>
    <row r="49" spans="1:16" ht="15" customHeight="1" x14ac:dyDescent="0.25">
      <c r="A49" s="295"/>
      <c r="B49" s="367"/>
      <c r="C49" s="442"/>
      <c r="F49" s="451"/>
      <c r="G49" s="451"/>
      <c r="H49" s="451"/>
      <c r="I49" s="368"/>
      <c r="J49" s="452"/>
      <c r="K49" s="452"/>
      <c r="O49" s="369"/>
      <c r="P49" s="290"/>
    </row>
    <row r="50" spans="1:16" ht="15" customHeight="1" thickBot="1" x14ac:dyDescent="0.3">
      <c r="A50" s="295"/>
      <c r="B50" s="453"/>
      <c r="C50" s="454"/>
      <c r="D50" s="455"/>
      <c r="E50" s="455"/>
      <c r="F50" s="456"/>
      <c r="G50" s="456"/>
      <c r="H50" s="457"/>
      <c r="I50" s="457"/>
      <c r="J50" s="458"/>
      <c r="K50" s="458"/>
      <c r="L50" s="458"/>
      <c r="M50" s="458"/>
      <c r="N50" s="459"/>
      <c r="O50" s="460"/>
      <c r="P50" s="290"/>
    </row>
    <row r="51" spans="1:16" ht="15" customHeight="1" x14ac:dyDescent="0.25">
      <c r="A51" s="295"/>
      <c r="B51" s="461"/>
      <c r="C51" s="462"/>
      <c r="D51" s="462"/>
      <c r="E51" s="462"/>
      <c r="F51" s="462"/>
      <c r="G51" s="462"/>
      <c r="H51" s="462"/>
      <c r="I51" s="461"/>
      <c r="J51" s="501"/>
      <c r="K51" s="501"/>
      <c r="L51" s="461"/>
      <c r="M51" s="290"/>
      <c r="N51" s="290"/>
      <c r="O51" s="461"/>
      <c r="P51" s="290"/>
    </row>
    <row r="52" spans="1:16" ht="13.2" hidden="1" x14ac:dyDescent="0.25">
      <c r="A52" s="295"/>
    </row>
    <row r="53" spans="1:16" ht="0" hidden="1" customHeight="1" x14ac:dyDescent="0.25">
      <c r="A53" s="295"/>
    </row>
    <row r="54" spans="1:16" ht="0" hidden="1" customHeight="1" x14ac:dyDescent="0.25">
      <c r="A54" s="295"/>
    </row>
  </sheetData>
  <mergeCells count="40">
    <mergeCell ref="F45:G45"/>
    <mergeCell ref="J46:K46"/>
    <mergeCell ref="F47:G47"/>
    <mergeCell ref="F48:G48"/>
    <mergeCell ref="J51:K51"/>
    <mergeCell ref="J43:K43"/>
    <mergeCell ref="J33:K33"/>
    <mergeCell ref="C34:D34"/>
    <mergeCell ref="C35:D35"/>
    <mergeCell ref="C36:D36"/>
    <mergeCell ref="J38:K38"/>
    <mergeCell ref="C40:D40"/>
    <mergeCell ref="F40:H40"/>
    <mergeCell ref="F41:G41"/>
    <mergeCell ref="F42:G42"/>
    <mergeCell ref="F43:G43"/>
    <mergeCell ref="M38:N38"/>
    <mergeCell ref="C26:D26"/>
    <mergeCell ref="M26:N26"/>
    <mergeCell ref="C27:D27"/>
    <mergeCell ref="C28:D28"/>
    <mergeCell ref="J28:K28"/>
    <mergeCell ref="M32:N32"/>
    <mergeCell ref="C25:D25"/>
    <mergeCell ref="C17:D17"/>
    <mergeCell ref="C18:D18"/>
    <mergeCell ref="J18:K18"/>
    <mergeCell ref="C19:D19"/>
    <mergeCell ref="C20:D20"/>
    <mergeCell ref="C21:D21"/>
    <mergeCell ref="C22:D22"/>
    <mergeCell ref="C23:D23"/>
    <mergeCell ref="J23:K23"/>
    <mergeCell ref="C24:D24"/>
    <mergeCell ref="M20:N20"/>
    <mergeCell ref="J13:K13"/>
    <mergeCell ref="M13:N13"/>
    <mergeCell ref="C14:D14"/>
    <mergeCell ref="C15:D15"/>
    <mergeCell ref="C16:D16"/>
  </mergeCells>
  <hyperlinks>
    <hyperlink ref="E14" location="'Uitgebreid journaal'!A1" display="'Uitgebreid journaal'!A1" xr:uid="{00000000-0004-0000-1B00-000000000000}"/>
    <hyperlink ref="F14" location="'Loonaangifte'!A1" display="'Loonaangifte'!A1" xr:uid="{00000000-0004-0000-1B00-000001000000}"/>
    <hyperlink ref="K14" location="'FTE overzicht'!A1" display="'FTE overzicht'!A1" xr:uid="{00000000-0004-0000-1B00-000002000000}"/>
    <hyperlink ref="N14" location="'Reserveringen'!A1" display="'Reserveringen'!A1" xr:uid="{00000000-0004-0000-1B00-000003000000}"/>
    <hyperlink ref="E15" location="'Uitgebreid journaal'!A1" display="'Uitgebreid journaal'!A1" xr:uid="{00000000-0004-0000-1B00-000004000000}"/>
    <hyperlink ref="F15" location="'Loonaangifte'!A1" display="'Loonaangifte'!A1" xr:uid="{00000000-0004-0000-1B00-000005000000}"/>
    <hyperlink ref="K15" location="'Personeelslijst'!A1" display="'Personeelslijst'!A1" xr:uid="{00000000-0004-0000-1B00-000006000000}"/>
    <hyperlink ref="N15" location="'Reserveringen'!A1" display="'Reserveringen'!A1" xr:uid="{00000000-0004-0000-1B00-000007000000}"/>
    <hyperlink ref="K16" location="'Contracten'!A1" display="'Contracten'!A1" xr:uid="{00000000-0004-0000-1B00-000008000000}"/>
    <hyperlink ref="E17" location="'Uitgebreid journaal'!A1" display="'Uitgebreid journaal'!A1" xr:uid="{00000000-0004-0000-1B00-000009000000}"/>
    <hyperlink ref="F17" location="'Loonaangifte'!A1" display="'Loonaangifte'!A1" xr:uid="{00000000-0004-0000-1B00-00000A000000}"/>
    <hyperlink ref="E18" location="'Uitgebreid journaal'!A1" display="'Uitgebreid journaal'!A1" xr:uid="{00000000-0004-0000-1B00-00000B000000}"/>
    <hyperlink ref="F18" location="'Loonaangifte'!A1" display="'Loonaangifte'!A1" xr:uid="{00000000-0004-0000-1B00-00000C000000}"/>
    <hyperlink ref="K19" location="'Contracten'!A1" display="'Contracten'!A1" xr:uid="{00000000-0004-0000-1B00-00000D000000}"/>
    <hyperlink ref="E20" location="'Uitgebreid journaal'!A1" display="'Uitgebreid journaal'!A1" xr:uid="{00000000-0004-0000-1B00-00000E000000}"/>
    <hyperlink ref="F20" location="'Loonaangifte'!A1" display="'Loonaangifte'!A1" xr:uid="{00000000-0004-0000-1B00-00000F000000}"/>
    <hyperlink ref="K20" location="'Contracten'!A1" display="'Contracten'!A1" xr:uid="{00000000-0004-0000-1B00-000010000000}"/>
    <hyperlink ref="E21" location="'Uitgebreid journaal'!A1" display="'Uitgebreid journaal'!A1" xr:uid="{00000000-0004-0000-1B00-000011000000}"/>
    <hyperlink ref="F21" location="'Loonaangifte'!A1" display="'Loonaangifte'!A1" xr:uid="{00000000-0004-0000-1B00-000012000000}"/>
    <hyperlink ref="K21" location="'Contracten'!A1" display="'Contracten'!A1" xr:uid="{00000000-0004-0000-1B00-000013000000}"/>
    <hyperlink ref="N21" location="'Verlofsaldi'!A1" display="'Verlofsaldi'!A1" xr:uid="{00000000-0004-0000-1B00-000014000000}"/>
    <hyperlink ref="E22" location="'Uitgebreid journaal'!A1" display="'Uitgebreid journaal'!A1" xr:uid="{00000000-0004-0000-1B00-000015000000}"/>
    <hyperlink ref="F22" location="'Loonaangifte'!A1" display="'Loonaangifte'!A1" xr:uid="{00000000-0004-0000-1B00-000016000000}"/>
    <hyperlink ref="N22" location="'Verlofsaldi'!A1" display="'Verlofsaldi'!A1" xr:uid="{00000000-0004-0000-1B00-000017000000}"/>
    <hyperlink ref="E23" location="'Uitgebreid journaal'!A1" display="'Uitgebreid journaal'!A1" xr:uid="{00000000-0004-0000-1B00-000018000000}"/>
    <hyperlink ref="F23" location="'Loonaangifte'!A1" display="'Loonaangifte'!A1" xr:uid="{00000000-0004-0000-1B00-000019000000}"/>
    <hyperlink ref="N23" location="'Verlofsaldi'!A1" display="'Verlofsaldi'!A1" xr:uid="{00000000-0004-0000-1B00-00001A000000}"/>
    <hyperlink ref="E24" location="'Uitgebreid journaal'!A1" display="'Uitgebreid journaal'!A1" xr:uid="{00000000-0004-0000-1B00-00001B000000}"/>
    <hyperlink ref="F24" location="'Loonaangifte'!A1" display="'Loonaangifte'!A1" xr:uid="{00000000-0004-0000-1B00-00001C000000}"/>
    <hyperlink ref="K24" location="'FTE overzicht'!A1" display="'FTE overzicht'!A1" xr:uid="{00000000-0004-0000-1B00-00001D000000}"/>
    <hyperlink ref="E25" location="'Uitgebreid journaal'!A1" display="'Uitgebreid journaal'!A1" xr:uid="{00000000-0004-0000-1B00-00001E000000}"/>
    <hyperlink ref="F25" location="'Loonaangifte'!A1" display="'Loonaangifte'!A1" xr:uid="{00000000-0004-0000-1B00-00001F000000}"/>
    <hyperlink ref="K25" location="'FTE overzicht'!A1" display="'FTE overzicht'!A1" xr:uid="{00000000-0004-0000-1B00-000020000000}"/>
    <hyperlink ref="E27" location="'Uitgebreid journaal'!A1" display="'Uitgebreid journaal'!A1" xr:uid="{00000000-0004-0000-1B00-000021000000}"/>
    <hyperlink ref="F27" location="'Loonaangifte'!A1" display="'Loonaangifte'!A1" xr:uid="{00000000-0004-0000-1B00-000022000000}"/>
    <hyperlink ref="N27" location="'Verlofsaldi'!A1" display="'Verlofsaldi'!A1" xr:uid="{00000000-0004-0000-1B00-000023000000}"/>
    <hyperlink ref="E28" location="'Uitgebreid journaal'!A1" display="'Uitgebreid journaal'!A1" xr:uid="{00000000-0004-0000-1B00-000024000000}"/>
    <hyperlink ref="F28" location="'Loonaangifte'!A1" display="'Loonaangifte'!A1" xr:uid="{00000000-0004-0000-1B00-000025000000}"/>
    <hyperlink ref="N28" location="'Verlofsaldi'!A1" display="'Verlofsaldi'!A1" xr:uid="{00000000-0004-0000-1B00-000026000000}"/>
    <hyperlink ref="K29" location="'Individuele loonstaat werknemer'!A1" display="'Individuele loonstaat werknemer'!A1" xr:uid="{00000000-0004-0000-1B00-000027000000}"/>
    <hyperlink ref="N29" location="'Verlofsaldi'!A1" display="'Verlofsaldi'!A1" xr:uid="{00000000-0004-0000-1B00-000028000000}"/>
    <hyperlink ref="K30" location="'Individuele loonstaat werknemer'!A1" display="'Individuele loonstaat werknemer'!A1" xr:uid="{00000000-0004-0000-1B00-000029000000}"/>
    <hyperlink ref="K31" location="'Individuele loonstaat werknemer'!A1" display="'Individuele loonstaat werknemer'!A1" xr:uid="{00000000-0004-0000-1B00-00002A000000}"/>
    <hyperlink ref="N33" location="'Verlofsaldi'!A1" display="'Verlofsaldi'!A1" xr:uid="{00000000-0004-0000-1B00-00002B000000}"/>
    <hyperlink ref="E34" location="'Uitgebreid journaal'!A1" display="'Uitgebreid journaal'!A1" xr:uid="{00000000-0004-0000-1B00-00002C000000}"/>
    <hyperlink ref="F34" location="'Bruto-netto werkgever'!A1" display="'Bruto-netto werkgever'!A1" xr:uid="{00000000-0004-0000-1B00-00002D000000}"/>
    <hyperlink ref="K34" location="'Loonkosten werkgever'!A1" display="'Loonkosten werkgever'!A1" xr:uid="{00000000-0004-0000-1B00-00002E000000}"/>
    <hyperlink ref="N34" location="'Verlofsaldi'!A1" display="'Verlofsaldi'!A1" xr:uid="{00000000-0004-0000-1B00-00002F000000}"/>
    <hyperlink ref="N35" location="'Verlofsaldi'!A1" display="'Verlofsaldi'!A1" xr:uid="{00000000-0004-0000-1B00-000030000000}"/>
    <hyperlink ref="E36" location="'Individuele loonstaat werknemer'!A1" display="'Individuele loonstaat werknemer'!A1" xr:uid="{00000000-0004-0000-1B00-000031000000}"/>
    <hyperlink ref="F36" location="'Bruto-netto werkgever'!A1" display="'Bruto-netto werkgever'!A1" xr:uid="{00000000-0004-0000-1B00-000032000000}"/>
    <hyperlink ref="K39" location="'Auto en fiets van de zaak'!A1" display="'Auto en fiets van de zaak'!A1" xr:uid="{00000000-0004-0000-1B00-000033000000}"/>
    <hyperlink ref="N39" location="'Verlofsaldi'!A1" display="'Verlofsaldi'!A1" xr:uid="{00000000-0004-0000-1B00-000034000000}"/>
    <hyperlink ref="K40" location="'Auto en fiets van de zaak'!A1" display="'Auto en fiets van de zaak'!A1" xr:uid="{00000000-0004-0000-1B00-000035000000}"/>
    <hyperlink ref="N40" location="'Verlofsaldi'!A1" display="'Verlofsaldi'!A1" xr:uid="{00000000-0004-0000-1B00-000036000000}"/>
    <hyperlink ref="D41" location="'WKR Verkort'!A1" display="'WKR Verkort'!A1" xr:uid="{00000000-0004-0000-1B00-000037000000}"/>
    <hyperlink ref="H41" location="'WKR Verkort'!A1" display="'WKR Verkort'!A1" xr:uid="{00000000-0004-0000-1B00-000038000000}"/>
    <hyperlink ref="N41" location="'Verlofsaldi'!A1" display="'Verlofsaldi'!A1" xr:uid="{00000000-0004-0000-1B00-000039000000}"/>
    <hyperlink ref="D42" location="'WKR Verkort'!A1" display="'WKR Verkort'!A1" xr:uid="{00000000-0004-0000-1B00-00003A000000}"/>
    <hyperlink ref="H42" location="'WKR Verkort'!A1" display="'WKR Verkort'!A1" xr:uid="{00000000-0004-0000-1B00-00003B000000}"/>
    <hyperlink ref="K44" location="'Subsidies (LIV - LKV)'!A1" display="'Subsidies (LIV - LKV)'!A1" xr:uid="{00000000-0004-0000-1B00-00003C000000}"/>
    <hyperlink ref="K47" location="'Loonaangifte'!A1" display="'Loonaangifte'!A1" xr:uid="{00000000-0004-0000-1B00-00003D000000}"/>
    <hyperlink ref="K48" location="'Loonaangifte'!A1" display="'Loonaangifte'!A1" xr:uid="{00000000-0004-0000-1B00-00003E000000}"/>
  </hyperlinks>
  <pageMargins left="0.75" right="0.75" top="1" bottom="1" header="0.5" footer="0.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D1">
    <pageSetUpPr fitToPage="1"/>
  </sheetPr>
  <dimension ref="A1:Q113"/>
  <sheetViews>
    <sheetView showGridLines="0" showRowColHeaders="0" zoomScaleNormal="100" workbookViewId="0">
      <pane ySplit="4" topLeftCell="A5" activePane="bottomLeft" state="frozen"/>
      <selection activeCell="E4" sqref="E4"/>
      <selection pane="bottomLeft" activeCell="G37" sqref="G37"/>
    </sheetView>
  </sheetViews>
  <sheetFormatPr defaultColWidth="0" defaultRowHeight="15" customHeight="1" zeroHeight="1" x14ac:dyDescent="0.25"/>
  <cols>
    <col min="1" max="2" width="3.6640625" style="55" customWidth="1"/>
    <col min="3" max="3" width="15.6640625" style="287" customWidth="1"/>
    <col min="4" max="5" width="15.6640625" style="288" customWidth="1"/>
    <col min="6" max="7" width="15.6640625" style="55" customWidth="1"/>
    <col min="8" max="8" width="15.6640625" style="289" customWidth="1"/>
    <col min="9" max="13" width="15.6640625" style="55" customWidth="1"/>
    <col min="14" max="15" width="3.6640625" style="55" customWidth="1"/>
    <col min="16" max="17" width="0" style="55" hidden="1" customWidth="1"/>
    <col min="18" max="16384" width="9.109375" style="55" hidden="1"/>
  </cols>
  <sheetData>
    <row r="1" spans="1:15" customFormat="1" ht="15" customHeight="1" x14ac:dyDescent="0.3"/>
    <row r="2" spans="1:15" customFormat="1" ht="15" customHeight="1" x14ac:dyDescent="0.3"/>
    <row r="3" spans="1:15" customFormat="1" ht="15" customHeight="1" x14ac:dyDescent="0.3"/>
    <row r="4" spans="1:15" customFormat="1" ht="15" customHeight="1" x14ac:dyDescent="0.3"/>
    <row r="5" spans="1:15" ht="14.25" customHeight="1" thickBot="1" x14ac:dyDescent="0.3">
      <c r="A5" s="290"/>
      <c r="B5" s="291"/>
      <c r="C5" s="292"/>
      <c r="D5" s="293"/>
      <c r="E5" s="293"/>
      <c r="F5" s="291"/>
      <c r="G5" s="291"/>
      <c r="H5" s="294"/>
      <c r="I5" s="291"/>
      <c r="J5" s="291"/>
      <c r="K5" s="291"/>
      <c r="L5" s="291"/>
      <c r="M5" s="291"/>
      <c r="N5" s="291"/>
      <c r="O5" s="290"/>
    </row>
    <row r="6" spans="1:15" ht="14.25" customHeight="1" x14ac:dyDescent="0.25">
      <c r="A6" s="295"/>
      <c r="B6" s="296"/>
      <c r="C6" s="297"/>
      <c r="D6" s="297"/>
      <c r="E6" s="297"/>
      <c r="F6" s="297"/>
      <c r="G6" s="297"/>
      <c r="H6" s="297"/>
      <c r="I6" s="297"/>
      <c r="J6" s="297"/>
      <c r="K6" s="297"/>
      <c r="L6" s="297"/>
      <c r="M6" s="297"/>
      <c r="N6" s="298"/>
      <c r="O6" s="290"/>
    </row>
    <row r="7" spans="1:15" ht="15" customHeight="1" x14ac:dyDescent="0.25">
      <c r="A7" s="295"/>
      <c r="B7" s="299"/>
      <c r="C7" s="300"/>
      <c r="D7" s="300"/>
      <c r="E7" s="300"/>
      <c r="F7" s="300"/>
      <c r="G7" s="300"/>
      <c r="H7" s="300"/>
      <c r="I7" s="300"/>
      <c r="J7" s="300"/>
      <c r="K7" s="300"/>
      <c r="L7" s="300"/>
      <c r="M7" s="300"/>
      <c r="N7" s="301"/>
      <c r="O7" s="290"/>
    </row>
    <row r="8" spans="1:15" ht="15" customHeight="1" x14ac:dyDescent="0.25">
      <c r="A8" s="295"/>
      <c r="B8" s="299"/>
      <c r="C8" s="300"/>
      <c r="D8" s="300"/>
      <c r="E8" s="300"/>
      <c r="F8" s="300"/>
      <c r="G8" s="300"/>
      <c r="H8" s="300"/>
      <c r="I8" s="300"/>
      <c r="J8" s="300"/>
      <c r="K8" s="300"/>
      <c r="L8" s="300"/>
      <c r="M8" s="300"/>
      <c r="N8" s="301"/>
      <c r="O8" s="290"/>
    </row>
    <row r="9" spans="1:15" ht="15" customHeight="1" x14ac:dyDescent="0.25">
      <c r="A9" s="295"/>
      <c r="B9" s="299"/>
      <c r="C9" s="300"/>
      <c r="D9" s="300"/>
      <c r="E9" s="300"/>
      <c r="F9" s="300"/>
      <c r="G9" s="300"/>
      <c r="H9" s="300"/>
      <c r="I9" s="300"/>
      <c r="J9" s="300"/>
      <c r="K9" s="300"/>
      <c r="L9" s="300"/>
      <c r="M9" s="300"/>
      <c r="N9" s="301"/>
      <c r="O9" s="290"/>
    </row>
    <row r="10" spans="1:15" ht="15" customHeight="1" x14ac:dyDescent="0.25">
      <c r="A10" s="295"/>
      <c r="B10" s="299"/>
      <c r="C10" s="300"/>
      <c r="D10" s="300"/>
      <c r="E10" s="302"/>
      <c r="F10" s="302"/>
      <c r="G10" s="302"/>
      <c r="H10" s="302"/>
      <c r="I10" s="302"/>
      <c r="J10" s="302"/>
      <c r="K10" s="302"/>
      <c r="L10" s="302"/>
      <c r="M10" s="302"/>
      <c r="N10" s="301"/>
      <c r="O10" s="290"/>
    </row>
    <row r="11" spans="1:15" ht="15" customHeight="1" x14ac:dyDescent="0.25">
      <c r="A11" s="295"/>
      <c r="B11" s="299"/>
      <c r="C11" s="502" t="s">
        <v>1767</v>
      </c>
      <c r="D11" s="503"/>
      <c r="E11" s="302"/>
      <c r="F11" s="502" t="s">
        <v>1608</v>
      </c>
      <c r="G11" s="503"/>
      <c r="H11" s="302"/>
      <c r="I11" s="502" t="s">
        <v>1768</v>
      </c>
      <c r="J11" s="503"/>
      <c r="K11" s="302"/>
      <c r="L11" s="502" t="s">
        <v>1769</v>
      </c>
      <c r="M11" s="503"/>
      <c r="N11" s="301"/>
      <c r="O11" s="290"/>
    </row>
    <row r="12" spans="1:15" ht="15" customHeight="1" x14ac:dyDescent="0.25">
      <c r="A12" s="295"/>
      <c r="B12" s="299"/>
      <c r="C12" s="303" t="s">
        <v>682</v>
      </c>
      <c r="D12" s="304">
        <f>SUMIFS('FTE Overzicht'!$I:$I,'FTE Overzicht'!$B:$B,"Totaal")</f>
        <v>11793.189999999999</v>
      </c>
      <c r="E12" s="302"/>
      <c r="F12" s="303" t="s">
        <v>218</v>
      </c>
      <c r="G12" s="305">
        <f>SUMIFS('Loonkosten werkgever'!$Q:$Q,'Loonkosten werkgever'!$C:$C,"Totaal LC")</f>
        <v>301825.34999999998</v>
      </c>
      <c r="H12" s="302"/>
      <c r="I12" s="306" t="s">
        <v>1770</v>
      </c>
      <c r="J12" s="307">
        <f>COUNTIFS('Auto en fiets van de zaak'!$N:$N,"&gt;0")</f>
        <v>7</v>
      </c>
      <c r="K12" s="302"/>
      <c r="L12" s="306" t="s">
        <v>1771</v>
      </c>
      <c r="M12" s="308">
        <f>SUMIFS('Reserveringen'!$G:$G,'Reserveringen'!$C:$C,"EINDTOTAAL")</f>
        <v>7931.03</v>
      </c>
      <c r="N12" s="301"/>
      <c r="O12" s="290"/>
    </row>
    <row r="13" spans="1:15" ht="15" customHeight="1" x14ac:dyDescent="0.25">
      <c r="A13" s="295"/>
      <c r="B13" s="299"/>
      <c r="C13" s="303" t="s">
        <v>676</v>
      </c>
      <c r="D13" s="304">
        <f>SUMIFS('FTE Overzicht'!$J:$J,'FTE Overzicht'!$B:$B,"Totaal")</f>
        <v>69</v>
      </c>
      <c r="E13" s="302"/>
      <c r="F13" s="303" t="s">
        <v>1730</v>
      </c>
      <c r="G13" s="309">
        <f>IFERROR(G12/($D$12),"")</f>
        <v>25.593189798519315</v>
      </c>
      <c r="H13" s="302"/>
      <c r="I13" s="310" t="s">
        <v>1772</v>
      </c>
      <c r="J13" s="311">
        <f>SUMIFS('Auto en fiets van de zaak'!$N:$N,'Auto en fiets van de zaak'!$N:$N,"&gt;0")</f>
        <v>272770</v>
      </c>
      <c r="K13" s="302"/>
      <c r="L13" s="303" t="s">
        <v>874</v>
      </c>
      <c r="M13" s="312">
        <f>SUMIFS('Reserveringen'!$J:$J,'Reserveringen'!$C:$C,"EINDTOTAAL")</f>
        <v>0</v>
      </c>
      <c r="N13" s="301"/>
      <c r="O13" s="290"/>
    </row>
    <row r="14" spans="1:15" ht="15" customHeight="1" x14ac:dyDescent="0.25">
      <c r="A14" s="295"/>
      <c r="B14" s="299"/>
      <c r="C14" s="313" t="s">
        <v>677</v>
      </c>
      <c r="D14" s="314">
        <f>SUMIFS('FTE Overzicht'!$K:$K,'FTE Overzicht'!$B:$B,"Totaal")</f>
        <v>12.759999999999996</v>
      </c>
      <c r="E14" s="302"/>
      <c r="F14" s="313" t="s">
        <v>1773</v>
      </c>
      <c r="G14" s="315">
        <f>IFERROR(G12/$D$14,"")</f>
        <v>23654.024294670853</v>
      </c>
      <c r="H14" s="302"/>
      <c r="I14" s="316" t="s">
        <v>1774</v>
      </c>
      <c r="J14" s="317">
        <f>IFERROR(IF(J12&lt;&gt;0,J13/J12,0),0)</f>
        <v>38967.142857142855</v>
      </c>
      <c r="K14" s="302"/>
      <c r="L14" s="313" t="s">
        <v>218</v>
      </c>
      <c r="M14" s="363">
        <f>M12+M13</f>
        <v>7931.03</v>
      </c>
      <c r="N14" s="301"/>
      <c r="O14" s="290"/>
    </row>
    <row r="15" spans="1:15" ht="15" customHeight="1" x14ac:dyDescent="0.25">
      <c r="A15" s="295"/>
      <c r="B15" s="299"/>
      <c r="C15" s="302"/>
      <c r="D15" s="302"/>
      <c r="E15" s="302"/>
      <c r="F15" s="302"/>
      <c r="G15" s="302"/>
      <c r="H15" s="302"/>
      <c r="I15" s="302"/>
      <c r="J15" s="302"/>
      <c r="K15" s="302"/>
      <c r="L15" s="302"/>
      <c r="M15" s="302"/>
      <c r="N15" s="301"/>
      <c r="O15" s="290"/>
    </row>
    <row r="16" spans="1:15" ht="15" customHeight="1" x14ac:dyDescent="0.25">
      <c r="A16" s="295"/>
      <c r="B16" s="299"/>
      <c r="C16" s="302"/>
      <c r="D16" s="302"/>
      <c r="E16" s="302"/>
      <c r="F16" s="302"/>
      <c r="G16" s="302"/>
      <c r="H16" s="302"/>
      <c r="I16" s="302"/>
      <c r="J16" s="302"/>
      <c r="K16" s="302"/>
      <c r="L16" s="302"/>
      <c r="M16" s="302"/>
      <c r="N16" s="301"/>
      <c r="O16" s="290"/>
    </row>
    <row r="17" spans="1:15" ht="15" customHeight="1" x14ac:dyDescent="0.25">
      <c r="A17" s="295"/>
      <c r="B17" s="299"/>
      <c r="C17" s="302"/>
      <c r="D17" s="302"/>
      <c r="E17" s="302"/>
      <c r="F17" s="302"/>
      <c r="G17" s="302"/>
      <c r="H17" s="302"/>
      <c r="I17" s="302"/>
      <c r="J17" s="302"/>
      <c r="K17" s="302"/>
      <c r="L17" s="302"/>
      <c r="M17" s="302"/>
      <c r="N17" s="301"/>
      <c r="O17" s="290"/>
    </row>
    <row r="18" spans="1:15" ht="15" customHeight="1" x14ac:dyDescent="0.25">
      <c r="A18" s="295"/>
      <c r="B18" s="299"/>
      <c r="C18" s="302"/>
      <c r="D18" s="302"/>
      <c r="E18" s="302"/>
      <c r="F18" s="302"/>
      <c r="G18" s="302"/>
      <c r="H18" s="302"/>
      <c r="I18" s="302"/>
      <c r="J18" s="302"/>
      <c r="K18" s="302"/>
      <c r="L18" s="302"/>
      <c r="M18" s="302"/>
      <c r="N18" s="301"/>
      <c r="O18" s="290"/>
    </row>
    <row r="19" spans="1:15" ht="15" customHeight="1" x14ac:dyDescent="0.25">
      <c r="A19" s="295"/>
      <c r="B19" s="299"/>
      <c r="C19" s="300"/>
      <c r="D19" s="300"/>
      <c r="E19" s="302"/>
      <c r="F19" s="302"/>
      <c r="G19" s="302"/>
      <c r="H19" s="302"/>
      <c r="I19" s="302"/>
      <c r="J19" s="302"/>
      <c r="K19" s="302"/>
      <c r="L19" s="302"/>
      <c r="M19" s="302"/>
      <c r="N19" s="301"/>
      <c r="O19" s="290"/>
    </row>
    <row r="20" spans="1:15" ht="15" customHeight="1" x14ac:dyDescent="0.25">
      <c r="A20" s="295"/>
      <c r="B20" s="299"/>
      <c r="C20" s="502" t="s">
        <v>1775</v>
      </c>
      <c r="D20" s="503"/>
      <c r="E20" s="318"/>
      <c r="F20" s="502" t="s">
        <v>1776</v>
      </c>
      <c r="G20" s="503"/>
      <c r="H20" s="319"/>
      <c r="I20" s="502" t="s">
        <v>1777</v>
      </c>
      <c r="J20" s="503"/>
      <c r="K20" s="300"/>
      <c r="L20" s="300"/>
      <c r="M20" s="300"/>
      <c r="N20" s="301"/>
      <c r="O20" s="290"/>
    </row>
    <row r="21" spans="1:15" ht="15" customHeight="1" x14ac:dyDescent="0.25">
      <c r="A21" s="295"/>
      <c r="B21" s="299"/>
      <c r="C21" s="303" t="s">
        <v>1778</v>
      </c>
      <c r="D21" s="320">
        <f>COUNTIFS(Personeelslijst!$H:$H,"Man")</f>
        <v>15</v>
      </c>
      <c r="E21" s="318"/>
      <c r="F21" s="303" t="s">
        <v>641</v>
      </c>
      <c r="G21" s="320">
        <f>COUNTIFS('Contracten'!$S:$S,"Bepaalde tijd")</f>
        <v>13</v>
      </c>
      <c r="H21" s="300"/>
      <c r="I21" s="321" t="s">
        <v>1779</v>
      </c>
      <c r="J21" s="322">
        <f>COUNTIFS(Personeelslijst!$I:$I,"&lt;25")</f>
        <v>8</v>
      </c>
      <c r="K21" s="300"/>
      <c r="L21" s="300"/>
      <c r="M21" s="300"/>
      <c r="N21" s="301"/>
      <c r="O21" s="290"/>
    </row>
    <row r="22" spans="1:15" ht="15" customHeight="1" x14ac:dyDescent="0.25">
      <c r="A22" s="295"/>
      <c r="B22" s="299"/>
      <c r="C22" s="313" t="s">
        <v>1780</v>
      </c>
      <c r="D22" s="320">
        <f>COUNTIFS(Personeelslijst!$H:$H,"Vrouw")</f>
        <v>15</v>
      </c>
      <c r="E22" s="318"/>
      <c r="F22" s="313" t="s">
        <v>650</v>
      </c>
      <c r="G22" s="320">
        <f>COUNTIFS('Contracten'!$S:$S,"Onbepaalde tijd")</f>
        <v>17</v>
      </c>
      <c r="H22" s="300"/>
      <c r="I22" s="321" t="s">
        <v>1781</v>
      </c>
      <c r="J22" s="322">
        <f>COUNTIFS(Personeelslijst!$I:$I,"&gt;=25",Personeelslijst!$I:$I,"&lt;35")</f>
        <v>5</v>
      </c>
      <c r="K22" s="300"/>
      <c r="L22" s="300"/>
      <c r="M22" s="300"/>
      <c r="N22" s="301"/>
      <c r="O22" s="290"/>
    </row>
    <row r="23" spans="1:15" ht="15" customHeight="1" x14ac:dyDescent="0.25">
      <c r="A23" s="295"/>
      <c r="B23" s="299"/>
      <c r="C23" s="323" t="s">
        <v>218</v>
      </c>
      <c r="D23" s="324">
        <f>SUM(D21:D22)</f>
        <v>30</v>
      </c>
      <c r="E23" s="318"/>
      <c r="F23" s="323" t="s">
        <v>218</v>
      </c>
      <c r="G23" s="324">
        <f>SUM(G21:G22)</f>
        <v>30</v>
      </c>
      <c r="H23" s="302"/>
      <c r="I23" s="321" t="s">
        <v>1782</v>
      </c>
      <c r="J23" s="322">
        <f>COUNTIFS(Personeelslijst!$I:$I,"&gt;=35",Personeelslijst!$I:$I,"&lt;45")</f>
        <v>7</v>
      </c>
      <c r="K23" s="300"/>
      <c r="L23" s="300"/>
      <c r="M23" s="300"/>
      <c r="N23" s="301"/>
      <c r="O23" s="290"/>
    </row>
    <row r="24" spans="1:15" ht="15" customHeight="1" x14ac:dyDescent="0.25">
      <c r="A24" s="295"/>
      <c r="B24" s="299"/>
      <c r="C24" s="325"/>
      <c r="D24" s="318"/>
      <c r="E24" s="318"/>
      <c r="F24" s="302"/>
      <c r="G24" s="302"/>
      <c r="H24" s="302"/>
      <c r="I24" s="321" t="s">
        <v>1783</v>
      </c>
      <c r="J24" s="322">
        <f>COUNTIFS(Personeelslijst!$I:$I,"&gt;=45",Personeelslijst!$I:$I,"&lt;55")</f>
        <v>6</v>
      </c>
      <c r="K24" s="302"/>
      <c r="L24" s="300"/>
      <c r="M24" s="300"/>
      <c r="N24" s="301"/>
      <c r="O24" s="290"/>
    </row>
    <row r="25" spans="1:15" ht="15" customHeight="1" x14ac:dyDescent="0.25">
      <c r="A25" s="295"/>
      <c r="B25" s="299"/>
      <c r="C25" s="325"/>
      <c r="D25" s="302"/>
      <c r="E25" s="302"/>
      <c r="F25" s="302"/>
      <c r="G25" s="302"/>
      <c r="H25" s="302"/>
      <c r="I25" s="321" t="s">
        <v>1784</v>
      </c>
      <c r="J25" s="322">
        <f>COUNTIFS(Personeelslijst!$I:$I,"&gt;=55",Personeelslijst!$I:$I,"&lt;65")</f>
        <v>3</v>
      </c>
      <c r="K25" s="300"/>
      <c r="L25" s="300"/>
      <c r="M25" s="300"/>
      <c r="N25" s="301"/>
      <c r="O25" s="290"/>
    </row>
    <row r="26" spans="1:15" ht="15" customHeight="1" x14ac:dyDescent="0.25">
      <c r="A26" s="295"/>
      <c r="B26" s="299"/>
      <c r="C26" s="325"/>
      <c r="D26" s="302"/>
      <c r="E26" s="302"/>
      <c r="F26" s="302"/>
      <c r="G26" s="300"/>
      <c r="H26" s="319"/>
      <c r="I26" s="326" t="s">
        <v>1785</v>
      </c>
      <c r="J26" s="327">
        <f>COUNTIFS(Personeelslijst!$I:$I,"&gt;=65")</f>
        <v>1</v>
      </c>
      <c r="K26" s="300"/>
      <c r="L26" s="300"/>
      <c r="M26" s="300"/>
      <c r="N26" s="301"/>
      <c r="O26" s="290"/>
    </row>
    <row r="27" spans="1:15" ht="15" customHeight="1" x14ac:dyDescent="0.25">
      <c r="A27" s="295"/>
      <c r="B27" s="299"/>
      <c r="C27" s="325"/>
      <c r="D27" s="318"/>
      <c r="E27" s="302"/>
      <c r="F27" s="300"/>
      <c r="G27" s="300"/>
      <c r="H27" s="319"/>
      <c r="I27" s="300"/>
      <c r="J27" s="300"/>
      <c r="K27" s="300"/>
      <c r="L27" s="300"/>
      <c r="M27" s="300"/>
      <c r="N27" s="301"/>
      <c r="O27" s="290"/>
    </row>
    <row r="28" spans="1:15" ht="15" customHeight="1" x14ac:dyDescent="0.25">
      <c r="A28" s="295"/>
      <c r="B28" s="299"/>
      <c r="C28" s="325"/>
      <c r="D28" s="318"/>
      <c r="E28" s="302"/>
      <c r="F28" s="300"/>
      <c r="G28" s="300"/>
      <c r="H28" s="319"/>
      <c r="I28" s="328" t="s">
        <v>222</v>
      </c>
      <c r="J28" s="329" t="s">
        <v>182</v>
      </c>
      <c r="K28" s="330" t="s">
        <v>618</v>
      </c>
      <c r="L28" s="300"/>
      <c r="M28" s="331" t="s">
        <v>1786</v>
      </c>
      <c r="N28" s="301"/>
      <c r="O28" s="290"/>
    </row>
    <row r="29" spans="1:15" ht="15" customHeight="1" x14ac:dyDescent="0.25">
      <c r="A29" s="295"/>
      <c r="B29" s="299"/>
      <c r="C29" s="325"/>
      <c r="D29" s="318"/>
      <c r="E29" s="318"/>
      <c r="F29" s="300"/>
      <c r="G29" s="302"/>
      <c r="H29" s="302"/>
      <c r="I29" s="321" t="s">
        <v>1787</v>
      </c>
      <c r="J29" s="332">
        <f>COUNTIFS('Contracten'!$J:$J,"&gt;25")</f>
        <v>0</v>
      </c>
      <c r="K29" s="322">
        <f>COUNTIFS('Contracten'!$L:$L,"&gt;25")</f>
        <v>0</v>
      </c>
      <c r="L29" s="302"/>
      <c r="M29" s="504">
        <f>IFERROR(AVERAGE(Personeelslijst!I:I),"")</f>
        <v>38.299999999999997</v>
      </c>
      <c r="N29" s="301"/>
      <c r="O29" s="290"/>
    </row>
    <row r="30" spans="1:15" ht="15" customHeight="1" x14ac:dyDescent="0.25">
      <c r="A30" s="295"/>
      <c r="B30" s="299"/>
      <c r="C30" s="325"/>
      <c r="D30" s="318"/>
      <c r="E30" s="318"/>
      <c r="F30" s="302"/>
      <c r="G30" s="302"/>
      <c r="H30" s="302"/>
      <c r="I30" s="321" t="s">
        <v>1788</v>
      </c>
      <c r="J30" s="332">
        <f>COUNTIFS('Contracten'!$J:$J,"&gt;10",'Contracten'!$J:$J,"&lt;26")</f>
        <v>6</v>
      </c>
      <c r="K30" s="322">
        <f>COUNTIFS('Contracten'!$L:$L,"&gt;10",'Contracten'!$L:$L,"&lt;26")</f>
        <v>0</v>
      </c>
      <c r="L30" s="300"/>
      <c r="M30" s="505"/>
      <c r="N30" s="301"/>
      <c r="O30" s="290"/>
    </row>
    <row r="31" spans="1:15" ht="15" customHeight="1" x14ac:dyDescent="0.25">
      <c r="A31" s="295"/>
      <c r="B31" s="299"/>
      <c r="C31" s="325"/>
      <c r="D31" s="318"/>
      <c r="E31" s="318"/>
      <c r="F31" s="302"/>
      <c r="G31" s="302"/>
      <c r="H31" s="302"/>
      <c r="I31" s="321" t="s">
        <v>1789</v>
      </c>
      <c r="J31" s="332">
        <f>COUNTIFS('Contracten'!$J:$J,"&gt;5",'Contracten'!$J:$J,"&lt;11")</f>
        <v>1</v>
      </c>
      <c r="K31" s="322">
        <f>COUNTIFS('Contracten'!$L:$L,"&gt;5",'Contracten'!$L:$L,"&lt;11")</f>
        <v>0</v>
      </c>
      <c r="L31" s="300"/>
      <c r="M31" s="505"/>
      <c r="N31" s="301"/>
      <c r="O31" s="290"/>
    </row>
    <row r="32" spans="1:15" ht="15" customHeight="1" x14ac:dyDescent="0.25">
      <c r="A32" s="295"/>
      <c r="B32" s="299"/>
      <c r="C32" s="325"/>
      <c r="D32" s="318"/>
      <c r="E32" s="318"/>
      <c r="F32" s="302"/>
      <c r="G32" s="302"/>
      <c r="H32" s="302"/>
      <c r="I32" s="321" t="s">
        <v>1790</v>
      </c>
      <c r="J32" s="332">
        <f>COUNTIFS('Contracten'!$J:$J,"&gt;1",'Contracten'!$J:$J,"&lt;6")</f>
        <v>2</v>
      </c>
      <c r="K32" s="322">
        <f>COUNTIFS('Contracten'!$L:$L,"&gt;1",'Contracten'!$L:$L,"&lt;6")</f>
        <v>0</v>
      </c>
      <c r="L32" s="300"/>
      <c r="M32" s="505"/>
      <c r="N32" s="301"/>
      <c r="O32" s="290"/>
    </row>
    <row r="33" spans="1:15" ht="15" customHeight="1" x14ac:dyDescent="0.25">
      <c r="A33" s="295"/>
      <c r="B33" s="299"/>
      <c r="E33" s="318"/>
      <c r="I33" s="321" t="s">
        <v>1096</v>
      </c>
      <c r="J33" s="332">
        <f>COUNTIFS('Contracten'!$J:$J,"=1")</f>
        <v>3</v>
      </c>
      <c r="K33" s="322">
        <f>COUNTIFS('Contracten'!$L:$L,"=1")</f>
        <v>0</v>
      </c>
      <c r="L33" s="302"/>
      <c r="M33" s="505"/>
      <c r="N33" s="301"/>
      <c r="O33" s="290"/>
    </row>
    <row r="34" spans="1:15" ht="15" customHeight="1" x14ac:dyDescent="0.25">
      <c r="A34" s="295"/>
      <c r="B34" s="299"/>
      <c r="E34" s="318"/>
      <c r="I34" s="326" t="s">
        <v>1791</v>
      </c>
      <c r="J34" s="333">
        <f>COUNTIFS('Contracten'!$J:$J,"=0")</f>
        <v>18</v>
      </c>
      <c r="K34" s="327">
        <f>COUNTIFS('Contracten'!$L:$L,"=0")</f>
        <v>0</v>
      </c>
      <c r="L34" s="302"/>
      <c r="M34" s="506"/>
      <c r="N34" s="301"/>
      <c r="O34" s="290"/>
    </row>
    <row r="35" spans="1:15" ht="15" customHeight="1" x14ac:dyDescent="0.25">
      <c r="A35" s="295"/>
      <c r="B35" s="299"/>
      <c r="E35" s="318"/>
      <c r="I35" s="300"/>
      <c r="J35" s="300"/>
      <c r="K35" s="300"/>
      <c r="L35" s="302"/>
      <c r="M35" s="302"/>
      <c r="N35" s="301"/>
      <c r="O35" s="290"/>
    </row>
    <row r="36" spans="1:15" ht="15" customHeight="1" x14ac:dyDescent="0.25">
      <c r="A36" s="295"/>
      <c r="B36" s="299"/>
      <c r="C36" s="502" t="s">
        <v>1792</v>
      </c>
      <c r="D36" s="503"/>
      <c r="E36" s="318"/>
      <c r="F36" s="502" t="s">
        <v>1793</v>
      </c>
      <c r="G36" s="503"/>
      <c r="H36" s="302"/>
      <c r="I36" s="300"/>
      <c r="J36" s="300"/>
      <c r="K36" s="302"/>
      <c r="L36" s="302"/>
      <c r="M36" s="302"/>
      <c r="N36" s="301"/>
      <c r="O36" s="290"/>
    </row>
    <row r="37" spans="1:15" ht="15" customHeight="1" x14ac:dyDescent="0.25">
      <c r="A37" s="295"/>
      <c r="B37" s="299"/>
      <c r="C37" s="303" t="s">
        <v>1794</v>
      </c>
      <c r="D37" s="320">
        <f>COUNTIFS('Contracten'!$R:$R,"&gt;=100")</f>
        <v>10</v>
      </c>
      <c r="E37" s="318"/>
      <c r="F37" s="303" t="s">
        <v>616</v>
      </c>
      <c r="G37" s="320">
        <f>COUNTIFS('Contracten'!$G:$G,"ja")</f>
        <v>18</v>
      </c>
      <c r="I37" s="300"/>
      <c r="J37" s="300"/>
      <c r="K37" s="302"/>
      <c r="L37" s="302"/>
      <c r="M37" s="302"/>
      <c r="N37" s="301"/>
      <c r="O37" s="290"/>
    </row>
    <row r="38" spans="1:15" ht="15" customHeight="1" x14ac:dyDescent="0.25">
      <c r="A38" s="295"/>
      <c r="B38" s="299"/>
      <c r="C38" s="303" t="s">
        <v>1795</v>
      </c>
      <c r="D38" s="334">
        <f>D23-D37-D39</f>
        <v>16</v>
      </c>
      <c r="E38" s="318"/>
      <c r="F38" s="303" t="s">
        <v>617</v>
      </c>
      <c r="G38" s="335">
        <f>COUNTIFS('Contracten'!$I:$I,"ja")</f>
        <v>3</v>
      </c>
      <c r="I38" s="300"/>
      <c r="J38" s="300"/>
      <c r="K38" s="302"/>
      <c r="L38" s="302"/>
      <c r="M38" s="302"/>
      <c r="N38" s="301"/>
      <c r="O38" s="290"/>
    </row>
    <row r="39" spans="1:15" ht="15" customHeight="1" x14ac:dyDescent="0.25">
      <c r="A39" s="295"/>
      <c r="B39" s="299"/>
      <c r="C39" s="313" t="s">
        <v>1796</v>
      </c>
      <c r="D39" s="336">
        <f>COUNTIFS('Contracten'!$R:$R,"0")</f>
        <v>4</v>
      </c>
      <c r="E39" s="318"/>
      <c r="F39" s="313" t="s">
        <v>621</v>
      </c>
      <c r="G39" s="337">
        <f>COUNTIFS('Contracten'!$O:$O,"ja")</f>
        <v>3</v>
      </c>
      <c r="I39" s="300"/>
      <c r="J39" s="300"/>
      <c r="K39" s="302"/>
      <c r="L39" s="302"/>
      <c r="M39" s="302"/>
      <c r="N39" s="301"/>
      <c r="O39" s="290"/>
    </row>
    <row r="40" spans="1:15" ht="15" customHeight="1" x14ac:dyDescent="0.25">
      <c r="A40" s="295"/>
      <c r="B40" s="299"/>
      <c r="C40" s="325"/>
      <c r="D40" s="318"/>
      <c r="E40" s="318"/>
      <c r="I40" s="300"/>
      <c r="J40" s="300"/>
      <c r="K40" s="302"/>
      <c r="L40" s="302"/>
      <c r="M40" s="302"/>
      <c r="N40" s="301"/>
      <c r="O40" s="290"/>
    </row>
    <row r="41" spans="1:15" ht="15" customHeight="1" x14ac:dyDescent="0.25">
      <c r="A41" s="295"/>
      <c r="B41" s="299"/>
      <c r="C41" s="325"/>
      <c r="D41" s="318"/>
      <c r="E41" s="318"/>
      <c r="I41" s="300"/>
      <c r="J41" s="300"/>
      <c r="K41" s="302"/>
      <c r="L41" s="302"/>
      <c r="M41" s="302"/>
      <c r="N41" s="301"/>
      <c r="O41" s="290"/>
    </row>
    <row r="42" spans="1:15" ht="15" customHeight="1" x14ac:dyDescent="0.25">
      <c r="A42" s="295"/>
      <c r="B42" s="299"/>
      <c r="C42" s="325"/>
      <c r="D42" s="318"/>
      <c r="E42" s="318"/>
      <c r="I42" s="300"/>
      <c r="J42" s="300"/>
      <c r="K42" s="302"/>
      <c r="L42" s="302"/>
      <c r="M42" s="302"/>
      <c r="N42" s="301"/>
      <c r="O42" s="290"/>
    </row>
    <row r="43" spans="1:15" ht="15" customHeight="1" x14ac:dyDescent="0.25">
      <c r="A43" s="295"/>
      <c r="B43" s="299"/>
      <c r="C43" s="325"/>
      <c r="D43" s="318"/>
      <c r="E43" s="318"/>
      <c r="I43" s="300"/>
      <c r="J43" s="300"/>
      <c r="K43" s="302"/>
      <c r="L43" s="302"/>
      <c r="M43" s="302"/>
      <c r="N43" s="301"/>
      <c r="O43" s="290"/>
    </row>
    <row r="44" spans="1:15" ht="15" customHeight="1" x14ac:dyDescent="0.25">
      <c r="A44" s="295"/>
      <c r="B44" s="299"/>
      <c r="C44" s="325"/>
      <c r="D44" s="318"/>
      <c r="E44" s="318"/>
      <c r="F44" s="300"/>
      <c r="G44" s="300"/>
      <c r="H44" s="319"/>
      <c r="I44" s="300"/>
      <c r="J44" s="300"/>
      <c r="K44" s="302"/>
      <c r="L44" s="302"/>
      <c r="M44" s="302"/>
      <c r="N44" s="301"/>
      <c r="O44" s="290"/>
    </row>
    <row r="45" spans="1:15" ht="15" customHeight="1" x14ac:dyDescent="0.25">
      <c r="A45" s="295"/>
      <c r="B45" s="299"/>
      <c r="C45" s="325"/>
      <c r="D45" s="318"/>
      <c r="E45" s="318"/>
      <c r="F45" s="300"/>
      <c r="G45" s="300"/>
      <c r="H45" s="319"/>
      <c r="I45" s="300"/>
      <c r="J45" s="300"/>
      <c r="K45" s="302"/>
      <c r="L45" s="302"/>
      <c r="M45" s="302"/>
      <c r="N45" s="301"/>
      <c r="O45" s="290"/>
    </row>
    <row r="46" spans="1:15" ht="15" customHeight="1" x14ac:dyDescent="0.25">
      <c r="A46" s="295"/>
      <c r="B46" s="299"/>
      <c r="C46" s="325"/>
      <c r="D46" s="318"/>
      <c r="E46" s="318"/>
      <c r="F46" s="300"/>
      <c r="G46" s="300"/>
      <c r="H46" s="319"/>
      <c r="I46" s="300"/>
      <c r="J46" s="300"/>
      <c r="K46" s="302"/>
      <c r="L46" s="302"/>
      <c r="M46" s="302"/>
      <c r="N46" s="301"/>
      <c r="O46" s="290"/>
    </row>
    <row r="47" spans="1:15" ht="15" customHeight="1" x14ac:dyDescent="0.25">
      <c r="A47" s="295"/>
      <c r="B47" s="299"/>
      <c r="C47" s="325"/>
      <c r="D47" s="318"/>
      <c r="E47" s="318"/>
      <c r="F47" s="300"/>
      <c r="G47" s="300"/>
      <c r="H47" s="319"/>
      <c r="I47" s="300"/>
      <c r="J47" s="300"/>
      <c r="K47" s="302"/>
      <c r="L47" s="302"/>
      <c r="M47" s="302"/>
      <c r="N47" s="301"/>
      <c r="O47" s="290"/>
    </row>
    <row r="48" spans="1:15" ht="15" customHeight="1" x14ac:dyDescent="0.25">
      <c r="A48" s="295"/>
      <c r="B48" s="299"/>
      <c r="C48" s="325"/>
      <c r="D48" s="318"/>
      <c r="E48" s="318"/>
      <c r="F48" s="300"/>
      <c r="G48" s="300"/>
      <c r="H48" s="319"/>
      <c r="I48" s="300"/>
      <c r="J48" s="300"/>
      <c r="K48" s="302"/>
      <c r="L48" s="302"/>
      <c r="M48" s="302"/>
      <c r="N48" s="301"/>
      <c r="O48" s="290"/>
    </row>
    <row r="49" spans="1:15" ht="15" customHeight="1" x14ac:dyDescent="0.25">
      <c r="A49" s="295"/>
      <c r="B49" s="299"/>
      <c r="C49" s="507" t="s">
        <v>1797</v>
      </c>
      <c r="D49" s="508"/>
      <c r="E49" s="338">
        <v>44197</v>
      </c>
      <c r="F49" s="339">
        <f>G23-H49</f>
        <v>12</v>
      </c>
      <c r="G49" s="340" t="s">
        <v>28</v>
      </c>
      <c r="H49" s="339">
        <f>G37</f>
        <v>18</v>
      </c>
      <c r="I49" s="341" t="s">
        <v>29</v>
      </c>
      <c r="J49" s="339">
        <f>G38</f>
        <v>3</v>
      </c>
      <c r="K49" s="341" t="s">
        <v>1798</v>
      </c>
      <c r="L49" s="338" t="s">
        <v>1804</v>
      </c>
      <c r="M49" s="342">
        <f>F49+H49-J49</f>
        <v>27</v>
      </c>
      <c r="N49" s="301"/>
      <c r="O49" s="290"/>
    </row>
    <row r="50" spans="1:15" ht="15" customHeight="1" x14ac:dyDescent="0.25">
      <c r="A50" s="295"/>
      <c r="B50" s="299"/>
      <c r="C50" s="325"/>
      <c r="D50" s="318"/>
      <c r="E50" s="318"/>
      <c r="F50" s="300"/>
      <c r="G50" s="300"/>
      <c r="H50" s="319"/>
      <c r="I50" s="300"/>
      <c r="J50" s="300"/>
      <c r="K50" s="302"/>
      <c r="L50" s="302"/>
      <c r="M50" s="302"/>
      <c r="N50" s="301"/>
      <c r="O50" s="290"/>
    </row>
    <row r="51" spans="1:15" ht="15" customHeight="1" x14ac:dyDescent="0.25">
      <c r="A51" s="295"/>
      <c r="B51" s="299"/>
      <c r="C51" s="325"/>
      <c r="D51" s="318"/>
      <c r="E51" s="318"/>
      <c r="F51" s="300"/>
      <c r="G51" s="300"/>
      <c r="H51" s="319"/>
      <c r="I51" s="300"/>
      <c r="J51" s="300"/>
      <c r="K51" s="302"/>
      <c r="L51" s="302"/>
      <c r="M51" s="302"/>
      <c r="N51" s="301"/>
      <c r="O51" s="290"/>
    </row>
    <row r="52" spans="1:15" ht="15" customHeight="1" x14ac:dyDescent="0.25">
      <c r="A52" s="295"/>
      <c r="B52" s="299"/>
      <c r="C52" s="325"/>
      <c r="D52" s="318"/>
      <c r="E52" s="318"/>
      <c r="F52" s="300"/>
      <c r="G52" s="300"/>
      <c r="H52" s="319"/>
      <c r="I52" s="300"/>
      <c r="J52" s="300"/>
      <c r="K52" s="302"/>
      <c r="L52" s="302"/>
      <c r="M52" s="302"/>
      <c r="N52" s="301"/>
      <c r="O52" s="290"/>
    </row>
    <row r="53" spans="1:15" ht="15" customHeight="1" x14ac:dyDescent="0.25">
      <c r="A53" s="295"/>
      <c r="B53" s="299"/>
      <c r="C53" s="325"/>
      <c r="D53" s="318"/>
      <c r="E53" s="318"/>
      <c r="F53" s="300"/>
      <c r="G53" s="300"/>
      <c r="H53" s="319"/>
      <c r="I53" s="300"/>
      <c r="J53" s="300"/>
      <c r="K53" s="302"/>
      <c r="L53" s="302"/>
      <c r="M53" s="302"/>
      <c r="N53" s="301"/>
      <c r="O53" s="290"/>
    </row>
    <row r="54" spans="1:15" ht="15" customHeight="1" x14ac:dyDescent="0.25">
      <c r="A54" s="295"/>
      <c r="B54" s="299"/>
      <c r="C54" s="318"/>
      <c r="D54" s="318"/>
      <c r="E54" s="318"/>
      <c r="F54" s="318"/>
      <c r="G54" s="318"/>
      <c r="H54" s="318"/>
      <c r="I54" s="318"/>
      <c r="J54" s="318"/>
      <c r="K54" s="318"/>
      <c r="L54" s="318"/>
      <c r="M54" s="318"/>
      <c r="N54" s="301"/>
      <c r="O54" s="290"/>
    </row>
    <row r="55" spans="1:15" ht="15" customHeight="1" x14ac:dyDescent="0.25">
      <c r="A55" s="295"/>
      <c r="B55" s="299"/>
      <c r="C55" s="502" t="s">
        <v>1799</v>
      </c>
      <c r="D55" s="503"/>
      <c r="E55" s="318"/>
      <c r="F55" s="318"/>
      <c r="I55" s="318"/>
      <c r="J55" s="318"/>
      <c r="M55" s="300"/>
      <c r="N55" s="301"/>
      <c r="O55" s="290"/>
    </row>
    <row r="56" spans="1:15" ht="15" customHeight="1" x14ac:dyDescent="0.25">
      <c r="A56" s="295"/>
      <c r="B56" s="299"/>
      <c r="C56" s="343">
        <v>1</v>
      </c>
      <c r="D56" s="344">
        <f>SUMIFS('Loonkosten werkgever'!$D:$D,'Loonkosten werkgever'!$C:$C,"Totaal LC")</f>
        <v>26551.42</v>
      </c>
      <c r="E56" s="318"/>
      <c r="F56" s="318"/>
      <c r="I56" s="318"/>
      <c r="J56" s="318"/>
      <c r="M56" s="300"/>
      <c r="N56" s="301"/>
      <c r="O56" s="290"/>
    </row>
    <row r="57" spans="1:15" ht="15" customHeight="1" x14ac:dyDescent="0.25">
      <c r="A57" s="295"/>
      <c r="B57" s="299"/>
      <c r="C57" s="343">
        <v>2</v>
      </c>
      <c r="D57" s="344">
        <f>SUMIFS('Loonkosten werkgever'!$E:$E,'Loonkosten werkgever'!$C:$C,"Totaal LC")</f>
        <v>30115.82</v>
      </c>
      <c r="E57" s="318"/>
      <c r="F57" s="318"/>
      <c r="I57" s="300"/>
      <c r="J57" s="300"/>
      <c r="M57" s="300"/>
      <c r="N57" s="301"/>
      <c r="O57" s="290"/>
    </row>
    <row r="58" spans="1:15" ht="15" customHeight="1" x14ac:dyDescent="0.25">
      <c r="A58" s="295"/>
      <c r="B58" s="299"/>
      <c r="C58" s="343">
        <v>3</v>
      </c>
      <c r="D58" s="344">
        <f>SUMIFS('Loonkosten werkgever'!$F:$F,'Loonkosten werkgever'!$C:$C,"Totaal LC")</f>
        <v>39750.959999999999</v>
      </c>
      <c r="E58" s="318"/>
      <c r="F58" s="318"/>
      <c r="I58" s="300"/>
      <c r="J58" s="300"/>
      <c r="M58" s="300"/>
      <c r="N58" s="301"/>
      <c r="O58" s="290"/>
    </row>
    <row r="59" spans="1:15" ht="15" customHeight="1" x14ac:dyDescent="0.25">
      <c r="A59" s="295"/>
      <c r="B59" s="299"/>
      <c r="C59" s="343">
        <v>4</v>
      </c>
      <c r="D59" s="344">
        <f>SUMIFS('Loonkosten werkgever'!$G:$G,'Loonkosten werkgever'!$C:$C,"Totaal LC")</f>
        <v>54617.32</v>
      </c>
      <c r="E59" s="318"/>
      <c r="F59" s="302"/>
      <c r="I59" s="300"/>
      <c r="J59" s="300"/>
      <c r="M59" s="318"/>
      <c r="N59" s="301"/>
      <c r="O59" s="290"/>
    </row>
    <row r="60" spans="1:15" ht="15" customHeight="1" x14ac:dyDescent="0.25">
      <c r="A60" s="295"/>
      <c r="B60" s="299"/>
      <c r="C60" s="343">
        <v>5</v>
      </c>
      <c r="D60" s="344">
        <f>SUMIFS('Loonkosten werkgever'!$H:$H,'Loonkosten werkgever'!$C:$C,"Totaal LC")</f>
        <v>72988.98000000001</v>
      </c>
      <c r="E60" s="318"/>
      <c r="F60" s="302"/>
      <c r="I60" s="300"/>
      <c r="J60" s="300"/>
      <c r="M60" s="300"/>
      <c r="N60" s="301"/>
      <c r="O60" s="290"/>
    </row>
    <row r="61" spans="1:15" ht="15" customHeight="1" x14ac:dyDescent="0.25">
      <c r="A61" s="295"/>
      <c r="B61" s="299"/>
      <c r="C61" s="343">
        <v>6</v>
      </c>
      <c r="D61" s="344">
        <f>SUMIFS('Loonkosten werkgever'!$I:$I,'Loonkosten werkgever'!$C:$C,"Totaal LC")</f>
        <v>77800.849999999991</v>
      </c>
      <c r="E61" s="318"/>
      <c r="F61" s="302"/>
      <c r="I61" s="300"/>
      <c r="J61" s="300"/>
      <c r="M61" s="300"/>
      <c r="N61" s="301"/>
      <c r="O61" s="290"/>
    </row>
    <row r="62" spans="1:15" s="345" customFormat="1" ht="15" customHeight="1" x14ac:dyDescent="0.25">
      <c r="A62" s="295"/>
      <c r="B62" s="299"/>
      <c r="C62" s="343">
        <v>7</v>
      </c>
      <c r="D62" s="344">
        <f>SUMIFS('Loonkosten werkgever'!$J:$J,'Loonkosten werkgever'!$C:$C,"Totaal LC")</f>
        <v>0</v>
      </c>
      <c r="E62" s="318"/>
      <c r="F62" s="302"/>
      <c r="I62" s="346"/>
      <c r="J62" s="346"/>
      <c r="M62" s="346"/>
      <c r="N62" s="301"/>
      <c r="O62" s="290"/>
    </row>
    <row r="63" spans="1:15" s="345" customFormat="1" ht="15" customHeight="1" x14ac:dyDescent="0.25">
      <c r="A63" s="295"/>
      <c r="B63" s="299"/>
      <c r="C63" s="343">
        <v>8</v>
      </c>
      <c r="D63" s="344">
        <f>SUMIFS('Loonkosten werkgever'!$K:$K,'Loonkosten werkgever'!$C:$C,"Totaal LC")</f>
        <v>0</v>
      </c>
      <c r="E63" s="318"/>
      <c r="F63" s="302"/>
      <c r="I63" s="302"/>
      <c r="J63" s="302"/>
      <c r="M63" s="346"/>
      <c r="N63" s="301"/>
      <c r="O63" s="290"/>
    </row>
    <row r="64" spans="1:15" ht="15" customHeight="1" x14ac:dyDescent="0.25">
      <c r="A64" s="295"/>
      <c r="B64" s="299"/>
      <c r="C64" s="343">
        <v>9</v>
      </c>
      <c r="D64" s="344">
        <f>SUMIFS('Loonkosten werkgever'!$L:$L,'Loonkosten werkgever'!$C:$C,"Totaal LC")</f>
        <v>0</v>
      </c>
      <c r="E64" s="318"/>
      <c r="F64" s="302"/>
      <c r="I64" s="302"/>
      <c r="J64" s="302"/>
      <c r="M64" s="300"/>
      <c r="N64" s="301"/>
      <c r="O64" s="290"/>
    </row>
    <row r="65" spans="1:15" ht="15" customHeight="1" x14ac:dyDescent="0.25">
      <c r="A65" s="295"/>
      <c r="B65" s="299"/>
      <c r="C65" s="343">
        <v>10</v>
      </c>
      <c r="D65" s="344">
        <f>SUMIFS('Loonkosten werkgever'!$M:$M,'Loonkosten werkgever'!$C:$C,"Totaal LC")</f>
        <v>0</v>
      </c>
      <c r="E65" s="318"/>
      <c r="F65" s="302"/>
      <c r="I65" s="302"/>
      <c r="J65" s="302"/>
      <c r="M65" s="300"/>
      <c r="N65" s="301"/>
      <c r="O65" s="290"/>
    </row>
    <row r="66" spans="1:15" ht="15" customHeight="1" x14ac:dyDescent="0.25">
      <c r="A66" s="295"/>
      <c r="B66" s="299"/>
      <c r="C66" s="343">
        <v>11</v>
      </c>
      <c r="D66" s="344">
        <f>SUMIFS('Loonkosten werkgever'!$N:$N,'Loonkosten werkgever'!$C:$C,"Totaal LC")</f>
        <v>0</v>
      </c>
      <c r="E66" s="318"/>
      <c r="F66" s="302"/>
      <c r="I66" s="302"/>
      <c r="J66" s="302"/>
      <c r="M66" s="300"/>
      <c r="N66" s="301"/>
      <c r="O66" s="290"/>
    </row>
    <row r="67" spans="1:15" ht="15" customHeight="1" x14ac:dyDescent="0.25">
      <c r="A67" s="295"/>
      <c r="B67" s="299"/>
      <c r="C67" s="343">
        <v>12</v>
      </c>
      <c r="D67" s="344">
        <f>SUMIFS('Loonkosten werkgever'!$O:$O,'Loonkosten werkgever'!$C:$C,"Totaal LC")</f>
        <v>0</v>
      </c>
      <c r="E67" s="318"/>
      <c r="F67" s="302"/>
      <c r="I67" s="302"/>
      <c r="J67" s="302"/>
      <c r="M67" s="300"/>
      <c r="N67" s="301"/>
      <c r="O67" s="290"/>
    </row>
    <row r="68" spans="1:15" ht="15" customHeight="1" x14ac:dyDescent="0.25">
      <c r="A68" s="295"/>
      <c r="B68" s="299"/>
      <c r="C68" s="347">
        <v>13</v>
      </c>
      <c r="D68" s="348">
        <f>SUMIFS('Loonkosten werkgever'!$P:$P,'Loonkosten werkgever'!$C:$C,"Totaal LC")</f>
        <v>0</v>
      </c>
      <c r="E68" s="318"/>
      <c r="F68" s="302"/>
      <c r="I68" s="302"/>
      <c r="J68" s="302"/>
      <c r="M68" s="300"/>
      <c r="N68" s="301"/>
      <c r="O68" s="290"/>
    </row>
    <row r="69" spans="1:15" ht="15" customHeight="1" x14ac:dyDescent="0.25">
      <c r="A69" s="295"/>
      <c r="B69" s="299"/>
      <c r="C69" s="325"/>
      <c r="D69" s="318"/>
      <c r="E69" s="318"/>
      <c r="F69" s="302"/>
      <c r="G69" s="302"/>
      <c r="H69" s="302"/>
      <c r="I69" s="302"/>
      <c r="J69" s="300"/>
      <c r="K69" s="302"/>
      <c r="L69" s="300"/>
      <c r="M69" s="300"/>
      <c r="N69" s="301"/>
      <c r="O69" s="290"/>
    </row>
    <row r="70" spans="1:15" ht="15" customHeight="1" x14ac:dyDescent="0.25">
      <c r="A70" s="295"/>
      <c r="B70" s="299"/>
      <c r="C70" s="502" t="s">
        <v>1800</v>
      </c>
      <c r="D70" s="503"/>
      <c r="E70" s="318"/>
      <c r="F70" s="302"/>
      <c r="G70" s="302"/>
      <c r="H70" s="302"/>
      <c r="I70" s="302"/>
      <c r="J70" s="302"/>
      <c r="M70" s="300"/>
      <c r="N70" s="301"/>
      <c r="O70" s="290"/>
    </row>
    <row r="71" spans="1:15" ht="15" customHeight="1" x14ac:dyDescent="0.25">
      <c r="A71" s="295"/>
      <c r="B71" s="299"/>
      <c r="C71" s="349" t="str">
        <f>IFERROR(INDEX('Loonkosten werkgever'!B:B,MATCH(D71,'Loonkosten werkgever'!Q:Q,0)),"No. 1")</f>
        <v>Salaris</v>
      </c>
      <c r="D71" s="350">
        <f>IFERROR(INDEX('Loonkosten werkgever'!Q:Q,MATCH(LARGE('Loonkosten werkgever'!$R:$R,2),'Loonkosten werkgever'!R:R,0),1),"")</f>
        <v>212351.96</v>
      </c>
      <c r="E71" s="318"/>
      <c r="F71" s="302"/>
      <c r="G71" s="302"/>
      <c r="H71" s="302"/>
      <c r="I71" s="302"/>
      <c r="J71" s="302"/>
      <c r="K71" s="302"/>
      <c r="L71" s="302"/>
      <c r="M71" s="300"/>
      <c r="N71" s="301"/>
      <c r="O71" s="290"/>
    </row>
    <row r="72" spans="1:15" ht="15" customHeight="1" x14ac:dyDescent="0.25">
      <c r="A72" s="295"/>
      <c r="B72" s="299"/>
      <c r="C72" s="351" t="str">
        <f>IFERROR(INDEX('Loonkosten werkgever'!B:B,MATCH(D72,'Loonkosten werkgever'!Q:Q,0)),"No. 2")</f>
        <v>Pensioenpremie Wg</v>
      </c>
      <c r="D72" s="350">
        <f>IFERROR(INDEX('Loonkosten werkgever'!Q:Q,MATCH(LARGE('Loonkosten werkgever'!$R:$R,3),'Loonkosten werkgever'!R:R,0),1),"")</f>
        <v>20533.920000000002</v>
      </c>
      <c r="E72" s="318"/>
      <c r="F72" s="300"/>
      <c r="G72" s="302"/>
      <c r="H72" s="302"/>
      <c r="I72" s="302"/>
      <c r="J72" s="302"/>
      <c r="K72" s="302"/>
      <c r="L72" s="302"/>
      <c r="M72" s="300"/>
      <c r="N72" s="301"/>
      <c r="O72" s="290"/>
    </row>
    <row r="73" spans="1:15" ht="15" customHeight="1" x14ac:dyDescent="0.25">
      <c r="A73" s="295"/>
      <c r="B73" s="299"/>
      <c r="C73" s="351" t="str">
        <f>IFERROR(INDEX('Loonkosten werkgever'!B:B,MATCH(D73,'Loonkosten werkgever'!Q:Q,0)),"No. 3")</f>
        <v>Vakantiegeld</v>
      </c>
      <c r="D73" s="350">
        <f>IFERROR(INDEX('Loonkosten werkgever'!Q:Q,MATCH(LARGE('Loonkosten werkgever'!$R:$R,4),'Loonkosten werkgever'!R:R,0),1),"")</f>
        <v>17193.490000000002</v>
      </c>
      <c r="E73" s="318"/>
      <c r="F73" s="300"/>
      <c r="G73" s="302"/>
      <c r="H73" s="302"/>
      <c r="I73" s="302"/>
      <c r="J73" s="302"/>
      <c r="K73" s="302"/>
      <c r="L73" s="302"/>
      <c r="M73" s="300"/>
      <c r="N73" s="301"/>
      <c r="O73" s="290"/>
    </row>
    <row r="74" spans="1:15" ht="15" customHeight="1" x14ac:dyDescent="0.25">
      <c r="A74" s="295"/>
      <c r="B74" s="299"/>
      <c r="C74" s="351" t="str">
        <f>IFERROR(INDEX('Loonkosten werkgever'!B:B,MATCH(D74,'Loonkosten werkgever'!Q:Q,0)),"No. 4")</f>
        <v>WAO-WIA wg</v>
      </c>
      <c r="D74" s="350">
        <f>IFERROR(INDEX('Loonkosten werkgever'!Q:Q,MATCH(LARGE('Loonkosten werkgever'!$R:$R,5),'Loonkosten werkgever'!R:R,0),1),"")</f>
        <v>15995.89</v>
      </c>
      <c r="E74" s="318"/>
      <c r="F74" s="300"/>
      <c r="G74" s="302"/>
      <c r="H74" s="302"/>
      <c r="I74" s="302"/>
      <c r="J74" s="302"/>
      <c r="K74" s="302"/>
      <c r="L74" s="302"/>
      <c r="M74" s="302"/>
      <c r="N74" s="301"/>
      <c r="O74" s="290"/>
    </row>
    <row r="75" spans="1:15" ht="15" customHeight="1" x14ac:dyDescent="0.25">
      <c r="A75" s="295"/>
      <c r="B75" s="299"/>
      <c r="C75" s="352" t="str">
        <f>IFERROR(INDEX('Loonkosten werkgever'!B:B,MATCH(D75,'Loonkosten werkgever'!Q:Q,0)),"No. 5")</f>
        <v>Zvw werkgeversheffing</v>
      </c>
      <c r="D75" s="353">
        <f>IFERROR(INDEX('Loonkosten werkgever'!Q:Q,MATCH(LARGE('Loonkosten werkgever'!$R:$R,6),'Loonkosten werkgever'!R:R,0),1),"")</f>
        <v>14897.930000000002</v>
      </c>
      <c r="E75" s="318"/>
      <c r="F75" s="300"/>
      <c r="G75" s="302"/>
      <c r="H75" s="302"/>
      <c r="I75" s="302"/>
      <c r="J75" s="302"/>
      <c r="K75" s="302"/>
      <c r="L75" s="302"/>
      <c r="M75" s="300"/>
      <c r="N75" s="301"/>
      <c r="O75" s="290"/>
    </row>
    <row r="76" spans="1:15" ht="15" customHeight="1" x14ac:dyDescent="0.25">
      <c r="A76" s="295"/>
      <c r="B76" s="299"/>
      <c r="C76" s="325"/>
      <c r="D76" s="318"/>
      <c r="E76" s="318"/>
      <c r="F76" s="300"/>
      <c r="G76" s="302"/>
      <c r="H76" s="302"/>
      <c r="I76" s="302"/>
      <c r="J76" s="302"/>
      <c r="K76" s="302"/>
      <c r="L76" s="302"/>
      <c r="M76" s="300"/>
      <c r="N76" s="301"/>
      <c r="O76" s="290"/>
    </row>
    <row r="77" spans="1:15" ht="15" customHeight="1" x14ac:dyDescent="0.25">
      <c r="A77" s="295"/>
      <c r="B77" s="299"/>
      <c r="C77" s="325"/>
      <c r="D77" s="318"/>
      <c r="E77" s="318"/>
      <c r="F77" s="300"/>
      <c r="G77" s="302"/>
      <c r="H77" s="302"/>
      <c r="I77" s="302"/>
      <c r="J77" s="302"/>
      <c r="K77" s="302"/>
      <c r="L77" s="302"/>
      <c r="M77" s="300"/>
      <c r="N77" s="301"/>
      <c r="O77" s="290"/>
    </row>
    <row r="78" spans="1:15" ht="15" customHeight="1" x14ac:dyDescent="0.25">
      <c r="A78" s="295"/>
      <c r="B78" s="299"/>
      <c r="C78" s="55"/>
      <c r="D78" s="55"/>
      <c r="E78" s="318"/>
      <c r="F78" s="300"/>
      <c r="G78" s="302"/>
      <c r="H78" s="302"/>
      <c r="I78" s="302"/>
      <c r="J78" s="302"/>
      <c r="K78" s="302"/>
      <c r="L78" s="302"/>
      <c r="M78" s="300"/>
      <c r="N78" s="301"/>
      <c r="O78" s="290"/>
    </row>
    <row r="79" spans="1:15" ht="15" customHeight="1" x14ac:dyDescent="0.25">
      <c r="A79" s="295"/>
      <c r="B79" s="299"/>
      <c r="C79" s="55"/>
      <c r="D79" s="55"/>
      <c r="E79" s="302"/>
      <c r="F79" s="300"/>
      <c r="G79" s="302"/>
      <c r="H79" s="302"/>
      <c r="I79" s="302"/>
      <c r="J79" s="302"/>
      <c r="K79" s="302"/>
      <c r="L79" s="302"/>
      <c r="M79" s="302"/>
      <c r="N79" s="301"/>
      <c r="O79" s="290"/>
    </row>
    <row r="80" spans="1:15" ht="15" customHeight="1" x14ac:dyDescent="0.25">
      <c r="A80" s="295"/>
      <c r="B80" s="299"/>
      <c r="C80" s="502" t="s">
        <v>1801</v>
      </c>
      <c r="D80" s="503"/>
      <c r="E80" s="302"/>
      <c r="F80" s="300"/>
      <c r="G80" s="302"/>
      <c r="H80" s="302"/>
      <c r="I80" s="302"/>
      <c r="J80" s="302"/>
      <c r="K80" s="302"/>
      <c r="L80" s="302"/>
      <c r="M80" s="302"/>
      <c r="N80" s="301"/>
      <c r="O80" s="290"/>
    </row>
    <row r="81" spans="1:15" ht="15" customHeight="1" x14ac:dyDescent="0.25">
      <c r="A81" s="295"/>
      <c r="B81" s="299"/>
      <c r="C81" s="303" t="s">
        <v>1802</v>
      </c>
      <c r="D81" s="354">
        <f>SUMIFS('Loonkosten werkgever'!$Q:$Q,'Loonkosten werkgever'!$C:$C,"Totaal LC")</f>
        <v>301825.34999999998</v>
      </c>
      <c r="E81" s="302"/>
      <c r="F81" s="300"/>
      <c r="G81" s="302"/>
      <c r="H81" s="302"/>
      <c r="I81" s="302"/>
      <c r="J81" s="302"/>
      <c r="K81" s="302"/>
      <c r="L81" s="302"/>
      <c r="M81" s="302"/>
      <c r="N81" s="301"/>
      <c r="O81" s="290"/>
    </row>
    <row r="82" spans="1:15" ht="15" customHeight="1" x14ac:dyDescent="0.25">
      <c r="A82" s="295"/>
      <c r="B82" s="299"/>
      <c r="C82" s="303" t="s">
        <v>1710</v>
      </c>
      <c r="D82" s="355">
        <f>IFERROR(D81/($D$12),"")</f>
        <v>25.593189798519315</v>
      </c>
      <c r="E82" s="302"/>
      <c r="F82" s="300"/>
      <c r="G82" s="302"/>
      <c r="H82" s="302"/>
      <c r="I82" s="302"/>
      <c r="J82" s="302"/>
      <c r="K82" s="302"/>
      <c r="L82" s="302"/>
      <c r="M82" s="302"/>
      <c r="N82" s="301"/>
      <c r="O82" s="290"/>
    </row>
    <row r="83" spans="1:15" ht="15" customHeight="1" x14ac:dyDescent="0.25">
      <c r="A83" s="295"/>
      <c r="B83" s="299"/>
      <c r="C83" s="313" t="s">
        <v>1803</v>
      </c>
      <c r="D83" s="356">
        <f>IFERROR(D81/$D$14,"")</f>
        <v>23654.024294670853</v>
      </c>
      <c r="E83" s="302"/>
      <c r="F83" s="300"/>
      <c r="G83" s="302"/>
      <c r="H83" s="302"/>
      <c r="I83" s="302"/>
      <c r="J83" s="302"/>
      <c r="K83" s="302"/>
      <c r="L83" s="302"/>
      <c r="M83" s="302"/>
      <c r="N83" s="301"/>
      <c r="O83" s="290"/>
    </row>
    <row r="84" spans="1:15" ht="15" customHeight="1" x14ac:dyDescent="0.25">
      <c r="A84" s="295"/>
      <c r="B84" s="299"/>
      <c r="E84" s="302"/>
      <c r="F84" s="300"/>
      <c r="G84" s="302"/>
      <c r="H84" s="302"/>
      <c r="I84" s="302"/>
      <c r="J84" s="302"/>
      <c r="K84" s="302"/>
      <c r="L84" s="302"/>
      <c r="M84" s="302"/>
      <c r="N84" s="301"/>
      <c r="O84" s="290"/>
    </row>
    <row r="85" spans="1:15" ht="15" customHeight="1" thickBot="1" x14ac:dyDescent="0.3">
      <c r="A85" s="295"/>
      <c r="B85" s="357"/>
      <c r="C85" s="358"/>
      <c r="D85" s="358"/>
      <c r="E85" s="358"/>
      <c r="F85" s="358"/>
      <c r="G85" s="358"/>
      <c r="H85" s="358"/>
      <c r="I85" s="358"/>
      <c r="J85" s="358"/>
      <c r="K85" s="358"/>
      <c r="L85" s="358"/>
      <c r="M85" s="358"/>
      <c r="N85" s="359"/>
      <c r="O85" s="290"/>
    </row>
    <row r="86" spans="1:15" ht="15" customHeight="1" x14ac:dyDescent="0.25">
      <c r="A86" s="290"/>
      <c r="B86" s="290"/>
      <c r="C86" s="360"/>
      <c r="D86" s="361"/>
      <c r="E86" s="361"/>
      <c r="F86" s="290"/>
      <c r="G86" s="290"/>
      <c r="H86" s="362"/>
      <c r="I86" s="290"/>
      <c r="J86" s="290"/>
      <c r="K86" s="290"/>
      <c r="L86" s="290"/>
      <c r="M86" s="290"/>
      <c r="N86" s="290"/>
      <c r="O86" s="290"/>
    </row>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sheetData>
  <sheetProtection formatCells="0"/>
  <mergeCells count="14">
    <mergeCell ref="C80:D80"/>
    <mergeCell ref="M29:M34"/>
    <mergeCell ref="C36:D36"/>
    <mergeCell ref="F36:G36"/>
    <mergeCell ref="C49:D49"/>
    <mergeCell ref="C55:D55"/>
    <mergeCell ref="C70:D70"/>
    <mergeCell ref="C11:D11"/>
    <mergeCell ref="F11:G11"/>
    <mergeCell ref="I11:J11"/>
    <mergeCell ref="L11:M11"/>
    <mergeCell ref="C20:D20"/>
    <mergeCell ref="F20:G20"/>
    <mergeCell ref="I20:J20"/>
  </mergeCells>
  <hyperlinks>
    <hyperlink ref="D12" location="'FTE overzicht'!A1" display="'FTE overzicht'!A1" xr:uid="{00000000-0004-0000-1C00-000000000000}"/>
    <hyperlink ref="G12" location="'Loonkosten werkgever'!A1" display="'Loonkosten werkgever'!A1" xr:uid="{00000000-0004-0000-1C00-000001000000}"/>
    <hyperlink ref="J12" location="'Auto en fiets van de zaak'!A1" display="'Auto en fiets van de zaak'!A1" xr:uid="{00000000-0004-0000-1C00-000002000000}"/>
    <hyperlink ref="M12" location="'Reserveringen'!A1" display="'Reserveringen'!A1" xr:uid="{00000000-0004-0000-1C00-000003000000}"/>
    <hyperlink ref="D13" location="'FTE overzicht'!A1" display="'FTE overzicht'!A1" xr:uid="{00000000-0004-0000-1C00-000004000000}"/>
    <hyperlink ref="J13" location="'Auto en fiets van de zaak'!A1" display="'Auto en fiets van de zaak'!A1" xr:uid="{00000000-0004-0000-1C00-000005000000}"/>
    <hyperlink ref="M13" location="'Reserveringen'!A1" display="'Reserveringen'!A1" xr:uid="{00000000-0004-0000-1C00-000006000000}"/>
    <hyperlink ref="D14" location="'FTE overzicht'!A1" display="'FTE overzicht'!A1" xr:uid="{00000000-0004-0000-1C00-000007000000}"/>
    <hyperlink ref="D21" location="'Personeelslijst'!A1" display="'Personeelslijst'!A1" xr:uid="{00000000-0004-0000-1C00-000008000000}"/>
    <hyperlink ref="G21" location="'Contracten'!A1" display="'Contracten'!A1" xr:uid="{00000000-0004-0000-1C00-000009000000}"/>
    <hyperlink ref="D22" location="'Personeelslijst'!A1" display="'Personeelslijst'!A1" xr:uid="{00000000-0004-0000-1C00-00000A000000}"/>
    <hyperlink ref="G22" location="'Contracten'!A1" display="'Contracten'!A1" xr:uid="{00000000-0004-0000-1C00-00000B000000}"/>
    <hyperlink ref="D37" location="'Contracten'!A1" display="'Contracten'!A1" xr:uid="{00000000-0004-0000-1C00-00000C000000}"/>
    <hyperlink ref="G37" location="'Contracten'!A1" display="'Contracten'!A1" xr:uid="{00000000-0004-0000-1C00-00000D000000}"/>
    <hyperlink ref="G38" location="'Contracten'!A1" display="'Contracten'!A1" xr:uid="{00000000-0004-0000-1C00-00000E000000}"/>
    <hyperlink ref="D39" location="'Contracten'!A1" display="'Contracten'!A1" xr:uid="{00000000-0004-0000-1C00-00000F000000}"/>
    <hyperlink ref="G39" location="'Contracten'!A1" display="'Contracten'!A1" xr:uid="{00000000-0004-0000-1C00-000010000000}"/>
    <hyperlink ref="D56" location="'Loonkosten werkgever'!A1" display="'Loonkosten werkgever'!A1" xr:uid="{00000000-0004-0000-1C00-000011000000}"/>
    <hyperlink ref="D57" location="'Loonkosten werkgever'!A1" display="'Loonkosten werkgever'!A1" xr:uid="{00000000-0004-0000-1C00-000012000000}"/>
    <hyperlink ref="D58" location="'Loonkosten werkgever'!A1" display="'Loonkosten werkgever'!A1" xr:uid="{00000000-0004-0000-1C00-000013000000}"/>
    <hyperlink ref="D59" location="'Loonkosten werkgever'!A1" display="'Loonkosten werkgever'!A1" xr:uid="{00000000-0004-0000-1C00-000014000000}"/>
    <hyperlink ref="D60" location="'Loonkosten werkgever'!A1" display="'Loonkosten werkgever'!A1" xr:uid="{00000000-0004-0000-1C00-000015000000}"/>
    <hyperlink ref="D61" location="'Loonkosten werkgever'!A1" display="'Loonkosten werkgever'!A1" xr:uid="{00000000-0004-0000-1C00-000016000000}"/>
    <hyperlink ref="D62" location="'Loonkosten werkgever'!A1" display="'Loonkosten werkgever'!A1" xr:uid="{00000000-0004-0000-1C00-000017000000}"/>
    <hyperlink ref="D63" location="'Loonkosten werkgever'!A1" display="'Loonkosten werkgever'!A1" xr:uid="{00000000-0004-0000-1C00-000018000000}"/>
    <hyperlink ref="D64" location="'Loonkosten werkgever'!A1" display="'Loonkosten werkgever'!A1" xr:uid="{00000000-0004-0000-1C00-000019000000}"/>
    <hyperlink ref="D65" location="'Loonkosten werkgever'!A1" display="'Loonkosten werkgever'!A1" xr:uid="{00000000-0004-0000-1C00-00001A000000}"/>
    <hyperlink ref="D66" location="'Loonkosten werkgever'!A1" display="'Loonkosten werkgever'!A1" xr:uid="{00000000-0004-0000-1C00-00001B000000}"/>
    <hyperlink ref="D67" location="'Loonkosten werkgever'!A1" display="'Loonkosten werkgever'!A1" xr:uid="{00000000-0004-0000-1C00-00001C000000}"/>
    <hyperlink ref="D68" location="'Loonkosten werkgever'!A1" display="'Loonkosten werkgever'!A1" xr:uid="{00000000-0004-0000-1C00-00001D000000}"/>
    <hyperlink ref="D81" location="'Loonkosten werkgever'!A1" display="'Loonkosten werkgever'!A1" xr:uid="{00000000-0004-0000-1C00-00001E000000}"/>
  </hyperlink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U35"/>
  <sheetViews>
    <sheetView showGridLines="0" workbookViewId="0">
      <pane ySplit="5" topLeftCell="A6" activePane="bottomLeft" state="frozen"/>
      <selection pane="bottomLeft"/>
    </sheetView>
  </sheetViews>
  <sheetFormatPr defaultRowHeight="14.4" x14ac:dyDescent="0.3"/>
  <cols>
    <col min="1" max="1" width="1.109375" customWidth="1"/>
    <col min="2" max="2" width="13.88671875" style="3" customWidth="1"/>
    <col min="3" max="3" width="32" bestFit="1" customWidth="1"/>
    <col min="4" max="4" width="11.88671875" customWidth="1"/>
    <col min="5" max="5" width="12.5546875" customWidth="1"/>
    <col min="6" max="6" width="10" bestFit="1" customWidth="1"/>
    <col min="7" max="7" width="13.109375" customWidth="1"/>
    <col min="8" max="8" width="10.88671875" customWidth="1"/>
    <col min="9" max="9" width="10" customWidth="1"/>
    <col min="10" max="10" width="22.88671875" bestFit="1" customWidth="1"/>
    <col min="11" max="11" width="11.33203125" customWidth="1"/>
    <col min="12" max="12" width="13.88671875" bestFit="1" customWidth="1"/>
    <col min="13" max="13" width="10.44140625" bestFit="1" customWidth="1"/>
    <col min="14" max="14" width="14.44140625" customWidth="1"/>
    <col min="15" max="15" width="17.5546875" customWidth="1"/>
    <col min="16" max="16" width="22.44140625" bestFit="1" customWidth="1"/>
    <col min="17" max="17" width="29.33203125" bestFit="1" customWidth="1"/>
    <col min="18" max="18" width="16" customWidth="1"/>
    <col min="19" max="19" width="16.109375" customWidth="1"/>
    <col min="20" max="20" width="14.44140625" customWidth="1"/>
    <col min="21" max="21" width="14.5546875" customWidth="1"/>
  </cols>
  <sheetData>
    <row r="1" spans="2:21" ht="15" customHeight="1" x14ac:dyDescent="0.3"/>
    <row r="2" spans="2:21" ht="15" customHeight="1" x14ac:dyDescent="0.3"/>
    <row r="3" spans="2:21" ht="15" customHeight="1" x14ac:dyDescent="0.3"/>
    <row r="4" spans="2:21" ht="15" customHeight="1" x14ac:dyDescent="0.3"/>
    <row r="5" spans="2:21" x14ac:dyDescent="0.3">
      <c r="B5" s="57" t="s">
        <v>7</v>
      </c>
      <c r="C5" s="1" t="s">
        <v>0</v>
      </c>
      <c r="D5" s="1" t="s">
        <v>428</v>
      </c>
      <c r="E5" s="1" t="s">
        <v>429</v>
      </c>
      <c r="F5" s="1" t="s">
        <v>26</v>
      </c>
      <c r="G5" s="1" t="s">
        <v>27</v>
      </c>
      <c r="H5" s="1" t="s">
        <v>430</v>
      </c>
      <c r="I5" s="1" t="s">
        <v>431</v>
      </c>
      <c r="J5" s="1" t="s">
        <v>1</v>
      </c>
      <c r="K5" s="1" t="s">
        <v>432</v>
      </c>
      <c r="L5" s="1" t="s">
        <v>433</v>
      </c>
      <c r="M5" s="1" t="s">
        <v>2</v>
      </c>
      <c r="N5" s="1" t="s">
        <v>434</v>
      </c>
      <c r="O5" s="1" t="s">
        <v>435</v>
      </c>
      <c r="P5" s="1" t="s">
        <v>436</v>
      </c>
      <c r="Q5" s="1" t="s">
        <v>437</v>
      </c>
      <c r="R5" s="1" t="s">
        <v>438</v>
      </c>
      <c r="S5" s="1" t="s">
        <v>439</v>
      </c>
      <c r="T5" s="1" t="s">
        <v>440</v>
      </c>
      <c r="U5" s="1" t="s">
        <v>441</v>
      </c>
    </row>
    <row r="6" spans="2:21" x14ac:dyDescent="0.3">
      <c r="B6" s="3">
        <v>1</v>
      </c>
      <c r="C6" t="s">
        <v>442</v>
      </c>
      <c r="D6" t="s">
        <v>3</v>
      </c>
      <c r="E6" t="s">
        <v>443</v>
      </c>
      <c r="F6" t="s">
        <v>34</v>
      </c>
      <c r="G6" t="s">
        <v>35</v>
      </c>
      <c r="H6" t="s">
        <v>444</v>
      </c>
      <c r="I6" s="3">
        <v>44</v>
      </c>
      <c r="J6" t="s">
        <v>445</v>
      </c>
      <c r="K6" t="s">
        <v>446</v>
      </c>
      <c r="L6" t="s">
        <v>447</v>
      </c>
      <c r="M6" t="s">
        <v>448</v>
      </c>
      <c r="N6" t="s">
        <v>449</v>
      </c>
      <c r="O6" t="s">
        <v>450</v>
      </c>
      <c r="P6" t="s">
        <v>451</v>
      </c>
      <c r="Q6" t="s">
        <v>452</v>
      </c>
      <c r="R6" t="s">
        <v>453</v>
      </c>
    </row>
    <row r="7" spans="2:21" x14ac:dyDescent="0.3">
      <c r="B7" s="3">
        <v>2</v>
      </c>
      <c r="C7" t="s">
        <v>454</v>
      </c>
      <c r="D7" t="s">
        <v>3</v>
      </c>
      <c r="E7" t="s">
        <v>455</v>
      </c>
      <c r="F7" t="s">
        <v>40</v>
      </c>
      <c r="G7" t="s">
        <v>41</v>
      </c>
      <c r="H7" t="s">
        <v>444</v>
      </c>
      <c r="I7" s="3">
        <v>41</v>
      </c>
      <c r="J7" t="s">
        <v>456</v>
      </c>
      <c r="K7" t="s">
        <v>457</v>
      </c>
      <c r="L7" t="s">
        <v>447</v>
      </c>
      <c r="M7" t="s">
        <v>448</v>
      </c>
      <c r="N7" t="s">
        <v>449</v>
      </c>
      <c r="O7" t="s">
        <v>450</v>
      </c>
      <c r="P7" t="s">
        <v>458</v>
      </c>
      <c r="Q7" t="s">
        <v>459</v>
      </c>
      <c r="R7" t="s">
        <v>460</v>
      </c>
    </row>
    <row r="8" spans="2:21" x14ac:dyDescent="0.3">
      <c r="B8" s="3">
        <v>3</v>
      </c>
      <c r="C8" t="s">
        <v>461</v>
      </c>
      <c r="D8" t="s">
        <v>3</v>
      </c>
      <c r="E8" t="s">
        <v>462</v>
      </c>
      <c r="F8" t="s">
        <v>45</v>
      </c>
      <c r="G8" t="s">
        <v>46</v>
      </c>
      <c r="H8" t="s">
        <v>444</v>
      </c>
      <c r="I8" s="3">
        <v>26</v>
      </c>
      <c r="J8" t="s">
        <v>463</v>
      </c>
      <c r="K8" t="s">
        <v>464</v>
      </c>
      <c r="L8" t="s">
        <v>447</v>
      </c>
      <c r="M8" t="s">
        <v>448</v>
      </c>
      <c r="N8" t="s">
        <v>449</v>
      </c>
      <c r="O8" t="s">
        <v>450</v>
      </c>
      <c r="P8" t="s">
        <v>465</v>
      </c>
      <c r="Q8" t="s">
        <v>466</v>
      </c>
      <c r="R8" t="s">
        <v>467</v>
      </c>
    </row>
    <row r="9" spans="2:21" x14ac:dyDescent="0.3">
      <c r="B9" s="3">
        <v>4</v>
      </c>
      <c r="C9" t="s">
        <v>468</v>
      </c>
      <c r="D9" t="s">
        <v>3</v>
      </c>
      <c r="E9" t="s">
        <v>469</v>
      </c>
      <c r="F9" t="s">
        <v>50</v>
      </c>
      <c r="G9" t="s">
        <v>51</v>
      </c>
      <c r="H9" t="s">
        <v>444</v>
      </c>
      <c r="I9" s="3">
        <v>34</v>
      </c>
      <c r="J9" t="s">
        <v>470</v>
      </c>
      <c r="K9" t="s">
        <v>471</v>
      </c>
      <c r="L9" t="s">
        <v>447</v>
      </c>
      <c r="M9" t="s">
        <v>448</v>
      </c>
      <c r="N9" t="s">
        <v>449</v>
      </c>
      <c r="O9" t="s">
        <v>472</v>
      </c>
      <c r="P9" t="s">
        <v>473</v>
      </c>
      <c r="Q9" t="s">
        <v>474</v>
      </c>
      <c r="R9" t="s">
        <v>475</v>
      </c>
    </row>
    <row r="10" spans="2:21" x14ac:dyDescent="0.3">
      <c r="B10" s="3">
        <v>5</v>
      </c>
      <c r="C10" t="s">
        <v>476</v>
      </c>
      <c r="D10" t="s">
        <v>3</v>
      </c>
      <c r="E10" t="s">
        <v>477</v>
      </c>
      <c r="F10" t="s">
        <v>55</v>
      </c>
      <c r="G10" t="s">
        <v>56</v>
      </c>
      <c r="H10" t="s">
        <v>444</v>
      </c>
      <c r="I10" s="3">
        <v>21</v>
      </c>
      <c r="J10" t="s">
        <v>478</v>
      </c>
      <c r="K10" t="s">
        <v>479</v>
      </c>
      <c r="L10" t="s">
        <v>447</v>
      </c>
      <c r="M10" t="s">
        <v>448</v>
      </c>
      <c r="N10" t="s">
        <v>449</v>
      </c>
      <c r="O10" t="s">
        <v>472</v>
      </c>
      <c r="P10" t="s">
        <v>480</v>
      </c>
      <c r="Q10" t="s">
        <v>481</v>
      </c>
      <c r="R10" t="s">
        <v>482</v>
      </c>
    </row>
    <row r="11" spans="2:21" x14ac:dyDescent="0.3">
      <c r="B11" s="3">
        <v>6</v>
      </c>
      <c r="C11" t="s">
        <v>483</v>
      </c>
      <c r="D11" t="s">
        <v>3</v>
      </c>
      <c r="E11" t="s">
        <v>484</v>
      </c>
      <c r="F11" t="s">
        <v>59</v>
      </c>
      <c r="G11" t="s">
        <v>60</v>
      </c>
      <c r="H11" t="s">
        <v>485</v>
      </c>
      <c r="I11" s="3">
        <v>22</v>
      </c>
      <c r="J11" t="s">
        <v>486</v>
      </c>
      <c r="K11" t="s">
        <v>487</v>
      </c>
      <c r="L11" t="s">
        <v>447</v>
      </c>
      <c r="M11" t="s">
        <v>448</v>
      </c>
      <c r="N11" t="s">
        <v>449</v>
      </c>
      <c r="O11" t="s">
        <v>450</v>
      </c>
      <c r="P11" t="s">
        <v>488</v>
      </c>
      <c r="Q11" t="s">
        <v>489</v>
      </c>
      <c r="R11" t="s">
        <v>490</v>
      </c>
    </row>
    <row r="12" spans="2:21" x14ac:dyDescent="0.3">
      <c r="B12" s="3">
        <v>7</v>
      </c>
      <c r="C12" t="s">
        <v>491</v>
      </c>
      <c r="D12" t="s">
        <v>3</v>
      </c>
      <c r="E12" t="s">
        <v>492</v>
      </c>
      <c r="F12" t="s">
        <v>64</v>
      </c>
      <c r="G12" t="s">
        <v>65</v>
      </c>
      <c r="H12" t="s">
        <v>485</v>
      </c>
      <c r="I12" s="3">
        <v>49</v>
      </c>
      <c r="J12" t="s">
        <v>493</v>
      </c>
      <c r="K12" t="s">
        <v>494</v>
      </c>
      <c r="L12" t="s">
        <v>447</v>
      </c>
      <c r="M12" t="s">
        <v>448</v>
      </c>
      <c r="N12" t="s">
        <v>449</v>
      </c>
      <c r="O12" t="s">
        <v>450</v>
      </c>
      <c r="P12" t="s">
        <v>495</v>
      </c>
      <c r="Q12" t="s">
        <v>496</v>
      </c>
      <c r="R12" t="s">
        <v>497</v>
      </c>
    </row>
    <row r="13" spans="2:21" x14ac:dyDescent="0.3">
      <c r="B13" s="3">
        <v>8</v>
      </c>
      <c r="C13" t="s">
        <v>498</v>
      </c>
      <c r="D13" t="s">
        <v>3</v>
      </c>
      <c r="E13" t="s">
        <v>499</v>
      </c>
      <c r="F13" t="s">
        <v>69</v>
      </c>
      <c r="G13" t="s">
        <v>70</v>
      </c>
      <c r="H13" t="s">
        <v>485</v>
      </c>
      <c r="I13" s="3">
        <v>52</v>
      </c>
      <c r="J13" t="s">
        <v>500</v>
      </c>
      <c r="K13" t="s">
        <v>501</v>
      </c>
      <c r="L13" t="s">
        <v>447</v>
      </c>
      <c r="M13" t="s">
        <v>448</v>
      </c>
      <c r="N13" t="s">
        <v>449</v>
      </c>
      <c r="O13" t="s">
        <v>472</v>
      </c>
      <c r="P13" t="s">
        <v>502</v>
      </c>
      <c r="Q13" t="s">
        <v>503</v>
      </c>
      <c r="R13" t="s">
        <v>504</v>
      </c>
    </row>
    <row r="14" spans="2:21" x14ac:dyDescent="0.3">
      <c r="B14" s="3">
        <v>9</v>
      </c>
      <c r="C14" t="s">
        <v>505</v>
      </c>
      <c r="D14" t="s">
        <v>3</v>
      </c>
      <c r="E14" t="s">
        <v>506</v>
      </c>
      <c r="F14" t="s">
        <v>74</v>
      </c>
      <c r="G14" t="s">
        <v>75</v>
      </c>
      <c r="H14" t="s">
        <v>485</v>
      </c>
      <c r="I14" s="3">
        <v>60</v>
      </c>
      <c r="J14" t="s">
        <v>507</v>
      </c>
      <c r="K14" t="s">
        <v>508</v>
      </c>
      <c r="L14" t="s">
        <v>447</v>
      </c>
      <c r="M14" t="s">
        <v>448</v>
      </c>
      <c r="N14" t="s">
        <v>449</v>
      </c>
      <c r="O14" t="s">
        <v>509</v>
      </c>
      <c r="P14" t="s">
        <v>510</v>
      </c>
      <c r="Q14" t="s">
        <v>511</v>
      </c>
      <c r="R14" t="s">
        <v>512</v>
      </c>
    </row>
    <row r="15" spans="2:21" x14ac:dyDescent="0.3">
      <c r="B15" s="3">
        <v>10</v>
      </c>
      <c r="C15" t="s">
        <v>513</v>
      </c>
      <c r="D15" t="s">
        <v>3</v>
      </c>
      <c r="E15" t="s">
        <v>514</v>
      </c>
      <c r="F15" t="s">
        <v>80</v>
      </c>
      <c r="G15" t="s">
        <v>81</v>
      </c>
      <c r="H15" t="s">
        <v>485</v>
      </c>
      <c r="I15" s="3">
        <v>42</v>
      </c>
      <c r="J15" t="s">
        <v>515</v>
      </c>
      <c r="K15" t="s">
        <v>516</v>
      </c>
      <c r="L15" t="s">
        <v>447</v>
      </c>
      <c r="M15" t="s">
        <v>448</v>
      </c>
      <c r="N15" t="s">
        <v>449</v>
      </c>
      <c r="O15" t="s">
        <v>517</v>
      </c>
      <c r="P15" t="s">
        <v>518</v>
      </c>
      <c r="Q15" t="s">
        <v>519</v>
      </c>
      <c r="R15" t="s">
        <v>520</v>
      </c>
    </row>
    <row r="16" spans="2:21" x14ac:dyDescent="0.3">
      <c r="B16" s="3">
        <v>11</v>
      </c>
      <c r="C16" t="s">
        <v>521</v>
      </c>
      <c r="D16" t="s">
        <v>3</v>
      </c>
      <c r="E16" t="s">
        <v>522</v>
      </c>
      <c r="F16" t="s">
        <v>85</v>
      </c>
      <c r="G16" t="s">
        <v>86</v>
      </c>
      <c r="H16" t="s">
        <v>485</v>
      </c>
      <c r="I16" s="3">
        <v>42</v>
      </c>
      <c r="J16" t="s">
        <v>523</v>
      </c>
      <c r="K16" t="s">
        <v>524</v>
      </c>
      <c r="L16" t="s">
        <v>447</v>
      </c>
      <c r="M16" t="s">
        <v>448</v>
      </c>
      <c r="N16" t="s">
        <v>449</v>
      </c>
      <c r="O16" t="s">
        <v>509</v>
      </c>
      <c r="P16" t="s">
        <v>525</v>
      </c>
      <c r="Q16" t="s">
        <v>526</v>
      </c>
      <c r="R16" t="s">
        <v>527</v>
      </c>
    </row>
    <row r="17" spans="2:15" x14ac:dyDescent="0.3">
      <c r="B17" s="3">
        <v>13</v>
      </c>
      <c r="C17" t="s">
        <v>528</v>
      </c>
      <c r="D17" t="s">
        <v>3</v>
      </c>
      <c r="E17" t="s">
        <v>529</v>
      </c>
      <c r="F17" t="s">
        <v>89</v>
      </c>
      <c r="G17" t="s">
        <v>90</v>
      </c>
      <c r="H17" t="s">
        <v>444</v>
      </c>
      <c r="I17" s="3">
        <v>21</v>
      </c>
      <c r="J17" t="s">
        <v>530</v>
      </c>
      <c r="K17" t="s">
        <v>531</v>
      </c>
      <c r="L17" t="s">
        <v>532</v>
      </c>
      <c r="M17" t="s">
        <v>448</v>
      </c>
      <c r="N17" t="s">
        <v>449</v>
      </c>
      <c r="O17" t="s">
        <v>3</v>
      </c>
    </row>
    <row r="18" spans="2:15" x14ac:dyDescent="0.3">
      <c r="B18" s="3">
        <v>14</v>
      </c>
      <c r="C18" t="s">
        <v>533</v>
      </c>
      <c r="D18" t="s">
        <v>3</v>
      </c>
      <c r="E18" t="s">
        <v>534</v>
      </c>
      <c r="F18" t="s">
        <v>94</v>
      </c>
      <c r="G18" t="s">
        <v>95</v>
      </c>
      <c r="H18" t="s">
        <v>485</v>
      </c>
      <c r="I18" s="3">
        <v>25</v>
      </c>
      <c r="J18" t="s">
        <v>535</v>
      </c>
      <c r="K18" t="s">
        <v>536</v>
      </c>
      <c r="L18" t="s">
        <v>537</v>
      </c>
      <c r="M18" t="s">
        <v>448</v>
      </c>
      <c r="N18" t="s">
        <v>449</v>
      </c>
      <c r="O18" t="s">
        <v>3</v>
      </c>
    </row>
    <row r="19" spans="2:15" x14ac:dyDescent="0.3">
      <c r="B19" s="3">
        <v>15</v>
      </c>
      <c r="C19" t="s">
        <v>538</v>
      </c>
      <c r="D19" t="s">
        <v>3</v>
      </c>
      <c r="E19" t="s">
        <v>539</v>
      </c>
      <c r="F19" t="s">
        <v>99</v>
      </c>
      <c r="G19" t="s">
        <v>100</v>
      </c>
      <c r="H19" t="s">
        <v>444</v>
      </c>
      <c r="I19" s="3">
        <v>42</v>
      </c>
      <c r="J19" t="s">
        <v>540</v>
      </c>
      <c r="K19" t="s">
        <v>541</v>
      </c>
      <c r="L19" t="s">
        <v>542</v>
      </c>
      <c r="M19" t="s">
        <v>448</v>
      </c>
      <c r="N19" t="s">
        <v>449</v>
      </c>
      <c r="O19" t="s">
        <v>3</v>
      </c>
    </row>
    <row r="20" spans="2:15" x14ac:dyDescent="0.3">
      <c r="B20" s="3">
        <v>16</v>
      </c>
      <c r="C20" t="s">
        <v>543</v>
      </c>
      <c r="D20" t="s">
        <v>3</v>
      </c>
      <c r="E20" t="s">
        <v>544</v>
      </c>
      <c r="F20" t="s">
        <v>105</v>
      </c>
      <c r="G20" t="s">
        <v>106</v>
      </c>
      <c r="H20" t="s">
        <v>485</v>
      </c>
      <c r="I20" s="3">
        <v>34</v>
      </c>
      <c r="J20" t="s">
        <v>545</v>
      </c>
      <c r="K20" t="s">
        <v>546</v>
      </c>
      <c r="L20" t="s">
        <v>547</v>
      </c>
      <c r="M20" t="s">
        <v>448</v>
      </c>
      <c r="N20" t="s">
        <v>449</v>
      </c>
      <c r="O20" t="s">
        <v>3</v>
      </c>
    </row>
    <row r="21" spans="2:15" x14ac:dyDescent="0.3">
      <c r="B21" s="3">
        <v>17</v>
      </c>
      <c r="C21" t="s">
        <v>548</v>
      </c>
      <c r="D21" t="s">
        <v>3</v>
      </c>
      <c r="E21" t="s">
        <v>506</v>
      </c>
      <c r="F21" t="s">
        <v>110</v>
      </c>
      <c r="G21" t="s">
        <v>111</v>
      </c>
      <c r="H21" t="s">
        <v>485</v>
      </c>
      <c r="I21" s="3">
        <v>19</v>
      </c>
      <c r="J21" t="s">
        <v>549</v>
      </c>
      <c r="K21" t="s">
        <v>550</v>
      </c>
      <c r="L21" t="s">
        <v>551</v>
      </c>
      <c r="M21" t="s">
        <v>448</v>
      </c>
      <c r="N21" t="s">
        <v>449</v>
      </c>
      <c r="O21" t="s">
        <v>3</v>
      </c>
    </row>
    <row r="22" spans="2:15" x14ac:dyDescent="0.3">
      <c r="B22" s="3">
        <v>18</v>
      </c>
      <c r="C22" t="s">
        <v>552</v>
      </c>
      <c r="D22" t="s">
        <v>3</v>
      </c>
      <c r="E22" t="s">
        <v>553</v>
      </c>
      <c r="F22" t="s">
        <v>115</v>
      </c>
      <c r="G22" t="s">
        <v>116</v>
      </c>
      <c r="H22" t="s">
        <v>444</v>
      </c>
      <c r="I22" s="3">
        <v>17</v>
      </c>
      <c r="J22" t="s">
        <v>554</v>
      </c>
      <c r="K22" t="s">
        <v>555</v>
      </c>
      <c r="L22" t="s">
        <v>556</v>
      </c>
      <c r="M22" t="s">
        <v>448</v>
      </c>
      <c r="N22" t="s">
        <v>449</v>
      </c>
      <c r="O22" t="s">
        <v>3</v>
      </c>
    </row>
    <row r="23" spans="2:15" x14ac:dyDescent="0.3">
      <c r="B23" s="3">
        <v>19</v>
      </c>
      <c r="C23" t="s">
        <v>557</v>
      </c>
      <c r="D23" t="s">
        <v>3</v>
      </c>
      <c r="E23" t="s">
        <v>558</v>
      </c>
      <c r="F23" t="s">
        <v>119</v>
      </c>
      <c r="G23" t="s">
        <v>120</v>
      </c>
      <c r="H23" t="s">
        <v>444</v>
      </c>
      <c r="I23" s="3">
        <v>56</v>
      </c>
      <c r="J23" t="s">
        <v>559</v>
      </c>
      <c r="K23" t="s">
        <v>560</v>
      </c>
      <c r="L23" t="s">
        <v>556</v>
      </c>
      <c r="M23" t="s">
        <v>448</v>
      </c>
      <c r="N23" t="s">
        <v>449</v>
      </c>
      <c r="O23" t="s">
        <v>3</v>
      </c>
    </row>
    <row r="24" spans="2:15" x14ac:dyDescent="0.3">
      <c r="B24" s="3">
        <v>20</v>
      </c>
      <c r="C24" t="s">
        <v>561</v>
      </c>
      <c r="D24" t="s">
        <v>3</v>
      </c>
      <c r="E24" t="s">
        <v>562</v>
      </c>
      <c r="F24" t="s">
        <v>124</v>
      </c>
      <c r="G24" t="s">
        <v>125</v>
      </c>
      <c r="H24" t="s">
        <v>485</v>
      </c>
      <c r="I24" s="3">
        <v>65</v>
      </c>
      <c r="J24" t="s">
        <v>563</v>
      </c>
      <c r="K24" t="s">
        <v>564</v>
      </c>
      <c r="L24" t="s">
        <v>565</v>
      </c>
      <c r="M24" t="s">
        <v>448</v>
      </c>
      <c r="N24" t="s">
        <v>449</v>
      </c>
      <c r="O24" t="s">
        <v>3</v>
      </c>
    </row>
    <row r="25" spans="2:15" x14ac:dyDescent="0.3">
      <c r="B25" s="3">
        <v>21</v>
      </c>
      <c r="C25" t="s">
        <v>566</v>
      </c>
      <c r="D25" t="s">
        <v>3</v>
      </c>
      <c r="E25" t="s">
        <v>567</v>
      </c>
      <c r="F25" t="s">
        <v>129</v>
      </c>
      <c r="G25" t="s">
        <v>130</v>
      </c>
      <c r="H25" t="s">
        <v>485</v>
      </c>
      <c r="I25" s="3">
        <v>38</v>
      </c>
      <c r="J25" t="s">
        <v>568</v>
      </c>
      <c r="K25" t="s">
        <v>569</v>
      </c>
      <c r="L25" t="s">
        <v>570</v>
      </c>
      <c r="M25" t="s">
        <v>448</v>
      </c>
      <c r="N25" t="s">
        <v>449</v>
      </c>
      <c r="O25" t="s">
        <v>3</v>
      </c>
    </row>
    <row r="26" spans="2:15" x14ac:dyDescent="0.3">
      <c r="B26" s="3">
        <v>22</v>
      </c>
      <c r="C26" t="s">
        <v>571</v>
      </c>
      <c r="D26" t="s">
        <v>3</v>
      </c>
      <c r="E26" t="s">
        <v>572</v>
      </c>
      <c r="F26" t="s">
        <v>135</v>
      </c>
      <c r="G26" t="s">
        <v>136</v>
      </c>
      <c r="H26" t="s">
        <v>485</v>
      </c>
      <c r="I26" s="3">
        <v>54</v>
      </c>
      <c r="J26" t="s">
        <v>573</v>
      </c>
      <c r="K26" t="s">
        <v>574</v>
      </c>
      <c r="L26" t="s">
        <v>575</v>
      </c>
      <c r="M26" t="s">
        <v>448</v>
      </c>
      <c r="N26" t="s">
        <v>449</v>
      </c>
      <c r="O26" t="s">
        <v>3</v>
      </c>
    </row>
    <row r="27" spans="2:15" x14ac:dyDescent="0.3">
      <c r="B27" s="3">
        <v>23</v>
      </c>
      <c r="C27" t="s">
        <v>576</v>
      </c>
      <c r="D27" t="s">
        <v>3</v>
      </c>
      <c r="E27" t="s">
        <v>577</v>
      </c>
      <c r="F27" t="s">
        <v>141</v>
      </c>
      <c r="G27" t="s">
        <v>142</v>
      </c>
      <c r="H27" t="s">
        <v>444</v>
      </c>
      <c r="I27" s="3">
        <v>21</v>
      </c>
      <c r="J27" t="s">
        <v>578</v>
      </c>
      <c r="K27" t="s">
        <v>569</v>
      </c>
      <c r="L27" t="s">
        <v>570</v>
      </c>
      <c r="M27" t="s">
        <v>448</v>
      </c>
      <c r="N27" t="s">
        <v>449</v>
      </c>
      <c r="O27" t="s">
        <v>472</v>
      </c>
    </row>
    <row r="28" spans="2:15" x14ac:dyDescent="0.3">
      <c r="B28" s="3">
        <v>24</v>
      </c>
      <c r="C28" t="s">
        <v>579</v>
      </c>
      <c r="D28" t="s">
        <v>3</v>
      </c>
      <c r="E28" t="s">
        <v>580</v>
      </c>
      <c r="F28" t="s">
        <v>146</v>
      </c>
      <c r="G28" t="s">
        <v>147</v>
      </c>
      <c r="H28" t="s">
        <v>485</v>
      </c>
      <c r="I28" s="3">
        <v>44</v>
      </c>
      <c r="J28" t="s">
        <v>581</v>
      </c>
      <c r="K28" t="s">
        <v>582</v>
      </c>
      <c r="L28" t="s">
        <v>583</v>
      </c>
      <c r="M28" t="s">
        <v>448</v>
      </c>
      <c r="N28" t="s">
        <v>449</v>
      </c>
      <c r="O28" t="s">
        <v>3</v>
      </c>
    </row>
    <row r="29" spans="2:15" x14ac:dyDescent="0.3">
      <c r="B29" s="3">
        <v>25</v>
      </c>
      <c r="C29" t="s">
        <v>584</v>
      </c>
      <c r="D29" t="s">
        <v>3</v>
      </c>
      <c r="E29" t="s">
        <v>585</v>
      </c>
      <c r="F29" t="s">
        <v>150</v>
      </c>
      <c r="G29" t="s">
        <v>151</v>
      </c>
      <c r="H29" t="s">
        <v>485</v>
      </c>
      <c r="I29" s="3">
        <v>49</v>
      </c>
      <c r="J29" t="s">
        <v>586</v>
      </c>
      <c r="K29" t="s">
        <v>587</v>
      </c>
      <c r="L29" t="s">
        <v>570</v>
      </c>
      <c r="M29" t="s">
        <v>448</v>
      </c>
      <c r="N29" t="s">
        <v>449</v>
      </c>
      <c r="O29" t="s">
        <v>509</v>
      </c>
    </row>
    <row r="30" spans="2:15" x14ac:dyDescent="0.3">
      <c r="B30" s="3">
        <v>26</v>
      </c>
      <c r="C30" t="s">
        <v>588</v>
      </c>
      <c r="D30" t="s">
        <v>3</v>
      </c>
      <c r="E30" t="s">
        <v>589</v>
      </c>
      <c r="F30" t="s">
        <v>154</v>
      </c>
      <c r="G30" t="s">
        <v>155</v>
      </c>
      <c r="H30" t="s">
        <v>444</v>
      </c>
      <c r="I30" s="3">
        <v>22</v>
      </c>
      <c r="J30" t="s">
        <v>590</v>
      </c>
      <c r="K30" t="s">
        <v>591</v>
      </c>
      <c r="L30" t="s">
        <v>570</v>
      </c>
      <c r="M30" t="s">
        <v>448</v>
      </c>
      <c r="N30" t="s">
        <v>449</v>
      </c>
      <c r="O30" t="s">
        <v>3</v>
      </c>
    </row>
    <row r="31" spans="2:15" x14ac:dyDescent="0.3">
      <c r="B31" s="3">
        <v>27</v>
      </c>
      <c r="C31" t="s">
        <v>592</v>
      </c>
      <c r="D31" t="s">
        <v>3</v>
      </c>
      <c r="E31" t="s">
        <v>593</v>
      </c>
      <c r="F31" t="s">
        <v>160</v>
      </c>
      <c r="G31" t="s">
        <v>161</v>
      </c>
      <c r="H31" t="s">
        <v>485</v>
      </c>
      <c r="I31" s="3">
        <v>49</v>
      </c>
      <c r="J31" t="s">
        <v>594</v>
      </c>
      <c r="K31" t="s">
        <v>595</v>
      </c>
      <c r="L31" t="s">
        <v>570</v>
      </c>
      <c r="M31" t="s">
        <v>448</v>
      </c>
      <c r="N31" t="s">
        <v>449</v>
      </c>
      <c r="O31" t="s">
        <v>3</v>
      </c>
    </row>
    <row r="32" spans="2:15" x14ac:dyDescent="0.3">
      <c r="B32" s="3">
        <v>28</v>
      </c>
      <c r="C32" t="s">
        <v>596</v>
      </c>
      <c r="D32" t="s">
        <v>3</v>
      </c>
      <c r="E32" t="s">
        <v>558</v>
      </c>
      <c r="F32" t="s">
        <v>166</v>
      </c>
      <c r="G32" t="s">
        <v>167</v>
      </c>
      <c r="H32" t="s">
        <v>444</v>
      </c>
      <c r="I32" s="3">
        <v>59</v>
      </c>
      <c r="J32" t="s">
        <v>597</v>
      </c>
      <c r="K32" t="s">
        <v>598</v>
      </c>
      <c r="L32" t="s">
        <v>570</v>
      </c>
      <c r="M32" t="s">
        <v>448</v>
      </c>
      <c r="N32" t="s">
        <v>449</v>
      </c>
      <c r="O32" t="s">
        <v>509</v>
      </c>
    </row>
    <row r="33" spans="2:21" x14ac:dyDescent="0.3">
      <c r="B33" s="3">
        <v>29</v>
      </c>
      <c r="C33" t="s">
        <v>599</v>
      </c>
      <c r="D33" t="s">
        <v>3</v>
      </c>
      <c r="E33" t="s">
        <v>600</v>
      </c>
      <c r="F33" t="s">
        <v>170</v>
      </c>
      <c r="G33" t="s">
        <v>171</v>
      </c>
      <c r="H33" t="s">
        <v>444</v>
      </c>
      <c r="I33" s="3">
        <v>23</v>
      </c>
      <c r="J33" t="s">
        <v>601</v>
      </c>
      <c r="K33" t="s">
        <v>602</v>
      </c>
      <c r="L33" t="s">
        <v>603</v>
      </c>
      <c r="M33" t="s">
        <v>448</v>
      </c>
      <c r="N33" t="s">
        <v>449</v>
      </c>
      <c r="O33" t="s">
        <v>3</v>
      </c>
      <c r="Q33" t="s">
        <v>604</v>
      </c>
      <c r="U33" t="s">
        <v>605</v>
      </c>
    </row>
    <row r="34" spans="2:21" x14ac:dyDescent="0.3">
      <c r="B34" s="3">
        <v>30</v>
      </c>
      <c r="C34" t="s">
        <v>606</v>
      </c>
      <c r="D34" t="s">
        <v>3</v>
      </c>
      <c r="E34" t="s">
        <v>607</v>
      </c>
      <c r="F34" t="s">
        <v>174</v>
      </c>
      <c r="G34" t="s">
        <v>175</v>
      </c>
      <c r="H34" t="s">
        <v>444</v>
      </c>
      <c r="I34" s="3">
        <v>33</v>
      </c>
      <c r="J34" t="s">
        <v>608</v>
      </c>
      <c r="K34" t="s">
        <v>609</v>
      </c>
      <c r="L34" t="s">
        <v>603</v>
      </c>
      <c r="M34" t="s">
        <v>448</v>
      </c>
      <c r="N34" t="s">
        <v>449</v>
      </c>
      <c r="O34" t="s">
        <v>3</v>
      </c>
      <c r="Q34" t="s">
        <v>610</v>
      </c>
    </row>
    <row r="35" spans="2:21" x14ac:dyDescent="0.3">
      <c r="B35" s="3">
        <v>31</v>
      </c>
      <c r="C35" t="s">
        <v>611</v>
      </c>
      <c r="D35" t="s">
        <v>3</v>
      </c>
      <c r="E35" t="s">
        <v>612</v>
      </c>
      <c r="F35" t="s">
        <v>178</v>
      </c>
      <c r="G35" t="s">
        <v>179</v>
      </c>
      <c r="H35" t="s">
        <v>444</v>
      </c>
      <c r="I35" s="3">
        <v>45</v>
      </c>
      <c r="J35" t="s">
        <v>613</v>
      </c>
      <c r="K35" t="s">
        <v>614</v>
      </c>
      <c r="L35" t="s">
        <v>603</v>
      </c>
      <c r="M35" t="s">
        <v>448</v>
      </c>
      <c r="N35" t="s">
        <v>449</v>
      </c>
      <c r="O35" t="s">
        <v>3</v>
      </c>
      <c r="Q35" t="s">
        <v>615</v>
      </c>
    </row>
  </sheetData>
  <pageMargins left="0.7" right="0.7" top="0.75" bottom="0.75" header="0.3" footer="0.3"/>
  <pageSetup fitToHeight="0" orientation="landscape" r:id="rId1"/>
  <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K1">
    <pageSetUpPr fitToPage="1"/>
  </sheetPr>
  <dimension ref="A1:V62"/>
  <sheetViews>
    <sheetView showGridLines="0" showRowColHeaders="0" zoomScaleNormal="100" workbookViewId="0">
      <pane ySplit="4" topLeftCell="A5" activePane="bottomLeft" state="frozen"/>
      <selection activeCell="E4" sqref="E4"/>
      <selection pane="bottomLeft" activeCell="E41" sqref="E41"/>
    </sheetView>
  </sheetViews>
  <sheetFormatPr defaultColWidth="0" defaultRowHeight="0" customHeight="1" zeroHeight="1" x14ac:dyDescent="0.3"/>
  <cols>
    <col min="1" max="2" width="3.6640625" style="133" customWidth="1"/>
    <col min="3" max="3" width="23.109375" style="270" customWidth="1"/>
    <col min="4" max="4" width="15.6640625" style="270" customWidth="1"/>
    <col min="5" max="6" width="15.6640625" style="133" customWidth="1"/>
    <col min="7" max="7" width="5.6640625" style="133" customWidth="1"/>
    <col min="8" max="8" width="17.6640625" style="231" customWidth="1"/>
    <col min="9" max="9" width="17.6640625" style="133" customWidth="1"/>
    <col min="10" max="10" width="5.6640625" style="133" customWidth="1"/>
    <col min="11" max="11" width="15.6640625" style="133" customWidth="1"/>
    <col min="12" max="12" width="3.6640625" style="133" customWidth="1"/>
    <col min="13" max="13" width="15.6640625" style="133" customWidth="1"/>
    <col min="14" max="14" width="2.6640625" style="133" customWidth="1"/>
    <col min="15" max="15" width="15.6640625" style="133" customWidth="1"/>
    <col min="16" max="16" width="2.6640625" style="133" customWidth="1"/>
    <col min="17" max="17" width="15.6640625" style="133" customWidth="1"/>
    <col min="18" max="18" width="3.6640625" style="133" customWidth="1"/>
    <col min="19" max="19" width="4.6640625" style="133" customWidth="1"/>
    <col min="20" max="22" width="0" style="133" hidden="1" customWidth="1"/>
    <col min="23" max="16384" width="9.109375" style="133" hidden="1"/>
  </cols>
  <sheetData>
    <row r="1" spans="1:19" customFormat="1" ht="15" customHeight="1" x14ac:dyDescent="0.3"/>
    <row r="2" spans="1:19" customFormat="1" ht="15" customHeight="1" x14ac:dyDescent="0.3"/>
    <row r="3" spans="1:19" customFormat="1" ht="15" customHeight="1" x14ac:dyDescent="0.3"/>
    <row r="4" spans="1:19" customFormat="1" ht="15" customHeight="1" x14ac:dyDescent="0.3"/>
    <row r="5" spans="1:19" ht="14.25" customHeight="1" thickBot="1" x14ac:dyDescent="0.35">
      <c r="A5" s="134"/>
      <c r="B5" s="135"/>
      <c r="C5" s="136"/>
      <c r="D5" s="136"/>
      <c r="E5" s="135"/>
      <c r="F5" s="135"/>
      <c r="G5" s="135"/>
      <c r="H5" s="137"/>
      <c r="I5" s="135"/>
      <c r="J5" s="135"/>
      <c r="K5" s="135"/>
      <c r="L5" s="135"/>
      <c r="M5" s="135"/>
      <c r="N5" s="135"/>
      <c r="O5" s="135"/>
      <c r="P5" s="135"/>
      <c r="Q5" s="135"/>
      <c r="R5" s="135"/>
      <c r="S5" s="134"/>
    </row>
    <row r="6" spans="1:19" ht="15" customHeight="1" thickBot="1" x14ac:dyDescent="0.35">
      <c r="A6" s="138"/>
      <c r="B6" s="139"/>
      <c r="C6" s="140"/>
      <c r="D6" s="140"/>
      <c r="E6" s="140"/>
      <c r="F6" s="140"/>
      <c r="G6" s="140"/>
      <c r="H6" s="140"/>
      <c r="I6" s="140"/>
      <c r="J6" s="140"/>
      <c r="K6" s="140"/>
      <c r="L6" s="140"/>
      <c r="M6" s="140"/>
      <c r="N6" s="140"/>
      <c r="O6" s="140"/>
      <c r="P6" s="140"/>
      <c r="Q6" s="140"/>
      <c r="R6" s="141"/>
      <c r="S6" s="134"/>
    </row>
    <row r="7" spans="1:19" ht="15" customHeight="1" thickTop="1" x14ac:dyDescent="0.3">
      <c r="A7" s="138"/>
      <c r="B7" s="142"/>
      <c r="C7" s="143"/>
      <c r="D7" s="143"/>
      <c r="E7" s="143"/>
      <c r="F7" s="144"/>
      <c r="G7" s="145"/>
      <c r="H7" s="510" t="s">
        <v>1689</v>
      </c>
      <c r="I7" s="511"/>
      <c r="J7" s="145"/>
      <c r="K7" s="146"/>
      <c r="L7" s="147"/>
      <c r="M7" s="147"/>
      <c r="N7" s="147"/>
      <c r="O7" s="147"/>
      <c r="P7" s="147"/>
      <c r="Q7" s="148"/>
      <c r="R7" s="149"/>
      <c r="S7" s="134"/>
    </row>
    <row r="8" spans="1:19" ht="15" customHeight="1" x14ac:dyDescent="0.3">
      <c r="A8" s="138"/>
      <c r="B8" s="142"/>
      <c r="C8" s="143"/>
      <c r="D8" s="143"/>
      <c r="E8" s="144"/>
      <c r="F8" s="144"/>
      <c r="G8" s="145"/>
      <c r="H8" s="512"/>
      <c r="I8" s="513"/>
      <c r="J8" s="145"/>
      <c r="K8" s="150"/>
      <c r="L8" s="151" t="s">
        <v>0</v>
      </c>
      <c r="M8" s="516" t="s">
        <v>579</v>
      </c>
      <c r="N8" s="517"/>
      <c r="O8" s="518"/>
      <c r="P8" s="152"/>
      <c r="Q8" s="153"/>
      <c r="R8" s="149"/>
      <c r="S8" s="134"/>
    </row>
    <row r="9" spans="1:19" ht="15" customHeight="1" x14ac:dyDescent="0.3">
      <c r="A9" s="138"/>
      <c r="B9" s="142"/>
      <c r="C9" s="154" t="s">
        <v>1690</v>
      </c>
      <c r="D9" s="155">
        <v>261</v>
      </c>
      <c r="E9" s="144"/>
      <c r="F9" s="144"/>
      <c r="G9" s="156"/>
      <c r="H9" s="512"/>
      <c r="I9" s="513"/>
      <c r="J9" s="156"/>
      <c r="K9" s="150"/>
      <c r="L9" s="157"/>
      <c r="M9" s="158"/>
      <c r="N9" s="159"/>
      <c r="O9" s="158"/>
      <c r="P9" s="158"/>
      <c r="Q9" s="160"/>
      <c r="R9" s="149"/>
      <c r="S9" s="134"/>
    </row>
    <row r="10" spans="1:19" ht="15" customHeight="1" thickBot="1" x14ac:dyDescent="0.35">
      <c r="A10" s="138"/>
      <c r="B10" s="142"/>
      <c r="C10" s="161" t="s">
        <v>1691</v>
      </c>
      <c r="D10" s="162">
        <f>M15/5</f>
        <v>7.2</v>
      </c>
      <c r="E10" s="144"/>
      <c r="F10" s="144"/>
      <c r="G10" s="156"/>
      <c r="H10" s="512"/>
      <c r="I10" s="513"/>
      <c r="J10" s="156"/>
      <c r="K10" s="163"/>
      <c r="L10" s="164" t="s">
        <v>198</v>
      </c>
      <c r="M10" s="165">
        <v>0</v>
      </c>
      <c r="N10" s="166"/>
      <c r="O10" s="167" t="str">
        <f>VLOOKUP($M$12,'Contracten'!B:AJ,34,FALSE)</f>
        <v>Maand</v>
      </c>
      <c r="P10" s="158"/>
      <c r="Q10" s="160"/>
      <c r="R10" s="168"/>
      <c r="S10" s="134"/>
    </row>
    <row r="11" spans="1:19" ht="15" customHeight="1" thickTop="1" x14ac:dyDescent="0.3">
      <c r="A11" s="138"/>
      <c r="B11" s="142"/>
      <c r="C11" s="169" t="s">
        <v>1692</v>
      </c>
      <c r="D11" s="170">
        <f>D9*D10</f>
        <v>1879.2</v>
      </c>
      <c r="E11" s="144"/>
      <c r="F11" s="144"/>
      <c r="G11" s="156"/>
      <c r="H11" s="512"/>
      <c r="I11" s="513"/>
      <c r="J11" s="156"/>
      <c r="K11" s="171"/>
      <c r="L11" s="158"/>
      <c r="M11" s="158"/>
      <c r="N11" s="158"/>
      <c r="O11" s="158"/>
      <c r="P11" s="158"/>
      <c r="Q11" s="160"/>
      <c r="R11" s="149"/>
      <c r="S11" s="134"/>
    </row>
    <row r="12" spans="1:19" ht="15" customHeight="1" x14ac:dyDescent="0.3">
      <c r="A12" s="138"/>
      <c r="B12" s="142"/>
      <c r="C12" s="172"/>
      <c r="D12" s="172"/>
      <c r="E12" s="156"/>
      <c r="F12" s="156"/>
      <c r="G12" s="156"/>
      <c r="H12" s="512"/>
      <c r="I12" s="513"/>
      <c r="J12" s="156"/>
      <c r="K12" s="173"/>
      <c r="L12" s="174" t="s">
        <v>181</v>
      </c>
      <c r="M12" s="175">
        <f>IFERROR(INDEX(Personeelslijst!B:B,MATCH($M$8,Personeelslijst!C:C,0)),"--")</f>
        <v>24</v>
      </c>
      <c r="N12" s="158"/>
      <c r="O12" s="176" t="str">
        <f>VLOOKUP($M$12,'Contracten'!B:X,5,FALSE)</f>
        <v>01-05-2021</v>
      </c>
      <c r="P12" s="177" t="s">
        <v>28</v>
      </c>
      <c r="Q12" s="178"/>
      <c r="R12" s="149"/>
      <c r="S12" s="134"/>
    </row>
    <row r="13" spans="1:19" ht="15" customHeight="1" x14ac:dyDescent="0.3">
      <c r="A13" s="138"/>
      <c r="B13" s="142"/>
      <c r="C13" s="172"/>
      <c r="D13" s="172"/>
      <c r="E13" s="172"/>
      <c r="F13" s="172"/>
      <c r="G13" s="156"/>
      <c r="H13" s="512"/>
      <c r="I13" s="513"/>
      <c r="J13" s="156"/>
      <c r="K13" s="179"/>
      <c r="L13" s="180"/>
      <c r="M13" s="180"/>
      <c r="N13" s="158"/>
      <c r="O13" s="181" t="str">
        <f>IF(VLOOKUP($M$12,'Contracten'!B:X,7,FALSE)="","",VLOOKUP($M$12,'Contracten'!B:X,7,FALSE))</f>
        <v/>
      </c>
      <c r="P13" s="177" t="s">
        <v>29</v>
      </c>
      <c r="Q13" s="178"/>
      <c r="R13" s="149"/>
      <c r="S13" s="134"/>
    </row>
    <row r="14" spans="1:19" ht="15" customHeight="1" x14ac:dyDescent="0.3">
      <c r="A14" s="138"/>
      <c r="B14" s="142"/>
      <c r="C14" s="172"/>
      <c r="D14" s="172"/>
      <c r="E14" s="172"/>
      <c r="F14" s="172"/>
      <c r="G14" s="156"/>
      <c r="H14" s="512"/>
      <c r="I14" s="513"/>
      <c r="J14" s="156"/>
      <c r="K14" s="179"/>
      <c r="L14" s="182"/>
      <c r="M14" s="158"/>
      <c r="N14" s="158"/>
      <c r="O14" s="158"/>
      <c r="P14" s="183"/>
      <c r="Q14" s="178"/>
      <c r="R14" s="149"/>
      <c r="S14" s="134"/>
    </row>
    <row r="15" spans="1:19" ht="15" customHeight="1" x14ac:dyDescent="0.3">
      <c r="A15" s="138"/>
      <c r="B15" s="142"/>
      <c r="C15" s="184"/>
      <c r="D15" s="185" t="s">
        <v>1690</v>
      </c>
      <c r="E15" s="185" t="s">
        <v>1693</v>
      </c>
      <c r="F15" s="186" t="s">
        <v>1244</v>
      </c>
      <c r="G15" s="156"/>
      <c r="H15" s="512"/>
      <c r="I15" s="513"/>
      <c r="J15" s="156"/>
      <c r="K15" s="179"/>
      <c r="L15" s="180" t="s">
        <v>1694</v>
      </c>
      <c r="M15" s="187" t="str">
        <f>VLOOKUP($M$12,'FTE Overzicht'!B:P,6,FALSE)</f>
        <v>36,00</v>
      </c>
      <c r="N15" s="158"/>
      <c r="O15" s="176" t="str">
        <f>VLOOKUP($M$12,Personeelslijst!B:S,6,FALSE)</f>
        <v>19-01-1977</v>
      </c>
      <c r="P15" s="177" t="s">
        <v>1304</v>
      </c>
      <c r="Q15" s="178"/>
      <c r="R15" s="149"/>
      <c r="S15" s="134"/>
    </row>
    <row r="16" spans="1:19" ht="15" customHeight="1" x14ac:dyDescent="0.3">
      <c r="A16" s="138"/>
      <c r="B16" s="142"/>
      <c r="C16" s="188" t="s">
        <v>1695</v>
      </c>
      <c r="D16" s="189">
        <v>25</v>
      </c>
      <c r="E16" s="190">
        <f>D16*D10</f>
        <v>180</v>
      </c>
      <c r="F16" s="191">
        <f>IFERROR(E16/D11,0)</f>
        <v>9.5785440613026823E-2</v>
      </c>
      <c r="G16" s="156"/>
      <c r="H16" s="512"/>
      <c r="I16" s="513"/>
      <c r="J16" s="156"/>
      <c r="K16" s="179"/>
      <c r="L16" s="180" t="s">
        <v>623</v>
      </c>
      <c r="M16" s="192">
        <f>VLOOKUP($M$12,'FTE Overzicht'!B:Z,7,FALSE)</f>
        <v>25</v>
      </c>
      <c r="N16" s="158"/>
      <c r="O16" s="181">
        <f>VLOOKUP($M$12,Personeelslijst!B:S,8,FALSE)</f>
        <v>44</v>
      </c>
      <c r="P16" s="177" t="s">
        <v>431</v>
      </c>
      <c r="Q16" s="178"/>
      <c r="R16" s="149"/>
      <c r="S16" s="134"/>
    </row>
    <row r="17" spans="1:19" ht="15" customHeight="1" x14ac:dyDescent="0.3">
      <c r="A17" s="138"/>
      <c r="B17" s="142"/>
      <c r="C17" s="188" t="s">
        <v>1696</v>
      </c>
      <c r="D17" s="193">
        <v>12</v>
      </c>
      <c r="E17" s="194">
        <f>D17*D10</f>
        <v>86.4</v>
      </c>
      <c r="F17" s="195">
        <f>IFERROR(E17/D11,0)</f>
        <v>4.5977011494252873E-2</v>
      </c>
      <c r="G17" s="156"/>
      <c r="H17" s="512"/>
      <c r="I17" s="513"/>
      <c r="J17" s="156"/>
      <c r="K17" s="171"/>
      <c r="L17" s="183"/>
      <c r="M17" s="158"/>
      <c r="N17" s="158"/>
      <c r="O17" s="158"/>
      <c r="P17" s="158"/>
      <c r="Q17" s="196"/>
      <c r="R17" s="149"/>
      <c r="S17" s="134"/>
    </row>
    <row r="18" spans="1:19" ht="15" customHeight="1" x14ac:dyDescent="0.3">
      <c r="A18" s="138"/>
      <c r="B18" s="142"/>
      <c r="C18" s="188" t="s">
        <v>1697</v>
      </c>
      <c r="D18" s="193">
        <v>6</v>
      </c>
      <c r="E18" s="194">
        <f>D18*D10</f>
        <v>43.2</v>
      </c>
      <c r="F18" s="195">
        <f>IFERROR(E18/D11,0)</f>
        <v>2.2988505747126436E-2</v>
      </c>
      <c r="G18" s="156"/>
      <c r="H18" s="512"/>
      <c r="I18" s="513"/>
      <c r="J18" s="156"/>
      <c r="K18" s="171"/>
      <c r="L18" s="174" t="s">
        <v>1698</v>
      </c>
      <c r="M18" s="197">
        <f>VLOOKUP($M$12,'Contracten'!B:X,17,FALSE)/100</f>
        <v>0.69440000000000002</v>
      </c>
      <c r="N18" s="158"/>
      <c r="O18" s="158"/>
      <c r="P18" s="158"/>
      <c r="Q18" s="196"/>
      <c r="R18" s="149"/>
      <c r="S18" s="134"/>
    </row>
    <row r="19" spans="1:19" ht="15" customHeight="1" x14ac:dyDescent="0.3">
      <c r="A19" s="138"/>
      <c r="B19" s="142"/>
      <c r="C19" s="188" t="s">
        <v>1699</v>
      </c>
      <c r="D19" s="193">
        <v>0</v>
      </c>
      <c r="E19" s="194">
        <f>D19*D10</f>
        <v>0</v>
      </c>
      <c r="F19" s="195">
        <f>IFERROR(E19/D11,0)</f>
        <v>0</v>
      </c>
      <c r="G19" s="156"/>
      <c r="H19" s="512"/>
      <c r="I19" s="513"/>
      <c r="J19" s="156"/>
      <c r="K19" s="171"/>
      <c r="L19" s="183"/>
      <c r="M19" s="158"/>
      <c r="N19" s="158"/>
      <c r="O19" s="158"/>
      <c r="P19" s="158"/>
      <c r="Q19" s="160"/>
      <c r="R19" s="149"/>
      <c r="S19" s="134"/>
    </row>
    <row r="20" spans="1:19" ht="15" customHeight="1" x14ac:dyDescent="0.3">
      <c r="A20" s="138"/>
      <c r="B20" s="142"/>
      <c r="C20" s="161" t="s">
        <v>673</v>
      </c>
      <c r="D20" s="193">
        <v>0</v>
      </c>
      <c r="E20" s="194">
        <f>D20*D10</f>
        <v>0</v>
      </c>
      <c r="F20" s="195">
        <f>IFERROR(E20/D11,0)</f>
        <v>0</v>
      </c>
      <c r="G20" s="156"/>
      <c r="H20" s="512"/>
      <c r="I20" s="513"/>
      <c r="J20" s="156"/>
      <c r="K20" s="171"/>
      <c r="L20" s="174" t="s">
        <v>1700</v>
      </c>
      <c r="M20" s="198">
        <f>VLOOKUP($M$12,'Contracten'!B:Z,22,FALSE)</f>
        <v>2750</v>
      </c>
      <c r="N20" s="158"/>
      <c r="O20" s="187">
        <f>IF($O$10="Maand",($D$9/12)*$D$10,($D$9/13)*$D$10)*M18</f>
        <v>108.74303999999999</v>
      </c>
      <c r="P20" s="183" t="s">
        <v>1701</v>
      </c>
      <c r="Q20" s="160"/>
      <c r="R20" s="149"/>
      <c r="S20" s="134"/>
    </row>
    <row r="21" spans="1:19" ht="15" customHeight="1" x14ac:dyDescent="0.3">
      <c r="A21" s="138"/>
      <c r="B21" s="142"/>
      <c r="C21" s="161" t="s">
        <v>1702</v>
      </c>
      <c r="D21" s="193"/>
      <c r="E21" s="194">
        <f>D21*D10</f>
        <v>0</v>
      </c>
      <c r="F21" s="195">
        <f>IFERROR(E21/D11,0)</f>
        <v>0</v>
      </c>
      <c r="G21" s="156"/>
      <c r="H21" s="512"/>
      <c r="I21" s="513"/>
      <c r="J21" s="156"/>
      <c r="K21" s="171"/>
      <c r="L21" s="180" t="s">
        <v>1703</v>
      </c>
      <c r="M21" s="199">
        <f>M18*M20</f>
        <v>1909.6000000000001</v>
      </c>
      <c r="N21" s="158"/>
      <c r="O21" s="200">
        <f>VLOOKUP($M$30&amp;"_lc",'Loonkosten werknemer'!$B:$S,18,FALSE)</f>
        <v>2</v>
      </c>
      <c r="P21" s="183" t="s">
        <v>1704</v>
      </c>
      <c r="Q21" s="160"/>
      <c r="R21" s="149"/>
      <c r="S21" s="134"/>
    </row>
    <row r="22" spans="1:19" ht="15" customHeight="1" thickBot="1" x14ac:dyDescent="0.35">
      <c r="A22" s="138"/>
      <c r="B22" s="142"/>
      <c r="C22" s="161" t="s">
        <v>1702</v>
      </c>
      <c r="D22" s="201"/>
      <c r="E22" s="202">
        <f>D22*D10</f>
        <v>0</v>
      </c>
      <c r="F22" s="203">
        <f>IFERROR(E22/D11,0)</f>
        <v>0</v>
      </c>
      <c r="G22" s="156"/>
      <c r="H22" s="512"/>
      <c r="I22" s="513"/>
      <c r="J22" s="156"/>
      <c r="K22" s="171"/>
      <c r="L22" s="180" t="s">
        <v>626</v>
      </c>
      <c r="M22" s="204">
        <f>VLOOKUP($M$12,'Contracten'!B:Z,21,FALSE)</f>
        <v>17.63</v>
      </c>
      <c r="N22" s="158"/>
      <c r="O22" s="158"/>
      <c r="P22" s="158"/>
      <c r="Q22" s="160"/>
      <c r="R22" s="149"/>
      <c r="S22" s="134"/>
    </row>
    <row r="23" spans="1:19" ht="15" customHeight="1" thickTop="1" x14ac:dyDescent="0.3">
      <c r="A23" s="138"/>
      <c r="B23" s="142"/>
      <c r="C23" s="169" t="s">
        <v>1705</v>
      </c>
      <c r="D23" s="205">
        <f>SUM(D16:D22)</f>
        <v>43</v>
      </c>
      <c r="E23" s="205">
        <f>SUM(E16:E22)</f>
        <v>309.59999999999997</v>
      </c>
      <c r="F23" s="206">
        <f>SUM(F16:F22)</f>
        <v>0.16475095785440613</v>
      </c>
      <c r="G23" s="156"/>
      <c r="H23" s="512"/>
      <c r="I23" s="513"/>
      <c r="J23" s="156"/>
      <c r="K23" s="171"/>
      <c r="L23" s="183"/>
      <c r="M23" s="158"/>
      <c r="N23" s="158"/>
      <c r="O23" s="158"/>
      <c r="P23" s="158"/>
      <c r="Q23" s="160"/>
      <c r="R23" s="149"/>
      <c r="S23" s="134"/>
    </row>
    <row r="24" spans="1:19" ht="15" customHeight="1" x14ac:dyDescent="0.3">
      <c r="A24" s="138"/>
      <c r="B24" s="142"/>
      <c r="C24" s="207"/>
      <c r="D24" s="172"/>
      <c r="E24" s="156"/>
      <c r="F24" s="156"/>
      <c r="G24" s="156"/>
      <c r="H24" s="512"/>
      <c r="I24" s="513"/>
      <c r="J24" s="156"/>
      <c r="K24" s="171"/>
      <c r="L24" s="180" t="s">
        <v>620</v>
      </c>
      <c r="M24" s="519" t="str">
        <f>VLOOKUP($M$12,'Contracten'!B:Z,13,FALSE)</f>
        <v>4 | Sociaal werker</v>
      </c>
      <c r="N24" s="520"/>
      <c r="O24" s="521"/>
      <c r="P24" s="158"/>
      <c r="Q24" s="160"/>
      <c r="R24" s="149"/>
      <c r="S24" s="134"/>
    </row>
    <row r="25" spans="1:19" ht="15" customHeight="1" thickBot="1" x14ac:dyDescent="0.35">
      <c r="A25" s="138"/>
      <c r="B25" s="142"/>
      <c r="C25" s="154" t="s">
        <v>218</v>
      </c>
      <c r="D25" s="208">
        <f>$D$9</f>
        <v>261</v>
      </c>
      <c r="E25" s="209">
        <f>$D$11</f>
        <v>1879.2</v>
      </c>
      <c r="F25" s="210">
        <f>100%</f>
        <v>1</v>
      </c>
      <c r="G25" s="156"/>
      <c r="H25" s="514"/>
      <c r="I25" s="515"/>
      <c r="J25" s="156"/>
      <c r="K25" s="211"/>
      <c r="L25" s="212"/>
      <c r="M25" s="212"/>
      <c r="N25" s="212"/>
      <c r="O25" s="212"/>
      <c r="P25" s="212"/>
      <c r="Q25" s="213"/>
      <c r="R25" s="149"/>
      <c r="S25" s="134"/>
    </row>
    <row r="26" spans="1:19" ht="15" customHeight="1" thickTop="1" thickBot="1" x14ac:dyDescent="0.35">
      <c r="A26" s="138"/>
      <c r="B26" s="142"/>
      <c r="C26" s="214" t="s">
        <v>1706</v>
      </c>
      <c r="D26" s="215">
        <f>$D$23</f>
        <v>43</v>
      </c>
      <c r="E26" s="216">
        <f>$E$23</f>
        <v>309.59999999999997</v>
      </c>
      <c r="F26" s="203">
        <f>F23</f>
        <v>0.16475095785440613</v>
      </c>
      <c r="G26" s="156"/>
      <c r="H26" s="217"/>
      <c r="I26" s="156"/>
      <c r="J26" s="156"/>
      <c r="K26" s="156"/>
      <c r="L26" s="156"/>
      <c r="M26" s="156"/>
      <c r="N26" s="156"/>
      <c r="O26" s="156"/>
      <c r="P26" s="156"/>
      <c r="Q26" s="156"/>
      <c r="R26" s="149"/>
      <c r="S26" s="134"/>
    </row>
    <row r="27" spans="1:19" ht="15" customHeight="1" thickTop="1" x14ac:dyDescent="0.3">
      <c r="A27" s="138"/>
      <c r="B27" s="142"/>
      <c r="C27" s="218" t="s">
        <v>1707</v>
      </c>
      <c r="D27" s="219">
        <f>D25-D26</f>
        <v>218</v>
      </c>
      <c r="E27" s="219">
        <f>E25-E26</f>
        <v>1569.6000000000001</v>
      </c>
      <c r="F27" s="220">
        <f>F25-F26</f>
        <v>0.83524904214559381</v>
      </c>
      <c r="G27" s="156"/>
      <c r="H27" s="217"/>
      <c r="I27" s="156"/>
      <c r="J27" s="156"/>
      <c r="K27" s="156"/>
      <c r="L27" s="156"/>
      <c r="M27" s="156"/>
      <c r="N27" s="156"/>
      <c r="O27" s="156"/>
      <c r="P27" s="156"/>
      <c r="Q27" s="156"/>
      <c r="R27" s="149"/>
      <c r="S27" s="134"/>
    </row>
    <row r="28" spans="1:19" ht="15" customHeight="1" x14ac:dyDescent="0.3">
      <c r="A28" s="138"/>
      <c r="B28" s="142"/>
      <c r="C28" s="221"/>
      <c r="D28" s="172"/>
      <c r="E28" s="156"/>
      <c r="F28" s="156"/>
      <c r="G28" s="156"/>
      <c r="H28" s="217"/>
      <c r="I28" s="156"/>
      <c r="J28" s="156"/>
      <c r="R28" s="149"/>
      <c r="S28" s="134"/>
    </row>
    <row r="29" spans="1:19" ht="15" customHeight="1" x14ac:dyDescent="0.3">
      <c r="A29" s="138"/>
      <c r="B29" s="142"/>
      <c r="C29" s="172"/>
      <c r="D29" s="172"/>
      <c r="E29" s="156"/>
      <c r="F29" s="222">
        <v>0.05</v>
      </c>
      <c r="G29" s="156"/>
      <c r="H29" s="217"/>
      <c r="I29" s="156"/>
      <c r="J29" s="156"/>
      <c r="K29" s="156"/>
      <c r="L29" s="156"/>
      <c r="M29" s="156"/>
      <c r="N29" s="156"/>
      <c r="O29" s="156"/>
      <c r="P29" s="156"/>
      <c r="Q29" s="156"/>
      <c r="R29" s="149"/>
      <c r="S29" s="134"/>
    </row>
    <row r="30" spans="1:19" ht="15" customHeight="1" x14ac:dyDescent="0.3">
      <c r="A30" s="138"/>
      <c r="B30" s="142"/>
      <c r="C30" s="172"/>
      <c r="D30" s="172"/>
      <c r="E30" s="156"/>
      <c r="F30" s="156"/>
      <c r="G30" s="156"/>
      <c r="H30" s="217"/>
      <c r="L30" s="156"/>
      <c r="M30" s="522" t="str">
        <f>IF(Kostprijsanalyse!M12&lt;&gt;"",Kostprijsanalyse!M12 &amp;", " &amp; Kostprijsanalyse!M8,"")</f>
        <v xml:space="preserve">24, Marc Timmermans, </v>
      </c>
      <c r="N30" s="523"/>
      <c r="O30" s="523"/>
      <c r="P30" s="523"/>
      <c r="Q30" s="524"/>
      <c r="R30" s="149"/>
      <c r="S30" s="134"/>
    </row>
    <row r="31" spans="1:19" ht="15" customHeight="1" x14ac:dyDescent="0.3">
      <c r="A31" s="138"/>
      <c r="B31" s="142"/>
      <c r="C31" s="509" t="s">
        <v>1708</v>
      </c>
      <c r="D31" s="509"/>
      <c r="E31" s="509"/>
      <c r="F31" s="223">
        <f>$F$27-$F$29</f>
        <v>0.78524904214559377</v>
      </c>
      <c r="G31" s="156"/>
      <c r="H31" s="217"/>
      <c r="J31" s="156"/>
      <c r="L31" s="217"/>
      <c r="M31" s="217"/>
      <c r="N31" s="217"/>
      <c r="O31" s="217"/>
      <c r="P31" s="217"/>
      <c r="Q31" s="217"/>
      <c r="R31" s="149"/>
      <c r="S31" s="134"/>
    </row>
    <row r="32" spans="1:19" ht="15" customHeight="1" x14ac:dyDescent="0.3">
      <c r="A32" s="138"/>
      <c r="B32" s="142"/>
      <c r="C32" s="156"/>
      <c r="D32" s="224"/>
      <c r="E32" s="156"/>
      <c r="F32" s="156"/>
      <c r="G32" s="156"/>
      <c r="H32" s="217"/>
      <c r="J32" s="225"/>
      <c r="M32" s="226" t="str">
        <f>IF($M$10=0,"Gemiddeld","Periode " &amp; $M$10)</f>
        <v>Gemiddeld</v>
      </c>
      <c r="N32" s="217"/>
      <c r="O32" s="217"/>
      <c r="P32" s="217"/>
      <c r="Q32" s="217"/>
      <c r="R32" s="149"/>
      <c r="S32" s="134"/>
    </row>
    <row r="33" spans="1:19" ht="15" customHeight="1" x14ac:dyDescent="0.3">
      <c r="A33" s="138"/>
      <c r="B33" s="142"/>
      <c r="C33" s="156"/>
      <c r="D33" s="156"/>
      <c r="E33" s="156"/>
      <c r="F33" s="222">
        <v>0.8</v>
      </c>
      <c r="G33" s="156"/>
      <c r="H33" s="227"/>
      <c r="I33" s="156"/>
      <c r="J33" s="156"/>
      <c r="K33" s="228"/>
      <c r="L33" s="229" t="s">
        <v>1608</v>
      </c>
      <c r="M33" s="230">
        <f>IF($M$10=0,$O$33/$O$21,VLOOKUP($M$30&amp;"_lc",'Loonkosten werknemer'!$B:$P,2+$M$10,FALSE))</f>
        <v>2788.3749999999995</v>
      </c>
      <c r="N33" s="156"/>
      <c r="O33" s="230">
        <f>VLOOKUP($M$30&amp;"_lc",'Loonkosten werknemer'!$B:$S,16,FALSE)</f>
        <v>5576.7499999999991</v>
      </c>
      <c r="P33" s="156"/>
      <c r="Q33" s="230">
        <f>VLOOKUP($M$30&amp;"_lc",'Loonkostenprognose werknemer'!$B:$S,16,FALSE)</f>
        <v>22557.118399999992</v>
      </c>
      <c r="R33" s="149"/>
      <c r="S33" s="134"/>
    </row>
    <row r="34" spans="1:19" ht="15" customHeight="1" x14ac:dyDescent="0.3">
      <c r="A34" s="138"/>
      <c r="B34" s="142"/>
      <c r="C34" s="156"/>
      <c r="D34" s="172"/>
      <c r="E34" s="156"/>
      <c r="F34" s="156"/>
      <c r="G34" s="156"/>
      <c r="I34" s="156"/>
      <c r="J34" s="156"/>
      <c r="K34" s="229"/>
      <c r="L34" s="229" t="s">
        <v>682</v>
      </c>
      <c r="M34" s="232">
        <f>IF($M$10=0,$O$20,VLOOKUP($M$30&amp;"_Uren",'Loonkosten werknemer'!$B:$P,2+M10,FALSE))</f>
        <v>108.74303999999999</v>
      </c>
      <c r="N34" s="156"/>
      <c r="O34" s="232">
        <f>VLOOKUP($M$30&amp;"_Uren",'Loonkosten werknemer'!$B:$S,16,FALSE)</f>
        <v>215</v>
      </c>
      <c r="P34" s="156"/>
      <c r="Q34" s="232">
        <f>VLOOKUP($M$30&amp;"_Uren",'Loonkostenprognose werknemer'!$B:$S,16,FALSE)</f>
        <v>875</v>
      </c>
      <c r="R34" s="149"/>
      <c r="S34" s="134"/>
    </row>
    <row r="35" spans="1:19" ht="15" customHeight="1" x14ac:dyDescent="0.3">
      <c r="A35" s="138"/>
      <c r="B35" s="142"/>
      <c r="C35" s="509" t="s">
        <v>1709</v>
      </c>
      <c r="D35" s="509"/>
      <c r="E35" s="509"/>
      <c r="F35" s="233">
        <f>$F$31*$F$33</f>
        <v>0.62819923371647501</v>
      </c>
      <c r="G35" s="156"/>
      <c r="H35" s="227"/>
      <c r="I35" s="156"/>
      <c r="J35" s="156"/>
      <c r="K35" s="229"/>
      <c r="L35" s="225" t="s">
        <v>1710</v>
      </c>
      <c r="M35" s="234">
        <f>M33/M34</f>
        <v>25.641870964799217</v>
      </c>
      <c r="N35" s="156"/>
      <c r="O35" s="234">
        <f>O33/O34</f>
        <v>25.938372093023251</v>
      </c>
      <c r="P35" s="156"/>
      <c r="Q35" s="234">
        <f>Q33/Q34</f>
        <v>25.779563885714278</v>
      </c>
      <c r="R35" s="149"/>
      <c r="S35" s="134"/>
    </row>
    <row r="36" spans="1:19" s="236" customFormat="1" ht="15" customHeight="1" x14ac:dyDescent="0.3">
      <c r="A36" s="138"/>
      <c r="B36" s="142"/>
      <c r="C36" s="235"/>
      <c r="D36" s="235"/>
      <c r="E36" s="235"/>
      <c r="F36" s="235"/>
      <c r="G36" s="235"/>
      <c r="H36" s="227"/>
      <c r="I36" s="227"/>
      <c r="J36" s="227"/>
      <c r="K36" s="229"/>
      <c r="L36" s="225"/>
      <c r="M36" s="227"/>
      <c r="N36" s="227"/>
      <c r="O36" s="227"/>
      <c r="P36" s="227"/>
      <c r="Q36" s="227"/>
      <c r="R36" s="168"/>
      <c r="S36" s="134"/>
    </row>
    <row r="37" spans="1:19" s="236" customFormat="1" ht="15" customHeight="1" x14ac:dyDescent="0.3">
      <c r="A37" s="138"/>
      <c r="B37" s="142"/>
      <c r="C37" s="144"/>
      <c r="D37" s="144"/>
      <c r="E37" s="144"/>
      <c r="F37" s="144"/>
      <c r="G37" s="156"/>
      <c r="H37" s="227"/>
      <c r="I37" s="156"/>
      <c r="J37" s="156"/>
      <c r="K37" s="229"/>
      <c r="L37" s="229" t="s">
        <v>1608</v>
      </c>
      <c r="M37" s="230">
        <f>M33</f>
        <v>2788.3749999999995</v>
      </c>
      <c r="N37" s="156"/>
      <c r="O37" s="230">
        <f>O33</f>
        <v>5576.7499999999991</v>
      </c>
      <c r="P37" s="156"/>
      <c r="Q37" s="230">
        <f>Q33</f>
        <v>22557.118399999992</v>
      </c>
      <c r="R37" s="168"/>
      <c r="S37" s="134"/>
    </row>
    <row r="38" spans="1:19" ht="15" customHeight="1" x14ac:dyDescent="0.3">
      <c r="A38" s="138"/>
      <c r="B38" s="142"/>
      <c r="C38" s="144"/>
      <c r="D38" s="144"/>
      <c r="E38" s="144"/>
      <c r="F38" s="144"/>
      <c r="G38" s="156"/>
      <c r="H38" s="227"/>
      <c r="I38" s="156"/>
      <c r="J38" s="156"/>
      <c r="K38" s="229"/>
      <c r="L38" s="229" t="s">
        <v>1711</v>
      </c>
      <c r="M38" s="232">
        <f>M34*$F$31</f>
        <v>85.390367999999981</v>
      </c>
      <c r="N38" s="156"/>
      <c r="O38" s="232">
        <f>O34*$F$31</f>
        <v>168.82854406130267</v>
      </c>
      <c r="P38" s="156"/>
      <c r="Q38" s="232">
        <f>Q34*$F$31</f>
        <v>687.0929118773945</v>
      </c>
      <c r="R38" s="149"/>
      <c r="S38" s="134"/>
    </row>
    <row r="39" spans="1:19" ht="15" customHeight="1" x14ac:dyDescent="0.3">
      <c r="A39" s="138"/>
      <c r="B39" s="142"/>
      <c r="C39" s="509" t="s">
        <v>1712</v>
      </c>
      <c r="D39" s="509"/>
      <c r="E39" s="509" t="s">
        <v>1712</v>
      </c>
      <c r="F39" s="237">
        <f>VLOOKUP("Totaal",'FTE Overzicht'!B:L,10,FALSE)</f>
        <v>12.759999999999996</v>
      </c>
      <c r="G39" s="235"/>
      <c r="H39" s="227"/>
      <c r="I39" s="156"/>
      <c r="J39" s="156"/>
      <c r="K39" s="229"/>
      <c r="L39" s="225" t="s">
        <v>1713</v>
      </c>
      <c r="M39" s="234">
        <f>M37/M38</f>
        <v>32.654444117163195</v>
      </c>
      <c r="N39" s="238"/>
      <c r="O39" s="234">
        <f>O37/O38</f>
        <v>33.032032770329685</v>
      </c>
      <c r="P39" s="156"/>
      <c r="Q39" s="234">
        <f>Q37/Q38</f>
        <v>32.829793482173351</v>
      </c>
      <c r="R39" s="149"/>
      <c r="S39" s="134"/>
    </row>
    <row r="40" spans="1:19" ht="15" customHeight="1" x14ac:dyDescent="0.3">
      <c r="A40" s="138"/>
      <c r="B40" s="142"/>
      <c r="C40" s="184"/>
      <c r="D40" s="239"/>
      <c r="E40" s="240" t="s">
        <v>1714</v>
      </c>
      <c r="F40" s="241" t="s">
        <v>1715</v>
      </c>
      <c r="G40" s="235"/>
      <c r="H40" s="227"/>
      <c r="K40" s="229"/>
      <c r="L40" s="225"/>
      <c r="M40" s="227"/>
      <c r="N40" s="227"/>
      <c r="O40" s="227"/>
      <c r="P40" s="227"/>
      <c r="Q40" s="227"/>
      <c r="R40" s="149"/>
      <c r="S40" s="134"/>
    </row>
    <row r="41" spans="1:19" ht="15" customHeight="1" x14ac:dyDescent="0.3">
      <c r="A41" s="138"/>
      <c r="B41" s="142"/>
      <c r="C41" s="242" t="s">
        <v>1716</v>
      </c>
      <c r="D41" s="243"/>
      <c r="E41" s="244">
        <v>25500</v>
      </c>
      <c r="F41" s="245">
        <f t="shared" ref="F41:F53" si="0">((E41/$F$39) /$D$11)/$F$35</f>
        <v>1.6928524249485633</v>
      </c>
      <c r="G41" s="156"/>
      <c r="H41" s="227"/>
      <c r="I41" s="227"/>
      <c r="J41" s="227"/>
      <c r="K41" s="229"/>
      <c r="L41" s="229" t="s">
        <v>1608</v>
      </c>
      <c r="M41" s="230">
        <f>M33</f>
        <v>2788.3749999999995</v>
      </c>
      <c r="N41" s="238"/>
      <c r="O41" s="230">
        <f>O33</f>
        <v>5576.7499999999991</v>
      </c>
      <c r="P41" s="156"/>
      <c r="Q41" s="230">
        <f>Q33</f>
        <v>22557.118399999992</v>
      </c>
      <c r="R41" s="149"/>
      <c r="S41" s="134"/>
    </row>
    <row r="42" spans="1:19" ht="15" customHeight="1" x14ac:dyDescent="0.3">
      <c r="A42" s="138"/>
      <c r="B42" s="142"/>
      <c r="C42" s="246" t="s">
        <v>1717</v>
      </c>
      <c r="D42" s="247"/>
      <c r="E42" s="248">
        <v>0</v>
      </c>
      <c r="F42" s="245">
        <f t="shared" si="0"/>
        <v>0</v>
      </c>
      <c r="G42" s="156"/>
      <c r="H42" s="227"/>
      <c r="I42" s="156"/>
      <c r="J42" s="156"/>
      <c r="K42" s="229"/>
      <c r="L42" s="229" t="s">
        <v>1718</v>
      </c>
      <c r="M42" s="232">
        <f>M34*$F$35</f>
        <v>68.312294399999985</v>
      </c>
      <c r="N42" s="238"/>
      <c r="O42" s="232">
        <f>O34*$F$35</f>
        <v>135.06283524904214</v>
      </c>
      <c r="P42" s="156"/>
      <c r="Q42" s="232">
        <f>Q34*$F$35</f>
        <v>549.67432950191562</v>
      </c>
      <c r="R42" s="149"/>
      <c r="S42" s="134"/>
    </row>
    <row r="43" spans="1:19" ht="15" customHeight="1" x14ac:dyDescent="0.3">
      <c r="A43" s="138"/>
      <c r="B43" s="142"/>
      <c r="C43" s="246" t="s">
        <v>1719</v>
      </c>
      <c r="D43" s="247"/>
      <c r="E43" s="248">
        <v>5000</v>
      </c>
      <c r="F43" s="245">
        <f t="shared" si="0"/>
        <v>0.33193184802913006</v>
      </c>
      <c r="G43" s="156"/>
      <c r="H43" s="227"/>
      <c r="I43" s="156"/>
      <c r="J43" s="156"/>
      <c r="K43" s="229"/>
      <c r="L43" s="225" t="s">
        <v>1720</v>
      </c>
      <c r="M43" s="234">
        <f>M41/M42</f>
        <v>40.818055146453993</v>
      </c>
      <c r="N43" s="238"/>
      <c r="O43" s="234">
        <f>O41/O42</f>
        <v>41.290040962912109</v>
      </c>
      <c r="P43" s="156"/>
      <c r="Q43" s="234">
        <f>Q41/Q42</f>
        <v>41.037241852716683</v>
      </c>
      <c r="R43" s="149"/>
      <c r="S43" s="134"/>
    </row>
    <row r="44" spans="1:19" ht="15" customHeight="1" x14ac:dyDescent="0.3">
      <c r="A44" s="138"/>
      <c r="B44" s="142"/>
      <c r="C44" s="246" t="s">
        <v>1721</v>
      </c>
      <c r="D44" s="247"/>
      <c r="E44" s="248">
        <v>1250</v>
      </c>
      <c r="F44" s="245">
        <f t="shared" si="0"/>
        <v>8.2982962007282515E-2</v>
      </c>
      <c r="G44" s="156"/>
      <c r="H44" s="227"/>
      <c r="I44" s="227"/>
      <c r="J44" s="227"/>
      <c r="K44" s="229"/>
      <c r="L44" s="225"/>
      <c r="M44" s="227"/>
      <c r="N44" s="227"/>
      <c r="O44" s="227"/>
      <c r="P44" s="227"/>
      <c r="Q44" s="227"/>
      <c r="R44" s="149"/>
      <c r="S44" s="134"/>
    </row>
    <row r="45" spans="1:19" ht="15" customHeight="1" x14ac:dyDescent="0.3">
      <c r="A45" s="138"/>
      <c r="B45" s="142"/>
      <c r="C45" s="246" t="s">
        <v>1722</v>
      </c>
      <c r="D45" s="247"/>
      <c r="E45" s="244">
        <v>0</v>
      </c>
      <c r="F45" s="245">
        <f t="shared" si="0"/>
        <v>0</v>
      </c>
      <c r="G45" s="156"/>
      <c r="H45" s="227"/>
      <c r="I45" s="156"/>
      <c r="J45" s="156"/>
      <c r="K45" s="229"/>
      <c r="L45" s="229" t="s">
        <v>1723</v>
      </c>
      <c r="M45" s="230">
        <f>$F$54</f>
        <v>2.4297411275732319</v>
      </c>
      <c r="N45" s="238"/>
      <c r="O45" s="230">
        <f>$F$54</f>
        <v>2.4297411275732319</v>
      </c>
      <c r="P45" s="156"/>
      <c r="Q45" s="230">
        <f>$F$54</f>
        <v>2.4297411275732319</v>
      </c>
      <c r="R45" s="149"/>
      <c r="S45" s="134"/>
    </row>
    <row r="46" spans="1:19" ht="15" customHeight="1" x14ac:dyDescent="0.3">
      <c r="A46" s="138"/>
      <c r="B46" s="142"/>
      <c r="C46" s="246" t="s">
        <v>1724</v>
      </c>
      <c r="D46" s="247"/>
      <c r="E46" s="244">
        <v>3000</v>
      </c>
      <c r="F46" s="245">
        <f t="shared" si="0"/>
        <v>0.19915910881747809</v>
      </c>
      <c r="G46" s="156"/>
      <c r="H46" s="227"/>
      <c r="I46" s="156"/>
      <c r="J46" s="156"/>
      <c r="K46" s="229"/>
      <c r="L46" s="225" t="s">
        <v>1725</v>
      </c>
      <c r="M46" s="234">
        <f>M43+M45</f>
        <v>43.247796274027223</v>
      </c>
      <c r="N46" s="249"/>
      <c r="O46" s="234">
        <f>O43+O45</f>
        <v>43.719782090485339</v>
      </c>
      <c r="P46" s="156"/>
      <c r="Q46" s="234">
        <f>Q43+Q45</f>
        <v>43.466982980289913</v>
      </c>
      <c r="R46" s="149"/>
      <c r="S46" s="134"/>
    </row>
    <row r="47" spans="1:19" ht="15" customHeight="1" x14ac:dyDescent="0.3">
      <c r="A47" s="138"/>
      <c r="B47" s="142"/>
      <c r="C47" s="246" t="s">
        <v>1726</v>
      </c>
      <c r="D47" s="247"/>
      <c r="E47" s="248">
        <v>0</v>
      </c>
      <c r="F47" s="245">
        <f t="shared" si="0"/>
        <v>0</v>
      </c>
      <c r="G47" s="156"/>
      <c r="H47" s="227"/>
      <c r="I47" s="156"/>
      <c r="J47" s="156"/>
      <c r="K47" s="229"/>
      <c r="L47" s="225"/>
      <c r="M47" s="156"/>
      <c r="N47" s="156"/>
      <c r="O47" s="156"/>
      <c r="P47" s="217"/>
      <c r="Q47" s="217"/>
      <c r="R47" s="149"/>
      <c r="S47" s="134"/>
    </row>
    <row r="48" spans="1:19" ht="15" customHeight="1" x14ac:dyDescent="0.3">
      <c r="A48" s="138"/>
      <c r="B48" s="142"/>
      <c r="C48" s="246" t="s">
        <v>1727</v>
      </c>
      <c r="D48" s="247"/>
      <c r="E48" s="248">
        <v>1850</v>
      </c>
      <c r="F48" s="245">
        <f t="shared" si="0"/>
        <v>0.12281478377077813</v>
      </c>
      <c r="G48" s="156"/>
      <c r="H48" s="250"/>
      <c r="I48" s="156"/>
      <c r="J48" s="156"/>
      <c r="K48" s="229"/>
      <c r="L48" s="225"/>
      <c r="M48" s="251"/>
      <c r="N48" s="251"/>
      <c r="O48" s="251"/>
      <c r="P48" s="251"/>
      <c r="Q48" s="217"/>
      <c r="R48" s="149"/>
      <c r="S48" s="134"/>
    </row>
    <row r="49" spans="1:19" ht="15" customHeight="1" x14ac:dyDescent="0.3">
      <c r="A49" s="138"/>
      <c r="B49" s="142"/>
      <c r="C49" s="246" t="s">
        <v>1728</v>
      </c>
      <c r="D49" s="247"/>
      <c r="E49" s="248">
        <v>0</v>
      </c>
      <c r="F49" s="245">
        <f t="shared" si="0"/>
        <v>0</v>
      </c>
      <c r="G49" s="156"/>
      <c r="I49" s="252"/>
      <c r="J49" s="252"/>
      <c r="K49" s="229"/>
      <c r="L49" s="225"/>
      <c r="R49" s="149"/>
      <c r="S49" s="134"/>
    </row>
    <row r="50" spans="1:19" ht="15" customHeight="1" x14ac:dyDescent="0.3">
      <c r="A50" s="138"/>
      <c r="B50" s="142"/>
      <c r="C50" s="246" t="s">
        <v>1729</v>
      </c>
      <c r="D50" s="247"/>
      <c r="E50" s="248">
        <v>0</v>
      </c>
      <c r="F50" s="245">
        <f t="shared" si="0"/>
        <v>0</v>
      </c>
      <c r="G50" s="156"/>
      <c r="H50" s="252"/>
      <c r="I50" s="252"/>
      <c r="J50" s="252"/>
      <c r="K50" s="229"/>
      <c r="L50" s="225" t="s">
        <v>1730</v>
      </c>
      <c r="M50" s="253">
        <f>M46/$F$56</f>
        <v>48.053106971141361</v>
      </c>
      <c r="N50" s="238"/>
      <c r="O50" s="253">
        <f>O46/$F$56</f>
        <v>48.577535656094817</v>
      </c>
      <c r="P50" s="156"/>
      <c r="Q50" s="253">
        <f>Q46/$F$56</f>
        <v>48.296647755877679</v>
      </c>
      <c r="R50" s="149"/>
      <c r="S50" s="134"/>
    </row>
    <row r="51" spans="1:19" ht="15" customHeight="1" x14ac:dyDescent="0.3">
      <c r="A51" s="138"/>
      <c r="B51" s="142"/>
      <c r="C51" s="246" t="s">
        <v>1731</v>
      </c>
      <c r="D51" s="247"/>
      <c r="E51" s="248">
        <v>0</v>
      </c>
      <c r="F51" s="245">
        <f t="shared" si="0"/>
        <v>0</v>
      </c>
      <c r="G51" s="156"/>
      <c r="H51" s="252"/>
      <c r="I51" s="252"/>
      <c r="J51" s="252"/>
      <c r="K51" s="229"/>
      <c r="L51" s="225"/>
      <c r="M51" s="156"/>
      <c r="N51" s="156"/>
      <c r="O51" s="254"/>
      <c r="P51" s="156"/>
      <c r="Q51" s="217"/>
      <c r="R51" s="149"/>
      <c r="S51" s="134"/>
    </row>
    <row r="52" spans="1:19" ht="15" customHeight="1" x14ac:dyDescent="0.3">
      <c r="A52" s="138"/>
      <c r="B52" s="142"/>
      <c r="C52" s="246" t="s">
        <v>1732</v>
      </c>
      <c r="D52" s="247"/>
      <c r="E52" s="248">
        <v>0</v>
      </c>
      <c r="F52" s="245">
        <f t="shared" si="0"/>
        <v>0</v>
      </c>
      <c r="G52" s="235"/>
      <c r="H52" s="252"/>
      <c r="I52" s="156"/>
      <c r="J52" s="156"/>
      <c r="K52" s="229"/>
      <c r="L52" s="225"/>
      <c r="M52" s="156"/>
      <c r="N52" s="156"/>
      <c r="O52" s="156"/>
      <c r="P52" s="156"/>
      <c r="Q52" s="217"/>
      <c r="R52" s="149"/>
      <c r="S52" s="134"/>
    </row>
    <row r="53" spans="1:19" ht="15" customHeight="1" thickBot="1" x14ac:dyDescent="0.35">
      <c r="A53" s="138"/>
      <c r="B53" s="142"/>
      <c r="C53" s="255" t="s">
        <v>1733</v>
      </c>
      <c r="D53" s="256"/>
      <c r="E53" s="248">
        <v>0</v>
      </c>
      <c r="F53" s="245">
        <f t="shared" si="0"/>
        <v>0</v>
      </c>
      <c r="G53" s="235"/>
      <c r="H53" s="250"/>
      <c r="I53" s="156"/>
      <c r="J53" s="156"/>
      <c r="K53" s="229"/>
      <c r="L53" s="225" t="s">
        <v>1730</v>
      </c>
      <c r="M53" s="253">
        <f>M50+(M50*$F$58)</f>
        <v>55.261073016812567</v>
      </c>
      <c r="N53" s="238"/>
      <c r="O53" s="253">
        <f>O50+(O50*$F$58)</f>
        <v>55.864166004509038</v>
      </c>
      <c r="P53" s="156"/>
      <c r="Q53" s="253">
        <f>Q50+(Q50*$F$58)</f>
        <v>55.541144919259331</v>
      </c>
      <c r="R53" s="149"/>
      <c r="S53" s="134"/>
    </row>
    <row r="54" spans="1:19" ht="15" customHeight="1" thickTop="1" x14ac:dyDescent="0.3">
      <c r="A54" s="138"/>
      <c r="B54" s="142"/>
      <c r="C54" s="257"/>
      <c r="D54" s="258" t="s">
        <v>1734</v>
      </c>
      <c r="E54" s="259">
        <f>SUM(E41:E53)</f>
        <v>36600</v>
      </c>
      <c r="F54" s="260">
        <f>IFERROR(SUM(F41:F53),0)</f>
        <v>2.4297411275732319</v>
      </c>
      <c r="G54" s="235"/>
      <c r="I54" s="252"/>
      <c r="J54" s="252"/>
      <c r="K54" s="156"/>
      <c r="L54" s="238"/>
      <c r="M54" s="156"/>
      <c r="N54" s="156"/>
      <c r="O54" s="156"/>
      <c r="P54" s="156"/>
      <c r="Q54" s="156"/>
      <c r="R54" s="149"/>
      <c r="S54" s="134"/>
    </row>
    <row r="55" spans="1:19" ht="15" customHeight="1" x14ac:dyDescent="0.3">
      <c r="A55" s="138"/>
      <c r="B55" s="142"/>
      <c r="C55" s="172"/>
      <c r="D55" s="172"/>
      <c r="E55" s="254"/>
      <c r="F55" s="261"/>
      <c r="G55" s="235"/>
      <c r="H55" s="252"/>
      <c r="I55" s="252"/>
      <c r="J55" s="252"/>
      <c r="K55" s="252"/>
      <c r="L55" s="252"/>
      <c r="M55" s="252"/>
      <c r="N55" s="252"/>
      <c r="O55" s="252"/>
      <c r="P55" s="156"/>
      <c r="Q55" s="217"/>
      <c r="R55" s="149"/>
      <c r="S55" s="134"/>
    </row>
    <row r="56" spans="1:19" ht="15" customHeight="1" x14ac:dyDescent="0.3">
      <c r="A56" s="138"/>
      <c r="B56" s="142"/>
      <c r="C56" s="172"/>
      <c r="D56" s="172"/>
      <c r="E56" s="156"/>
      <c r="F56" s="262">
        <v>0.9</v>
      </c>
      <c r="G56" s="235"/>
      <c r="Q56" s="217"/>
      <c r="R56" s="149"/>
      <c r="S56" s="134"/>
    </row>
    <row r="57" spans="1:19" ht="15" customHeight="1" x14ac:dyDescent="0.3">
      <c r="A57" s="138"/>
      <c r="B57" s="142"/>
      <c r="C57" s="172"/>
      <c r="D57" s="172"/>
      <c r="E57" s="156"/>
      <c r="F57" s="156"/>
      <c r="G57" s="235"/>
      <c r="Q57" s="217"/>
      <c r="R57" s="149"/>
      <c r="S57" s="134"/>
    </row>
    <row r="58" spans="1:19" ht="15" customHeight="1" x14ac:dyDescent="0.3">
      <c r="A58" s="138"/>
      <c r="B58" s="142"/>
      <c r="C58" s="172"/>
      <c r="D58" s="172"/>
      <c r="E58" s="156"/>
      <c r="F58" s="222">
        <v>0.15</v>
      </c>
      <c r="G58" s="235"/>
      <c r="Q58" s="217"/>
      <c r="R58" s="149"/>
      <c r="S58" s="134"/>
    </row>
    <row r="59" spans="1:19" ht="15" customHeight="1" x14ac:dyDescent="0.3">
      <c r="A59" s="138"/>
      <c r="B59" s="142"/>
      <c r="C59" s="172"/>
      <c r="D59" s="172"/>
      <c r="E59" s="156"/>
      <c r="F59" s="254"/>
      <c r="G59" s="145"/>
      <c r="Q59" s="145"/>
      <c r="R59" s="149"/>
      <c r="S59" s="134"/>
    </row>
    <row r="60" spans="1:19" ht="15" customHeight="1" thickBot="1" x14ac:dyDescent="0.35">
      <c r="A60" s="138"/>
      <c r="B60" s="263"/>
      <c r="C60" s="264"/>
      <c r="D60" s="264"/>
      <c r="E60" s="264"/>
      <c r="F60" s="264"/>
      <c r="G60" s="264"/>
      <c r="H60" s="265"/>
      <c r="I60" s="266"/>
      <c r="J60" s="266"/>
      <c r="K60" s="266"/>
      <c r="L60" s="266"/>
      <c r="M60" s="266"/>
      <c r="N60" s="266"/>
      <c r="O60" s="266"/>
      <c r="P60" s="266"/>
      <c r="Q60" s="264"/>
      <c r="R60" s="267"/>
      <c r="S60" s="134"/>
    </row>
    <row r="61" spans="1:19" ht="14.25" customHeight="1" x14ac:dyDescent="0.3">
      <c r="A61" s="134"/>
      <c r="B61" s="134"/>
      <c r="C61" s="268"/>
      <c r="D61" s="268"/>
      <c r="E61" s="134"/>
      <c r="F61" s="134"/>
      <c r="G61" s="134"/>
      <c r="H61" s="269"/>
      <c r="I61" s="134"/>
      <c r="J61" s="134"/>
      <c r="K61" s="134"/>
      <c r="L61" s="134"/>
      <c r="M61" s="134"/>
      <c r="N61" s="134"/>
      <c r="O61" s="134"/>
      <c r="P61" s="134"/>
      <c r="Q61" s="134"/>
      <c r="R61" s="134"/>
      <c r="S61" s="134"/>
    </row>
    <row r="62" spans="1:19" ht="13.8" hidden="1" x14ac:dyDescent="0.3"/>
  </sheetData>
  <sheetProtection formatCells="0"/>
  <mergeCells count="7">
    <mergeCell ref="C35:E35"/>
    <mergeCell ref="C39:E39"/>
    <mergeCell ref="H7:I25"/>
    <mergeCell ref="M8:O8"/>
    <mergeCell ref="M24:O24"/>
    <mergeCell ref="M30:Q30"/>
    <mergeCell ref="C31:E31"/>
  </mergeCells>
  <dataValidations count="1">
    <dataValidation type="list" allowBlank="1" showInputMessage="1" showErrorMessage="1" sqref="M10" xr:uid="{00000000-0002-0000-1D00-000000000000}">
      <formula1>"0,1,2,3,4,5,6,7,8,9,10,11,12,13"</formula1>
    </dataValidation>
  </dataValidations>
  <pageMargins left="0.75" right="0.75" top="1" bottom="1" header="0.5" footer="0.5"/>
  <pageSetup paperSize="9"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1000000}">
          <x14:formula1>
            <xm:f>Personeelslijst!C6:C35</xm:f>
          </x14:formula1>
          <xm:sqref>M8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C43"/>
  <sheetViews>
    <sheetView showGridLines="0" workbookViewId="0">
      <pane xSplit="4" ySplit="9" topLeftCell="E10" activePane="bottomRight" state="frozen"/>
      <selection pane="topRight" activeCell="E1" sqref="E1"/>
      <selection pane="bottomLeft" activeCell="A10" sqref="A10"/>
      <selection pane="bottomRight" activeCell="E10" sqref="E10"/>
    </sheetView>
  </sheetViews>
  <sheetFormatPr defaultRowHeight="14.4" x14ac:dyDescent="0.3"/>
  <cols>
    <col min="1" max="1" width="1.109375" customWidth="1"/>
    <col min="2" max="2" width="13.88671875" customWidth="1"/>
    <col min="3" max="3" width="30.6640625" customWidth="1"/>
    <col min="4" max="4" width="11.88671875" customWidth="1"/>
    <col min="5" max="5" width="29.109375" bestFit="1" customWidth="1"/>
    <col min="6" max="6" width="12.5546875" hidden="1" customWidth="1"/>
    <col min="7" max="8" width="8.6640625" customWidth="1"/>
    <col min="9" max="9" width="10.6640625" customWidth="1"/>
    <col min="10" max="10" width="10.5546875" bestFit="1" customWidth="1"/>
    <col min="11" max="11" width="10.6640625" customWidth="1"/>
    <col min="12" max="13" width="8.6640625" customWidth="1"/>
    <col min="14" max="14" width="14.6640625" customWidth="1"/>
    <col min="15" max="15" width="10.6640625" customWidth="1"/>
    <col min="16" max="16" width="8.6640625" customWidth="1"/>
    <col min="17" max="19" width="14.6640625" customWidth="1"/>
    <col min="20" max="20" width="10.6640625" customWidth="1"/>
    <col min="21" max="21" width="8.6640625" customWidth="1"/>
    <col min="22" max="26" width="14.6640625" customWidth="1"/>
    <col min="27" max="27" width="7.6640625" hidden="1" customWidth="1"/>
    <col min="28" max="28" width="14.44140625" bestFit="1" customWidth="1"/>
    <col min="29" max="29" width="11" bestFit="1" customWidth="1"/>
  </cols>
  <sheetData>
    <row r="1" spans="2:29" ht="15" customHeight="1" x14ac:dyDescent="0.3"/>
    <row r="2" spans="2:29" ht="15" customHeight="1" x14ac:dyDescent="0.3"/>
    <row r="3" spans="2:29" ht="15" customHeight="1" x14ac:dyDescent="0.3"/>
    <row r="4" spans="2:29" ht="15" customHeight="1" x14ac:dyDescent="0.3"/>
    <row r="5" spans="2:29" x14ac:dyDescent="0.3">
      <c r="C5" s="271" t="str">
        <f>IF(C$6 ="","Berekening o.b.v. cumulatieven",IF(C$6=0,"Berekening o.b.v. gemiddelden",IF(C$6&lt;14,"Berekening o.b.v. periode","VERKEERDE INVOER!!!")))</f>
        <v>Berekening o.b.v. cumulatieven</v>
      </c>
      <c r="E5" s="529" t="s">
        <v>1763</v>
      </c>
      <c r="F5" s="530"/>
      <c r="G5" s="530"/>
      <c r="H5" s="530"/>
      <c r="I5" s="530"/>
      <c r="J5" s="275">
        <f>IFERROR($T$41 * $U$41,0)</f>
        <v>301825.34999999992</v>
      </c>
      <c r="L5" s="535" t="s">
        <v>1766</v>
      </c>
      <c r="M5" s="535"/>
      <c r="O5" s="525" t="s">
        <v>1751</v>
      </c>
      <c r="P5" s="525"/>
      <c r="Q5" s="527" t="s">
        <v>1752</v>
      </c>
      <c r="R5" s="527" t="s">
        <v>1753</v>
      </c>
      <c r="S5" s="527" t="s">
        <v>1754</v>
      </c>
      <c r="T5" s="525" t="s">
        <v>1755</v>
      </c>
      <c r="U5" s="525"/>
      <c r="V5" s="527" t="s">
        <v>1756</v>
      </c>
      <c r="W5" s="527" t="s">
        <v>1757</v>
      </c>
      <c r="X5" s="525" t="s">
        <v>1758</v>
      </c>
      <c r="Y5" s="527" t="s">
        <v>1759</v>
      </c>
      <c r="Z5" s="525" t="s">
        <v>1760</v>
      </c>
    </row>
    <row r="6" spans="2:29" x14ac:dyDescent="0.3">
      <c r="B6" s="525" t="s">
        <v>198</v>
      </c>
      <c r="C6" s="526"/>
      <c r="E6" s="531" t="s">
        <v>1764</v>
      </c>
      <c r="F6" s="532"/>
      <c r="G6" s="532"/>
      <c r="H6" s="532"/>
      <c r="I6" s="532"/>
      <c r="J6" s="276">
        <f>IFERROR($AA$41,0)</f>
        <v>106927.87508355832</v>
      </c>
      <c r="L6" s="526" t="str">
        <f t="shared" ref="L6" si="0">IF(ROUND($I$7,0)=ROUND($I$8,0),"OK","FOUT")</f>
        <v>OK</v>
      </c>
      <c r="M6" s="526"/>
      <c r="O6" s="525"/>
      <c r="P6" s="525"/>
      <c r="Q6" s="527"/>
      <c r="R6" s="527"/>
      <c r="S6" s="527"/>
      <c r="T6" s="525"/>
      <c r="U6" s="525"/>
      <c r="V6" s="527"/>
      <c r="W6" s="527"/>
      <c r="X6" s="525"/>
      <c r="Y6" s="527"/>
      <c r="Z6" s="525"/>
    </row>
    <row r="7" spans="2:29" x14ac:dyDescent="0.3">
      <c r="B7" s="525"/>
      <c r="C7" s="526"/>
      <c r="E7" s="531" t="s">
        <v>218</v>
      </c>
      <c r="F7" s="532"/>
      <c r="G7" s="532"/>
      <c r="H7" s="532"/>
      <c r="I7" s="532"/>
      <c r="J7" s="276">
        <f>SUM(J5:J6)</f>
        <v>408753.22508355824</v>
      </c>
      <c r="L7" s="526"/>
      <c r="M7" s="526"/>
      <c r="O7" s="525"/>
      <c r="P7" s="525"/>
      <c r="Q7" s="527"/>
      <c r="R7" s="527"/>
      <c r="S7" s="527"/>
      <c r="T7" s="525"/>
      <c r="U7" s="525"/>
      <c r="V7" s="527"/>
      <c r="W7" s="527"/>
      <c r="X7" s="525"/>
      <c r="Y7" s="527"/>
      <c r="Z7" s="525"/>
    </row>
    <row r="8" spans="2:29" x14ac:dyDescent="0.3">
      <c r="B8" s="525"/>
      <c r="C8" s="526"/>
      <c r="E8" s="533" t="s">
        <v>1765</v>
      </c>
      <c r="F8" s="534"/>
      <c r="G8" s="534"/>
      <c r="H8" s="534"/>
      <c r="I8" s="534"/>
      <c r="J8" s="277">
        <f>IFERROR($T$41 * $Z$41,0)</f>
        <v>408753.22508355824</v>
      </c>
      <c r="O8" s="525"/>
      <c r="P8" s="525"/>
      <c r="Q8" s="281">
        <f>IFERROR(Kostprijsanalyse!$E$23,0)</f>
        <v>309.59999999999997</v>
      </c>
      <c r="R8" s="282">
        <f>IFERROR(Kostprijsanalyse!$F$29,0)</f>
        <v>0.05</v>
      </c>
      <c r="S8" s="282">
        <f>IFERROR(Kostprijsanalyse!$F$33,0)</f>
        <v>0.8</v>
      </c>
      <c r="T8" s="525"/>
      <c r="U8" s="525"/>
      <c r="V8" s="285">
        <f>IFERROR(Kostprijsanalyse!$F$54,0)</f>
        <v>2.4297411275732319</v>
      </c>
      <c r="W8" s="285">
        <f>IFERROR(Kostprijsanalyse!$F$56,0)</f>
        <v>0.9</v>
      </c>
      <c r="X8" s="525"/>
      <c r="Y8" s="282">
        <f>IFERROR(Kostprijsanalyse!$F$58,0)</f>
        <v>0.15</v>
      </c>
      <c r="Z8" s="525"/>
    </row>
    <row r="9" spans="2:29" x14ac:dyDescent="0.3">
      <c r="B9" s="1" t="s">
        <v>7</v>
      </c>
      <c r="C9" s="1" t="s">
        <v>0</v>
      </c>
      <c r="D9" s="1" t="s">
        <v>859</v>
      </c>
      <c r="E9" s="1" t="s">
        <v>620</v>
      </c>
      <c r="F9" s="1" t="s">
        <v>1693</v>
      </c>
      <c r="G9" s="1" t="s">
        <v>674</v>
      </c>
      <c r="H9" s="1" t="s">
        <v>1735</v>
      </c>
      <c r="I9" s="1" t="s">
        <v>624</v>
      </c>
      <c r="J9" s="1" t="s">
        <v>1736</v>
      </c>
      <c r="K9" s="1" t="s">
        <v>1737</v>
      </c>
      <c r="L9" s="1" t="s">
        <v>626</v>
      </c>
      <c r="M9" s="1" t="s">
        <v>1738</v>
      </c>
      <c r="N9" s="1" t="s">
        <v>1608</v>
      </c>
      <c r="O9" s="278" t="s">
        <v>1739</v>
      </c>
      <c r="P9" s="278" t="s">
        <v>1740</v>
      </c>
      <c r="Q9" s="57" t="s">
        <v>1741</v>
      </c>
      <c r="R9" s="57" t="s">
        <v>1742</v>
      </c>
      <c r="S9" s="57" t="s">
        <v>1743</v>
      </c>
      <c r="T9" s="278" t="s">
        <v>1744</v>
      </c>
      <c r="U9" s="278" t="s">
        <v>1745</v>
      </c>
      <c r="V9" s="57" t="s">
        <v>1746</v>
      </c>
      <c r="W9" s="57" t="s">
        <v>1747</v>
      </c>
      <c r="X9" s="278" t="s">
        <v>1748</v>
      </c>
      <c r="Y9" s="57" t="s">
        <v>1749</v>
      </c>
      <c r="Z9" s="278" t="s">
        <v>1750</v>
      </c>
      <c r="AA9" s="1" t="s">
        <v>24</v>
      </c>
      <c r="AB9" s="1" t="s">
        <v>637</v>
      </c>
      <c r="AC9" s="1" t="s">
        <v>638</v>
      </c>
    </row>
    <row r="10" spans="2:29" x14ac:dyDescent="0.3">
      <c r="B10">
        <v>1</v>
      </c>
      <c r="C10" t="str">
        <f>VLOOKUP($B10,'Contracten'!$B:$D,2,FALSE)</f>
        <v>Anniek Vos - den Otter, A.J.</v>
      </c>
      <c r="D10" t="s">
        <v>3</v>
      </c>
      <c r="E10" t="s">
        <v>640</v>
      </c>
      <c r="F10">
        <v>1872</v>
      </c>
      <c r="G10" s="272" t="str">
        <f>IFERROR(VLOOKUP($B10,'FTE Overzicht'!$B:$J,6,FALSE),0)</f>
        <v>36,00</v>
      </c>
      <c r="H10" s="272">
        <f>IFERROR(VLOOKUP($B10,'FTE Overzicht'!$B:$J,7,FALSE),0)</f>
        <v>21.6</v>
      </c>
      <c r="I10" s="273">
        <f>VLOOKUP($B10,'Contracten'!$B:$AD,17,FALSE)</f>
        <v>60</v>
      </c>
      <c r="J10" s="62">
        <f>VLOOKUP($B10,'Contracten'!$B:$AD,22,FALSE)</f>
        <v>1850</v>
      </c>
      <c r="K10" s="62">
        <f t="shared" ref="K10:K39" si="1">(J10*(I10/100))</f>
        <v>1110</v>
      </c>
      <c r="L10" s="62">
        <f>VLOOKUP($B10,'Contracten'!$B:$AD,21,FALSE)</f>
        <v>11.86</v>
      </c>
      <c r="M10">
        <f>IFERROR(VLOOKUP($B10&amp;", "&amp;$C10&amp;"_lc",'Loonkosten werknemer'!$B:$S,18,FALSE),0)</f>
        <v>6</v>
      </c>
      <c r="N10" s="62">
        <f>IFERROR(IF($C$6="",VLOOKUP($B10&amp;", "&amp;$C10&amp;"_lc",'Loonkosten werknemer'!$B:$Q,16,FALSE),IF($C$6=0,VLOOKUP($B10&amp;", "&amp;$C10&amp;", "&amp;$D10&amp;"_lc",'Loonkosten werknemer'!$B:$Q,16,FALSE)/$M10,VLOOKUP($B10&amp;", "&amp;$C10&amp;", "&amp;$D10&amp;"_lc",'Loonkosten werknemer'!$B:$Q,$C$6+2,FALSE))),0)</f>
        <v>12467.129999999997</v>
      </c>
      <c r="O10" s="279">
        <f>IFERROR(IF($C$6="",VLOOKUP($B10&amp;", "&amp;$C10&amp;"_uren",'Loonkosten werknemer'!$B:$Q,16,FALSE),IF($C$6=0,ROUND(VLOOKUP($B10&amp;", "&amp;$C10&amp;", "&amp;$D10&amp;"_uren",'Loonkosten werknemer'!$B:$Q,16,FALSE)/$M10,2),VLOOKUP($B10&amp;", "&amp;$C10&amp;", "&amp;$D10&amp;"_uren",'Loonkosten werknemer'!$B:$Q,$C$6+2,FALSE))),0)</f>
        <v>559.40000000000009</v>
      </c>
      <c r="P10" s="279">
        <f t="shared" ref="P10:P42" si="2">IFERROR($N10/$O10,0)</f>
        <v>22.286610654272426</v>
      </c>
      <c r="Q10" s="283">
        <f t="shared" ref="Q10:Q39" si="3">IFERROR($Q$8,0)</f>
        <v>309.59999999999997</v>
      </c>
      <c r="R10" s="284">
        <f t="shared" ref="R10:R39" si="4">IFERROR($R$8,0)</f>
        <v>0.05</v>
      </c>
      <c r="S10" s="284">
        <f t="shared" ref="S10:S39" si="5">IFERROR($S$8,0)</f>
        <v>0.8</v>
      </c>
      <c r="T10" s="279">
        <f t="shared" ref="T10:T39" si="6">IFERROR(ROUND((((1-($Q10/$F10))- $R10)*$S10)*$O10,2),0)</f>
        <v>351.13</v>
      </c>
      <c r="U10" s="279">
        <f t="shared" ref="U10:U42" si="7">IFERROR($N10/$T10,0)</f>
        <v>35.505738615327651</v>
      </c>
      <c r="V10" s="272">
        <f t="shared" ref="V10:V39" si="8">IFERROR($V$8,0)</f>
        <v>2.4297411275732319</v>
      </c>
      <c r="W10" s="272">
        <f t="shared" ref="W10:W39" si="9">IFERROR((($U10+$V10)/W$8) - ($U10+$V10),0)</f>
        <v>4.2150533047667622</v>
      </c>
      <c r="X10" s="279">
        <f t="shared" ref="X10:X39" si="10">IFERROR($U10 + $V10 + $W10,0)</f>
        <v>42.150533047667643</v>
      </c>
      <c r="Y10" s="62">
        <f t="shared" ref="Y10:Y39" si="11">IFERROR(($X10 * Y$8),0)</f>
        <v>6.322579957150146</v>
      </c>
      <c r="Z10" s="279">
        <f t="shared" ref="Z10:Z39" si="12">IFERROR($X10 + $Y10,0)</f>
        <v>48.47311300481779</v>
      </c>
      <c r="AA10">
        <f t="shared" ref="AA10:AA39" si="13">IFERROR((($V10 + $W10+$Y10)*$T10),0)</f>
        <v>4553.2341693816725</v>
      </c>
      <c r="AB10" t="s">
        <v>646</v>
      </c>
      <c r="AC10" t="s">
        <v>647</v>
      </c>
    </row>
    <row r="11" spans="2:29" x14ac:dyDescent="0.3">
      <c r="B11">
        <v>2</v>
      </c>
      <c r="C11" t="str">
        <f>VLOOKUP($B11,'Contracten'!$B:$D,2,FALSE)</f>
        <v>Chantal Hendriks -  Nijkamp, C.</v>
      </c>
      <c r="D11" t="s">
        <v>3</v>
      </c>
      <c r="E11" t="s">
        <v>649</v>
      </c>
      <c r="F11">
        <v>1872</v>
      </c>
      <c r="G11" s="272" t="str">
        <f>IFERROR(VLOOKUP($B11,'FTE Overzicht'!$B:$J,6,FALSE),0)</f>
        <v>36,00</v>
      </c>
      <c r="H11" s="272">
        <f>IFERROR(VLOOKUP($B11,'FTE Overzicht'!$B:$J,7,FALSE),0)</f>
        <v>36</v>
      </c>
      <c r="I11" s="273">
        <f>VLOOKUP($B11,'Contracten'!$B:$AD,17,FALSE)</f>
        <v>100</v>
      </c>
      <c r="J11" s="62">
        <f>VLOOKUP($B11,'Contracten'!$B:$AD,22,FALSE)</f>
        <v>5826</v>
      </c>
      <c r="K11" s="62">
        <f t="shared" si="1"/>
        <v>5826</v>
      </c>
      <c r="L11" s="62">
        <f>VLOOKUP($B11,'Contracten'!$B:$AD,21,FALSE)</f>
        <v>37.35</v>
      </c>
      <c r="M11">
        <f>IFERROR(VLOOKUP($B11&amp;", "&amp;$C11&amp;"_lc",'Loonkosten werknemer'!$B:$S,18,FALSE),0)</f>
        <v>6</v>
      </c>
      <c r="N11" s="62">
        <f>IFERROR(IF($C$6="",VLOOKUP($B11&amp;", "&amp;$C11&amp;"_lc",'Loonkosten werknemer'!$B:$Q,16,FALSE),IF($C$6=0,VLOOKUP($B11&amp;", "&amp;$C11&amp;", "&amp;$D11&amp;"_lc",'Loonkosten werknemer'!$B:$Q,16,FALSE)/$M11,VLOOKUP($B11&amp;", "&amp;$C11&amp;", "&amp;$D11&amp;"_lc",'Loonkosten werknemer'!$B:$Q,$C$6+2,FALSE))),0)</f>
        <v>47191.26</v>
      </c>
      <c r="O11" s="279">
        <f>IFERROR(IF($C$6="",VLOOKUP($B11&amp;", "&amp;$C11&amp;"_uren",'Loonkosten werknemer'!$B:$Q,16,FALSE),IF($C$6=0,ROUND(VLOOKUP($B11&amp;", "&amp;$C11&amp;", "&amp;$D11&amp;"_uren",'Loonkosten werknemer'!$B:$Q,16,FALSE)/$M11,2),VLOOKUP($B11&amp;", "&amp;$C11&amp;", "&amp;$D11&amp;"_uren",'Loonkosten werknemer'!$B:$Q,$C$6+2,FALSE))),0)</f>
        <v>943.79999999999984</v>
      </c>
      <c r="P11" s="279">
        <f t="shared" si="2"/>
        <v>50.00133502860777</v>
      </c>
      <c r="Q11" s="283">
        <f t="shared" si="3"/>
        <v>309.59999999999997</v>
      </c>
      <c r="R11" s="284">
        <f t="shared" si="4"/>
        <v>0.05</v>
      </c>
      <c r="S11" s="284">
        <f t="shared" si="5"/>
        <v>0.8</v>
      </c>
      <c r="T11" s="279">
        <f t="shared" si="6"/>
        <v>592.41999999999996</v>
      </c>
      <c r="U11" s="279">
        <f t="shared" si="7"/>
        <v>79.658451774079211</v>
      </c>
      <c r="V11" s="272">
        <f t="shared" si="8"/>
        <v>2.4297411275732319</v>
      </c>
      <c r="W11" s="272">
        <f t="shared" si="9"/>
        <v>9.1209103224058197</v>
      </c>
      <c r="X11" s="279">
        <f t="shared" si="10"/>
        <v>91.209103224058268</v>
      </c>
      <c r="Y11" s="62">
        <f t="shared" si="11"/>
        <v>13.68136548360874</v>
      </c>
      <c r="Z11" s="279">
        <f t="shared" si="12"/>
        <v>104.89046870766701</v>
      </c>
      <c r="AA11">
        <f t="shared" si="13"/>
        <v>14947.951471796079</v>
      </c>
      <c r="AB11" t="s">
        <v>646</v>
      </c>
      <c r="AC11" t="s">
        <v>647</v>
      </c>
    </row>
    <row r="12" spans="2:29" x14ac:dyDescent="0.3">
      <c r="B12">
        <v>3</v>
      </c>
      <c r="C12" t="str">
        <f>VLOOKUP($B12,'Contracten'!$B:$D,2,FALSE)</f>
        <v>Dionne Peters -  Oude Lashof, D.A.</v>
      </c>
      <c r="D12" t="s">
        <v>3</v>
      </c>
      <c r="E12" t="s">
        <v>651</v>
      </c>
      <c r="F12">
        <v>1872</v>
      </c>
      <c r="G12" s="272" t="str">
        <f>IFERROR(VLOOKUP($B12,'FTE Overzicht'!$B:$J,6,FALSE),0)</f>
        <v>36,00</v>
      </c>
      <c r="H12" s="272">
        <f>IFERROR(VLOOKUP($B12,'FTE Overzicht'!$B:$J,7,FALSE),0)</f>
        <v>20</v>
      </c>
      <c r="I12" s="273">
        <f>VLOOKUP($B12,'Contracten'!$B:$AD,17,FALSE)</f>
        <v>55.56</v>
      </c>
      <c r="J12" s="62">
        <f>VLOOKUP($B12,'Contracten'!$B:$AD,22,FALSE)</f>
        <v>2332</v>
      </c>
      <c r="K12" s="62">
        <f t="shared" si="1"/>
        <v>1295.6592000000001</v>
      </c>
      <c r="L12" s="62">
        <f>VLOOKUP($B12,'Contracten'!$B:$AD,21,FALSE)</f>
        <v>14.95</v>
      </c>
      <c r="M12">
        <f>IFERROR(VLOOKUP($B12&amp;", "&amp;$C12&amp;"_lc",'Loonkosten werknemer'!$B:$S,18,FALSE),0)</f>
        <v>6</v>
      </c>
      <c r="N12" s="62">
        <f>IFERROR(IF($C$6="",VLOOKUP($B12&amp;", "&amp;$C12&amp;"_lc",'Loonkosten werknemer'!$B:$Q,16,FALSE),IF($C$6=0,VLOOKUP($B12&amp;", "&amp;$C12&amp;", "&amp;$D12&amp;"_lc",'Loonkosten werknemer'!$B:$Q,16,FALSE)/$M12,VLOOKUP($B12&amp;", "&amp;$C12&amp;", "&amp;$D12&amp;"_lc",'Loonkosten werknemer'!$B:$Q,$C$6+2,FALSE))),0)</f>
        <v>10959.74</v>
      </c>
      <c r="O12" s="279">
        <f>IFERROR(IF($C$6="",VLOOKUP($B12&amp;", "&amp;$C12&amp;"_uren",'Loonkosten werknemer'!$B:$Q,16,FALSE),IF($C$6=0,ROUND(VLOOKUP($B12&amp;", "&amp;$C12&amp;", "&amp;$D12&amp;"_uren",'Loonkosten werknemer'!$B:$Q,16,FALSE)/$M12,2),VLOOKUP($B12&amp;", "&amp;$C12&amp;", "&amp;$D12&amp;"_uren",'Loonkosten werknemer'!$B:$Q,$C$6+2,FALSE))),0)</f>
        <v>524</v>
      </c>
      <c r="P12" s="279">
        <f t="shared" si="2"/>
        <v>20.915534351145038</v>
      </c>
      <c r="Q12" s="283">
        <f t="shared" si="3"/>
        <v>309.59999999999997</v>
      </c>
      <c r="R12" s="284">
        <f t="shared" si="4"/>
        <v>0.05</v>
      </c>
      <c r="S12" s="284">
        <f t="shared" si="5"/>
        <v>0.8</v>
      </c>
      <c r="T12" s="279">
        <f t="shared" si="6"/>
        <v>328.91</v>
      </c>
      <c r="U12" s="279">
        <f t="shared" si="7"/>
        <v>33.321394910461827</v>
      </c>
      <c r="V12" s="272">
        <f t="shared" si="8"/>
        <v>2.4297411275732319</v>
      </c>
      <c r="W12" s="272">
        <f t="shared" si="9"/>
        <v>3.9723484486705587</v>
      </c>
      <c r="X12" s="279">
        <f t="shared" si="10"/>
        <v>39.723484486705615</v>
      </c>
      <c r="Y12" s="62">
        <f t="shared" si="11"/>
        <v>5.9585226730058425</v>
      </c>
      <c r="Z12" s="279">
        <f t="shared" si="12"/>
        <v>45.682007159711461</v>
      </c>
      <c r="AA12">
        <f t="shared" si="13"/>
        <v>4065.5289749006974</v>
      </c>
      <c r="AB12" t="s">
        <v>652</v>
      </c>
      <c r="AC12" t="s">
        <v>653</v>
      </c>
    </row>
    <row r="13" spans="2:29" x14ac:dyDescent="0.3">
      <c r="B13">
        <v>4</v>
      </c>
      <c r="C13" t="str">
        <f>VLOOKUP($B13,'Contracten'!$B:$D,2,FALSE)</f>
        <v>Helen Mensink, H.I.</v>
      </c>
      <c r="D13" t="s">
        <v>3</v>
      </c>
      <c r="E13" t="s">
        <v>651</v>
      </c>
      <c r="F13">
        <v>1872</v>
      </c>
      <c r="G13" s="272" t="str">
        <f>IFERROR(VLOOKUP($B13,'FTE Overzicht'!$B:$J,6,FALSE),0)</f>
        <v>36,00</v>
      </c>
      <c r="H13" s="272">
        <f>IFERROR(VLOOKUP($B13,'FTE Overzicht'!$B:$J,7,FALSE),0)</f>
        <v>26</v>
      </c>
      <c r="I13" s="273">
        <f>VLOOKUP($B13,'Contracten'!$B:$AD,17,FALSE)</f>
        <v>72.22</v>
      </c>
      <c r="J13" s="62">
        <f>VLOOKUP($B13,'Contracten'!$B:$AD,22,FALSE)</f>
        <v>2750</v>
      </c>
      <c r="K13" s="62">
        <f t="shared" si="1"/>
        <v>1986.05</v>
      </c>
      <c r="L13" s="62">
        <f>VLOOKUP($B13,'Contracten'!$B:$AD,21,FALSE)</f>
        <v>17.63</v>
      </c>
      <c r="M13">
        <f>IFERROR(VLOOKUP($B13&amp;", "&amp;$C13&amp;"_lc",'Loonkosten werknemer'!$B:$S,18,FALSE),0)</f>
        <v>6</v>
      </c>
      <c r="N13" s="62">
        <f>IFERROR(IF($C$6="",VLOOKUP($B13&amp;", "&amp;$C13&amp;"_lc",'Loonkosten werknemer'!$B:$Q,16,FALSE),IF($C$6=0,VLOOKUP($B13&amp;", "&amp;$C13&amp;", "&amp;$D13&amp;"_lc",'Loonkosten werknemer'!$B:$Q,16,FALSE)/$M13,VLOOKUP($B13&amp;", "&amp;$C13&amp;", "&amp;$D13&amp;"_lc",'Loonkosten werknemer'!$B:$Q,$C$6+2,FALSE))),0)</f>
        <v>16399.089999999997</v>
      </c>
      <c r="O13" s="279">
        <f>IFERROR(IF($C$6="",VLOOKUP($B13&amp;", "&amp;$C13&amp;"_uren",'Loonkosten werknemer'!$B:$Q,16,FALSE),IF($C$6=0,ROUND(VLOOKUP($B13&amp;", "&amp;$C13&amp;", "&amp;$D13&amp;"_uren",'Loonkosten werknemer'!$B:$Q,16,FALSE)/$M13,2),VLOOKUP($B13&amp;", "&amp;$C13&amp;", "&amp;$D13&amp;"_uren",'Loonkosten werknemer'!$B:$Q,$C$6+2,FALSE))),0)</f>
        <v>662</v>
      </c>
      <c r="P13" s="279">
        <f t="shared" si="2"/>
        <v>24.772039274924467</v>
      </c>
      <c r="Q13" s="283">
        <f t="shared" si="3"/>
        <v>309.59999999999997</v>
      </c>
      <c r="R13" s="284">
        <f t="shared" si="4"/>
        <v>0.05</v>
      </c>
      <c r="S13" s="284">
        <f t="shared" si="5"/>
        <v>0.8</v>
      </c>
      <c r="T13" s="279">
        <f t="shared" si="6"/>
        <v>415.53</v>
      </c>
      <c r="U13" s="279">
        <f t="shared" si="7"/>
        <v>39.465477823502511</v>
      </c>
      <c r="V13" s="272">
        <f t="shared" si="8"/>
        <v>2.4297411275732319</v>
      </c>
      <c r="W13" s="272">
        <f t="shared" si="9"/>
        <v>4.6550243278973014</v>
      </c>
      <c r="X13" s="279">
        <f t="shared" si="10"/>
        <v>46.550243278973042</v>
      </c>
      <c r="Y13" s="62">
        <f t="shared" si="11"/>
        <v>6.9825364918459565</v>
      </c>
      <c r="Z13" s="279">
        <f t="shared" si="12"/>
        <v>53.532779770818998</v>
      </c>
      <c r="AA13">
        <f t="shared" si="13"/>
        <v>5845.3859781684214</v>
      </c>
      <c r="AB13" t="s">
        <v>654</v>
      </c>
      <c r="AC13" t="s">
        <v>647</v>
      </c>
    </row>
    <row r="14" spans="2:29" x14ac:dyDescent="0.3">
      <c r="B14">
        <v>5</v>
      </c>
      <c r="C14" t="str">
        <f>VLOOKUP($B14,'Contracten'!$B:$D,2,FALSE)</f>
        <v>Lilian Visschedijk, L.</v>
      </c>
      <c r="D14" t="s">
        <v>3</v>
      </c>
      <c r="E14" t="s">
        <v>655</v>
      </c>
      <c r="F14">
        <v>1872</v>
      </c>
      <c r="G14" s="272" t="str">
        <f>IFERROR(VLOOKUP($B14,'FTE Overzicht'!$B:$J,6,FALSE),0)</f>
        <v>36,00</v>
      </c>
      <c r="H14" s="272">
        <f>IFERROR(VLOOKUP($B14,'FTE Overzicht'!$B:$J,7,FALSE),0)</f>
        <v>21.6</v>
      </c>
      <c r="I14" s="273">
        <f>VLOOKUP($B14,'Contracten'!$B:$AD,17,FALSE)</f>
        <v>60</v>
      </c>
      <c r="J14" s="62">
        <f>VLOOKUP($B14,'Contracten'!$B:$AD,22,FALSE)</f>
        <v>2729</v>
      </c>
      <c r="K14" s="62">
        <f t="shared" si="1"/>
        <v>1637.3999999999999</v>
      </c>
      <c r="L14" s="62">
        <f>VLOOKUP($B14,'Contracten'!$B:$AD,21,FALSE)</f>
        <v>17.489999999999998</v>
      </c>
      <c r="M14">
        <f>IFERROR(VLOOKUP($B14&amp;", "&amp;$C14&amp;"_lc",'Loonkosten werknemer'!$B:$S,18,FALSE),0)</f>
        <v>6</v>
      </c>
      <c r="N14" s="62">
        <f>IFERROR(IF($C$6="",VLOOKUP($B14&amp;", "&amp;$C14&amp;"_lc",'Loonkosten werknemer'!$B:$Q,16,FALSE),IF($C$6=0,VLOOKUP($B14&amp;", "&amp;$C14&amp;", "&amp;$D14&amp;"_lc",'Loonkosten werknemer'!$B:$Q,16,FALSE)/$M14,VLOOKUP($B14&amp;", "&amp;$C14&amp;", "&amp;$D14&amp;"_lc",'Loonkosten werknemer'!$B:$Q,$C$6+2,FALSE))),0)</f>
        <v>14557.72</v>
      </c>
      <c r="O14" s="279">
        <f>IFERROR(IF($C$6="",VLOOKUP($B14&amp;", "&amp;$C14&amp;"_uren",'Loonkosten werknemer'!$B:$Q,16,FALSE),IF($C$6=0,ROUND(VLOOKUP($B14&amp;", "&amp;$C14&amp;", "&amp;$D14&amp;"_uren",'Loonkosten werknemer'!$B:$Q,16,FALSE)/$M14,2),VLOOKUP($B14&amp;", "&amp;$C14&amp;", "&amp;$D14&amp;"_uren",'Loonkosten werknemer'!$B:$Q,$C$6+2,FALSE))),0)</f>
        <v>568.59999999999991</v>
      </c>
      <c r="P14" s="279">
        <f t="shared" si="2"/>
        <v>25.602743580724589</v>
      </c>
      <c r="Q14" s="283">
        <f t="shared" si="3"/>
        <v>309.59999999999997</v>
      </c>
      <c r="R14" s="284">
        <f t="shared" si="4"/>
        <v>0.05</v>
      </c>
      <c r="S14" s="284">
        <f t="shared" si="5"/>
        <v>0.8</v>
      </c>
      <c r="T14" s="279">
        <f t="shared" si="6"/>
        <v>356.91</v>
      </c>
      <c r="U14" s="279">
        <f t="shared" si="7"/>
        <v>40.788209912863181</v>
      </c>
      <c r="V14" s="272">
        <f t="shared" si="8"/>
        <v>2.4297411275732319</v>
      </c>
      <c r="W14" s="272">
        <f t="shared" si="9"/>
        <v>4.8019945600484917</v>
      </c>
      <c r="X14" s="279">
        <f t="shared" si="10"/>
        <v>48.019945600484903</v>
      </c>
      <c r="Y14" s="62">
        <f t="shared" si="11"/>
        <v>7.2029918400727349</v>
      </c>
      <c r="Z14" s="279">
        <f t="shared" si="12"/>
        <v>55.222937440557637</v>
      </c>
      <c r="AA14">
        <f t="shared" si="13"/>
        <v>5151.89860190943</v>
      </c>
      <c r="AB14" t="s">
        <v>652</v>
      </c>
      <c r="AC14" t="s">
        <v>657</v>
      </c>
    </row>
    <row r="15" spans="2:29" x14ac:dyDescent="0.3">
      <c r="B15">
        <v>6</v>
      </c>
      <c r="C15" t="str">
        <f>VLOOKUP($B15,'Contracten'!$B:$D,2,FALSE)</f>
        <v>Arend Bakker, A.J.</v>
      </c>
      <c r="D15" t="s">
        <v>3</v>
      </c>
      <c r="E15" t="s">
        <v>655</v>
      </c>
      <c r="F15">
        <v>1872</v>
      </c>
      <c r="G15" s="272" t="str">
        <f>IFERROR(VLOOKUP($B15,'FTE Overzicht'!$B:$J,6,FALSE),0)</f>
        <v>36,00</v>
      </c>
      <c r="H15" s="272">
        <f>IFERROR(VLOOKUP($B15,'FTE Overzicht'!$B:$J,7,FALSE),0)</f>
        <v>36</v>
      </c>
      <c r="I15" s="273">
        <f>VLOOKUP($B15,'Contracten'!$B:$AD,17,FALSE)</f>
        <v>100</v>
      </c>
      <c r="J15" s="62">
        <f>VLOOKUP($B15,'Contracten'!$B:$AD,22,FALSE)</f>
        <v>2951</v>
      </c>
      <c r="K15" s="62">
        <f t="shared" si="1"/>
        <v>2951</v>
      </c>
      <c r="L15" s="62">
        <f>VLOOKUP($B15,'Contracten'!$B:$AD,21,FALSE)</f>
        <v>18.920000000000002</v>
      </c>
      <c r="M15">
        <f>IFERROR(VLOOKUP($B15&amp;", "&amp;$C15&amp;"_lc",'Loonkosten werknemer'!$B:$S,18,FALSE),0)</f>
        <v>6</v>
      </c>
      <c r="N15" s="62">
        <f>IFERROR(IF($C$6="",VLOOKUP($B15&amp;", "&amp;$C15&amp;"_lc",'Loonkosten werknemer'!$B:$Q,16,FALSE),IF($C$6=0,VLOOKUP($B15&amp;", "&amp;$C15&amp;", "&amp;$D15&amp;"_lc",'Loonkosten werknemer'!$B:$Q,16,FALSE)/$M15,VLOOKUP($B15&amp;", "&amp;$C15&amp;", "&amp;$D15&amp;"_lc",'Loonkosten werknemer'!$B:$Q,$C$6+2,FALSE))),0)</f>
        <v>24787.040000000001</v>
      </c>
      <c r="O15" s="279">
        <f>IFERROR(IF($C$6="",VLOOKUP($B15&amp;", "&amp;$C15&amp;"_uren",'Loonkosten werknemer'!$B:$Q,16,FALSE),IF($C$6=0,ROUND(VLOOKUP($B15&amp;", "&amp;$C15&amp;", "&amp;$D15&amp;"_uren",'Loonkosten werknemer'!$B:$Q,16,FALSE)/$M15,2),VLOOKUP($B15&amp;", "&amp;$C15&amp;", "&amp;$D15&amp;"_uren",'Loonkosten werknemer'!$B:$Q,$C$6+2,FALSE))),0)</f>
        <v>928.79999999999984</v>
      </c>
      <c r="P15" s="279">
        <f t="shared" si="2"/>
        <v>26.687166236003449</v>
      </c>
      <c r="Q15" s="283">
        <f t="shared" si="3"/>
        <v>309.59999999999997</v>
      </c>
      <c r="R15" s="284">
        <f t="shared" si="4"/>
        <v>0.05</v>
      </c>
      <c r="S15" s="284">
        <f t="shared" si="5"/>
        <v>0.8</v>
      </c>
      <c r="T15" s="279">
        <f t="shared" si="6"/>
        <v>583</v>
      </c>
      <c r="U15" s="279">
        <f t="shared" si="7"/>
        <v>42.516363636363636</v>
      </c>
      <c r="V15" s="272">
        <f t="shared" si="8"/>
        <v>2.4297411275732319</v>
      </c>
      <c r="W15" s="272">
        <f t="shared" si="9"/>
        <v>4.994011640437428</v>
      </c>
      <c r="X15" s="279">
        <f t="shared" si="10"/>
        <v>49.940116404374294</v>
      </c>
      <c r="Y15" s="62">
        <f t="shared" si="11"/>
        <v>7.4910174606561437</v>
      </c>
      <c r="Z15" s="279">
        <f t="shared" si="12"/>
        <v>57.431133865030439</v>
      </c>
      <c r="AA15">
        <f t="shared" si="13"/>
        <v>8695.3110433127458</v>
      </c>
      <c r="AB15" t="s">
        <v>652</v>
      </c>
      <c r="AC15" t="s">
        <v>653</v>
      </c>
    </row>
    <row r="16" spans="2:29" x14ac:dyDescent="0.3">
      <c r="B16">
        <v>7</v>
      </c>
      <c r="C16" t="str">
        <f>VLOOKUP($B16,'Contracten'!$B:$D,2,FALSE)</f>
        <v>Fabian Mulder, F.</v>
      </c>
      <c r="D16" t="s">
        <v>3</v>
      </c>
      <c r="E16" t="s">
        <v>651</v>
      </c>
      <c r="F16">
        <v>1872</v>
      </c>
      <c r="G16" s="272" t="str">
        <f>IFERROR(VLOOKUP($B16,'FTE Overzicht'!$B:$J,6,FALSE),0)</f>
        <v>36,00</v>
      </c>
      <c r="H16" s="272">
        <f>IFERROR(VLOOKUP($B16,'FTE Overzicht'!$B:$J,7,FALSE),0)</f>
        <v>21.6</v>
      </c>
      <c r="I16" s="273">
        <f>VLOOKUP($B16,'Contracten'!$B:$AD,17,FALSE)</f>
        <v>60</v>
      </c>
      <c r="J16" s="62">
        <f>VLOOKUP($B16,'Contracten'!$B:$AD,22,FALSE)</f>
        <v>2600</v>
      </c>
      <c r="K16" s="62">
        <f t="shared" si="1"/>
        <v>1560</v>
      </c>
      <c r="L16" s="62">
        <f>VLOOKUP($B16,'Contracten'!$B:$AD,21,FALSE)</f>
        <v>16.670000000000002</v>
      </c>
      <c r="M16">
        <f>IFERROR(VLOOKUP($B16&amp;", "&amp;$C16&amp;"_lc",'Loonkosten werknemer'!$B:$S,18,FALSE),0)</f>
        <v>6</v>
      </c>
      <c r="N16" s="62">
        <f>IFERROR(IF($C$6="",VLOOKUP($B16&amp;", "&amp;$C16&amp;"_lc",'Loonkosten werknemer'!$B:$Q,16,FALSE),IF($C$6=0,VLOOKUP($B16&amp;", "&amp;$C16&amp;", "&amp;$D16&amp;"_lc",'Loonkosten werknemer'!$B:$Q,16,FALSE)/$M16,VLOOKUP($B16&amp;", "&amp;$C16&amp;", "&amp;$D16&amp;"_lc",'Loonkosten werknemer'!$B:$Q,$C$6+2,FALSE))),0)</f>
        <v>14439.18</v>
      </c>
      <c r="O16" s="279">
        <f>IFERROR(IF($C$6="",VLOOKUP($B16&amp;", "&amp;$C16&amp;"_uren",'Loonkosten werknemer'!$B:$Q,16,FALSE),IF($C$6=0,ROUND(VLOOKUP($B16&amp;", "&amp;$C16&amp;", "&amp;$D16&amp;"_uren",'Loonkosten werknemer'!$B:$Q,16,FALSE)/$M16,2),VLOOKUP($B16&amp;", "&amp;$C16&amp;", "&amp;$D16&amp;"_uren",'Loonkosten werknemer'!$B:$Q,$C$6+2,FALSE))),0)</f>
        <v>612</v>
      </c>
      <c r="P16" s="279">
        <f t="shared" si="2"/>
        <v>23.59343137254902</v>
      </c>
      <c r="Q16" s="283">
        <f t="shared" si="3"/>
        <v>309.59999999999997</v>
      </c>
      <c r="R16" s="284">
        <f t="shared" si="4"/>
        <v>0.05</v>
      </c>
      <c r="S16" s="284">
        <f t="shared" si="5"/>
        <v>0.8</v>
      </c>
      <c r="T16" s="279">
        <f t="shared" si="6"/>
        <v>384.15</v>
      </c>
      <c r="U16" s="279">
        <f t="shared" si="7"/>
        <v>37.587348691917221</v>
      </c>
      <c r="V16" s="272">
        <f t="shared" si="8"/>
        <v>2.4297411275732319</v>
      </c>
      <c r="W16" s="272">
        <f t="shared" si="9"/>
        <v>4.4463433132767136</v>
      </c>
      <c r="X16" s="279">
        <f t="shared" si="10"/>
        <v>44.463433132767165</v>
      </c>
      <c r="Y16" s="62">
        <f t="shared" si="11"/>
        <v>6.6695149699150749</v>
      </c>
      <c r="Z16" s="279">
        <f t="shared" si="12"/>
        <v>51.132948102682242</v>
      </c>
      <c r="AA16">
        <f t="shared" si="13"/>
        <v>5203.5420136453822</v>
      </c>
      <c r="AB16" t="s">
        <v>652</v>
      </c>
      <c r="AC16" t="s">
        <v>657</v>
      </c>
    </row>
    <row r="17" spans="2:29" x14ac:dyDescent="0.3">
      <c r="B17">
        <v>8</v>
      </c>
      <c r="C17" t="str">
        <f>VLOOKUP($B17,'Contracten'!$B:$D,2,FALSE)</f>
        <v>Gijs van Dijk, G.</v>
      </c>
      <c r="D17" t="s">
        <v>3</v>
      </c>
      <c r="E17" t="s">
        <v>651</v>
      </c>
      <c r="F17">
        <v>1872</v>
      </c>
      <c r="G17" s="272" t="str">
        <f>IFERROR(VLOOKUP($B17,'FTE Overzicht'!$B:$J,6,FALSE),0)</f>
        <v>36,00</v>
      </c>
      <c r="H17" s="272">
        <f>IFERROR(VLOOKUP($B17,'FTE Overzicht'!$B:$J,7,FALSE),0)</f>
        <v>18</v>
      </c>
      <c r="I17" s="273">
        <f>VLOOKUP($B17,'Contracten'!$B:$AD,17,FALSE)</f>
        <v>50</v>
      </c>
      <c r="J17" s="62">
        <f>VLOOKUP($B17,'Contracten'!$B:$AD,22,FALSE)</f>
        <v>2264</v>
      </c>
      <c r="K17" s="62">
        <f t="shared" si="1"/>
        <v>1132</v>
      </c>
      <c r="L17" s="62">
        <f>VLOOKUP($B17,'Contracten'!$B:$AD,21,FALSE)</f>
        <v>14.51</v>
      </c>
      <c r="M17">
        <f>IFERROR(VLOOKUP($B17&amp;", "&amp;$C17&amp;"_lc",'Loonkosten werknemer'!$B:$S,18,FALSE),0)</f>
        <v>6</v>
      </c>
      <c r="N17" s="62">
        <f>IFERROR(IF($C$6="",VLOOKUP($B17&amp;", "&amp;$C17&amp;"_lc",'Loonkosten werknemer'!$B:$Q,16,FALSE),IF($C$6=0,VLOOKUP($B17&amp;", "&amp;$C17&amp;", "&amp;$D17&amp;"_lc",'Loonkosten werknemer'!$B:$Q,16,FALSE)/$M17,VLOOKUP($B17&amp;", "&amp;$C17&amp;", "&amp;$D17&amp;"_lc",'Loonkosten werknemer'!$B:$Q,$C$6+2,FALSE))),0)</f>
        <v>10402.41</v>
      </c>
      <c r="O17" s="279">
        <f>IFERROR(IF($C$6="",VLOOKUP($B17&amp;", "&amp;$C17&amp;"_uren",'Loonkosten werknemer'!$B:$Q,16,FALSE),IF($C$6=0,ROUND(VLOOKUP($B17&amp;", "&amp;$C17&amp;", "&amp;$D17&amp;"_uren",'Loonkosten werknemer'!$B:$Q,16,FALSE)/$M17,2),VLOOKUP($B17&amp;", "&amp;$C17&amp;", "&amp;$D17&amp;"_uren",'Loonkosten werknemer'!$B:$Q,$C$6+2,FALSE))),0)</f>
        <v>497.39999999999992</v>
      </c>
      <c r="P17" s="279">
        <f t="shared" si="2"/>
        <v>20.913570566948135</v>
      </c>
      <c r="Q17" s="283">
        <f t="shared" si="3"/>
        <v>309.59999999999997</v>
      </c>
      <c r="R17" s="284">
        <f t="shared" si="4"/>
        <v>0.05</v>
      </c>
      <c r="S17" s="284">
        <f t="shared" si="5"/>
        <v>0.8</v>
      </c>
      <c r="T17" s="279">
        <f t="shared" si="6"/>
        <v>312.20999999999998</v>
      </c>
      <c r="U17" s="279">
        <f t="shared" si="7"/>
        <v>33.318631690208512</v>
      </c>
      <c r="V17" s="272">
        <f t="shared" si="8"/>
        <v>2.4297411275732319</v>
      </c>
      <c r="W17" s="272">
        <f t="shared" si="9"/>
        <v>3.9720414241979682</v>
      </c>
      <c r="X17" s="279">
        <f t="shared" si="10"/>
        <v>39.720414241979711</v>
      </c>
      <c r="Y17" s="62">
        <f t="shared" si="11"/>
        <v>5.9580621362969568</v>
      </c>
      <c r="Z17" s="279">
        <f t="shared" si="12"/>
        <v>45.67847637827667</v>
      </c>
      <c r="AA17">
        <f t="shared" si="13"/>
        <v>3858.8671100617594</v>
      </c>
      <c r="AB17" t="s">
        <v>654</v>
      </c>
      <c r="AC17" t="s">
        <v>657</v>
      </c>
    </row>
    <row r="18" spans="2:29" x14ac:dyDescent="0.3">
      <c r="B18">
        <v>9</v>
      </c>
      <c r="C18" t="str">
        <f>VLOOKUP($B18,'Contracten'!$B:$D,2,FALSE)</f>
        <v>Tom Schouten, T.K.L.</v>
      </c>
      <c r="D18" t="s">
        <v>3</v>
      </c>
      <c r="E18" t="s">
        <v>655</v>
      </c>
      <c r="F18">
        <v>1872</v>
      </c>
      <c r="G18" s="272" t="str">
        <f>IFERROR(VLOOKUP($B18,'FTE Overzicht'!$B:$J,6,FALSE),0)</f>
        <v>36,00</v>
      </c>
      <c r="H18" s="272">
        <f>IFERROR(VLOOKUP($B18,'FTE Overzicht'!$B:$J,7,FALSE),0)</f>
        <v>0</v>
      </c>
      <c r="I18" s="273">
        <f>VLOOKUP($B18,'Contracten'!$B:$AD,17,FALSE)</f>
        <v>0</v>
      </c>
      <c r="J18" s="62">
        <f>VLOOKUP($B18,'Contracten'!$B:$AD,22,FALSE)</f>
        <v>2264</v>
      </c>
      <c r="K18" s="62">
        <f t="shared" si="1"/>
        <v>0</v>
      </c>
      <c r="L18" s="62">
        <f>VLOOKUP($B18,'Contracten'!$B:$AD,21,FALSE)</f>
        <v>14.51</v>
      </c>
      <c r="M18">
        <f>IFERROR(VLOOKUP($B18&amp;", "&amp;$C18&amp;"_lc",'Loonkosten werknemer'!$B:$S,18,FALSE),0)</f>
        <v>4</v>
      </c>
      <c r="N18" s="62">
        <f>IFERROR(IF($C$6="",VLOOKUP($B18&amp;", "&amp;$C18&amp;"_lc",'Loonkosten werknemer'!$B:$Q,16,FALSE),IF($C$6=0,VLOOKUP($B18&amp;", "&amp;$C18&amp;", "&amp;$D18&amp;"_lc",'Loonkosten werknemer'!$B:$Q,16,FALSE)/$M18,VLOOKUP($B18&amp;", "&amp;$C18&amp;", "&amp;$D18&amp;"_lc",'Loonkosten werknemer'!$B:$Q,$C$6+2,FALSE))),0)</f>
        <v>2950.690000000001</v>
      </c>
      <c r="O18" s="279">
        <f>IFERROR(IF($C$6="",VLOOKUP($B18&amp;", "&amp;$C18&amp;"_uren",'Loonkosten werknemer'!$B:$Q,16,FALSE),IF($C$6=0,ROUND(VLOOKUP($B18&amp;", "&amp;$C18&amp;", "&amp;$D18&amp;"_uren",'Loonkosten werknemer'!$B:$Q,16,FALSE)/$M18,2),VLOOKUP($B18&amp;", "&amp;$C18&amp;", "&amp;$D18&amp;"_uren",'Loonkosten werknemer'!$B:$Q,$C$6+2,FALSE))),0)</f>
        <v>131.05000000000001</v>
      </c>
      <c r="P18" s="279">
        <f t="shared" si="2"/>
        <v>22.515757344524996</v>
      </c>
      <c r="Q18" s="283">
        <f t="shared" si="3"/>
        <v>309.59999999999997</v>
      </c>
      <c r="R18" s="284">
        <f t="shared" si="4"/>
        <v>0.05</v>
      </c>
      <c r="S18" s="284">
        <f t="shared" si="5"/>
        <v>0.8</v>
      </c>
      <c r="T18" s="279">
        <f t="shared" si="6"/>
        <v>82.26</v>
      </c>
      <c r="U18" s="279">
        <f t="shared" si="7"/>
        <v>35.870289326525658</v>
      </c>
      <c r="V18" s="272">
        <f t="shared" si="8"/>
        <v>2.4297411275732319</v>
      </c>
      <c r="W18" s="272">
        <f t="shared" si="9"/>
        <v>4.2555589393443185</v>
      </c>
      <c r="X18" s="279">
        <f t="shared" si="10"/>
        <v>42.555589393443206</v>
      </c>
      <c r="Y18" s="62">
        <f t="shared" si="11"/>
        <v>6.3833384090164804</v>
      </c>
      <c r="Z18" s="279">
        <f t="shared" si="12"/>
        <v>48.938927802459688</v>
      </c>
      <c r="AA18">
        <f t="shared" si="13"/>
        <v>1075.0262010303334</v>
      </c>
      <c r="AB18" t="s">
        <v>654</v>
      </c>
      <c r="AC18" t="s">
        <v>657</v>
      </c>
    </row>
    <row r="19" spans="2:29" x14ac:dyDescent="0.3">
      <c r="B19">
        <v>10</v>
      </c>
      <c r="C19" t="str">
        <f>VLOOKUP($B19,'Contracten'!$B:$D,2,FALSE)</f>
        <v>Stijn Verhoeven, S.</v>
      </c>
      <c r="D19" t="s">
        <v>3</v>
      </c>
      <c r="E19" t="s">
        <v>658</v>
      </c>
      <c r="F19">
        <v>1872</v>
      </c>
      <c r="G19" s="272" t="str">
        <f>IFERROR(VLOOKUP($B19,'FTE Overzicht'!$B:$J,6,FALSE),0)</f>
        <v>36,00</v>
      </c>
      <c r="H19" s="272">
        <f>IFERROR(VLOOKUP($B19,'FTE Overzicht'!$B:$J,7,FALSE),0)</f>
        <v>0</v>
      </c>
      <c r="I19" s="273">
        <f>VLOOKUP($B19,'Contracten'!$B:$AD,17,FALSE)</f>
        <v>0</v>
      </c>
      <c r="J19" s="62">
        <f>VLOOKUP($B19,'Contracten'!$B:$AD,22,FALSE)</f>
        <v>2350</v>
      </c>
      <c r="K19" s="62">
        <f t="shared" si="1"/>
        <v>0</v>
      </c>
      <c r="L19" s="62">
        <f>VLOOKUP($B19,'Contracten'!$B:$AD,21,FALSE)</f>
        <v>15.06</v>
      </c>
      <c r="M19">
        <f>IFERROR(VLOOKUP($B19&amp;", "&amp;$C19&amp;"_lc",'Loonkosten werknemer'!$B:$S,18,FALSE),0)</f>
        <v>6</v>
      </c>
      <c r="N19" s="62">
        <f>IFERROR(IF($C$6="",VLOOKUP($B19&amp;", "&amp;$C19&amp;"_lc",'Loonkosten werknemer'!$B:$Q,16,FALSE),IF($C$6=0,VLOOKUP($B19&amp;", "&amp;$C19&amp;", "&amp;$D19&amp;"_lc",'Loonkosten werknemer'!$B:$Q,16,FALSE)/$M19,VLOOKUP($B19&amp;", "&amp;$C19&amp;", "&amp;$D19&amp;"_lc",'Loonkosten werknemer'!$B:$Q,$C$6+2,FALSE))),0)</f>
        <v>5243.33</v>
      </c>
      <c r="O19" s="279">
        <f>IFERROR(IF($C$6="",VLOOKUP($B19&amp;", "&amp;$C19&amp;"_uren",'Loonkosten werknemer'!$B:$Q,16,FALSE),IF($C$6=0,ROUND(VLOOKUP($B19&amp;", "&amp;$C19&amp;", "&amp;$D19&amp;"_uren",'Loonkosten werknemer'!$B:$Q,16,FALSE)/$M19,2),VLOOKUP($B19&amp;", "&amp;$C19&amp;", "&amp;$D19&amp;"_uren",'Loonkosten werknemer'!$B:$Q,$C$6+2,FALSE))),0)</f>
        <v>243</v>
      </c>
      <c r="P19" s="279">
        <f t="shared" si="2"/>
        <v>21.577489711934156</v>
      </c>
      <c r="Q19" s="283">
        <f t="shared" si="3"/>
        <v>309.59999999999997</v>
      </c>
      <c r="R19" s="284">
        <f t="shared" si="4"/>
        <v>0.05</v>
      </c>
      <c r="S19" s="284">
        <f t="shared" si="5"/>
        <v>0.8</v>
      </c>
      <c r="T19" s="279">
        <f t="shared" si="6"/>
        <v>152.53</v>
      </c>
      <c r="U19" s="279">
        <f t="shared" si="7"/>
        <v>34.375729364715134</v>
      </c>
      <c r="V19" s="272">
        <f t="shared" si="8"/>
        <v>2.4297411275732319</v>
      </c>
      <c r="W19" s="272">
        <f t="shared" si="9"/>
        <v>4.0894967213653715</v>
      </c>
      <c r="X19" s="279">
        <f t="shared" si="10"/>
        <v>40.894967213653736</v>
      </c>
      <c r="Y19" s="62">
        <f t="shared" si="11"/>
        <v>6.1342450820480598</v>
      </c>
      <c r="Z19" s="279">
        <f t="shared" si="12"/>
        <v>47.029212295701797</v>
      </c>
      <c r="AA19">
        <f t="shared" si="13"/>
        <v>1930.0357514633956</v>
      </c>
      <c r="AB19" t="s">
        <v>646</v>
      </c>
      <c r="AC19" t="s">
        <v>653</v>
      </c>
    </row>
    <row r="20" spans="2:29" x14ac:dyDescent="0.3">
      <c r="B20">
        <v>11</v>
      </c>
      <c r="C20" t="str">
        <f>VLOOKUP($B20,'Contracten'!$B:$D,2,FALSE)</f>
        <v>Wijnand Post, W.A.</v>
      </c>
      <c r="D20" t="s">
        <v>3</v>
      </c>
      <c r="E20" t="s">
        <v>655</v>
      </c>
      <c r="F20">
        <v>1872</v>
      </c>
      <c r="G20" s="272" t="str">
        <f>IFERROR(VLOOKUP($B20,'FTE Overzicht'!$B:$J,6,FALSE),0)</f>
        <v>36,00</v>
      </c>
      <c r="H20" s="272">
        <f>IFERROR(VLOOKUP($B20,'FTE Overzicht'!$B:$J,7,FALSE),0)</f>
        <v>36</v>
      </c>
      <c r="I20" s="273">
        <f>VLOOKUP($B20,'Contracten'!$B:$AD,17,FALSE)</f>
        <v>100</v>
      </c>
      <c r="J20" s="62">
        <f>VLOOKUP($B20,'Contracten'!$B:$AD,22,FALSE)</f>
        <v>2230</v>
      </c>
      <c r="K20" s="62">
        <f t="shared" si="1"/>
        <v>2230</v>
      </c>
      <c r="L20" s="62">
        <f>VLOOKUP($B20,'Contracten'!$B:$AD,21,FALSE)</f>
        <v>14.29</v>
      </c>
      <c r="M20">
        <f>IFERROR(VLOOKUP($B20&amp;", "&amp;$C20&amp;"_lc",'Loonkosten werknemer'!$B:$S,18,FALSE),0)</f>
        <v>6</v>
      </c>
      <c r="N20" s="62">
        <f>IFERROR(IF($C$6="",VLOOKUP($B20&amp;", "&amp;$C20&amp;"_lc",'Loonkosten werknemer'!$B:$Q,16,FALSE),IF($C$6=0,VLOOKUP($B20&amp;", "&amp;$C20&amp;", "&amp;$D20&amp;"_lc",'Loonkosten werknemer'!$B:$Q,16,FALSE)/$M20,VLOOKUP($B20&amp;", "&amp;$C20&amp;", "&amp;$D20&amp;"_lc",'Loonkosten werknemer'!$B:$Q,$C$6+2,FALSE))),0)</f>
        <v>19071.739999999998</v>
      </c>
      <c r="O20" s="279">
        <f>IFERROR(IF($C$6="",VLOOKUP($B20&amp;", "&amp;$C20&amp;"_uren",'Loonkosten werknemer'!$B:$Q,16,FALSE),IF($C$6=0,ROUND(VLOOKUP($B20&amp;", "&amp;$C20&amp;", "&amp;$D20&amp;"_uren",'Loonkosten werknemer'!$B:$Q,16,FALSE)/$M20,2),VLOOKUP($B20&amp;", "&amp;$C20&amp;", "&amp;$D20&amp;"_uren",'Loonkosten werknemer'!$B:$Q,$C$6+2,FALSE))),0)</f>
        <v>953.79999999999984</v>
      </c>
      <c r="P20" s="279">
        <f t="shared" si="2"/>
        <v>19.995533654854267</v>
      </c>
      <c r="Q20" s="283">
        <f t="shared" si="3"/>
        <v>309.59999999999997</v>
      </c>
      <c r="R20" s="284">
        <f t="shared" si="4"/>
        <v>0.05</v>
      </c>
      <c r="S20" s="284">
        <f t="shared" si="5"/>
        <v>0.8</v>
      </c>
      <c r="T20" s="279">
        <f t="shared" si="6"/>
        <v>598.69000000000005</v>
      </c>
      <c r="U20" s="279">
        <f t="shared" si="7"/>
        <v>31.855785130869059</v>
      </c>
      <c r="V20" s="272">
        <f t="shared" si="8"/>
        <v>2.4297411275732319</v>
      </c>
      <c r="W20" s="272">
        <f t="shared" si="9"/>
        <v>3.8095029176046964</v>
      </c>
      <c r="X20" s="279">
        <f t="shared" si="10"/>
        <v>38.095029176046985</v>
      </c>
      <c r="Y20" s="62">
        <f t="shared" si="11"/>
        <v>5.7142543764070473</v>
      </c>
      <c r="Z20" s="279">
        <f t="shared" si="12"/>
        <v>43.809283552454033</v>
      </c>
      <c r="AA20">
        <f t="shared" si="13"/>
        <v>7156.4399700187096</v>
      </c>
      <c r="AB20" t="s">
        <v>659</v>
      </c>
      <c r="AC20" t="s">
        <v>653</v>
      </c>
    </row>
    <row r="21" spans="2:29" x14ac:dyDescent="0.3">
      <c r="B21">
        <v>13</v>
      </c>
      <c r="C21" t="str">
        <f>VLOOKUP($B21,'Contracten'!$B:$D,2,FALSE)</f>
        <v>Jojanneke Hamersma, J.</v>
      </c>
      <c r="D21" t="s">
        <v>3</v>
      </c>
      <c r="E21" t="s">
        <v>655</v>
      </c>
      <c r="F21">
        <v>1872</v>
      </c>
      <c r="G21" s="272" t="str">
        <f>IFERROR(VLOOKUP($B21,'FTE Overzicht'!$B:$J,6,FALSE),0)</f>
        <v>36,00</v>
      </c>
      <c r="H21" s="272">
        <f>IFERROR(VLOOKUP($B21,'FTE Overzicht'!$B:$J,7,FALSE),0)</f>
        <v>24</v>
      </c>
      <c r="I21" s="273">
        <f>VLOOKUP($B21,'Contracten'!$B:$AD,17,FALSE)</f>
        <v>66.67</v>
      </c>
      <c r="J21" s="62">
        <f>VLOOKUP($B21,'Contracten'!$B:$AD,22,FALSE)</f>
        <v>1775</v>
      </c>
      <c r="K21" s="62">
        <f t="shared" si="1"/>
        <v>1183.3925000000002</v>
      </c>
      <c r="L21" s="62">
        <f>VLOOKUP($B21,'Contracten'!$B:$AD,21,FALSE)</f>
        <v>11.38</v>
      </c>
      <c r="M21">
        <f>IFERROR(VLOOKUP($B21&amp;", "&amp;$C21&amp;"_lc",'Loonkosten werknemer'!$B:$S,18,FALSE),0)</f>
        <v>5</v>
      </c>
      <c r="N21" s="62">
        <f>IFERROR(IF($C$6="",VLOOKUP($B21&amp;", "&amp;$C21&amp;"_lc",'Loonkosten werknemer'!$B:$Q,16,FALSE),IF($C$6=0,VLOOKUP($B21&amp;", "&amp;$C21&amp;", "&amp;$D21&amp;"_lc",'Loonkosten werknemer'!$B:$Q,16,FALSE)/$M21,VLOOKUP($B21&amp;", "&amp;$C21&amp;", "&amp;$D21&amp;"_lc",'Loonkosten werknemer'!$B:$Q,$C$6+2,FALSE))),0)</f>
        <v>8216.8000000000011</v>
      </c>
      <c r="O21" s="279">
        <f>IFERROR(IF($C$6="",VLOOKUP($B21&amp;", "&amp;$C21&amp;"_uren",'Loonkosten werknemer'!$B:$Q,16,FALSE),IF($C$6=0,ROUND(VLOOKUP($B21&amp;", "&amp;$C21&amp;", "&amp;$D21&amp;"_uren",'Loonkosten werknemer'!$B:$Q,16,FALSE)/$M21,2),VLOOKUP($B21&amp;", "&amp;$C21&amp;", "&amp;$D21&amp;"_uren",'Loonkosten werknemer'!$B:$Q,$C$6+2,FALSE))),0)</f>
        <v>510.4</v>
      </c>
      <c r="P21" s="279">
        <f t="shared" si="2"/>
        <v>16.098746081504704</v>
      </c>
      <c r="Q21" s="283">
        <f t="shared" si="3"/>
        <v>309.59999999999997</v>
      </c>
      <c r="R21" s="284">
        <f t="shared" si="4"/>
        <v>0.05</v>
      </c>
      <c r="S21" s="284">
        <f t="shared" si="5"/>
        <v>0.8</v>
      </c>
      <c r="T21" s="279">
        <f t="shared" si="6"/>
        <v>320.37</v>
      </c>
      <c r="U21" s="279">
        <f t="shared" si="7"/>
        <v>25.647844679589227</v>
      </c>
      <c r="V21" s="272">
        <f t="shared" si="8"/>
        <v>2.4297411275732319</v>
      </c>
      <c r="W21" s="272">
        <f t="shared" si="9"/>
        <v>3.1197317563513849</v>
      </c>
      <c r="X21" s="279">
        <f t="shared" si="10"/>
        <v>31.197317563513842</v>
      </c>
      <c r="Y21" s="62">
        <f t="shared" si="11"/>
        <v>4.6795976345270764</v>
      </c>
      <c r="Z21" s="279">
        <f t="shared" si="12"/>
        <v>35.876915198040919</v>
      </c>
      <c r="AA21">
        <f t="shared" si="13"/>
        <v>3277.0873219963687</v>
      </c>
      <c r="AB21" t="s">
        <v>654</v>
      </c>
      <c r="AC21" t="s">
        <v>653</v>
      </c>
    </row>
    <row r="22" spans="2:29" x14ac:dyDescent="0.3">
      <c r="B22">
        <v>14</v>
      </c>
      <c r="C22" t="str">
        <f>VLOOKUP($B22,'Contracten'!$B:$D,2,FALSE)</f>
        <v xml:space="preserve">Danny Nijland, </v>
      </c>
      <c r="D22" t="s">
        <v>3</v>
      </c>
      <c r="E22" t="s">
        <v>640</v>
      </c>
      <c r="F22">
        <v>1872</v>
      </c>
      <c r="G22" s="272" t="str">
        <f>IFERROR(VLOOKUP($B22,'FTE Overzicht'!$B:$J,6,FALSE),0)</f>
        <v>36,00</v>
      </c>
      <c r="H22" s="272">
        <f>IFERROR(VLOOKUP($B22,'FTE Overzicht'!$B:$J,7,FALSE),0)</f>
        <v>36</v>
      </c>
      <c r="I22" s="273">
        <f>VLOOKUP($B22,'Contracten'!$B:$AD,17,FALSE)</f>
        <v>100</v>
      </c>
      <c r="J22" s="62">
        <f>VLOOKUP($B22,'Contracten'!$B:$AD,22,FALSE)</f>
        <v>1701</v>
      </c>
      <c r="K22" s="62">
        <f t="shared" si="1"/>
        <v>1701</v>
      </c>
      <c r="L22" s="62">
        <f>VLOOKUP($B22,'Contracten'!$B:$AD,21,FALSE)</f>
        <v>10.9</v>
      </c>
      <c r="M22">
        <f>IFERROR(VLOOKUP($B22&amp;", "&amp;$C22&amp;"_lc",'Loonkosten werknemer'!$B:$S,18,FALSE),0)</f>
        <v>4</v>
      </c>
      <c r="N22" s="62">
        <f>IFERROR(IF($C$6="",VLOOKUP($B22&amp;", "&amp;$C22&amp;"_lc",'Loonkosten werknemer'!$B:$Q,16,FALSE),IF($C$6=0,VLOOKUP($B22&amp;", "&amp;$C22&amp;", "&amp;$D22&amp;"_lc",'Loonkosten werknemer'!$B:$Q,16,FALSE)/$M22,VLOOKUP($B22&amp;", "&amp;$C22&amp;", "&amp;$D22&amp;"_lc",'Loonkosten werknemer'!$B:$Q,$C$6+2,FALSE))),0)</f>
        <v>9715.5</v>
      </c>
      <c r="O22" s="279">
        <f>IFERROR(IF($C$6="",VLOOKUP($B22&amp;", "&amp;$C22&amp;"_uren",'Loonkosten werknemer'!$B:$Q,16,FALSE),IF($C$6=0,ROUND(VLOOKUP($B22&amp;", "&amp;$C22&amp;", "&amp;$D22&amp;"_uren",'Loonkosten werknemer'!$B:$Q,16,FALSE)/$M22,2),VLOOKUP($B22&amp;", "&amp;$C22&amp;", "&amp;$D22&amp;"_uren",'Loonkosten werknemer'!$B:$Q,$C$6+2,FALSE))),0)</f>
        <v>619.20000000000005</v>
      </c>
      <c r="P22" s="279">
        <f t="shared" si="2"/>
        <v>15.690406976744185</v>
      </c>
      <c r="Q22" s="283">
        <f t="shared" si="3"/>
        <v>309.59999999999997</v>
      </c>
      <c r="R22" s="284">
        <f t="shared" si="4"/>
        <v>0.05</v>
      </c>
      <c r="S22" s="284">
        <f t="shared" si="5"/>
        <v>0.8</v>
      </c>
      <c r="T22" s="279">
        <f t="shared" si="6"/>
        <v>388.67</v>
      </c>
      <c r="U22" s="279">
        <f t="shared" si="7"/>
        <v>24.996783904083156</v>
      </c>
      <c r="V22" s="272">
        <f t="shared" si="8"/>
        <v>2.4297411275732319</v>
      </c>
      <c r="W22" s="272">
        <f t="shared" si="9"/>
        <v>3.0473916701840409</v>
      </c>
      <c r="X22" s="279">
        <f t="shared" si="10"/>
        <v>30.47391670184043</v>
      </c>
      <c r="Y22" s="62">
        <f t="shared" si="11"/>
        <v>4.571087505276064</v>
      </c>
      <c r="Z22" s="279">
        <f t="shared" si="12"/>
        <v>35.045004207116492</v>
      </c>
      <c r="AA22">
        <f t="shared" si="13"/>
        <v>3905.4417851799667</v>
      </c>
      <c r="AB22" t="s">
        <v>654</v>
      </c>
      <c r="AC22" t="s">
        <v>653</v>
      </c>
    </row>
    <row r="23" spans="2:29" x14ac:dyDescent="0.3">
      <c r="B23">
        <v>15</v>
      </c>
      <c r="C23" t="str">
        <f>VLOOKUP($B23,'Contracten'!$B:$D,2,FALSE)</f>
        <v xml:space="preserve">Jorien Seitsema, </v>
      </c>
      <c r="D23" t="s">
        <v>3</v>
      </c>
      <c r="E23" t="s">
        <v>640</v>
      </c>
      <c r="F23">
        <v>1872</v>
      </c>
      <c r="G23" s="272" t="str">
        <f>IFERROR(VLOOKUP($B23,'FTE Overzicht'!$B:$J,6,FALSE),0)</f>
        <v>36,00</v>
      </c>
      <c r="H23" s="272">
        <f>IFERROR(VLOOKUP($B23,'FTE Overzicht'!$B:$J,7,FALSE),0)</f>
        <v>15</v>
      </c>
      <c r="I23" s="273">
        <f>VLOOKUP($B23,'Contracten'!$B:$AD,17,FALSE)</f>
        <v>41.67</v>
      </c>
      <c r="J23" s="62">
        <f>VLOOKUP($B23,'Contracten'!$B:$AD,22,FALSE)</f>
        <v>1701</v>
      </c>
      <c r="K23" s="62">
        <f t="shared" si="1"/>
        <v>708.80669999999998</v>
      </c>
      <c r="L23" s="62">
        <f>VLOOKUP($B23,'Contracten'!$B:$AD,21,FALSE)</f>
        <v>10.9</v>
      </c>
      <c r="M23">
        <f>IFERROR(VLOOKUP($B23&amp;", "&amp;$C23&amp;"_lc",'Loonkosten werknemer'!$B:$S,18,FALSE),0)</f>
        <v>5</v>
      </c>
      <c r="N23" s="62">
        <f>IFERROR(IF($C$6="",VLOOKUP($B23&amp;", "&amp;$C23&amp;"_lc",'Loonkosten werknemer'!$B:$Q,16,FALSE),IF($C$6=0,VLOOKUP($B23&amp;", "&amp;$C23&amp;", "&amp;$D23&amp;"_lc",'Loonkosten werknemer'!$B:$Q,16,FALSE)/$M23,VLOOKUP($B23&amp;", "&amp;$C23&amp;", "&amp;$D23&amp;"_lc",'Loonkosten werknemer'!$B:$Q,$C$6+2,FALSE))),0)</f>
        <v>4696.6399999999994</v>
      </c>
      <c r="O23" s="279">
        <f>IFERROR(IF($C$6="",VLOOKUP($B23&amp;", "&amp;$C23&amp;"_uren",'Loonkosten werknemer'!$B:$Q,16,FALSE),IF($C$6=0,ROUND(VLOOKUP($B23&amp;", "&amp;$C23&amp;", "&amp;$D23&amp;"_uren",'Loonkosten werknemer'!$B:$Q,16,FALSE)/$M23,2),VLOOKUP($B23&amp;", "&amp;$C23&amp;", "&amp;$D23&amp;"_uren",'Loonkosten werknemer'!$B:$Q,$C$6+2,FALSE))),0)</f>
        <v>294</v>
      </c>
      <c r="P23" s="279">
        <f t="shared" si="2"/>
        <v>15.974965986394556</v>
      </c>
      <c r="Q23" s="283">
        <f t="shared" si="3"/>
        <v>309.59999999999997</v>
      </c>
      <c r="R23" s="284">
        <f t="shared" si="4"/>
        <v>0.05</v>
      </c>
      <c r="S23" s="284">
        <f t="shared" si="5"/>
        <v>0.8</v>
      </c>
      <c r="T23" s="279">
        <f t="shared" si="6"/>
        <v>184.54</v>
      </c>
      <c r="U23" s="279">
        <f t="shared" si="7"/>
        <v>25.450525631299445</v>
      </c>
      <c r="V23" s="272">
        <f t="shared" si="8"/>
        <v>2.4297411275732319</v>
      </c>
      <c r="W23" s="272">
        <f t="shared" si="9"/>
        <v>3.0978074176525183</v>
      </c>
      <c r="X23" s="279">
        <f t="shared" si="10"/>
        <v>30.978074176525197</v>
      </c>
      <c r="Y23" s="62">
        <f t="shared" si="11"/>
        <v>4.6467111264787793</v>
      </c>
      <c r="Z23" s="279">
        <f t="shared" si="12"/>
        <v>35.624785303003975</v>
      </c>
      <c r="AA23">
        <f t="shared" si="13"/>
        <v>1877.5578798163538</v>
      </c>
      <c r="AB23" t="s">
        <v>646</v>
      </c>
      <c r="AC23" t="s">
        <v>653</v>
      </c>
    </row>
    <row r="24" spans="2:29" x14ac:dyDescent="0.3">
      <c r="B24">
        <v>16</v>
      </c>
      <c r="C24" t="str">
        <f>VLOOKUP($B24,'Contracten'!$B:$D,2,FALSE)</f>
        <v>Jori Heideman, J.K.M.</v>
      </c>
      <c r="D24" t="s">
        <v>3</v>
      </c>
      <c r="E24" t="s">
        <v>663</v>
      </c>
      <c r="F24">
        <v>1872</v>
      </c>
      <c r="G24" s="272" t="str">
        <f>IFERROR(VLOOKUP($B24,'FTE Overzicht'!$B:$J,6,FALSE),0)</f>
        <v>36,00</v>
      </c>
      <c r="H24" s="272">
        <f>IFERROR(VLOOKUP($B24,'FTE Overzicht'!$B:$J,7,FALSE),0)</f>
        <v>36</v>
      </c>
      <c r="I24" s="273">
        <f>VLOOKUP($B24,'Contracten'!$B:$AD,17,FALSE)</f>
        <v>100</v>
      </c>
      <c r="J24" s="62">
        <f>VLOOKUP($B24,'Contracten'!$B:$AD,22,FALSE)</f>
        <v>3650</v>
      </c>
      <c r="K24" s="62">
        <f t="shared" si="1"/>
        <v>3650</v>
      </c>
      <c r="L24" s="62">
        <f>VLOOKUP($B24,'Contracten'!$B:$AD,21,FALSE)</f>
        <v>23.4</v>
      </c>
      <c r="M24">
        <f>IFERROR(VLOOKUP($B24&amp;", "&amp;$C24&amp;"_lc",'Loonkosten werknemer'!$B:$S,18,FALSE),0)</f>
        <v>4</v>
      </c>
      <c r="N24" s="62">
        <f>IFERROR(IF($C$6="",VLOOKUP($B24&amp;", "&amp;$C24&amp;"_lc",'Loonkosten werknemer'!$B:$Q,16,FALSE),IF($C$6=0,VLOOKUP($B24&amp;", "&amp;$C24&amp;", "&amp;$D24&amp;"_lc",'Loonkosten werknemer'!$B:$Q,16,FALSE)/$M24,VLOOKUP($B24&amp;", "&amp;$C24&amp;", "&amp;$D24&amp;"_lc",'Loonkosten werknemer'!$B:$Q,$C$6+2,FALSE))),0)</f>
        <v>21534.5</v>
      </c>
      <c r="O24" s="279">
        <f>IFERROR(IF($C$6="",VLOOKUP($B24&amp;", "&amp;$C24&amp;"_uren",'Loonkosten werknemer'!$B:$Q,16,FALSE),IF($C$6=0,ROUND(VLOOKUP($B24&amp;", "&amp;$C24&amp;", "&amp;$D24&amp;"_uren",'Loonkosten werknemer'!$B:$Q,16,FALSE)/$M24,2),VLOOKUP($B24&amp;", "&amp;$C24&amp;", "&amp;$D24&amp;"_uren",'Loonkosten werknemer'!$B:$Q,$C$6+2,FALSE))),0)</f>
        <v>645.6</v>
      </c>
      <c r="P24" s="279">
        <f t="shared" si="2"/>
        <v>33.35579306071871</v>
      </c>
      <c r="Q24" s="283">
        <f t="shared" si="3"/>
        <v>309.59999999999997</v>
      </c>
      <c r="R24" s="284">
        <f t="shared" si="4"/>
        <v>0.05</v>
      </c>
      <c r="S24" s="284">
        <f t="shared" si="5"/>
        <v>0.8</v>
      </c>
      <c r="T24" s="279">
        <f t="shared" si="6"/>
        <v>405.24</v>
      </c>
      <c r="U24" s="279">
        <f t="shared" si="7"/>
        <v>53.14011450004935</v>
      </c>
      <c r="V24" s="272">
        <f t="shared" si="8"/>
        <v>2.4297411275732319</v>
      </c>
      <c r="W24" s="272">
        <f t="shared" si="9"/>
        <v>6.1744284030691716</v>
      </c>
      <c r="X24" s="279">
        <f t="shared" si="10"/>
        <v>61.744284030691752</v>
      </c>
      <c r="Y24" s="62">
        <f t="shared" si="11"/>
        <v>9.2616426046037628</v>
      </c>
      <c r="Z24" s="279">
        <f t="shared" si="12"/>
        <v>71.005926635295509</v>
      </c>
      <c r="AA24">
        <f t="shared" si="13"/>
        <v>7239.9417096871566</v>
      </c>
      <c r="AB24" t="s">
        <v>654</v>
      </c>
      <c r="AC24" t="s">
        <v>653</v>
      </c>
    </row>
    <row r="25" spans="2:29" x14ac:dyDescent="0.3">
      <c r="B25">
        <v>17</v>
      </c>
      <c r="C25" t="str">
        <f>VLOOKUP($B25,'Contracten'!$B:$D,2,FALSE)</f>
        <v xml:space="preserve">Tom Haarlen, </v>
      </c>
      <c r="D25" t="s">
        <v>3</v>
      </c>
      <c r="E25" t="s">
        <v>664</v>
      </c>
      <c r="F25">
        <v>1872</v>
      </c>
      <c r="G25" s="272" t="str">
        <f>IFERROR(VLOOKUP($B25,'FTE Overzicht'!$B:$J,6,FALSE),0)</f>
        <v>36,00</v>
      </c>
      <c r="H25" s="272">
        <f>IFERROR(VLOOKUP($B25,'FTE Overzicht'!$B:$J,7,FALSE),0)</f>
        <v>0</v>
      </c>
      <c r="I25" s="273">
        <f>VLOOKUP($B25,'Contracten'!$B:$AD,17,FALSE)</f>
        <v>0</v>
      </c>
      <c r="J25" s="62">
        <f>VLOOKUP($B25,'Contracten'!$B:$AD,22,FALSE)</f>
        <v>1020.6</v>
      </c>
      <c r="K25" s="62">
        <f t="shared" si="1"/>
        <v>0</v>
      </c>
      <c r="L25" s="62">
        <f>VLOOKUP($B25,'Contracten'!$B:$AD,21,FALSE)</f>
        <v>6.54</v>
      </c>
      <c r="M25">
        <f>IFERROR(VLOOKUP($B25&amp;", "&amp;$C25&amp;"_lc",'Loonkosten werknemer'!$B:$S,18,FALSE),0)</f>
        <v>3</v>
      </c>
      <c r="N25" s="62">
        <f>IFERROR(IF($C$6="",VLOOKUP($B25&amp;", "&amp;$C25&amp;"_lc",'Loonkosten werknemer'!$B:$Q,16,FALSE),IF($C$6=0,VLOOKUP($B25&amp;", "&amp;$C25&amp;", "&amp;$D25&amp;"_lc",'Loonkosten werknemer'!$B:$Q,16,FALSE)/$M25,VLOOKUP($B25&amp;", "&amp;$C25&amp;", "&amp;$D25&amp;"_lc",'Loonkosten werknemer'!$B:$Q,$C$6+2,FALSE))),0)</f>
        <v>808.51</v>
      </c>
      <c r="O25" s="279">
        <f>IFERROR(IF($C$6="",VLOOKUP($B25&amp;", "&amp;$C25&amp;"_uren",'Loonkosten werknemer'!$B:$Q,16,FALSE),IF($C$6=0,ROUND(VLOOKUP($B25&amp;", "&amp;$C25&amp;", "&amp;$D25&amp;"_uren",'Loonkosten werknemer'!$B:$Q,16,FALSE)/$M25,2),VLOOKUP($B25&amp;", "&amp;$C25&amp;", "&amp;$D25&amp;"_uren",'Loonkosten werknemer'!$B:$Q,$C$6+2,FALSE))),0)</f>
        <v>79</v>
      </c>
      <c r="P25" s="279">
        <f t="shared" si="2"/>
        <v>10.234303797468355</v>
      </c>
      <c r="Q25" s="283">
        <f t="shared" si="3"/>
        <v>309.59999999999997</v>
      </c>
      <c r="R25" s="284">
        <f t="shared" si="4"/>
        <v>0.05</v>
      </c>
      <c r="S25" s="284">
        <f t="shared" si="5"/>
        <v>0.8</v>
      </c>
      <c r="T25" s="279">
        <f t="shared" si="6"/>
        <v>49.59</v>
      </c>
      <c r="U25" s="279">
        <f t="shared" si="7"/>
        <v>16.303891913692276</v>
      </c>
      <c r="V25" s="272">
        <f t="shared" si="8"/>
        <v>2.4297411275732319</v>
      </c>
      <c r="W25" s="272">
        <f t="shared" si="9"/>
        <v>2.0815147823628344</v>
      </c>
      <c r="X25" s="279">
        <f t="shared" si="10"/>
        <v>20.81514782362834</v>
      </c>
      <c r="Y25" s="62">
        <f t="shared" si="11"/>
        <v>3.1222721735442511</v>
      </c>
      <c r="Z25" s="279">
        <f t="shared" si="12"/>
        <v>23.93741999717259</v>
      </c>
      <c r="AA25">
        <f t="shared" si="13"/>
        <v>378.54665765978899</v>
      </c>
      <c r="AB25" t="s">
        <v>666</v>
      </c>
      <c r="AC25" t="s">
        <v>653</v>
      </c>
    </row>
    <row r="26" spans="2:29" x14ac:dyDescent="0.3">
      <c r="B26">
        <v>18</v>
      </c>
      <c r="C26" t="str">
        <f>VLOOKUP($B26,'Contracten'!$B:$D,2,FALSE)</f>
        <v xml:space="preserve">Marit Kluitsma, </v>
      </c>
      <c r="D26" t="s">
        <v>3</v>
      </c>
      <c r="E26" t="s">
        <v>667</v>
      </c>
      <c r="F26">
        <v>1872</v>
      </c>
      <c r="G26" s="272" t="str">
        <f>IFERROR(VLOOKUP($B26,'FTE Overzicht'!$B:$J,6,FALSE),0)</f>
        <v>36,00</v>
      </c>
      <c r="H26" s="272">
        <f>IFERROR(VLOOKUP($B26,'FTE Overzicht'!$B:$J,7,FALSE),0)</f>
        <v>36</v>
      </c>
      <c r="I26" s="273">
        <f>VLOOKUP($B26,'Contracten'!$B:$AD,17,FALSE)</f>
        <v>100</v>
      </c>
      <c r="J26" s="62">
        <f>VLOOKUP($B26,'Contracten'!$B:$AD,22,FALSE)</f>
        <v>0</v>
      </c>
      <c r="K26" s="62">
        <f t="shared" si="1"/>
        <v>0</v>
      </c>
      <c r="L26" s="62">
        <f>VLOOKUP($B26,'Contracten'!$B:$AD,21,FALSE)</f>
        <v>0</v>
      </c>
      <c r="M26">
        <f>IFERROR(VLOOKUP($B26&amp;", "&amp;$C26&amp;"_lc",'Loonkosten werknemer'!$B:$S,18,FALSE),0)</f>
        <v>4</v>
      </c>
      <c r="N26" s="62">
        <f>IFERROR(IF($C$6="",VLOOKUP($B26&amp;", "&amp;$C26&amp;"_lc",'Loonkosten werknemer'!$B:$Q,16,FALSE),IF($C$6=0,VLOOKUP($B26&amp;", "&amp;$C26&amp;", "&amp;$D26&amp;"_lc",'Loonkosten werknemer'!$B:$Q,16,FALSE)/$M26,VLOOKUP($B26&amp;", "&amp;$C26&amp;", "&amp;$D26&amp;"_lc",'Loonkosten werknemer'!$B:$Q,$C$6+2,FALSE))),0)</f>
        <v>427.90999999999997</v>
      </c>
      <c r="O26" s="279">
        <f>IFERROR(IF($C$6="",VLOOKUP($B26&amp;", "&amp;$C26&amp;"_uren",'Loonkosten werknemer'!$B:$Q,16,FALSE),IF($C$6=0,ROUND(VLOOKUP($B26&amp;", "&amp;$C26&amp;", "&amp;$D26&amp;"_uren",'Loonkosten werknemer'!$B:$Q,16,FALSE)/$M26,2),VLOOKUP($B26&amp;", "&amp;$C26&amp;", "&amp;$D26&amp;"_uren",'Loonkosten werknemer'!$B:$Q,$C$6+2,FALSE))),0)</f>
        <v>648.6</v>
      </c>
      <c r="P26" s="279">
        <f t="shared" si="2"/>
        <v>0.65974406413814357</v>
      </c>
      <c r="Q26" s="283">
        <f t="shared" si="3"/>
        <v>309.59999999999997</v>
      </c>
      <c r="R26" s="284">
        <f t="shared" si="4"/>
        <v>0.05</v>
      </c>
      <c r="S26" s="284">
        <f t="shared" si="5"/>
        <v>0.8</v>
      </c>
      <c r="T26" s="279">
        <f t="shared" si="6"/>
        <v>407.12</v>
      </c>
      <c r="U26" s="279">
        <f t="shared" si="7"/>
        <v>1.0510660247592847</v>
      </c>
      <c r="V26" s="272">
        <f t="shared" si="8"/>
        <v>2.4297411275732319</v>
      </c>
      <c r="W26" s="272">
        <f t="shared" si="9"/>
        <v>0.38675635025916844</v>
      </c>
      <c r="X26" s="279">
        <f t="shared" si="10"/>
        <v>3.8675635025916852</v>
      </c>
      <c r="Y26" s="62">
        <f t="shared" si="11"/>
        <v>0.58013452538875276</v>
      </c>
      <c r="Z26" s="279">
        <f t="shared" si="12"/>
        <v>4.4476980279804383</v>
      </c>
      <c r="AA26">
        <f t="shared" si="13"/>
        <v>1382.8368211513957</v>
      </c>
      <c r="AB26" t="s">
        <v>646</v>
      </c>
      <c r="AC26" t="s">
        <v>657</v>
      </c>
    </row>
    <row r="27" spans="2:29" x14ac:dyDescent="0.3">
      <c r="B27">
        <v>19</v>
      </c>
      <c r="C27" t="str">
        <f>VLOOKUP($B27,'Contracten'!$B:$D,2,FALSE)</f>
        <v>Marga Brinkhuis, M.J.B.</v>
      </c>
      <c r="D27" t="s">
        <v>3</v>
      </c>
      <c r="E27" t="s">
        <v>663</v>
      </c>
      <c r="F27">
        <v>1872</v>
      </c>
      <c r="G27" s="272" t="str">
        <f>IFERROR(VLOOKUP($B27,'FTE Overzicht'!$B:$J,6,FALSE),0)</f>
        <v>36,00</v>
      </c>
      <c r="H27" s="272">
        <f>IFERROR(VLOOKUP($B27,'FTE Overzicht'!$B:$J,7,FALSE),0)</f>
        <v>18</v>
      </c>
      <c r="I27" s="273">
        <f>VLOOKUP($B27,'Contracten'!$B:$AD,17,FALSE)</f>
        <v>50</v>
      </c>
      <c r="J27" s="62">
        <f>VLOOKUP($B27,'Contracten'!$B:$AD,22,FALSE)</f>
        <v>3300</v>
      </c>
      <c r="K27" s="62">
        <f t="shared" si="1"/>
        <v>1650</v>
      </c>
      <c r="L27" s="62">
        <f>VLOOKUP($B27,'Contracten'!$B:$AD,21,FALSE)</f>
        <v>21.15</v>
      </c>
      <c r="M27">
        <f>IFERROR(VLOOKUP($B27&amp;", "&amp;$C27&amp;"_lc",'Loonkosten werknemer'!$B:$S,18,FALSE),0)</f>
        <v>3</v>
      </c>
      <c r="N27" s="62">
        <f>IFERROR(IF($C$6="",VLOOKUP($B27&amp;", "&amp;$C27&amp;"_lc",'Loonkosten werknemer'!$B:$Q,16,FALSE),IF($C$6=0,VLOOKUP($B27&amp;", "&amp;$C27&amp;", "&amp;$D27&amp;"_lc",'Loonkosten werknemer'!$B:$Q,16,FALSE)/$M27,VLOOKUP($B27&amp;", "&amp;$C27&amp;", "&amp;$D27&amp;"_lc",'Loonkosten werknemer'!$B:$Q,$C$6+2,FALSE))),0)</f>
        <v>8330.67</v>
      </c>
      <c r="O27" s="279">
        <f>IFERROR(IF($C$6="",VLOOKUP($B27&amp;", "&amp;$C27&amp;"_uren",'Loonkosten werknemer'!$B:$Q,16,FALSE),IF($C$6=0,ROUND(VLOOKUP($B27&amp;", "&amp;$C27&amp;", "&amp;$D27&amp;"_uren",'Loonkosten werknemer'!$B:$Q,16,FALSE)/$M27,2),VLOOKUP($B27&amp;", "&amp;$C27&amp;", "&amp;$D27&amp;"_uren",'Loonkosten werknemer'!$B:$Q,$C$6+2,FALSE))),0)</f>
        <v>254</v>
      </c>
      <c r="P27" s="279">
        <f t="shared" si="2"/>
        <v>32.797913385826774</v>
      </c>
      <c r="Q27" s="283">
        <f t="shared" si="3"/>
        <v>309.59999999999997</v>
      </c>
      <c r="R27" s="284">
        <f t="shared" si="4"/>
        <v>0.05</v>
      </c>
      <c r="S27" s="284">
        <f t="shared" si="5"/>
        <v>0.8</v>
      </c>
      <c r="T27" s="279">
        <f t="shared" si="6"/>
        <v>159.43</v>
      </c>
      <c r="U27" s="279">
        <f t="shared" si="7"/>
        <v>52.252838236216519</v>
      </c>
      <c r="V27" s="272">
        <f t="shared" si="8"/>
        <v>2.4297411275732319</v>
      </c>
      <c r="W27" s="272">
        <f t="shared" si="9"/>
        <v>6.0758421515321928</v>
      </c>
      <c r="X27" s="279">
        <f t="shared" si="10"/>
        <v>60.758421515321942</v>
      </c>
      <c r="Y27" s="62">
        <f t="shared" si="11"/>
        <v>9.1137632272982909</v>
      </c>
      <c r="Z27" s="279">
        <f t="shared" si="12"/>
        <v>69.872184742620234</v>
      </c>
      <c r="AA27">
        <f t="shared" si="13"/>
        <v>2809.0524135159444</v>
      </c>
      <c r="AB27" t="s">
        <v>666</v>
      </c>
      <c r="AC27" t="s">
        <v>653</v>
      </c>
    </row>
    <row r="28" spans="2:29" x14ac:dyDescent="0.3">
      <c r="B28">
        <v>20</v>
      </c>
      <c r="C28" t="str">
        <f>VLOOKUP($B28,'Contracten'!$B:$D,2,FALSE)</f>
        <v xml:space="preserve">Mark Janssen, </v>
      </c>
      <c r="D28" t="s">
        <v>3</v>
      </c>
      <c r="E28" t="s">
        <v>651</v>
      </c>
      <c r="F28">
        <v>1872</v>
      </c>
      <c r="G28" s="272" t="str">
        <f>IFERROR(VLOOKUP($B28,'FTE Overzicht'!$B:$J,6,FALSE),0)</f>
        <v>36,00</v>
      </c>
      <c r="H28" s="272">
        <f>IFERROR(VLOOKUP($B28,'FTE Overzicht'!$B:$J,7,FALSE),0)</f>
        <v>28.8</v>
      </c>
      <c r="I28" s="273">
        <f>VLOOKUP($B28,'Contracten'!$B:$AD,17,FALSE)</f>
        <v>80</v>
      </c>
      <c r="J28" s="62">
        <f>VLOOKUP($B28,'Contracten'!$B:$AD,22,FALSE)</f>
        <v>3750</v>
      </c>
      <c r="K28" s="62">
        <f t="shared" si="1"/>
        <v>3000</v>
      </c>
      <c r="L28" s="62">
        <f>VLOOKUP($B28,'Contracten'!$B:$AD,21,FALSE)</f>
        <v>24.04</v>
      </c>
      <c r="M28">
        <f>IFERROR(VLOOKUP($B28&amp;", "&amp;$C28&amp;"_lc",'Loonkosten werknemer'!$B:$S,18,FALSE),0)</f>
        <v>3</v>
      </c>
      <c r="N28" s="62">
        <f>IFERROR(IF($C$6="",VLOOKUP($B28&amp;", "&amp;$C28&amp;"_lc",'Loonkosten werknemer'!$B:$Q,16,FALSE),IF($C$6=0,VLOOKUP($B28&amp;", "&amp;$C28&amp;", "&amp;$D28&amp;"_lc",'Loonkosten werknemer'!$B:$Q,16,FALSE)/$M28,VLOOKUP($B28&amp;", "&amp;$C28&amp;", "&amp;$D28&amp;"_lc",'Loonkosten werknemer'!$B:$Q,$C$6+2,FALSE))),0)</f>
        <v>10892.33</v>
      </c>
      <c r="O28" s="279">
        <f>IFERROR(IF($C$6="",VLOOKUP($B28&amp;", "&amp;$C28&amp;"_uren",'Loonkosten werknemer'!$B:$Q,16,FALSE),IF($C$6=0,ROUND(VLOOKUP($B28&amp;", "&amp;$C28&amp;", "&amp;$D28&amp;"_uren",'Loonkosten werknemer'!$B:$Q,16,FALSE)/$M28,2),VLOOKUP($B28&amp;", "&amp;$C28&amp;", "&amp;$D28&amp;"_uren",'Loonkosten werknemer'!$B:$Q,$C$6+2,FALSE))),0)</f>
        <v>316.79999999999995</v>
      </c>
      <c r="P28" s="279">
        <f t="shared" si="2"/>
        <v>34.382354797979801</v>
      </c>
      <c r="Q28" s="283">
        <f t="shared" si="3"/>
        <v>309.59999999999997</v>
      </c>
      <c r="R28" s="284">
        <f t="shared" si="4"/>
        <v>0.05</v>
      </c>
      <c r="S28" s="284">
        <f t="shared" si="5"/>
        <v>0.8</v>
      </c>
      <c r="T28" s="279">
        <f t="shared" si="6"/>
        <v>198.85</v>
      </c>
      <c r="U28" s="279">
        <f t="shared" si="7"/>
        <v>54.776615539351269</v>
      </c>
      <c r="V28" s="272">
        <f t="shared" si="8"/>
        <v>2.4297411275732319</v>
      </c>
      <c r="W28" s="272">
        <f t="shared" si="9"/>
        <v>6.3562618518804967</v>
      </c>
      <c r="X28" s="279">
        <f t="shared" si="10"/>
        <v>63.562618518804996</v>
      </c>
      <c r="Y28" s="62">
        <f t="shared" si="11"/>
        <v>9.5343927778207487</v>
      </c>
      <c r="Z28" s="279">
        <f t="shared" si="12"/>
        <v>73.097011296625737</v>
      </c>
      <c r="AA28">
        <f t="shared" si="13"/>
        <v>3643.0106963340295</v>
      </c>
      <c r="AB28" t="s">
        <v>646</v>
      </c>
      <c r="AC28" t="s">
        <v>653</v>
      </c>
    </row>
    <row r="29" spans="2:29" x14ac:dyDescent="0.3">
      <c r="B29">
        <v>21</v>
      </c>
      <c r="C29" t="str">
        <f>VLOOKUP($B29,'Contracten'!$B:$D,2,FALSE)</f>
        <v xml:space="preserve">Richard Zandstra, </v>
      </c>
      <c r="D29" t="s">
        <v>3</v>
      </c>
      <c r="E29" t="s">
        <v>655</v>
      </c>
      <c r="F29">
        <v>1872</v>
      </c>
      <c r="G29" s="272" t="str">
        <f>IFERROR(VLOOKUP($B29,'FTE Overzicht'!$B:$J,6,FALSE),0)</f>
        <v>36,00</v>
      </c>
      <c r="H29" s="272">
        <f>IFERROR(VLOOKUP($B29,'FTE Overzicht'!$B:$J,7,FALSE),0)</f>
        <v>20</v>
      </c>
      <c r="I29" s="273">
        <f>VLOOKUP($B29,'Contracten'!$B:$AD,17,FALSE)</f>
        <v>55.56</v>
      </c>
      <c r="J29" s="62">
        <f>VLOOKUP($B29,'Contracten'!$B:$AD,22,FALSE)</f>
        <v>3250</v>
      </c>
      <c r="K29" s="62">
        <f t="shared" si="1"/>
        <v>1805.7</v>
      </c>
      <c r="L29" s="62">
        <f>VLOOKUP($B29,'Contracten'!$B:$AD,21,FALSE)</f>
        <v>20.83</v>
      </c>
      <c r="M29">
        <f>IFERROR(VLOOKUP($B29&amp;", "&amp;$C29&amp;"_lc",'Loonkosten werknemer'!$B:$S,18,FALSE),0)</f>
        <v>3</v>
      </c>
      <c r="N29" s="62">
        <f>IFERROR(IF($C$6="",VLOOKUP($B29&amp;", "&amp;$C29&amp;"_lc",'Loonkosten werknemer'!$B:$Q,16,FALSE),IF($C$6=0,VLOOKUP($B29&amp;", "&amp;$C29&amp;", "&amp;$D29&amp;"_lc",'Loonkosten werknemer'!$B:$Q,16,FALSE)/$M29,VLOOKUP($B29&amp;", "&amp;$C29&amp;", "&amp;$D29&amp;"_lc",'Loonkosten werknemer'!$B:$Q,$C$6+2,FALSE))),0)</f>
        <v>6485.91</v>
      </c>
      <c r="O29" s="279">
        <f>IFERROR(IF($C$6="",VLOOKUP($B29&amp;", "&amp;$C29&amp;"_uren",'Loonkosten werknemer'!$B:$Q,16,FALSE),IF($C$6=0,ROUND(VLOOKUP($B29&amp;", "&amp;$C29&amp;", "&amp;$D29&amp;"_uren",'Loonkosten werknemer'!$B:$Q,16,FALSE)/$M29,2),VLOOKUP($B29&amp;", "&amp;$C29&amp;", "&amp;$D29&amp;"_uren",'Loonkosten werknemer'!$B:$Q,$C$6+2,FALSE))),0)</f>
        <v>210</v>
      </c>
      <c r="P29" s="279">
        <f t="shared" si="2"/>
        <v>30.885285714285715</v>
      </c>
      <c r="Q29" s="283">
        <f t="shared" si="3"/>
        <v>309.59999999999997</v>
      </c>
      <c r="R29" s="284">
        <f t="shared" si="4"/>
        <v>0.05</v>
      </c>
      <c r="S29" s="284">
        <f t="shared" si="5"/>
        <v>0.8</v>
      </c>
      <c r="T29" s="279">
        <f t="shared" si="6"/>
        <v>131.82</v>
      </c>
      <c r="U29" s="279">
        <f t="shared" si="7"/>
        <v>49.202776513427402</v>
      </c>
      <c r="V29" s="272">
        <f t="shared" si="8"/>
        <v>2.4297411275732319</v>
      </c>
      <c r="W29" s="272">
        <f t="shared" si="9"/>
        <v>5.7369464045556242</v>
      </c>
      <c r="X29" s="279">
        <f t="shared" si="10"/>
        <v>57.369464045556256</v>
      </c>
      <c r="Y29" s="62">
        <f t="shared" si="11"/>
        <v>8.6054196068334381</v>
      </c>
      <c r="Z29" s="279">
        <f t="shared" si="12"/>
        <v>65.974883652389693</v>
      </c>
      <c r="AA29">
        <f t="shared" si="13"/>
        <v>2210.8991630580094</v>
      </c>
      <c r="AB29" t="s">
        <v>659</v>
      </c>
      <c r="AC29" t="s">
        <v>657</v>
      </c>
    </row>
    <row r="30" spans="2:29" x14ac:dyDescent="0.3">
      <c r="B30">
        <v>22</v>
      </c>
      <c r="C30" t="str">
        <f>VLOOKUP($B30,'Contracten'!$B:$D,2,FALSE)</f>
        <v>Herman Astma, H.</v>
      </c>
      <c r="D30" t="s">
        <v>3</v>
      </c>
      <c r="E30" t="s">
        <v>663</v>
      </c>
      <c r="F30">
        <v>1872</v>
      </c>
      <c r="G30" s="272" t="str">
        <f>IFERROR(VLOOKUP($B30,'FTE Overzicht'!$B:$J,6,FALSE),0)</f>
        <v>36,00</v>
      </c>
      <c r="H30" s="272">
        <f>IFERROR(VLOOKUP($B30,'FTE Overzicht'!$B:$J,7,FALSE),0)</f>
        <v>36</v>
      </c>
      <c r="I30" s="273">
        <f>VLOOKUP($B30,'Contracten'!$B:$AD,17,FALSE)</f>
        <v>100</v>
      </c>
      <c r="J30" s="62">
        <f>VLOOKUP($B30,'Contracten'!$B:$AD,22,FALSE)</f>
        <v>3750</v>
      </c>
      <c r="K30" s="62">
        <f t="shared" si="1"/>
        <v>3750</v>
      </c>
      <c r="L30" s="62">
        <f>VLOOKUP($B30,'Contracten'!$B:$AD,21,FALSE)</f>
        <v>24.04</v>
      </c>
      <c r="M30">
        <f>IFERROR(VLOOKUP($B30&amp;", "&amp;$C30&amp;"_lc",'Loonkosten werknemer'!$B:$S,18,FALSE),0)</f>
        <v>2</v>
      </c>
      <c r="N30" s="62">
        <f>IFERROR(IF($C$6="",VLOOKUP($B30&amp;", "&amp;$C30&amp;"_lc",'Loonkosten werknemer'!$B:$Q,16,FALSE),IF($C$6=0,VLOOKUP($B30&amp;", "&amp;$C30&amp;", "&amp;$D30&amp;"_lc",'Loonkosten werknemer'!$B:$Q,16,FALSE)/$M30,VLOOKUP($B30&amp;", "&amp;$C30&amp;", "&amp;$D30&amp;"_lc",'Loonkosten werknemer'!$B:$Q,$C$6+2,FALSE))),0)</f>
        <v>11120.959999999997</v>
      </c>
      <c r="O30" s="279">
        <f>IFERROR(IF($C$6="",VLOOKUP($B30&amp;", "&amp;$C30&amp;"_uren",'Loonkosten werknemer'!$B:$Q,16,FALSE),IF($C$6=0,ROUND(VLOOKUP($B30&amp;", "&amp;$C30&amp;", "&amp;$D30&amp;"_uren",'Loonkosten werknemer'!$B:$Q,16,FALSE)/$M30,2),VLOOKUP($B30&amp;", "&amp;$C30&amp;", "&amp;$D30&amp;"_uren",'Loonkosten werknemer'!$B:$Q,$C$6+2,FALSE))),0)</f>
        <v>309.60000000000002</v>
      </c>
      <c r="P30" s="279">
        <f t="shared" si="2"/>
        <v>35.920413436692492</v>
      </c>
      <c r="Q30" s="283">
        <f t="shared" si="3"/>
        <v>309.59999999999997</v>
      </c>
      <c r="R30" s="284">
        <f t="shared" si="4"/>
        <v>0.05</v>
      </c>
      <c r="S30" s="284">
        <f t="shared" si="5"/>
        <v>0.8</v>
      </c>
      <c r="T30" s="279">
        <f t="shared" si="6"/>
        <v>194.33</v>
      </c>
      <c r="U30" s="279">
        <f t="shared" si="7"/>
        <v>57.227190860906688</v>
      </c>
      <c r="V30" s="272">
        <f t="shared" si="8"/>
        <v>2.4297411275732319</v>
      </c>
      <c r="W30" s="272">
        <f t="shared" si="9"/>
        <v>6.6285479987199878</v>
      </c>
      <c r="X30" s="279">
        <f t="shared" si="10"/>
        <v>66.285479987199906</v>
      </c>
      <c r="Y30" s="62">
        <f t="shared" si="11"/>
        <v>9.9428219980799852</v>
      </c>
      <c r="Z30" s="279">
        <f t="shared" si="12"/>
        <v>76.228301985279899</v>
      </c>
      <c r="AA30">
        <f t="shared" si="13"/>
        <v>3692.485924799445</v>
      </c>
      <c r="AB30" t="s">
        <v>666</v>
      </c>
      <c r="AC30" t="s">
        <v>653</v>
      </c>
    </row>
    <row r="31" spans="2:29" x14ac:dyDescent="0.3">
      <c r="B31">
        <v>23</v>
      </c>
      <c r="C31" t="str">
        <f>VLOOKUP($B31,'Contracten'!$B:$D,2,FALSE)</f>
        <v>Sofia Haanstra, S.J.L.</v>
      </c>
      <c r="D31" t="s">
        <v>3</v>
      </c>
      <c r="E31" t="s">
        <v>664</v>
      </c>
      <c r="F31">
        <v>1872</v>
      </c>
      <c r="G31" s="272" t="str">
        <f>IFERROR(VLOOKUP($B31,'FTE Overzicht'!$B:$J,6,FALSE),0)</f>
        <v>36,00</v>
      </c>
      <c r="H31" s="272">
        <f>IFERROR(VLOOKUP($B31,'FTE Overzicht'!$B:$J,7,FALSE),0)</f>
        <v>0</v>
      </c>
      <c r="I31" s="273">
        <f>VLOOKUP($B31,'Contracten'!$B:$AD,17,FALSE)</f>
        <v>0</v>
      </c>
      <c r="J31" s="62">
        <f>VLOOKUP($B31,'Contracten'!$B:$AD,22,FALSE)</f>
        <v>1701</v>
      </c>
      <c r="K31" s="62">
        <f t="shared" si="1"/>
        <v>0</v>
      </c>
      <c r="L31" s="62">
        <f>VLOOKUP($B31,'Contracten'!$B:$AD,21,FALSE)</f>
        <v>10.9</v>
      </c>
      <c r="M31">
        <f>IFERROR(VLOOKUP($B31&amp;", "&amp;$C31&amp;"_lc",'Loonkosten werknemer'!$B:$S,18,FALSE),0)</f>
        <v>2</v>
      </c>
      <c r="N31" s="62">
        <f>IFERROR(IF($C$6="",VLOOKUP($B31&amp;", "&amp;$C31&amp;"_lc",'Loonkosten werknemer'!$B:$Q,16,FALSE),IF($C$6=0,VLOOKUP($B31&amp;", "&amp;$C31&amp;", "&amp;$D31&amp;"_lc",'Loonkosten werknemer'!$B:$Q,16,FALSE)/$M31,VLOOKUP($B31&amp;", "&amp;$C31&amp;", "&amp;$D31&amp;"_lc",'Loonkosten werknemer'!$B:$Q,$C$6+2,FALSE))),0)</f>
        <v>1889.3400000000001</v>
      </c>
      <c r="O31" s="279">
        <f>IFERROR(IF($C$6="",VLOOKUP($B31&amp;", "&amp;$C31&amp;"_uren",'Loonkosten werknemer'!$B:$Q,16,FALSE),IF($C$6=0,ROUND(VLOOKUP($B31&amp;", "&amp;$C31&amp;", "&amp;$D31&amp;"_uren",'Loonkosten werknemer'!$B:$Q,16,FALSE)/$M31,2),VLOOKUP($B31&amp;", "&amp;$C31&amp;", "&amp;$D31&amp;"_uren",'Loonkosten werknemer'!$B:$Q,$C$6+2,FALSE))),0)</f>
        <v>115.54</v>
      </c>
      <c r="P31" s="279">
        <f t="shared" si="2"/>
        <v>16.352258957936645</v>
      </c>
      <c r="Q31" s="283">
        <f t="shared" si="3"/>
        <v>309.59999999999997</v>
      </c>
      <c r="R31" s="284">
        <f t="shared" si="4"/>
        <v>0.05</v>
      </c>
      <c r="S31" s="284">
        <f t="shared" si="5"/>
        <v>0.8</v>
      </c>
      <c r="T31" s="279">
        <f t="shared" si="6"/>
        <v>72.52</v>
      </c>
      <c r="U31" s="279">
        <f t="shared" si="7"/>
        <v>26.0526751241037</v>
      </c>
      <c r="V31" s="272">
        <f t="shared" si="8"/>
        <v>2.4297411275732319</v>
      </c>
      <c r="W31" s="272">
        <f t="shared" si="9"/>
        <v>3.1647129168529915</v>
      </c>
      <c r="X31" s="279">
        <f t="shared" si="10"/>
        <v>31.647129168529922</v>
      </c>
      <c r="Y31" s="62">
        <f t="shared" si="11"/>
        <v>4.7470693752794881</v>
      </c>
      <c r="Z31" s="279">
        <f t="shared" si="12"/>
        <v>36.394198543809409</v>
      </c>
      <c r="AA31">
        <f t="shared" si="13"/>
        <v>749.96727839705818</v>
      </c>
      <c r="AB31" t="s">
        <v>646</v>
      </c>
      <c r="AC31" t="s">
        <v>653</v>
      </c>
    </row>
    <row r="32" spans="2:29" x14ac:dyDescent="0.3">
      <c r="B32">
        <v>24</v>
      </c>
      <c r="C32" t="str">
        <f>VLOOKUP($B32,'Contracten'!$B:$D,2,FALSE)</f>
        <v xml:space="preserve">Marc Timmermans, </v>
      </c>
      <c r="D32" t="s">
        <v>3</v>
      </c>
      <c r="E32" t="s">
        <v>655</v>
      </c>
      <c r="F32">
        <v>1872</v>
      </c>
      <c r="G32" s="272" t="str">
        <f>IFERROR(VLOOKUP($B32,'FTE Overzicht'!$B:$J,6,FALSE),0)</f>
        <v>36,00</v>
      </c>
      <c r="H32" s="272">
        <f>IFERROR(VLOOKUP($B32,'FTE Overzicht'!$B:$J,7,FALSE),0)</f>
        <v>25</v>
      </c>
      <c r="I32" s="273">
        <f>VLOOKUP($B32,'Contracten'!$B:$AD,17,FALSE)</f>
        <v>69.44</v>
      </c>
      <c r="J32" s="62">
        <f>VLOOKUP($B32,'Contracten'!$B:$AD,22,FALSE)</f>
        <v>2750</v>
      </c>
      <c r="K32" s="62">
        <f t="shared" si="1"/>
        <v>1909.6000000000001</v>
      </c>
      <c r="L32" s="62">
        <f>VLOOKUP($B32,'Contracten'!$B:$AD,21,FALSE)</f>
        <v>17.63</v>
      </c>
      <c r="M32">
        <f>IFERROR(VLOOKUP($B32&amp;", "&amp;$C32&amp;"_lc",'Loonkosten werknemer'!$B:$S,18,FALSE),0)</f>
        <v>2</v>
      </c>
      <c r="N32" s="62">
        <f>IFERROR(IF($C$6="",VLOOKUP($B32&amp;", "&amp;$C32&amp;"_lc",'Loonkosten werknemer'!$B:$Q,16,FALSE),IF($C$6=0,VLOOKUP($B32&amp;", "&amp;$C32&amp;", "&amp;$D32&amp;"_lc",'Loonkosten werknemer'!$B:$Q,16,FALSE)/$M32,VLOOKUP($B32&amp;", "&amp;$C32&amp;", "&amp;$D32&amp;"_lc",'Loonkosten werknemer'!$B:$Q,$C$6+2,FALSE))),0)</f>
        <v>5576.7499999999991</v>
      </c>
      <c r="O32" s="279">
        <f>IFERROR(IF($C$6="",VLOOKUP($B32&amp;", "&amp;$C32&amp;"_uren",'Loonkosten werknemer'!$B:$Q,16,FALSE),IF($C$6=0,ROUND(VLOOKUP($B32&amp;", "&amp;$C32&amp;", "&amp;$D32&amp;"_uren",'Loonkosten werknemer'!$B:$Q,16,FALSE)/$M32,2),VLOOKUP($B32&amp;", "&amp;$C32&amp;", "&amp;$D32&amp;"_uren",'Loonkosten werknemer'!$B:$Q,$C$6+2,FALSE))),0)</f>
        <v>215</v>
      </c>
      <c r="P32" s="279">
        <f t="shared" si="2"/>
        <v>25.938372093023251</v>
      </c>
      <c r="Q32" s="283">
        <f t="shared" si="3"/>
        <v>309.59999999999997</v>
      </c>
      <c r="R32" s="284">
        <f t="shared" si="4"/>
        <v>0.05</v>
      </c>
      <c r="S32" s="284">
        <f t="shared" si="5"/>
        <v>0.8</v>
      </c>
      <c r="T32" s="279">
        <f t="shared" si="6"/>
        <v>134.94999999999999</v>
      </c>
      <c r="U32" s="279">
        <f t="shared" si="7"/>
        <v>41.324564653575393</v>
      </c>
      <c r="V32" s="272">
        <f t="shared" si="8"/>
        <v>2.4297411275732319</v>
      </c>
      <c r="W32" s="272">
        <f t="shared" si="9"/>
        <v>4.8615895312387352</v>
      </c>
      <c r="X32" s="279">
        <f t="shared" si="10"/>
        <v>48.615895312387359</v>
      </c>
      <c r="Y32" s="62">
        <f t="shared" si="11"/>
        <v>7.2923842968581036</v>
      </c>
      <c r="Z32" s="279">
        <f t="shared" si="12"/>
        <v>55.908279609245461</v>
      </c>
      <c r="AA32">
        <f t="shared" si="13"/>
        <v>1968.072333267676</v>
      </c>
      <c r="AB32" t="s">
        <v>652</v>
      </c>
      <c r="AC32" t="s">
        <v>653</v>
      </c>
    </row>
    <row r="33" spans="2:29" x14ac:dyDescent="0.3">
      <c r="B33">
        <v>25</v>
      </c>
      <c r="C33" t="str">
        <f>VLOOKUP($B33,'Contracten'!$B:$D,2,FALSE)</f>
        <v xml:space="preserve">Pieter Kallink, </v>
      </c>
      <c r="D33" t="s">
        <v>3</v>
      </c>
      <c r="E33" t="s">
        <v>649</v>
      </c>
      <c r="F33">
        <v>1872</v>
      </c>
      <c r="G33" s="272" t="str">
        <f>IFERROR(VLOOKUP($B33,'FTE Overzicht'!$B:$J,6,FALSE),0)</f>
        <v>36,00</v>
      </c>
      <c r="H33" s="272">
        <f>IFERROR(VLOOKUP($B33,'FTE Overzicht'!$B:$J,7,FALSE),0)</f>
        <v>36</v>
      </c>
      <c r="I33" s="273">
        <f>VLOOKUP($B33,'Contracten'!$B:$AD,17,FALSE)</f>
        <v>100</v>
      </c>
      <c r="J33" s="62">
        <f>VLOOKUP($B33,'Contracten'!$B:$AD,22,FALSE)</f>
        <v>6500</v>
      </c>
      <c r="K33" s="62">
        <f t="shared" si="1"/>
        <v>6500</v>
      </c>
      <c r="L33" s="62">
        <f>VLOOKUP($B33,'Contracten'!$B:$AD,21,FALSE)</f>
        <v>41.67</v>
      </c>
      <c r="M33">
        <f>IFERROR(VLOOKUP($B33&amp;", "&amp;$C33&amp;"_lc",'Loonkosten werknemer'!$B:$S,18,FALSE),0)</f>
        <v>3</v>
      </c>
      <c r="N33" s="62">
        <f>IFERROR(IF($C$6="",VLOOKUP($B33&amp;", "&amp;$C33&amp;"_lc",'Loonkosten werknemer'!$B:$Q,16,FALSE),IF($C$6=0,VLOOKUP($B33&amp;", "&amp;$C33&amp;", "&amp;$D33&amp;"_lc",'Loonkosten werknemer'!$B:$Q,16,FALSE)/$M33,VLOOKUP($B33&amp;", "&amp;$C33&amp;", "&amp;$D33&amp;"_lc",'Loonkosten werknemer'!$B:$Q,$C$6+2,FALSE))),0)</f>
        <v>21622.5</v>
      </c>
      <c r="O33" s="279">
        <f>IFERROR(IF($C$6="",VLOOKUP($B33&amp;", "&amp;$C33&amp;"_uren",'Loonkosten werknemer'!$B:$Q,16,FALSE),IF($C$6=0,ROUND(VLOOKUP($B33&amp;", "&amp;$C33&amp;", "&amp;$D33&amp;"_uren",'Loonkosten werknemer'!$B:$Q,16,FALSE)/$M33,2),VLOOKUP($B33&amp;", "&amp;$C33&amp;", "&amp;$D33&amp;"_uren",'Loonkosten werknemer'!$B:$Q,$C$6+2,FALSE))),0)</f>
        <v>468</v>
      </c>
      <c r="P33" s="279">
        <f t="shared" si="2"/>
        <v>46.20192307692308</v>
      </c>
      <c r="Q33" s="283">
        <f t="shared" si="3"/>
        <v>309.59999999999997</v>
      </c>
      <c r="R33" s="284">
        <f t="shared" si="4"/>
        <v>0.05</v>
      </c>
      <c r="S33" s="284">
        <f t="shared" si="5"/>
        <v>0.8</v>
      </c>
      <c r="T33" s="279">
        <f t="shared" si="6"/>
        <v>293.76</v>
      </c>
      <c r="U33" s="279">
        <f t="shared" si="7"/>
        <v>73.606004901960787</v>
      </c>
      <c r="V33" s="272">
        <f t="shared" si="8"/>
        <v>2.4297411275732319</v>
      </c>
      <c r="W33" s="272">
        <f t="shared" si="9"/>
        <v>8.4484162255037774</v>
      </c>
      <c r="X33" s="279">
        <f t="shared" si="10"/>
        <v>84.484162255037802</v>
      </c>
      <c r="Y33" s="62">
        <f t="shared" si="11"/>
        <v>12.67262433825567</v>
      </c>
      <c r="Z33" s="279">
        <f t="shared" si="12"/>
        <v>97.156786593293475</v>
      </c>
      <c r="AA33">
        <f t="shared" si="13"/>
        <v>6918.2776296458878</v>
      </c>
    </row>
    <row r="34" spans="2:29" x14ac:dyDescent="0.3">
      <c r="B34">
        <v>26</v>
      </c>
      <c r="C34" t="str">
        <f>VLOOKUP($B34,'Contracten'!$B:$D,2,FALSE)</f>
        <v>Demi Janssen, D.</v>
      </c>
      <c r="D34" t="s">
        <v>3</v>
      </c>
      <c r="E34" t="s">
        <v>655</v>
      </c>
      <c r="F34">
        <v>1872</v>
      </c>
      <c r="G34" s="272" t="str">
        <f>IFERROR(VLOOKUP($B34,'FTE Overzicht'!$B:$J,6,FALSE),0)</f>
        <v>36,00</v>
      </c>
      <c r="H34" s="272">
        <f>IFERROR(VLOOKUP($B34,'FTE Overzicht'!$B:$J,7,FALSE),0)</f>
        <v>36</v>
      </c>
      <c r="I34" s="273">
        <f>VLOOKUP($B34,'Contracten'!$B:$AD,17,FALSE)</f>
        <v>100</v>
      </c>
      <c r="J34" s="62">
        <f>VLOOKUP($B34,'Contracten'!$B:$AD,22,FALSE)</f>
        <v>2200</v>
      </c>
      <c r="K34" s="62">
        <f t="shared" si="1"/>
        <v>2200</v>
      </c>
      <c r="L34" s="62">
        <f>VLOOKUP($B34,'Contracten'!$B:$AD,21,FALSE)</f>
        <v>14.1</v>
      </c>
      <c r="M34">
        <f>IFERROR(VLOOKUP($B34&amp;", "&amp;$C34&amp;"_lc",'Loonkosten werknemer'!$B:$S,18,FALSE),0)</f>
        <v>1</v>
      </c>
      <c r="N34" s="62">
        <f>IFERROR(IF($C$6="",VLOOKUP($B34&amp;", "&amp;$C34&amp;"_lc",'Loonkosten werknemer'!$B:$Q,16,FALSE),IF($C$6=0,VLOOKUP($B34&amp;", "&amp;$C34&amp;", "&amp;$D34&amp;"_lc",'Loonkosten werknemer'!$B:$Q,16,FALSE)/$M34,VLOOKUP($B34&amp;", "&amp;$C34&amp;", "&amp;$D34&amp;"_lc",'Loonkosten werknemer'!$B:$Q,$C$6+2,FALSE))),0)</f>
        <v>3301.82</v>
      </c>
      <c r="O34" s="279">
        <f>IFERROR(IF($C$6="",VLOOKUP($B34&amp;", "&amp;$C34&amp;"_uren",'Loonkosten werknemer'!$B:$Q,16,FALSE),IF($C$6=0,ROUND(VLOOKUP($B34&amp;", "&amp;$C34&amp;", "&amp;$D34&amp;"_uren",'Loonkosten werknemer'!$B:$Q,16,FALSE)/$M34,2),VLOOKUP($B34&amp;", "&amp;$C34&amp;", "&amp;$D34&amp;"_uren",'Loonkosten werknemer'!$B:$Q,$C$6+2,FALSE))),0)</f>
        <v>158.4</v>
      </c>
      <c r="P34" s="279">
        <f t="shared" si="2"/>
        <v>20.844823232323233</v>
      </c>
      <c r="Q34" s="283">
        <f t="shared" si="3"/>
        <v>309.59999999999997</v>
      </c>
      <c r="R34" s="284">
        <f t="shared" si="4"/>
        <v>0.05</v>
      </c>
      <c r="S34" s="284">
        <f t="shared" si="5"/>
        <v>0.8</v>
      </c>
      <c r="T34" s="279">
        <f t="shared" si="6"/>
        <v>99.43</v>
      </c>
      <c r="U34" s="279">
        <f t="shared" si="7"/>
        <v>33.207482651111334</v>
      </c>
      <c r="V34" s="272">
        <f t="shared" si="8"/>
        <v>2.4297411275732319</v>
      </c>
      <c r="W34" s="272">
        <f t="shared" si="9"/>
        <v>3.9596915309649532</v>
      </c>
      <c r="X34" s="279">
        <f t="shared" si="10"/>
        <v>39.596915309649518</v>
      </c>
      <c r="Y34" s="62">
        <f t="shared" si="11"/>
        <v>5.9395372964474271</v>
      </c>
      <c r="Z34" s="279">
        <f t="shared" si="12"/>
        <v>45.536452606096944</v>
      </c>
      <c r="AA34">
        <f t="shared" si="13"/>
        <v>1225.8694826242197</v>
      </c>
      <c r="AB34" t="s">
        <v>654</v>
      </c>
      <c r="AC34" t="s">
        <v>653</v>
      </c>
    </row>
    <row r="35" spans="2:29" x14ac:dyDescent="0.3">
      <c r="B35">
        <v>27</v>
      </c>
      <c r="C35" t="str">
        <f>VLOOKUP($B35,'Contracten'!$B:$D,2,FALSE)</f>
        <v>Martijn Achtereekte, M.J.</v>
      </c>
      <c r="D35" t="s">
        <v>3</v>
      </c>
      <c r="E35" t="s">
        <v>658</v>
      </c>
      <c r="F35">
        <v>1872</v>
      </c>
      <c r="G35" s="272" t="str">
        <f>IFERROR(VLOOKUP($B35,'FTE Overzicht'!$B:$J,6,FALSE),0)</f>
        <v>36,00</v>
      </c>
      <c r="H35" s="272">
        <f>IFERROR(VLOOKUP($B35,'FTE Overzicht'!$B:$J,7,FALSE),0)</f>
        <v>8</v>
      </c>
      <c r="I35" s="273">
        <f>VLOOKUP($B35,'Contracten'!$B:$AD,17,FALSE)</f>
        <v>22.22</v>
      </c>
      <c r="J35" s="62">
        <f>VLOOKUP($B35,'Contracten'!$B:$AD,22,FALSE)</f>
        <v>2350</v>
      </c>
      <c r="K35" s="62">
        <f t="shared" si="1"/>
        <v>522.16999999999996</v>
      </c>
      <c r="L35" s="62">
        <f>VLOOKUP($B35,'Contracten'!$B:$AD,21,FALSE)</f>
        <v>15.06</v>
      </c>
      <c r="M35">
        <f>IFERROR(VLOOKUP($B35&amp;", "&amp;$C35&amp;"_lc",'Loonkosten werknemer'!$B:$S,18,FALSE),0)</f>
        <v>1</v>
      </c>
      <c r="N35" s="62">
        <f>IFERROR(IF($C$6="",VLOOKUP($B35&amp;", "&amp;$C35&amp;"_lc",'Loonkosten werknemer'!$B:$Q,16,FALSE),IF($C$6=0,VLOOKUP($B35&amp;", "&amp;$C35&amp;", "&amp;$D35&amp;"_lc",'Loonkosten werknemer'!$B:$Q,16,FALSE)/$M35,VLOOKUP($B35&amp;", "&amp;$C35&amp;", "&amp;$D35&amp;"_lc",'Loonkosten werknemer'!$B:$Q,$C$6+2,FALSE))),0)</f>
        <v>433.03999999999996</v>
      </c>
      <c r="O35" s="279">
        <f>IFERROR(IF($C$6="",VLOOKUP($B35&amp;", "&amp;$C35&amp;"_uren",'Loonkosten werknemer'!$B:$Q,16,FALSE),IF($C$6=0,ROUND(VLOOKUP($B35&amp;", "&amp;$C35&amp;", "&amp;$D35&amp;"_uren",'Loonkosten werknemer'!$B:$Q,16,FALSE)/$M35,2),VLOOKUP($B35&amp;", "&amp;$C35&amp;", "&amp;$D35&amp;"_uren",'Loonkosten werknemer'!$B:$Q,$C$6+2,FALSE))),0)</f>
        <v>20</v>
      </c>
      <c r="P35" s="279">
        <f t="shared" si="2"/>
        <v>21.651999999999997</v>
      </c>
      <c r="Q35" s="283">
        <f t="shared" si="3"/>
        <v>309.59999999999997</v>
      </c>
      <c r="R35" s="284">
        <f t="shared" si="4"/>
        <v>0.05</v>
      </c>
      <c r="S35" s="284">
        <f t="shared" si="5"/>
        <v>0.8</v>
      </c>
      <c r="T35" s="279">
        <f t="shared" si="6"/>
        <v>12.55</v>
      </c>
      <c r="U35" s="279">
        <f t="shared" si="7"/>
        <v>34.505179282868518</v>
      </c>
      <c r="V35" s="272">
        <f t="shared" si="8"/>
        <v>2.4297411275732319</v>
      </c>
      <c r="W35" s="272">
        <f t="shared" si="9"/>
        <v>4.1038800456046403</v>
      </c>
      <c r="X35" s="279">
        <f t="shared" si="10"/>
        <v>41.038800456046388</v>
      </c>
      <c r="Y35" s="62">
        <f t="shared" si="11"/>
        <v>6.1558200684069577</v>
      </c>
      <c r="Z35" s="279">
        <f t="shared" si="12"/>
        <v>47.194620524453349</v>
      </c>
      <c r="AA35">
        <f t="shared" si="13"/>
        <v>159.25248758188962</v>
      </c>
      <c r="AB35" t="s">
        <v>646</v>
      </c>
      <c r="AC35" t="s">
        <v>657</v>
      </c>
    </row>
    <row r="36" spans="2:29" x14ac:dyDescent="0.3">
      <c r="B36">
        <v>28</v>
      </c>
      <c r="C36" t="str">
        <f>VLOOKUP($B36,'Contracten'!$B:$D,2,FALSE)</f>
        <v>Marga Lansink, M.M.</v>
      </c>
      <c r="D36" t="s">
        <v>3</v>
      </c>
      <c r="E36" t="s">
        <v>640</v>
      </c>
      <c r="F36">
        <v>1872</v>
      </c>
      <c r="G36" s="272" t="str">
        <f>IFERROR(VLOOKUP($B36,'FTE Overzicht'!$B:$J,6,FALSE),0)</f>
        <v>36,00</v>
      </c>
      <c r="H36" s="272">
        <f>IFERROR(VLOOKUP($B36,'FTE Overzicht'!$B:$J,7,FALSE),0)</f>
        <v>16</v>
      </c>
      <c r="I36" s="273">
        <f>VLOOKUP($B36,'Contracten'!$B:$AD,17,FALSE)</f>
        <v>44.44</v>
      </c>
      <c r="J36" s="62">
        <f>VLOOKUP($B36,'Contracten'!$B:$AD,22,FALSE)</f>
        <v>1850</v>
      </c>
      <c r="K36" s="62">
        <f t="shared" si="1"/>
        <v>822.13999999999987</v>
      </c>
      <c r="L36" s="62">
        <f>VLOOKUP($B36,'Contracten'!$B:$AD,21,FALSE)</f>
        <v>11.86</v>
      </c>
      <c r="M36">
        <f>IFERROR(VLOOKUP($B36&amp;", "&amp;$C36&amp;"_lc",'Loonkosten werknemer'!$B:$S,18,FALSE),0)</f>
        <v>1</v>
      </c>
      <c r="N36" s="62">
        <f>IFERROR(IF($C$6="",VLOOKUP($B36&amp;", "&amp;$C36&amp;"_lc",'Loonkosten werknemer'!$B:$Q,16,FALSE),IF($C$6=0,VLOOKUP($B36&amp;", "&amp;$C36&amp;", "&amp;$D36&amp;"_lc",'Loonkosten werknemer'!$B:$Q,16,FALSE)/$M36,VLOOKUP($B36&amp;", "&amp;$C36&amp;", "&amp;$D36&amp;"_lc",'Loonkosten werknemer'!$B:$Q,$C$6+2,FALSE))),0)</f>
        <v>1199.04</v>
      </c>
      <c r="O36" s="279">
        <f>IFERROR(IF($C$6="",VLOOKUP($B36&amp;", "&amp;$C36&amp;"_uren",'Loonkosten werknemer'!$B:$Q,16,FALSE),IF($C$6=0,ROUND(VLOOKUP($B36&amp;", "&amp;$C36&amp;", "&amp;$D36&amp;"_uren",'Loonkosten werknemer'!$B:$Q,16,FALSE)/$M36,2),VLOOKUP($B36&amp;", "&amp;$C36&amp;", "&amp;$D36&amp;"_uren",'Loonkosten werknemer'!$B:$Q,$C$6+2,FALSE))),0)</f>
        <v>68</v>
      </c>
      <c r="P36" s="279">
        <f t="shared" si="2"/>
        <v>17.632941176470588</v>
      </c>
      <c r="Q36" s="283">
        <f t="shared" si="3"/>
        <v>309.59999999999997</v>
      </c>
      <c r="R36" s="284">
        <f t="shared" si="4"/>
        <v>0.05</v>
      </c>
      <c r="S36" s="284">
        <f t="shared" si="5"/>
        <v>0.8</v>
      </c>
      <c r="T36" s="279">
        <f t="shared" si="6"/>
        <v>42.68</v>
      </c>
      <c r="U36" s="279">
        <f t="shared" si="7"/>
        <v>28.093720712277413</v>
      </c>
      <c r="V36" s="272">
        <f t="shared" si="8"/>
        <v>2.4297411275732319</v>
      </c>
      <c r="W36" s="272">
        <f t="shared" si="9"/>
        <v>3.3914957599834068</v>
      </c>
      <c r="X36" s="279">
        <f t="shared" si="10"/>
        <v>33.914957599834054</v>
      </c>
      <c r="Y36" s="62">
        <f t="shared" si="11"/>
        <v>5.0872436399751075</v>
      </c>
      <c r="Z36" s="279">
        <f t="shared" si="12"/>
        <v>39.00220123980916</v>
      </c>
      <c r="AA36">
        <f t="shared" si="13"/>
        <v>465.57394891505498</v>
      </c>
      <c r="AB36" t="s">
        <v>666</v>
      </c>
      <c r="AC36" t="s">
        <v>647</v>
      </c>
    </row>
    <row r="37" spans="2:29" x14ac:dyDescent="0.3">
      <c r="B37">
        <v>29</v>
      </c>
      <c r="C37" t="str">
        <f>VLOOKUP($B37,'Contracten'!$B:$D,2,FALSE)</f>
        <v>Lotte Hendriksen, L.</v>
      </c>
      <c r="D37" t="s">
        <v>3</v>
      </c>
      <c r="E37" t="s">
        <v>640</v>
      </c>
      <c r="F37">
        <v>1872</v>
      </c>
      <c r="G37" s="272" t="str">
        <f>IFERROR(VLOOKUP($B37,'FTE Overzicht'!$B:$J,6,FALSE),0)</f>
        <v>36,00</v>
      </c>
      <c r="H37" s="272">
        <f>IFERROR(VLOOKUP($B37,'FTE Overzicht'!$B:$J,7,FALSE),0)</f>
        <v>21.6</v>
      </c>
      <c r="I37" s="273">
        <f>VLOOKUP($B37,'Contracten'!$B:$AD,17,FALSE)</f>
        <v>60</v>
      </c>
      <c r="J37" s="62">
        <f>VLOOKUP($B37,'Contracten'!$B:$AD,22,FALSE)</f>
        <v>2225</v>
      </c>
      <c r="K37" s="62">
        <f t="shared" si="1"/>
        <v>1335</v>
      </c>
      <c r="L37" s="62">
        <f>VLOOKUP($B37,'Contracten'!$B:$AD,21,FALSE)</f>
        <v>14.26</v>
      </c>
      <c r="M37">
        <f>IFERROR(VLOOKUP($B37&amp;", "&amp;$C37&amp;"_lc",'Loonkosten werknemer'!$B:$S,18,FALSE),0)</f>
        <v>1</v>
      </c>
      <c r="N37" s="62">
        <f>IFERROR(IF($C$6="",VLOOKUP($B37&amp;", "&amp;$C37&amp;"_lc",'Loonkosten werknemer'!$B:$Q,16,FALSE),IF($C$6=0,VLOOKUP($B37&amp;", "&amp;$C37&amp;", "&amp;$D37&amp;"_lc",'Loonkosten werknemer'!$B:$Q,16,FALSE)/$M37,VLOOKUP($B37&amp;", "&amp;$C37&amp;", "&amp;$D37&amp;"_lc",'Loonkosten werknemer'!$B:$Q,$C$6+2,FALSE))),0)</f>
        <v>2001.71</v>
      </c>
      <c r="O37" s="279">
        <f>IFERROR(IF($C$6="",VLOOKUP($B37&amp;", "&amp;$C37&amp;"_uren",'Loonkosten werknemer'!$B:$Q,16,FALSE),IF($C$6=0,ROUND(VLOOKUP($B37&amp;", "&amp;$C37&amp;", "&amp;$D37&amp;"_uren",'Loonkosten werknemer'!$B:$Q,16,FALSE)/$M37,2),VLOOKUP($B37&amp;", "&amp;$C37&amp;", "&amp;$D37&amp;"_uren",'Loonkosten werknemer'!$B:$Q,$C$6+2,FALSE))),0)</f>
        <v>100.8</v>
      </c>
      <c r="P37" s="279">
        <f t="shared" si="2"/>
        <v>19.858234126984129</v>
      </c>
      <c r="Q37" s="283">
        <f t="shared" si="3"/>
        <v>309.59999999999997</v>
      </c>
      <c r="R37" s="284">
        <f t="shared" si="4"/>
        <v>0.05</v>
      </c>
      <c r="S37" s="284">
        <f t="shared" si="5"/>
        <v>0.8</v>
      </c>
      <c r="T37" s="279">
        <f t="shared" si="6"/>
        <v>63.27</v>
      </c>
      <c r="U37" s="279">
        <f t="shared" si="7"/>
        <v>31.637584953374425</v>
      </c>
      <c r="V37" s="272">
        <f t="shared" si="8"/>
        <v>2.4297411275732319</v>
      </c>
      <c r="W37" s="272">
        <f t="shared" si="9"/>
        <v>3.7852584534386295</v>
      </c>
      <c r="X37" s="279">
        <f t="shared" si="10"/>
        <v>37.852584534386288</v>
      </c>
      <c r="Y37" s="62">
        <f t="shared" si="11"/>
        <v>5.6778876801579434</v>
      </c>
      <c r="Z37" s="279">
        <f t="shared" si="12"/>
        <v>43.530472214544233</v>
      </c>
      <c r="AA37">
        <f t="shared" si="13"/>
        <v>752.46297701421349</v>
      </c>
      <c r="AB37" t="s">
        <v>666</v>
      </c>
    </row>
    <row r="38" spans="2:29" x14ac:dyDescent="0.3">
      <c r="B38">
        <v>30</v>
      </c>
      <c r="C38" t="str">
        <f>VLOOKUP($B38,'Contracten'!$B:$D,2,FALSE)</f>
        <v>Karin Keursma, K.</v>
      </c>
      <c r="D38" t="s">
        <v>3</v>
      </c>
      <c r="E38" t="s">
        <v>655</v>
      </c>
      <c r="F38">
        <v>1872</v>
      </c>
      <c r="G38" s="272" t="str">
        <f>IFERROR(VLOOKUP($B38,'FTE Overzicht'!$B:$J,6,FALSE),0)</f>
        <v>36,00</v>
      </c>
      <c r="H38" s="272">
        <f>IFERROR(VLOOKUP($B38,'FTE Overzicht'!$B:$J,7,FALSE),0)</f>
        <v>36</v>
      </c>
      <c r="I38" s="273">
        <f>VLOOKUP($B38,'Contracten'!$B:$AD,17,FALSE)</f>
        <v>100</v>
      </c>
      <c r="J38" s="62">
        <f>VLOOKUP($B38,'Contracten'!$B:$AD,22,FALSE)</f>
        <v>2750</v>
      </c>
      <c r="K38" s="62">
        <f t="shared" si="1"/>
        <v>2750</v>
      </c>
      <c r="L38" s="62">
        <f>VLOOKUP($B38,'Contracten'!$B:$AD,21,FALSE)</f>
        <v>17.63</v>
      </c>
      <c r="M38">
        <f>IFERROR(VLOOKUP($B38&amp;", "&amp;$C38&amp;"_lc",'Loonkosten werknemer'!$B:$S,18,FALSE),0)</f>
        <v>1</v>
      </c>
      <c r="N38" s="62">
        <f>IFERROR(IF($C$6="",VLOOKUP($B38&amp;", "&amp;$C38&amp;"_lc",'Loonkosten werknemer'!$B:$Q,16,FALSE),IF($C$6=0,VLOOKUP($B38&amp;", "&amp;$C38&amp;", "&amp;$D38&amp;"_lc",'Loonkosten werknemer'!$B:$Q,16,FALSE)/$M38,VLOOKUP($B38&amp;", "&amp;$C38&amp;", "&amp;$D38&amp;"_lc",'Loonkosten werknemer'!$B:$Q,$C$6+2,FALSE))),0)</f>
        <v>3954.2999999999997</v>
      </c>
      <c r="O38" s="279">
        <f>IFERROR(IF($C$6="",VLOOKUP($B38&amp;", "&amp;$C38&amp;"_uren",'Loonkosten werknemer'!$B:$Q,16,FALSE),IF($C$6=0,ROUND(VLOOKUP($B38&amp;", "&amp;$C38&amp;", "&amp;$D38&amp;"_uren",'Loonkosten werknemer'!$B:$Q,16,FALSE)/$M38,2),VLOOKUP($B38&amp;", "&amp;$C38&amp;", "&amp;$D38&amp;"_uren",'Loonkosten werknemer'!$B:$Q,$C$6+2,FALSE))),0)</f>
        <v>158.4</v>
      </c>
      <c r="P38" s="279">
        <f t="shared" si="2"/>
        <v>24.964015151515149</v>
      </c>
      <c r="Q38" s="283">
        <f t="shared" si="3"/>
        <v>309.59999999999997</v>
      </c>
      <c r="R38" s="284">
        <f t="shared" si="4"/>
        <v>0.05</v>
      </c>
      <c r="S38" s="284">
        <f t="shared" si="5"/>
        <v>0.8</v>
      </c>
      <c r="T38" s="279">
        <f t="shared" si="6"/>
        <v>99.43</v>
      </c>
      <c r="U38" s="279">
        <f t="shared" si="7"/>
        <v>39.76968721713768</v>
      </c>
      <c r="V38" s="272">
        <f t="shared" si="8"/>
        <v>2.4297411275732319</v>
      </c>
      <c r="W38" s="272">
        <f t="shared" si="9"/>
        <v>4.6888253716345432</v>
      </c>
      <c r="X38" s="279">
        <f t="shared" si="10"/>
        <v>46.888253716345453</v>
      </c>
      <c r="Y38" s="62">
        <f t="shared" si="11"/>
        <v>7.0332380574518174</v>
      </c>
      <c r="Z38" s="279">
        <f t="shared" si="12"/>
        <v>53.921491773797271</v>
      </c>
      <c r="AA38">
        <f t="shared" si="13"/>
        <v>1407.1139270686633</v>
      </c>
      <c r="AB38" t="s">
        <v>652</v>
      </c>
    </row>
    <row r="39" spans="2:29" x14ac:dyDescent="0.3">
      <c r="B39">
        <v>31</v>
      </c>
      <c r="C39" t="str">
        <f>VLOOKUP($B39,'Contracten'!$B:$D,2,FALSE)</f>
        <v>Laura van den Akker, L.</v>
      </c>
      <c r="D39" t="s">
        <v>3</v>
      </c>
      <c r="E39" t="s">
        <v>651</v>
      </c>
      <c r="F39">
        <v>1872</v>
      </c>
      <c r="G39" s="272" t="str">
        <f>IFERROR(VLOOKUP($B39,'FTE Overzicht'!$B:$J,6,FALSE),0)</f>
        <v>36,00</v>
      </c>
      <c r="H39" s="272">
        <f>IFERROR(VLOOKUP($B39,'FTE Overzicht'!$B:$J,7,FALSE),0)</f>
        <v>8</v>
      </c>
      <c r="I39" s="273">
        <f>VLOOKUP($B39,'Contracten'!$B:$AD,17,FALSE)</f>
        <v>22.22</v>
      </c>
      <c r="J39" s="62">
        <f>VLOOKUP($B39,'Contracten'!$B:$AD,22,FALSE)</f>
        <v>3500</v>
      </c>
      <c r="K39" s="62">
        <f t="shared" si="1"/>
        <v>777.69999999999993</v>
      </c>
      <c r="L39" s="62">
        <f>VLOOKUP($B39,'Contracten'!$B:$AD,21,FALSE)</f>
        <v>22.44</v>
      </c>
      <c r="M39">
        <f>IFERROR(VLOOKUP($B39&amp;", "&amp;$C39&amp;"_lc",'Loonkosten werknemer'!$B:$S,18,FALSE),0)</f>
        <v>1</v>
      </c>
      <c r="N39" s="62">
        <f>IFERROR(IF($C$6="",VLOOKUP($B39&amp;", "&amp;$C39&amp;"_lc",'Loonkosten werknemer'!$B:$Q,16,FALSE),IF($C$6=0,VLOOKUP($B39&amp;", "&amp;$C39&amp;", "&amp;$D39&amp;"_lc",'Loonkosten werknemer'!$B:$Q,16,FALSE)/$M39,VLOOKUP($B39&amp;", "&amp;$C39&amp;", "&amp;$D39&amp;"_lc",'Loonkosten werknemer'!$B:$Q,$C$6+2,FALSE))),0)</f>
        <v>1147.7900000000002</v>
      </c>
      <c r="O39" s="279">
        <f>IFERROR(IF($C$6="",VLOOKUP($B39&amp;", "&amp;$C39&amp;"_uren",'Loonkosten werknemer'!$B:$Q,16,FALSE),IF($C$6=0,ROUND(VLOOKUP($B39&amp;", "&amp;$C39&amp;", "&amp;$D39&amp;"_uren",'Loonkosten werknemer'!$B:$Q,16,FALSE)/$M39,2),VLOOKUP($B39&amp;", "&amp;$C39&amp;", "&amp;$D39&amp;"_uren",'Loonkosten werknemer'!$B:$Q,$C$6+2,FALSE))),0)</f>
        <v>32</v>
      </c>
      <c r="P39" s="279">
        <f t="shared" si="2"/>
        <v>35.868437500000006</v>
      </c>
      <c r="Q39" s="283">
        <f t="shared" si="3"/>
        <v>309.59999999999997</v>
      </c>
      <c r="R39" s="284">
        <f t="shared" si="4"/>
        <v>0.05</v>
      </c>
      <c r="S39" s="284">
        <f t="shared" si="5"/>
        <v>0.8</v>
      </c>
      <c r="T39" s="279">
        <f t="shared" si="6"/>
        <v>20.09</v>
      </c>
      <c r="U39" s="279">
        <f t="shared" si="7"/>
        <v>57.132404181184675</v>
      </c>
      <c r="V39" s="272">
        <f t="shared" si="8"/>
        <v>2.4297411275732319</v>
      </c>
      <c r="W39" s="272">
        <f t="shared" si="9"/>
        <v>6.6180161454175419</v>
      </c>
      <c r="X39" s="279">
        <f t="shared" si="10"/>
        <v>66.180161454175447</v>
      </c>
      <c r="Y39" s="62">
        <f t="shared" si="11"/>
        <v>9.9270242181263164</v>
      </c>
      <c r="Z39" s="279">
        <f t="shared" si="12"/>
        <v>76.107185672301767</v>
      </c>
      <c r="AA39">
        <f t="shared" si="13"/>
        <v>381.20336015654237</v>
      </c>
      <c r="AB39" t="s">
        <v>652</v>
      </c>
    </row>
    <row r="40" spans="2:29" x14ac:dyDescent="0.3">
      <c r="E40" s="528" t="s">
        <v>1761</v>
      </c>
      <c r="F40" s="528"/>
      <c r="G40" s="528"/>
      <c r="H40" s="528"/>
      <c r="I40" s="528"/>
      <c r="J40" s="528"/>
      <c r="K40" s="528"/>
      <c r="L40" s="528"/>
      <c r="M40" s="528"/>
      <c r="N40" s="286"/>
      <c r="O40" s="286"/>
      <c r="P40" s="280">
        <f>IFERROR($N40/$O40,0)</f>
        <v>0</v>
      </c>
      <c r="T40" s="280">
        <f>IFERROR($O40,0)</f>
        <v>0</v>
      </c>
      <c r="U40" s="280">
        <f>IFERROR($N40/$T40,0)</f>
        <v>0</v>
      </c>
      <c r="V40" s="272">
        <f>IFERROR($V$8,0)</f>
        <v>2.4297411275732319</v>
      </c>
      <c r="W40" s="272">
        <f>IFERROR((($U40+$V40)/W$8) - ($U40+$V40),0)</f>
        <v>0.26997123639702592</v>
      </c>
      <c r="X40" s="280">
        <f>IFERROR($U40 + $V40 + $W40,0)</f>
        <v>2.6997123639702578</v>
      </c>
      <c r="Y40" s="62">
        <f>IFERROR(($X40 * Y$8),0)</f>
        <v>0.40495685459553865</v>
      </c>
      <c r="Z40" s="280">
        <f>IFERROR($X40 + $Y40,0)</f>
        <v>3.1046692185657965</v>
      </c>
      <c r="AA40">
        <f>IFERROR((($V40 + $W40+$Y40)*$T40),0)</f>
        <v>0</v>
      </c>
    </row>
    <row r="41" spans="2:29" x14ac:dyDescent="0.3">
      <c r="M41" s="125" t="s">
        <v>218</v>
      </c>
      <c r="N41" s="274">
        <f>SUM(N$10:N40)</f>
        <v>301825.34999999992</v>
      </c>
      <c r="O41" s="280">
        <f>SUM(O$10:O40)</f>
        <v>11847.189999999999</v>
      </c>
      <c r="P41" s="280">
        <f t="shared" si="2"/>
        <v>25.476534942041106</v>
      </c>
      <c r="S41" s="125" t="s">
        <v>218</v>
      </c>
      <c r="T41" s="280">
        <f>SUM(T$10:T40)</f>
        <v>7436.3800000000028</v>
      </c>
      <c r="U41" s="280">
        <f t="shared" si="7"/>
        <v>40.587671689719969</v>
      </c>
      <c r="W41" s="125" t="s">
        <v>218</v>
      </c>
      <c r="X41" s="280">
        <f t="shared" ref="X41" si="14">IFERROR($U41 + $V$8 + ((($U41+$V$8)/$W$8)-($U41+$V$8)),0)</f>
        <v>47.797125352548001</v>
      </c>
      <c r="Y41" s="125" t="s">
        <v>218</v>
      </c>
      <c r="Z41" s="280">
        <f>IFERROR($X41 + $X41*$Y$8,0)</f>
        <v>54.966694155430204</v>
      </c>
      <c r="AA41">
        <f>SUM(AA$10:AA40)</f>
        <v>106927.87508355832</v>
      </c>
    </row>
    <row r="42" spans="2:29" x14ac:dyDescent="0.3">
      <c r="M42" s="125" t="s">
        <v>1762</v>
      </c>
      <c r="N42" s="274">
        <f>IFERROR(AVERAGEIF(N$10:N40,"&gt;0"),0)</f>
        <v>10060.844999999998</v>
      </c>
      <c r="O42" s="280">
        <f>IFERROR(AVERAGEIF(O$10:O40,"&gt;0"),0)</f>
        <v>394.90633333333329</v>
      </c>
      <c r="P42" s="280">
        <f t="shared" si="2"/>
        <v>25.476534942041106</v>
      </c>
      <c r="S42" s="125" t="s">
        <v>1762</v>
      </c>
      <c r="T42" s="280">
        <f>IFERROR(AVERAGEIF(T$10:T40,"&gt;0"),0)</f>
        <v>247.87933333333342</v>
      </c>
      <c r="U42" s="280">
        <f t="shared" si="7"/>
        <v>40.587671689719976</v>
      </c>
      <c r="W42" s="125" t="s">
        <v>1762</v>
      </c>
      <c r="X42" s="280">
        <f t="shared" ref="X42" si="15">IFERROR($U42 + $V$8 + ((($U42+$V$8)/$W$8)-($U42+$V$8)),0)</f>
        <v>47.797125352548008</v>
      </c>
      <c r="Y42" s="125" t="s">
        <v>1762</v>
      </c>
      <c r="Z42" s="280">
        <f>IFERROR($X42 + $X42*$Y$8,0)</f>
        <v>54.966694155430211</v>
      </c>
    </row>
    <row r="43" spans="2:29" x14ac:dyDescent="0.3">
      <c r="N43" s="62"/>
      <c r="O43" s="62"/>
      <c r="P43" s="62"/>
      <c r="T43" s="62"/>
      <c r="U43" s="62"/>
      <c r="X43" s="62"/>
      <c r="Z43" s="62"/>
    </row>
  </sheetData>
  <mergeCells count="19">
    <mergeCell ref="E40:M40"/>
    <mergeCell ref="E5:I5"/>
    <mergeCell ref="E6:I6"/>
    <mergeCell ref="E7:I7"/>
    <mergeCell ref="E8:I8"/>
    <mergeCell ref="L5:M5"/>
    <mergeCell ref="L6:M7"/>
    <mergeCell ref="Z5:Z8"/>
    <mergeCell ref="B6:B8"/>
    <mergeCell ref="C6:C8"/>
    <mergeCell ref="O5:P8"/>
    <mergeCell ref="Q5:Q7"/>
    <mergeCell ref="R5:R7"/>
    <mergeCell ref="S5:S7"/>
    <mergeCell ref="T5:U8"/>
    <mergeCell ref="V5:V7"/>
    <mergeCell ref="W5:W7"/>
    <mergeCell ref="X5:X8"/>
    <mergeCell ref="Y5:Y7"/>
  </mergeCells>
  <conditionalFormatting sqref="L6:M7">
    <cfRule type="cellIs" dxfId="0" priority="1" operator="equal">
      <formula>"FOUT"</formula>
    </cfRule>
  </conditionalFormatting>
  <pageMargins left="0.7" right="0.7" top="0.75" bottom="0.75" header="0.3" footer="0.3"/>
  <pageSetup fitToHeight="0" orientation="landscape"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60"/>
  <sheetViews>
    <sheetView showGridLines="0" showRowColHeaders="0" workbookViewId="0">
      <pane ySplit="9" topLeftCell="A10" activePane="bottomLeft" state="frozen"/>
      <selection pane="bottomLeft" activeCell="A10" sqref="A10"/>
    </sheetView>
  </sheetViews>
  <sheetFormatPr defaultRowHeight="14.4" x14ac:dyDescent="0.3"/>
  <cols>
    <col min="1" max="1" width="1.109375" customWidth="1"/>
    <col min="2" max="2" width="45.6640625" customWidth="1"/>
    <col min="3" max="13" width="15.6640625" customWidth="1"/>
  </cols>
  <sheetData>
    <row r="1" spans="2:14" ht="15" customHeight="1" x14ac:dyDescent="0.3">
      <c r="N1" s="20"/>
    </row>
    <row r="2" spans="2:14" ht="15" customHeight="1" x14ac:dyDescent="0.3"/>
    <row r="3" spans="2:14" ht="15" customHeight="1" x14ac:dyDescent="0.3"/>
    <row r="4" spans="2:14" ht="15" customHeight="1" x14ac:dyDescent="0.3"/>
    <row r="5" spans="2:14" x14ac:dyDescent="0.3">
      <c r="B5" t="s">
        <v>202</v>
      </c>
      <c r="C5" s="3" t="s">
        <v>203</v>
      </c>
      <c r="D5" s="3" t="s">
        <v>204</v>
      </c>
      <c r="E5" s="3" t="s">
        <v>205</v>
      </c>
      <c r="F5" s="3" t="s">
        <v>206</v>
      </c>
      <c r="G5" s="3" t="s">
        <v>207</v>
      </c>
      <c r="H5" s="3" t="s">
        <v>208</v>
      </c>
      <c r="I5" s="3" t="s">
        <v>209</v>
      </c>
      <c r="J5" s="3" t="s">
        <v>210</v>
      </c>
    </row>
    <row r="6" spans="2:14" x14ac:dyDescent="0.3">
      <c r="B6" t="s">
        <v>211</v>
      </c>
      <c r="C6" s="19">
        <v>248820.12</v>
      </c>
      <c r="D6" s="24" t="s">
        <v>230</v>
      </c>
      <c r="E6" s="19">
        <v>7464.6</v>
      </c>
      <c r="F6" s="22">
        <v>507.5</v>
      </c>
      <c r="G6" s="23">
        <f>$G$17 +tblWKRVerkort[[#Totals],[Kosten forfait]]</f>
        <v>0</v>
      </c>
      <c r="H6" s="19">
        <f t="shared" ref="H6:H8" si="0">F6+G6</f>
        <v>507.5</v>
      </c>
      <c r="I6" s="19">
        <f t="shared" ref="I6:I8" si="1">E6-H6</f>
        <v>6957.1</v>
      </c>
      <c r="J6" s="19">
        <f t="shared" ref="J6:J8" si="2">IF((I6&lt;0),ROUND(((80/100)*I6*-1),0),0)</f>
        <v>0</v>
      </c>
    </row>
    <row r="7" spans="2:14" x14ac:dyDescent="0.3">
      <c r="B7" t="s">
        <v>212</v>
      </c>
      <c r="C7" s="19">
        <v>340937.69999999995</v>
      </c>
      <c r="D7" s="24" t="s">
        <v>230</v>
      </c>
      <c r="E7" s="19">
        <f>((MIN(C6+C7,400000)*(3/100))+(MAX(C6+C7-400000,0)*(1.18/100)))-E6</f>
        <v>6774.5422759999983</v>
      </c>
      <c r="F7" s="19">
        <v>915</v>
      </c>
      <c r="G7" s="19">
        <v>0</v>
      </c>
      <c r="H7" s="19">
        <f t="shared" si="0"/>
        <v>915</v>
      </c>
      <c r="I7" s="19"/>
      <c r="J7" s="19"/>
    </row>
    <row r="8" spans="2:14" x14ac:dyDescent="0.3">
      <c r="B8" t="s">
        <v>213</v>
      </c>
      <c r="C8" s="19">
        <f>C6+C7</f>
        <v>589757.81999999995</v>
      </c>
      <c r="D8" s="24" t="s">
        <v>230</v>
      </c>
      <c r="E8" s="19">
        <f>E6+E7</f>
        <v>14239.142275999999</v>
      </c>
      <c r="F8" s="19">
        <f>F6+F7</f>
        <v>1422.5</v>
      </c>
      <c r="G8" s="19">
        <f>G6+G7</f>
        <v>0</v>
      </c>
      <c r="H8" s="19">
        <f t="shared" si="0"/>
        <v>1422.5</v>
      </c>
      <c r="I8" s="19">
        <f t="shared" si="1"/>
        <v>12816.642275999999</v>
      </c>
      <c r="J8" s="19">
        <f t="shared" si="2"/>
        <v>0</v>
      </c>
    </row>
    <row r="10" spans="2:14" x14ac:dyDescent="0.3">
      <c r="B10" t="s">
        <v>214</v>
      </c>
      <c r="C10" s="3" t="s">
        <v>198</v>
      </c>
      <c r="D10" s="3" t="s">
        <v>199</v>
      </c>
      <c r="E10" s="3" t="s">
        <v>209</v>
      </c>
      <c r="F10" s="3" t="s">
        <v>215</v>
      </c>
      <c r="G10" s="3" t="s">
        <v>216</v>
      </c>
      <c r="H10" s="3" t="s">
        <v>217</v>
      </c>
      <c r="I10" s="21" t="s">
        <v>200</v>
      </c>
      <c r="J10" s="3" t="s">
        <v>201</v>
      </c>
    </row>
    <row r="11" spans="2:14" x14ac:dyDescent="0.3">
      <c r="C11" s="3">
        <v>1</v>
      </c>
      <c r="D11" s="25">
        <v>20873.8</v>
      </c>
      <c r="E11" s="25">
        <v>354.85</v>
      </c>
      <c r="F11" s="26">
        <v>0</v>
      </c>
      <c r="G11" s="27">
        <v>0</v>
      </c>
      <c r="H11" s="25"/>
      <c r="I11" s="25">
        <v>20873.8</v>
      </c>
      <c r="J11" s="25">
        <v>0</v>
      </c>
    </row>
    <row r="12" spans="2:14" x14ac:dyDescent="0.3">
      <c r="C12" s="3">
        <v>2</v>
      </c>
      <c r="D12" s="25">
        <v>23554.01</v>
      </c>
      <c r="E12" s="25">
        <v>400.42</v>
      </c>
      <c r="F12" s="26">
        <v>32.5</v>
      </c>
      <c r="G12" s="27">
        <v>0</v>
      </c>
      <c r="H12" s="25"/>
      <c r="I12" s="25">
        <v>23554.01</v>
      </c>
      <c r="J12" s="25">
        <v>0</v>
      </c>
    </row>
    <row r="13" spans="2:14" x14ac:dyDescent="0.3">
      <c r="C13" s="3">
        <v>3</v>
      </c>
      <c r="D13" s="25">
        <v>31843.94</v>
      </c>
      <c r="E13" s="25">
        <v>1532.88</v>
      </c>
      <c r="F13" s="26">
        <v>47.5</v>
      </c>
      <c r="G13" s="27">
        <v>0</v>
      </c>
      <c r="H13" s="25"/>
      <c r="I13" s="25">
        <v>31843.94</v>
      </c>
      <c r="J13" s="25">
        <v>0</v>
      </c>
    </row>
    <row r="14" spans="2:14" x14ac:dyDescent="0.3">
      <c r="C14" s="3">
        <v>4</v>
      </c>
      <c r="D14" s="25">
        <v>40284.22</v>
      </c>
      <c r="E14" s="25">
        <v>1208.53</v>
      </c>
      <c r="F14" s="26">
        <v>137.5</v>
      </c>
      <c r="G14" s="27">
        <v>0</v>
      </c>
      <c r="H14" s="25"/>
      <c r="I14" s="25">
        <v>40284.22</v>
      </c>
      <c r="J14" s="25">
        <v>0</v>
      </c>
    </row>
    <row r="15" spans="2:14" x14ac:dyDescent="0.3">
      <c r="C15" s="3">
        <v>5</v>
      </c>
      <c r="D15" s="25">
        <v>75441.2</v>
      </c>
      <c r="E15" s="25">
        <v>2263.2399999999998</v>
      </c>
      <c r="F15" s="26">
        <v>137.5</v>
      </c>
      <c r="G15" s="27">
        <v>0</v>
      </c>
      <c r="H15" s="25"/>
      <c r="I15" s="25">
        <v>75441.2</v>
      </c>
      <c r="J15" s="25">
        <v>0</v>
      </c>
    </row>
    <row r="16" spans="2:14" x14ac:dyDescent="0.3">
      <c r="C16" s="3">
        <v>6</v>
      </c>
      <c r="D16" s="25">
        <v>56822.95</v>
      </c>
      <c r="E16" s="25">
        <v>1704.68</v>
      </c>
      <c r="F16" s="26">
        <v>152.5</v>
      </c>
      <c r="G16" s="27">
        <v>0</v>
      </c>
      <c r="H16" s="25"/>
      <c r="I16" s="25">
        <v>56822.95</v>
      </c>
      <c r="J16" s="25">
        <v>0</v>
      </c>
    </row>
    <row r="17" spans="2:13" x14ac:dyDescent="0.3">
      <c r="B17" t="s">
        <v>218</v>
      </c>
      <c r="C17" s="3"/>
      <c r="D17" s="25">
        <f>SUBTOTAL(109,tblWKRVerkortKop[Fiscaalloon])</f>
        <v>248820.12</v>
      </c>
      <c r="E17" s="25">
        <f>SUBTOTAL(109,tblWKRVerkortKop[Vrije ruimte])</f>
        <v>7464.6</v>
      </c>
      <c r="F17" s="26">
        <f>SUBTOTAL(109,tblWKRVerkortKop[Sal. adm.])</f>
        <v>507.5</v>
      </c>
      <c r="G17" s="27">
        <f>SUBTOTAL(109,tblWKRVerkortKop[Fin. adm.])</f>
        <v>0</v>
      </c>
      <c r="H17" s="25">
        <f>IFERROR(ROUND(AVERAGE(G$11:G16),2),0)</f>
        <v>0</v>
      </c>
      <c r="I17" s="25">
        <f>SUBTOTAL(109,tblWKRVerkortKop[Fiscaalloon wit])</f>
        <v>248820.12</v>
      </c>
      <c r="J17" s="25">
        <f>SUBTOTAL(109,tblWKRVerkortKop[Fiscaalloon groen])</f>
        <v>0</v>
      </c>
    </row>
    <row r="19" spans="2:13" x14ac:dyDescent="0.3">
      <c r="B19" t="s">
        <v>219</v>
      </c>
      <c r="C19" s="3" t="s">
        <v>220</v>
      </c>
      <c r="D19" s="3" t="s">
        <v>221</v>
      </c>
      <c r="E19" s="3" t="s">
        <v>222</v>
      </c>
      <c r="F19" s="3" t="s">
        <v>223</v>
      </c>
      <c r="G19" s="3" t="s">
        <v>224</v>
      </c>
      <c r="H19" t="s">
        <v>225</v>
      </c>
      <c r="I19" t="s">
        <v>21</v>
      </c>
      <c r="J19" t="s">
        <v>226</v>
      </c>
      <c r="K19" t="s">
        <v>227</v>
      </c>
      <c r="L19" t="s">
        <v>228</v>
      </c>
      <c r="M19" t="s">
        <v>229</v>
      </c>
    </row>
    <row r="20" spans="2:13" x14ac:dyDescent="0.3">
      <c r="B20" s="6"/>
      <c r="C20" s="7"/>
      <c r="D20" s="8"/>
      <c r="E20" s="9"/>
      <c r="F20" s="10"/>
      <c r="G20" s="11" t="str">
        <f>IF((E20="Forfait"),D20+(D20*F20),"")</f>
        <v/>
      </c>
      <c r="H20" s="12"/>
      <c r="I20" s="12"/>
      <c r="J20" s="12"/>
      <c r="K20" s="12"/>
      <c r="L20" s="12"/>
      <c r="M20" s="12"/>
    </row>
    <row r="21" spans="2:13" x14ac:dyDescent="0.3">
      <c r="B21" s="6"/>
      <c r="C21" s="7"/>
      <c r="D21" s="8"/>
      <c r="E21" s="9"/>
      <c r="F21" s="10"/>
      <c r="G21" s="11" t="str">
        <f t="shared" ref="G21:G59" si="3">IF((E21="Forfait"),D21+(D21*F21),"")</f>
        <v/>
      </c>
      <c r="H21" s="12"/>
      <c r="I21" s="12"/>
      <c r="J21" s="12"/>
      <c r="K21" s="12"/>
      <c r="L21" s="12"/>
      <c r="M21" s="12"/>
    </row>
    <row r="22" spans="2:13" x14ac:dyDescent="0.3">
      <c r="B22" s="6"/>
      <c r="C22" s="7"/>
      <c r="D22" s="8"/>
      <c r="E22" s="9"/>
      <c r="F22" s="10"/>
      <c r="G22" s="11" t="str">
        <f t="shared" si="3"/>
        <v/>
      </c>
      <c r="H22" s="12"/>
      <c r="I22" s="12"/>
      <c r="J22" s="12"/>
      <c r="K22" s="12"/>
      <c r="L22" s="12"/>
      <c r="M22" s="12"/>
    </row>
    <row r="23" spans="2:13" x14ac:dyDescent="0.3">
      <c r="B23" s="6"/>
      <c r="C23" s="7"/>
      <c r="D23" s="8"/>
      <c r="E23" s="9"/>
      <c r="F23" s="10"/>
      <c r="G23" s="11" t="str">
        <f t="shared" si="3"/>
        <v/>
      </c>
      <c r="H23" s="12"/>
      <c r="I23" s="12"/>
      <c r="J23" s="12"/>
      <c r="K23" s="12"/>
      <c r="L23" s="12"/>
      <c r="M23" s="12"/>
    </row>
    <row r="24" spans="2:13" x14ac:dyDescent="0.3">
      <c r="B24" s="6"/>
      <c r="C24" s="7"/>
      <c r="D24" s="8"/>
      <c r="E24" s="9"/>
      <c r="F24" s="10"/>
      <c r="G24" s="11" t="str">
        <f t="shared" si="3"/>
        <v/>
      </c>
      <c r="H24" s="12"/>
      <c r="I24" s="12"/>
      <c r="J24" s="12"/>
      <c r="K24" s="12"/>
      <c r="L24" s="12"/>
      <c r="M24" s="12"/>
    </row>
    <row r="25" spans="2:13" x14ac:dyDescent="0.3">
      <c r="B25" s="6"/>
      <c r="C25" s="7"/>
      <c r="D25" s="8"/>
      <c r="E25" s="9"/>
      <c r="F25" s="10"/>
      <c r="G25" s="11" t="str">
        <f t="shared" si="3"/>
        <v/>
      </c>
      <c r="H25" s="12"/>
      <c r="I25" s="12"/>
      <c r="J25" s="12"/>
      <c r="K25" s="12"/>
      <c r="L25" s="12"/>
      <c r="M25" s="12"/>
    </row>
    <row r="26" spans="2:13" x14ac:dyDescent="0.3">
      <c r="B26" s="6"/>
      <c r="C26" s="7"/>
      <c r="D26" s="8"/>
      <c r="E26" s="9"/>
      <c r="F26" s="10"/>
      <c r="G26" s="11" t="str">
        <f t="shared" si="3"/>
        <v/>
      </c>
      <c r="H26" s="12"/>
      <c r="I26" s="12"/>
      <c r="J26" s="12"/>
      <c r="K26" s="12"/>
      <c r="L26" s="12"/>
      <c r="M26" s="12"/>
    </row>
    <row r="27" spans="2:13" x14ac:dyDescent="0.3">
      <c r="B27" s="6"/>
      <c r="C27" s="7"/>
      <c r="D27" s="8"/>
      <c r="E27" s="9"/>
      <c r="F27" s="10"/>
      <c r="G27" s="11" t="str">
        <f t="shared" si="3"/>
        <v/>
      </c>
      <c r="H27" s="12"/>
      <c r="I27" s="12"/>
      <c r="J27" s="12"/>
      <c r="K27" s="12"/>
      <c r="L27" s="12"/>
      <c r="M27" s="12"/>
    </row>
    <row r="28" spans="2:13" x14ac:dyDescent="0.3">
      <c r="B28" s="6"/>
      <c r="C28" s="7"/>
      <c r="D28" s="8"/>
      <c r="E28" s="9"/>
      <c r="F28" s="10"/>
      <c r="G28" s="11" t="str">
        <f t="shared" si="3"/>
        <v/>
      </c>
      <c r="H28" s="12"/>
      <c r="I28" s="12"/>
      <c r="J28" s="12"/>
      <c r="K28" s="12"/>
      <c r="L28" s="12"/>
      <c r="M28" s="12"/>
    </row>
    <row r="29" spans="2:13" x14ac:dyDescent="0.3">
      <c r="B29" s="6"/>
      <c r="C29" s="7"/>
      <c r="D29" s="8"/>
      <c r="E29" s="9"/>
      <c r="F29" s="10"/>
      <c r="G29" s="11" t="str">
        <f t="shared" si="3"/>
        <v/>
      </c>
      <c r="H29" s="12"/>
      <c r="I29" s="12"/>
      <c r="J29" s="12"/>
      <c r="K29" s="12"/>
      <c r="L29" s="12"/>
      <c r="M29" s="12"/>
    </row>
    <row r="30" spans="2:13" x14ac:dyDescent="0.3">
      <c r="B30" s="6"/>
      <c r="C30" s="7"/>
      <c r="D30" s="8"/>
      <c r="E30" s="9"/>
      <c r="F30" s="10"/>
      <c r="G30" s="11" t="str">
        <f t="shared" si="3"/>
        <v/>
      </c>
      <c r="H30" s="12"/>
      <c r="I30" s="12"/>
      <c r="J30" s="12"/>
      <c r="K30" s="12"/>
      <c r="L30" s="12"/>
      <c r="M30" s="12"/>
    </row>
    <row r="31" spans="2:13" x14ac:dyDescent="0.3">
      <c r="B31" s="6"/>
      <c r="C31" s="7"/>
      <c r="D31" s="8"/>
      <c r="E31" s="9"/>
      <c r="F31" s="10"/>
      <c r="G31" s="11" t="str">
        <f t="shared" si="3"/>
        <v/>
      </c>
      <c r="H31" s="12"/>
      <c r="I31" s="12"/>
      <c r="J31" s="12"/>
      <c r="K31" s="12"/>
      <c r="L31" s="12"/>
      <c r="M31" s="12"/>
    </row>
    <row r="32" spans="2:13" x14ac:dyDescent="0.3">
      <c r="B32" s="6"/>
      <c r="C32" s="7"/>
      <c r="D32" s="8"/>
      <c r="E32" s="9"/>
      <c r="F32" s="10"/>
      <c r="G32" s="11" t="str">
        <f t="shared" si="3"/>
        <v/>
      </c>
      <c r="H32" s="12"/>
      <c r="I32" s="12"/>
      <c r="J32" s="12"/>
      <c r="K32" s="12"/>
      <c r="L32" s="12"/>
      <c r="M32" s="12"/>
    </row>
    <row r="33" spans="2:13" x14ac:dyDescent="0.3">
      <c r="B33" s="6"/>
      <c r="C33" s="7"/>
      <c r="D33" s="8"/>
      <c r="E33" s="9"/>
      <c r="F33" s="10"/>
      <c r="G33" s="11" t="str">
        <f t="shared" si="3"/>
        <v/>
      </c>
      <c r="H33" s="12"/>
      <c r="I33" s="12"/>
      <c r="J33" s="12"/>
      <c r="K33" s="12"/>
      <c r="L33" s="12"/>
      <c r="M33" s="12"/>
    </row>
    <row r="34" spans="2:13" x14ac:dyDescent="0.3">
      <c r="B34" s="6"/>
      <c r="C34" s="7"/>
      <c r="D34" s="8"/>
      <c r="E34" s="9"/>
      <c r="F34" s="10"/>
      <c r="G34" s="11" t="str">
        <f t="shared" si="3"/>
        <v/>
      </c>
      <c r="H34" s="12"/>
      <c r="I34" s="12"/>
      <c r="J34" s="12"/>
      <c r="K34" s="12"/>
      <c r="L34" s="12"/>
      <c r="M34" s="12"/>
    </row>
    <row r="35" spans="2:13" x14ac:dyDescent="0.3">
      <c r="B35" s="6"/>
      <c r="C35" s="7"/>
      <c r="D35" s="8"/>
      <c r="E35" s="9"/>
      <c r="F35" s="10"/>
      <c r="G35" s="11" t="str">
        <f t="shared" si="3"/>
        <v/>
      </c>
      <c r="H35" s="12"/>
      <c r="I35" s="12"/>
      <c r="J35" s="12"/>
      <c r="K35" s="12"/>
      <c r="L35" s="12"/>
      <c r="M35" s="12"/>
    </row>
    <row r="36" spans="2:13" x14ac:dyDescent="0.3">
      <c r="B36" s="6"/>
      <c r="C36" s="7"/>
      <c r="D36" s="8"/>
      <c r="E36" s="9"/>
      <c r="F36" s="10"/>
      <c r="G36" s="11" t="str">
        <f t="shared" si="3"/>
        <v/>
      </c>
      <c r="H36" s="12"/>
      <c r="I36" s="12"/>
      <c r="J36" s="12"/>
      <c r="K36" s="12"/>
      <c r="L36" s="12"/>
      <c r="M36" s="12"/>
    </row>
    <row r="37" spans="2:13" x14ac:dyDescent="0.3">
      <c r="B37" s="6"/>
      <c r="C37" s="7"/>
      <c r="D37" s="8"/>
      <c r="E37" s="9"/>
      <c r="F37" s="10"/>
      <c r="G37" s="11" t="str">
        <f t="shared" si="3"/>
        <v/>
      </c>
      <c r="H37" s="12"/>
      <c r="I37" s="12"/>
      <c r="J37" s="12"/>
      <c r="K37" s="12"/>
      <c r="L37" s="12"/>
      <c r="M37" s="12"/>
    </row>
    <row r="38" spans="2:13" x14ac:dyDescent="0.3">
      <c r="B38" s="6"/>
      <c r="C38" s="7"/>
      <c r="D38" s="8"/>
      <c r="E38" s="9"/>
      <c r="F38" s="10"/>
      <c r="G38" s="11" t="str">
        <f t="shared" si="3"/>
        <v/>
      </c>
      <c r="H38" s="12"/>
      <c r="I38" s="12"/>
      <c r="J38" s="12"/>
      <c r="K38" s="12"/>
      <c r="L38" s="12"/>
      <c r="M38" s="12"/>
    </row>
    <row r="39" spans="2:13" x14ac:dyDescent="0.3">
      <c r="B39" s="6"/>
      <c r="C39" s="7"/>
      <c r="D39" s="8"/>
      <c r="E39" s="9"/>
      <c r="F39" s="10"/>
      <c r="G39" s="11" t="str">
        <f t="shared" si="3"/>
        <v/>
      </c>
      <c r="H39" s="12"/>
      <c r="I39" s="12"/>
      <c r="J39" s="12"/>
      <c r="K39" s="12"/>
      <c r="L39" s="12"/>
      <c r="M39" s="12"/>
    </row>
    <row r="40" spans="2:13" x14ac:dyDescent="0.3">
      <c r="B40" s="6"/>
      <c r="C40" s="7"/>
      <c r="D40" s="8"/>
      <c r="E40" s="9"/>
      <c r="F40" s="10"/>
      <c r="G40" s="11" t="str">
        <f t="shared" si="3"/>
        <v/>
      </c>
      <c r="H40" s="12"/>
      <c r="I40" s="12"/>
      <c r="J40" s="12"/>
      <c r="K40" s="12"/>
      <c r="L40" s="12"/>
      <c r="M40" s="12"/>
    </row>
    <row r="41" spans="2:13" x14ac:dyDescent="0.3">
      <c r="B41" s="6"/>
      <c r="C41" s="7"/>
      <c r="D41" s="8"/>
      <c r="E41" s="9"/>
      <c r="F41" s="10"/>
      <c r="G41" s="11" t="str">
        <f t="shared" si="3"/>
        <v/>
      </c>
      <c r="H41" s="12"/>
      <c r="I41" s="12"/>
      <c r="J41" s="12"/>
      <c r="K41" s="12"/>
      <c r="L41" s="12"/>
      <c r="M41" s="12"/>
    </row>
    <row r="42" spans="2:13" x14ac:dyDescent="0.3">
      <c r="B42" s="6"/>
      <c r="C42" s="7"/>
      <c r="D42" s="8"/>
      <c r="E42" s="9"/>
      <c r="F42" s="10"/>
      <c r="G42" s="11" t="str">
        <f t="shared" si="3"/>
        <v/>
      </c>
      <c r="H42" s="12"/>
      <c r="I42" s="12"/>
      <c r="J42" s="12"/>
      <c r="K42" s="12"/>
      <c r="L42" s="12"/>
      <c r="M42" s="12"/>
    </row>
    <row r="43" spans="2:13" x14ac:dyDescent="0.3">
      <c r="B43" s="6"/>
      <c r="C43" s="7"/>
      <c r="D43" s="8"/>
      <c r="E43" s="9"/>
      <c r="F43" s="10"/>
      <c r="G43" s="11" t="str">
        <f t="shared" si="3"/>
        <v/>
      </c>
      <c r="H43" s="12"/>
      <c r="I43" s="12"/>
      <c r="J43" s="12"/>
      <c r="K43" s="12"/>
      <c r="L43" s="12"/>
      <c r="M43" s="12"/>
    </row>
    <row r="44" spans="2:13" x14ac:dyDescent="0.3">
      <c r="B44" s="6"/>
      <c r="C44" s="7"/>
      <c r="D44" s="8"/>
      <c r="E44" s="9"/>
      <c r="F44" s="10"/>
      <c r="G44" s="11" t="str">
        <f t="shared" si="3"/>
        <v/>
      </c>
      <c r="H44" s="12"/>
      <c r="I44" s="12"/>
      <c r="J44" s="12"/>
      <c r="K44" s="12"/>
      <c r="L44" s="12"/>
      <c r="M44" s="12"/>
    </row>
    <row r="45" spans="2:13" x14ac:dyDescent="0.3">
      <c r="B45" s="6"/>
      <c r="C45" s="7"/>
      <c r="D45" s="8"/>
      <c r="E45" s="9"/>
      <c r="F45" s="10"/>
      <c r="G45" s="11" t="str">
        <f t="shared" si="3"/>
        <v/>
      </c>
      <c r="H45" s="12"/>
      <c r="I45" s="12"/>
      <c r="J45" s="12"/>
      <c r="K45" s="12"/>
      <c r="L45" s="12"/>
      <c r="M45" s="12"/>
    </row>
    <row r="46" spans="2:13" x14ac:dyDescent="0.3">
      <c r="B46" s="6"/>
      <c r="C46" s="7"/>
      <c r="D46" s="8"/>
      <c r="E46" s="9"/>
      <c r="F46" s="10"/>
      <c r="G46" s="11" t="str">
        <f t="shared" si="3"/>
        <v/>
      </c>
      <c r="H46" s="12"/>
      <c r="I46" s="12"/>
      <c r="J46" s="12"/>
      <c r="K46" s="12"/>
      <c r="L46" s="12"/>
      <c r="M46" s="12"/>
    </row>
    <row r="47" spans="2:13" x14ac:dyDescent="0.3">
      <c r="B47" s="6"/>
      <c r="C47" s="7"/>
      <c r="D47" s="8"/>
      <c r="E47" s="9"/>
      <c r="F47" s="10"/>
      <c r="G47" s="11" t="str">
        <f t="shared" si="3"/>
        <v/>
      </c>
      <c r="H47" s="12"/>
      <c r="I47" s="12"/>
      <c r="J47" s="12"/>
      <c r="K47" s="12"/>
      <c r="L47" s="12"/>
      <c r="M47" s="12"/>
    </row>
    <row r="48" spans="2:13" x14ac:dyDescent="0.3">
      <c r="B48" s="6"/>
      <c r="C48" s="7"/>
      <c r="D48" s="8"/>
      <c r="E48" s="9"/>
      <c r="F48" s="10"/>
      <c r="G48" s="11" t="str">
        <f t="shared" si="3"/>
        <v/>
      </c>
      <c r="H48" s="12"/>
      <c r="I48" s="12"/>
      <c r="J48" s="12"/>
      <c r="K48" s="12"/>
      <c r="L48" s="12"/>
      <c r="M48" s="12"/>
    </row>
    <row r="49" spans="2:13" x14ac:dyDescent="0.3">
      <c r="B49" s="6"/>
      <c r="C49" s="7"/>
      <c r="D49" s="8"/>
      <c r="E49" s="9"/>
      <c r="F49" s="10"/>
      <c r="G49" s="11" t="str">
        <f t="shared" si="3"/>
        <v/>
      </c>
      <c r="H49" s="12"/>
      <c r="I49" s="12"/>
      <c r="J49" s="12"/>
      <c r="K49" s="12"/>
      <c r="L49" s="12"/>
      <c r="M49" s="12"/>
    </row>
    <row r="50" spans="2:13" x14ac:dyDescent="0.3">
      <c r="B50" s="6"/>
      <c r="C50" s="7"/>
      <c r="D50" s="8"/>
      <c r="E50" s="9"/>
      <c r="F50" s="10"/>
      <c r="G50" s="11" t="str">
        <f t="shared" si="3"/>
        <v/>
      </c>
      <c r="H50" s="12"/>
      <c r="I50" s="12"/>
      <c r="J50" s="12"/>
      <c r="K50" s="12"/>
      <c r="L50" s="12"/>
      <c r="M50" s="12"/>
    </row>
    <row r="51" spans="2:13" x14ac:dyDescent="0.3">
      <c r="B51" s="6"/>
      <c r="C51" s="7"/>
      <c r="D51" s="8"/>
      <c r="E51" s="9"/>
      <c r="F51" s="10"/>
      <c r="G51" s="11" t="str">
        <f t="shared" si="3"/>
        <v/>
      </c>
      <c r="H51" s="12"/>
      <c r="I51" s="12"/>
      <c r="J51" s="12"/>
      <c r="K51" s="12"/>
      <c r="L51" s="12"/>
      <c r="M51" s="12"/>
    </row>
    <row r="52" spans="2:13" x14ac:dyDescent="0.3">
      <c r="B52" s="6"/>
      <c r="C52" s="7"/>
      <c r="D52" s="8"/>
      <c r="E52" s="9"/>
      <c r="F52" s="10"/>
      <c r="G52" s="11" t="str">
        <f t="shared" si="3"/>
        <v/>
      </c>
      <c r="H52" s="12"/>
      <c r="I52" s="12"/>
      <c r="J52" s="12"/>
      <c r="K52" s="12"/>
      <c r="L52" s="12"/>
      <c r="M52" s="12"/>
    </row>
    <row r="53" spans="2:13" x14ac:dyDescent="0.3">
      <c r="B53" s="6"/>
      <c r="C53" s="7"/>
      <c r="D53" s="8"/>
      <c r="E53" s="9"/>
      <c r="F53" s="10"/>
      <c r="G53" s="11" t="str">
        <f t="shared" si="3"/>
        <v/>
      </c>
      <c r="H53" s="12"/>
      <c r="I53" s="12"/>
      <c r="J53" s="12"/>
      <c r="K53" s="12"/>
      <c r="L53" s="12"/>
      <c r="M53" s="12"/>
    </row>
    <row r="54" spans="2:13" x14ac:dyDescent="0.3">
      <c r="B54" s="6"/>
      <c r="C54" s="7"/>
      <c r="D54" s="8"/>
      <c r="E54" s="9"/>
      <c r="F54" s="10"/>
      <c r="G54" s="11" t="str">
        <f t="shared" si="3"/>
        <v/>
      </c>
      <c r="H54" s="12"/>
      <c r="I54" s="12"/>
      <c r="J54" s="12"/>
      <c r="K54" s="12"/>
      <c r="L54" s="12"/>
      <c r="M54" s="12"/>
    </row>
    <row r="55" spans="2:13" x14ac:dyDescent="0.3">
      <c r="B55" s="6"/>
      <c r="C55" s="7"/>
      <c r="D55" s="8"/>
      <c r="E55" s="9"/>
      <c r="F55" s="10"/>
      <c r="G55" s="11" t="str">
        <f t="shared" si="3"/>
        <v/>
      </c>
      <c r="H55" s="12"/>
      <c r="I55" s="12"/>
      <c r="J55" s="12"/>
      <c r="K55" s="12"/>
      <c r="L55" s="12"/>
      <c r="M55" s="12"/>
    </row>
    <row r="56" spans="2:13" x14ac:dyDescent="0.3">
      <c r="B56" s="6"/>
      <c r="C56" s="7"/>
      <c r="D56" s="8"/>
      <c r="E56" s="9"/>
      <c r="F56" s="10"/>
      <c r="G56" s="11" t="str">
        <f t="shared" si="3"/>
        <v/>
      </c>
      <c r="H56" s="12"/>
      <c r="I56" s="12"/>
      <c r="J56" s="12"/>
      <c r="K56" s="12"/>
      <c r="L56" s="12"/>
      <c r="M56" s="12"/>
    </row>
    <row r="57" spans="2:13" x14ac:dyDescent="0.3">
      <c r="B57" s="6"/>
      <c r="C57" s="7"/>
      <c r="D57" s="8"/>
      <c r="E57" s="9"/>
      <c r="F57" s="10"/>
      <c r="G57" s="11" t="str">
        <f t="shared" si="3"/>
        <v/>
      </c>
      <c r="H57" s="12"/>
      <c r="I57" s="12"/>
      <c r="J57" s="12"/>
      <c r="K57" s="12"/>
      <c r="L57" s="12"/>
      <c r="M57" s="12"/>
    </row>
    <row r="58" spans="2:13" x14ac:dyDescent="0.3">
      <c r="B58" s="6"/>
      <c r="C58" s="7"/>
      <c r="D58" s="8"/>
      <c r="E58" s="9"/>
      <c r="F58" s="10"/>
      <c r="G58" s="11" t="str">
        <f t="shared" si="3"/>
        <v/>
      </c>
      <c r="H58" s="12"/>
      <c r="I58" s="12"/>
      <c r="J58" s="12"/>
      <c r="K58" s="12"/>
      <c r="L58" s="12"/>
      <c r="M58" s="12"/>
    </row>
    <row r="59" spans="2:13" x14ac:dyDescent="0.3">
      <c r="B59" s="6"/>
      <c r="C59" s="7"/>
      <c r="D59" s="8"/>
      <c r="E59" s="9"/>
      <c r="F59" s="10"/>
      <c r="G59" s="11" t="str">
        <f t="shared" si="3"/>
        <v/>
      </c>
      <c r="H59" s="12"/>
      <c r="I59" s="12"/>
      <c r="J59" s="12"/>
      <c r="K59" s="12"/>
      <c r="L59" s="12"/>
      <c r="M59" s="12"/>
    </row>
    <row r="60" spans="2:13" x14ac:dyDescent="0.3">
      <c r="B60" s="13"/>
      <c r="C60" s="13"/>
      <c r="D60" s="14">
        <f>SUBTOTAL(109,tblWKRVerkort[Bedrag (ingave)])</f>
        <v>0</v>
      </c>
      <c r="E60" s="15"/>
      <c r="F60" s="16"/>
      <c r="G60" s="17">
        <f>SUBTOTAL(109,tblWKRVerkort[Kosten forfait])</f>
        <v>0</v>
      </c>
      <c r="H60" s="18"/>
    </row>
  </sheetData>
  <dataValidations count="2">
    <dataValidation type="list" allowBlank="1" showInputMessage="1" showErrorMessage="1" sqref="E20:E59" xr:uid="{00000000-0002-0000-1F00-000000000000}">
      <formula1>"Forfait,Nihil,Vrijgesteld,Intermediair"</formula1>
    </dataValidation>
    <dataValidation type="list" allowBlank="1" showInputMessage="1" showErrorMessage="1" sqref="F20:F59" xr:uid="{00000000-0002-0000-1F00-000001000000}">
      <formula1>"0%,6%,9%,21%"</formula1>
    </dataValidation>
  </dataValidations>
  <pageMargins left="0.7" right="0.7" top="0.75" bottom="0.75" header="0.3" footer="0.3"/>
  <pageSetup fitToHeight="0" orientation="portrait" r:id="rId1"/>
  <drawing r:id="rId2"/>
  <tableParts count="3">
    <tablePart r:id="rId3"/>
    <tablePart r:id="rId4"/>
    <tablePart r:id="rId5"/>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N143"/>
  <sheetViews>
    <sheetView showGridLines="0" showRowColHeaders="0" workbookViewId="0">
      <pane ySplit="9" topLeftCell="A10" activePane="bottomLeft" state="frozen"/>
      <selection pane="bottomLeft" activeCell="F14" sqref="F14"/>
    </sheetView>
  </sheetViews>
  <sheetFormatPr defaultRowHeight="14.4" x14ac:dyDescent="0.3"/>
  <cols>
    <col min="1" max="1" width="1.109375" customWidth="1"/>
    <col min="2" max="2" width="45.6640625" customWidth="1"/>
    <col min="3" max="13" width="15.6640625" customWidth="1"/>
  </cols>
  <sheetData>
    <row r="1" spans="2:14" ht="15" customHeight="1" x14ac:dyDescent="0.3">
      <c r="N1" s="20"/>
    </row>
    <row r="2" spans="2:14" ht="15" customHeight="1" x14ac:dyDescent="0.3"/>
    <row r="3" spans="2:14" ht="15" customHeight="1" x14ac:dyDescent="0.3"/>
    <row r="4" spans="2:14" ht="15" customHeight="1" x14ac:dyDescent="0.3"/>
    <row r="5" spans="2:14" x14ac:dyDescent="0.3">
      <c r="B5" t="s">
        <v>202</v>
      </c>
      <c r="C5" s="3" t="s">
        <v>203</v>
      </c>
      <c r="D5" s="3" t="s">
        <v>204</v>
      </c>
      <c r="E5" s="3" t="s">
        <v>205</v>
      </c>
      <c r="F5" s="3" t="s">
        <v>206</v>
      </c>
      <c r="G5" s="3" t="s">
        <v>207</v>
      </c>
      <c r="H5" s="3" t="s">
        <v>208</v>
      </c>
      <c r="I5" s="3" t="s">
        <v>209</v>
      </c>
      <c r="J5" s="3" t="s">
        <v>210</v>
      </c>
    </row>
    <row r="6" spans="2:14" x14ac:dyDescent="0.3">
      <c r="B6" t="s">
        <v>211</v>
      </c>
      <c r="C6" s="19">
        <v>248820.12</v>
      </c>
      <c r="D6" s="24" t="s">
        <v>230</v>
      </c>
      <c r="E6" s="19">
        <v>7464.6</v>
      </c>
      <c r="F6" s="22">
        <v>507.5</v>
      </c>
      <c r="G6" s="23">
        <f>$G$17 +tblWKRUitgebreid[[#Totals],[Kosten forfait]]</f>
        <v>0</v>
      </c>
      <c r="H6" s="19">
        <f t="shared" ref="H6:H8" si="0">F6+G6</f>
        <v>507.5</v>
      </c>
      <c r="I6" s="19">
        <f t="shared" ref="I6:I8" si="1">E6-H6</f>
        <v>6957.1</v>
      </c>
      <c r="J6" s="19">
        <f t="shared" ref="J6:J8" si="2">IF((I6&lt;0),ROUND(((80/100)*I6*-1),0),0)</f>
        <v>0</v>
      </c>
    </row>
    <row r="7" spans="2:14" x14ac:dyDescent="0.3">
      <c r="B7" t="s">
        <v>212</v>
      </c>
      <c r="C7" s="19">
        <v>340937.69999999995</v>
      </c>
      <c r="D7" s="24" t="s">
        <v>230</v>
      </c>
      <c r="E7" s="19">
        <f>((MIN(C6+C7,400000)*(3/100))+(MAX(C6+C7-400000,0)*(1.18/100)))-E6</f>
        <v>6774.5422759999983</v>
      </c>
      <c r="F7" s="19">
        <v>915</v>
      </c>
      <c r="G7" s="19">
        <v>0</v>
      </c>
      <c r="H7" s="19">
        <f t="shared" si="0"/>
        <v>915</v>
      </c>
      <c r="I7" s="19"/>
      <c r="J7" s="19"/>
    </row>
    <row r="8" spans="2:14" x14ac:dyDescent="0.3">
      <c r="B8" t="s">
        <v>213</v>
      </c>
      <c r="C8" s="19">
        <f>C6+C7</f>
        <v>589757.81999999995</v>
      </c>
      <c r="D8" s="24" t="s">
        <v>230</v>
      </c>
      <c r="E8" s="19">
        <f>E6+E7</f>
        <v>14239.142275999999</v>
      </c>
      <c r="F8" s="19">
        <f>F6+F7</f>
        <v>1422.5</v>
      </c>
      <c r="G8" s="19">
        <f>G6+G7</f>
        <v>0</v>
      </c>
      <c r="H8" s="19">
        <f t="shared" si="0"/>
        <v>1422.5</v>
      </c>
      <c r="I8" s="19">
        <f t="shared" si="1"/>
        <v>12816.642275999999</v>
      </c>
      <c r="J8" s="19">
        <f t="shared" si="2"/>
        <v>0</v>
      </c>
    </row>
    <row r="10" spans="2:14" x14ac:dyDescent="0.3">
      <c r="B10" t="s">
        <v>214</v>
      </c>
      <c r="C10" s="3" t="s">
        <v>198</v>
      </c>
      <c r="D10" s="3" t="s">
        <v>199</v>
      </c>
      <c r="E10" s="3" t="s">
        <v>209</v>
      </c>
      <c r="F10" s="3" t="s">
        <v>215</v>
      </c>
      <c r="G10" s="3" t="s">
        <v>216</v>
      </c>
      <c r="H10" s="3" t="s">
        <v>217</v>
      </c>
      <c r="I10" s="21" t="s">
        <v>200</v>
      </c>
      <c r="J10" s="3" t="s">
        <v>201</v>
      </c>
    </row>
    <row r="11" spans="2:14" x14ac:dyDescent="0.3">
      <c r="C11" s="3">
        <v>1</v>
      </c>
      <c r="D11" s="25">
        <v>20873.8</v>
      </c>
      <c r="E11" s="25">
        <v>354.85</v>
      </c>
      <c r="F11" s="26">
        <v>0</v>
      </c>
      <c r="G11" s="27">
        <v>0</v>
      </c>
      <c r="H11" s="25"/>
      <c r="I11" s="25">
        <v>20873.8</v>
      </c>
      <c r="J11" s="25">
        <v>0</v>
      </c>
    </row>
    <row r="12" spans="2:14" x14ac:dyDescent="0.3">
      <c r="C12" s="3">
        <v>2</v>
      </c>
      <c r="D12" s="25">
        <v>23554.01</v>
      </c>
      <c r="E12" s="25">
        <v>400.42</v>
      </c>
      <c r="F12" s="26">
        <v>32.5</v>
      </c>
      <c r="G12" s="27">
        <v>0</v>
      </c>
      <c r="H12" s="25"/>
      <c r="I12" s="25">
        <v>23554.01</v>
      </c>
      <c r="J12" s="25">
        <v>0</v>
      </c>
    </row>
    <row r="13" spans="2:14" x14ac:dyDescent="0.3">
      <c r="C13" s="3">
        <v>3</v>
      </c>
      <c r="D13" s="25">
        <v>31843.94</v>
      </c>
      <c r="E13" s="25">
        <v>1532.88</v>
      </c>
      <c r="F13" s="26">
        <v>47.5</v>
      </c>
      <c r="G13" s="27">
        <v>0</v>
      </c>
      <c r="H13" s="25"/>
      <c r="I13" s="25">
        <v>31843.94</v>
      </c>
      <c r="J13" s="25">
        <v>0</v>
      </c>
    </row>
    <row r="14" spans="2:14" x14ac:dyDescent="0.3">
      <c r="C14" s="3">
        <v>4</v>
      </c>
      <c r="D14" s="25">
        <v>40284.22</v>
      </c>
      <c r="E14" s="25">
        <v>1208.53</v>
      </c>
      <c r="F14" s="26">
        <v>137.5</v>
      </c>
      <c r="G14" s="27">
        <v>0</v>
      </c>
      <c r="H14" s="25"/>
      <c r="I14" s="25">
        <v>40284.22</v>
      </c>
      <c r="J14" s="25">
        <v>0</v>
      </c>
    </row>
    <row r="15" spans="2:14" x14ac:dyDescent="0.3">
      <c r="C15" s="3">
        <v>5</v>
      </c>
      <c r="D15" s="25">
        <v>75441.2</v>
      </c>
      <c r="E15" s="25">
        <v>2263.2399999999998</v>
      </c>
      <c r="F15" s="26">
        <v>137.5</v>
      </c>
      <c r="G15" s="27">
        <v>0</v>
      </c>
      <c r="H15" s="25"/>
      <c r="I15" s="25">
        <v>75441.2</v>
      </c>
      <c r="J15" s="25">
        <v>0</v>
      </c>
    </row>
    <row r="16" spans="2:14" x14ac:dyDescent="0.3">
      <c r="C16" s="3">
        <v>6</v>
      </c>
      <c r="D16" s="25">
        <v>56822.95</v>
      </c>
      <c r="E16" s="25">
        <v>1704.68</v>
      </c>
      <c r="F16" s="26">
        <v>152.5</v>
      </c>
      <c r="G16" s="27">
        <v>0</v>
      </c>
      <c r="H16" s="25"/>
      <c r="I16" s="25">
        <v>56822.95</v>
      </c>
      <c r="J16" s="25">
        <v>0</v>
      </c>
    </row>
    <row r="17" spans="2:13" x14ac:dyDescent="0.3">
      <c r="B17" t="s">
        <v>218</v>
      </c>
      <c r="C17" s="3"/>
      <c r="D17" s="25">
        <f>SUBTOTAL(109,tblWKRUitgebreidKop[Fiscaalloon])</f>
        <v>248820.12</v>
      </c>
      <c r="E17" s="25">
        <f>SUBTOTAL(109,tblWKRUitgebreidKop[Vrije ruimte])</f>
        <v>7464.6</v>
      </c>
      <c r="F17" s="26">
        <f>SUBTOTAL(109,tblWKRUitgebreidKop[Sal. adm.])</f>
        <v>507.5</v>
      </c>
      <c r="G17" s="27">
        <f>SUBTOTAL(109,tblWKRUitgebreidKop[Fin. adm.])</f>
        <v>0</v>
      </c>
      <c r="H17" s="25">
        <f>IFERROR(ROUND(AVERAGE(G$11:G16),2),0)</f>
        <v>0</v>
      </c>
      <c r="I17" s="25">
        <f>SUBTOTAL(109,tblWKRUitgebreidKop[Fiscaalloon wit])</f>
        <v>248820.12</v>
      </c>
      <c r="J17" s="25">
        <f>SUBTOTAL(109,tblWKRUitgebreidKop[Fiscaalloon groen])</f>
        <v>0</v>
      </c>
    </row>
    <row r="18" spans="2:13" ht="69.900000000000006" customHeight="1" x14ac:dyDescent="0.3">
      <c r="B18" s="536" t="s">
        <v>426</v>
      </c>
      <c r="C18" s="537"/>
      <c r="I18" s="538" t="s">
        <v>427</v>
      </c>
      <c r="J18" s="539"/>
      <c r="K18" s="539"/>
      <c r="L18" s="539"/>
      <c r="M18" s="539"/>
    </row>
    <row r="19" spans="2:13" x14ac:dyDescent="0.3">
      <c r="B19" s="28" t="s">
        <v>219</v>
      </c>
      <c r="C19" s="29" t="s">
        <v>220</v>
      </c>
      <c r="D19" s="29" t="s">
        <v>221</v>
      </c>
      <c r="E19" s="29" t="s">
        <v>222</v>
      </c>
      <c r="F19" s="30" t="s">
        <v>231</v>
      </c>
      <c r="G19" s="30" t="s">
        <v>224</v>
      </c>
      <c r="H19" s="31" t="s">
        <v>232</v>
      </c>
      <c r="I19" t="s">
        <v>21</v>
      </c>
      <c r="J19" t="s">
        <v>226</v>
      </c>
      <c r="K19" t="s">
        <v>227</v>
      </c>
      <c r="L19" t="s">
        <v>228</v>
      </c>
      <c r="M19" t="s">
        <v>229</v>
      </c>
    </row>
    <row r="20" spans="2:13" x14ac:dyDescent="0.3">
      <c r="B20" s="32" t="s">
        <v>233</v>
      </c>
      <c r="C20" s="33"/>
      <c r="D20" s="34"/>
      <c r="E20" s="34"/>
      <c r="F20" s="35"/>
      <c r="G20" s="34"/>
      <c r="H20" s="34"/>
      <c r="I20" s="56"/>
      <c r="J20" s="56"/>
      <c r="K20" s="56"/>
      <c r="L20" s="56"/>
      <c r="M20" s="56"/>
    </row>
    <row r="21" spans="2:13" x14ac:dyDescent="0.3">
      <c r="B21" s="36" t="s">
        <v>234</v>
      </c>
      <c r="C21" s="37"/>
      <c r="D21" s="38"/>
      <c r="E21" s="38" t="s">
        <v>235</v>
      </c>
      <c r="F21" s="39"/>
      <c r="G21" s="40">
        <f>IF((E21="Forfait"),D21+(D21*F21),0)</f>
        <v>0</v>
      </c>
      <c r="H21" s="41" t="s">
        <v>236</v>
      </c>
      <c r="I21" s="56"/>
      <c r="J21" s="56"/>
      <c r="K21" s="56"/>
      <c r="L21" s="56"/>
      <c r="M21" s="56"/>
    </row>
    <row r="22" spans="2:13" ht="28.8" x14ac:dyDescent="0.3">
      <c r="B22" s="36" t="s">
        <v>237</v>
      </c>
      <c r="C22" s="37"/>
      <c r="D22" s="38"/>
      <c r="E22" s="38" t="s">
        <v>238</v>
      </c>
      <c r="F22" s="39"/>
      <c r="G22" s="40">
        <f t="shared" ref="G22:G37" si="3">IF((E22="Forfait"),D22+(D22*F22),0)</f>
        <v>0</v>
      </c>
      <c r="H22" s="41" t="s">
        <v>239</v>
      </c>
      <c r="I22" s="56"/>
      <c r="J22" s="56"/>
      <c r="K22" s="56"/>
      <c r="L22" s="56"/>
      <c r="M22" s="56"/>
    </row>
    <row r="23" spans="2:13" ht="43.2" x14ac:dyDescent="0.3">
      <c r="B23" s="36" t="s">
        <v>240</v>
      </c>
      <c r="C23" s="37"/>
      <c r="D23" s="38"/>
      <c r="E23" s="38" t="s">
        <v>238</v>
      </c>
      <c r="F23" s="39"/>
      <c r="G23" s="40">
        <f t="shared" si="3"/>
        <v>0</v>
      </c>
      <c r="H23" s="41" t="s">
        <v>241</v>
      </c>
      <c r="I23" s="56"/>
      <c r="J23" s="56"/>
      <c r="K23" s="56"/>
      <c r="L23" s="56"/>
      <c r="M23" s="56"/>
    </row>
    <row r="24" spans="2:13" ht="28.8" x14ac:dyDescent="0.3">
      <c r="B24" s="36" t="s">
        <v>242</v>
      </c>
      <c r="C24" s="37"/>
      <c r="D24" s="38"/>
      <c r="E24" s="38" t="s">
        <v>243</v>
      </c>
      <c r="F24" s="39"/>
      <c r="G24" s="40">
        <f t="shared" si="3"/>
        <v>0</v>
      </c>
      <c r="H24" s="41" t="s">
        <v>244</v>
      </c>
      <c r="I24" s="56"/>
      <c r="J24" s="56"/>
      <c r="K24" s="56"/>
      <c r="L24" s="56"/>
      <c r="M24" s="56"/>
    </row>
    <row r="25" spans="2:13" ht="28.8" x14ac:dyDescent="0.3">
      <c r="B25" s="36" t="s">
        <v>245</v>
      </c>
      <c r="C25" s="37"/>
      <c r="D25" s="38"/>
      <c r="E25" s="38" t="s">
        <v>238</v>
      </c>
      <c r="F25" s="39"/>
      <c r="G25" s="40">
        <f t="shared" si="3"/>
        <v>0</v>
      </c>
      <c r="H25" s="41" t="s">
        <v>239</v>
      </c>
      <c r="I25" s="56"/>
      <c r="J25" s="56"/>
      <c r="K25" s="56"/>
      <c r="L25" s="56"/>
      <c r="M25" s="56"/>
    </row>
    <row r="26" spans="2:13" x14ac:dyDescent="0.3">
      <c r="B26" s="36" t="s">
        <v>246</v>
      </c>
      <c r="C26" s="37"/>
      <c r="D26" s="38"/>
      <c r="E26" s="38" t="s">
        <v>247</v>
      </c>
      <c r="F26" s="39"/>
      <c r="G26" s="40">
        <f t="shared" si="3"/>
        <v>0</v>
      </c>
      <c r="H26" s="41" t="s">
        <v>248</v>
      </c>
      <c r="I26" s="56"/>
      <c r="J26" s="56"/>
      <c r="K26" s="56"/>
      <c r="L26" s="56"/>
      <c r="M26" s="56"/>
    </row>
    <row r="27" spans="2:13" ht="28.8" x14ac:dyDescent="0.3">
      <c r="B27" s="36" t="s">
        <v>249</v>
      </c>
      <c r="C27" s="37"/>
      <c r="D27" s="38"/>
      <c r="E27" s="38" t="s">
        <v>247</v>
      </c>
      <c r="F27" s="39"/>
      <c r="G27" s="40">
        <f t="shared" si="3"/>
        <v>0</v>
      </c>
      <c r="H27" s="41" t="s">
        <v>250</v>
      </c>
      <c r="I27" s="56"/>
      <c r="J27" s="56"/>
      <c r="K27" s="56"/>
      <c r="L27" s="56"/>
      <c r="M27" s="56"/>
    </row>
    <row r="28" spans="2:13" ht="43.2" x14ac:dyDescent="0.3">
      <c r="B28" s="36" t="s">
        <v>251</v>
      </c>
      <c r="C28" s="37"/>
      <c r="D28" s="38"/>
      <c r="E28" s="38" t="s">
        <v>247</v>
      </c>
      <c r="F28" s="39"/>
      <c r="G28" s="40">
        <f t="shared" si="3"/>
        <v>0</v>
      </c>
      <c r="H28" s="41" t="s">
        <v>250</v>
      </c>
      <c r="I28" s="56"/>
      <c r="J28" s="56"/>
      <c r="K28" s="56"/>
      <c r="L28" s="56"/>
      <c r="M28" s="56"/>
    </row>
    <row r="29" spans="2:13" ht="43.2" x14ac:dyDescent="0.3">
      <c r="B29" s="36" t="s">
        <v>252</v>
      </c>
      <c r="C29" s="37"/>
      <c r="D29" s="38"/>
      <c r="E29" s="38" t="s">
        <v>238</v>
      </c>
      <c r="F29" s="39"/>
      <c r="G29" s="40">
        <f t="shared" si="3"/>
        <v>0</v>
      </c>
      <c r="H29" s="41" t="s">
        <v>250</v>
      </c>
      <c r="I29" s="56"/>
      <c r="J29" s="56"/>
      <c r="K29" s="56"/>
      <c r="L29" s="56"/>
      <c r="M29" s="56"/>
    </row>
    <row r="30" spans="2:13" ht="28.8" x14ac:dyDescent="0.3">
      <c r="B30" s="36" t="s">
        <v>253</v>
      </c>
      <c r="C30" s="37"/>
      <c r="D30" s="38"/>
      <c r="E30" s="38" t="s">
        <v>238</v>
      </c>
      <c r="F30" s="39"/>
      <c r="G30" s="40">
        <f t="shared" si="3"/>
        <v>0</v>
      </c>
      <c r="H30" s="41" t="s">
        <v>254</v>
      </c>
      <c r="I30" s="56"/>
      <c r="J30" s="56"/>
      <c r="K30" s="56"/>
      <c r="L30" s="56"/>
      <c r="M30" s="56"/>
    </row>
    <row r="31" spans="2:13" ht="43.2" x14ac:dyDescent="0.3">
      <c r="B31" s="36" t="s">
        <v>255</v>
      </c>
      <c r="C31" s="37"/>
      <c r="D31" s="38"/>
      <c r="E31" s="38" t="s">
        <v>256</v>
      </c>
      <c r="F31" s="39"/>
      <c r="G31" s="40">
        <f t="shared" si="3"/>
        <v>0</v>
      </c>
      <c r="H31" s="41" t="s">
        <v>257</v>
      </c>
      <c r="I31" s="56"/>
      <c r="J31" s="56"/>
      <c r="K31" s="56"/>
      <c r="L31" s="56"/>
      <c r="M31" s="56"/>
    </row>
    <row r="32" spans="2:13" x14ac:dyDescent="0.3">
      <c r="B32" s="36" t="s">
        <v>258</v>
      </c>
      <c r="C32" s="37"/>
      <c r="D32" s="38"/>
      <c r="E32" s="38" t="s">
        <v>238</v>
      </c>
      <c r="F32" s="39"/>
      <c r="G32" s="40">
        <f t="shared" si="3"/>
        <v>0</v>
      </c>
      <c r="H32" s="42"/>
      <c r="I32" s="56"/>
      <c r="J32" s="56"/>
      <c r="K32" s="56"/>
      <c r="L32" s="56"/>
      <c r="M32" s="56"/>
    </row>
    <row r="33" spans="2:13" x14ac:dyDescent="0.3">
      <c r="B33" s="36" t="s">
        <v>259</v>
      </c>
      <c r="C33" s="37"/>
      <c r="D33" s="38"/>
      <c r="E33" s="38" t="s">
        <v>235</v>
      </c>
      <c r="F33" s="39"/>
      <c r="G33" s="40">
        <f t="shared" si="3"/>
        <v>0</v>
      </c>
      <c r="H33" s="42"/>
      <c r="I33" s="56"/>
      <c r="J33" s="56"/>
      <c r="K33" s="56"/>
      <c r="L33" s="56"/>
      <c r="M33" s="56"/>
    </row>
    <row r="34" spans="2:13" ht="28.8" x14ac:dyDescent="0.3">
      <c r="B34" s="36" t="s">
        <v>260</v>
      </c>
      <c r="C34" s="37"/>
      <c r="D34" s="38"/>
      <c r="E34" s="38" t="s">
        <v>235</v>
      </c>
      <c r="F34" s="39"/>
      <c r="G34" s="40">
        <f t="shared" si="3"/>
        <v>0</v>
      </c>
      <c r="H34" s="41" t="s">
        <v>261</v>
      </c>
      <c r="I34" s="56"/>
      <c r="J34" s="56"/>
      <c r="K34" s="56"/>
      <c r="L34" s="56"/>
      <c r="M34" s="56"/>
    </row>
    <row r="35" spans="2:13" ht="28.8" x14ac:dyDescent="0.3">
      <c r="B35" s="36" t="s">
        <v>262</v>
      </c>
      <c r="C35" s="37"/>
      <c r="D35" s="38"/>
      <c r="E35" s="38" t="s">
        <v>243</v>
      </c>
      <c r="F35" s="39"/>
      <c r="G35" s="40">
        <f t="shared" si="3"/>
        <v>0</v>
      </c>
      <c r="H35" s="41" t="s">
        <v>263</v>
      </c>
      <c r="I35" s="56"/>
      <c r="J35" s="56"/>
      <c r="K35" s="56"/>
      <c r="L35" s="56"/>
      <c r="M35" s="56"/>
    </row>
    <row r="36" spans="2:13" ht="28.8" x14ac:dyDescent="0.3">
      <c r="B36" s="36" t="s">
        <v>264</v>
      </c>
      <c r="C36" s="37"/>
      <c r="D36" s="38"/>
      <c r="E36" s="38" t="s">
        <v>235</v>
      </c>
      <c r="F36" s="39"/>
      <c r="G36" s="40">
        <f t="shared" si="3"/>
        <v>0</v>
      </c>
      <c r="H36" s="41" t="s">
        <v>265</v>
      </c>
      <c r="I36" s="56"/>
      <c r="J36" s="56"/>
      <c r="K36" s="56"/>
      <c r="L36" s="56"/>
      <c r="M36" s="56"/>
    </row>
    <row r="37" spans="2:13" ht="28.8" x14ac:dyDescent="0.3">
      <c r="B37" s="36" t="s">
        <v>266</v>
      </c>
      <c r="C37" s="37"/>
      <c r="D37" s="38"/>
      <c r="E37" s="38" t="s">
        <v>238</v>
      </c>
      <c r="F37" s="39"/>
      <c r="G37" s="40">
        <f t="shared" si="3"/>
        <v>0</v>
      </c>
      <c r="H37" s="41" t="s">
        <v>267</v>
      </c>
      <c r="I37" s="56"/>
      <c r="J37" s="56"/>
      <c r="K37" s="56"/>
      <c r="L37" s="56"/>
      <c r="M37" s="56"/>
    </row>
    <row r="38" spans="2:13" x14ac:dyDescent="0.3">
      <c r="B38" s="43" t="s">
        <v>268</v>
      </c>
      <c r="C38" s="44"/>
      <c r="D38" s="44"/>
      <c r="E38" s="44"/>
      <c r="F38" s="44"/>
      <c r="G38" s="45"/>
      <c r="H38" s="46"/>
      <c r="I38" s="56"/>
      <c r="J38" s="56"/>
      <c r="K38" s="56"/>
      <c r="L38" s="56"/>
      <c r="M38" s="56"/>
    </row>
    <row r="39" spans="2:13" ht="86.4" x14ac:dyDescent="0.3">
      <c r="B39" s="36" t="s">
        <v>269</v>
      </c>
      <c r="C39" s="37"/>
      <c r="D39" s="38"/>
      <c r="E39" s="38" t="s">
        <v>235</v>
      </c>
      <c r="F39" s="39"/>
      <c r="G39" s="40">
        <f t="shared" ref="G39:G52" si="4">IF((E39="Forfait"),D39+(D39*F39),0)</f>
        <v>0</v>
      </c>
      <c r="H39" s="41" t="s">
        <v>270</v>
      </c>
      <c r="I39" s="56"/>
      <c r="J39" s="56"/>
      <c r="K39" s="56"/>
      <c r="L39" s="56"/>
      <c r="M39" s="56"/>
    </row>
    <row r="40" spans="2:13" ht="86.4" x14ac:dyDescent="0.3">
      <c r="B40" s="36" t="s">
        <v>271</v>
      </c>
      <c r="C40" s="37"/>
      <c r="D40" s="38"/>
      <c r="E40" s="38" t="s">
        <v>238</v>
      </c>
      <c r="F40" s="39"/>
      <c r="G40" s="40">
        <f t="shared" si="4"/>
        <v>0</v>
      </c>
      <c r="H40" s="41" t="s">
        <v>272</v>
      </c>
      <c r="I40" s="56"/>
      <c r="J40" s="56"/>
      <c r="K40" s="56"/>
      <c r="L40" s="56"/>
      <c r="M40" s="56"/>
    </row>
    <row r="41" spans="2:13" ht="28.8" x14ac:dyDescent="0.3">
      <c r="B41" s="36" t="s">
        <v>273</v>
      </c>
      <c r="C41" s="37"/>
      <c r="D41" s="38"/>
      <c r="E41" s="38" t="s">
        <v>235</v>
      </c>
      <c r="F41" s="39"/>
      <c r="G41" s="40">
        <f t="shared" si="4"/>
        <v>0</v>
      </c>
      <c r="H41" s="42"/>
      <c r="I41" s="56"/>
      <c r="J41" s="56"/>
      <c r="K41" s="56"/>
      <c r="L41" s="56"/>
      <c r="M41" s="56"/>
    </row>
    <row r="42" spans="2:13" ht="28.8" x14ac:dyDescent="0.3">
      <c r="B42" s="36" t="s">
        <v>274</v>
      </c>
      <c r="C42" s="37"/>
      <c r="D42" s="38"/>
      <c r="E42" s="38" t="s">
        <v>238</v>
      </c>
      <c r="F42" s="39"/>
      <c r="G42" s="40">
        <f t="shared" si="4"/>
        <v>0</v>
      </c>
      <c r="H42" s="42"/>
      <c r="I42" s="56"/>
      <c r="J42" s="56"/>
      <c r="K42" s="56"/>
      <c r="L42" s="56"/>
      <c r="M42" s="56"/>
    </row>
    <row r="43" spans="2:13" ht="57.6" x14ac:dyDescent="0.3">
      <c r="B43" s="36" t="s">
        <v>275</v>
      </c>
      <c r="C43" s="37"/>
      <c r="D43" s="38"/>
      <c r="E43" s="38" t="s">
        <v>235</v>
      </c>
      <c r="F43" s="39"/>
      <c r="G43" s="40">
        <f t="shared" si="4"/>
        <v>0</v>
      </c>
      <c r="H43" s="41" t="s">
        <v>272</v>
      </c>
      <c r="I43" s="56"/>
      <c r="J43" s="56"/>
      <c r="K43" s="56"/>
      <c r="L43" s="56"/>
      <c r="M43" s="56"/>
    </row>
    <row r="44" spans="2:13" ht="57.6" x14ac:dyDescent="0.3">
      <c r="B44" s="36" t="s">
        <v>276</v>
      </c>
      <c r="C44" s="37"/>
      <c r="D44" s="38"/>
      <c r="E44" s="38" t="s">
        <v>238</v>
      </c>
      <c r="F44" s="39"/>
      <c r="G44" s="40">
        <f t="shared" si="4"/>
        <v>0</v>
      </c>
      <c r="H44" s="41" t="s">
        <v>272</v>
      </c>
      <c r="I44" s="56"/>
      <c r="J44" s="56"/>
      <c r="K44" s="56"/>
      <c r="L44" s="56"/>
      <c r="M44" s="56"/>
    </row>
    <row r="45" spans="2:13" ht="43.2" x14ac:dyDescent="0.3">
      <c r="B45" s="36" t="s">
        <v>277</v>
      </c>
      <c r="C45" s="37"/>
      <c r="D45" s="38"/>
      <c r="E45" s="38" t="s">
        <v>243</v>
      </c>
      <c r="F45" s="39"/>
      <c r="G45" s="40">
        <f t="shared" si="4"/>
        <v>0</v>
      </c>
      <c r="H45" s="41" t="s">
        <v>278</v>
      </c>
      <c r="I45" s="56"/>
      <c r="J45" s="56"/>
      <c r="K45" s="56"/>
      <c r="L45" s="56"/>
      <c r="M45" s="56"/>
    </row>
    <row r="46" spans="2:13" ht="28.8" x14ac:dyDescent="0.3">
      <c r="B46" s="36" t="s">
        <v>279</v>
      </c>
      <c r="C46" s="37"/>
      <c r="D46" s="38"/>
      <c r="E46" s="38" t="s">
        <v>238</v>
      </c>
      <c r="F46" s="39"/>
      <c r="G46" s="40">
        <f t="shared" si="4"/>
        <v>0</v>
      </c>
      <c r="H46" s="41" t="s">
        <v>280</v>
      </c>
      <c r="I46" s="56"/>
      <c r="J46" s="56"/>
      <c r="K46" s="56"/>
      <c r="L46" s="56"/>
      <c r="M46" s="56"/>
    </row>
    <row r="47" spans="2:13" x14ac:dyDescent="0.3">
      <c r="B47" s="43" t="s">
        <v>281</v>
      </c>
      <c r="C47" s="44"/>
      <c r="D47" s="44"/>
      <c r="E47" s="44"/>
      <c r="F47" s="44"/>
      <c r="G47" s="45"/>
      <c r="H47" s="46"/>
      <c r="I47" s="56"/>
      <c r="J47" s="56"/>
      <c r="K47" s="56"/>
      <c r="L47" s="56"/>
      <c r="M47" s="56"/>
    </row>
    <row r="48" spans="2:13" ht="28.8" x14ac:dyDescent="0.3">
      <c r="B48" s="36" t="s">
        <v>282</v>
      </c>
      <c r="C48" s="37"/>
      <c r="D48" s="38"/>
      <c r="E48" s="38" t="s">
        <v>243</v>
      </c>
      <c r="F48" s="39"/>
      <c r="G48" s="40">
        <f t="shared" si="4"/>
        <v>0</v>
      </c>
      <c r="H48" s="41" t="s">
        <v>283</v>
      </c>
      <c r="I48" s="56"/>
      <c r="J48" s="56"/>
      <c r="K48" s="56"/>
      <c r="L48" s="56"/>
      <c r="M48" s="56"/>
    </row>
    <row r="49" spans="2:13" x14ac:dyDescent="0.3">
      <c r="B49" s="36" t="s">
        <v>284</v>
      </c>
      <c r="C49" s="37"/>
      <c r="D49" s="38"/>
      <c r="E49" s="38" t="s">
        <v>243</v>
      </c>
      <c r="F49" s="39"/>
      <c r="G49" s="40">
        <f t="shared" si="4"/>
        <v>0</v>
      </c>
      <c r="H49" s="41" t="s">
        <v>283</v>
      </c>
      <c r="I49" s="56"/>
      <c r="J49" s="56"/>
      <c r="K49" s="56"/>
      <c r="L49" s="56"/>
      <c r="M49" s="56"/>
    </row>
    <row r="50" spans="2:13" x14ac:dyDescent="0.3">
      <c r="B50" s="36" t="s">
        <v>285</v>
      </c>
      <c r="C50" s="37"/>
      <c r="D50" s="38"/>
      <c r="E50" s="38" t="s">
        <v>243</v>
      </c>
      <c r="F50" s="39"/>
      <c r="G50" s="40">
        <f t="shared" si="4"/>
        <v>0</v>
      </c>
      <c r="H50" s="41" t="s">
        <v>283</v>
      </c>
      <c r="I50" s="56"/>
      <c r="J50" s="56"/>
      <c r="K50" s="56"/>
      <c r="L50" s="56"/>
      <c r="M50" s="56"/>
    </row>
    <row r="51" spans="2:13" ht="28.8" x14ac:dyDescent="0.3">
      <c r="B51" s="36" t="s">
        <v>286</v>
      </c>
      <c r="C51" s="37"/>
      <c r="D51" s="38"/>
      <c r="E51" s="38" t="s">
        <v>243</v>
      </c>
      <c r="F51" s="39"/>
      <c r="G51" s="40">
        <f t="shared" si="4"/>
        <v>0</v>
      </c>
      <c r="H51" s="41" t="s">
        <v>287</v>
      </c>
      <c r="I51" s="56"/>
      <c r="J51" s="56"/>
      <c r="K51" s="56"/>
      <c r="L51" s="56"/>
      <c r="M51" s="56"/>
    </row>
    <row r="52" spans="2:13" x14ac:dyDescent="0.3">
      <c r="B52" s="36" t="s">
        <v>288</v>
      </c>
      <c r="C52" s="37"/>
      <c r="D52" s="38"/>
      <c r="E52" s="38" t="s">
        <v>238</v>
      </c>
      <c r="F52" s="39"/>
      <c r="G52" s="40">
        <f t="shared" si="4"/>
        <v>0</v>
      </c>
      <c r="H52" s="42"/>
      <c r="I52" s="56"/>
      <c r="J52" s="56"/>
      <c r="K52" s="56"/>
      <c r="L52" s="56"/>
      <c r="M52" s="56"/>
    </row>
    <row r="53" spans="2:13" x14ac:dyDescent="0.3">
      <c r="B53" s="46" t="s">
        <v>289</v>
      </c>
      <c r="C53" s="44"/>
      <c r="D53" s="44"/>
      <c r="E53" s="44"/>
      <c r="F53" s="44"/>
      <c r="G53" s="45"/>
      <c r="H53" s="46"/>
      <c r="I53" s="56"/>
      <c r="J53" s="56"/>
      <c r="K53" s="56"/>
      <c r="L53" s="56"/>
      <c r="M53" s="56"/>
    </row>
    <row r="54" spans="2:13" x14ac:dyDescent="0.3">
      <c r="B54" s="36" t="s">
        <v>290</v>
      </c>
      <c r="C54" s="37"/>
      <c r="D54" s="38"/>
      <c r="E54" s="38" t="s">
        <v>238</v>
      </c>
      <c r="F54" s="39"/>
      <c r="G54" s="40">
        <f t="shared" ref="G54:G89" si="5">IF((E54="Forfait"),D54+(D54*F54),0)</f>
        <v>0</v>
      </c>
      <c r="H54" s="41" t="s">
        <v>283</v>
      </c>
      <c r="I54" s="56"/>
      <c r="J54" s="56"/>
      <c r="K54" s="56"/>
      <c r="L54" s="56"/>
      <c r="M54" s="56"/>
    </row>
    <row r="55" spans="2:13" x14ac:dyDescent="0.3">
      <c r="B55" s="36" t="s">
        <v>291</v>
      </c>
      <c r="C55" s="37"/>
      <c r="D55" s="38"/>
      <c r="E55" s="38" t="s">
        <v>235</v>
      </c>
      <c r="F55" s="39"/>
      <c r="G55" s="40">
        <f t="shared" si="5"/>
        <v>0</v>
      </c>
      <c r="H55" s="41" t="s">
        <v>287</v>
      </c>
      <c r="I55" s="56"/>
      <c r="J55" s="56"/>
      <c r="K55" s="56"/>
      <c r="L55" s="56"/>
      <c r="M55" s="56"/>
    </row>
    <row r="56" spans="2:13" x14ac:dyDescent="0.3">
      <c r="B56" s="36" t="s">
        <v>292</v>
      </c>
      <c r="C56" s="37"/>
      <c r="D56" s="38"/>
      <c r="E56" s="38" t="s">
        <v>238</v>
      </c>
      <c r="F56" s="39"/>
      <c r="G56" s="40">
        <f t="shared" si="5"/>
        <v>0</v>
      </c>
      <c r="H56" s="42"/>
      <c r="I56" s="56"/>
      <c r="J56" s="56"/>
      <c r="K56" s="56"/>
      <c r="L56" s="56"/>
      <c r="M56" s="56"/>
    </row>
    <row r="57" spans="2:13" ht="28.8" x14ac:dyDescent="0.3">
      <c r="B57" s="36" t="s">
        <v>293</v>
      </c>
      <c r="C57" s="37"/>
      <c r="D57" s="38"/>
      <c r="E57" s="38" t="s">
        <v>247</v>
      </c>
      <c r="F57" s="39"/>
      <c r="G57" s="40">
        <f t="shared" si="5"/>
        <v>0</v>
      </c>
      <c r="H57" s="41" t="s">
        <v>283</v>
      </c>
      <c r="I57" s="56"/>
      <c r="J57" s="56"/>
      <c r="K57" s="56"/>
      <c r="L57" s="56"/>
      <c r="M57" s="56"/>
    </row>
    <row r="58" spans="2:13" ht="28.8" x14ac:dyDescent="0.3">
      <c r="B58" s="36" t="s">
        <v>294</v>
      </c>
      <c r="C58" s="37"/>
      <c r="D58" s="38"/>
      <c r="E58" s="38" t="s">
        <v>238</v>
      </c>
      <c r="F58" s="39"/>
      <c r="G58" s="40">
        <f t="shared" si="5"/>
        <v>0</v>
      </c>
      <c r="H58" s="41" t="s">
        <v>295</v>
      </c>
      <c r="I58" s="56"/>
      <c r="J58" s="56"/>
      <c r="K58" s="56"/>
      <c r="L58" s="56"/>
      <c r="M58" s="56"/>
    </row>
    <row r="59" spans="2:13" x14ac:dyDescent="0.3">
      <c r="B59" s="36" t="s">
        <v>296</v>
      </c>
      <c r="C59" s="37"/>
      <c r="D59" s="38"/>
      <c r="E59" s="38" t="s">
        <v>235</v>
      </c>
      <c r="F59" s="39"/>
      <c r="G59" s="40">
        <f t="shared" si="5"/>
        <v>0</v>
      </c>
      <c r="H59" s="41" t="s">
        <v>283</v>
      </c>
      <c r="I59" s="56"/>
      <c r="J59" s="56"/>
      <c r="K59" s="56"/>
      <c r="L59" s="56"/>
      <c r="M59" s="56"/>
    </row>
    <row r="60" spans="2:13" x14ac:dyDescent="0.3">
      <c r="B60" s="46" t="s">
        <v>297</v>
      </c>
      <c r="C60" s="46"/>
      <c r="D60" s="46"/>
      <c r="E60" s="46"/>
      <c r="F60" s="46"/>
      <c r="G60" s="47"/>
      <c r="H60" s="46"/>
      <c r="I60" s="56"/>
      <c r="J60" s="56"/>
      <c r="K60" s="56"/>
      <c r="L60" s="56"/>
      <c r="M60" s="56"/>
    </row>
    <row r="61" spans="2:13" ht="57.6" x14ac:dyDescent="0.3">
      <c r="B61" s="36" t="s">
        <v>298</v>
      </c>
      <c r="C61" s="37"/>
      <c r="D61" s="38"/>
      <c r="E61" s="38" t="s">
        <v>235</v>
      </c>
      <c r="F61" s="39"/>
      <c r="G61" s="40">
        <f t="shared" si="5"/>
        <v>0</v>
      </c>
      <c r="H61" s="41" t="s">
        <v>299</v>
      </c>
      <c r="I61" s="56"/>
      <c r="J61" s="56"/>
      <c r="K61" s="56"/>
      <c r="L61" s="56"/>
      <c r="M61" s="56"/>
    </row>
    <row r="62" spans="2:13" x14ac:dyDescent="0.3">
      <c r="B62" s="36" t="s">
        <v>300</v>
      </c>
      <c r="C62" s="37"/>
      <c r="D62" s="38"/>
      <c r="E62" s="38" t="s">
        <v>238</v>
      </c>
      <c r="F62" s="39"/>
      <c r="G62" s="40">
        <f t="shared" si="5"/>
        <v>0</v>
      </c>
      <c r="H62" s="41" t="s">
        <v>301</v>
      </c>
      <c r="I62" s="56"/>
      <c r="J62" s="56"/>
      <c r="K62" s="56"/>
      <c r="L62" s="56"/>
      <c r="M62" s="56"/>
    </row>
    <row r="63" spans="2:13" ht="43.2" x14ac:dyDescent="0.3">
      <c r="B63" s="36" t="s">
        <v>302</v>
      </c>
      <c r="C63" s="37"/>
      <c r="D63" s="38"/>
      <c r="E63" s="38" t="s">
        <v>235</v>
      </c>
      <c r="F63" s="39"/>
      <c r="G63" s="40">
        <f t="shared" si="5"/>
        <v>0</v>
      </c>
      <c r="H63" s="41" t="s">
        <v>303</v>
      </c>
      <c r="I63" s="56"/>
      <c r="J63" s="56"/>
      <c r="K63" s="56"/>
      <c r="L63" s="56"/>
      <c r="M63" s="56"/>
    </row>
    <row r="64" spans="2:13" ht="28.8" x14ac:dyDescent="0.3">
      <c r="B64" s="36" t="s">
        <v>304</v>
      </c>
      <c r="C64" s="37"/>
      <c r="D64" s="38"/>
      <c r="E64" s="38" t="s">
        <v>238</v>
      </c>
      <c r="F64" s="39"/>
      <c r="G64" s="40">
        <f t="shared" si="5"/>
        <v>0</v>
      </c>
      <c r="H64" s="41" t="s">
        <v>305</v>
      </c>
      <c r="I64" s="56"/>
      <c r="J64" s="56"/>
      <c r="K64" s="56"/>
      <c r="L64" s="56"/>
      <c r="M64" s="56"/>
    </row>
    <row r="65" spans="2:13" ht="28.8" x14ac:dyDescent="0.3">
      <c r="B65" s="36" t="s">
        <v>306</v>
      </c>
      <c r="C65" s="37"/>
      <c r="D65" s="38"/>
      <c r="E65" s="38" t="s">
        <v>238</v>
      </c>
      <c r="F65" s="39"/>
      <c r="G65" s="40">
        <f t="shared" si="5"/>
        <v>0</v>
      </c>
      <c r="H65" s="41" t="s">
        <v>307</v>
      </c>
      <c r="I65" s="56"/>
      <c r="J65" s="56"/>
      <c r="K65" s="56"/>
      <c r="L65" s="56"/>
      <c r="M65" s="56"/>
    </row>
    <row r="66" spans="2:13" ht="28.8" x14ac:dyDescent="0.3">
      <c r="B66" s="36" t="s">
        <v>308</v>
      </c>
      <c r="C66" s="37"/>
      <c r="D66" s="38"/>
      <c r="E66" s="38" t="s">
        <v>243</v>
      </c>
      <c r="F66" s="39"/>
      <c r="G66" s="40">
        <f t="shared" si="5"/>
        <v>0</v>
      </c>
      <c r="H66" s="41" t="s">
        <v>309</v>
      </c>
      <c r="I66" s="56"/>
      <c r="J66" s="56"/>
      <c r="K66" s="56"/>
      <c r="L66" s="56"/>
      <c r="M66" s="56"/>
    </row>
    <row r="67" spans="2:13" x14ac:dyDescent="0.3">
      <c r="B67" s="46" t="s">
        <v>310</v>
      </c>
      <c r="C67" s="46"/>
      <c r="D67" s="46"/>
      <c r="E67" s="46"/>
      <c r="F67" s="46"/>
      <c r="G67" s="47"/>
      <c r="H67" s="46"/>
      <c r="I67" s="56"/>
      <c r="J67" s="56"/>
      <c r="K67" s="56"/>
      <c r="L67" s="56"/>
      <c r="M67" s="56"/>
    </row>
    <row r="68" spans="2:13" x14ac:dyDescent="0.3">
      <c r="B68" s="36" t="s">
        <v>311</v>
      </c>
      <c r="C68" s="37"/>
      <c r="D68" s="38"/>
      <c r="E68" s="38" t="s">
        <v>238</v>
      </c>
      <c r="F68" s="39"/>
      <c r="G68" s="40">
        <f t="shared" si="5"/>
        <v>0</v>
      </c>
      <c r="H68" s="41" t="s">
        <v>309</v>
      </c>
      <c r="I68" s="56"/>
      <c r="J68" s="56"/>
      <c r="K68" s="56"/>
      <c r="L68" s="56"/>
      <c r="M68" s="56"/>
    </row>
    <row r="69" spans="2:13" x14ac:dyDescent="0.3">
      <c r="B69" s="36" t="s">
        <v>312</v>
      </c>
      <c r="C69" s="37"/>
      <c r="D69" s="38"/>
      <c r="E69" s="38" t="s">
        <v>243</v>
      </c>
      <c r="F69" s="39"/>
      <c r="G69" s="40">
        <f t="shared" si="5"/>
        <v>0</v>
      </c>
      <c r="H69" s="41" t="s">
        <v>309</v>
      </c>
      <c r="I69" s="56"/>
      <c r="J69" s="56"/>
      <c r="K69" s="56"/>
      <c r="L69" s="56"/>
      <c r="M69" s="56"/>
    </row>
    <row r="70" spans="2:13" x14ac:dyDescent="0.3">
      <c r="B70" s="36" t="s">
        <v>313</v>
      </c>
      <c r="C70" s="37"/>
      <c r="D70" s="38"/>
      <c r="E70" s="38" t="s">
        <v>238</v>
      </c>
      <c r="F70" s="39"/>
      <c r="G70" s="40">
        <f t="shared" si="5"/>
        <v>0</v>
      </c>
      <c r="H70" s="41" t="s">
        <v>314</v>
      </c>
      <c r="I70" s="56"/>
      <c r="J70" s="56"/>
      <c r="K70" s="56"/>
      <c r="L70" s="56"/>
      <c r="M70" s="56"/>
    </row>
    <row r="71" spans="2:13" x14ac:dyDescent="0.3">
      <c r="B71" s="36" t="s">
        <v>315</v>
      </c>
      <c r="C71" s="37"/>
      <c r="D71" s="38"/>
      <c r="E71" s="38" t="s">
        <v>238</v>
      </c>
      <c r="F71" s="39"/>
      <c r="G71" s="40">
        <f t="shared" si="5"/>
        <v>0</v>
      </c>
      <c r="H71" s="41" t="s">
        <v>309</v>
      </c>
      <c r="I71" s="56"/>
      <c r="J71" s="56"/>
      <c r="K71" s="56"/>
      <c r="L71" s="56"/>
      <c r="M71" s="56"/>
    </row>
    <row r="72" spans="2:13" ht="28.8" x14ac:dyDescent="0.3">
      <c r="B72" s="36" t="s">
        <v>316</v>
      </c>
      <c r="C72" s="37"/>
      <c r="D72" s="38"/>
      <c r="E72" s="38" t="s">
        <v>317</v>
      </c>
      <c r="F72" s="39"/>
      <c r="G72" s="40">
        <f t="shared" si="5"/>
        <v>0</v>
      </c>
      <c r="H72" s="48" t="s">
        <v>318</v>
      </c>
      <c r="I72" s="56"/>
      <c r="J72" s="56"/>
      <c r="K72" s="56"/>
      <c r="L72" s="56"/>
      <c r="M72" s="56"/>
    </row>
    <row r="73" spans="2:13" ht="43.2" x14ac:dyDescent="0.3">
      <c r="B73" s="36" t="s">
        <v>319</v>
      </c>
      <c r="C73" s="37"/>
      <c r="D73" s="38"/>
      <c r="E73" s="38" t="s">
        <v>235</v>
      </c>
      <c r="F73" s="39"/>
      <c r="G73" s="40">
        <f t="shared" si="5"/>
        <v>0</v>
      </c>
      <c r="H73" s="41" t="s">
        <v>320</v>
      </c>
      <c r="I73" s="56"/>
      <c r="J73" s="56"/>
      <c r="K73" s="56"/>
      <c r="L73" s="56"/>
      <c r="M73" s="56"/>
    </row>
    <row r="74" spans="2:13" ht="43.2" x14ac:dyDescent="0.3">
      <c r="B74" s="36" t="s">
        <v>321</v>
      </c>
      <c r="C74" s="37"/>
      <c r="D74" s="38"/>
      <c r="E74" s="38" t="s">
        <v>238</v>
      </c>
      <c r="F74" s="39"/>
      <c r="G74" s="40">
        <f t="shared" si="5"/>
        <v>0</v>
      </c>
      <c r="H74" s="41" t="s">
        <v>322</v>
      </c>
      <c r="I74" s="56"/>
      <c r="J74" s="56"/>
      <c r="K74" s="56"/>
      <c r="L74" s="56"/>
      <c r="M74" s="56"/>
    </row>
    <row r="75" spans="2:13" ht="28.8" x14ac:dyDescent="0.3">
      <c r="B75" s="36" t="s">
        <v>323</v>
      </c>
      <c r="C75" s="37"/>
      <c r="D75" s="38"/>
      <c r="E75" s="38" t="s">
        <v>238</v>
      </c>
      <c r="F75" s="39"/>
      <c r="G75" s="40">
        <f t="shared" si="5"/>
        <v>0</v>
      </c>
      <c r="H75" s="42"/>
      <c r="I75" s="56"/>
      <c r="J75" s="56"/>
      <c r="K75" s="56"/>
      <c r="L75" s="56"/>
      <c r="M75" s="56"/>
    </row>
    <row r="76" spans="2:13" ht="28.8" x14ac:dyDescent="0.3">
      <c r="B76" s="36" t="s">
        <v>324</v>
      </c>
      <c r="C76" s="37"/>
      <c r="D76" s="38"/>
      <c r="E76" s="38" t="s">
        <v>238</v>
      </c>
      <c r="F76" s="39"/>
      <c r="G76" s="40">
        <f t="shared" si="5"/>
        <v>0</v>
      </c>
      <c r="H76" s="41" t="s">
        <v>325</v>
      </c>
      <c r="I76" s="56"/>
      <c r="J76" s="56"/>
      <c r="K76" s="56"/>
      <c r="L76" s="56"/>
      <c r="M76" s="56"/>
    </row>
    <row r="77" spans="2:13" ht="43.2" x14ac:dyDescent="0.3">
      <c r="B77" s="36" t="s">
        <v>326</v>
      </c>
      <c r="C77" s="37"/>
      <c r="D77" s="38"/>
      <c r="E77" s="38" t="s">
        <v>317</v>
      </c>
      <c r="F77" s="39"/>
      <c r="G77" s="40">
        <f t="shared" si="5"/>
        <v>0</v>
      </c>
      <c r="H77" s="41" t="s">
        <v>327</v>
      </c>
      <c r="I77" s="56"/>
      <c r="J77" s="56"/>
      <c r="K77" s="56"/>
      <c r="L77" s="56"/>
      <c r="M77" s="56"/>
    </row>
    <row r="78" spans="2:13" ht="72" x14ac:dyDescent="0.3">
      <c r="B78" s="36" t="s">
        <v>328</v>
      </c>
      <c r="C78" s="37"/>
      <c r="D78" s="38"/>
      <c r="E78" s="38" t="s">
        <v>317</v>
      </c>
      <c r="F78" s="39"/>
      <c r="G78" s="40">
        <f t="shared" si="5"/>
        <v>0</v>
      </c>
      <c r="H78" s="41" t="s">
        <v>329</v>
      </c>
      <c r="I78" s="56"/>
      <c r="J78" s="56"/>
      <c r="K78" s="56"/>
      <c r="L78" s="56"/>
      <c r="M78" s="56"/>
    </row>
    <row r="79" spans="2:13" ht="57.6" x14ac:dyDescent="0.3">
      <c r="B79" s="36" t="s">
        <v>330</v>
      </c>
      <c r="C79" s="37"/>
      <c r="D79" s="38"/>
      <c r="E79" s="38" t="s">
        <v>238</v>
      </c>
      <c r="F79" s="39"/>
      <c r="G79" s="40">
        <f t="shared" si="5"/>
        <v>0</v>
      </c>
      <c r="H79" s="41" t="s">
        <v>331</v>
      </c>
      <c r="I79" s="56"/>
      <c r="J79" s="56"/>
      <c r="K79" s="56"/>
      <c r="L79" s="56"/>
      <c r="M79" s="56"/>
    </row>
    <row r="80" spans="2:13" ht="43.2" x14ac:dyDescent="0.3">
      <c r="B80" s="36" t="s">
        <v>332</v>
      </c>
      <c r="C80" s="37"/>
      <c r="D80" s="38"/>
      <c r="E80" s="38" t="s">
        <v>256</v>
      </c>
      <c r="F80" s="39"/>
      <c r="G80" s="40">
        <f t="shared" si="5"/>
        <v>0</v>
      </c>
      <c r="H80" s="41" t="s">
        <v>333</v>
      </c>
      <c r="I80" s="56"/>
      <c r="J80" s="56"/>
      <c r="K80" s="56"/>
      <c r="L80" s="56"/>
      <c r="M80" s="56"/>
    </row>
    <row r="81" spans="2:13" ht="43.2" x14ac:dyDescent="0.3">
      <c r="B81" s="36" t="s">
        <v>334</v>
      </c>
      <c r="C81" s="37"/>
      <c r="D81" s="38"/>
      <c r="E81" s="38" t="s">
        <v>256</v>
      </c>
      <c r="F81" s="39"/>
      <c r="G81" s="40">
        <f t="shared" si="5"/>
        <v>0</v>
      </c>
      <c r="H81" s="41" t="s">
        <v>335</v>
      </c>
      <c r="I81" s="56"/>
      <c r="J81" s="56"/>
      <c r="K81" s="56"/>
      <c r="L81" s="56"/>
      <c r="M81" s="56"/>
    </row>
    <row r="82" spans="2:13" x14ac:dyDescent="0.3">
      <c r="B82" s="36" t="s">
        <v>336</v>
      </c>
      <c r="C82" s="37"/>
      <c r="D82" s="38"/>
      <c r="E82" s="38" t="s">
        <v>243</v>
      </c>
      <c r="F82" s="39"/>
      <c r="G82" s="40">
        <f t="shared" si="5"/>
        <v>0</v>
      </c>
      <c r="H82" s="41" t="s">
        <v>337</v>
      </c>
      <c r="I82" s="56"/>
      <c r="J82" s="56"/>
      <c r="K82" s="56"/>
      <c r="L82" s="56"/>
      <c r="M82" s="56"/>
    </row>
    <row r="83" spans="2:13" ht="28.8" x14ac:dyDescent="0.3">
      <c r="B83" s="36" t="s">
        <v>338</v>
      </c>
      <c r="C83" s="37"/>
      <c r="D83" s="38"/>
      <c r="E83" s="38" t="s">
        <v>235</v>
      </c>
      <c r="F83" s="39"/>
      <c r="G83" s="40">
        <f t="shared" si="5"/>
        <v>0</v>
      </c>
      <c r="H83" s="42"/>
      <c r="I83" s="56"/>
      <c r="J83" s="56"/>
      <c r="K83" s="56"/>
      <c r="L83" s="56"/>
      <c r="M83" s="56"/>
    </row>
    <row r="84" spans="2:13" ht="28.8" x14ac:dyDescent="0.3">
      <c r="B84" s="36" t="s">
        <v>339</v>
      </c>
      <c r="C84" s="37"/>
      <c r="D84" s="38"/>
      <c r="E84" s="38" t="s">
        <v>235</v>
      </c>
      <c r="F84" s="39"/>
      <c r="G84" s="40">
        <f t="shared" si="5"/>
        <v>0</v>
      </c>
      <c r="H84" s="41" t="s">
        <v>340</v>
      </c>
      <c r="I84" s="56"/>
      <c r="J84" s="56"/>
      <c r="K84" s="56"/>
      <c r="L84" s="56"/>
      <c r="M84" s="56"/>
    </row>
    <row r="85" spans="2:13" x14ac:dyDescent="0.3">
      <c r="B85" s="36" t="s">
        <v>341</v>
      </c>
      <c r="C85" s="37"/>
      <c r="D85" s="38"/>
      <c r="E85" s="38" t="s">
        <v>238</v>
      </c>
      <c r="F85" s="39"/>
      <c r="G85" s="40">
        <f t="shared" si="5"/>
        <v>0</v>
      </c>
      <c r="H85" s="42"/>
      <c r="I85" s="56"/>
      <c r="J85" s="56"/>
      <c r="K85" s="56"/>
      <c r="L85" s="56"/>
      <c r="M85" s="56"/>
    </row>
    <row r="86" spans="2:13" x14ac:dyDescent="0.3">
      <c r="B86" s="36" t="s">
        <v>342</v>
      </c>
      <c r="C86" s="37"/>
      <c r="D86" s="38"/>
      <c r="E86" s="38" t="s">
        <v>247</v>
      </c>
      <c r="F86" s="39"/>
      <c r="G86" s="40">
        <f t="shared" si="5"/>
        <v>0</v>
      </c>
      <c r="H86" s="41" t="s">
        <v>343</v>
      </c>
      <c r="I86" s="56"/>
      <c r="J86" s="56"/>
      <c r="K86" s="56"/>
      <c r="L86" s="56"/>
      <c r="M86" s="56"/>
    </row>
    <row r="87" spans="2:13" ht="28.8" x14ac:dyDescent="0.3">
      <c r="B87" s="36" t="s">
        <v>344</v>
      </c>
      <c r="C87" s="37"/>
      <c r="D87" s="38"/>
      <c r="E87" s="38" t="s">
        <v>238</v>
      </c>
      <c r="F87" s="39"/>
      <c r="G87" s="40">
        <f t="shared" si="5"/>
        <v>0</v>
      </c>
      <c r="H87" s="42"/>
      <c r="I87" s="56"/>
      <c r="J87" s="56"/>
      <c r="K87" s="56"/>
      <c r="L87" s="56"/>
      <c r="M87" s="56"/>
    </row>
    <row r="88" spans="2:13" ht="28.8" x14ac:dyDescent="0.3">
      <c r="B88" s="36" t="s">
        <v>345</v>
      </c>
      <c r="C88" s="37"/>
      <c r="D88" s="38"/>
      <c r="E88" s="38" t="s">
        <v>238</v>
      </c>
      <c r="F88" s="39"/>
      <c r="G88" s="40">
        <f t="shared" si="5"/>
        <v>0</v>
      </c>
      <c r="H88" s="41" t="s">
        <v>346</v>
      </c>
      <c r="I88" s="56"/>
      <c r="J88" s="56"/>
      <c r="K88" s="56"/>
      <c r="L88" s="56"/>
      <c r="M88" s="56"/>
    </row>
    <row r="89" spans="2:13" ht="43.2" x14ac:dyDescent="0.3">
      <c r="B89" s="36" t="s">
        <v>347</v>
      </c>
      <c r="C89" s="37"/>
      <c r="D89" s="38"/>
      <c r="E89" s="38" t="s">
        <v>235</v>
      </c>
      <c r="F89" s="39"/>
      <c r="G89" s="40">
        <f t="shared" si="5"/>
        <v>0</v>
      </c>
      <c r="H89" s="41" t="s">
        <v>348</v>
      </c>
      <c r="I89" s="56"/>
      <c r="J89" s="56"/>
      <c r="K89" s="56"/>
      <c r="L89" s="56"/>
      <c r="M89" s="56"/>
    </row>
    <row r="90" spans="2:13" x14ac:dyDescent="0.3">
      <c r="B90" s="46" t="s">
        <v>349</v>
      </c>
      <c r="C90" s="46"/>
      <c r="D90" s="46"/>
      <c r="E90" s="46"/>
      <c r="F90" s="46"/>
      <c r="G90" s="47"/>
      <c r="H90" s="46"/>
      <c r="I90" s="56"/>
      <c r="J90" s="56"/>
      <c r="K90" s="56"/>
      <c r="L90" s="56"/>
      <c r="M90" s="56"/>
    </row>
    <row r="91" spans="2:13" x14ac:dyDescent="0.3">
      <c r="B91" s="36" t="s">
        <v>350</v>
      </c>
      <c r="C91" s="37"/>
      <c r="D91" s="38"/>
      <c r="E91" s="38" t="s">
        <v>235</v>
      </c>
      <c r="F91" s="39"/>
      <c r="G91" s="40">
        <f t="shared" ref="G91:G142" si="6">IF((E91="Forfait"),D91+(D91*F91),0)</f>
        <v>0</v>
      </c>
      <c r="H91" s="41" t="s">
        <v>351</v>
      </c>
      <c r="I91" s="56"/>
      <c r="J91" s="56"/>
      <c r="K91" s="56"/>
      <c r="L91" s="56"/>
      <c r="M91" s="56"/>
    </row>
    <row r="92" spans="2:13" ht="28.8" x14ac:dyDescent="0.3">
      <c r="B92" s="36" t="s">
        <v>352</v>
      </c>
      <c r="C92" s="37"/>
      <c r="D92" s="38"/>
      <c r="E92" s="38" t="s">
        <v>235</v>
      </c>
      <c r="F92" s="39"/>
      <c r="G92" s="40">
        <f t="shared" si="6"/>
        <v>0</v>
      </c>
      <c r="H92" s="41" t="s">
        <v>353</v>
      </c>
      <c r="I92" s="56"/>
      <c r="J92" s="56"/>
      <c r="K92" s="56"/>
      <c r="L92" s="56"/>
      <c r="M92" s="56"/>
    </row>
    <row r="93" spans="2:13" x14ac:dyDescent="0.3">
      <c r="B93" s="36" t="s">
        <v>354</v>
      </c>
      <c r="C93" s="37"/>
      <c r="D93" s="38"/>
      <c r="E93" s="38" t="s">
        <v>235</v>
      </c>
      <c r="F93" s="39"/>
      <c r="G93" s="40">
        <f t="shared" si="6"/>
        <v>0</v>
      </c>
      <c r="H93" s="41" t="s">
        <v>355</v>
      </c>
      <c r="I93" s="56"/>
      <c r="J93" s="56"/>
      <c r="K93" s="56"/>
      <c r="L93" s="56"/>
      <c r="M93" s="56"/>
    </row>
    <row r="94" spans="2:13" ht="57.6" x14ac:dyDescent="0.3">
      <c r="B94" s="36" t="s">
        <v>356</v>
      </c>
      <c r="C94" s="37"/>
      <c r="D94" s="38"/>
      <c r="E94" s="38" t="s">
        <v>235</v>
      </c>
      <c r="F94" s="39"/>
      <c r="G94" s="40">
        <f t="shared" si="6"/>
        <v>0</v>
      </c>
      <c r="H94" s="41" t="s">
        <v>351</v>
      </c>
      <c r="I94" s="56"/>
      <c r="J94" s="56"/>
      <c r="K94" s="56"/>
      <c r="L94" s="56"/>
      <c r="M94" s="56"/>
    </row>
    <row r="95" spans="2:13" ht="28.8" x14ac:dyDescent="0.3">
      <c r="B95" s="36" t="s">
        <v>357</v>
      </c>
      <c r="C95" s="37"/>
      <c r="D95" s="38"/>
      <c r="E95" s="38" t="s">
        <v>238</v>
      </c>
      <c r="F95" s="39"/>
      <c r="G95" s="40">
        <f t="shared" si="6"/>
        <v>0</v>
      </c>
      <c r="H95" s="42"/>
      <c r="I95" s="56"/>
      <c r="J95" s="56"/>
      <c r="K95" s="56"/>
      <c r="L95" s="56"/>
      <c r="M95" s="56"/>
    </row>
    <row r="96" spans="2:13" x14ac:dyDescent="0.3">
      <c r="B96" s="46" t="s">
        <v>358</v>
      </c>
      <c r="C96" s="46"/>
      <c r="D96" s="46"/>
      <c r="E96" s="46"/>
      <c r="F96" s="46"/>
      <c r="G96" s="47"/>
      <c r="H96" s="46"/>
      <c r="I96" s="56"/>
      <c r="J96" s="56"/>
      <c r="K96" s="56"/>
      <c r="L96" s="56"/>
      <c r="M96" s="56"/>
    </row>
    <row r="97" spans="2:13" ht="28.8" x14ac:dyDescent="0.3">
      <c r="B97" s="36" t="s">
        <v>359</v>
      </c>
      <c r="C97" s="37"/>
      <c r="D97" s="38"/>
      <c r="E97" s="38" t="s">
        <v>235</v>
      </c>
      <c r="F97" s="39"/>
      <c r="G97" s="40">
        <f>IF((E99="Forfait"),D99+(D99*F99),0)</f>
        <v>0</v>
      </c>
      <c r="H97" s="41" t="s">
        <v>360</v>
      </c>
      <c r="I97" s="56"/>
      <c r="J97" s="56"/>
      <c r="K97" s="56"/>
      <c r="L97" s="56"/>
      <c r="M97" s="56"/>
    </row>
    <row r="98" spans="2:13" ht="28.8" x14ac:dyDescent="0.3">
      <c r="B98" s="36" t="s">
        <v>361</v>
      </c>
      <c r="C98" s="37"/>
      <c r="D98" s="38"/>
      <c r="E98" s="38" t="s">
        <v>238</v>
      </c>
      <c r="F98" s="39"/>
      <c r="G98" s="40">
        <f t="shared" ref="G98:G108" si="7">IF((E98="Forfait"),D98+(D98*F98),0)</f>
        <v>0</v>
      </c>
      <c r="H98" s="41" t="s">
        <v>360</v>
      </c>
      <c r="I98" s="56"/>
      <c r="J98" s="56"/>
      <c r="K98" s="56"/>
      <c r="L98" s="56"/>
      <c r="M98" s="56"/>
    </row>
    <row r="99" spans="2:13" ht="28.8" x14ac:dyDescent="0.3">
      <c r="B99" s="36" t="s">
        <v>362</v>
      </c>
      <c r="C99" s="37"/>
      <c r="D99" s="38"/>
      <c r="E99" s="38" t="s">
        <v>243</v>
      </c>
      <c r="F99" s="39"/>
      <c r="G99" s="40">
        <f t="shared" si="7"/>
        <v>0</v>
      </c>
      <c r="H99" s="41" t="s">
        <v>363</v>
      </c>
      <c r="I99" s="56"/>
      <c r="J99" s="56"/>
      <c r="K99" s="56"/>
      <c r="L99" s="56"/>
      <c r="M99" s="56"/>
    </row>
    <row r="100" spans="2:13" ht="28.8" x14ac:dyDescent="0.3">
      <c r="B100" s="36" t="s">
        <v>364</v>
      </c>
      <c r="C100" s="37"/>
      <c r="D100" s="38"/>
      <c r="E100" s="38" t="s">
        <v>238</v>
      </c>
      <c r="F100" s="39"/>
      <c r="G100" s="40">
        <f t="shared" si="7"/>
        <v>0</v>
      </c>
      <c r="H100" s="41" t="s">
        <v>365</v>
      </c>
      <c r="I100" s="56"/>
      <c r="J100" s="56"/>
      <c r="K100" s="56"/>
      <c r="L100" s="56"/>
      <c r="M100" s="56"/>
    </row>
    <row r="101" spans="2:13" ht="43.2" x14ac:dyDescent="0.3">
      <c r="B101" s="36" t="s">
        <v>366</v>
      </c>
      <c r="C101" s="37"/>
      <c r="D101" s="38"/>
      <c r="E101" s="38" t="s">
        <v>256</v>
      </c>
      <c r="F101" s="39"/>
      <c r="G101" s="40">
        <f t="shared" si="7"/>
        <v>0</v>
      </c>
      <c r="H101" s="41" t="s">
        <v>367</v>
      </c>
      <c r="I101" s="56"/>
      <c r="J101" s="56"/>
      <c r="K101" s="56"/>
      <c r="L101" s="56"/>
      <c r="M101" s="56"/>
    </row>
    <row r="102" spans="2:13" ht="28.8" x14ac:dyDescent="0.3">
      <c r="B102" s="36" t="s">
        <v>368</v>
      </c>
      <c r="C102" s="37"/>
      <c r="D102" s="38"/>
      <c r="E102" s="38" t="s">
        <v>256</v>
      </c>
      <c r="F102" s="39"/>
      <c r="G102" s="40">
        <f t="shared" si="7"/>
        <v>0</v>
      </c>
      <c r="H102" s="41" t="s">
        <v>367</v>
      </c>
      <c r="I102" s="56"/>
      <c r="J102" s="56"/>
      <c r="K102" s="56"/>
      <c r="L102" s="56"/>
      <c r="M102" s="56"/>
    </row>
    <row r="103" spans="2:13" ht="57.6" x14ac:dyDescent="0.3">
      <c r="B103" s="36" t="s">
        <v>369</v>
      </c>
      <c r="C103" s="37"/>
      <c r="D103" s="38"/>
      <c r="E103" s="38" t="s">
        <v>235</v>
      </c>
      <c r="F103" s="39"/>
      <c r="G103" s="40">
        <f t="shared" si="7"/>
        <v>0</v>
      </c>
      <c r="H103" s="41" t="s">
        <v>370</v>
      </c>
      <c r="I103" s="56"/>
      <c r="J103" s="56"/>
      <c r="K103" s="56"/>
      <c r="L103" s="56"/>
      <c r="M103" s="56"/>
    </row>
    <row r="104" spans="2:13" ht="28.8" x14ac:dyDescent="0.3">
      <c r="B104" s="36" t="s">
        <v>371</v>
      </c>
      <c r="C104" s="37"/>
      <c r="D104" s="38"/>
      <c r="E104" s="38" t="s">
        <v>238</v>
      </c>
      <c r="F104" s="39"/>
      <c r="G104" s="40">
        <f t="shared" si="7"/>
        <v>0</v>
      </c>
      <c r="H104" s="42"/>
      <c r="I104" s="56"/>
      <c r="J104" s="56"/>
      <c r="K104" s="56"/>
      <c r="L104" s="56"/>
      <c r="M104" s="56"/>
    </row>
    <row r="105" spans="2:13" ht="28.8" x14ac:dyDescent="0.3">
      <c r="B105" s="36" t="s">
        <v>372</v>
      </c>
      <c r="C105" s="37"/>
      <c r="D105" s="38"/>
      <c r="E105" s="38" t="s">
        <v>235</v>
      </c>
      <c r="F105" s="39"/>
      <c r="G105" s="40">
        <f t="shared" si="7"/>
        <v>0</v>
      </c>
      <c r="H105" s="41" t="s">
        <v>373</v>
      </c>
      <c r="I105" s="56"/>
      <c r="J105" s="56"/>
      <c r="K105" s="56"/>
      <c r="L105" s="56"/>
      <c r="M105" s="56"/>
    </row>
    <row r="106" spans="2:13" ht="28.8" x14ac:dyDescent="0.3">
      <c r="B106" s="36" t="s">
        <v>374</v>
      </c>
      <c r="C106" s="37"/>
      <c r="D106" s="38"/>
      <c r="E106" s="38" t="s">
        <v>235</v>
      </c>
      <c r="F106" s="39"/>
      <c r="G106" s="40">
        <f t="shared" si="7"/>
        <v>0</v>
      </c>
      <c r="H106" s="41" t="s">
        <v>375</v>
      </c>
      <c r="I106" s="56"/>
      <c r="J106" s="56"/>
      <c r="K106" s="56"/>
      <c r="L106" s="56"/>
      <c r="M106" s="56"/>
    </row>
    <row r="107" spans="2:13" ht="28.8" x14ac:dyDescent="0.3">
      <c r="B107" s="36" t="s">
        <v>376</v>
      </c>
      <c r="C107" s="37"/>
      <c r="D107" s="38"/>
      <c r="E107" s="38" t="s">
        <v>235</v>
      </c>
      <c r="F107" s="39"/>
      <c r="G107" s="40">
        <f t="shared" si="7"/>
        <v>0</v>
      </c>
      <c r="H107" s="41" t="s">
        <v>375</v>
      </c>
      <c r="I107" s="56"/>
      <c r="J107" s="56"/>
      <c r="K107" s="56"/>
      <c r="L107" s="56"/>
      <c r="M107" s="56"/>
    </row>
    <row r="108" spans="2:13" ht="28.8" x14ac:dyDescent="0.3">
      <c r="B108" s="36" t="s">
        <v>377</v>
      </c>
      <c r="C108" s="37"/>
      <c r="D108" s="38"/>
      <c r="E108" s="38" t="s">
        <v>235</v>
      </c>
      <c r="F108" s="39"/>
      <c r="G108" s="40">
        <f t="shared" si="7"/>
        <v>0</v>
      </c>
      <c r="H108" s="41" t="s">
        <v>375</v>
      </c>
      <c r="I108" s="56"/>
      <c r="J108" s="56"/>
      <c r="K108" s="56"/>
      <c r="L108" s="56"/>
      <c r="M108" s="56"/>
    </row>
    <row r="109" spans="2:13" x14ac:dyDescent="0.3">
      <c r="B109" s="49" t="s">
        <v>378</v>
      </c>
      <c r="C109" s="46"/>
      <c r="D109" s="46"/>
      <c r="E109" s="46"/>
      <c r="F109" s="46"/>
      <c r="G109" s="47"/>
      <c r="H109" s="46"/>
      <c r="I109" s="56"/>
      <c r="J109" s="56"/>
      <c r="K109" s="56"/>
      <c r="L109" s="56"/>
      <c r="M109" s="56"/>
    </row>
    <row r="110" spans="2:13" x14ac:dyDescent="0.3">
      <c r="B110" s="36" t="s">
        <v>379</v>
      </c>
      <c r="C110" s="37"/>
      <c r="D110" s="38"/>
      <c r="E110" s="38" t="s">
        <v>235</v>
      </c>
      <c r="F110" s="39"/>
      <c r="G110" s="40">
        <f>IF((E110="Forfait"),D110+(D110*F110),0)</f>
        <v>0</v>
      </c>
      <c r="H110" s="41" t="s">
        <v>380</v>
      </c>
      <c r="I110" s="56"/>
      <c r="J110" s="56"/>
      <c r="K110" s="56"/>
      <c r="L110" s="56"/>
      <c r="M110" s="56"/>
    </row>
    <row r="111" spans="2:13" ht="28.8" x14ac:dyDescent="0.3">
      <c r="B111" s="36" t="s">
        <v>381</v>
      </c>
      <c r="C111" s="37"/>
      <c r="D111" s="38"/>
      <c r="E111" s="38" t="s">
        <v>235</v>
      </c>
      <c r="F111" s="39"/>
      <c r="G111" s="40">
        <f>IF((E111="Forfait"),D111+(D111*F111),0)</f>
        <v>0</v>
      </c>
      <c r="H111" s="41" t="s">
        <v>382</v>
      </c>
      <c r="I111" s="56"/>
      <c r="J111" s="56"/>
      <c r="K111" s="56"/>
      <c r="L111" s="56"/>
      <c r="M111" s="56"/>
    </row>
    <row r="112" spans="2:13" x14ac:dyDescent="0.3">
      <c r="B112" s="36" t="s">
        <v>383</v>
      </c>
      <c r="C112" s="37"/>
      <c r="D112" s="38"/>
      <c r="E112" s="38" t="s">
        <v>317</v>
      </c>
      <c r="F112" s="39"/>
      <c r="G112" s="40">
        <f>IF((E112="Forfait"),D112+(D112*F112),0)</f>
        <v>0</v>
      </c>
      <c r="H112" s="41" t="s">
        <v>384</v>
      </c>
      <c r="I112" s="56"/>
      <c r="J112" s="56"/>
      <c r="K112" s="56"/>
      <c r="L112" s="56"/>
      <c r="M112" s="56"/>
    </row>
    <row r="113" spans="2:13" x14ac:dyDescent="0.3">
      <c r="B113" s="36" t="s">
        <v>385</v>
      </c>
      <c r="C113" s="37"/>
      <c r="D113" s="38"/>
      <c r="E113" s="38" t="s">
        <v>235</v>
      </c>
      <c r="F113" s="39"/>
      <c r="G113" s="40">
        <f>IF((E113="Forfait"),D113+(D113*F113),0)</f>
        <v>0</v>
      </c>
      <c r="H113" s="41" t="s">
        <v>382</v>
      </c>
      <c r="I113" s="56"/>
      <c r="J113" s="56"/>
      <c r="K113" s="56"/>
      <c r="L113" s="56"/>
      <c r="M113" s="56"/>
    </row>
    <row r="114" spans="2:13" ht="28.8" x14ac:dyDescent="0.3">
      <c r="B114" s="36" t="s">
        <v>386</v>
      </c>
      <c r="C114" s="37"/>
      <c r="D114" s="38"/>
      <c r="E114" s="38" t="s">
        <v>238</v>
      </c>
      <c r="F114" s="39"/>
      <c r="G114" s="40">
        <f t="shared" si="6"/>
        <v>0</v>
      </c>
      <c r="H114" s="41" t="s">
        <v>387</v>
      </c>
      <c r="I114" s="56"/>
      <c r="J114" s="56"/>
      <c r="K114" s="56"/>
      <c r="L114" s="56"/>
      <c r="M114" s="56"/>
    </row>
    <row r="115" spans="2:13" ht="28.8" x14ac:dyDescent="0.3">
      <c r="B115" s="36" t="s">
        <v>388</v>
      </c>
      <c r="C115" s="37"/>
      <c r="D115" s="38"/>
      <c r="E115" s="38" t="s">
        <v>238</v>
      </c>
      <c r="F115" s="39"/>
      <c r="G115" s="40">
        <f t="shared" si="6"/>
        <v>0</v>
      </c>
      <c r="H115" s="41" t="s">
        <v>387</v>
      </c>
      <c r="I115" s="56"/>
      <c r="J115" s="56"/>
      <c r="K115" s="56"/>
      <c r="L115" s="56"/>
      <c r="M115" s="56"/>
    </row>
    <row r="116" spans="2:13" x14ac:dyDescent="0.3">
      <c r="B116" s="36" t="s">
        <v>389</v>
      </c>
      <c r="C116" s="37"/>
      <c r="D116" s="38"/>
      <c r="E116" s="38" t="s">
        <v>238</v>
      </c>
      <c r="F116" s="39"/>
      <c r="G116" s="40">
        <f t="shared" si="6"/>
        <v>0</v>
      </c>
      <c r="H116" s="41" t="s">
        <v>387</v>
      </c>
      <c r="I116" s="56"/>
      <c r="J116" s="56"/>
      <c r="K116" s="56"/>
      <c r="L116" s="56"/>
      <c r="M116" s="56"/>
    </row>
    <row r="117" spans="2:13" ht="28.8" x14ac:dyDescent="0.3">
      <c r="B117" s="36" t="s">
        <v>390</v>
      </c>
      <c r="C117" s="37"/>
      <c r="D117" s="38"/>
      <c r="E117" s="38" t="s">
        <v>238</v>
      </c>
      <c r="F117" s="39"/>
      <c r="G117" s="40">
        <f t="shared" si="6"/>
        <v>0</v>
      </c>
      <c r="H117" s="41" t="s">
        <v>387</v>
      </c>
      <c r="I117" s="56"/>
      <c r="J117" s="56"/>
      <c r="K117" s="56"/>
      <c r="L117" s="56"/>
      <c r="M117" s="56"/>
    </row>
    <row r="118" spans="2:13" ht="28.8" x14ac:dyDescent="0.3">
      <c r="B118" s="36" t="s">
        <v>391</v>
      </c>
      <c r="C118" s="37"/>
      <c r="D118" s="38"/>
      <c r="E118" s="38" t="s">
        <v>238</v>
      </c>
      <c r="F118" s="39"/>
      <c r="G118" s="40">
        <f t="shared" si="6"/>
        <v>0</v>
      </c>
      <c r="H118" s="41" t="s">
        <v>387</v>
      </c>
      <c r="I118" s="56"/>
      <c r="J118" s="56"/>
      <c r="K118" s="56"/>
      <c r="L118" s="56"/>
      <c r="M118" s="56"/>
    </row>
    <row r="119" spans="2:13" ht="28.8" x14ac:dyDescent="0.3">
      <c r="B119" s="36" t="s">
        <v>392</v>
      </c>
      <c r="C119" s="37"/>
      <c r="D119" s="38"/>
      <c r="E119" s="38" t="s">
        <v>235</v>
      </c>
      <c r="F119" s="39"/>
      <c r="G119" s="40">
        <f t="shared" si="6"/>
        <v>0</v>
      </c>
      <c r="H119" s="41" t="s">
        <v>382</v>
      </c>
      <c r="I119" s="56"/>
      <c r="J119" s="56"/>
      <c r="K119" s="56"/>
      <c r="L119" s="56"/>
      <c r="M119" s="56"/>
    </row>
    <row r="120" spans="2:13" ht="28.8" x14ac:dyDescent="0.3">
      <c r="B120" s="36" t="s">
        <v>393</v>
      </c>
      <c r="C120" s="37"/>
      <c r="D120" s="38"/>
      <c r="E120" s="38" t="s">
        <v>238</v>
      </c>
      <c r="F120" s="39"/>
      <c r="G120" s="40">
        <f t="shared" si="6"/>
        <v>0</v>
      </c>
      <c r="H120" s="41" t="s">
        <v>387</v>
      </c>
      <c r="I120" s="56"/>
      <c r="J120" s="56"/>
      <c r="K120" s="56"/>
      <c r="L120" s="56"/>
      <c r="M120" s="56"/>
    </row>
    <row r="121" spans="2:13" ht="28.8" x14ac:dyDescent="0.3">
      <c r="B121" s="36" t="s">
        <v>394</v>
      </c>
      <c r="C121" s="37"/>
      <c r="D121" s="38"/>
      <c r="E121" s="38" t="s">
        <v>238</v>
      </c>
      <c r="F121" s="39"/>
      <c r="G121" s="40">
        <f t="shared" si="6"/>
        <v>0</v>
      </c>
      <c r="H121" s="41" t="s">
        <v>395</v>
      </c>
      <c r="I121" s="56"/>
      <c r="J121" s="56"/>
      <c r="K121" s="56"/>
      <c r="L121" s="56"/>
      <c r="M121" s="56"/>
    </row>
    <row r="122" spans="2:13" ht="28.8" x14ac:dyDescent="0.3">
      <c r="B122" s="36" t="s">
        <v>396</v>
      </c>
      <c r="C122" s="37"/>
      <c r="D122" s="38"/>
      <c r="E122" s="38" t="s">
        <v>238</v>
      </c>
      <c r="F122" s="39"/>
      <c r="G122" s="40">
        <f t="shared" si="6"/>
        <v>0</v>
      </c>
      <c r="H122" s="41" t="s">
        <v>387</v>
      </c>
      <c r="I122" s="56"/>
      <c r="J122" s="56"/>
      <c r="K122" s="56"/>
      <c r="L122" s="56"/>
      <c r="M122" s="56"/>
    </row>
    <row r="123" spans="2:13" x14ac:dyDescent="0.3">
      <c r="B123" s="46" t="s">
        <v>397</v>
      </c>
      <c r="C123" s="46"/>
      <c r="D123" s="46"/>
      <c r="E123" s="46"/>
      <c r="F123" s="46"/>
      <c r="G123" s="47"/>
      <c r="H123" s="46"/>
      <c r="I123" s="56"/>
      <c r="J123" s="56"/>
      <c r="K123" s="56"/>
      <c r="L123" s="56"/>
      <c r="M123" s="56"/>
    </row>
    <row r="124" spans="2:13" ht="43.2" x14ac:dyDescent="0.3">
      <c r="B124" s="36" t="s">
        <v>398</v>
      </c>
      <c r="C124" s="37"/>
      <c r="D124" s="38"/>
      <c r="E124" s="38" t="s">
        <v>256</v>
      </c>
      <c r="F124" s="39"/>
      <c r="G124" s="40">
        <f t="shared" si="6"/>
        <v>0</v>
      </c>
      <c r="H124" s="41" t="s">
        <v>399</v>
      </c>
      <c r="I124" s="56"/>
      <c r="J124" s="56"/>
      <c r="K124" s="56"/>
      <c r="L124" s="56"/>
      <c r="M124" s="56"/>
    </row>
    <row r="125" spans="2:13" ht="28.8" x14ac:dyDescent="0.3">
      <c r="B125" s="36" t="s">
        <v>400</v>
      </c>
      <c r="C125" s="37"/>
      <c r="D125" s="38"/>
      <c r="E125" s="38" t="s">
        <v>235</v>
      </c>
      <c r="F125" s="39"/>
      <c r="G125" s="40">
        <f t="shared" si="6"/>
        <v>0</v>
      </c>
      <c r="H125" s="41" t="s">
        <v>401</v>
      </c>
      <c r="I125" s="56"/>
      <c r="J125" s="56"/>
      <c r="K125" s="56"/>
      <c r="L125" s="56"/>
      <c r="M125" s="56"/>
    </row>
    <row r="126" spans="2:13" ht="43.2" x14ac:dyDescent="0.3">
      <c r="B126" s="36" t="s">
        <v>402</v>
      </c>
      <c r="C126" s="37"/>
      <c r="D126" s="38"/>
      <c r="E126" s="38" t="s">
        <v>238</v>
      </c>
      <c r="F126" s="39"/>
      <c r="G126" s="40">
        <f t="shared" si="6"/>
        <v>0</v>
      </c>
      <c r="H126" s="42"/>
      <c r="I126" s="56"/>
      <c r="J126" s="56"/>
      <c r="K126" s="56"/>
      <c r="L126" s="56"/>
      <c r="M126" s="56"/>
    </row>
    <row r="127" spans="2:13" ht="28.8" x14ac:dyDescent="0.3">
      <c r="B127" s="36" t="s">
        <v>403</v>
      </c>
      <c r="C127" s="37"/>
      <c r="D127" s="38"/>
      <c r="E127" s="38" t="s">
        <v>243</v>
      </c>
      <c r="F127" s="39"/>
      <c r="G127" s="40">
        <f t="shared" si="6"/>
        <v>0</v>
      </c>
      <c r="H127" s="41" t="s">
        <v>404</v>
      </c>
      <c r="I127" s="56"/>
      <c r="J127" s="56"/>
      <c r="K127" s="56"/>
      <c r="L127" s="56"/>
      <c r="M127" s="56"/>
    </row>
    <row r="128" spans="2:13" x14ac:dyDescent="0.3">
      <c r="B128" s="36" t="s">
        <v>405</v>
      </c>
      <c r="C128" s="37"/>
      <c r="D128" s="38"/>
      <c r="E128" s="38" t="s">
        <v>256</v>
      </c>
      <c r="F128" s="39"/>
      <c r="G128" s="40">
        <f t="shared" si="6"/>
        <v>0</v>
      </c>
      <c r="H128" s="41" t="s">
        <v>406</v>
      </c>
      <c r="I128" s="56"/>
      <c r="J128" s="56"/>
      <c r="K128" s="56"/>
      <c r="L128" s="56"/>
      <c r="M128" s="56"/>
    </row>
    <row r="129" spans="2:13" x14ac:dyDescent="0.3">
      <c r="B129" s="36" t="s">
        <v>407</v>
      </c>
      <c r="C129" s="37"/>
      <c r="D129" s="38"/>
      <c r="E129" s="38" t="s">
        <v>238</v>
      </c>
      <c r="F129" s="39"/>
      <c r="G129" s="40">
        <f t="shared" si="6"/>
        <v>0</v>
      </c>
      <c r="H129" s="41" t="s">
        <v>408</v>
      </c>
      <c r="I129" s="56"/>
      <c r="J129" s="56"/>
      <c r="K129" s="56"/>
      <c r="L129" s="56"/>
      <c r="M129" s="56"/>
    </row>
    <row r="130" spans="2:13" x14ac:dyDescent="0.3">
      <c r="B130" s="36" t="s">
        <v>409</v>
      </c>
      <c r="C130" s="37"/>
      <c r="D130" s="38"/>
      <c r="E130" s="38" t="s">
        <v>238</v>
      </c>
      <c r="F130" s="39"/>
      <c r="G130" s="40">
        <f t="shared" si="6"/>
        <v>0</v>
      </c>
      <c r="H130" s="42" t="s">
        <v>410</v>
      </c>
      <c r="I130" s="56"/>
      <c r="J130" s="56"/>
      <c r="K130" s="56"/>
      <c r="L130" s="56"/>
      <c r="M130" s="56"/>
    </row>
    <row r="131" spans="2:13" x14ac:dyDescent="0.3">
      <c r="B131" s="36" t="s">
        <v>411</v>
      </c>
      <c r="C131" s="37"/>
      <c r="D131" s="38"/>
      <c r="E131" s="38" t="s">
        <v>235</v>
      </c>
      <c r="F131" s="39"/>
      <c r="G131" s="40">
        <f t="shared" si="6"/>
        <v>0</v>
      </c>
      <c r="H131" s="42" t="s">
        <v>410</v>
      </c>
      <c r="I131" s="56"/>
      <c r="J131" s="56"/>
      <c r="K131" s="56"/>
      <c r="L131" s="56"/>
      <c r="M131" s="56"/>
    </row>
    <row r="132" spans="2:13" x14ac:dyDescent="0.3">
      <c r="B132" s="36" t="s">
        <v>412</v>
      </c>
      <c r="C132" s="37"/>
      <c r="D132" s="38"/>
      <c r="E132" s="38" t="s">
        <v>238</v>
      </c>
      <c r="F132" s="39"/>
      <c r="G132" s="40">
        <f t="shared" si="6"/>
        <v>0</v>
      </c>
      <c r="H132" s="42"/>
      <c r="I132" s="56"/>
      <c r="J132" s="56"/>
      <c r="K132" s="56"/>
      <c r="L132" s="56"/>
      <c r="M132" s="56"/>
    </row>
    <row r="133" spans="2:13" ht="28.8" x14ac:dyDescent="0.3">
      <c r="B133" s="36" t="s">
        <v>413</v>
      </c>
      <c r="C133" s="37"/>
      <c r="D133" s="38"/>
      <c r="E133" s="38" t="s">
        <v>238</v>
      </c>
      <c r="F133" s="39"/>
      <c r="G133" s="40">
        <f t="shared" si="6"/>
        <v>0</v>
      </c>
      <c r="H133" s="42"/>
      <c r="I133" s="56"/>
      <c r="J133" s="56"/>
      <c r="K133" s="56"/>
      <c r="L133" s="56"/>
      <c r="M133" s="56"/>
    </row>
    <row r="134" spans="2:13" x14ac:dyDescent="0.3">
      <c r="B134" s="36" t="s">
        <v>414</v>
      </c>
      <c r="C134" s="37"/>
      <c r="D134" s="38"/>
      <c r="E134" s="38" t="s">
        <v>238</v>
      </c>
      <c r="F134" s="39"/>
      <c r="G134" s="40">
        <f t="shared" si="6"/>
        <v>0</v>
      </c>
      <c r="H134" s="42"/>
      <c r="I134" s="56"/>
      <c r="J134" s="56"/>
      <c r="K134" s="56"/>
      <c r="L134" s="56"/>
      <c r="M134" s="56"/>
    </row>
    <row r="135" spans="2:13" x14ac:dyDescent="0.3">
      <c r="B135" s="36" t="s">
        <v>415</v>
      </c>
      <c r="C135" s="37"/>
      <c r="D135" s="38"/>
      <c r="E135" s="38" t="s">
        <v>238</v>
      </c>
      <c r="F135" s="39"/>
      <c r="G135" s="40">
        <f t="shared" si="6"/>
        <v>0</v>
      </c>
      <c r="H135" s="50" t="s">
        <v>416</v>
      </c>
      <c r="I135" s="56"/>
      <c r="J135" s="56"/>
      <c r="K135" s="56"/>
      <c r="L135" s="56"/>
      <c r="M135" s="56"/>
    </row>
    <row r="136" spans="2:13" ht="28.8" x14ac:dyDescent="0.3">
      <c r="B136" s="36" t="s">
        <v>417</v>
      </c>
      <c r="C136" s="37"/>
      <c r="D136" s="38"/>
      <c r="E136" s="38" t="s">
        <v>238</v>
      </c>
      <c r="F136" s="39"/>
      <c r="G136" s="40">
        <f t="shared" si="6"/>
        <v>0</v>
      </c>
      <c r="H136" s="41" t="s">
        <v>418</v>
      </c>
      <c r="I136" s="56"/>
      <c r="J136" s="56"/>
      <c r="K136" s="56"/>
      <c r="L136" s="56"/>
      <c r="M136" s="56"/>
    </row>
    <row r="137" spans="2:13" x14ac:dyDescent="0.3">
      <c r="B137" s="36" t="s">
        <v>419</v>
      </c>
      <c r="C137" s="37"/>
      <c r="D137" s="38"/>
      <c r="E137" s="38" t="s">
        <v>235</v>
      </c>
      <c r="F137" s="39"/>
      <c r="G137" s="40">
        <f t="shared" si="6"/>
        <v>0</v>
      </c>
      <c r="H137" s="42" t="s">
        <v>420</v>
      </c>
      <c r="I137" s="56"/>
      <c r="J137" s="56"/>
      <c r="K137" s="56"/>
      <c r="L137" s="56"/>
      <c r="M137" s="56"/>
    </row>
    <row r="138" spans="2:13" x14ac:dyDescent="0.3">
      <c r="B138" s="36" t="s">
        <v>421</v>
      </c>
      <c r="C138" s="37"/>
      <c r="D138" s="38"/>
      <c r="E138" s="38" t="s">
        <v>243</v>
      </c>
      <c r="F138" s="39"/>
      <c r="G138" s="40">
        <f t="shared" si="6"/>
        <v>0</v>
      </c>
      <c r="H138" s="42" t="s">
        <v>420</v>
      </c>
      <c r="I138" s="56"/>
      <c r="J138" s="56"/>
      <c r="K138" s="56"/>
      <c r="L138" s="56"/>
      <c r="M138" s="56"/>
    </row>
    <row r="139" spans="2:13" x14ac:dyDescent="0.3">
      <c r="B139" s="36" t="s">
        <v>422</v>
      </c>
      <c r="C139" s="37"/>
      <c r="D139" s="38"/>
      <c r="E139" s="38" t="s">
        <v>238</v>
      </c>
      <c r="F139" s="39"/>
      <c r="G139" s="40">
        <f t="shared" si="6"/>
        <v>0</v>
      </c>
      <c r="H139" s="42" t="s">
        <v>420</v>
      </c>
      <c r="I139" s="56"/>
      <c r="J139" s="56"/>
      <c r="K139" s="56"/>
      <c r="L139" s="56"/>
      <c r="M139" s="56"/>
    </row>
    <row r="140" spans="2:13" x14ac:dyDescent="0.3">
      <c r="B140" s="36" t="s">
        <v>423</v>
      </c>
      <c r="C140" s="37"/>
      <c r="D140" s="38"/>
      <c r="E140" s="38" t="s">
        <v>247</v>
      </c>
      <c r="F140" s="39"/>
      <c r="G140" s="40">
        <f t="shared" si="6"/>
        <v>0</v>
      </c>
      <c r="H140" s="42" t="s">
        <v>420</v>
      </c>
      <c r="I140" s="56"/>
      <c r="J140" s="56"/>
      <c r="K140" s="56"/>
      <c r="L140" s="56"/>
      <c r="M140" s="56"/>
    </row>
    <row r="141" spans="2:13" x14ac:dyDescent="0.3">
      <c r="B141" s="36" t="s">
        <v>424</v>
      </c>
      <c r="C141" s="37"/>
      <c r="D141" s="38"/>
      <c r="E141" s="38" t="s">
        <v>256</v>
      </c>
      <c r="F141" s="39"/>
      <c r="G141" s="40">
        <f t="shared" si="6"/>
        <v>0</v>
      </c>
      <c r="H141" s="42" t="s">
        <v>420</v>
      </c>
      <c r="I141" s="56"/>
      <c r="J141" s="56"/>
      <c r="K141" s="56"/>
      <c r="L141" s="56"/>
      <c r="M141" s="56"/>
    </row>
    <row r="142" spans="2:13" ht="28.8" x14ac:dyDescent="0.3">
      <c r="B142" s="36" t="s">
        <v>425</v>
      </c>
      <c r="C142" s="37"/>
      <c r="D142" s="38"/>
      <c r="E142" s="38" t="s">
        <v>317</v>
      </c>
      <c r="F142" s="39"/>
      <c r="G142" s="40">
        <f t="shared" si="6"/>
        <v>0</v>
      </c>
      <c r="H142" s="42" t="s">
        <v>420</v>
      </c>
      <c r="I142" s="56"/>
      <c r="J142" s="56"/>
      <c r="K142" s="56"/>
      <c r="L142" s="56"/>
      <c r="M142" s="56"/>
    </row>
    <row r="143" spans="2:13" x14ac:dyDescent="0.3">
      <c r="B143" s="51"/>
      <c r="C143" s="52"/>
      <c r="D143" s="52"/>
      <c r="E143" s="52"/>
      <c r="F143" s="52"/>
      <c r="G143" s="53">
        <f>SUBTOTAL(109,tblWKRUitgebreid[Kosten forfait])</f>
        <v>0</v>
      </c>
      <c r="H143" s="54"/>
      <c r="I143" s="52"/>
    </row>
  </sheetData>
  <mergeCells count="2">
    <mergeCell ref="B18:C18"/>
    <mergeCell ref="I18:M18"/>
  </mergeCells>
  <dataValidations count="3">
    <dataValidation allowBlank="1" showInputMessage="1" showErrorMessage="1" sqref="E38 E53:F53 E60:F60 E47:F47 E67:F67 E90:F90 E96:F96 E109:F109 E123:F123" xr:uid="{00000000-0002-0000-2000-000000000000}"/>
    <dataValidation type="list" allowBlank="1" showInputMessage="1" showErrorMessage="1" sqref="E21:E37 E48:E52 E54:E59 E39:E46 E124:E142 E68:E89 E91:E95 E97:E108 E110:E122 E61:E66" xr:uid="{00000000-0002-0000-2000-000001000000}">
      <formula1>"Forfait,Nihil,Vrijgesteld,Intermediair,Geen wkr,Geen loon"</formula1>
    </dataValidation>
    <dataValidation type="list" allowBlank="1" showInputMessage="1" showErrorMessage="1" sqref="F110:F122 F91:F95 F97:F108 F21:F37 F48:F52 F54:F59 F39:F46 F61:F66 F68:F89 F124:F142" xr:uid="{00000000-0002-0000-2000-000002000000}">
      <formula1>"0%,6%,9%,21%"</formula1>
    </dataValidation>
  </dataValidations>
  <hyperlinks>
    <hyperlink ref="H21" r:id="rId1" xr:uid="{00000000-0004-0000-2000-000000000000}"/>
    <hyperlink ref="H22" r:id="rId2" xr:uid="{00000000-0004-0000-2000-000001000000}"/>
    <hyperlink ref="H23" r:id="rId3" xr:uid="{00000000-0004-0000-2000-000002000000}"/>
    <hyperlink ref="H24" r:id="rId4" xr:uid="{00000000-0004-0000-2000-000003000000}"/>
    <hyperlink ref="H25" r:id="rId5" xr:uid="{00000000-0004-0000-2000-000004000000}"/>
    <hyperlink ref="H28" r:id="rId6" xr:uid="{00000000-0004-0000-2000-000005000000}"/>
    <hyperlink ref="H30" r:id="rId7" xr:uid="{00000000-0004-0000-2000-000006000000}"/>
    <hyperlink ref="H31" r:id="rId8" xr:uid="{00000000-0004-0000-2000-000007000000}"/>
    <hyperlink ref="H37" r:id="rId9" xr:uid="{00000000-0004-0000-2000-000008000000}"/>
    <hyperlink ref="H39" r:id="rId10" xr:uid="{00000000-0004-0000-2000-000009000000}"/>
    <hyperlink ref="H40" r:id="rId11" xr:uid="{00000000-0004-0000-2000-00000A000000}"/>
    <hyperlink ref="H44" r:id="rId12" xr:uid="{00000000-0004-0000-2000-00000B000000}"/>
    <hyperlink ref="H45" r:id="rId13" xr:uid="{00000000-0004-0000-2000-00000C000000}"/>
    <hyperlink ref="H58" r:id="rId14" xr:uid="{00000000-0004-0000-2000-00000D000000}"/>
    <hyperlink ref="H61" r:id="rId15" xr:uid="{00000000-0004-0000-2000-00000E000000}"/>
    <hyperlink ref="H62" r:id="rId16" xr:uid="{00000000-0004-0000-2000-00000F000000}"/>
    <hyperlink ref="H64" r:id="rId17" xr:uid="{00000000-0004-0000-2000-000010000000}"/>
    <hyperlink ref="H65" r:id="rId18" xr:uid="{00000000-0004-0000-2000-000011000000}"/>
    <hyperlink ref="H76" r:id="rId19" display="De waarde van aan niet-werknemers (bijv. zakelijke relaties en uitzendkrachten) verstrekte kerstpakktten moet van deze post worden afgetrokken; deze kosten vallen niet in het forfait, maar eindheffing mogelijk met tarief van 45% of 75%. Handboek LH 24.4" xr:uid="{00000000-0004-0000-2000-000012000000}"/>
    <hyperlink ref="H77" r:id="rId20" xr:uid="{00000000-0004-0000-2000-000013000000}"/>
    <hyperlink ref="H78" r:id="rId21" xr:uid="{00000000-0004-0000-2000-000014000000}"/>
    <hyperlink ref="H80" r:id="rId22" xr:uid="{00000000-0004-0000-2000-000015000000}"/>
    <hyperlink ref="H84" r:id="rId23" xr:uid="{00000000-0004-0000-2000-000016000000}"/>
    <hyperlink ref="H88" r:id="rId24" xr:uid="{00000000-0004-0000-2000-000017000000}"/>
    <hyperlink ref="H89" r:id="rId25" xr:uid="{00000000-0004-0000-2000-000018000000}"/>
    <hyperlink ref="H93" r:id="rId26" xr:uid="{00000000-0004-0000-2000-000019000000}"/>
    <hyperlink ref="H91" r:id="rId27" xr:uid="{00000000-0004-0000-2000-00001A000000}"/>
    <hyperlink ref="H92" r:id="rId28" xr:uid="{00000000-0004-0000-2000-00001B000000}"/>
    <hyperlink ref="H94" r:id="rId29" xr:uid="{00000000-0004-0000-2000-00001C000000}"/>
    <hyperlink ref="H99" r:id="rId30" xr:uid="{00000000-0004-0000-2000-00001D000000}"/>
    <hyperlink ref="H100" r:id="rId31" xr:uid="{00000000-0004-0000-2000-00001E000000}"/>
    <hyperlink ref="H101" r:id="rId32" xr:uid="{00000000-0004-0000-2000-00001F000000}"/>
    <hyperlink ref="H102" r:id="rId33" xr:uid="{00000000-0004-0000-2000-000020000000}"/>
    <hyperlink ref="H105" r:id="rId34" xr:uid="{00000000-0004-0000-2000-000021000000}"/>
    <hyperlink ref="H106" r:id="rId35" xr:uid="{00000000-0004-0000-2000-000022000000}"/>
    <hyperlink ref="H107" r:id="rId36" xr:uid="{00000000-0004-0000-2000-000023000000}"/>
    <hyperlink ref="H108" r:id="rId37" xr:uid="{00000000-0004-0000-2000-000024000000}"/>
    <hyperlink ref="H112" r:id="rId38" xr:uid="{00000000-0004-0000-2000-000025000000}"/>
    <hyperlink ref="H114" r:id="rId39" xr:uid="{00000000-0004-0000-2000-000026000000}"/>
    <hyperlink ref="H115" r:id="rId40" xr:uid="{00000000-0004-0000-2000-000027000000}"/>
    <hyperlink ref="H116" r:id="rId41" xr:uid="{00000000-0004-0000-2000-000028000000}"/>
    <hyperlink ref="H117" r:id="rId42" xr:uid="{00000000-0004-0000-2000-000029000000}"/>
    <hyperlink ref="H118" r:id="rId43" location="HL-17.4.3" xr:uid="{00000000-0004-0000-2000-00002A000000}"/>
    <hyperlink ref="H120" r:id="rId44" xr:uid="{00000000-0004-0000-2000-00002B000000}"/>
    <hyperlink ref="H122" r:id="rId45" xr:uid="{00000000-0004-0000-2000-00002C000000}"/>
    <hyperlink ref="H121" r:id="rId46" xr:uid="{00000000-0004-0000-2000-00002D000000}"/>
    <hyperlink ref="H124" r:id="rId47" xr:uid="{00000000-0004-0000-2000-00002E000000}"/>
    <hyperlink ref="H125" r:id="rId48" xr:uid="{00000000-0004-0000-2000-00002F000000}"/>
    <hyperlink ref="H127" r:id="rId49" xr:uid="{00000000-0004-0000-2000-000030000000}"/>
    <hyperlink ref="H128" r:id="rId50" xr:uid="{00000000-0004-0000-2000-000031000000}"/>
    <hyperlink ref="H129" r:id="rId51" xr:uid="{00000000-0004-0000-2000-000032000000}"/>
    <hyperlink ref="H136" r:id="rId52" xr:uid="{00000000-0004-0000-2000-000033000000}"/>
    <hyperlink ref="H43" r:id="rId53" xr:uid="{00000000-0004-0000-2000-000034000000}"/>
    <hyperlink ref="H46" r:id="rId54" xr:uid="{00000000-0004-0000-2000-000035000000}"/>
    <hyperlink ref="H48" r:id="rId55" xr:uid="{00000000-0004-0000-2000-000036000000}"/>
    <hyperlink ref="H49" r:id="rId56" xr:uid="{00000000-0004-0000-2000-000037000000}"/>
    <hyperlink ref="H50" r:id="rId57" xr:uid="{00000000-0004-0000-2000-000038000000}"/>
    <hyperlink ref="H51" r:id="rId58" xr:uid="{00000000-0004-0000-2000-000039000000}"/>
    <hyperlink ref="H55" r:id="rId59" xr:uid="{00000000-0004-0000-2000-00003A000000}"/>
    <hyperlink ref="H54" r:id="rId60" xr:uid="{00000000-0004-0000-2000-00003B000000}"/>
    <hyperlink ref="H63" r:id="rId61" xr:uid="{00000000-0004-0000-2000-00003C000000}"/>
    <hyperlink ref="H66" r:id="rId62" xr:uid="{00000000-0004-0000-2000-00003D000000}"/>
    <hyperlink ref="H69" r:id="rId63" xr:uid="{00000000-0004-0000-2000-00003E000000}"/>
    <hyperlink ref="H70" r:id="rId64" xr:uid="{00000000-0004-0000-2000-00003F000000}"/>
    <hyperlink ref="H74" r:id="rId65" xr:uid="{00000000-0004-0000-2000-000040000000}"/>
    <hyperlink ref="H79" r:id="rId66" xr:uid="{00000000-0004-0000-2000-000041000000}"/>
    <hyperlink ref="H81" r:id="rId67" xr:uid="{00000000-0004-0000-2000-000042000000}"/>
    <hyperlink ref="H82" r:id="rId68" xr:uid="{00000000-0004-0000-2000-000043000000}"/>
    <hyperlink ref="H97" r:id="rId69" xr:uid="{00000000-0004-0000-2000-000044000000}"/>
    <hyperlink ref="H98" r:id="rId70" xr:uid="{00000000-0004-0000-2000-000045000000}"/>
    <hyperlink ref="H103" r:id="rId71" xr:uid="{00000000-0004-0000-2000-000046000000}"/>
    <hyperlink ref="H110" r:id="rId72" xr:uid="{00000000-0004-0000-2000-000047000000}"/>
    <hyperlink ref="H111" r:id="rId73" xr:uid="{00000000-0004-0000-2000-000048000000}"/>
    <hyperlink ref="H27" r:id="rId74" xr:uid="{00000000-0004-0000-2000-000049000000}"/>
    <hyperlink ref="H68" r:id="rId75" xr:uid="{00000000-0004-0000-2000-00004A000000}"/>
    <hyperlink ref="H71" r:id="rId76" xr:uid="{00000000-0004-0000-2000-00004B000000}"/>
    <hyperlink ref="H86" r:id="rId77" xr:uid="{00000000-0004-0000-2000-00004C000000}"/>
    <hyperlink ref="H26" r:id="rId78" xr:uid="{00000000-0004-0000-2000-00004D000000}"/>
    <hyperlink ref="H59" r:id="rId79" xr:uid="{00000000-0004-0000-2000-00004E000000}"/>
    <hyperlink ref="H36" r:id="rId80" xr:uid="{00000000-0004-0000-2000-00004F000000}"/>
    <hyperlink ref="H34" r:id="rId81" xr:uid="{00000000-0004-0000-2000-000050000000}"/>
    <hyperlink ref="H35" r:id="rId82" xr:uid="{00000000-0004-0000-2000-000051000000}"/>
    <hyperlink ref="H113" r:id="rId83" xr:uid="{00000000-0004-0000-2000-000052000000}"/>
    <hyperlink ref="H119" r:id="rId84" xr:uid="{00000000-0004-0000-2000-000053000000}"/>
    <hyperlink ref="H29" r:id="rId85" xr:uid="{00000000-0004-0000-2000-000054000000}"/>
    <hyperlink ref="H57" r:id="rId86" xr:uid="{00000000-0004-0000-2000-000055000000}"/>
    <hyperlink ref="H135" r:id="rId87" location="HL-20.3.2" display="Factuurwaarde indien kinderopvang ingekocht; uurprijs volgens Wet Kinderopvang *aantal uren indien zelf georganiseerd op de werkplek van de werknemer. Bij kinderopvang op 1 vestiging voor werknemers van verschillende vestigingen is de opvang alleen voo" xr:uid="{00000000-0004-0000-2000-000056000000}"/>
    <hyperlink ref="H73" r:id="rId88" xr:uid="{00000000-0004-0000-2000-000057000000}"/>
  </hyperlinks>
  <pageMargins left="0.7" right="0.7" top="0.75" bottom="0.75" header="0.3" footer="0.3"/>
  <pageSetup fitToHeight="0" orientation="portrait" r:id="rId89"/>
  <drawing r:id="rId90"/>
  <tableParts count="3">
    <tablePart r:id="rId91"/>
    <tablePart r:id="rId92"/>
    <tablePart r:id="rId9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21"/>
  <sheetViews>
    <sheetView showGridLines="0" showRowColHeaders="0" topLeftCell="A10" workbookViewId="0">
      <selection activeCell="F28" sqref="F28"/>
    </sheetView>
  </sheetViews>
  <sheetFormatPr defaultRowHeight="14.4" x14ac:dyDescent="0.3"/>
  <cols>
    <col min="1" max="1" width="1.109375" customWidth="1"/>
    <col min="2" max="2" width="31.44140625" customWidth="1"/>
    <col min="3" max="6" width="48.5546875" customWidth="1"/>
    <col min="7" max="7" width="31.44140625" customWidth="1"/>
  </cols>
  <sheetData>
    <row r="1" ht="15" customHeight="1" x14ac:dyDescent="0.3"/>
    <row r="2" ht="15" customHeight="1" x14ac:dyDescent="0.3"/>
    <row r="3" ht="15" customHeight="1" x14ac:dyDescent="0.3"/>
    <row r="4" ht="15" customHeight="1" x14ac:dyDescent="0.3"/>
    <row r="5" ht="58.2" customHeight="1" x14ac:dyDescent="0.3"/>
    <row r="6" ht="2.1" customHeight="1" x14ac:dyDescent="0.3"/>
    <row r="7" ht="58.2" customHeight="1" x14ac:dyDescent="0.3"/>
    <row r="8" ht="2.1" customHeight="1" x14ac:dyDescent="0.3"/>
    <row r="9" ht="58.2" customHeight="1" x14ac:dyDescent="0.3"/>
    <row r="10" ht="2.1" customHeight="1" x14ac:dyDescent="0.3"/>
    <row r="11" ht="58.2" customHeight="1" x14ac:dyDescent="0.3"/>
    <row r="12" ht="2.1" customHeight="1" x14ac:dyDescent="0.3"/>
    <row r="13" ht="58.2" customHeight="1" x14ac:dyDescent="0.3"/>
    <row r="14" ht="2.1" customHeight="1" x14ac:dyDescent="0.3"/>
    <row r="15" ht="58.2" customHeight="1" x14ac:dyDescent="0.3"/>
    <row r="16" ht="2.1" customHeight="1" x14ac:dyDescent="0.3"/>
    <row r="17" ht="58.2" customHeight="1" x14ac:dyDescent="0.3"/>
    <row r="18" ht="2.1" customHeight="1" x14ac:dyDescent="0.3"/>
    <row r="19" ht="58.2" customHeight="1" x14ac:dyDescent="0.3"/>
    <row r="20" ht="2.1" customHeight="1" x14ac:dyDescent="0.3"/>
    <row r="21" ht="58.2"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G205"/>
  <sheetViews>
    <sheetView workbookViewId="0"/>
  </sheetViews>
  <sheetFormatPr defaultRowHeight="14.4" x14ac:dyDescent="0.3"/>
  <cols>
    <col min="1" max="1" width="1.109375" customWidth="1"/>
    <col min="27" max="27" width="17.44140625" customWidth="1"/>
    <col min="28" max="28" width="14.33203125" bestFit="1" customWidth="1"/>
    <col min="29" max="29" width="12" customWidth="1"/>
    <col min="30" max="30" width="8" customWidth="1"/>
    <col min="31" max="31" width="12" customWidth="1"/>
    <col min="54" max="54" width="19" customWidth="1"/>
    <col min="55" max="55" width="14.33203125" bestFit="1" customWidth="1"/>
    <col min="56" max="56" width="6" customWidth="1"/>
    <col min="57" max="58" width="12" customWidth="1"/>
    <col min="81" max="81" width="10.88671875" customWidth="1"/>
    <col min="82" max="82" width="10.44140625" customWidth="1"/>
    <col min="83" max="83" width="9.44140625" customWidth="1"/>
    <col min="84" max="84" width="8.6640625" customWidth="1"/>
    <col min="85" max="85" width="10" customWidth="1"/>
    <col min="108" max="108" width="10.88671875" customWidth="1"/>
    <col min="109" max="109" width="14.33203125" customWidth="1"/>
    <col min="110" max="110" width="4.6640625" customWidth="1"/>
    <col min="111" max="111" width="10" bestFit="1" customWidth="1"/>
  </cols>
  <sheetData>
    <row r="1" spans="1:111" x14ac:dyDescent="0.3">
      <c r="A1" s="108"/>
      <c r="B1" s="109"/>
      <c r="C1" s="110"/>
      <c r="AB1" s="117" t="s">
        <v>1340</v>
      </c>
      <c r="BC1" s="117" t="s">
        <v>1340</v>
      </c>
      <c r="CD1" s="117" t="s">
        <v>1340</v>
      </c>
      <c r="DD1" s="117" t="s">
        <v>1343</v>
      </c>
      <c r="DE1" s="117" t="s">
        <v>1340</v>
      </c>
    </row>
    <row r="2" spans="1:111" x14ac:dyDescent="0.3">
      <c r="A2" s="111"/>
      <c r="B2" s="112"/>
      <c r="C2" s="113"/>
      <c r="AB2">
        <v>2019</v>
      </c>
      <c r="AC2">
        <v>2020</v>
      </c>
      <c r="AD2">
        <v>2021</v>
      </c>
      <c r="AE2" t="s">
        <v>695</v>
      </c>
      <c r="BC2">
        <v>2019</v>
      </c>
      <c r="BD2">
        <v>2020</v>
      </c>
      <c r="BE2">
        <v>2021</v>
      </c>
      <c r="BF2" t="s">
        <v>695</v>
      </c>
      <c r="CD2">
        <v>2019</v>
      </c>
      <c r="CE2">
        <v>2020</v>
      </c>
      <c r="CF2">
        <v>2021</v>
      </c>
      <c r="CG2" t="s">
        <v>695</v>
      </c>
      <c r="DD2" s="117" t="s">
        <v>1344</v>
      </c>
      <c r="DE2" t="s">
        <v>485</v>
      </c>
      <c r="DF2" t="s">
        <v>444</v>
      </c>
      <c r="DG2" t="s">
        <v>695</v>
      </c>
    </row>
    <row r="3" spans="1:111" x14ac:dyDescent="0.3">
      <c r="A3" s="111"/>
      <c r="B3" s="112"/>
      <c r="C3" s="113"/>
      <c r="AA3" t="s">
        <v>1339</v>
      </c>
      <c r="AB3">
        <v>9</v>
      </c>
      <c r="AC3">
        <v>13</v>
      </c>
      <c r="AD3">
        <v>30</v>
      </c>
      <c r="AE3">
        <v>52</v>
      </c>
      <c r="BB3" t="s">
        <v>1341</v>
      </c>
      <c r="BC3">
        <v>38.888888888888886</v>
      </c>
      <c r="BD3">
        <v>35.692307692307693</v>
      </c>
      <c r="BE3">
        <v>38.299999999999997</v>
      </c>
      <c r="BF3">
        <v>37.75</v>
      </c>
      <c r="CC3" t="s">
        <v>1342</v>
      </c>
      <c r="CD3">
        <v>10.333333333333334</v>
      </c>
      <c r="CE3">
        <v>7.8461538461538458</v>
      </c>
      <c r="CF3">
        <v>3.8</v>
      </c>
      <c r="CG3">
        <v>5.9423076923076925</v>
      </c>
      <c r="DD3" s="58">
        <v>2019</v>
      </c>
      <c r="DE3" s="118">
        <v>0.66666666666666663</v>
      </c>
      <c r="DF3" s="118">
        <v>0.33333333333333331</v>
      </c>
      <c r="DG3" s="118">
        <v>1</v>
      </c>
    </row>
    <row r="4" spans="1:111" x14ac:dyDescent="0.3">
      <c r="A4" s="111"/>
      <c r="B4" s="112"/>
      <c r="C4" s="113"/>
      <c r="DD4" s="58">
        <v>2020</v>
      </c>
      <c r="DE4" s="118">
        <v>0.53846153846153844</v>
      </c>
      <c r="DF4" s="118">
        <v>0.46153846153846156</v>
      </c>
      <c r="DG4" s="118">
        <v>1</v>
      </c>
    </row>
    <row r="5" spans="1:111" x14ac:dyDescent="0.3">
      <c r="A5" s="111"/>
      <c r="B5" s="112"/>
      <c r="C5" s="113"/>
      <c r="DD5" s="58">
        <v>2021</v>
      </c>
      <c r="DE5" s="118">
        <v>0.5</v>
      </c>
      <c r="DF5" s="118">
        <v>0.5</v>
      </c>
      <c r="DG5" s="118">
        <v>1</v>
      </c>
    </row>
    <row r="6" spans="1:111" x14ac:dyDescent="0.3">
      <c r="A6" s="111"/>
      <c r="B6" s="112"/>
      <c r="C6" s="113"/>
      <c r="DD6" s="58" t="s">
        <v>695</v>
      </c>
      <c r="DE6" s="118">
        <v>0.53846153846153844</v>
      </c>
      <c r="DF6" s="118">
        <v>0.46153846153846156</v>
      </c>
      <c r="DG6" s="118">
        <v>1</v>
      </c>
    </row>
    <row r="7" spans="1:111" x14ac:dyDescent="0.3">
      <c r="A7" s="111"/>
      <c r="B7" s="112"/>
      <c r="C7" s="113"/>
    </row>
    <row r="8" spans="1:111" x14ac:dyDescent="0.3">
      <c r="A8" s="111"/>
      <c r="B8" s="112"/>
      <c r="C8" s="113"/>
    </row>
    <row r="9" spans="1:111" x14ac:dyDescent="0.3">
      <c r="A9" s="111"/>
      <c r="B9" s="112"/>
      <c r="C9" s="113"/>
    </row>
    <row r="10" spans="1:111" x14ac:dyDescent="0.3">
      <c r="A10" s="111"/>
      <c r="B10" s="112"/>
      <c r="C10" s="113"/>
    </row>
    <row r="11" spans="1:111" x14ac:dyDescent="0.3">
      <c r="A11" s="111"/>
      <c r="B11" s="112"/>
      <c r="C11" s="113"/>
    </row>
    <row r="12" spans="1:111" x14ac:dyDescent="0.3">
      <c r="A12" s="111"/>
      <c r="B12" s="112"/>
      <c r="C12" s="113"/>
    </row>
    <row r="13" spans="1:111" x14ac:dyDescent="0.3">
      <c r="A13" s="111"/>
      <c r="B13" s="112"/>
      <c r="C13" s="113"/>
    </row>
    <row r="14" spans="1:111" x14ac:dyDescent="0.3">
      <c r="A14" s="111"/>
      <c r="B14" s="112"/>
      <c r="C14" s="113"/>
    </row>
    <row r="15" spans="1:111" x14ac:dyDescent="0.3">
      <c r="A15" s="111"/>
      <c r="B15" s="112"/>
      <c r="C15" s="113"/>
    </row>
    <row r="16" spans="1:111" x14ac:dyDescent="0.3">
      <c r="A16" s="111"/>
      <c r="B16" s="112"/>
      <c r="C16" s="113"/>
    </row>
    <row r="17" spans="1:3" x14ac:dyDescent="0.3">
      <c r="A17" s="111"/>
      <c r="B17" s="112"/>
      <c r="C17" s="113"/>
    </row>
    <row r="18" spans="1:3" x14ac:dyDescent="0.3">
      <c r="A18" s="114"/>
      <c r="B18" s="115"/>
      <c r="C18" s="116"/>
    </row>
    <row r="100" spans="27:111" x14ac:dyDescent="0.3">
      <c r="AB100" s="117" t="s">
        <v>1340</v>
      </c>
      <c r="BB100" s="117" t="s">
        <v>1346</v>
      </c>
      <c r="BC100" s="117" t="s">
        <v>1340</v>
      </c>
      <c r="CC100" s="117" t="s">
        <v>1347</v>
      </c>
      <c r="CD100" s="117" t="s">
        <v>1340</v>
      </c>
      <c r="DD100" s="117" t="s">
        <v>1348</v>
      </c>
      <c r="DE100" s="117" t="s">
        <v>1340</v>
      </c>
    </row>
    <row r="101" spans="27:111" x14ac:dyDescent="0.3">
      <c r="AB101">
        <v>2019</v>
      </c>
      <c r="AC101">
        <v>2020</v>
      </c>
      <c r="AD101">
        <v>2021</v>
      </c>
      <c r="AE101" t="s">
        <v>695</v>
      </c>
      <c r="BB101" s="117" t="s">
        <v>1344</v>
      </c>
      <c r="BC101" t="s">
        <v>641</v>
      </c>
      <c r="BD101" t="s">
        <v>650</v>
      </c>
      <c r="BE101" t="s">
        <v>695</v>
      </c>
      <c r="CC101" s="117" t="s">
        <v>1344</v>
      </c>
      <c r="CD101" t="s">
        <v>1307</v>
      </c>
      <c r="CE101" t="s">
        <v>1305</v>
      </c>
      <c r="CF101" t="s">
        <v>1310</v>
      </c>
      <c r="CG101" t="s">
        <v>695</v>
      </c>
      <c r="DD101" s="117" t="s">
        <v>1344</v>
      </c>
      <c r="DE101" t="s">
        <v>642</v>
      </c>
      <c r="DF101" t="s">
        <v>656</v>
      </c>
      <c r="DG101" t="s">
        <v>695</v>
      </c>
    </row>
    <row r="102" spans="27:111" x14ac:dyDescent="0.3">
      <c r="AA102" t="s">
        <v>1345</v>
      </c>
      <c r="AB102">
        <v>22.088888888888889</v>
      </c>
      <c r="AC102">
        <v>23.23076923076923</v>
      </c>
      <c r="AD102">
        <v>22.44</v>
      </c>
      <c r="AE102">
        <v>22.576923076923077</v>
      </c>
      <c r="BB102" s="58">
        <v>2019</v>
      </c>
      <c r="BD102">
        <v>9</v>
      </c>
      <c r="BE102">
        <v>9</v>
      </c>
      <c r="CC102" s="58">
        <v>2019</v>
      </c>
      <c r="CD102">
        <v>3</v>
      </c>
      <c r="CE102">
        <v>2</v>
      </c>
      <c r="CF102">
        <v>4</v>
      </c>
      <c r="CG102">
        <v>9</v>
      </c>
      <c r="DD102" s="58">
        <v>2019</v>
      </c>
      <c r="DE102">
        <v>9</v>
      </c>
      <c r="DG102">
        <v>9</v>
      </c>
    </row>
    <row r="103" spans="27:111" x14ac:dyDescent="0.3">
      <c r="BB103" s="58">
        <v>2020</v>
      </c>
      <c r="BC103">
        <v>2</v>
      </c>
      <c r="BD103">
        <v>11</v>
      </c>
      <c r="BE103">
        <v>13</v>
      </c>
      <c r="CC103" s="58">
        <v>2020</v>
      </c>
      <c r="CD103">
        <v>4</v>
      </c>
      <c r="CE103">
        <v>2</v>
      </c>
      <c r="CF103">
        <v>7</v>
      </c>
      <c r="CG103">
        <v>13</v>
      </c>
      <c r="DD103" s="58">
        <v>2020</v>
      </c>
      <c r="DE103">
        <v>13</v>
      </c>
      <c r="DG103">
        <v>13</v>
      </c>
    </row>
    <row r="104" spans="27:111" x14ac:dyDescent="0.3">
      <c r="BB104" s="58">
        <v>2021</v>
      </c>
      <c r="BC104">
        <v>13</v>
      </c>
      <c r="BD104">
        <v>17</v>
      </c>
      <c r="BE104">
        <v>30</v>
      </c>
      <c r="CC104" s="58">
        <v>2021</v>
      </c>
      <c r="CD104">
        <v>10</v>
      </c>
      <c r="CE104">
        <v>4</v>
      </c>
      <c r="CF104">
        <v>16</v>
      </c>
      <c r="CG104">
        <v>30</v>
      </c>
      <c r="DD104" s="58">
        <v>2021</v>
      </c>
      <c r="DE104">
        <v>27</v>
      </c>
      <c r="DF104">
        <v>3</v>
      </c>
      <c r="DG104">
        <v>30</v>
      </c>
    </row>
    <row r="105" spans="27:111" x14ac:dyDescent="0.3">
      <c r="BB105" s="58" t="s">
        <v>695</v>
      </c>
      <c r="BC105">
        <v>15</v>
      </c>
      <c r="BD105">
        <v>37</v>
      </c>
      <c r="BE105">
        <v>52</v>
      </c>
      <c r="CC105" s="58" t="s">
        <v>695</v>
      </c>
      <c r="CD105">
        <v>17</v>
      </c>
      <c r="CE105">
        <v>8</v>
      </c>
      <c r="CF105">
        <v>27</v>
      </c>
      <c r="CG105">
        <v>52</v>
      </c>
      <c r="DD105" s="58" t="s">
        <v>695</v>
      </c>
      <c r="DE105">
        <v>49</v>
      </c>
      <c r="DF105">
        <v>3</v>
      </c>
      <c r="DG105">
        <v>52</v>
      </c>
    </row>
    <row r="200" spans="27:109" x14ac:dyDescent="0.3">
      <c r="AB200" s="117" t="s">
        <v>1340</v>
      </c>
      <c r="BC200" s="117" t="s">
        <v>1340</v>
      </c>
      <c r="CD200" s="117" t="s">
        <v>1352</v>
      </c>
      <c r="DD200" s="117" t="s">
        <v>1344</v>
      </c>
      <c r="DE200" t="s">
        <v>1354</v>
      </c>
    </row>
    <row r="201" spans="27:109" x14ac:dyDescent="0.3">
      <c r="AB201">
        <v>2019</v>
      </c>
      <c r="AC201">
        <v>2020</v>
      </c>
      <c r="AD201">
        <v>2021</v>
      </c>
      <c r="AE201" t="s">
        <v>695</v>
      </c>
      <c r="BC201">
        <v>2019</v>
      </c>
      <c r="BD201">
        <v>2020</v>
      </c>
      <c r="BE201">
        <v>2021</v>
      </c>
      <c r="BF201" t="s">
        <v>695</v>
      </c>
      <c r="CC201" s="117" t="s">
        <v>1344</v>
      </c>
      <c r="CD201" t="s">
        <v>1351</v>
      </c>
      <c r="CE201" t="s">
        <v>1353</v>
      </c>
      <c r="DD201" s="58">
        <v>2019</v>
      </c>
    </row>
    <row r="202" spans="27:109" x14ac:dyDescent="0.3">
      <c r="AA202" t="s">
        <v>1349</v>
      </c>
      <c r="AB202">
        <v>2797.4444444444443</v>
      </c>
      <c r="AC202">
        <v>2560.0769230769229</v>
      </c>
      <c r="AD202">
        <v>2662.32</v>
      </c>
      <c r="AE202">
        <v>2660.146153846154</v>
      </c>
      <c r="BB202" t="s">
        <v>1350</v>
      </c>
      <c r="BC202">
        <v>17.931111111111111</v>
      </c>
      <c r="BD202">
        <v>16.41</v>
      </c>
      <c r="BE202">
        <v>17.065666666666669</v>
      </c>
      <c r="BF202">
        <v>17.05153846153846</v>
      </c>
      <c r="CC202" s="58">
        <v>2019</v>
      </c>
      <c r="DD202" s="58">
        <v>2020</v>
      </c>
    </row>
    <row r="203" spans="27:109" x14ac:dyDescent="0.3">
      <c r="CC203" s="58">
        <v>2020</v>
      </c>
      <c r="CD203">
        <v>1</v>
      </c>
      <c r="CE203">
        <v>4</v>
      </c>
      <c r="DD203" s="58">
        <v>2021</v>
      </c>
      <c r="DE203">
        <v>3</v>
      </c>
    </row>
    <row r="204" spans="27:109" x14ac:dyDescent="0.3">
      <c r="CC204" s="58">
        <v>2021</v>
      </c>
      <c r="CD204">
        <v>3</v>
      </c>
      <c r="CE204">
        <v>18</v>
      </c>
      <c r="DD204" s="58" t="s">
        <v>695</v>
      </c>
      <c r="DE204">
        <v>3</v>
      </c>
    </row>
    <row r="205" spans="27:109" x14ac:dyDescent="0.3">
      <c r="CC205" s="58" t="s">
        <v>695</v>
      </c>
      <c r="CD205">
        <v>4</v>
      </c>
      <c r="CE205">
        <v>22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11"/>
  <sheetViews>
    <sheetView showGridLines="0" showRowColHeaders="0" workbookViewId="0"/>
  </sheetViews>
  <sheetFormatPr defaultRowHeight="14.4" x14ac:dyDescent="0.3"/>
  <cols>
    <col min="1" max="1" width="1.109375" customWidth="1"/>
    <col min="2" max="2" width="32.6640625" customWidth="1"/>
    <col min="3" max="7" width="38.6640625" customWidth="1"/>
    <col min="8" max="8" width="32.6640625" customWidth="1"/>
  </cols>
  <sheetData>
    <row r="1" ht="15" customHeight="1" x14ac:dyDescent="0.3"/>
    <row r="2" ht="15" customHeight="1" x14ac:dyDescent="0.3"/>
    <row r="3" ht="15" customHeight="1" x14ac:dyDescent="0.3"/>
    <row r="4" ht="15" customHeight="1" x14ac:dyDescent="0.3"/>
    <row r="5" ht="51.9" customHeight="1" x14ac:dyDescent="0.3"/>
    <row r="6" ht="2.1" customHeight="1" x14ac:dyDescent="0.3"/>
    <row r="7" ht="157.65" customHeight="1" x14ac:dyDescent="0.3"/>
    <row r="8" ht="2.1" customHeight="1" x14ac:dyDescent="0.3"/>
    <row r="9" ht="157.65" customHeight="1" x14ac:dyDescent="0.3"/>
    <row r="10" ht="2.1" customHeight="1" x14ac:dyDescent="0.3"/>
    <row r="11" ht="157.65"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I18"/>
  <sheetViews>
    <sheetView workbookViewId="0"/>
  </sheetViews>
  <sheetFormatPr defaultRowHeight="14.4" x14ac:dyDescent="0.3"/>
  <cols>
    <col min="1" max="1" width="1.109375" customWidth="1"/>
    <col min="5" max="5" width="10.88671875" customWidth="1"/>
    <col min="6" max="6" width="14.33203125" bestFit="1" customWidth="1"/>
    <col min="7" max="7" width="10" customWidth="1"/>
    <col min="8" max="8" width="10" bestFit="1" customWidth="1"/>
    <col min="27" max="27" width="14" bestFit="1" customWidth="1"/>
    <col min="28" max="28" width="14.33203125" bestFit="1" customWidth="1"/>
    <col min="29" max="29" width="10" customWidth="1"/>
    <col min="30" max="30" width="10" bestFit="1" customWidth="1"/>
    <col min="54" max="54" width="10.33203125" bestFit="1" customWidth="1"/>
    <col min="55" max="55" width="14.33203125" bestFit="1" customWidth="1"/>
    <col min="56" max="56" width="10" customWidth="1"/>
    <col min="57" max="57" width="10" bestFit="1" customWidth="1"/>
    <col min="81" max="81" width="10.5546875" bestFit="1" customWidth="1"/>
    <col min="82" max="82" width="14.33203125" bestFit="1" customWidth="1"/>
    <col min="83" max="83" width="10" customWidth="1"/>
    <col min="84" max="84" width="10" bestFit="1" customWidth="1"/>
    <col min="108" max="108" width="10.88671875" bestFit="1" customWidth="1"/>
    <col min="109" max="109" width="14.33203125" bestFit="1" customWidth="1"/>
    <col min="110" max="110" width="10.44140625" bestFit="1" customWidth="1"/>
    <col min="111" max="111" width="15.44140625" customWidth="1"/>
    <col min="112" max="112" width="16.44140625" customWidth="1"/>
    <col min="113" max="113" width="15.44140625" bestFit="1" customWidth="1"/>
    <col min="114" max="114" width="16.44140625" bestFit="1" customWidth="1"/>
    <col min="162" max="163" width="14.33203125" bestFit="1" customWidth="1"/>
    <col min="164" max="164" width="15.44140625" bestFit="1" customWidth="1"/>
    <col min="165" max="165" width="16.44140625" bestFit="1" customWidth="1"/>
    <col min="166" max="166" width="15.44140625" bestFit="1" customWidth="1"/>
    <col min="167" max="167" width="16.44140625" bestFit="1" customWidth="1"/>
  </cols>
  <sheetData>
    <row r="1" spans="1:165" x14ac:dyDescent="0.3">
      <c r="A1" s="108"/>
      <c r="B1" s="109"/>
      <c r="C1" s="110"/>
      <c r="E1" s="117" t="s">
        <v>1367</v>
      </c>
      <c r="F1" s="117" t="s">
        <v>1340</v>
      </c>
      <c r="AA1" s="117" t="s">
        <v>1368</v>
      </c>
      <c r="AB1" s="117" t="s">
        <v>1340</v>
      </c>
      <c r="BC1" s="117" t="s">
        <v>1340</v>
      </c>
      <c r="CD1" s="117" t="s">
        <v>1340</v>
      </c>
      <c r="DE1" s="117" t="s">
        <v>1340</v>
      </c>
      <c r="FF1" s="117" t="s">
        <v>1340</v>
      </c>
    </row>
    <row r="2" spans="1:165" x14ac:dyDescent="0.3">
      <c r="A2" s="111"/>
      <c r="B2" s="112"/>
      <c r="C2" s="113"/>
      <c r="E2" s="117" t="s">
        <v>1344</v>
      </c>
      <c r="F2">
        <v>2021</v>
      </c>
      <c r="G2" t="s">
        <v>695</v>
      </c>
      <c r="AA2" s="117" t="s">
        <v>1344</v>
      </c>
      <c r="AB2">
        <v>2021</v>
      </c>
      <c r="AC2" t="s">
        <v>695</v>
      </c>
      <c r="BC2">
        <v>2021</v>
      </c>
      <c r="BD2" t="s">
        <v>695</v>
      </c>
      <c r="CD2" s="119">
        <v>2021</v>
      </c>
      <c r="CE2" s="119" t="s">
        <v>695</v>
      </c>
      <c r="DE2" s="119">
        <v>2021</v>
      </c>
      <c r="DG2" s="119" t="s">
        <v>1371</v>
      </c>
      <c r="DH2" s="119" t="s">
        <v>1372</v>
      </c>
      <c r="FF2">
        <v>2021</v>
      </c>
      <c r="FH2" t="s">
        <v>1371</v>
      </c>
      <c r="FI2" t="s">
        <v>1372</v>
      </c>
    </row>
    <row r="3" spans="1:165" x14ac:dyDescent="0.3">
      <c r="A3" s="111"/>
      <c r="B3" s="112"/>
      <c r="C3" s="113"/>
      <c r="E3" s="58">
        <v>1</v>
      </c>
      <c r="F3">
        <v>6.81</v>
      </c>
      <c r="G3">
        <v>6.81</v>
      </c>
      <c r="AA3" s="58">
        <v>1</v>
      </c>
      <c r="AB3">
        <v>11</v>
      </c>
      <c r="AC3">
        <v>11</v>
      </c>
      <c r="BB3" t="s">
        <v>1369</v>
      </c>
      <c r="BC3">
        <v>6.8299999999999974</v>
      </c>
      <c r="BD3">
        <v>6.8299999999999974</v>
      </c>
      <c r="CC3" t="s">
        <v>1370</v>
      </c>
      <c r="CD3">
        <v>21</v>
      </c>
      <c r="CE3">
        <v>21</v>
      </c>
      <c r="DD3" s="117" t="s">
        <v>1344</v>
      </c>
      <c r="DE3" t="s">
        <v>1353</v>
      </c>
      <c r="DF3" t="s">
        <v>1351</v>
      </c>
      <c r="FF3" t="s">
        <v>1353</v>
      </c>
      <c r="FG3" t="s">
        <v>1351</v>
      </c>
    </row>
    <row r="4" spans="1:165" x14ac:dyDescent="0.3">
      <c r="A4" s="111"/>
      <c r="B4" s="112"/>
      <c r="C4" s="113"/>
      <c r="E4" s="58">
        <v>2</v>
      </c>
      <c r="F4">
        <v>8.69</v>
      </c>
      <c r="G4">
        <v>8.69</v>
      </c>
      <c r="AA4" s="58">
        <v>2</v>
      </c>
      <c r="AB4">
        <v>14</v>
      </c>
      <c r="AC4">
        <v>14</v>
      </c>
      <c r="DD4" s="58">
        <v>1</v>
      </c>
      <c r="DE4">
        <v>0</v>
      </c>
      <c r="DF4">
        <v>0</v>
      </c>
      <c r="DG4">
        <v>0</v>
      </c>
      <c r="DH4">
        <v>0</v>
      </c>
      <c r="FF4">
        <v>9</v>
      </c>
      <c r="FG4">
        <v>0</v>
      </c>
      <c r="FH4">
        <v>9</v>
      </c>
      <c r="FI4">
        <v>0</v>
      </c>
    </row>
    <row r="5" spans="1:165" x14ac:dyDescent="0.3">
      <c r="A5" s="111"/>
      <c r="B5" s="112"/>
      <c r="C5" s="113"/>
      <c r="E5" s="58">
        <v>3</v>
      </c>
      <c r="F5">
        <v>11.6</v>
      </c>
      <c r="G5">
        <v>11.6</v>
      </c>
      <c r="AA5" s="58">
        <v>3</v>
      </c>
      <c r="AB5">
        <v>17</v>
      </c>
      <c r="AC5">
        <v>17</v>
      </c>
      <c r="DD5" s="58">
        <v>2</v>
      </c>
      <c r="DE5">
        <v>2</v>
      </c>
      <c r="DF5">
        <v>0</v>
      </c>
      <c r="DG5">
        <v>2</v>
      </c>
      <c r="DH5">
        <v>0</v>
      </c>
    </row>
    <row r="6" spans="1:165" x14ac:dyDescent="0.3">
      <c r="A6" s="111"/>
      <c r="B6" s="112"/>
      <c r="C6" s="113"/>
      <c r="E6" s="58">
        <v>4</v>
      </c>
      <c r="F6">
        <v>13.450000000000003</v>
      </c>
      <c r="G6">
        <v>13.450000000000003</v>
      </c>
      <c r="AA6" s="58">
        <v>4</v>
      </c>
      <c r="AB6">
        <v>21</v>
      </c>
      <c r="AC6">
        <v>21</v>
      </c>
      <c r="DD6" s="58">
        <v>3</v>
      </c>
      <c r="DE6">
        <v>3</v>
      </c>
      <c r="DF6">
        <v>0</v>
      </c>
      <c r="DG6">
        <v>3</v>
      </c>
      <c r="DH6">
        <v>0</v>
      </c>
    </row>
    <row r="7" spans="1:165" x14ac:dyDescent="0.3">
      <c r="A7" s="111"/>
      <c r="B7" s="112"/>
      <c r="C7" s="113"/>
      <c r="E7" s="58" t="s">
        <v>695</v>
      </c>
      <c r="F7">
        <v>40.550000000000004</v>
      </c>
      <c r="G7">
        <v>40.550000000000004</v>
      </c>
      <c r="AA7" s="58" t="s">
        <v>695</v>
      </c>
      <c r="AB7">
        <v>63</v>
      </c>
      <c r="AC7">
        <v>63</v>
      </c>
      <c r="DD7" s="58">
        <v>4</v>
      </c>
      <c r="DE7">
        <v>4</v>
      </c>
      <c r="DF7">
        <v>0</v>
      </c>
      <c r="DG7">
        <v>4</v>
      </c>
      <c r="DH7">
        <v>0</v>
      </c>
    </row>
    <row r="8" spans="1:165" x14ac:dyDescent="0.3">
      <c r="A8" s="111"/>
      <c r="B8" s="112"/>
      <c r="C8" s="113"/>
      <c r="DD8" s="58" t="s">
        <v>695</v>
      </c>
      <c r="DE8">
        <v>9</v>
      </c>
      <c r="DF8">
        <v>0</v>
      </c>
      <c r="DG8">
        <v>9</v>
      </c>
      <c r="DH8">
        <v>0</v>
      </c>
    </row>
    <row r="9" spans="1:165" x14ac:dyDescent="0.3">
      <c r="A9" s="111"/>
      <c r="B9" s="112"/>
      <c r="C9" s="113"/>
    </row>
    <row r="10" spans="1:165" x14ac:dyDescent="0.3">
      <c r="A10" s="111"/>
      <c r="B10" s="112"/>
      <c r="C10" s="113"/>
    </row>
    <row r="11" spans="1:165" x14ac:dyDescent="0.3">
      <c r="A11" s="111"/>
      <c r="B11" s="112"/>
      <c r="C11" s="113"/>
    </row>
    <row r="12" spans="1:165" x14ac:dyDescent="0.3">
      <c r="A12" s="111"/>
      <c r="B12" s="112"/>
      <c r="C12" s="113"/>
    </row>
    <row r="13" spans="1:165" x14ac:dyDescent="0.3">
      <c r="A13" s="111"/>
      <c r="B13" s="112"/>
      <c r="C13" s="113"/>
    </row>
    <row r="14" spans="1:165" x14ac:dyDescent="0.3">
      <c r="A14" s="111"/>
      <c r="B14" s="112"/>
      <c r="C14" s="113"/>
    </row>
    <row r="15" spans="1:165" x14ac:dyDescent="0.3">
      <c r="A15" s="111"/>
      <c r="B15" s="112"/>
      <c r="C15" s="113"/>
    </row>
    <row r="16" spans="1:165" x14ac:dyDescent="0.3">
      <c r="A16" s="111"/>
      <c r="B16" s="112"/>
      <c r="C16" s="113"/>
    </row>
    <row r="17" spans="1:3" x14ac:dyDescent="0.3">
      <c r="A17" s="111"/>
      <c r="B17" s="112"/>
      <c r="C17" s="113"/>
    </row>
    <row r="18" spans="1:3" x14ac:dyDescent="0.3">
      <c r="A18" s="114"/>
      <c r="B18" s="115"/>
      <c r="C18" s="116"/>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9"/>
  <sheetViews>
    <sheetView showGridLines="0" showRowColHeaders="0" zoomScale="90" zoomScaleNormal="90" workbookViewId="0"/>
  </sheetViews>
  <sheetFormatPr defaultRowHeight="14.4" x14ac:dyDescent="0.3"/>
  <cols>
    <col min="1" max="1" width="1.109375" customWidth="1"/>
    <col min="2" max="2" width="41.5546875" customWidth="1"/>
    <col min="3" max="4" width="72.109375" customWidth="1"/>
    <col min="5" max="6" width="36.44140625" customWidth="1"/>
  </cols>
  <sheetData>
    <row r="1" ht="15" customHeight="1" x14ac:dyDescent="0.3"/>
    <row r="2" ht="15" customHeight="1" x14ac:dyDescent="0.3"/>
    <row r="3" ht="15" customHeight="1" x14ac:dyDescent="0.3"/>
    <row r="4" ht="15" customHeight="1" x14ac:dyDescent="0.3"/>
    <row r="5" ht="51.9" customHeight="1" x14ac:dyDescent="0.3"/>
    <row r="6" ht="2.1" customHeight="1" x14ac:dyDescent="0.3"/>
    <row r="7" ht="220.95" customHeight="1" x14ac:dyDescent="0.3"/>
    <row r="8" ht="2.1" customHeight="1" x14ac:dyDescent="0.3"/>
    <row r="9" ht="220.95"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E18"/>
  <sheetViews>
    <sheetView workbookViewId="0"/>
  </sheetViews>
  <sheetFormatPr defaultRowHeight="14.4" x14ac:dyDescent="0.3"/>
  <cols>
    <col min="1" max="1" width="1.109375" customWidth="1"/>
    <col min="27" max="27" width="8.44140625" customWidth="1"/>
    <col min="28" max="28" width="14.33203125" bestFit="1" customWidth="1"/>
    <col min="29" max="30" width="10" customWidth="1"/>
    <col min="54" max="54" width="10.88671875" customWidth="1"/>
    <col min="55" max="55" width="14.33203125" bestFit="1" customWidth="1"/>
    <col min="56" max="57" width="10" customWidth="1"/>
  </cols>
  <sheetData>
    <row r="1" spans="1:57" x14ac:dyDescent="0.3">
      <c r="A1" s="108"/>
      <c r="B1" s="109"/>
      <c r="C1" s="110"/>
      <c r="AB1" s="117" t="s">
        <v>1340</v>
      </c>
      <c r="BB1" s="117" t="s">
        <v>1374</v>
      </c>
      <c r="BC1" s="117" t="s">
        <v>1340</v>
      </c>
    </row>
    <row r="2" spans="1:57" x14ac:dyDescent="0.3">
      <c r="A2" s="111"/>
      <c r="B2" s="112"/>
      <c r="C2" s="113"/>
      <c r="AB2">
        <v>2020</v>
      </c>
      <c r="AC2">
        <v>2021</v>
      </c>
      <c r="AD2" t="s">
        <v>695</v>
      </c>
      <c r="BB2" s="117" t="s">
        <v>1344</v>
      </c>
      <c r="BC2">
        <v>2020</v>
      </c>
      <c r="BD2">
        <v>2021</v>
      </c>
      <c r="BE2" t="s">
        <v>695</v>
      </c>
    </row>
    <row r="3" spans="1:57" x14ac:dyDescent="0.3">
      <c r="A3" s="111"/>
      <c r="B3" s="112"/>
      <c r="C3" s="113"/>
      <c r="AA3" t="s">
        <v>1374</v>
      </c>
      <c r="AB3">
        <v>273788.85000000009</v>
      </c>
      <c r="AC3">
        <v>255420.40999999995</v>
      </c>
      <c r="AD3">
        <v>529209.26</v>
      </c>
      <c r="BB3" s="58">
        <v>1</v>
      </c>
      <c r="BC3">
        <v>17891.739999999998</v>
      </c>
      <c r="BD3">
        <v>20873.8</v>
      </c>
      <c r="BE3">
        <v>38765.539999999994</v>
      </c>
    </row>
    <row r="4" spans="1:57" x14ac:dyDescent="0.3">
      <c r="A4" s="111"/>
      <c r="B4" s="112"/>
      <c r="C4" s="113"/>
      <c r="BB4" s="58">
        <v>2</v>
      </c>
      <c r="BC4">
        <v>17891.739999999998</v>
      </c>
      <c r="BD4">
        <v>23554.01</v>
      </c>
      <c r="BE4">
        <v>41445.75</v>
      </c>
    </row>
    <row r="5" spans="1:57" x14ac:dyDescent="0.3">
      <c r="A5" s="111"/>
      <c r="B5" s="112"/>
      <c r="C5" s="113"/>
      <c r="BB5" s="58">
        <v>3</v>
      </c>
      <c r="BC5">
        <v>17891.739999999998</v>
      </c>
      <c r="BD5">
        <v>31843.940000000006</v>
      </c>
      <c r="BE5">
        <v>49735.680000000008</v>
      </c>
    </row>
    <row r="6" spans="1:57" x14ac:dyDescent="0.3">
      <c r="A6" s="111"/>
      <c r="B6" s="112"/>
      <c r="C6" s="113"/>
      <c r="BB6" s="58">
        <v>4</v>
      </c>
      <c r="BC6">
        <v>22272.620000000003</v>
      </c>
      <c r="BD6">
        <v>42000.35</v>
      </c>
      <c r="BE6">
        <v>64272.97</v>
      </c>
    </row>
    <row r="7" spans="1:57" x14ac:dyDescent="0.3">
      <c r="A7" s="111"/>
      <c r="B7" s="112"/>
      <c r="C7" s="113"/>
      <c r="BB7" s="58">
        <v>5</v>
      </c>
      <c r="BC7">
        <v>30599.59</v>
      </c>
      <c r="BD7">
        <v>77769.909999999989</v>
      </c>
      <c r="BE7">
        <v>108369.49999999999</v>
      </c>
    </row>
    <row r="8" spans="1:57" x14ac:dyDescent="0.3">
      <c r="A8" s="111"/>
      <c r="B8" s="112"/>
      <c r="C8" s="113"/>
      <c r="BB8" s="58">
        <v>6</v>
      </c>
      <c r="BC8">
        <v>22969.69</v>
      </c>
      <c r="BD8">
        <v>59378.399999999994</v>
      </c>
      <c r="BE8">
        <v>82348.09</v>
      </c>
    </row>
    <row r="9" spans="1:57" x14ac:dyDescent="0.3">
      <c r="A9" s="111"/>
      <c r="B9" s="112"/>
      <c r="C9" s="113"/>
      <c r="BB9" s="58">
        <v>7</v>
      </c>
      <c r="BC9">
        <v>22857.46</v>
      </c>
      <c r="BE9">
        <v>22857.46</v>
      </c>
    </row>
    <row r="10" spans="1:57" x14ac:dyDescent="0.3">
      <c r="A10" s="111"/>
      <c r="B10" s="112"/>
      <c r="C10" s="113"/>
      <c r="BB10" s="58">
        <v>8</v>
      </c>
      <c r="BC10">
        <v>22772.6</v>
      </c>
      <c r="BE10">
        <v>22772.6</v>
      </c>
    </row>
    <row r="11" spans="1:57" x14ac:dyDescent="0.3">
      <c r="A11" s="111"/>
      <c r="B11" s="112"/>
      <c r="C11" s="113"/>
      <c r="BB11" s="58">
        <v>9</v>
      </c>
      <c r="BC11">
        <v>22772.6</v>
      </c>
      <c r="BE11">
        <v>22772.6</v>
      </c>
    </row>
    <row r="12" spans="1:57" x14ac:dyDescent="0.3">
      <c r="A12" s="111"/>
      <c r="B12" s="112"/>
      <c r="C12" s="113"/>
      <c r="BB12" s="58">
        <v>10</v>
      </c>
      <c r="BC12">
        <v>22772.6</v>
      </c>
      <c r="BE12">
        <v>22772.6</v>
      </c>
    </row>
    <row r="13" spans="1:57" x14ac:dyDescent="0.3">
      <c r="A13" s="111"/>
      <c r="B13" s="112"/>
      <c r="C13" s="113"/>
      <c r="BB13" s="58">
        <v>11</v>
      </c>
      <c r="BC13">
        <v>22772.6</v>
      </c>
      <c r="BE13">
        <v>22772.6</v>
      </c>
    </row>
    <row r="14" spans="1:57" x14ac:dyDescent="0.3">
      <c r="A14" s="111"/>
      <c r="B14" s="112"/>
      <c r="C14" s="113"/>
      <c r="BB14" s="58">
        <v>12</v>
      </c>
      <c r="BC14">
        <v>30323.87</v>
      </c>
      <c r="BE14">
        <v>30323.87</v>
      </c>
    </row>
    <row r="15" spans="1:57" x14ac:dyDescent="0.3">
      <c r="A15" s="111"/>
      <c r="B15" s="112"/>
      <c r="C15" s="113"/>
      <c r="BB15" s="58" t="s">
        <v>695</v>
      </c>
      <c r="BC15">
        <v>273788.85000000003</v>
      </c>
      <c r="BD15">
        <v>255420.41</v>
      </c>
      <c r="BE15">
        <v>529209.26</v>
      </c>
    </row>
    <row r="16" spans="1:57" x14ac:dyDescent="0.3">
      <c r="A16" s="111"/>
      <c r="B16" s="112"/>
      <c r="C16" s="113"/>
    </row>
    <row r="17" spans="1:3" x14ac:dyDescent="0.3">
      <c r="A17" s="111"/>
      <c r="B17" s="112"/>
      <c r="C17" s="113"/>
    </row>
    <row r="18" spans="1:3" x14ac:dyDescent="0.3">
      <c r="A18" s="114"/>
      <c r="B18" s="115"/>
      <c r="C18" s="11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I36"/>
  <sheetViews>
    <sheetView showGridLines="0" workbookViewId="0">
      <pane xSplit="3" ySplit="6" topLeftCell="D7" activePane="bottomRight" state="frozen"/>
      <selection pane="topRight" activeCell="D1" sqref="D1"/>
      <selection pane="bottomLeft" activeCell="A7" sqref="A7"/>
      <selection pane="bottomRight" activeCell="A34" sqref="A34"/>
    </sheetView>
  </sheetViews>
  <sheetFormatPr defaultRowHeight="14.4" x14ac:dyDescent="0.3"/>
  <cols>
    <col min="1" max="1" width="1.109375" customWidth="1"/>
    <col min="2" max="2" width="13.88671875" style="3" customWidth="1"/>
    <col min="3" max="3" width="32" bestFit="1" customWidth="1"/>
    <col min="4" max="4" width="10" bestFit="1" customWidth="1"/>
    <col min="5" max="5" width="13.109375" style="3" customWidth="1"/>
    <col min="6" max="6" width="10.88671875" style="3" customWidth="1"/>
    <col min="7" max="7" width="11.109375" style="3" customWidth="1"/>
    <col min="8" max="8" width="11.88671875" style="3" customWidth="1"/>
    <col min="9" max="9" width="12.109375" style="3" customWidth="1"/>
    <col min="10" max="10" width="13.44140625" style="3" customWidth="1"/>
    <col min="11" max="11" width="14.109375" style="3" customWidth="1"/>
    <col min="12" max="12" width="12" style="3" customWidth="1"/>
    <col min="13" max="13" width="14" style="3" customWidth="1"/>
    <col min="14" max="14" width="29.109375" bestFit="1" customWidth="1"/>
    <col min="15" max="15" width="13.6640625" style="3" customWidth="1"/>
    <col min="16" max="16" width="10" style="60" customWidth="1"/>
    <col min="17" max="17" width="14.6640625" style="60" customWidth="1"/>
    <col min="18" max="18" width="12.88671875" style="60" customWidth="1"/>
    <col min="19" max="19" width="15.44140625" style="58" bestFit="1" customWidth="1"/>
    <col min="20" max="20" width="12.6640625" style="3" customWidth="1"/>
    <col min="21" max="21" width="12.5546875" style="3" customWidth="1"/>
    <col min="22" max="22" width="10.44140625" style="62" customWidth="1"/>
    <col min="23" max="23" width="11.33203125" style="62" customWidth="1"/>
    <col min="24" max="24" width="11.44140625" style="62" customWidth="1"/>
    <col min="25" max="25" width="19.6640625" bestFit="1" customWidth="1"/>
    <col min="26" max="26" width="13.6640625" bestFit="1" customWidth="1"/>
    <col min="27" max="27" width="16.5546875" bestFit="1" customWidth="1"/>
    <col min="28" max="28" width="19.33203125" bestFit="1" customWidth="1"/>
    <col min="29" max="29" width="10.44140625" customWidth="1"/>
    <col min="30" max="30" width="12.33203125" customWidth="1"/>
    <col min="31" max="31" width="81.109375" bestFit="1" customWidth="1"/>
    <col min="32" max="32" width="17.88671875" customWidth="1"/>
    <col min="33" max="33" width="14.44140625" bestFit="1" customWidth="1"/>
    <col min="34" max="34" width="11" bestFit="1" customWidth="1"/>
    <col min="35" max="35" width="13.44140625" customWidth="1"/>
  </cols>
  <sheetData>
    <row r="1" spans="2:35" ht="15" customHeight="1" x14ac:dyDescent="0.3"/>
    <row r="2" spans="2:35" ht="15" customHeight="1" x14ac:dyDescent="0.3"/>
    <row r="3" spans="2:35" ht="15" customHeight="1" x14ac:dyDescent="0.3"/>
    <row r="4" spans="2:35" ht="15" customHeight="1" x14ac:dyDescent="0.3"/>
    <row r="5" spans="2:35" x14ac:dyDescent="0.3">
      <c r="B5" s="465" t="s">
        <v>7</v>
      </c>
      <c r="C5" s="466"/>
      <c r="D5" s="466" t="s">
        <v>669</v>
      </c>
      <c r="E5" s="466"/>
      <c r="F5" s="466"/>
      <c r="G5" s="466"/>
      <c r="H5" s="466"/>
      <c r="I5" s="466"/>
      <c r="J5" s="466"/>
      <c r="K5" s="466"/>
      <c r="L5" s="466"/>
      <c r="M5" s="466"/>
      <c r="N5" s="466"/>
      <c r="O5" s="466"/>
      <c r="P5" s="467" t="s">
        <v>670</v>
      </c>
      <c r="Q5" s="467"/>
      <c r="R5" s="467"/>
      <c r="S5" s="467"/>
      <c r="T5" s="467"/>
      <c r="U5" s="467"/>
      <c r="V5" s="63"/>
      <c r="W5" s="466" t="s">
        <v>671</v>
      </c>
      <c r="X5" s="466"/>
      <c r="Y5" s="466"/>
      <c r="Z5" s="466"/>
      <c r="AA5" s="466"/>
      <c r="AB5" s="466"/>
      <c r="AC5" s="466" t="s">
        <v>672</v>
      </c>
      <c r="AD5" s="466"/>
      <c r="AE5" s="466"/>
      <c r="AF5" s="466"/>
      <c r="AG5" s="464" t="s">
        <v>673</v>
      </c>
      <c r="AH5" s="464"/>
      <c r="AI5" s="464"/>
    </row>
    <row r="6" spans="2:35" x14ac:dyDescent="0.3">
      <c r="B6" s="57" t="s">
        <v>7</v>
      </c>
      <c r="C6" s="1" t="s">
        <v>0</v>
      </c>
      <c r="D6" s="1" t="s">
        <v>26</v>
      </c>
      <c r="E6" s="57" t="s">
        <v>27</v>
      </c>
      <c r="F6" s="57" t="s">
        <v>28</v>
      </c>
      <c r="G6" s="57" t="s">
        <v>616</v>
      </c>
      <c r="H6" s="57" t="s">
        <v>29</v>
      </c>
      <c r="I6" s="57" t="s">
        <v>617</v>
      </c>
      <c r="J6" s="57" t="s">
        <v>182</v>
      </c>
      <c r="K6" s="57" t="s">
        <v>618</v>
      </c>
      <c r="L6" s="57" t="s">
        <v>619</v>
      </c>
      <c r="M6" s="57" t="s">
        <v>32</v>
      </c>
      <c r="N6" s="1" t="s">
        <v>620</v>
      </c>
      <c r="O6" s="57" t="s">
        <v>621</v>
      </c>
      <c r="P6" s="61" t="s">
        <v>622</v>
      </c>
      <c r="Q6" s="61" t="s">
        <v>623</v>
      </c>
      <c r="R6" s="61" t="s">
        <v>624</v>
      </c>
      <c r="S6" s="59" t="s">
        <v>30</v>
      </c>
      <c r="T6" s="57" t="s">
        <v>31</v>
      </c>
      <c r="U6" s="57" t="s">
        <v>625</v>
      </c>
      <c r="V6" s="64" t="s">
        <v>626</v>
      </c>
      <c r="W6" s="64" t="s">
        <v>627</v>
      </c>
      <c r="X6" s="64" t="s">
        <v>628</v>
      </c>
      <c r="Y6" s="1" t="s">
        <v>629</v>
      </c>
      <c r="Z6" s="1" t="s">
        <v>630</v>
      </c>
      <c r="AA6" s="1" t="s">
        <v>631</v>
      </c>
      <c r="AB6" s="1" t="s">
        <v>632</v>
      </c>
      <c r="AC6" s="1" t="s">
        <v>633</v>
      </c>
      <c r="AD6" s="1" t="s">
        <v>634</v>
      </c>
      <c r="AE6" s="1" t="s">
        <v>635</v>
      </c>
      <c r="AF6" s="1" t="s">
        <v>636</v>
      </c>
      <c r="AG6" s="1" t="s">
        <v>637</v>
      </c>
      <c r="AH6" s="1" t="s">
        <v>638</v>
      </c>
      <c r="AI6" s="1" t="s">
        <v>639</v>
      </c>
    </row>
    <row r="7" spans="2:35" x14ac:dyDescent="0.3">
      <c r="B7" s="3">
        <v>1</v>
      </c>
      <c r="C7" t="s">
        <v>442</v>
      </c>
      <c r="D7" t="s">
        <v>34</v>
      </c>
      <c r="E7" s="3" t="s">
        <v>35</v>
      </c>
      <c r="F7" s="3" t="s">
        <v>36</v>
      </c>
      <c r="J7" s="3">
        <v>1</v>
      </c>
      <c r="M7" s="3" t="s">
        <v>38</v>
      </c>
      <c r="N7" t="s">
        <v>640</v>
      </c>
      <c r="P7" s="60">
        <v>36</v>
      </c>
      <c r="Q7" s="60">
        <v>21.6</v>
      </c>
      <c r="R7" s="60">
        <v>60</v>
      </c>
      <c r="S7" s="58" t="s">
        <v>641</v>
      </c>
      <c r="T7" s="3" t="s">
        <v>37</v>
      </c>
      <c r="U7" s="3" t="s">
        <v>642</v>
      </c>
      <c r="V7" s="62">
        <v>11.86</v>
      </c>
      <c r="W7" s="62">
        <v>1850</v>
      </c>
      <c r="X7" s="62">
        <f t="shared" ref="X7:X36" si="0">ROUND((R7/100)*W7,2)</f>
        <v>1110</v>
      </c>
      <c r="Y7" t="s">
        <v>643</v>
      </c>
      <c r="AC7" t="s">
        <v>642</v>
      </c>
      <c r="AD7" t="s">
        <v>642</v>
      </c>
      <c r="AE7" t="s">
        <v>644</v>
      </c>
      <c r="AF7" t="s">
        <v>645</v>
      </c>
      <c r="AG7" t="s">
        <v>646</v>
      </c>
      <c r="AH7" t="s">
        <v>647</v>
      </c>
      <c r="AI7" t="s">
        <v>648</v>
      </c>
    </row>
    <row r="8" spans="2:35" x14ac:dyDescent="0.3">
      <c r="B8" s="3">
        <v>2</v>
      </c>
      <c r="C8" t="s">
        <v>454</v>
      </c>
      <c r="D8" t="s">
        <v>40</v>
      </c>
      <c r="E8" s="3" t="s">
        <v>41</v>
      </c>
      <c r="F8" s="3" t="s">
        <v>42</v>
      </c>
      <c r="J8" s="3">
        <v>21</v>
      </c>
      <c r="M8" s="3" t="s">
        <v>43</v>
      </c>
      <c r="N8" t="s">
        <v>649</v>
      </c>
      <c r="P8" s="60">
        <v>36</v>
      </c>
      <c r="Q8" s="60">
        <v>36</v>
      </c>
      <c r="R8" s="60">
        <v>100</v>
      </c>
      <c r="S8" s="58" t="s">
        <v>650</v>
      </c>
      <c r="U8" s="3" t="s">
        <v>642</v>
      </c>
      <c r="V8" s="62">
        <v>37.35</v>
      </c>
      <c r="W8" s="62">
        <v>5826</v>
      </c>
      <c r="X8" s="62">
        <f t="shared" si="0"/>
        <v>5826</v>
      </c>
      <c r="Y8" t="s">
        <v>643</v>
      </c>
      <c r="AC8" t="s">
        <v>642</v>
      </c>
      <c r="AD8" t="s">
        <v>642</v>
      </c>
      <c r="AE8" t="s">
        <v>644</v>
      </c>
      <c r="AF8" t="s">
        <v>645</v>
      </c>
      <c r="AG8" t="s">
        <v>646</v>
      </c>
      <c r="AH8" t="s">
        <v>647</v>
      </c>
      <c r="AI8" t="s">
        <v>648</v>
      </c>
    </row>
    <row r="9" spans="2:35" x14ac:dyDescent="0.3">
      <c r="B9" s="3">
        <v>3</v>
      </c>
      <c r="C9" t="s">
        <v>461</v>
      </c>
      <c r="D9" t="s">
        <v>45</v>
      </c>
      <c r="E9" s="3" t="s">
        <v>46</v>
      </c>
      <c r="F9" s="3" t="s">
        <v>47</v>
      </c>
      <c r="J9" s="3">
        <v>6</v>
      </c>
      <c r="M9" s="3" t="s">
        <v>48</v>
      </c>
      <c r="N9" t="s">
        <v>651</v>
      </c>
      <c r="O9" s="3" t="s">
        <v>642</v>
      </c>
      <c r="P9" s="60">
        <v>36</v>
      </c>
      <c r="Q9" s="60">
        <v>20</v>
      </c>
      <c r="R9" s="60">
        <v>55.56</v>
      </c>
      <c r="S9" s="58" t="s">
        <v>650</v>
      </c>
      <c r="U9" s="3" t="s">
        <v>642</v>
      </c>
      <c r="V9" s="62">
        <v>14.95</v>
      </c>
      <c r="W9" s="62">
        <v>2332</v>
      </c>
      <c r="X9" s="62">
        <f t="shared" si="0"/>
        <v>1295.6600000000001</v>
      </c>
      <c r="Y9" t="s">
        <v>643</v>
      </c>
      <c r="AC9" t="s">
        <v>642</v>
      </c>
      <c r="AD9" t="s">
        <v>642</v>
      </c>
      <c r="AE9" t="s">
        <v>644</v>
      </c>
      <c r="AF9" t="s">
        <v>645</v>
      </c>
      <c r="AG9" t="s">
        <v>652</v>
      </c>
      <c r="AH9" t="s">
        <v>653</v>
      </c>
      <c r="AI9" t="s">
        <v>648</v>
      </c>
    </row>
    <row r="10" spans="2:35" x14ac:dyDescent="0.3">
      <c r="B10" s="3">
        <v>4</v>
      </c>
      <c r="C10" t="s">
        <v>468</v>
      </c>
      <c r="D10" t="s">
        <v>50</v>
      </c>
      <c r="E10" s="3" t="s">
        <v>51</v>
      </c>
      <c r="F10" s="3" t="s">
        <v>52</v>
      </c>
      <c r="J10" s="3">
        <v>3</v>
      </c>
      <c r="M10" s="3" t="s">
        <v>53</v>
      </c>
      <c r="N10" t="s">
        <v>651</v>
      </c>
      <c r="P10" s="60">
        <v>36</v>
      </c>
      <c r="Q10" s="60">
        <v>26</v>
      </c>
      <c r="R10" s="60">
        <v>72.22</v>
      </c>
      <c r="S10" s="58" t="s">
        <v>650</v>
      </c>
      <c r="U10" s="3" t="s">
        <v>642</v>
      </c>
      <c r="V10" s="62">
        <v>17.63</v>
      </c>
      <c r="W10" s="62">
        <v>2750</v>
      </c>
      <c r="X10" s="62">
        <f t="shared" si="0"/>
        <v>1986.05</v>
      </c>
      <c r="Y10" t="s">
        <v>643</v>
      </c>
      <c r="AC10" t="s">
        <v>642</v>
      </c>
      <c r="AD10" t="s">
        <v>642</v>
      </c>
      <c r="AE10" t="s">
        <v>644</v>
      </c>
      <c r="AF10" t="s">
        <v>645</v>
      </c>
      <c r="AG10" t="s">
        <v>654</v>
      </c>
      <c r="AH10" t="s">
        <v>647</v>
      </c>
      <c r="AI10" t="s">
        <v>648</v>
      </c>
    </row>
    <row r="11" spans="2:35" x14ac:dyDescent="0.3">
      <c r="B11" s="3">
        <v>5</v>
      </c>
      <c r="C11" t="s">
        <v>476</v>
      </c>
      <c r="D11" t="s">
        <v>55</v>
      </c>
      <c r="E11" s="3" t="s">
        <v>56</v>
      </c>
      <c r="F11" s="3" t="s">
        <v>36</v>
      </c>
      <c r="J11" s="3">
        <v>1</v>
      </c>
      <c r="M11" s="3" t="s">
        <v>57</v>
      </c>
      <c r="N11" t="s">
        <v>655</v>
      </c>
      <c r="P11" s="60">
        <v>36</v>
      </c>
      <c r="Q11" s="60">
        <v>21.6</v>
      </c>
      <c r="R11" s="60">
        <v>60</v>
      </c>
      <c r="S11" s="58" t="s">
        <v>641</v>
      </c>
      <c r="T11" s="3" t="s">
        <v>37</v>
      </c>
      <c r="U11" s="3" t="s">
        <v>642</v>
      </c>
      <c r="V11" s="62">
        <v>17.489999999999998</v>
      </c>
      <c r="W11" s="62">
        <v>2729</v>
      </c>
      <c r="X11" s="62">
        <f t="shared" si="0"/>
        <v>1637.4</v>
      </c>
      <c r="Y11" t="s">
        <v>643</v>
      </c>
      <c r="AC11" t="s">
        <v>642</v>
      </c>
      <c r="AD11" t="s">
        <v>656</v>
      </c>
      <c r="AE11" t="s">
        <v>644</v>
      </c>
      <c r="AF11" t="s">
        <v>645</v>
      </c>
      <c r="AG11" t="s">
        <v>652</v>
      </c>
      <c r="AH11" t="s">
        <v>657</v>
      </c>
      <c r="AI11" t="s">
        <v>648</v>
      </c>
    </row>
    <row r="12" spans="2:35" x14ac:dyDescent="0.3">
      <c r="B12" s="3">
        <v>6</v>
      </c>
      <c r="C12" t="s">
        <v>483</v>
      </c>
      <c r="D12" t="s">
        <v>59</v>
      </c>
      <c r="E12" s="3" t="s">
        <v>60</v>
      </c>
      <c r="F12" s="3" t="s">
        <v>61</v>
      </c>
      <c r="J12" s="3">
        <v>4</v>
      </c>
      <c r="M12" s="3" t="s">
        <v>62</v>
      </c>
      <c r="N12" t="s">
        <v>655</v>
      </c>
      <c r="P12" s="60">
        <v>36</v>
      </c>
      <c r="Q12" s="60">
        <v>36</v>
      </c>
      <c r="R12" s="60">
        <v>100</v>
      </c>
      <c r="S12" s="58" t="s">
        <v>650</v>
      </c>
      <c r="U12" s="3" t="s">
        <v>642</v>
      </c>
      <c r="V12" s="62">
        <v>18.920000000000002</v>
      </c>
      <c r="W12" s="62">
        <v>2951</v>
      </c>
      <c r="X12" s="62">
        <f t="shared" si="0"/>
        <v>2951</v>
      </c>
      <c r="Y12" t="s">
        <v>643</v>
      </c>
      <c r="AC12" t="s">
        <v>642</v>
      </c>
      <c r="AD12" t="s">
        <v>642</v>
      </c>
      <c r="AE12" t="s">
        <v>644</v>
      </c>
      <c r="AF12" t="s">
        <v>645</v>
      </c>
      <c r="AG12" t="s">
        <v>652</v>
      </c>
      <c r="AH12" t="s">
        <v>653</v>
      </c>
      <c r="AI12" t="s">
        <v>648</v>
      </c>
    </row>
    <row r="13" spans="2:35" x14ac:dyDescent="0.3">
      <c r="B13" s="3">
        <v>7</v>
      </c>
      <c r="C13" t="s">
        <v>491</v>
      </c>
      <c r="D13" t="s">
        <v>64</v>
      </c>
      <c r="E13" s="3" t="s">
        <v>65</v>
      </c>
      <c r="F13" s="3" t="s">
        <v>66</v>
      </c>
      <c r="J13" s="3">
        <v>20</v>
      </c>
      <c r="M13" s="3" t="s">
        <v>67</v>
      </c>
      <c r="N13" t="s">
        <v>651</v>
      </c>
      <c r="P13" s="60">
        <v>36</v>
      </c>
      <c r="Q13" s="60">
        <v>21.6</v>
      </c>
      <c r="R13" s="60">
        <v>60</v>
      </c>
      <c r="S13" s="58" t="s">
        <v>650</v>
      </c>
      <c r="U13" s="3" t="s">
        <v>642</v>
      </c>
      <c r="V13" s="62">
        <v>16.670000000000002</v>
      </c>
      <c r="W13" s="62">
        <v>2600</v>
      </c>
      <c r="X13" s="62">
        <f t="shared" si="0"/>
        <v>1560</v>
      </c>
      <c r="Y13" t="s">
        <v>643</v>
      </c>
      <c r="AC13" t="s">
        <v>642</v>
      </c>
      <c r="AD13" t="s">
        <v>642</v>
      </c>
      <c r="AE13" t="s">
        <v>644</v>
      </c>
      <c r="AF13" t="s">
        <v>645</v>
      </c>
      <c r="AG13" t="s">
        <v>652</v>
      </c>
      <c r="AH13" t="s">
        <v>657</v>
      </c>
      <c r="AI13" t="s">
        <v>648</v>
      </c>
    </row>
    <row r="14" spans="2:35" x14ac:dyDescent="0.3">
      <c r="B14" s="3">
        <v>8</v>
      </c>
      <c r="C14" t="s">
        <v>498</v>
      </c>
      <c r="D14" t="s">
        <v>69</v>
      </c>
      <c r="E14" s="3" t="s">
        <v>70</v>
      </c>
      <c r="F14" s="3" t="s">
        <v>71</v>
      </c>
      <c r="J14" s="3">
        <v>20</v>
      </c>
      <c r="M14" s="3" t="s">
        <v>72</v>
      </c>
      <c r="N14" t="s">
        <v>651</v>
      </c>
      <c r="O14" s="3" t="s">
        <v>642</v>
      </c>
      <c r="P14" s="60">
        <v>36</v>
      </c>
      <c r="Q14" s="60">
        <v>18</v>
      </c>
      <c r="R14" s="60">
        <v>50</v>
      </c>
      <c r="S14" s="58" t="s">
        <v>650</v>
      </c>
      <c r="U14" s="3" t="s">
        <v>642</v>
      </c>
      <c r="V14" s="62">
        <v>14.51</v>
      </c>
      <c r="W14" s="62">
        <v>2264</v>
      </c>
      <c r="X14" s="62">
        <f t="shared" si="0"/>
        <v>1132</v>
      </c>
      <c r="Y14" t="s">
        <v>643</v>
      </c>
      <c r="AC14" t="s">
        <v>642</v>
      </c>
      <c r="AD14" t="s">
        <v>642</v>
      </c>
      <c r="AE14" t="s">
        <v>644</v>
      </c>
      <c r="AF14" t="s">
        <v>645</v>
      </c>
      <c r="AG14" t="s">
        <v>654</v>
      </c>
      <c r="AH14" t="s">
        <v>657</v>
      </c>
      <c r="AI14" t="s">
        <v>648</v>
      </c>
    </row>
    <row r="15" spans="2:35" x14ac:dyDescent="0.3">
      <c r="B15" s="3">
        <v>9</v>
      </c>
      <c r="C15" t="s">
        <v>505</v>
      </c>
      <c r="D15" t="s">
        <v>74</v>
      </c>
      <c r="E15" s="3" t="s">
        <v>75</v>
      </c>
      <c r="F15" s="3" t="s">
        <v>76</v>
      </c>
      <c r="H15" s="3" t="s">
        <v>77</v>
      </c>
      <c r="I15" s="3" t="s">
        <v>642</v>
      </c>
      <c r="J15" s="3">
        <v>15</v>
      </c>
      <c r="M15" s="3" t="s">
        <v>78</v>
      </c>
      <c r="N15" t="s">
        <v>655</v>
      </c>
      <c r="P15" s="60">
        <v>36</v>
      </c>
      <c r="Q15" s="60">
        <v>0</v>
      </c>
      <c r="R15" s="60">
        <v>0</v>
      </c>
      <c r="S15" s="58" t="s">
        <v>650</v>
      </c>
      <c r="U15" s="3" t="s">
        <v>642</v>
      </c>
      <c r="V15" s="62">
        <v>14.51</v>
      </c>
      <c r="W15" s="62">
        <v>2264</v>
      </c>
      <c r="X15" s="62">
        <f t="shared" si="0"/>
        <v>0</v>
      </c>
      <c r="Y15" t="s">
        <v>643</v>
      </c>
      <c r="AC15" t="s">
        <v>642</v>
      </c>
      <c r="AD15" t="s">
        <v>656</v>
      </c>
      <c r="AE15" t="s">
        <v>644</v>
      </c>
      <c r="AF15" t="s">
        <v>645</v>
      </c>
      <c r="AG15" t="s">
        <v>654</v>
      </c>
      <c r="AH15" t="s">
        <v>657</v>
      </c>
      <c r="AI15" t="s">
        <v>648</v>
      </c>
    </row>
    <row r="16" spans="2:35" x14ac:dyDescent="0.3">
      <c r="B16" s="3">
        <v>10</v>
      </c>
      <c r="C16" t="s">
        <v>513</v>
      </c>
      <c r="D16" t="s">
        <v>80</v>
      </c>
      <c r="E16" s="3" t="s">
        <v>81</v>
      </c>
      <c r="F16" s="3" t="s">
        <v>82</v>
      </c>
      <c r="J16" s="3">
        <v>11</v>
      </c>
      <c r="M16" s="3" t="s">
        <v>83</v>
      </c>
      <c r="N16" t="s">
        <v>658</v>
      </c>
      <c r="O16" s="3" t="s">
        <v>642</v>
      </c>
      <c r="P16" s="60">
        <v>36</v>
      </c>
      <c r="Q16" s="60">
        <v>0</v>
      </c>
      <c r="R16" s="60">
        <v>0</v>
      </c>
      <c r="S16" s="58" t="s">
        <v>650</v>
      </c>
      <c r="U16" s="3" t="s">
        <v>642</v>
      </c>
      <c r="V16" s="62">
        <v>15.06</v>
      </c>
      <c r="W16" s="62">
        <v>2350</v>
      </c>
      <c r="X16" s="62">
        <f t="shared" si="0"/>
        <v>0</v>
      </c>
      <c r="Y16" t="s">
        <v>643</v>
      </c>
      <c r="AC16" t="s">
        <v>642</v>
      </c>
      <c r="AD16" t="s">
        <v>656</v>
      </c>
      <c r="AE16" t="s">
        <v>644</v>
      </c>
      <c r="AF16" t="s">
        <v>645</v>
      </c>
      <c r="AG16" t="s">
        <v>646</v>
      </c>
      <c r="AH16" t="s">
        <v>653</v>
      </c>
      <c r="AI16" t="s">
        <v>648</v>
      </c>
    </row>
    <row r="17" spans="2:35" x14ac:dyDescent="0.3">
      <c r="B17" s="3">
        <v>11</v>
      </c>
      <c r="C17" t="s">
        <v>521</v>
      </c>
      <c r="D17" t="s">
        <v>85</v>
      </c>
      <c r="E17" s="3" t="s">
        <v>86</v>
      </c>
      <c r="F17" s="3" t="s">
        <v>82</v>
      </c>
      <c r="J17" s="3">
        <v>11</v>
      </c>
      <c r="M17" s="3" t="s">
        <v>87</v>
      </c>
      <c r="N17" t="s">
        <v>655</v>
      </c>
      <c r="P17" s="60">
        <v>36</v>
      </c>
      <c r="Q17" s="60">
        <v>36</v>
      </c>
      <c r="R17" s="60">
        <v>100</v>
      </c>
      <c r="S17" s="58" t="s">
        <v>650</v>
      </c>
      <c r="U17" s="3" t="s">
        <v>642</v>
      </c>
      <c r="V17" s="62">
        <v>14.29</v>
      </c>
      <c r="W17" s="62">
        <v>2230</v>
      </c>
      <c r="X17" s="62">
        <f t="shared" si="0"/>
        <v>2230</v>
      </c>
      <c r="Y17" t="s">
        <v>643</v>
      </c>
      <c r="AC17" t="s">
        <v>642</v>
      </c>
      <c r="AD17" t="s">
        <v>642</v>
      </c>
      <c r="AE17" t="s">
        <v>644</v>
      </c>
      <c r="AF17" t="s">
        <v>645</v>
      </c>
      <c r="AG17" t="s">
        <v>659</v>
      </c>
      <c r="AH17" t="s">
        <v>653</v>
      </c>
      <c r="AI17" t="s">
        <v>648</v>
      </c>
    </row>
    <row r="18" spans="2:35" x14ac:dyDescent="0.3">
      <c r="B18" s="3">
        <v>13</v>
      </c>
      <c r="C18" t="s">
        <v>528</v>
      </c>
      <c r="D18" t="s">
        <v>89</v>
      </c>
      <c r="E18" s="3" t="s">
        <v>90</v>
      </c>
      <c r="F18" s="3" t="s">
        <v>91</v>
      </c>
      <c r="J18" s="3">
        <v>1</v>
      </c>
      <c r="M18" s="3" t="s">
        <v>92</v>
      </c>
      <c r="N18" t="s">
        <v>655</v>
      </c>
      <c r="P18" s="60">
        <v>36</v>
      </c>
      <c r="Q18" s="60">
        <v>24</v>
      </c>
      <c r="R18" s="60">
        <v>66.67</v>
      </c>
      <c r="S18" s="58" t="s">
        <v>650</v>
      </c>
      <c r="U18" s="3" t="s">
        <v>642</v>
      </c>
      <c r="V18" s="62">
        <v>11.38</v>
      </c>
      <c r="W18" s="62">
        <v>1775</v>
      </c>
      <c r="X18" s="62">
        <f t="shared" si="0"/>
        <v>1183.3900000000001</v>
      </c>
      <c r="Y18" t="s">
        <v>643</v>
      </c>
      <c r="AC18" t="s">
        <v>642</v>
      </c>
      <c r="AD18" t="s">
        <v>642</v>
      </c>
      <c r="AE18" t="s">
        <v>644</v>
      </c>
      <c r="AF18" t="s">
        <v>645</v>
      </c>
      <c r="AG18" t="s">
        <v>654</v>
      </c>
      <c r="AH18" t="s">
        <v>653</v>
      </c>
      <c r="AI18" t="s">
        <v>648</v>
      </c>
    </row>
    <row r="19" spans="2:35" x14ac:dyDescent="0.3">
      <c r="B19" s="3">
        <v>14</v>
      </c>
      <c r="C19" t="s">
        <v>533</v>
      </c>
      <c r="D19" t="s">
        <v>94</v>
      </c>
      <c r="E19" s="3" t="s">
        <v>95</v>
      </c>
      <c r="F19" s="3" t="s">
        <v>96</v>
      </c>
      <c r="G19" s="3" t="s">
        <v>642</v>
      </c>
      <c r="H19" s="3" t="s">
        <v>77</v>
      </c>
      <c r="I19" s="3" t="s">
        <v>642</v>
      </c>
      <c r="J19" s="3">
        <v>0</v>
      </c>
      <c r="M19" s="3" t="s">
        <v>97</v>
      </c>
      <c r="N19" t="s">
        <v>640</v>
      </c>
      <c r="P19" s="60">
        <v>36</v>
      </c>
      <c r="Q19" s="60">
        <v>36</v>
      </c>
      <c r="R19" s="60">
        <v>100</v>
      </c>
      <c r="S19" s="58" t="s">
        <v>641</v>
      </c>
      <c r="T19" s="3" t="s">
        <v>37</v>
      </c>
      <c r="U19" s="3" t="s">
        <v>642</v>
      </c>
      <c r="V19" s="62">
        <v>10.9</v>
      </c>
      <c r="W19" s="62">
        <v>1701</v>
      </c>
      <c r="X19" s="62">
        <f t="shared" si="0"/>
        <v>1701</v>
      </c>
      <c r="Y19" t="s">
        <v>643</v>
      </c>
      <c r="Z19" t="s">
        <v>660</v>
      </c>
      <c r="AA19" t="s">
        <v>661</v>
      </c>
      <c r="AB19" t="s">
        <v>662</v>
      </c>
      <c r="AC19" t="s">
        <v>642</v>
      </c>
      <c r="AD19" t="s">
        <v>642</v>
      </c>
      <c r="AE19" t="s">
        <v>644</v>
      </c>
      <c r="AF19" t="s">
        <v>645</v>
      </c>
      <c r="AG19" t="s">
        <v>654</v>
      </c>
      <c r="AH19" t="s">
        <v>653</v>
      </c>
      <c r="AI19" t="s">
        <v>648</v>
      </c>
    </row>
    <row r="20" spans="2:35" x14ac:dyDescent="0.3">
      <c r="B20" s="3">
        <v>15</v>
      </c>
      <c r="C20" t="s">
        <v>538</v>
      </c>
      <c r="D20" t="s">
        <v>99</v>
      </c>
      <c r="E20" s="3" t="s">
        <v>100</v>
      </c>
      <c r="F20" s="3" t="s">
        <v>101</v>
      </c>
      <c r="G20" s="3" t="s">
        <v>642</v>
      </c>
      <c r="J20" s="3">
        <v>0</v>
      </c>
      <c r="M20" s="3" t="s">
        <v>103</v>
      </c>
      <c r="N20" t="s">
        <v>640</v>
      </c>
      <c r="P20" s="60">
        <v>36</v>
      </c>
      <c r="Q20" s="60">
        <v>15</v>
      </c>
      <c r="R20" s="60">
        <v>41.67</v>
      </c>
      <c r="S20" s="58" t="s">
        <v>641</v>
      </c>
      <c r="T20" s="3" t="s">
        <v>102</v>
      </c>
      <c r="U20" s="3" t="s">
        <v>642</v>
      </c>
      <c r="V20" s="62">
        <v>10.9</v>
      </c>
      <c r="W20" s="62">
        <v>1701</v>
      </c>
      <c r="X20" s="62">
        <f t="shared" si="0"/>
        <v>708.81</v>
      </c>
      <c r="Y20" t="s">
        <v>643</v>
      </c>
      <c r="Z20" t="s">
        <v>660</v>
      </c>
      <c r="AA20" t="s">
        <v>661</v>
      </c>
      <c r="AB20" t="s">
        <v>662</v>
      </c>
      <c r="AC20" t="s">
        <v>642</v>
      </c>
      <c r="AD20" t="s">
        <v>642</v>
      </c>
      <c r="AE20" t="s">
        <v>644</v>
      </c>
      <c r="AF20" t="s">
        <v>645</v>
      </c>
      <c r="AG20" t="s">
        <v>646</v>
      </c>
      <c r="AH20" t="s">
        <v>653</v>
      </c>
      <c r="AI20" t="s">
        <v>648</v>
      </c>
    </row>
    <row r="21" spans="2:35" x14ac:dyDescent="0.3">
      <c r="B21" s="3">
        <v>16</v>
      </c>
      <c r="C21" t="s">
        <v>543</v>
      </c>
      <c r="D21" t="s">
        <v>105</v>
      </c>
      <c r="E21" s="3" t="s">
        <v>106</v>
      </c>
      <c r="F21" s="3" t="s">
        <v>107</v>
      </c>
      <c r="G21" s="3" t="s">
        <v>642</v>
      </c>
      <c r="J21" s="3">
        <v>0</v>
      </c>
      <c r="M21" s="3" t="s">
        <v>108</v>
      </c>
      <c r="N21" t="s">
        <v>663</v>
      </c>
      <c r="P21" s="60">
        <v>36</v>
      </c>
      <c r="Q21" s="60">
        <v>36</v>
      </c>
      <c r="R21" s="60">
        <v>100</v>
      </c>
      <c r="S21" s="58" t="s">
        <v>650</v>
      </c>
      <c r="U21" s="3" t="s">
        <v>642</v>
      </c>
      <c r="V21" s="62">
        <v>23.4</v>
      </c>
      <c r="W21" s="62">
        <v>3650</v>
      </c>
      <c r="X21" s="62">
        <f t="shared" si="0"/>
        <v>3650</v>
      </c>
      <c r="Y21" t="s">
        <v>643</v>
      </c>
      <c r="AC21" t="s">
        <v>642</v>
      </c>
      <c r="AD21" t="s">
        <v>642</v>
      </c>
      <c r="AE21" t="s">
        <v>644</v>
      </c>
      <c r="AF21" t="s">
        <v>645</v>
      </c>
      <c r="AG21" t="s">
        <v>654</v>
      </c>
      <c r="AH21" t="s">
        <v>653</v>
      </c>
      <c r="AI21" t="s">
        <v>648</v>
      </c>
    </row>
    <row r="22" spans="2:35" x14ac:dyDescent="0.3">
      <c r="B22" s="3">
        <v>17</v>
      </c>
      <c r="C22" t="s">
        <v>548</v>
      </c>
      <c r="D22" t="s">
        <v>110</v>
      </c>
      <c r="E22" s="3" t="s">
        <v>111</v>
      </c>
      <c r="F22" s="3" t="s">
        <v>107</v>
      </c>
      <c r="G22" s="3" t="s">
        <v>642</v>
      </c>
      <c r="J22" s="3">
        <v>0</v>
      </c>
      <c r="M22" s="3" t="s">
        <v>113</v>
      </c>
      <c r="N22" t="s">
        <v>664</v>
      </c>
      <c r="P22" s="60">
        <v>36</v>
      </c>
      <c r="Q22" s="60">
        <v>0</v>
      </c>
      <c r="R22" s="60">
        <v>0</v>
      </c>
      <c r="S22" s="58" t="s">
        <v>641</v>
      </c>
      <c r="T22" s="3" t="s">
        <v>112</v>
      </c>
      <c r="U22" s="3" t="s">
        <v>642</v>
      </c>
      <c r="V22" s="62">
        <v>6.54</v>
      </c>
      <c r="W22" s="62">
        <v>1020.6</v>
      </c>
      <c r="X22" s="62">
        <f t="shared" si="0"/>
        <v>0</v>
      </c>
      <c r="Y22" t="s">
        <v>643</v>
      </c>
      <c r="Z22" t="s">
        <v>660</v>
      </c>
      <c r="AA22" t="s">
        <v>661</v>
      </c>
      <c r="AB22" t="s">
        <v>665</v>
      </c>
      <c r="AC22" t="s">
        <v>642</v>
      </c>
      <c r="AD22" t="s">
        <v>656</v>
      </c>
      <c r="AE22" t="s">
        <v>644</v>
      </c>
      <c r="AF22" t="s">
        <v>645</v>
      </c>
      <c r="AG22" t="s">
        <v>666</v>
      </c>
      <c r="AH22" t="s">
        <v>653</v>
      </c>
      <c r="AI22" t="s">
        <v>648</v>
      </c>
    </row>
    <row r="23" spans="2:35" x14ac:dyDescent="0.3">
      <c r="B23" s="3">
        <v>18</v>
      </c>
      <c r="C23" t="s">
        <v>552</v>
      </c>
      <c r="D23" t="s">
        <v>115</v>
      </c>
      <c r="E23" s="3" t="s">
        <v>116</v>
      </c>
      <c r="F23" s="3" t="s">
        <v>107</v>
      </c>
      <c r="G23" s="3" t="s">
        <v>642</v>
      </c>
      <c r="J23" s="3">
        <v>0</v>
      </c>
      <c r="M23" s="3" t="s">
        <v>117</v>
      </c>
      <c r="N23" t="s">
        <v>667</v>
      </c>
      <c r="P23" s="60">
        <v>36</v>
      </c>
      <c r="Q23" s="60">
        <v>36</v>
      </c>
      <c r="R23" s="60">
        <v>100</v>
      </c>
      <c r="S23" s="58" t="s">
        <v>641</v>
      </c>
      <c r="T23" s="3" t="s">
        <v>37</v>
      </c>
      <c r="U23" s="3" t="s">
        <v>642</v>
      </c>
      <c r="V23" s="62">
        <v>0</v>
      </c>
      <c r="W23" s="62">
        <v>0</v>
      </c>
      <c r="X23" s="62">
        <f t="shared" si="0"/>
        <v>0</v>
      </c>
      <c r="Y23" t="s">
        <v>643</v>
      </c>
      <c r="AC23" t="s">
        <v>642</v>
      </c>
      <c r="AD23" t="s">
        <v>656</v>
      </c>
      <c r="AE23" t="s">
        <v>644</v>
      </c>
      <c r="AF23" t="s">
        <v>645</v>
      </c>
      <c r="AG23" t="s">
        <v>646</v>
      </c>
      <c r="AH23" t="s">
        <v>657</v>
      </c>
      <c r="AI23" t="s">
        <v>648</v>
      </c>
    </row>
    <row r="24" spans="2:35" x14ac:dyDescent="0.3">
      <c r="B24" s="3">
        <v>19</v>
      </c>
      <c r="C24" t="s">
        <v>557</v>
      </c>
      <c r="D24" t="s">
        <v>119</v>
      </c>
      <c r="E24" s="3" t="s">
        <v>120</v>
      </c>
      <c r="F24" s="3" t="s">
        <v>121</v>
      </c>
      <c r="G24" s="3" t="s">
        <v>642</v>
      </c>
      <c r="J24" s="3">
        <v>0</v>
      </c>
      <c r="M24" s="3" t="s">
        <v>122</v>
      </c>
      <c r="N24" t="s">
        <v>663</v>
      </c>
      <c r="P24" s="60">
        <v>36</v>
      </c>
      <c r="Q24" s="60">
        <v>18</v>
      </c>
      <c r="R24" s="60">
        <v>50</v>
      </c>
      <c r="S24" s="58" t="s">
        <v>650</v>
      </c>
      <c r="U24" s="3" t="s">
        <v>642</v>
      </c>
      <c r="V24" s="62">
        <v>21.15</v>
      </c>
      <c r="W24" s="62">
        <v>3300</v>
      </c>
      <c r="X24" s="62">
        <f t="shared" si="0"/>
        <v>1650</v>
      </c>
      <c r="Y24" t="s">
        <v>643</v>
      </c>
      <c r="AC24" t="s">
        <v>642</v>
      </c>
      <c r="AD24" t="s">
        <v>642</v>
      </c>
      <c r="AE24" t="s">
        <v>644</v>
      </c>
      <c r="AF24" t="s">
        <v>645</v>
      </c>
      <c r="AG24" t="s">
        <v>666</v>
      </c>
      <c r="AH24" t="s">
        <v>653</v>
      </c>
      <c r="AI24" t="s">
        <v>648</v>
      </c>
    </row>
    <row r="25" spans="2:35" x14ac:dyDescent="0.3">
      <c r="B25" s="3">
        <v>20</v>
      </c>
      <c r="C25" t="s">
        <v>561</v>
      </c>
      <c r="D25" t="s">
        <v>124</v>
      </c>
      <c r="E25" s="3" t="s">
        <v>125</v>
      </c>
      <c r="F25" s="3" t="s">
        <v>126</v>
      </c>
      <c r="G25" s="3" t="s">
        <v>642</v>
      </c>
      <c r="J25" s="3">
        <v>0</v>
      </c>
      <c r="M25" s="3" t="s">
        <v>127</v>
      </c>
      <c r="N25" t="s">
        <v>651</v>
      </c>
      <c r="P25" s="60">
        <v>36</v>
      </c>
      <c r="Q25" s="60">
        <v>28.8</v>
      </c>
      <c r="R25" s="60">
        <v>80</v>
      </c>
      <c r="S25" s="58" t="s">
        <v>650</v>
      </c>
      <c r="U25" s="3" t="s">
        <v>642</v>
      </c>
      <c r="V25" s="62">
        <v>24.04</v>
      </c>
      <c r="W25" s="62">
        <v>3750</v>
      </c>
      <c r="X25" s="62">
        <f t="shared" si="0"/>
        <v>3000</v>
      </c>
      <c r="Y25" t="s">
        <v>643</v>
      </c>
      <c r="AC25" t="s">
        <v>642</v>
      </c>
      <c r="AD25" t="s">
        <v>642</v>
      </c>
      <c r="AE25" t="s">
        <v>644</v>
      </c>
      <c r="AF25" t="s">
        <v>645</v>
      </c>
      <c r="AG25" t="s">
        <v>646</v>
      </c>
      <c r="AH25" t="s">
        <v>653</v>
      </c>
      <c r="AI25" t="s">
        <v>648</v>
      </c>
    </row>
    <row r="26" spans="2:35" x14ac:dyDescent="0.3">
      <c r="B26" s="3">
        <v>21</v>
      </c>
      <c r="C26" t="s">
        <v>566</v>
      </c>
      <c r="D26" t="s">
        <v>129</v>
      </c>
      <c r="E26" s="3" t="s">
        <v>130</v>
      </c>
      <c r="F26" s="3" t="s">
        <v>131</v>
      </c>
      <c r="G26" s="3" t="s">
        <v>642</v>
      </c>
      <c r="J26" s="3">
        <v>0</v>
      </c>
      <c r="M26" s="3" t="s">
        <v>133</v>
      </c>
      <c r="N26" t="s">
        <v>655</v>
      </c>
      <c r="P26" s="60">
        <v>36</v>
      </c>
      <c r="Q26" s="60">
        <v>20</v>
      </c>
      <c r="R26" s="60">
        <v>55.56</v>
      </c>
      <c r="S26" s="58" t="s">
        <v>641</v>
      </c>
      <c r="T26" s="3" t="s">
        <v>132</v>
      </c>
      <c r="U26" s="3" t="s">
        <v>642</v>
      </c>
      <c r="V26" s="62">
        <v>20.83</v>
      </c>
      <c r="W26" s="62">
        <v>3250</v>
      </c>
      <c r="X26" s="62">
        <f t="shared" si="0"/>
        <v>1805.7</v>
      </c>
      <c r="Y26" t="s">
        <v>643</v>
      </c>
      <c r="AC26" t="s">
        <v>642</v>
      </c>
      <c r="AD26" t="s">
        <v>642</v>
      </c>
      <c r="AE26" t="s">
        <v>644</v>
      </c>
      <c r="AF26" t="s">
        <v>645</v>
      </c>
      <c r="AG26" t="s">
        <v>659</v>
      </c>
      <c r="AH26" t="s">
        <v>657</v>
      </c>
      <c r="AI26" t="s">
        <v>648</v>
      </c>
    </row>
    <row r="27" spans="2:35" x14ac:dyDescent="0.3">
      <c r="B27" s="3">
        <v>22</v>
      </c>
      <c r="C27" t="s">
        <v>571</v>
      </c>
      <c r="D27" t="s">
        <v>135</v>
      </c>
      <c r="E27" s="3" t="s">
        <v>136</v>
      </c>
      <c r="F27" s="3" t="s">
        <v>137</v>
      </c>
      <c r="G27" s="3" t="s">
        <v>642</v>
      </c>
      <c r="J27" s="3">
        <v>0</v>
      </c>
      <c r="M27" s="3" t="s">
        <v>139</v>
      </c>
      <c r="N27" t="s">
        <v>663</v>
      </c>
      <c r="P27" s="60">
        <v>36</v>
      </c>
      <c r="Q27" s="60">
        <v>36</v>
      </c>
      <c r="R27" s="60">
        <v>100</v>
      </c>
      <c r="S27" s="58" t="s">
        <v>641</v>
      </c>
      <c r="T27" s="3" t="s">
        <v>138</v>
      </c>
      <c r="U27" s="3" t="s">
        <v>656</v>
      </c>
      <c r="V27" s="62">
        <v>24.04</v>
      </c>
      <c r="W27" s="62">
        <v>3750</v>
      </c>
      <c r="X27" s="62">
        <f t="shared" si="0"/>
        <v>3750</v>
      </c>
      <c r="Y27" t="s">
        <v>643</v>
      </c>
      <c r="AC27" t="s">
        <v>642</v>
      </c>
      <c r="AD27" t="s">
        <v>642</v>
      </c>
      <c r="AE27" t="s">
        <v>644</v>
      </c>
      <c r="AF27" t="s">
        <v>645</v>
      </c>
      <c r="AG27" t="s">
        <v>666</v>
      </c>
      <c r="AH27" t="s">
        <v>653</v>
      </c>
      <c r="AI27" t="s">
        <v>648</v>
      </c>
    </row>
    <row r="28" spans="2:35" x14ac:dyDescent="0.3">
      <c r="B28" s="3">
        <v>23</v>
      </c>
      <c r="C28" t="s">
        <v>576</v>
      </c>
      <c r="D28" t="s">
        <v>141</v>
      </c>
      <c r="E28" s="3" t="s">
        <v>142</v>
      </c>
      <c r="F28" s="3" t="s">
        <v>137</v>
      </c>
      <c r="G28" s="3" t="s">
        <v>642</v>
      </c>
      <c r="H28" s="3" t="s">
        <v>143</v>
      </c>
      <c r="I28" s="3" t="s">
        <v>642</v>
      </c>
      <c r="J28" s="3">
        <v>0</v>
      </c>
      <c r="M28" s="3" t="s">
        <v>144</v>
      </c>
      <c r="N28" t="s">
        <v>664</v>
      </c>
      <c r="P28" s="60">
        <v>36</v>
      </c>
      <c r="Q28" s="60">
        <v>0</v>
      </c>
      <c r="R28" s="60">
        <v>0</v>
      </c>
      <c r="S28" s="58" t="s">
        <v>641</v>
      </c>
      <c r="T28" s="3" t="s">
        <v>138</v>
      </c>
      <c r="U28" s="3" t="s">
        <v>642</v>
      </c>
      <c r="V28" s="62">
        <v>10.9</v>
      </c>
      <c r="W28" s="62">
        <v>1701</v>
      </c>
      <c r="X28" s="62">
        <f t="shared" si="0"/>
        <v>0</v>
      </c>
      <c r="Y28" t="s">
        <v>643</v>
      </c>
      <c r="Z28" t="s">
        <v>660</v>
      </c>
      <c r="AA28" t="s">
        <v>661</v>
      </c>
      <c r="AB28" t="s">
        <v>662</v>
      </c>
      <c r="AC28" t="s">
        <v>642</v>
      </c>
      <c r="AD28" t="s">
        <v>656</v>
      </c>
      <c r="AE28" t="s">
        <v>644</v>
      </c>
      <c r="AF28" t="s">
        <v>645</v>
      </c>
      <c r="AG28" t="s">
        <v>646</v>
      </c>
      <c r="AH28" t="s">
        <v>653</v>
      </c>
      <c r="AI28" t="s">
        <v>648</v>
      </c>
    </row>
    <row r="29" spans="2:35" x14ac:dyDescent="0.3">
      <c r="B29" s="3">
        <v>24</v>
      </c>
      <c r="C29" t="s">
        <v>579</v>
      </c>
      <c r="D29" t="s">
        <v>146</v>
      </c>
      <c r="E29" s="3" t="s">
        <v>147</v>
      </c>
      <c r="F29" s="3" t="s">
        <v>137</v>
      </c>
      <c r="G29" s="3" t="s">
        <v>642</v>
      </c>
      <c r="J29" s="3">
        <v>0</v>
      </c>
      <c r="M29" s="3" t="s">
        <v>148</v>
      </c>
      <c r="N29" t="s">
        <v>655</v>
      </c>
      <c r="P29" s="60">
        <v>36</v>
      </c>
      <c r="Q29" s="60">
        <v>25</v>
      </c>
      <c r="R29" s="60">
        <v>69.44</v>
      </c>
      <c r="S29" s="58" t="s">
        <v>650</v>
      </c>
      <c r="U29" s="3" t="s">
        <v>642</v>
      </c>
      <c r="V29" s="62">
        <v>17.63</v>
      </c>
      <c r="W29" s="62">
        <v>2750</v>
      </c>
      <c r="X29" s="62">
        <f t="shared" si="0"/>
        <v>1909.6</v>
      </c>
      <c r="Y29" t="s">
        <v>643</v>
      </c>
      <c r="AC29" t="s">
        <v>642</v>
      </c>
      <c r="AD29" t="s">
        <v>642</v>
      </c>
      <c r="AE29" t="s">
        <v>644</v>
      </c>
      <c r="AF29" t="s">
        <v>645</v>
      </c>
      <c r="AG29" t="s">
        <v>652</v>
      </c>
      <c r="AH29" t="s">
        <v>653</v>
      </c>
      <c r="AI29" t="s">
        <v>648</v>
      </c>
    </row>
    <row r="30" spans="2:35" x14ac:dyDescent="0.3">
      <c r="B30" s="3">
        <v>25</v>
      </c>
      <c r="C30" t="s">
        <v>584</v>
      </c>
      <c r="D30" t="s">
        <v>150</v>
      </c>
      <c r="E30" s="3" t="s">
        <v>151</v>
      </c>
      <c r="F30" s="3" t="s">
        <v>121</v>
      </c>
      <c r="G30" s="3" t="s">
        <v>642</v>
      </c>
      <c r="J30" s="3">
        <v>0</v>
      </c>
      <c r="M30" s="3" t="s">
        <v>152</v>
      </c>
      <c r="N30" t="s">
        <v>649</v>
      </c>
      <c r="P30" s="60">
        <v>36</v>
      </c>
      <c r="Q30" s="60">
        <v>36</v>
      </c>
      <c r="R30" s="60">
        <v>100</v>
      </c>
      <c r="S30" s="58" t="s">
        <v>650</v>
      </c>
      <c r="U30" s="3" t="s">
        <v>642</v>
      </c>
      <c r="V30" s="62">
        <v>41.67</v>
      </c>
      <c r="W30" s="62">
        <v>6500</v>
      </c>
      <c r="X30" s="62">
        <f t="shared" si="0"/>
        <v>6500</v>
      </c>
      <c r="Y30" t="s">
        <v>643</v>
      </c>
      <c r="AC30" t="s">
        <v>642</v>
      </c>
      <c r="AD30" t="s">
        <v>642</v>
      </c>
      <c r="AE30" t="s">
        <v>668</v>
      </c>
      <c r="AF30" t="s">
        <v>645</v>
      </c>
      <c r="AI30" t="s">
        <v>648</v>
      </c>
    </row>
    <row r="31" spans="2:35" x14ac:dyDescent="0.3">
      <c r="B31" s="3">
        <v>26</v>
      </c>
      <c r="C31" t="s">
        <v>588</v>
      </c>
      <c r="D31" t="s">
        <v>154</v>
      </c>
      <c r="E31" s="3" t="s">
        <v>155</v>
      </c>
      <c r="F31" s="3" t="s">
        <v>156</v>
      </c>
      <c r="G31" s="3" t="s">
        <v>642</v>
      </c>
      <c r="J31" s="3">
        <v>0</v>
      </c>
      <c r="M31" s="3" t="s">
        <v>158</v>
      </c>
      <c r="N31" t="s">
        <v>655</v>
      </c>
      <c r="P31" s="60">
        <v>36</v>
      </c>
      <c r="Q31" s="60">
        <v>36</v>
      </c>
      <c r="R31" s="60">
        <v>100</v>
      </c>
      <c r="S31" s="58" t="s">
        <v>641</v>
      </c>
      <c r="T31" s="3" t="s">
        <v>157</v>
      </c>
      <c r="U31" s="3" t="s">
        <v>656</v>
      </c>
      <c r="V31" s="62">
        <v>14.1</v>
      </c>
      <c r="W31" s="62">
        <v>2200</v>
      </c>
      <c r="X31" s="62">
        <f t="shared" si="0"/>
        <v>2200</v>
      </c>
      <c r="Y31" t="s">
        <v>643</v>
      </c>
      <c r="AC31" t="s">
        <v>642</v>
      </c>
      <c r="AD31" t="s">
        <v>642</v>
      </c>
      <c r="AE31" t="s">
        <v>644</v>
      </c>
      <c r="AF31" t="s">
        <v>645</v>
      </c>
      <c r="AG31" t="s">
        <v>654</v>
      </c>
      <c r="AH31" t="s">
        <v>653</v>
      </c>
      <c r="AI31" t="s">
        <v>648</v>
      </c>
    </row>
    <row r="32" spans="2:35" x14ac:dyDescent="0.3">
      <c r="B32" s="3">
        <v>27</v>
      </c>
      <c r="C32" t="s">
        <v>592</v>
      </c>
      <c r="D32" t="s">
        <v>160</v>
      </c>
      <c r="E32" s="3" t="s">
        <v>161</v>
      </c>
      <c r="F32" s="3" t="s">
        <v>162</v>
      </c>
      <c r="G32" s="3" t="s">
        <v>642</v>
      </c>
      <c r="J32" s="3">
        <v>0</v>
      </c>
      <c r="M32" s="3" t="s">
        <v>164</v>
      </c>
      <c r="N32" t="s">
        <v>658</v>
      </c>
      <c r="P32" s="60">
        <v>36</v>
      </c>
      <c r="Q32" s="60">
        <v>8</v>
      </c>
      <c r="R32" s="60">
        <v>22.22</v>
      </c>
      <c r="S32" s="58" t="s">
        <v>641</v>
      </c>
      <c r="T32" s="3" t="s">
        <v>163</v>
      </c>
      <c r="U32" s="3" t="s">
        <v>642</v>
      </c>
      <c r="V32" s="62">
        <v>15.06</v>
      </c>
      <c r="W32" s="62">
        <v>2350</v>
      </c>
      <c r="X32" s="62">
        <f t="shared" si="0"/>
        <v>522.16999999999996</v>
      </c>
      <c r="Y32" t="s">
        <v>643</v>
      </c>
      <c r="AC32" t="s">
        <v>642</v>
      </c>
      <c r="AD32" t="s">
        <v>656</v>
      </c>
      <c r="AE32" t="s">
        <v>644</v>
      </c>
      <c r="AF32" t="s">
        <v>645</v>
      </c>
      <c r="AG32" t="s">
        <v>646</v>
      </c>
      <c r="AH32" t="s">
        <v>657</v>
      </c>
      <c r="AI32" t="s">
        <v>648</v>
      </c>
    </row>
    <row r="33" spans="2:35" x14ac:dyDescent="0.3">
      <c r="B33" s="3">
        <v>28</v>
      </c>
      <c r="C33" t="s">
        <v>596</v>
      </c>
      <c r="D33" t="s">
        <v>166</v>
      </c>
      <c r="E33" s="3" t="s">
        <v>167</v>
      </c>
      <c r="F33" s="3" t="s">
        <v>156</v>
      </c>
      <c r="G33" s="3" t="s">
        <v>642</v>
      </c>
      <c r="J33" s="3">
        <v>0</v>
      </c>
      <c r="M33" s="3" t="s">
        <v>168</v>
      </c>
      <c r="N33" t="s">
        <v>640</v>
      </c>
      <c r="P33" s="60">
        <v>36</v>
      </c>
      <c r="Q33" s="60">
        <v>16</v>
      </c>
      <c r="R33" s="60">
        <v>44.44</v>
      </c>
      <c r="S33" s="58" t="s">
        <v>650</v>
      </c>
      <c r="U33" s="3" t="s">
        <v>642</v>
      </c>
      <c r="V33" s="62">
        <v>11.86</v>
      </c>
      <c r="W33" s="62">
        <v>1850</v>
      </c>
      <c r="X33" s="62">
        <f t="shared" si="0"/>
        <v>822.14</v>
      </c>
      <c r="Y33" t="s">
        <v>643</v>
      </c>
      <c r="AC33" t="s">
        <v>642</v>
      </c>
      <c r="AD33" t="s">
        <v>642</v>
      </c>
      <c r="AE33" t="s">
        <v>644</v>
      </c>
      <c r="AF33" t="s">
        <v>645</v>
      </c>
      <c r="AG33" t="s">
        <v>666</v>
      </c>
      <c r="AH33" t="s">
        <v>647</v>
      </c>
      <c r="AI33" t="s">
        <v>648</v>
      </c>
    </row>
    <row r="34" spans="2:35" x14ac:dyDescent="0.3">
      <c r="B34" s="3">
        <v>29</v>
      </c>
      <c r="C34" t="s">
        <v>599</v>
      </c>
      <c r="D34" t="s">
        <v>170</v>
      </c>
      <c r="E34" s="3" t="s">
        <v>171</v>
      </c>
      <c r="F34" s="3" t="s">
        <v>156</v>
      </c>
      <c r="G34" s="3" t="s">
        <v>642</v>
      </c>
      <c r="J34" s="3">
        <v>0</v>
      </c>
      <c r="M34" s="3" t="s">
        <v>172</v>
      </c>
      <c r="N34" t="s">
        <v>640</v>
      </c>
      <c r="P34" s="60">
        <v>36</v>
      </c>
      <c r="Q34" s="60">
        <v>21.6</v>
      </c>
      <c r="R34" s="60">
        <v>60</v>
      </c>
      <c r="S34" s="58" t="s">
        <v>641</v>
      </c>
      <c r="T34" s="3" t="s">
        <v>112</v>
      </c>
      <c r="U34" s="3" t="s">
        <v>642</v>
      </c>
      <c r="V34" s="62">
        <v>14.26</v>
      </c>
      <c r="W34" s="62">
        <v>2225</v>
      </c>
      <c r="X34" s="62">
        <f t="shared" si="0"/>
        <v>1335</v>
      </c>
      <c r="Y34" t="s">
        <v>643</v>
      </c>
      <c r="AC34" t="s">
        <v>642</v>
      </c>
      <c r="AD34" t="s">
        <v>642</v>
      </c>
      <c r="AE34" t="s">
        <v>644</v>
      </c>
      <c r="AF34" t="s">
        <v>645</v>
      </c>
      <c r="AG34" t="s">
        <v>666</v>
      </c>
      <c r="AI34" t="s">
        <v>648</v>
      </c>
    </row>
    <row r="35" spans="2:35" x14ac:dyDescent="0.3">
      <c r="B35" s="3">
        <v>30</v>
      </c>
      <c r="C35" t="s">
        <v>606</v>
      </c>
      <c r="D35" t="s">
        <v>174</v>
      </c>
      <c r="E35" s="3" t="s">
        <v>175</v>
      </c>
      <c r="F35" s="3" t="s">
        <v>156</v>
      </c>
      <c r="G35" s="3" t="s">
        <v>642</v>
      </c>
      <c r="J35" s="3">
        <v>0</v>
      </c>
      <c r="M35" s="3" t="s">
        <v>176</v>
      </c>
      <c r="N35" t="s">
        <v>655</v>
      </c>
      <c r="P35" s="60">
        <v>36</v>
      </c>
      <c r="Q35" s="60">
        <v>36</v>
      </c>
      <c r="R35" s="60">
        <v>100</v>
      </c>
      <c r="S35" s="58" t="s">
        <v>650</v>
      </c>
      <c r="U35" s="3" t="s">
        <v>642</v>
      </c>
      <c r="V35" s="62">
        <v>17.63</v>
      </c>
      <c r="W35" s="62">
        <v>2750</v>
      </c>
      <c r="X35" s="62">
        <f t="shared" si="0"/>
        <v>2750</v>
      </c>
      <c r="Y35" t="s">
        <v>643</v>
      </c>
      <c r="AC35" t="s">
        <v>642</v>
      </c>
      <c r="AD35" t="s">
        <v>642</v>
      </c>
      <c r="AE35" t="s">
        <v>644</v>
      </c>
      <c r="AF35" t="s">
        <v>645</v>
      </c>
      <c r="AG35" t="s">
        <v>652</v>
      </c>
      <c r="AI35" t="s">
        <v>648</v>
      </c>
    </row>
    <row r="36" spans="2:35" x14ac:dyDescent="0.3">
      <c r="B36" s="3">
        <v>31</v>
      </c>
      <c r="C36" t="s">
        <v>611</v>
      </c>
      <c r="D36" t="s">
        <v>178</v>
      </c>
      <c r="E36" s="3" t="s">
        <v>179</v>
      </c>
      <c r="F36" s="3" t="s">
        <v>156</v>
      </c>
      <c r="G36" s="3" t="s">
        <v>642</v>
      </c>
      <c r="J36" s="3">
        <v>0</v>
      </c>
      <c r="M36" s="3" t="s">
        <v>180</v>
      </c>
      <c r="N36" t="s">
        <v>651</v>
      </c>
      <c r="P36" s="60">
        <v>36</v>
      </c>
      <c r="Q36" s="60">
        <v>8</v>
      </c>
      <c r="R36" s="60">
        <v>22.22</v>
      </c>
      <c r="S36" s="58" t="s">
        <v>641</v>
      </c>
      <c r="T36" s="3" t="s">
        <v>37</v>
      </c>
      <c r="U36" s="3" t="s">
        <v>656</v>
      </c>
      <c r="V36" s="62">
        <v>22.44</v>
      </c>
      <c r="W36" s="62">
        <v>3500</v>
      </c>
      <c r="X36" s="62">
        <f t="shared" si="0"/>
        <v>777.7</v>
      </c>
      <c r="Y36" t="s">
        <v>643</v>
      </c>
      <c r="AC36" t="s">
        <v>642</v>
      </c>
      <c r="AD36" t="s">
        <v>642</v>
      </c>
      <c r="AE36" t="s">
        <v>644</v>
      </c>
      <c r="AF36" t="s">
        <v>645</v>
      </c>
      <c r="AG36" t="s">
        <v>652</v>
      </c>
      <c r="AI36" t="s">
        <v>648</v>
      </c>
    </row>
  </sheetData>
  <mergeCells count="6">
    <mergeCell ref="AG5:AI5"/>
    <mergeCell ref="B5:C5"/>
    <mergeCell ref="D5:O5"/>
    <mergeCell ref="P5:U5"/>
    <mergeCell ref="W5:AB5"/>
    <mergeCell ref="AC5:AF5"/>
  </mergeCells>
  <pageMargins left="0.7" right="0.7" top="0.75" bottom="0.75" header="0.3" footer="0.3"/>
  <pageSetup fitToWidth="3" fitToHeight="0" orientation="landscape"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IA38"/>
  <sheetViews>
    <sheetView showGridLines="0" showRowColHeaders="0" workbookViewId="0">
      <pane xSplit="2" ySplit="6" topLeftCell="C7" activePane="bottomRight" state="frozen"/>
      <selection pane="topRight" activeCell="C1" sqref="C1"/>
      <selection pane="bottomLeft" activeCell="A7" sqref="A7"/>
      <selection pane="bottomRight" activeCell="C7" sqref="C7"/>
    </sheetView>
  </sheetViews>
  <sheetFormatPr defaultRowHeight="14.4" x14ac:dyDescent="0.3"/>
  <cols>
    <col min="1" max="1" width="1.109375" customWidth="1"/>
    <col min="2" max="2" width="28.88671875" bestFit="1" customWidth="1"/>
    <col min="3" max="4" width="18.109375" bestFit="1" customWidth="1"/>
    <col min="5" max="6" width="20.6640625" bestFit="1" customWidth="1"/>
    <col min="7" max="8" width="13.33203125" bestFit="1" customWidth="1"/>
    <col min="9" max="10" width="25.88671875" bestFit="1" customWidth="1"/>
    <col min="11" max="12" width="13.33203125" bestFit="1" customWidth="1"/>
    <col min="13" max="14" width="23.44140625" bestFit="1" customWidth="1"/>
    <col min="15" max="16" width="13.33203125" bestFit="1" customWidth="1"/>
    <col min="17" max="18" width="24.5546875" bestFit="1" customWidth="1"/>
    <col min="19" max="20" width="13.33203125" bestFit="1" customWidth="1"/>
    <col min="21" max="22" width="21.88671875" bestFit="1" customWidth="1"/>
    <col min="23" max="24" width="29" bestFit="1" customWidth="1"/>
    <col min="25" max="25" width="31.109375" bestFit="1" customWidth="1"/>
    <col min="26" max="26" width="28.44140625" bestFit="1" customWidth="1"/>
    <col min="27" max="28" width="13.33203125" bestFit="1" customWidth="1"/>
    <col min="29" max="30" width="43" bestFit="1" customWidth="1"/>
    <col min="31" max="32" width="13.33203125" bestFit="1" customWidth="1"/>
    <col min="33" max="34" width="43.88671875" bestFit="1" customWidth="1"/>
    <col min="35" max="35" width="13.33203125" bestFit="1" customWidth="1"/>
    <col min="36" max="36" width="16.88671875" bestFit="1" customWidth="1"/>
    <col min="37" max="38" width="13.33203125" bestFit="1" customWidth="1"/>
    <col min="39" max="40" width="41.5546875" bestFit="1" customWidth="1"/>
    <col min="41" max="42" width="13.33203125" bestFit="1" customWidth="1"/>
    <col min="43" max="44" width="35" bestFit="1" customWidth="1"/>
    <col min="45" max="46" width="13.33203125" bestFit="1" customWidth="1"/>
    <col min="47" max="48" width="35" bestFit="1" customWidth="1"/>
    <col min="49" max="49" width="27.5546875" bestFit="1" customWidth="1"/>
    <col min="50" max="51" width="13.33203125" bestFit="1" customWidth="1"/>
    <col min="52" max="53" width="42.5546875" bestFit="1" customWidth="1"/>
    <col min="54" max="55" width="13.33203125" bestFit="1" customWidth="1"/>
    <col min="56" max="57" width="42.5546875" bestFit="1" customWidth="1"/>
    <col min="58" max="59" width="13.33203125" bestFit="1" customWidth="1"/>
    <col min="60" max="61" width="39.44140625" bestFit="1" customWidth="1"/>
    <col min="62" max="62" width="13.33203125" bestFit="1" customWidth="1"/>
    <col min="63" max="64" width="21.5546875" bestFit="1" customWidth="1"/>
    <col min="65" max="65" width="13.33203125" bestFit="1" customWidth="1"/>
    <col min="66" max="67" width="22.44140625" bestFit="1" customWidth="1"/>
    <col min="68" max="69" width="20.44140625" bestFit="1" customWidth="1"/>
    <col min="70" max="71" width="19.44140625" bestFit="1" customWidth="1"/>
    <col min="72" max="73" width="23.88671875" bestFit="1" customWidth="1"/>
    <col min="74" max="75" width="24.33203125" bestFit="1" customWidth="1"/>
    <col min="76" max="77" width="17.6640625" bestFit="1" customWidth="1"/>
    <col min="78" max="79" width="17.44140625" bestFit="1" customWidth="1"/>
    <col min="80" max="81" width="18.109375" bestFit="1" customWidth="1"/>
    <col min="82" max="83" width="28.6640625" bestFit="1" customWidth="1"/>
    <col min="84" max="85" width="26.33203125" bestFit="1" customWidth="1"/>
    <col min="86" max="87" width="26.88671875" bestFit="1" customWidth="1"/>
    <col min="88" max="89" width="29.33203125" bestFit="1" customWidth="1"/>
    <col min="90" max="91" width="26.5546875" bestFit="1" customWidth="1"/>
    <col min="92" max="93" width="27.33203125" bestFit="1" customWidth="1"/>
    <col min="94" max="95" width="20.6640625" bestFit="1" customWidth="1"/>
    <col min="96" max="97" width="42.88671875" bestFit="1" customWidth="1"/>
    <col min="98" max="99" width="32" bestFit="1" customWidth="1"/>
    <col min="100" max="101" width="39.5546875" bestFit="1" customWidth="1"/>
    <col min="102" max="103" width="42.5546875" bestFit="1" customWidth="1"/>
    <col min="104" max="105" width="40.44140625" bestFit="1" customWidth="1"/>
    <col min="106" max="107" width="42.44140625" bestFit="1" customWidth="1"/>
    <col min="108" max="108" width="13.33203125" bestFit="1" customWidth="1"/>
    <col min="109" max="109" width="40.6640625" bestFit="1" customWidth="1"/>
    <col min="110" max="110" width="13.33203125" bestFit="1" customWidth="1"/>
    <col min="111" max="111" width="42.5546875" bestFit="1" customWidth="1"/>
    <col min="112" max="112" width="13.33203125" bestFit="1" customWidth="1"/>
    <col min="113" max="113" width="42.33203125" bestFit="1" customWidth="1"/>
    <col min="114" max="115" width="13.33203125" bestFit="1" customWidth="1"/>
    <col min="116" max="117" width="32.109375" bestFit="1" customWidth="1"/>
    <col min="118" max="119" width="13.33203125" bestFit="1" customWidth="1"/>
    <col min="120" max="121" width="39.5546875" bestFit="1" customWidth="1"/>
    <col min="122" max="123" width="37.5546875" bestFit="1" customWidth="1"/>
    <col min="124" max="125" width="13.33203125" bestFit="1" customWidth="1"/>
    <col min="126" max="127" width="43.44140625" bestFit="1" customWidth="1"/>
    <col min="128" max="129" width="13.33203125" bestFit="1" customWidth="1"/>
    <col min="130" max="131" width="37.109375" bestFit="1" customWidth="1"/>
    <col min="132" max="132" width="22" bestFit="1" customWidth="1"/>
    <col min="133" max="134" width="40.109375" bestFit="1" customWidth="1"/>
    <col min="135" max="135" width="33" bestFit="1" customWidth="1"/>
    <col min="136" max="136" width="34.33203125" bestFit="1" customWidth="1"/>
    <col min="137" max="137" width="28.5546875" bestFit="1" customWidth="1"/>
    <col min="138" max="139" width="41.33203125" bestFit="1" customWidth="1"/>
    <col min="140" max="140" width="40.44140625" bestFit="1" customWidth="1"/>
    <col min="141" max="141" width="39" bestFit="1" customWidth="1"/>
    <col min="142" max="143" width="36.44140625" bestFit="1" customWidth="1"/>
    <col min="144" max="144" width="33.109375" bestFit="1" customWidth="1"/>
    <col min="145" max="145" width="31.33203125" bestFit="1" customWidth="1"/>
    <col min="146" max="146" width="32.33203125" bestFit="1" customWidth="1"/>
    <col min="147" max="147" width="36.88671875" bestFit="1" customWidth="1"/>
    <col min="148" max="148" width="40.33203125" bestFit="1" customWidth="1"/>
    <col min="149" max="149" width="38" bestFit="1" customWidth="1"/>
    <col min="150" max="150" width="40.44140625" bestFit="1" customWidth="1"/>
    <col min="151" max="151" width="36.44140625" bestFit="1" customWidth="1"/>
    <col min="152" max="152" width="21.44140625" bestFit="1" customWidth="1"/>
    <col min="153" max="153" width="21.109375" bestFit="1" customWidth="1"/>
    <col min="154" max="154" width="31.109375" bestFit="1" customWidth="1"/>
    <col min="155" max="155" width="31" bestFit="1" customWidth="1"/>
    <col min="156" max="156" width="31.109375" bestFit="1" customWidth="1"/>
    <col min="157" max="157" width="31" bestFit="1" customWidth="1"/>
    <col min="158" max="158" width="22.5546875" bestFit="1" customWidth="1"/>
    <col min="159" max="159" width="22.44140625" bestFit="1" customWidth="1"/>
    <col min="160" max="161" width="35" bestFit="1" customWidth="1"/>
    <col min="162" max="163" width="27.88671875" bestFit="1" customWidth="1"/>
    <col min="164" max="167" width="40.44140625" bestFit="1" customWidth="1"/>
    <col min="168" max="169" width="35" bestFit="1" customWidth="1"/>
    <col min="170" max="171" width="27.88671875" bestFit="1" customWidth="1"/>
    <col min="172" max="183" width="40.44140625" bestFit="1" customWidth="1"/>
    <col min="184" max="185" width="24.88671875" bestFit="1" customWidth="1"/>
    <col min="186" max="187" width="33.109375" bestFit="1" customWidth="1"/>
    <col min="188" max="189" width="29.6640625" bestFit="1" customWidth="1"/>
    <col min="190" max="191" width="26.88671875" bestFit="1" customWidth="1"/>
    <col min="192" max="193" width="26.6640625" bestFit="1" customWidth="1"/>
    <col min="194" max="195" width="32.44140625" bestFit="1" customWidth="1"/>
    <col min="196" max="197" width="36.88671875" bestFit="1" customWidth="1"/>
    <col min="198" max="199" width="37.6640625" bestFit="1" customWidth="1"/>
    <col min="200" max="201" width="30.88671875" bestFit="1" customWidth="1"/>
    <col min="202" max="203" width="30.6640625" bestFit="1" customWidth="1"/>
    <col min="204" max="205" width="18.44140625" bestFit="1" customWidth="1"/>
    <col min="206" max="207" width="40.109375" bestFit="1" customWidth="1"/>
    <col min="208" max="209" width="32.5546875" bestFit="1" customWidth="1"/>
    <col min="210" max="211" width="34.6640625" bestFit="1" customWidth="1"/>
    <col min="212" max="213" width="32.5546875" bestFit="1" customWidth="1"/>
    <col min="214" max="215" width="39.109375" bestFit="1" customWidth="1"/>
    <col min="216" max="217" width="33.5546875" bestFit="1" customWidth="1"/>
    <col min="218" max="218" width="28.88671875" bestFit="1" customWidth="1"/>
    <col min="219" max="220" width="28.6640625" bestFit="1" customWidth="1"/>
    <col min="221" max="222" width="26" bestFit="1" customWidth="1"/>
    <col min="223" max="224" width="41" bestFit="1" customWidth="1"/>
    <col min="225" max="226" width="30.44140625" bestFit="1" customWidth="1"/>
    <col min="227" max="227" width="24" bestFit="1" customWidth="1"/>
    <col min="228" max="229" width="28.33203125" bestFit="1" customWidth="1"/>
    <col min="230" max="231" width="18.6640625" bestFit="1" customWidth="1"/>
    <col min="232" max="233" width="23.33203125" bestFit="1" customWidth="1"/>
    <col min="234" max="235" width="37.6640625" bestFit="1" customWidth="1"/>
  </cols>
  <sheetData>
    <row r="1" spans="2:235" ht="15" customHeight="1" x14ac:dyDescent="0.3"/>
    <row r="2" spans="2:235" ht="15" customHeight="1" x14ac:dyDescent="0.3"/>
    <row r="3" spans="2:235" ht="15" customHeight="1" x14ac:dyDescent="0.3"/>
    <row r="4" spans="2:235" ht="15" customHeight="1" x14ac:dyDescent="0.3"/>
    <row r="5" spans="2:235" x14ac:dyDescent="0.3">
      <c r="B5" s="117" t="s">
        <v>1374</v>
      </c>
      <c r="C5" s="117" t="s">
        <v>765</v>
      </c>
    </row>
    <row r="6" spans="2:235" x14ac:dyDescent="0.3">
      <c r="B6" s="117" t="s">
        <v>7</v>
      </c>
      <c r="C6" t="s">
        <v>1375</v>
      </c>
      <c r="D6" t="s">
        <v>1376</v>
      </c>
      <c r="E6" t="s">
        <v>1377</v>
      </c>
      <c r="F6" t="s">
        <v>1378</v>
      </c>
      <c r="G6" t="s">
        <v>1379</v>
      </c>
      <c r="H6" t="s">
        <v>1594</v>
      </c>
      <c r="I6" t="s">
        <v>1380</v>
      </c>
      <c r="J6" t="s">
        <v>1381</v>
      </c>
      <c r="K6" t="s">
        <v>1382</v>
      </c>
      <c r="L6" t="s">
        <v>1383</v>
      </c>
      <c r="M6" t="s">
        <v>1384</v>
      </c>
      <c r="N6" t="s">
        <v>1385</v>
      </c>
      <c r="O6" t="s">
        <v>1386</v>
      </c>
      <c r="P6" t="s">
        <v>1607</v>
      </c>
      <c r="Q6" t="s">
        <v>1387</v>
      </c>
      <c r="R6" t="s">
        <v>1388</v>
      </c>
      <c r="S6" t="s">
        <v>1389</v>
      </c>
      <c r="T6" t="s">
        <v>1390</v>
      </c>
      <c r="U6" t="s">
        <v>1391</v>
      </c>
      <c r="V6" t="s">
        <v>1392</v>
      </c>
      <c r="W6" t="s">
        <v>1393</v>
      </c>
      <c r="X6" t="s">
        <v>1394</v>
      </c>
      <c r="Y6" t="s">
        <v>1395</v>
      </c>
      <c r="Z6" t="s">
        <v>1396</v>
      </c>
      <c r="AA6" t="s">
        <v>1397</v>
      </c>
      <c r="AB6" t="s">
        <v>1398</v>
      </c>
      <c r="AC6" t="s">
        <v>1399</v>
      </c>
      <c r="AD6" t="s">
        <v>1400</v>
      </c>
      <c r="AE6" t="s">
        <v>1401</v>
      </c>
      <c r="AF6" t="s">
        <v>1402</v>
      </c>
      <c r="AG6" t="s">
        <v>1592</v>
      </c>
      <c r="AH6" t="s">
        <v>1593</v>
      </c>
      <c r="AI6" t="s">
        <v>1403</v>
      </c>
      <c r="AJ6" t="s">
        <v>1606</v>
      </c>
      <c r="AK6" t="s">
        <v>1404</v>
      </c>
      <c r="AL6" t="s">
        <v>1595</v>
      </c>
      <c r="AM6" t="s">
        <v>1405</v>
      </c>
      <c r="AN6" t="s">
        <v>1406</v>
      </c>
      <c r="AO6" t="s">
        <v>1407</v>
      </c>
      <c r="AP6" t="s">
        <v>1596</v>
      </c>
      <c r="AQ6" t="s">
        <v>1408</v>
      </c>
      <c r="AR6" t="s">
        <v>1409</v>
      </c>
      <c r="AS6" t="s">
        <v>1410</v>
      </c>
      <c r="AT6" t="s">
        <v>1597</v>
      </c>
      <c r="AU6" t="s">
        <v>1411</v>
      </c>
      <c r="AV6" t="s">
        <v>1412</v>
      </c>
      <c r="AW6" t="s">
        <v>1413</v>
      </c>
      <c r="AX6" t="s">
        <v>1414</v>
      </c>
      <c r="AY6" t="s">
        <v>1598</v>
      </c>
      <c r="AZ6" t="s">
        <v>1415</v>
      </c>
      <c r="BA6" t="s">
        <v>1416</v>
      </c>
      <c r="BB6" t="s">
        <v>1417</v>
      </c>
      <c r="BC6" t="s">
        <v>1599</v>
      </c>
      <c r="BD6" t="s">
        <v>1418</v>
      </c>
      <c r="BE6" t="s">
        <v>1419</v>
      </c>
      <c r="BF6" t="s">
        <v>1420</v>
      </c>
      <c r="BG6" t="s">
        <v>1421</v>
      </c>
      <c r="BH6" t="s">
        <v>1603</v>
      </c>
      <c r="BI6" t="s">
        <v>1605</v>
      </c>
      <c r="BJ6" t="s">
        <v>1601</v>
      </c>
      <c r="BK6" t="s">
        <v>1422</v>
      </c>
      <c r="BL6" t="s">
        <v>1423</v>
      </c>
      <c r="BM6" t="s">
        <v>1602</v>
      </c>
      <c r="BN6" t="s">
        <v>1424</v>
      </c>
      <c r="BO6" t="s">
        <v>1425</v>
      </c>
      <c r="BP6" t="s">
        <v>1426</v>
      </c>
      <c r="BQ6" t="s">
        <v>1427</v>
      </c>
      <c r="BR6" t="s">
        <v>1428</v>
      </c>
      <c r="BS6" t="s">
        <v>1429</v>
      </c>
      <c r="BT6" t="s">
        <v>1430</v>
      </c>
      <c r="BU6" t="s">
        <v>1431</v>
      </c>
      <c r="BV6" t="s">
        <v>1432</v>
      </c>
      <c r="BW6" t="s">
        <v>1433</v>
      </c>
      <c r="BX6" t="s">
        <v>1434</v>
      </c>
      <c r="BY6" t="s">
        <v>1435</v>
      </c>
      <c r="BZ6" t="s">
        <v>1436</v>
      </c>
      <c r="CA6" t="s">
        <v>1437</v>
      </c>
      <c r="CB6" t="s">
        <v>1438</v>
      </c>
      <c r="CC6" t="s">
        <v>1439</v>
      </c>
      <c r="CD6" t="s">
        <v>1440</v>
      </c>
      <c r="CE6" t="s">
        <v>1441</v>
      </c>
      <c r="CF6" t="s">
        <v>1442</v>
      </c>
      <c r="CG6" t="s">
        <v>1443</v>
      </c>
      <c r="CH6" t="s">
        <v>1444</v>
      </c>
      <c r="CI6" t="s">
        <v>1445</v>
      </c>
      <c r="CJ6" t="s">
        <v>1446</v>
      </c>
      <c r="CK6" t="s">
        <v>1447</v>
      </c>
      <c r="CL6" t="s">
        <v>1448</v>
      </c>
      <c r="CM6" t="s">
        <v>1449</v>
      </c>
      <c r="CN6" t="s">
        <v>1450</v>
      </c>
      <c r="CO6" t="s">
        <v>1451</v>
      </c>
      <c r="CP6" t="s">
        <v>1452</v>
      </c>
      <c r="CQ6" t="s">
        <v>1453</v>
      </c>
      <c r="CR6" t="s">
        <v>1454</v>
      </c>
      <c r="CS6" t="s">
        <v>1455</v>
      </c>
      <c r="CT6" t="s">
        <v>1456</v>
      </c>
      <c r="CU6" t="s">
        <v>1457</v>
      </c>
      <c r="CV6" t="s">
        <v>1458</v>
      </c>
      <c r="CW6" t="s">
        <v>1459</v>
      </c>
      <c r="CX6" t="s">
        <v>1460</v>
      </c>
      <c r="CY6" t="s">
        <v>1461</v>
      </c>
      <c r="CZ6" t="s">
        <v>1462</v>
      </c>
      <c r="DA6" t="s">
        <v>1463</v>
      </c>
      <c r="DB6" t="s">
        <v>1464</v>
      </c>
      <c r="DC6" t="s">
        <v>1465</v>
      </c>
      <c r="DD6" t="s">
        <v>1466</v>
      </c>
      <c r="DE6" t="s">
        <v>1467</v>
      </c>
      <c r="DF6" t="s">
        <v>1468</v>
      </c>
      <c r="DG6" t="s">
        <v>1469</v>
      </c>
      <c r="DH6" t="s">
        <v>1470</v>
      </c>
      <c r="DI6" t="s">
        <v>1471</v>
      </c>
      <c r="DJ6" t="s">
        <v>1589</v>
      </c>
      <c r="DK6" t="s">
        <v>1604</v>
      </c>
      <c r="DL6" t="s">
        <v>1472</v>
      </c>
      <c r="DM6" t="s">
        <v>1473</v>
      </c>
      <c r="DN6" t="s">
        <v>1474</v>
      </c>
      <c r="DO6" t="s">
        <v>1475</v>
      </c>
      <c r="DP6" t="s">
        <v>1590</v>
      </c>
      <c r="DQ6" t="s">
        <v>1476</v>
      </c>
      <c r="DR6" t="s">
        <v>1477</v>
      </c>
      <c r="DS6" t="s">
        <v>1478</v>
      </c>
      <c r="DT6" t="s">
        <v>1479</v>
      </c>
      <c r="DU6" t="s">
        <v>1480</v>
      </c>
      <c r="DV6" t="s">
        <v>1591</v>
      </c>
      <c r="DW6" t="s">
        <v>1481</v>
      </c>
      <c r="DX6" t="s">
        <v>1482</v>
      </c>
      <c r="DY6" t="s">
        <v>1600</v>
      </c>
      <c r="DZ6" t="s">
        <v>1483</v>
      </c>
      <c r="EA6" t="s">
        <v>1484</v>
      </c>
      <c r="EB6" t="s">
        <v>1485</v>
      </c>
      <c r="EC6" t="s">
        <v>1486</v>
      </c>
      <c r="ED6" t="s">
        <v>1487</v>
      </c>
      <c r="EE6" t="s">
        <v>1488</v>
      </c>
      <c r="EF6" t="s">
        <v>1489</v>
      </c>
      <c r="EG6" t="s">
        <v>1490</v>
      </c>
      <c r="EH6" t="s">
        <v>1491</v>
      </c>
      <c r="EI6" t="s">
        <v>1492</v>
      </c>
      <c r="EJ6" t="s">
        <v>1493</v>
      </c>
      <c r="EK6" t="s">
        <v>1494</v>
      </c>
      <c r="EL6" t="s">
        <v>1495</v>
      </c>
      <c r="EM6" t="s">
        <v>1496</v>
      </c>
      <c r="EN6" t="s">
        <v>1497</v>
      </c>
      <c r="EO6" t="s">
        <v>1498</v>
      </c>
      <c r="EP6" t="s">
        <v>1499</v>
      </c>
      <c r="EQ6" t="s">
        <v>1500</v>
      </c>
      <c r="ER6" t="s">
        <v>1501</v>
      </c>
      <c r="ES6" t="s">
        <v>1502</v>
      </c>
      <c r="ET6" t="s">
        <v>1503</v>
      </c>
      <c r="EU6" t="s">
        <v>1504</v>
      </c>
      <c r="EV6" t="s">
        <v>1505</v>
      </c>
      <c r="EW6" t="s">
        <v>1506</v>
      </c>
      <c r="EX6" t="s">
        <v>1507</v>
      </c>
      <c r="EY6" t="s">
        <v>1508</v>
      </c>
      <c r="EZ6" t="s">
        <v>1509</v>
      </c>
      <c r="FA6" t="s">
        <v>1510</v>
      </c>
      <c r="FB6" t="s">
        <v>1511</v>
      </c>
      <c r="FC6" t="s">
        <v>1512</v>
      </c>
      <c r="FD6" t="s">
        <v>1513</v>
      </c>
      <c r="FE6" t="s">
        <v>1514</v>
      </c>
      <c r="FF6" t="s">
        <v>1515</v>
      </c>
      <c r="FG6" t="s">
        <v>1516</v>
      </c>
      <c r="FH6" t="s">
        <v>1517</v>
      </c>
      <c r="FI6" t="s">
        <v>1518</v>
      </c>
      <c r="FJ6" t="s">
        <v>1519</v>
      </c>
      <c r="FK6" t="s">
        <v>1520</v>
      </c>
      <c r="FL6" t="s">
        <v>1521</v>
      </c>
      <c r="FM6" t="s">
        <v>1522</v>
      </c>
      <c r="FN6" t="s">
        <v>1523</v>
      </c>
      <c r="FO6" t="s">
        <v>1524</v>
      </c>
      <c r="FP6" t="s">
        <v>1525</v>
      </c>
      <c r="FQ6" t="s">
        <v>1526</v>
      </c>
      <c r="FR6" t="s">
        <v>1527</v>
      </c>
      <c r="FS6" t="s">
        <v>1528</v>
      </c>
      <c r="FT6" t="s">
        <v>1529</v>
      </c>
      <c r="FU6" t="s">
        <v>1530</v>
      </c>
      <c r="FV6" t="s">
        <v>1531</v>
      </c>
      <c r="FW6" t="s">
        <v>1532</v>
      </c>
      <c r="FX6" t="s">
        <v>1533</v>
      </c>
      <c r="FY6" t="s">
        <v>1534</v>
      </c>
      <c r="FZ6" t="s">
        <v>1535</v>
      </c>
      <c r="GA6" t="s">
        <v>1536</v>
      </c>
      <c r="GB6" t="s">
        <v>1537</v>
      </c>
      <c r="GC6" t="s">
        <v>1538</v>
      </c>
      <c r="GD6" t="s">
        <v>1539</v>
      </c>
      <c r="GE6" t="s">
        <v>1540</v>
      </c>
      <c r="GF6" t="s">
        <v>1541</v>
      </c>
      <c r="GG6" t="s">
        <v>1542</v>
      </c>
      <c r="GH6" t="s">
        <v>1543</v>
      </c>
      <c r="GI6" t="s">
        <v>1544</v>
      </c>
      <c r="GJ6" t="s">
        <v>1545</v>
      </c>
      <c r="GK6" t="s">
        <v>1546</v>
      </c>
      <c r="GL6" t="s">
        <v>1547</v>
      </c>
      <c r="GM6" t="s">
        <v>1548</v>
      </c>
      <c r="GN6" t="s">
        <v>1549</v>
      </c>
      <c r="GO6" t="s">
        <v>1550</v>
      </c>
      <c r="GP6" t="s">
        <v>1551</v>
      </c>
      <c r="GQ6" t="s">
        <v>1552</v>
      </c>
      <c r="GR6" t="s">
        <v>1553</v>
      </c>
      <c r="GS6" t="s">
        <v>1554</v>
      </c>
      <c r="GT6" t="s">
        <v>1555</v>
      </c>
      <c r="GU6" t="s">
        <v>1556</v>
      </c>
      <c r="GV6" t="s">
        <v>1557</v>
      </c>
      <c r="GW6" t="s">
        <v>1558</v>
      </c>
      <c r="GX6" t="s">
        <v>1559</v>
      </c>
      <c r="GY6" t="s">
        <v>1560</v>
      </c>
      <c r="GZ6" t="s">
        <v>1561</v>
      </c>
      <c r="HA6" t="s">
        <v>1562</v>
      </c>
      <c r="HB6" t="s">
        <v>1563</v>
      </c>
      <c r="HC6" t="s">
        <v>1564</v>
      </c>
      <c r="HD6" t="s">
        <v>1565</v>
      </c>
      <c r="HE6" t="s">
        <v>1566</v>
      </c>
      <c r="HF6" t="s">
        <v>1567</v>
      </c>
      <c r="HG6" t="s">
        <v>1568</v>
      </c>
      <c r="HH6" t="s">
        <v>1569</v>
      </c>
      <c r="HI6" t="s">
        <v>1570</v>
      </c>
      <c r="HJ6" t="s">
        <v>1571</v>
      </c>
      <c r="HK6" t="s">
        <v>1572</v>
      </c>
      <c r="HL6" t="s">
        <v>1573</v>
      </c>
      <c r="HM6" t="s">
        <v>1574</v>
      </c>
      <c r="HN6" t="s">
        <v>1575</v>
      </c>
      <c r="HO6" t="s">
        <v>1576</v>
      </c>
      <c r="HP6" t="s">
        <v>1577</v>
      </c>
      <c r="HQ6" t="s">
        <v>1578</v>
      </c>
      <c r="HR6" t="s">
        <v>1579</v>
      </c>
      <c r="HS6" t="s">
        <v>1580</v>
      </c>
      <c r="HT6" t="s">
        <v>1581</v>
      </c>
      <c r="HU6" t="s">
        <v>1582</v>
      </c>
      <c r="HV6" t="s">
        <v>1583</v>
      </c>
      <c r="HW6" t="s">
        <v>1584</v>
      </c>
      <c r="HX6" t="s">
        <v>1585</v>
      </c>
      <c r="HY6" t="s">
        <v>1586</v>
      </c>
      <c r="HZ6" t="s">
        <v>1587</v>
      </c>
      <c r="IA6" t="s">
        <v>1588</v>
      </c>
    </row>
    <row r="7" spans="2:235" x14ac:dyDescent="0.3">
      <c r="B7" s="58" t="s">
        <v>1320</v>
      </c>
      <c r="C7">
        <v>105.42</v>
      </c>
      <c r="D7">
        <v>3659.58</v>
      </c>
      <c r="E7">
        <v>248.49</v>
      </c>
      <c r="F7">
        <v>7522.41</v>
      </c>
      <c r="G7">
        <v>0</v>
      </c>
      <c r="I7">
        <v>105.42</v>
      </c>
      <c r="J7">
        <v>3596.23</v>
      </c>
      <c r="K7">
        <v>0</v>
      </c>
      <c r="L7">
        <v>0</v>
      </c>
      <c r="M7">
        <v>1.58</v>
      </c>
      <c r="N7">
        <v>331.08</v>
      </c>
      <c r="O7">
        <v>0</v>
      </c>
      <c r="Q7">
        <v>105.42</v>
      </c>
      <c r="R7">
        <v>3596.23</v>
      </c>
      <c r="S7">
        <v>0</v>
      </c>
      <c r="T7">
        <v>0</v>
      </c>
      <c r="U7">
        <v>1.58</v>
      </c>
      <c r="V7">
        <v>331.08</v>
      </c>
      <c r="W7">
        <v>154.82</v>
      </c>
      <c r="X7">
        <v>5243.33</v>
      </c>
      <c r="Y7">
        <v>0</v>
      </c>
      <c r="Z7">
        <v>0</v>
      </c>
      <c r="AA7">
        <v>0</v>
      </c>
      <c r="AB7">
        <v>0</v>
      </c>
      <c r="AC7">
        <v>1.58</v>
      </c>
      <c r="AD7">
        <v>331.08</v>
      </c>
      <c r="AE7">
        <v>0</v>
      </c>
      <c r="AF7">
        <v>0</v>
      </c>
      <c r="AI7">
        <v>0</v>
      </c>
      <c r="AK7">
        <v>0</v>
      </c>
      <c r="AM7">
        <v>105.42</v>
      </c>
      <c r="AN7">
        <v>3659.58</v>
      </c>
      <c r="AO7">
        <v>0</v>
      </c>
      <c r="AQ7">
        <v>105.42</v>
      </c>
      <c r="AR7">
        <v>3659.58</v>
      </c>
      <c r="AS7">
        <v>0</v>
      </c>
      <c r="AU7">
        <v>105.42</v>
      </c>
      <c r="AV7">
        <v>3659.58</v>
      </c>
      <c r="AW7">
        <v>0</v>
      </c>
      <c r="AX7">
        <v>0</v>
      </c>
      <c r="AZ7">
        <v>105.42</v>
      </c>
      <c r="BA7">
        <v>3659.58</v>
      </c>
      <c r="BB7">
        <v>0</v>
      </c>
      <c r="BD7">
        <v>105.42</v>
      </c>
      <c r="BE7">
        <v>3659.58</v>
      </c>
      <c r="BF7">
        <v>0</v>
      </c>
      <c r="BG7">
        <v>0</v>
      </c>
      <c r="BK7">
        <v>0</v>
      </c>
      <c r="BL7">
        <v>0</v>
      </c>
      <c r="BN7">
        <v>107</v>
      </c>
      <c r="BO7">
        <v>3927.31</v>
      </c>
      <c r="BP7">
        <v>107</v>
      </c>
      <c r="BQ7">
        <v>3927.31</v>
      </c>
      <c r="BR7">
        <v>2</v>
      </c>
      <c r="BS7">
        <v>39</v>
      </c>
      <c r="BT7">
        <v>107</v>
      </c>
      <c r="BU7">
        <v>3927.31</v>
      </c>
      <c r="BV7">
        <v>-39.17</v>
      </c>
      <c r="BW7">
        <v>-1449.84</v>
      </c>
      <c r="BX7">
        <v>107</v>
      </c>
      <c r="BY7">
        <v>3927.31</v>
      </c>
      <c r="BZ7">
        <v>107</v>
      </c>
      <c r="CA7">
        <v>3927.31</v>
      </c>
      <c r="CB7">
        <v>107</v>
      </c>
      <c r="CC7">
        <v>3927.31</v>
      </c>
      <c r="CD7">
        <v>21.67</v>
      </c>
      <c r="CE7">
        <v>130.02000000000001</v>
      </c>
      <c r="CF7">
        <v>7</v>
      </c>
      <c r="CG7">
        <v>243</v>
      </c>
      <c r="CH7">
        <v>0</v>
      </c>
      <c r="CI7">
        <v>0</v>
      </c>
      <c r="CJ7">
        <v>105.42</v>
      </c>
      <c r="CK7">
        <v>3596.23</v>
      </c>
      <c r="CL7">
        <v>1.58</v>
      </c>
      <c r="CM7">
        <v>331.08</v>
      </c>
      <c r="CN7">
        <v>27942</v>
      </c>
      <c r="CO7">
        <v>14100</v>
      </c>
      <c r="CP7">
        <v>174.72</v>
      </c>
      <c r="CQ7">
        <v>90.36</v>
      </c>
      <c r="CR7">
        <v>7</v>
      </c>
      <c r="CS7">
        <v>243</v>
      </c>
      <c r="CT7">
        <v>4.49</v>
      </c>
      <c r="CU7">
        <v>155.78</v>
      </c>
      <c r="CV7">
        <v>0</v>
      </c>
      <c r="CW7">
        <v>0</v>
      </c>
      <c r="CX7">
        <v>0</v>
      </c>
      <c r="CY7">
        <v>0</v>
      </c>
      <c r="CZ7">
        <v>7</v>
      </c>
      <c r="DA7">
        <v>243</v>
      </c>
      <c r="DB7">
        <v>7.17</v>
      </c>
      <c r="DC7">
        <v>274.91000000000003</v>
      </c>
      <c r="DD7">
        <v>0</v>
      </c>
      <c r="DE7">
        <v>74.2</v>
      </c>
      <c r="DF7">
        <v>0</v>
      </c>
      <c r="DG7">
        <v>74.2</v>
      </c>
      <c r="DH7">
        <v>0</v>
      </c>
      <c r="DI7">
        <v>7495.4</v>
      </c>
      <c r="DL7">
        <v>19.079999999999998</v>
      </c>
      <c r="DM7">
        <v>77.040000000000006</v>
      </c>
      <c r="DN7">
        <v>0</v>
      </c>
      <c r="DO7">
        <v>0</v>
      </c>
      <c r="DQ7">
        <v>20</v>
      </c>
      <c r="DR7">
        <v>19.079999999999998</v>
      </c>
      <c r="DS7">
        <v>97.04</v>
      </c>
      <c r="DT7">
        <v>0</v>
      </c>
      <c r="DU7">
        <v>0</v>
      </c>
      <c r="DW7">
        <v>10</v>
      </c>
      <c r="DX7">
        <v>0</v>
      </c>
      <c r="DZ7">
        <v>105.42</v>
      </c>
      <c r="EA7">
        <v>3659.58</v>
      </c>
      <c r="EB7">
        <v>60</v>
      </c>
      <c r="EC7">
        <v>0</v>
      </c>
      <c r="ED7">
        <v>0</v>
      </c>
      <c r="EE7">
        <v>0</v>
      </c>
      <c r="EF7">
        <v>0</v>
      </c>
      <c r="EG7">
        <v>0</v>
      </c>
      <c r="EH7">
        <v>0</v>
      </c>
      <c r="EI7">
        <v>0</v>
      </c>
      <c r="EJ7">
        <v>15</v>
      </c>
      <c r="EK7">
        <v>0</v>
      </c>
      <c r="EL7">
        <v>0</v>
      </c>
      <c r="EM7">
        <v>0</v>
      </c>
      <c r="EN7">
        <v>30</v>
      </c>
      <c r="EO7">
        <v>0</v>
      </c>
      <c r="EP7">
        <v>0</v>
      </c>
      <c r="EQ7">
        <v>0</v>
      </c>
      <c r="ER7">
        <v>0</v>
      </c>
      <c r="ES7">
        <v>0</v>
      </c>
      <c r="ET7">
        <v>0</v>
      </c>
      <c r="EU7">
        <v>0</v>
      </c>
      <c r="EV7">
        <v>-6.39</v>
      </c>
      <c r="EW7">
        <v>0</v>
      </c>
      <c r="EX7">
        <v>0</v>
      </c>
      <c r="EY7">
        <v>294.25</v>
      </c>
      <c r="EZ7">
        <v>-56.96</v>
      </c>
      <c r="FA7">
        <v>-56.96</v>
      </c>
      <c r="FB7">
        <v>0</v>
      </c>
      <c r="FC7">
        <v>0</v>
      </c>
      <c r="FD7">
        <v>0</v>
      </c>
      <c r="FE7">
        <v>271.08</v>
      </c>
      <c r="FF7">
        <v>8.43</v>
      </c>
      <c r="FG7">
        <v>292.77</v>
      </c>
      <c r="FH7">
        <v>1.26</v>
      </c>
      <c r="FI7">
        <v>3.26</v>
      </c>
      <c r="FJ7">
        <v>1.69</v>
      </c>
      <c r="FK7">
        <v>4.33</v>
      </c>
      <c r="FL7">
        <v>1.58</v>
      </c>
      <c r="FM7">
        <v>0</v>
      </c>
      <c r="FN7">
        <v>1.58</v>
      </c>
      <c r="FO7">
        <v>54.9</v>
      </c>
      <c r="FP7">
        <v>0</v>
      </c>
      <c r="FQ7">
        <v>8.25</v>
      </c>
      <c r="FR7">
        <v>0</v>
      </c>
      <c r="FS7">
        <v>10.98</v>
      </c>
      <c r="FT7">
        <v>0</v>
      </c>
      <c r="FU7">
        <v>0</v>
      </c>
      <c r="FV7">
        <v>0</v>
      </c>
      <c r="FW7">
        <v>0</v>
      </c>
      <c r="FX7">
        <v>0</v>
      </c>
      <c r="FY7">
        <v>0</v>
      </c>
      <c r="FZ7">
        <v>0</v>
      </c>
      <c r="GA7">
        <v>0</v>
      </c>
      <c r="GB7">
        <v>7.77</v>
      </c>
      <c r="GC7">
        <v>295.73</v>
      </c>
      <c r="GD7">
        <v>0</v>
      </c>
      <c r="GE7">
        <v>0</v>
      </c>
      <c r="GF7">
        <v>0</v>
      </c>
      <c r="GG7">
        <v>0</v>
      </c>
      <c r="GH7">
        <v>0</v>
      </c>
      <c r="GI7">
        <v>0</v>
      </c>
      <c r="GJ7">
        <v>0.56999999999999995</v>
      </c>
      <c r="GK7">
        <v>21.2</v>
      </c>
      <c r="GL7">
        <v>0</v>
      </c>
      <c r="GM7">
        <v>0</v>
      </c>
      <c r="GN7">
        <v>0</v>
      </c>
      <c r="GO7">
        <v>0</v>
      </c>
      <c r="GP7">
        <v>8.5</v>
      </c>
      <c r="GQ7">
        <v>302.39999999999998</v>
      </c>
      <c r="GR7">
        <v>0</v>
      </c>
      <c r="GS7">
        <v>0</v>
      </c>
      <c r="GT7">
        <v>0</v>
      </c>
      <c r="GU7">
        <v>0</v>
      </c>
      <c r="GV7">
        <v>0.38</v>
      </c>
      <c r="GW7">
        <v>14.55</v>
      </c>
      <c r="GX7">
        <v>0</v>
      </c>
      <c r="GY7">
        <v>0</v>
      </c>
      <c r="GZ7">
        <v>0</v>
      </c>
      <c r="HA7">
        <v>0</v>
      </c>
      <c r="HB7">
        <v>0</v>
      </c>
      <c r="HC7">
        <v>0</v>
      </c>
      <c r="HD7">
        <v>0</v>
      </c>
      <c r="HE7">
        <v>0</v>
      </c>
      <c r="HF7">
        <v>0</v>
      </c>
      <c r="HG7">
        <v>0</v>
      </c>
      <c r="HH7">
        <v>7.17</v>
      </c>
      <c r="HI7">
        <v>274.91000000000003</v>
      </c>
      <c r="HJ7">
        <v>0</v>
      </c>
      <c r="HK7">
        <v>-38.58</v>
      </c>
      <c r="HL7">
        <v>-1327.01</v>
      </c>
      <c r="HM7">
        <v>-0.59</v>
      </c>
      <c r="HN7">
        <v>-122.83</v>
      </c>
      <c r="HO7">
        <v>0</v>
      </c>
      <c r="HP7">
        <v>0</v>
      </c>
      <c r="HQ7">
        <v>0</v>
      </c>
      <c r="HR7">
        <v>0</v>
      </c>
      <c r="HS7">
        <v>0</v>
      </c>
      <c r="HT7">
        <v>82.83</v>
      </c>
      <c r="HU7">
        <v>2507.4699999999998</v>
      </c>
      <c r="HV7">
        <v>0</v>
      </c>
      <c r="HW7">
        <v>0</v>
      </c>
      <c r="HX7">
        <v>82.83</v>
      </c>
      <c r="HY7">
        <v>2507.4699999999998</v>
      </c>
      <c r="HZ7">
        <v>0</v>
      </c>
      <c r="IA7">
        <v>0</v>
      </c>
    </row>
    <row r="8" spans="2:235" x14ac:dyDescent="0.3">
      <c r="B8" s="58" t="s">
        <v>1306</v>
      </c>
      <c r="C8">
        <v>25634.7</v>
      </c>
      <c r="D8">
        <v>13341</v>
      </c>
      <c r="E8">
        <v>68649.3</v>
      </c>
      <c r="F8">
        <v>38909.97</v>
      </c>
      <c r="I8">
        <v>25634.7</v>
      </c>
      <c r="J8">
        <v>13034.77</v>
      </c>
      <c r="K8">
        <v>0</v>
      </c>
      <c r="L8">
        <v>0</v>
      </c>
      <c r="M8">
        <v>1208.29</v>
      </c>
      <c r="N8">
        <v>2551.67</v>
      </c>
      <c r="Q8">
        <v>25634.7</v>
      </c>
      <c r="R8">
        <v>13034.77</v>
      </c>
      <c r="S8">
        <v>0</v>
      </c>
      <c r="T8">
        <v>0</v>
      </c>
      <c r="U8">
        <v>1208.29</v>
      </c>
      <c r="V8">
        <v>2551.67</v>
      </c>
      <c r="W8">
        <v>32845.4</v>
      </c>
      <c r="X8">
        <v>19071.740000000002</v>
      </c>
      <c r="Y8">
        <v>0</v>
      </c>
      <c r="Z8">
        <v>0</v>
      </c>
      <c r="AA8">
        <v>0</v>
      </c>
      <c r="AB8">
        <v>0</v>
      </c>
      <c r="AC8">
        <v>1208.29</v>
      </c>
      <c r="AD8">
        <v>2551.67</v>
      </c>
      <c r="AE8">
        <v>0</v>
      </c>
      <c r="AF8">
        <v>0</v>
      </c>
      <c r="AI8">
        <v>0</v>
      </c>
      <c r="AM8">
        <v>25634.7</v>
      </c>
      <c r="AN8">
        <v>13341</v>
      </c>
      <c r="AQ8">
        <v>25634.7</v>
      </c>
      <c r="AR8">
        <v>13698.25</v>
      </c>
      <c r="AU8">
        <v>25634.7</v>
      </c>
      <c r="AV8">
        <v>13341</v>
      </c>
      <c r="AW8">
        <v>0</v>
      </c>
      <c r="AZ8">
        <v>25634.7</v>
      </c>
      <c r="BA8">
        <v>13341</v>
      </c>
      <c r="BD8">
        <v>25634.7</v>
      </c>
      <c r="BE8">
        <v>13341</v>
      </c>
      <c r="BF8">
        <v>0</v>
      </c>
      <c r="BG8">
        <v>0</v>
      </c>
      <c r="BK8">
        <v>26842.99</v>
      </c>
      <c r="BL8">
        <v>15586.44</v>
      </c>
      <c r="BN8">
        <v>0</v>
      </c>
      <c r="BO8">
        <v>0</v>
      </c>
      <c r="BP8">
        <v>26842.99</v>
      </c>
      <c r="BQ8">
        <v>15586.44</v>
      </c>
      <c r="BR8">
        <v>262</v>
      </c>
      <c r="BS8">
        <v>129</v>
      </c>
      <c r="BT8">
        <v>26842.99</v>
      </c>
      <c r="BU8">
        <v>15586.44</v>
      </c>
      <c r="BV8">
        <v>-3959.89</v>
      </c>
      <c r="BW8">
        <v>-2616.4499999999998</v>
      </c>
      <c r="BX8">
        <v>26842.99</v>
      </c>
      <c r="BY8">
        <v>15586.44</v>
      </c>
      <c r="BZ8">
        <v>26842.99</v>
      </c>
      <c r="CA8">
        <v>15586.44</v>
      </c>
      <c r="CB8">
        <v>26842.99</v>
      </c>
      <c r="CC8">
        <v>15586.44</v>
      </c>
      <c r="CD8">
        <v>260.04000000000002</v>
      </c>
      <c r="CE8">
        <v>130.02000000000001</v>
      </c>
      <c r="CF8">
        <v>1886.4</v>
      </c>
      <c r="CG8">
        <v>953.8</v>
      </c>
      <c r="CH8">
        <v>3664.26</v>
      </c>
      <c r="CI8">
        <v>1974.67</v>
      </c>
      <c r="CJ8">
        <v>25634.7</v>
      </c>
      <c r="CK8">
        <v>13034.77</v>
      </c>
      <c r="CL8">
        <v>1208.29</v>
      </c>
      <c r="CM8">
        <v>2551.67</v>
      </c>
      <c r="CN8">
        <v>26292</v>
      </c>
      <c r="CO8">
        <v>13341</v>
      </c>
      <c r="CP8">
        <v>164.28</v>
      </c>
      <c r="CQ8">
        <v>85.49</v>
      </c>
      <c r="CR8">
        <v>1872</v>
      </c>
      <c r="CS8">
        <v>961</v>
      </c>
      <c r="CT8">
        <v>1170</v>
      </c>
      <c r="CU8">
        <v>616.03</v>
      </c>
      <c r="CV8">
        <v>1170</v>
      </c>
      <c r="CW8">
        <v>600</v>
      </c>
      <c r="CX8">
        <v>1200</v>
      </c>
      <c r="CY8">
        <v>600</v>
      </c>
      <c r="CZ8">
        <v>1872</v>
      </c>
      <c r="DA8">
        <v>961</v>
      </c>
      <c r="DB8">
        <v>1798.51</v>
      </c>
      <c r="DC8">
        <v>1091.05</v>
      </c>
      <c r="DD8">
        <v>0</v>
      </c>
      <c r="DE8">
        <v>80.819999999999993</v>
      </c>
      <c r="DF8">
        <v>0</v>
      </c>
      <c r="DG8">
        <v>80.819999999999993</v>
      </c>
      <c r="DH8">
        <v>0</v>
      </c>
      <c r="DI8">
        <v>56677.93</v>
      </c>
      <c r="DL8">
        <v>5184</v>
      </c>
      <c r="DM8">
        <v>612</v>
      </c>
      <c r="DN8">
        <v>0</v>
      </c>
      <c r="DO8">
        <v>0</v>
      </c>
      <c r="DQ8">
        <v>288</v>
      </c>
      <c r="DR8">
        <v>5184</v>
      </c>
      <c r="DS8">
        <v>900</v>
      </c>
      <c r="DT8">
        <v>0</v>
      </c>
      <c r="DU8">
        <v>0</v>
      </c>
      <c r="DW8">
        <v>144</v>
      </c>
      <c r="DZ8">
        <v>25634.7</v>
      </c>
      <c r="EA8">
        <v>13341</v>
      </c>
      <c r="EB8">
        <v>50</v>
      </c>
      <c r="EC8">
        <v>0</v>
      </c>
      <c r="ED8">
        <v>357.25</v>
      </c>
      <c r="EE8">
        <v>0</v>
      </c>
      <c r="EF8">
        <v>0</v>
      </c>
      <c r="EG8">
        <v>0</v>
      </c>
      <c r="EH8">
        <v>0</v>
      </c>
      <c r="EI8">
        <v>0</v>
      </c>
      <c r="EJ8">
        <v>0</v>
      </c>
      <c r="EK8">
        <v>0</v>
      </c>
      <c r="EL8">
        <v>0</v>
      </c>
      <c r="EM8">
        <v>0</v>
      </c>
      <c r="EN8">
        <v>0</v>
      </c>
      <c r="EO8">
        <v>0</v>
      </c>
      <c r="EP8">
        <v>0</v>
      </c>
      <c r="EQ8">
        <v>0</v>
      </c>
      <c r="ER8">
        <v>0</v>
      </c>
      <c r="ES8">
        <v>0</v>
      </c>
      <c r="ET8">
        <v>0</v>
      </c>
      <c r="EU8">
        <v>0</v>
      </c>
      <c r="EV8">
        <v>-36.770000000000003</v>
      </c>
      <c r="EW8">
        <v>0</v>
      </c>
      <c r="EX8">
        <v>0</v>
      </c>
      <c r="EY8">
        <v>1469.61</v>
      </c>
      <c r="EZ8">
        <v>-269.45999999999998</v>
      </c>
      <c r="FA8">
        <v>-269.45999999999998</v>
      </c>
      <c r="FB8">
        <v>0</v>
      </c>
      <c r="FC8">
        <v>0</v>
      </c>
      <c r="FD8">
        <v>823.81</v>
      </c>
      <c r="FE8">
        <v>2144.42</v>
      </c>
      <c r="FF8">
        <v>2050.77</v>
      </c>
      <c r="FG8">
        <v>1095.8599999999999</v>
      </c>
      <c r="FH8">
        <v>184.02</v>
      </c>
      <c r="FI8">
        <v>-157.29</v>
      </c>
      <c r="FJ8">
        <v>245.42</v>
      </c>
      <c r="FK8">
        <v>-209.71</v>
      </c>
      <c r="FL8">
        <v>384.48</v>
      </c>
      <c r="FM8">
        <v>0</v>
      </c>
      <c r="FN8">
        <v>384.48</v>
      </c>
      <c r="FO8">
        <v>200.11</v>
      </c>
      <c r="FP8">
        <v>0.02</v>
      </c>
      <c r="FQ8">
        <v>30.03</v>
      </c>
      <c r="FR8">
        <v>0</v>
      </c>
      <c r="FS8">
        <v>40.020000000000003</v>
      </c>
      <c r="FT8">
        <v>0</v>
      </c>
      <c r="FU8">
        <v>0</v>
      </c>
      <c r="FV8">
        <v>0</v>
      </c>
      <c r="FW8">
        <v>0</v>
      </c>
      <c r="FX8">
        <v>0</v>
      </c>
      <c r="FY8">
        <v>0</v>
      </c>
      <c r="FZ8">
        <v>0</v>
      </c>
      <c r="GA8">
        <v>0</v>
      </c>
      <c r="GB8">
        <v>1951.53</v>
      </c>
      <c r="GC8">
        <v>1173.6600000000001</v>
      </c>
      <c r="GD8">
        <v>0</v>
      </c>
      <c r="GE8">
        <v>0</v>
      </c>
      <c r="GF8">
        <v>0</v>
      </c>
      <c r="GG8">
        <v>0</v>
      </c>
      <c r="GH8">
        <v>0</v>
      </c>
      <c r="GI8">
        <v>0</v>
      </c>
      <c r="GJ8">
        <v>142.25</v>
      </c>
      <c r="GK8">
        <v>84.16</v>
      </c>
      <c r="GL8">
        <v>0</v>
      </c>
      <c r="GM8">
        <v>0</v>
      </c>
      <c r="GN8">
        <v>789.21</v>
      </c>
      <c r="GO8">
        <v>420.83</v>
      </c>
      <c r="GP8">
        <v>0</v>
      </c>
      <c r="GQ8">
        <v>0</v>
      </c>
      <c r="GR8">
        <v>0</v>
      </c>
      <c r="GS8">
        <v>0</v>
      </c>
      <c r="GT8">
        <v>0</v>
      </c>
      <c r="GU8">
        <v>0</v>
      </c>
      <c r="GV8">
        <v>93.95</v>
      </c>
      <c r="GW8">
        <v>57.67</v>
      </c>
      <c r="GX8">
        <v>0</v>
      </c>
      <c r="GY8">
        <v>0</v>
      </c>
      <c r="GZ8">
        <v>0</v>
      </c>
      <c r="HA8">
        <v>0</v>
      </c>
      <c r="HB8">
        <v>0</v>
      </c>
      <c r="HC8">
        <v>0</v>
      </c>
      <c r="HD8">
        <v>0</v>
      </c>
      <c r="HE8">
        <v>0</v>
      </c>
      <c r="HF8">
        <v>0</v>
      </c>
      <c r="HG8">
        <v>0</v>
      </c>
      <c r="HH8">
        <v>1798.51</v>
      </c>
      <c r="HI8">
        <v>1091.05</v>
      </c>
      <c r="HJ8">
        <v>0</v>
      </c>
      <c r="HK8">
        <v>-3460.02</v>
      </c>
      <c r="HL8">
        <v>-1585.33</v>
      </c>
      <c r="HM8">
        <v>-499.87</v>
      </c>
      <c r="HN8">
        <v>-1031.1199999999999</v>
      </c>
      <c r="HO8">
        <v>0</v>
      </c>
      <c r="HP8">
        <v>0</v>
      </c>
      <c r="HQ8">
        <v>0</v>
      </c>
      <c r="HR8">
        <v>0</v>
      </c>
      <c r="HS8">
        <v>0</v>
      </c>
      <c r="HT8">
        <v>22883.1</v>
      </c>
      <c r="HU8">
        <v>12969.99</v>
      </c>
      <c r="HV8">
        <v>0</v>
      </c>
      <c r="HW8">
        <v>0</v>
      </c>
      <c r="HX8">
        <v>22883.1</v>
      </c>
      <c r="HY8">
        <v>12969.99</v>
      </c>
      <c r="HZ8">
        <v>0</v>
      </c>
      <c r="IA8">
        <v>0</v>
      </c>
    </row>
    <row r="9" spans="2:235" x14ac:dyDescent="0.3">
      <c r="B9" s="58" t="s">
        <v>1316</v>
      </c>
      <c r="C9">
        <v>14836.96</v>
      </c>
      <c r="E9">
        <v>54984.06</v>
      </c>
      <c r="I9">
        <v>14836.96</v>
      </c>
      <c r="K9">
        <v>0</v>
      </c>
      <c r="M9">
        <v>5105.49</v>
      </c>
      <c r="Q9">
        <v>14836.96</v>
      </c>
      <c r="S9">
        <v>0</v>
      </c>
      <c r="U9">
        <v>5105.49</v>
      </c>
      <c r="W9">
        <v>23490.17</v>
      </c>
      <c r="Z9">
        <v>0</v>
      </c>
      <c r="AA9">
        <v>0</v>
      </c>
      <c r="AC9">
        <v>5105.49</v>
      </c>
      <c r="AE9">
        <v>0</v>
      </c>
      <c r="AM9">
        <v>14836.96</v>
      </c>
      <c r="AQ9">
        <v>18259.169999999998</v>
      </c>
      <c r="AU9">
        <v>14836.96</v>
      </c>
      <c r="AZ9">
        <v>14836.96</v>
      </c>
      <c r="BD9">
        <v>14836.96</v>
      </c>
      <c r="BF9">
        <v>0</v>
      </c>
      <c r="BK9">
        <v>19942.45</v>
      </c>
      <c r="BN9">
        <v>0</v>
      </c>
      <c r="BP9">
        <v>19942.45</v>
      </c>
      <c r="BR9">
        <v>185</v>
      </c>
      <c r="BT9">
        <v>19942.45</v>
      </c>
      <c r="BV9">
        <v>-1614.43</v>
      </c>
      <c r="BX9">
        <v>19942.45</v>
      </c>
      <c r="BZ9">
        <v>19942.45</v>
      </c>
      <c r="CB9">
        <v>19942.45</v>
      </c>
      <c r="CD9">
        <v>184.36</v>
      </c>
      <c r="CF9">
        <v>1637.01</v>
      </c>
      <c r="CH9">
        <v>2437.14</v>
      </c>
      <c r="CJ9">
        <v>14836.96</v>
      </c>
      <c r="CL9">
        <v>5105.49</v>
      </c>
      <c r="CN9">
        <v>15750</v>
      </c>
      <c r="CP9">
        <v>100.98</v>
      </c>
      <c r="CR9">
        <v>1627.62</v>
      </c>
      <c r="CT9">
        <v>1308.81</v>
      </c>
      <c r="CV9">
        <v>900</v>
      </c>
      <c r="CX9">
        <v>900</v>
      </c>
      <c r="CZ9">
        <v>1628</v>
      </c>
      <c r="DB9">
        <v>1336.14</v>
      </c>
      <c r="DJ9">
        <v>-324.81</v>
      </c>
      <c r="DL9">
        <v>2923.29</v>
      </c>
      <c r="DN9">
        <v>0</v>
      </c>
      <c r="DP9">
        <v>305.01</v>
      </c>
      <c r="DR9">
        <v>2903.49</v>
      </c>
      <c r="DT9">
        <v>0</v>
      </c>
      <c r="DV9">
        <v>305.01</v>
      </c>
      <c r="DZ9">
        <v>14836.96</v>
      </c>
      <c r="EC9">
        <v>3422.21</v>
      </c>
      <c r="EH9">
        <v>0</v>
      </c>
      <c r="EJ9">
        <v>0</v>
      </c>
      <c r="EL9">
        <v>0</v>
      </c>
      <c r="EO9">
        <v>0</v>
      </c>
      <c r="FD9">
        <v>1460.73</v>
      </c>
      <c r="FF9">
        <v>1460.73</v>
      </c>
      <c r="FH9">
        <v>0</v>
      </c>
      <c r="FJ9">
        <v>0</v>
      </c>
      <c r="FL9">
        <v>222.55</v>
      </c>
      <c r="FN9">
        <v>222.55</v>
      </c>
      <c r="FP9">
        <v>0.02</v>
      </c>
      <c r="FR9">
        <v>0</v>
      </c>
      <c r="FT9">
        <v>0</v>
      </c>
      <c r="FV9">
        <v>0</v>
      </c>
      <c r="FX9">
        <v>0</v>
      </c>
      <c r="FZ9">
        <v>0</v>
      </c>
      <c r="GB9">
        <v>1449.78</v>
      </c>
      <c r="GD9">
        <v>0</v>
      </c>
      <c r="GF9">
        <v>0</v>
      </c>
      <c r="GH9">
        <v>0</v>
      </c>
      <c r="GJ9">
        <v>105.73</v>
      </c>
      <c r="GL9">
        <v>0</v>
      </c>
      <c r="GN9">
        <v>586.30999999999995</v>
      </c>
      <c r="GP9">
        <v>0</v>
      </c>
      <c r="GR9">
        <v>0</v>
      </c>
      <c r="GT9">
        <v>0</v>
      </c>
      <c r="GV9">
        <v>69.760000000000005</v>
      </c>
      <c r="GX9">
        <v>0</v>
      </c>
      <c r="GZ9">
        <v>0</v>
      </c>
      <c r="HB9">
        <v>0</v>
      </c>
      <c r="HD9">
        <v>0</v>
      </c>
      <c r="HF9">
        <v>0</v>
      </c>
      <c r="HH9">
        <v>1336.14</v>
      </c>
      <c r="HK9">
        <v>-1178.42</v>
      </c>
      <c r="HM9">
        <v>-436.01</v>
      </c>
      <c r="HO9">
        <v>0</v>
      </c>
      <c r="HQ9">
        <v>0</v>
      </c>
      <c r="HT9">
        <v>18328.02</v>
      </c>
      <c r="HV9">
        <v>0</v>
      </c>
      <c r="HX9">
        <v>18328.02</v>
      </c>
      <c r="HZ9">
        <v>305.01</v>
      </c>
    </row>
    <row r="10" spans="2:235" x14ac:dyDescent="0.3">
      <c r="B10" s="58" t="s">
        <v>1317</v>
      </c>
      <c r="C10">
        <v>8965.3799999999992</v>
      </c>
      <c r="D10">
        <v>5783.56</v>
      </c>
      <c r="E10">
        <v>26343.21</v>
      </c>
      <c r="F10">
        <v>17423.669999999998</v>
      </c>
      <c r="I10">
        <v>8965.3799999999992</v>
      </c>
      <c r="J10">
        <v>5664.96</v>
      </c>
      <c r="K10">
        <v>0</v>
      </c>
      <c r="L10">
        <v>0</v>
      </c>
      <c r="M10">
        <v>263.70999999999998</v>
      </c>
      <c r="N10">
        <v>368.01</v>
      </c>
      <c r="Q10">
        <v>8965.3799999999992</v>
      </c>
      <c r="R10">
        <v>5664.96</v>
      </c>
      <c r="S10">
        <v>0</v>
      </c>
      <c r="T10">
        <v>0</v>
      </c>
      <c r="U10">
        <v>263.70999999999998</v>
      </c>
      <c r="V10">
        <v>368.01</v>
      </c>
      <c r="W10">
        <v>11661.48</v>
      </c>
      <c r="X10">
        <v>8216.7999999999993</v>
      </c>
      <c r="Y10">
        <v>0</v>
      </c>
      <c r="Z10">
        <v>0</v>
      </c>
      <c r="AA10">
        <v>0</v>
      </c>
      <c r="AB10">
        <v>0</v>
      </c>
      <c r="AC10">
        <v>263.70999999999998</v>
      </c>
      <c r="AD10">
        <v>368.01</v>
      </c>
      <c r="AG10">
        <v>202.5</v>
      </c>
      <c r="AH10">
        <v>112.5</v>
      </c>
      <c r="AI10">
        <v>0</v>
      </c>
      <c r="AM10">
        <v>8965.3799999999992</v>
      </c>
      <c r="AN10">
        <v>5783.56</v>
      </c>
      <c r="AQ10">
        <v>8965.3799999999992</v>
      </c>
      <c r="AR10">
        <v>5783.56</v>
      </c>
      <c r="AU10">
        <v>8965.3799999999992</v>
      </c>
      <c r="AV10">
        <v>5783.56</v>
      </c>
      <c r="AW10">
        <v>0</v>
      </c>
      <c r="AZ10">
        <v>8965.3799999999992</v>
      </c>
      <c r="BA10">
        <v>5783.56</v>
      </c>
      <c r="BD10">
        <v>8965.3799999999992</v>
      </c>
      <c r="BE10">
        <v>5783.56</v>
      </c>
      <c r="BF10">
        <v>0</v>
      </c>
      <c r="BG10">
        <v>0</v>
      </c>
      <c r="BK10">
        <v>9229.09</v>
      </c>
      <c r="BL10">
        <v>6032.97</v>
      </c>
      <c r="BN10">
        <v>0</v>
      </c>
      <c r="BO10">
        <v>0</v>
      </c>
      <c r="BP10">
        <v>9229.09</v>
      </c>
      <c r="BQ10">
        <v>6032.97</v>
      </c>
      <c r="BR10">
        <v>112</v>
      </c>
      <c r="BS10">
        <v>65</v>
      </c>
      <c r="BT10">
        <v>9229.09</v>
      </c>
      <c r="BU10">
        <v>6032.97</v>
      </c>
      <c r="BV10">
        <v>-650.52</v>
      </c>
      <c r="BW10">
        <v>-337.58</v>
      </c>
      <c r="BX10">
        <v>9229.09</v>
      </c>
      <c r="BY10">
        <v>6032.97</v>
      </c>
      <c r="BZ10">
        <v>9229.09</v>
      </c>
      <c r="CA10">
        <v>6032.97</v>
      </c>
      <c r="CB10">
        <v>9229.09</v>
      </c>
      <c r="CC10">
        <v>6032.97</v>
      </c>
      <c r="CD10">
        <v>195.03</v>
      </c>
      <c r="CE10">
        <v>108.35</v>
      </c>
      <c r="CF10">
        <v>806.4</v>
      </c>
      <c r="CG10">
        <v>510.4</v>
      </c>
      <c r="CH10">
        <v>697.36</v>
      </c>
      <c r="CI10">
        <v>607.59</v>
      </c>
      <c r="CJ10">
        <v>8965.3799999999992</v>
      </c>
      <c r="CK10">
        <v>5664.96</v>
      </c>
      <c r="CL10">
        <v>263.70999999999998</v>
      </c>
      <c r="CM10">
        <v>368.01</v>
      </c>
      <c r="CN10">
        <v>15750</v>
      </c>
      <c r="CO10">
        <v>8850</v>
      </c>
      <c r="CP10">
        <v>100.98</v>
      </c>
      <c r="CQ10">
        <v>56.74</v>
      </c>
      <c r="CR10">
        <v>799.2</v>
      </c>
      <c r="CS10">
        <v>509.64</v>
      </c>
      <c r="CT10">
        <v>540</v>
      </c>
      <c r="CU10">
        <v>326.68</v>
      </c>
      <c r="CV10">
        <v>540</v>
      </c>
      <c r="CW10">
        <v>326.68</v>
      </c>
      <c r="CX10">
        <v>540</v>
      </c>
      <c r="CY10">
        <v>300</v>
      </c>
      <c r="CZ10">
        <v>802</v>
      </c>
      <c r="DA10">
        <v>510</v>
      </c>
      <c r="DB10">
        <v>618.35</v>
      </c>
      <c r="DC10">
        <v>422.3</v>
      </c>
      <c r="DD10">
        <v>0</v>
      </c>
      <c r="DE10">
        <v>16.66</v>
      </c>
      <c r="DF10">
        <v>0</v>
      </c>
      <c r="DG10">
        <v>16.66</v>
      </c>
      <c r="DH10">
        <v>0</v>
      </c>
      <c r="DI10">
        <v>25787.78</v>
      </c>
      <c r="DL10">
        <v>1661.85</v>
      </c>
      <c r="DM10">
        <v>181.97</v>
      </c>
      <c r="DN10">
        <v>0</v>
      </c>
      <c r="DQ10">
        <v>300</v>
      </c>
      <c r="DR10">
        <v>1661.85</v>
      </c>
      <c r="DS10">
        <v>481.97</v>
      </c>
      <c r="DT10">
        <v>0</v>
      </c>
      <c r="DU10">
        <v>0</v>
      </c>
      <c r="DW10">
        <v>74.400000000000006</v>
      </c>
      <c r="DZ10">
        <v>8965.3799999999992</v>
      </c>
      <c r="EA10">
        <v>5783.56</v>
      </c>
      <c r="EB10">
        <v>0</v>
      </c>
      <c r="EC10">
        <v>0</v>
      </c>
      <c r="ED10">
        <v>0</v>
      </c>
      <c r="EE10">
        <v>0</v>
      </c>
      <c r="EF10">
        <v>0</v>
      </c>
      <c r="EG10">
        <v>0</v>
      </c>
      <c r="EH10">
        <v>157.5</v>
      </c>
      <c r="EI10">
        <v>87.5</v>
      </c>
      <c r="EJ10">
        <v>0</v>
      </c>
      <c r="EK10">
        <v>0</v>
      </c>
      <c r="EL10">
        <v>45</v>
      </c>
      <c r="EM10">
        <v>25</v>
      </c>
      <c r="EN10">
        <v>0</v>
      </c>
      <c r="EO10">
        <v>0</v>
      </c>
      <c r="EP10">
        <v>0</v>
      </c>
      <c r="EQ10">
        <v>0</v>
      </c>
      <c r="ER10">
        <v>0</v>
      </c>
      <c r="ES10">
        <v>0</v>
      </c>
      <c r="ET10">
        <v>0</v>
      </c>
      <c r="EU10">
        <v>0</v>
      </c>
      <c r="EV10">
        <v>-15.67</v>
      </c>
      <c r="EW10">
        <v>0</v>
      </c>
      <c r="EX10">
        <v>0</v>
      </c>
      <c r="EY10">
        <v>779.88</v>
      </c>
      <c r="EZ10">
        <v>-102.93</v>
      </c>
      <c r="FA10">
        <v>-102.93</v>
      </c>
      <c r="FB10">
        <v>0</v>
      </c>
      <c r="FC10">
        <v>0</v>
      </c>
      <c r="FD10">
        <v>129.22999999999999</v>
      </c>
      <c r="FE10">
        <v>368.01</v>
      </c>
      <c r="FF10">
        <v>717.23</v>
      </c>
      <c r="FG10">
        <v>462.68</v>
      </c>
      <c r="FH10">
        <v>88.2</v>
      </c>
      <c r="FI10">
        <v>14.2</v>
      </c>
      <c r="FJ10">
        <v>117.6</v>
      </c>
      <c r="FK10">
        <v>18.920000000000002</v>
      </c>
      <c r="FL10">
        <v>134.47999999999999</v>
      </c>
      <c r="FM10">
        <v>0</v>
      </c>
      <c r="FN10">
        <v>134.47999999999999</v>
      </c>
      <c r="FO10">
        <v>86.75</v>
      </c>
      <c r="FP10">
        <v>-0.02</v>
      </c>
      <c r="FQ10">
        <v>13</v>
      </c>
      <c r="FR10">
        <v>0</v>
      </c>
      <c r="FS10">
        <v>17.350000000000001</v>
      </c>
      <c r="FT10">
        <v>0</v>
      </c>
      <c r="FU10">
        <v>0</v>
      </c>
      <c r="FV10">
        <v>0</v>
      </c>
      <c r="FW10">
        <v>0</v>
      </c>
      <c r="FX10">
        <v>0</v>
      </c>
      <c r="FY10">
        <v>0</v>
      </c>
      <c r="FZ10">
        <v>0</v>
      </c>
      <c r="GA10">
        <v>0</v>
      </c>
      <c r="GB10">
        <v>670.98</v>
      </c>
      <c r="GC10">
        <v>454.28</v>
      </c>
      <c r="GD10">
        <v>0</v>
      </c>
      <c r="GE10">
        <v>0</v>
      </c>
      <c r="GF10">
        <v>0</v>
      </c>
      <c r="GG10">
        <v>0</v>
      </c>
      <c r="GH10">
        <v>0</v>
      </c>
      <c r="GI10">
        <v>0</v>
      </c>
      <c r="GJ10">
        <v>48.89</v>
      </c>
      <c r="GK10">
        <v>32.58</v>
      </c>
      <c r="GL10">
        <v>0</v>
      </c>
      <c r="GM10">
        <v>0</v>
      </c>
      <c r="GN10">
        <v>271.33</v>
      </c>
      <c r="GO10">
        <v>162.88999999999999</v>
      </c>
      <c r="GP10">
        <v>0</v>
      </c>
      <c r="GQ10">
        <v>0</v>
      </c>
      <c r="GR10">
        <v>0</v>
      </c>
      <c r="GS10">
        <v>0</v>
      </c>
      <c r="GT10">
        <v>0</v>
      </c>
      <c r="GU10">
        <v>0</v>
      </c>
      <c r="GV10">
        <v>32.340000000000003</v>
      </c>
      <c r="GW10">
        <v>22.31</v>
      </c>
      <c r="GX10">
        <v>0</v>
      </c>
      <c r="GY10">
        <v>0</v>
      </c>
      <c r="GZ10">
        <v>0</v>
      </c>
      <c r="HA10">
        <v>0</v>
      </c>
      <c r="HB10">
        <v>0</v>
      </c>
      <c r="HC10">
        <v>0</v>
      </c>
      <c r="HD10">
        <v>0</v>
      </c>
      <c r="HE10">
        <v>0</v>
      </c>
      <c r="HF10">
        <v>0</v>
      </c>
      <c r="HG10">
        <v>0</v>
      </c>
      <c r="HH10">
        <v>618.35</v>
      </c>
      <c r="HI10">
        <v>422.3</v>
      </c>
      <c r="HJ10">
        <v>0</v>
      </c>
      <c r="HK10">
        <v>-628</v>
      </c>
      <c r="HL10">
        <v>-306.92</v>
      </c>
      <c r="HM10">
        <v>-22.52</v>
      </c>
      <c r="HN10">
        <v>-30.66</v>
      </c>
      <c r="HO10">
        <v>0</v>
      </c>
      <c r="HP10">
        <v>0</v>
      </c>
      <c r="HQ10">
        <v>0</v>
      </c>
      <c r="HR10">
        <v>0</v>
      </c>
      <c r="HS10">
        <v>0</v>
      </c>
      <c r="HT10">
        <v>8781.07</v>
      </c>
      <c r="HU10">
        <v>5807.89</v>
      </c>
      <c r="HV10">
        <v>0</v>
      </c>
      <c r="HW10">
        <v>0</v>
      </c>
      <c r="HX10">
        <v>8781.07</v>
      </c>
      <c r="HY10">
        <v>5807.89</v>
      </c>
      <c r="HZ10">
        <v>0</v>
      </c>
      <c r="IA10">
        <v>0</v>
      </c>
    </row>
    <row r="11" spans="2:235" x14ac:dyDescent="0.3">
      <c r="B11" s="58" t="s">
        <v>1321</v>
      </c>
      <c r="D11">
        <v>6739.2</v>
      </c>
      <c r="F11">
        <v>20403.419999999998</v>
      </c>
      <c r="J11">
        <v>6635.44</v>
      </c>
      <c r="L11">
        <v>0</v>
      </c>
      <c r="N11">
        <v>640.20000000000005</v>
      </c>
      <c r="R11">
        <v>6635.44</v>
      </c>
      <c r="T11">
        <v>0</v>
      </c>
      <c r="V11">
        <v>640.20000000000005</v>
      </c>
      <c r="X11">
        <v>9715.5</v>
      </c>
      <c r="Y11">
        <v>0</v>
      </c>
      <c r="AB11">
        <v>0</v>
      </c>
      <c r="AD11">
        <v>640.20000000000005</v>
      </c>
      <c r="AF11">
        <v>0</v>
      </c>
      <c r="AI11">
        <v>0</v>
      </c>
      <c r="AN11">
        <v>6739.2</v>
      </c>
      <c r="AR11">
        <v>6739.2</v>
      </c>
      <c r="AV11">
        <v>6739.2</v>
      </c>
      <c r="AW11">
        <v>0</v>
      </c>
      <c r="BA11">
        <v>6739.2</v>
      </c>
      <c r="BE11">
        <v>6739.2</v>
      </c>
      <c r="BG11">
        <v>0</v>
      </c>
      <c r="BL11">
        <v>0</v>
      </c>
      <c r="BO11">
        <v>7275.64</v>
      </c>
      <c r="BQ11">
        <v>7275.64</v>
      </c>
      <c r="BS11">
        <v>86</v>
      </c>
      <c r="BU11">
        <v>7275.64</v>
      </c>
      <c r="BW11">
        <v>-474.5</v>
      </c>
      <c r="BY11">
        <v>7275.64</v>
      </c>
      <c r="CA11">
        <v>7275.64</v>
      </c>
      <c r="CC11">
        <v>7275.64</v>
      </c>
      <c r="CE11">
        <v>86.68</v>
      </c>
      <c r="CG11">
        <v>619.20000000000005</v>
      </c>
      <c r="CI11">
        <v>1092.17</v>
      </c>
      <c r="CK11">
        <v>6635.44</v>
      </c>
      <c r="CM11">
        <v>640.20000000000005</v>
      </c>
      <c r="CO11">
        <v>6739.2</v>
      </c>
      <c r="CQ11">
        <v>43.2</v>
      </c>
      <c r="CS11">
        <v>624</v>
      </c>
      <c r="CU11">
        <v>400</v>
      </c>
      <c r="CW11">
        <v>400</v>
      </c>
      <c r="CY11">
        <v>400</v>
      </c>
      <c r="DA11">
        <v>624</v>
      </c>
      <c r="DC11">
        <v>509.3</v>
      </c>
      <c r="DD11">
        <v>0</v>
      </c>
      <c r="DE11">
        <v>8.33</v>
      </c>
      <c r="DF11">
        <v>0</v>
      </c>
      <c r="DG11">
        <v>8.33</v>
      </c>
      <c r="DH11">
        <v>0</v>
      </c>
      <c r="DI11">
        <v>18697.12</v>
      </c>
      <c r="DM11">
        <v>427.21</v>
      </c>
      <c r="DO11">
        <v>0</v>
      </c>
      <c r="DQ11">
        <v>36</v>
      </c>
      <c r="DS11">
        <v>463.21</v>
      </c>
      <c r="DU11">
        <v>0</v>
      </c>
      <c r="DW11">
        <v>36</v>
      </c>
      <c r="EA11">
        <v>6739.2</v>
      </c>
      <c r="EB11">
        <v>0</v>
      </c>
      <c r="ED11">
        <v>0</v>
      </c>
      <c r="EE11">
        <v>0</v>
      </c>
      <c r="EF11">
        <v>0</v>
      </c>
      <c r="EG11">
        <v>0</v>
      </c>
      <c r="EI11">
        <v>0</v>
      </c>
      <c r="EK11">
        <v>0</v>
      </c>
      <c r="EM11">
        <v>0</v>
      </c>
      <c r="EN11">
        <v>0</v>
      </c>
      <c r="EP11">
        <v>0</v>
      </c>
      <c r="EQ11">
        <v>0</v>
      </c>
      <c r="ER11">
        <v>0</v>
      </c>
      <c r="ES11">
        <v>0</v>
      </c>
      <c r="ET11">
        <v>0</v>
      </c>
      <c r="EU11">
        <v>0</v>
      </c>
      <c r="EV11">
        <v>-16.04</v>
      </c>
      <c r="EW11">
        <v>0</v>
      </c>
      <c r="EX11">
        <v>0</v>
      </c>
      <c r="EY11">
        <v>740.22</v>
      </c>
      <c r="EZ11">
        <v>-87.72</v>
      </c>
      <c r="FA11">
        <v>-87.72</v>
      </c>
      <c r="FB11">
        <v>0</v>
      </c>
      <c r="FC11">
        <v>0</v>
      </c>
      <c r="FE11">
        <v>539.12</v>
      </c>
      <c r="FG11">
        <v>539.12</v>
      </c>
      <c r="FI11">
        <v>0.01</v>
      </c>
      <c r="FK11">
        <v>0.01</v>
      </c>
      <c r="FM11">
        <v>101.08</v>
      </c>
      <c r="FO11">
        <v>101.08</v>
      </c>
      <c r="FQ11">
        <v>0</v>
      </c>
      <c r="FS11">
        <v>-0.01</v>
      </c>
      <c r="FU11">
        <v>0</v>
      </c>
      <c r="FW11">
        <v>0</v>
      </c>
      <c r="FY11">
        <v>0</v>
      </c>
      <c r="GA11">
        <v>0</v>
      </c>
      <c r="GC11">
        <v>547.87</v>
      </c>
      <c r="GE11">
        <v>0</v>
      </c>
      <c r="GG11">
        <v>0</v>
      </c>
      <c r="GI11">
        <v>0</v>
      </c>
      <c r="GK11">
        <v>39.29</v>
      </c>
      <c r="GM11">
        <v>0</v>
      </c>
      <c r="GO11">
        <v>0</v>
      </c>
      <c r="GQ11">
        <v>560.22</v>
      </c>
      <c r="GS11">
        <v>0</v>
      </c>
      <c r="GU11">
        <v>0</v>
      </c>
      <c r="GW11">
        <v>26.92</v>
      </c>
      <c r="GY11">
        <v>0</v>
      </c>
      <c r="HA11">
        <v>0</v>
      </c>
      <c r="HC11">
        <v>0</v>
      </c>
      <c r="HE11">
        <v>0</v>
      </c>
      <c r="HG11">
        <v>0</v>
      </c>
      <c r="HI11">
        <v>509.3</v>
      </c>
      <c r="HJ11">
        <v>0</v>
      </c>
      <c r="HL11">
        <v>-421.17</v>
      </c>
      <c r="HN11">
        <v>-53.33</v>
      </c>
      <c r="HP11">
        <v>0</v>
      </c>
      <c r="HR11">
        <v>0</v>
      </c>
      <c r="HS11">
        <v>0</v>
      </c>
      <c r="HU11">
        <v>6801.14</v>
      </c>
      <c r="HW11">
        <v>0</v>
      </c>
      <c r="HY11">
        <v>6801.14</v>
      </c>
      <c r="IA11">
        <v>0</v>
      </c>
    </row>
    <row r="12" spans="2:235" x14ac:dyDescent="0.3">
      <c r="B12" s="58" t="s">
        <v>1322</v>
      </c>
      <c r="D12">
        <v>3159.27</v>
      </c>
      <c r="F12">
        <v>9962.49</v>
      </c>
      <c r="J12">
        <v>3095.22</v>
      </c>
      <c r="L12">
        <v>0</v>
      </c>
      <c r="N12">
        <v>251.56</v>
      </c>
      <c r="R12">
        <v>3095.22</v>
      </c>
      <c r="T12">
        <v>0</v>
      </c>
      <c r="V12">
        <v>251.56</v>
      </c>
      <c r="X12">
        <v>4696.6400000000003</v>
      </c>
      <c r="Y12">
        <v>0</v>
      </c>
      <c r="AB12">
        <v>0</v>
      </c>
      <c r="AD12">
        <v>251.56</v>
      </c>
      <c r="AF12">
        <v>0</v>
      </c>
      <c r="AI12">
        <v>0</v>
      </c>
      <c r="AN12">
        <v>3159.27</v>
      </c>
      <c r="AR12">
        <v>3159.27</v>
      </c>
      <c r="AV12">
        <v>3159.27</v>
      </c>
      <c r="AW12">
        <v>0</v>
      </c>
      <c r="BA12">
        <v>3159.27</v>
      </c>
      <c r="BE12">
        <v>3159.27</v>
      </c>
      <c r="BG12">
        <v>0</v>
      </c>
      <c r="BL12">
        <v>0</v>
      </c>
      <c r="BO12">
        <v>3346.78</v>
      </c>
      <c r="BQ12">
        <v>3346.78</v>
      </c>
      <c r="BS12">
        <v>98</v>
      </c>
      <c r="BU12">
        <v>3346.78</v>
      </c>
      <c r="BW12">
        <v>-25.95</v>
      </c>
      <c r="BY12">
        <v>3346.78</v>
      </c>
      <c r="CA12">
        <v>3346.78</v>
      </c>
      <c r="CC12">
        <v>3346.78</v>
      </c>
      <c r="CE12">
        <v>96.68</v>
      </c>
      <c r="CG12">
        <v>294</v>
      </c>
      <c r="CI12">
        <v>87.11</v>
      </c>
      <c r="CK12">
        <v>3095.22</v>
      </c>
      <c r="CM12">
        <v>251.56</v>
      </c>
      <c r="CO12">
        <v>8424</v>
      </c>
      <c r="CQ12">
        <v>54</v>
      </c>
      <c r="CS12">
        <v>292.54000000000002</v>
      </c>
      <c r="CU12">
        <v>208.35</v>
      </c>
      <c r="CW12">
        <v>208.35</v>
      </c>
      <c r="CY12">
        <v>500</v>
      </c>
      <c r="DA12">
        <v>293</v>
      </c>
      <c r="DC12">
        <v>234.27</v>
      </c>
      <c r="DD12">
        <v>0</v>
      </c>
      <c r="DE12">
        <v>16.66</v>
      </c>
      <c r="DF12">
        <v>0</v>
      </c>
      <c r="DG12">
        <v>0</v>
      </c>
      <c r="DH12">
        <v>0</v>
      </c>
      <c r="DI12">
        <v>14859.74</v>
      </c>
      <c r="DM12">
        <v>173.35</v>
      </c>
      <c r="DO12">
        <v>0</v>
      </c>
      <c r="DQ12">
        <v>102</v>
      </c>
      <c r="DS12">
        <v>275.35000000000002</v>
      </c>
      <c r="DU12">
        <v>0</v>
      </c>
      <c r="DW12">
        <v>51</v>
      </c>
      <c r="EA12">
        <v>3159.27</v>
      </c>
      <c r="EB12">
        <v>55</v>
      </c>
      <c r="ED12">
        <v>0</v>
      </c>
      <c r="EE12">
        <v>0</v>
      </c>
      <c r="EF12">
        <v>0</v>
      </c>
      <c r="EG12">
        <v>0</v>
      </c>
      <c r="EI12">
        <v>0</v>
      </c>
      <c r="EK12">
        <v>0</v>
      </c>
      <c r="EM12">
        <v>0</v>
      </c>
      <c r="EN12">
        <v>0</v>
      </c>
      <c r="EP12">
        <v>0</v>
      </c>
      <c r="EQ12">
        <v>0</v>
      </c>
      <c r="ER12">
        <v>0</v>
      </c>
      <c r="ES12">
        <v>0</v>
      </c>
      <c r="ET12">
        <v>0</v>
      </c>
      <c r="EU12">
        <v>0</v>
      </c>
      <c r="EV12">
        <v>-9.2100000000000009</v>
      </c>
      <c r="EW12">
        <v>0</v>
      </c>
      <c r="EX12">
        <v>0</v>
      </c>
      <c r="EY12">
        <v>462.66</v>
      </c>
      <c r="EZ12">
        <v>-54.84</v>
      </c>
      <c r="FA12">
        <v>-54.84</v>
      </c>
      <c r="FB12">
        <v>0</v>
      </c>
      <c r="FC12">
        <v>0</v>
      </c>
      <c r="FE12">
        <v>196.56</v>
      </c>
      <c r="FG12">
        <v>252.72</v>
      </c>
      <c r="FI12">
        <v>8.41</v>
      </c>
      <c r="FK12">
        <v>11.23</v>
      </c>
      <c r="FM12">
        <v>0</v>
      </c>
      <c r="FO12">
        <v>47.39</v>
      </c>
      <c r="FQ12">
        <v>7.11</v>
      </c>
      <c r="FS12">
        <v>9.49</v>
      </c>
      <c r="FU12">
        <v>0</v>
      </c>
      <c r="FW12">
        <v>0</v>
      </c>
      <c r="FY12">
        <v>0</v>
      </c>
      <c r="GA12">
        <v>0</v>
      </c>
      <c r="GC12">
        <v>252.02</v>
      </c>
      <c r="GE12">
        <v>0</v>
      </c>
      <c r="GG12">
        <v>0</v>
      </c>
      <c r="GI12">
        <v>0</v>
      </c>
      <c r="GK12">
        <v>18.079999999999998</v>
      </c>
      <c r="GM12">
        <v>0</v>
      </c>
      <c r="GO12">
        <v>0</v>
      </c>
      <c r="GQ12">
        <v>257.69</v>
      </c>
      <c r="GS12">
        <v>0</v>
      </c>
      <c r="GU12">
        <v>0</v>
      </c>
      <c r="GW12">
        <v>12.38</v>
      </c>
      <c r="GY12">
        <v>0</v>
      </c>
      <c r="HA12">
        <v>0</v>
      </c>
      <c r="HC12">
        <v>0</v>
      </c>
      <c r="HE12">
        <v>0</v>
      </c>
      <c r="HG12">
        <v>0</v>
      </c>
      <c r="HI12">
        <v>234.27</v>
      </c>
      <c r="HJ12">
        <v>0</v>
      </c>
      <c r="HL12">
        <v>-5</v>
      </c>
      <c r="HN12">
        <v>-20.95</v>
      </c>
      <c r="HP12">
        <v>0</v>
      </c>
      <c r="HR12">
        <v>0</v>
      </c>
      <c r="HS12">
        <v>0</v>
      </c>
      <c r="HU12">
        <v>3320.83</v>
      </c>
      <c r="HW12">
        <v>0</v>
      </c>
      <c r="HY12">
        <v>3320.83</v>
      </c>
      <c r="IA12">
        <v>0</v>
      </c>
    </row>
    <row r="13" spans="2:235" x14ac:dyDescent="0.3">
      <c r="B13" s="58" t="s">
        <v>1323</v>
      </c>
      <c r="D13">
        <v>14600</v>
      </c>
      <c r="F13">
        <v>27673.89</v>
      </c>
      <c r="J13">
        <v>17697.97</v>
      </c>
      <c r="L13">
        <v>0</v>
      </c>
      <c r="N13">
        <v>1078.18</v>
      </c>
      <c r="R13">
        <v>17697.97</v>
      </c>
      <c r="T13">
        <v>0</v>
      </c>
      <c r="V13">
        <v>1078.18</v>
      </c>
      <c r="X13">
        <v>21534.5</v>
      </c>
      <c r="Y13">
        <v>0</v>
      </c>
      <c r="AB13">
        <v>0</v>
      </c>
      <c r="AD13">
        <v>1078.18</v>
      </c>
      <c r="AH13">
        <v>60</v>
      </c>
      <c r="AI13">
        <v>0</v>
      </c>
      <c r="AN13">
        <v>14600</v>
      </c>
      <c r="AR13">
        <v>14880.8</v>
      </c>
      <c r="AV13">
        <v>14693.6</v>
      </c>
      <c r="AW13">
        <v>0</v>
      </c>
      <c r="BA13">
        <v>14600</v>
      </c>
      <c r="BE13">
        <v>14693.6</v>
      </c>
      <c r="BG13">
        <v>0</v>
      </c>
      <c r="BL13">
        <v>18776.150000000001</v>
      </c>
      <c r="BO13">
        <v>0</v>
      </c>
      <c r="BQ13">
        <v>18776.150000000001</v>
      </c>
      <c r="BS13">
        <v>88</v>
      </c>
      <c r="BU13">
        <v>18776.150000000001</v>
      </c>
      <c r="BW13">
        <v>-5730.08</v>
      </c>
      <c r="BY13">
        <v>18776.150000000001</v>
      </c>
      <c r="CA13">
        <v>18776.150000000001</v>
      </c>
      <c r="CC13">
        <v>18776.150000000001</v>
      </c>
      <c r="CE13">
        <v>86.68</v>
      </c>
      <c r="CG13">
        <v>645.6</v>
      </c>
      <c r="CI13">
        <v>1053.51</v>
      </c>
      <c r="CK13">
        <v>17697.97</v>
      </c>
      <c r="CM13">
        <v>1078.18</v>
      </c>
      <c r="CO13">
        <v>14600</v>
      </c>
      <c r="CQ13">
        <v>93.6</v>
      </c>
      <c r="CS13">
        <v>636</v>
      </c>
      <c r="CU13">
        <v>407.69</v>
      </c>
      <c r="CW13">
        <v>400</v>
      </c>
      <c r="CY13">
        <v>400</v>
      </c>
      <c r="DA13">
        <v>636</v>
      </c>
      <c r="DC13">
        <v>1314.33</v>
      </c>
      <c r="DD13">
        <v>0</v>
      </c>
      <c r="DE13">
        <v>98.16</v>
      </c>
      <c r="DF13">
        <v>0</v>
      </c>
      <c r="DG13">
        <v>98.16</v>
      </c>
      <c r="DH13">
        <v>0</v>
      </c>
      <c r="DI13">
        <v>90193.29</v>
      </c>
      <c r="DM13">
        <v>74.040000000000006</v>
      </c>
      <c r="DO13">
        <v>0</v>
      </c>
      <c r="DQ13">
        <v>432</v>
      </c>
      <c r="DS13">
        <v>506.04</v>
      </c>
      <c r="DU13">
        <v>0</v>
      </c>
      <c r="DW13">
        <v>144</v>
      </c>
      <c r="EA13">
        <v>14600</v>
      </c>
      <c r="EB13">
        <v>0</v>
      </c>
      <c r="ED13">
        <v>187.2</v>
      </c>
      <c r="EE13">
        <v>93.6</v>
      </c>
      <c r="EF13">
        <v>0</v>
      </c>
      <c r="EG13">
        <v>0</v>
      </c>
      <c r="EI13">
        <v>60</v>
      </c>
      <c r="EK13">
        <v>0</v>
      </c>
      <c r="EM13">
        <v>0</v>
      </c>
      <c r="EN13">
        <v>0</v>
      </c>
      <c r="EP13">
        <v>0</v>
      </c>
      <c r="EQ13">
        <v>-200</v>
      </c>
      <c r="ER13">
        <v>0</v>
      </c>
      <c r="ES13">
        <v>3636.44</v>
      </c>
      <c r="ET13">
        <v>3836.44</v>
      </c>
      <c r="EU13">
        <v>45</v>
      </c>
      <c r="EV13">
        <v>-48.48</v>
      </c>
      <c r="EW13">
        <v>0</v>
      </c>
      <c r="EX13">
        <v>0</v>
      </c>
      <c r="EY13">
        <v>2405.4299999999998</v>
      </c>
      <c r="EZ13">
        <v>-628.59</v>
      </c>
      <c r="FA13">
        <v>-628.59</v>
      </c>
      <c r="FB13">
        <v>0</v>
      </c>
      <c r="FC13">
        <v>0</v>
      </c>
      <c r="FE13">
        <v>890.98</v>
      </c>
      <c r="FG13">
        <v>1190.47</v>
      </c>
      <c r="FI13">
        <v>44.92</v>
      </c>
      <c r="FK13">
        <v>59.9</v>
      </c>
      <c r="FM13">
        <v>0</v>
      </c>
      <c r="FO13">
        <v>220.4</v>
      </c>
      <c r="FQ13">
        <v>33.049999999999997</v>
      </c>
      <c r="FS13">
        <v>44.08</v>
      </c>
      <c r="FU13">
        <v>0</v>
      </c>
      <c r="FW13">
        <v>0</v>
      </c>
      <c r="FY13">
        <v>0</v>
      </c>
      <c r="GA13">
        <v>0</v>
      </c>
      <c r="GC13">
        <v>1413.84</v>
      </c>
      <c r="GE13">
        <v>0</v>
      </c>
      <c r="GG13">
        <v>0</v>
      </c>
      <c r="GI13">
        <v>0</v>
      </c>
      <c r="GK13">
        <v>101.39</v>
      </c>
      <c r="GM13">
        <v>0</v>
      </c>
      <c r="GO13">
        <v>506.96</v>
      </c>
      <c r="GQ13">
        <v>0</v>
      </c>
      <c r="GS13">
        <v>0</v>
      </c>
      <c r="GU13">
        <v>0</v>
      </c>
      <c r="GW13">
        <v>69.47</v>
      </c>
      <c r="GY13">
        <v>0</v>
      </c>
      <c r="HA13">
        <v>0</v>
      </c>
      <c r="HC13">
        <v>0</v>
      </c>
      <c r="HE13">
        <v>0</v>
      </c>
      <c r="HG13">
        <v>0</v>
      </c>
      <c r="HI13">
        <v>1314.33</v>
      </c>
      <c r="HJ13">
        <v>0</v>
      </c>
      <c r="HL13">
        <v>-5200.91</v>
      </c>
      <c r="HN13">
        <v>-529.16999999999996</v>
      </c>
      <c r="HP13">
        <v>0</v>
      </c>
      <c r="HR13">
        <v>0</v>
      </c>
      <c r="HS13">
        <v>0</v>
      </c>
      <c r="HU13">
        <v>9224.6299999999992</v>
      </c>
      <c r="HW13">
        <v>0</v>
      </c>
      <c r="HY13">
        <v>9224.6299999999992</v>
      </c>
      <c r="IA13">
        <v>0</v>
      </c>
    </row>
    <row r="14" spans="2:235" x14ac:dyDescent="0.3">
      <c r="B14" s="58" t="s">
        <v>1324</v>
      </c>
      <c r="D14">
        <v>512.71</v>
      </c>
      <c r="F14">
        <v>1190.1600000000001</v>
      </c>
      <c r="H14">
        <v>0</v>
      </c>
      <c r="J14">
        <v>510.75</v>
      </c>
      <c r="L14">
        <v>0</v>
      </c>
      <c r="N14">
        <v>41.01</v>
      </c>
      <c r="R14">
        <v>510.75</v>
      </c>
      <c r="T14">
        <v>0</v>
      </c>
      <c r="V14">
        <v>41.01</v>
      </c>
      <c r="X14">
        <v>808.51</v>
      </c>
      <c r="Y14">
        <v>0</v>
      </c>
      <c r="AB14">
        <v>0</v>
      </c>
      <c r="AD14">
        <v>41.01</v>
      </c>
      <c r="AF14">
        <v>0</v>
      </c>
      <c r="AI14">
        <v>0</v>
      </c>
      <c r="AL14">
        <v>0</v>
      </c>
      <c r="AN14">
        <v>512.71</v>
      </c>
      <c r="AP14">
        <v>0</v>
      </c>
      <c r="AR14">
        <v>512.71</v>
      </c>
      <c r="AT14">
        <v>0</v>
      </c>
      <c r="AV14">
        <v>512.71</v>
      </c>
      <c r="AW14">
        <v>0</v>
      </c>
      <c r="AY14">
        <v>0</v>
      </c>
      <c r="BA14">
        <v>512.71</v>
      </c>
      <c r="BC14">
        <v>0</v>
      </c>
      <c r="BE14">
        <v>512.71</v>
      </c>
      <c r="BG14">
        <v>0</v>
      </c>
      <c r="BL14">
        <v>551.76</v>
      </c>
      <c r="BO14">
        <v>0</v>
      </c>
      <c r="BQ14">
        <v>551.76</v>
      </c>
      <c r="BS14">
        <v>15</v>
      </c>
      <c r="BU14">
        <v>551.76</v>
      </c>
      <c r="BW14">
        <v>-202.04</v>
      </c>
      <c r="BY14">
        <v>551.76</v>
      </c>
      <c r="CA14">
        <v>551.76</v>
      </c>
      <c r="CC14">
        <v>551.76</v>
      </c>
      <c r="CE14">
        <v>65.010000000000005</v>
      </c>
      <c r="CG14">
        <v>79</v>
      </c>
      <c r="CI14">
        <v>0</v>
      </c>
      <c r="CK14">
        <v>510.75</v>
      </c>
      <c r="CM14">
        <v>41.01</v>
      </c>
      <c r="CO14">
        <v>4043.6</v>
      </c>
      <c r="CQ14">
        <v>25.96</v>
      </c>
      <c r="CS14">
        <v>79</v>
      </c>
      <c r="CU14">
        <v>50.64</v>
      </c>
      <c r="CW14">
        <v>0</v>
      </c>
      <c r="CY14">
        <v>0</v>
      </c>
      <c r="DA14">
        <v>79</v>
      </c>
      <c r="DC14">
        <v>38.619999999999997</v>
      </c>
      <c r="DD14">
        <v>0</v>
      </c>
      <c r="DE14">
        <v>74.2</v>
      </c>
      <c r="DF14">
        <v>0</v>
      </c>
      <c r="DG14">
        <v>74.2</v>
      </c>
      <c r="DH14">
        <v>0</v>
      </c>
      <c r="DI14">
        <v>1103.52</v>
      </c>
      <c r="DM14">
        <v>15.78</v>
      </c>
      <c r="DO14">
        <v>0</v>
      </c>
      <c r="DS14">
        <v>15.78</v>
      </c>
      <c r="DU14">
        <v>0</v>
      </c>
      <c r="DY14">
        <v>0</v>
      </c>
      <c r="EA14">
        <v>512.71</v>
      </c>
      <c r="EB14">
        <v>0</v>
      </c>
      <c r="ED14">
        <v>0</v>
      </c>
      <c r="EE14">
        <v>0</v>
      </c>
      <c r="EF14">
        <v>0</v>
      </c>
      <c r="EG14">
        <v>0</v>
      </c>
      <c r="EI14">
        <v>0</v>
      </c>
      <c r="EK14">
        <v>0</v>
      </c>
      <c r="EM14">
        <v>0</v>
      </c>
      <c r="EN14">
        <v>47</v>
      </c>
      <c r="EP14">
        <v>0</v>
      </c>
      <c r="EQ14">
        <v>0</v>
      </c>
      <c r="ER14">
        <v>0</v>
      </c>
      <c r="ES14">
        <v>0</v>
      </c>
      <c r="ET14">
        <v>0</v>
      </c>
      <c r="EU14">
        <v>0</v>
      </c>
      <c r="EV14">
        <v>-1.96</v>
      </c>
      <c r="EW14">
        <v>0</v>
      </c>
      <c r="EX14">
        <v>0</v>
      </c>
      <c r="EY14">
        <v>100.02</v>
      </c>
      <c r="EZ14">
        <v>0</v>
      </c>
      <c r="FA14">
        <v>0</v>
      </c>
      <c r="FB14">
        <v>0</v>
      </c>
      <c r="FC14">
        <v>0</v>
      </c>
      <c r="FE14">
        <v>41.01</v>
      </c>
      <c r="FG14">
        <v>41.01</v>
      </c>
      <c r="FI14">
        <v>0</v>
      </c>
      <c r="FK14">
        <v>0.01</v>
      </c>
      <c r="FM14">
        <v>0</v>
      </c>
      <c r="FO14">
        <v>7.69</v>
      </c>
      <c r="FQ14">
        <v>1.1599999999999999</v>
      </c>
      <c r="FS14">
        <v>1.53</v>
      </c>
      <c r="FU14">
        <v>0</v>
      </c>
      <c r="FW14">
        <v>0</v>
      </c>
      <c r="FY14">
        <v>0</v>
      </c>
      <c r="GA14">
        <v>0</v>
      </c>
      <c r="GC14">
        <v>41.55</v>
      </c>
      <c r="GE14">
        <v>0</v>
      </c>
      <c r="GG14">
        <v>0</v>
      </c>
      <c r="GI14">
        <v>0</v>
      </c>
      <c r="GK14">
        <v>2.98</v>
      </c>
      <c r="GM14">
        <v>0</v>
      </c>
      <c r="GO14">
        <v>14.89</v>
      </c>
      <c r="GQ14">
        <v>0</v>
      </c>
      <c r="GS14">
        <v>0</v>
      </c>
      <c r="GU14">
        <v>0</v>
      </c>
      <c r="GW14">
        <v>2.04</v>
      </c>
      <c r="GY14">
        <v>0</v>
      </c>
      <c r="HA14">
        <v>0</v>
      </c>
      <c r="HC14">
        <v>0</v>
      </c>
      <c r="HE14">
        <v>0</v>
      </c>
      <c r="HG14">
        <v>0</v>
      </c>
      <c r="HI14">
        <v>38.619999999999997</v>
      </c>
      <c r="HJ14">
        <v>0</v>
      </c>
      <c r="HL14">
        <v>-186.83</v>
      </c>
      <c r="HN14">
        <v>-15.21</v>
      </c>
      <c r="HP14">
        <v>0</v>
      </c>
      <c r="HR14">
        <v>0</v>
      </c>
      <c r="HS14">
        <v>0</v>
      </c>
      <c r="HU14">
        <v>396.72</v>
      </c>
      <c r="HW14">
        <v>0</v>
      </c>
      <c r="HY14">
        <v>396.72</v>
      </c>
      <c r="IA14">
        <v>0</v>
      </c>
    </row>
    <row r="15" spans="2:235" x14ac:dyDescent="0.3">
      <c r="B15" s="58" t="s">
        <v>1325</v>
      </c>
      <c r="D15">
        <v>0</v>
      </c>
      <c r="F15">
        <v>756.36</v>
      </c>
      <c r="J15">
        <v>398.8</v>
      </c>
      <c r="L15">
        <v>0</v>
      </c>
      <c r="N15">
        <v>0</v>
      </c>
      <c r="R15">
        <v>398.8</v>
      </c>
      <c r="T15">
        <v>0</v>
      </c>
      <c r="V15">
        <v>0</v>
      </c>
      <c r="X15">
        <v>427.91</v>
      </c>
      <c r="Y15">
        <v>0</v>
      </c>
      <c r="AB15">
        <v>0</v>
      </c>
      <c r="AD15">
        <v>0</v>
      </c>
      <c r="AF15">
        <v>0</v>
      </c>
      <c r="AI15">
        <v>0</v>
      </c>
      <c r="AN15">
        <v>0</v>
      </c>
      <c r="AR15">
        <v>0</v>
      </c>
      <c r="AV15">
        <v>0</v>
      </c>
      <c r="AW15">
        <v>400</v>
      </c>
      <c r="BA15">
        <v>0</v>
      </c>
      <c r="BE15">
        <v>0</v>
      </c>
      <c r="BG15">
        <v>0</v>
      </c>
      <c r="BJ15">
        <v>0</v>
      </c>
      <c r="BM15">
        <v>0</v>
      </c>
      <c r="BQ15">
        <v>398.8</v>
      </c>
      <c r="BS15">
        <v>88</v>
      </c>
      <c r="BU15">
        <v>398.8</v>
      </c>
      <c r="BW15">
        <v>-146.68</v>
      </c>
      <c r="BY15">
        <v>398.8</v>
      </c>
      <c r="CA15">
        <v>0</v>
      </c>
      <c r="CC15">
        <v>0</v>
      </c>
      <c r="CE15">
        <v>86.68</v>
      </c>
      <c r="CG15">
        <v>648.6</v>
      </c>
      <c r="CI15">
        <v>0</v>
      </c>
      <c r="CK15">
        <v>398.8</v>
      </c>
      <c r="CM15">
        <v>0</v>
      </c>
      <c r="CO15">
        <v>0</v>
      </c>
      <c r="CQ15">
        <v>0</v>
      </c>
      <c r="CS15">
        <v>639</v>
      </c>
      <c r="CU15">
        <v>409.62</v>
      </c>
      <c r="CW15">
        <v>400</v>
      </c>
      <c r="CY15">
        <v>400</v>
      </c>
      <c r="DA15">
        <v>639</v>
      </c>
      <c r="DC15">
        <v>27.91</v>
      </c>
      <c r="DD15">
        <v>0</v>
      </c>
      <c r="DE15">
        <v>74.2</v>
      </c>
      <c r="DF15">
        <v>0</v>
      </c>
      <c r="DG15">
        <v>74.2</v>
      </c>
      <c r="DH15">
        <v>0</v>
      </c>
      <c r="DI15">
        <v>1992.8</v>
      </c>
      <c r="DM15">
        <v>220.12</v>
      </c>
      <c r="DO15">
        <v>0</v>
      </c>
      <c r="DQ15">
        <v>288</v>
      </c>
      <c r="DS15">
        <v>508.12</v>
      </c>
      <c r="DU15">
        <v>0</v>
      </c>
      <c r="DW15">
        <v>172.8</v>
      </c>
      <c r="EA15">
        <v>0</v>
      </c>
      <c r="EB15">
        <v>0</v>
      </c>
      <c r="ED15">
        <v>0</v>
      </c>
      <c r="EE15">
        <v>0</v>
      </c>
      <c r="EF15">
        <v>0</v>
      </c>
      <c r="EG15">
        <v>0</v>
      </c>
      <c r="EI15">
        <v>0</v>
      </c>
      <c r="EK15">
        <v>0</v>
      </c>
      <c r="EM15">
        <v>0</v>
      </c>
      <c r="EN15">
        <v>0</v>
      </c>
      <c r="EP15">
        <v>0</v>
      </c>
      <c r="EQ15">
        <v>0</v>
      </c>
      <c r="ER15">
        <v>0</v>
      </c>
      <c r="ES15">
        <v>0</v>
      </c>
      <c r="ET15">
        <v>0</v>
      </c>
      <c r="EU15">
        <v>0</v>
      </c>
      <c r="EV15">
        <v>-1.2</v>
      </c>
      <c r="EW15">
        <v>0</v>
      </c>
      <c r="EX15">
        <v>0</v>
      </c>
      <c r="EY15">
        <v>0</v>
      </c>
      <c r="EZ15">
        <v>0</v>
      </c>
      <c r="FA15">
        <v>0</v>
      </c>
      <c r="FB15">
        <v>0</v>
      </c>
      <c r="FC15">
        <v>0</v>
      </c>
      <c r="FE15">
        <v>0</v>
      </c>
      <c r="FG15">
        <v>0</v>
      </c>
      <c r="FI15">
        <v>0</v>
      </c>
      <c r="FK15">
        <v>0</v>
      </c>
      <c r="FM15">
        <v>0</v>
      </c>
      <c r="FO15">
        <v>0</v>
      </c>
      <c r="FQ15">
        <v>0</v>
      </c>
      <c r="FS15">
        <v>0</v>
      </c>
      <c r="FU15">
        <v>0</v>
      </c>
      <c r="FW15">
        <v>0</v>
      </c>
      <c r="FY15">
        <v>0</v>
      </c>
      <c r="GA15">
        <v>0</v>
      </c>
      <c r="GC15">
        <v>0</v>
      </c>
      <c r="GK15">
        <v>0</v>
      </c>
      <c r="GO15">
        <v>0</v>
      </c>
      <c r="GQ15">
        <v>0</v>
      </c>
      <c r="GW15">
        <v>0</v>
      </c>
      <c r="HA15">
        <v>0</v>
      </c>
      <c r="HC15">
        <v>0</v>
      </c>
      <c r="HE15">
        <v>0</v>
      </c>
      <c r="HG15">
        <v>0</v>
      </c>
      <c r="HI15">
        <v>27.91</v>
      </c>
      <c r="HJ15">
        <v>0</v>
      </c>
      <c r="HL15">
        <v>-146.68</v>
      </c>
      <c r="HN15">
        <v>0</v>
      </c>
      <c r="HP15">
        <v>0</v>
      </c>
      <c r="HR15">
        <v>0</v>
      </c>
      <c r="HS15">
        <v>0</v>
      </c>
      <c r="HU15">
        <v>252.12</v>
      </c>
      <c r="HW15">
        <v>0</v>
      </c>
      <c r="HY15">
        <v>252.12</v>
      </c>
      <c r="IA15">
        <v>0</v>
      </c>
    </row>
    <row r="16" spans="2:235" x14ac:dyDescent="0.3">
      <c r="B16" s="58" t="s">
        <v>1326</v>
      </c>
      <c r="D16">
        <v>4950</v>
      </c>
      <c r="F16">
        <v>12924.9</v>
      </c>
      <c r="J16">
        <v>7289.68</v>
      </c>
      <c r="L16">
        <v>0</v>
      </c>
      <c r="N16">
        <v>297.83999999999997</v>
      </c>
      <c r="R16">
        <v>7289.68</v>
      </c>
      <c r="T16">
        <v>0</v>
      </c>
      <c r="V16">
        <v>297.83999999999997</v>
      </c>
      <c r="X16">
        <v>8330.67</v>
      </c>
      <c r="Y16">
        <v>150</v>
      </c>
      <c r="AB16">
        <v>0</v>
      </c>
      <c r="AD16">
        <v>297.83999999999997</v>
      </c>
      <c r="AF16">
        <v>0</v>
      </c>
      <c r="AI16">
        <v>0</v>
      </c>
      <c r="AN16">
        <v>4950</v>
      </c>
      <c r="AR16">
        <v>5373</v>
      </c>
      <c r="AV16">
        <v>5373</v>
      </c>
      <c r="AW16">
        <v>0</v>
      </c>
      <c r="BA16">
        <v>4950</v>
      </c>
      <c r="BE16">
        <v>5373</v>
      </c>
      <c r="BG16">
        <v>0</v>
      </c>
      <c r="BL16">
        <v>7587.52</v>
      </c>
      <c r="BO16">
        <v>0</v>
      </c>
      <c r="BQ16">
        <v>7587.52</v>
      </c>
      <c r="BS16">
        <v>52</v>
      </c>
      <c r="BU16">
        <v>7587.52</v>
      </c>
      <c r="BW16">
        <v>-1224.94</v>
      </c>
      <c r="BY16">
        <v>7587.52</v>
      </c>
      <c r="CA16">
        <v>7587.52</v>
      </c>
      <c r="CC16">
        <v>7587.52</v>
      </c>
      <c r="CE16">
        <v>65.010000000000005</v>
      </c>
      <c r="CG16">
        <v>254</v>
      </c>
      <c r="CI16">
        <v>1007.92</v>
      </c>
      <c r="CK16">
        <v>7289.68</v>
      </c>
      <c r="CM16">
        <v>297.83999999999997</v>
      </c>
      <c r="CO16">
        <v>9900</v>
      </c>
      <c r="CQ16">
        <v>63.45</v>
      </c>
      <c r="CS16">
        <v>254</v>
      </c>
      <c r="CU16">
        <v>162.82</v>
      </c>
      <c r="CW16">
        <v>150</v>
      </c>
      <c r="CY16">
        <v>240</v>
      </c>
      <c r="DA16">
        <v>254</v>
      </c>
      <c r="DC16">
        <v>531.13</v>
      </c>
      <c r="DD16">
        <v>0</v>
      </c>
      <c r="DE16">
        <v>80.819999999999993</v>
      </c>
      <c r="DF16">
        <v>0</v>
      </c>
      <c r="DG16">
        <v>80.819999999999993</v>
      </c>
      <c r="DH16">
        <v>0</v>
      </c>
      <c r="DI16">
        <v>47405.13</v>
      </c>
      <c r="DM16">
        <v>65.430000000000007</v>
      </c>
      <c r="DO16">
        <v>0</v>
      </c>
      <c r="DQ16">
        <v>108</v>
      </c>
      <c r="DS16">
        <v>173.43</v>
      </c>
      <c r="DU16">
        <v>0</v>
      </c>
      <c r="DW16">
        <v>54</v>
      </c>
      <c r="EA16">
        <v>4950</v>
      </c>
      <c r="EB16">
        <v>0</v>
      </c>
      <c r="ED16">
        <v>0</v>
      </c>
      <c r="EE16">
        <v>423</v>
      </c>
      <c r="EF16">
        <v>0</v>
      </c>
      <c r="EG16">
        <v>0</v>
      </c>
      <c r="EI16">
        <v>0</v>
      </c>
      <c r="EK16">
        <v>0</v>
      </c>
      <c r="EM16">
        <v>0</v>
      </c>
      <c r="EN16">
        <v>30</v>
      </c>
      <c r="EP16">
        <v>0</v>
      </c>
      <c r="EQ16">
        <v>0</v>
      </c>
      <c r="ER16">
        <v>0</v>
      </c>
      <c r="ES16">
        <v>2084.2800000000002</v>
      </c>
      <c r="ET16">
        <v>2084.2800000000002</v>
      </c>
      <c r="EU16">
        <v>0</v>
      </c>
      <c r="EV16">
        <v>-23.28</v>
      </c>
      <c r="EW16">
        <v>0</v>
      </c>
      <c r="EX16">
        <v>0</v>
      </c>
      <c r="EY16">
        <v>1185.18</v>
      </c>
      <c r="EZ16">
        <v>-294.32</v>
      </c>
      <c r="FA16">
        <v>-294.32</v>
      </c>
      <c r="FB16">
        <v>0</v>
      </c>
      <c r="FC16">
        <v>0</v>
      </c>
      <c r="FE16">
        <v>297.83999999999997</v>
      </c>
      <c r="FG16">
        <v>429.84</v>
      </c>
      <c r="FI16">
        <v>19.8</v>
      </c>
      <c r="FK16">
        <v>26.4</v>
      </c>
      <c r="FM16">
        <v>0</v>
      </c>
      <c r="FO16">
        <v>80.599999999999994</v>
      </c>
      <c r="FQ16">
        <v>12.09</v>
      </c>
      <c r="FS16">
        <v>16.12</v>
      </c>
      <c r="FU16">
        <v>0</v>
      </c>
      <c r="FW16">
        <v>0</v>
      </c>
      <c r="FY16">
        <v>0</v>
      </c>
      <c r="GA16">
        <v>0</v>
      </c>
      <c r="GC16">
        <v>571.34</v>
      </c>
      <c r="GE16">
        <v>0</v>
      </c>
      <c r="GG16">
        <v>0</v>
      </c>
      <c r="GI16">
        <v>0</v>
      </c>
      <c r="GK16">
        <v>40.97</v>
      </c>
      <c r="GM16">
        <v>0</v>
      </c>
      <c r="GO16">
        <v>204.86</v>
      </c>
      <c r="GQ16">
        <v>0</v>
      </c>
      <c r="GS16">
        <v>0</v>
      </c>
      <c r="GU16">
        <v>0</v>
      </c>
      <c r="GW16">
        <v>28.07</v>
      </c>
      <c r="GY16">
        <v>0</v>
      </c>
      <c r="HA16">
        <v>0</v>
      </c>
      <c r="HC16">
        <v>0</v>
      </c>
      <c r="HE16">
        <v>0</v>
      </c>
      <c r="HG16">
        <v>0</v>
      </c>
      <c r="HI16">
        <v>531.13</v>
      </c>
      <c r="HJ16">
        <v>0</v>
      </c>
      <c r="HL16">
        <v>-1104.58</v>
      </c>
      <c r="HN16">
        <v>-120.36</v>
      </c>
      <c r="HP16">
        <v>0</v>
      </c>
      <c r="HR16">
        <v>0</v>
      </c>
      <c r="HS16">
        <v>0</v>
      </c>
      <c r="HU16">
        <v>4308.3</v>
      </c>
      <c r="HW16">
        <v>0</v>
      </c>
      <c r="HY16">
        <v>4308.3</v>
      </c>
      <c r="IA16">
        <v>0</v>
      </c>
    </row>
    <row r="17" spans="2:235" x14ac:dyDescent="0.3">
      <c r="B17" s="58" t="s">
        <v>1318</v>
      </c>
      <c r="C17">
        <v>12987</v>
      </c>
      <c r="D17">
        <v>6660</v>
      </c>
      <c r="E17">
        <v>37492.86</v>
      </c>
      <c r="F17">
        <v>27118.71</v>
      </c>
      <c r="I17">
        <v>12987</v>
      </c>
      <c r="J17">
        <v>7355.71</v>
      </c>
      <c r="K17">
        <v>0</v>
      </c>
      <c r="L17">
        <v>0</v>
      </c>
      <c r="M17">
        <v>612.15</v>
      </c>
      <c r="N17">
        <v>3120.34</v>
      </c>
      <c r="Q17">
        <v>12987</v>
      </c>
      <c r="R17">
        <v>7355.71</v>
      </c>
      <c r="S17">
        <v>0</v>
      </c>
      <c r="T17">
        <v>0</v>
      </c>
      <c r="U17">
        <v>612.15</v>
      </c>
      <c r="V17">
        <v>3120.34</v>
      </c>
      <c r="W17">
        <v>17319.939999999999</v>
      </c>
      <c r="X17">
        <v>12467.13</v>
      </c>
      <c r="Y17">
        <v>0</v>
      </c>
      <c r="Z17">
        <v>0</v>
      </c>
      <c r="AA17">
        <v>0</v>
      </c>
      <c r="AB17">
        <v>0</v>
      </c>
      <c r="AC17">
        <v>612.15</v>
      </c>
      <c r="AD17">
        <v>3120.34</v>
      </c>
      <c r="AE17">
        <v>0</v>
      </c>
      <c r="AF17">
        <v>0</v>
      </c>
      <c r="AI17">
        <v>0</v>
      </c>
      <c r="AM17">
        <v>12987</v>
      </c>
      <c r="AN17">
        <v>6660</v>
      </c>
      <c r="AQ17">
        <v>12987</v>
      </c>
      <c r="AR17">
        <v>6719.3</v>
      </c>
      <c r="AU17">
        <v>12987</v>
      </c>
      <c r="AV17">
        <v>6719.3</v>
      </c>
      <c r="AW17">
        <v>0</v>
      </c>
      <c r="AZ17">
        <v>12987</v>
      </c>
      <c r="BA17">
        <v>6660</v>
      </c>
      <c r="BD17">
        <v>12987</v>
      </c>
      <c r="BE17">
        <v>6719.3</v>
      </c>
      <c r="BF17">
        <v>0</v>
      </c>
      <c r="BG17">
        <v>0</v>
      </c>
      <c r="BH17">
        <v>-75</v>
      </c>
      <c r="BK17">
        <v>0</v>
      </c>
      <c r="BL17">
        <v>0</v>
      </c>
      <c r="BN17">
        <v>13599.15</v>
      </c>
      <c r="BO17">
        <v>10476.049999999999</v>
      </c>
      <c r="BP17">
        <v>13599.15</v>
      </c>
      <c r="BQ17">
        <v>10476.049999999999</v>
      </c>
      <c r="BR17">
        <v>157</v>
      </c>
      <c r="BS17">
        <v>77</v>
      </c>
      <c r="BT17">
        <v>13599.15</v>
      </c>
      <c r="BU17">
        <v>10476.049999999999</v>
      </c>
      <c r="BV17">
        <v>-1026.53</v>
      </c>
      <c r="BW17">
        <v>-674.92</v>
      </c>
      <c r="BX17">
        <v>13599.15</v>
      </c>
      <c r="BY17">
        <v>10476.049999999999</v>
      </c>
      <c r="BZ17">
        <v>13599.15</v>
      </c>
      <c r="CA17">
        <v>10476.049999999999</v>
      </c>
      <c r="CB17">
        <v>13599.15</v>
      </c>
      <c r="CC17">
        <v>10476.049999999999</v>
      </c>
      <c r="CD17">
        <v>260.04000000000002</v>
      </c>
      <c r="CE17">
        <v>130.02000000000001</v>
      </c>
      <c r="CF17">
        <v>1130.4000000000001</v>
      </c>
      <c r="CG17">
        <v>559.4</v>
      </c>
      <c r="CH17">
        <v>1154.76</v>
      </c>
      <c r="CI17">
        <v>889.17</v>
      </c>
      <c r="CJ17">
        <v>12987</v>
      </c>
      <c r="CK17">
        <v>7355.71</v>
      </c>
      <c r="CL17">
        <v>612.15</v>
      </c>
      <c r="CM17">
        <v>3120.34</v>
      </c>
      <c r="CN17">
        <v>22200</v>
      </c>
      <c r="CO17">
        <v>11100</v>
      </c>
      <c r="CP17">
        <v>138.75</v>
      </c>
      <c r="CQ17">
        <v>71.16</v>
      </c>
      <c r="CR17">
        <v>1123.2</v>
      </c>
      <c r="CS17">
        <v>566.6</v>
      </c>
      <c r="CT17">
        <v>702</v>
      </c>
      <c r="CU17">
        <v>363.21</v>
      </c>
      <c r="CV17">
        <v>702</v>
      </c>
      <c r="CW17">
        <v>360</v>
      </c>
      <c r="CX17">
        <v>720</v>
      </c>
      <c r="CY17">
        <v>360</v>
      </c>
      <c r="CZ17">
        <v>1128</v>
      </c>
      <c r="DA17">
        <v>569</v>
      </c>
      <c r="DB17">
        <v>911.13</v>
      </c>
      <c r="DC17">
        <v>733.33</v>
      </c>
      <c r="DD17">
        <v>0</v>
      </c>
      <c r="DE17">
        <v>16.66</v>
      </c>
      <c r="DF17">
        <v>0</v>
      </c>
      <c r="DG17">
        <v>16.66</v>
      </c>
      <c r="DH17">
        <v>0</v>
      </c>
      <c r="DI17">
        <v>38328.18</v>
      </c>
      <c r="DL17">
        <v>3106.44</v>
      </c>
      <c r="DM17">
        <v>409.5</v>
      </c>
      <c r="DN17">
        <v>0</v>
      </c>
      <c r="DO17">
        <v>0</v>
      </c>
      <c r="DQ17">
        <v>129.6</v>
      </c>
      <c r="DR17">
        <v>3106.44</v>
      </c>
      <c r="DS17">
        <v>539.1</v>
      </c>
      <c r="DT17">
        <v>0</v>
      </c>
      <c r="DU17">
        <v>0</v>
      </c>
      <c r="DW17">
        <v>64.8</v>
      </c>
      <c r="DZ17">
        <v>12987</v>
      </c>
      <c r="EA17">
        <v>6660</v>
      </c>
      <c r="EB17">
        <v>2050</v>
      </c>
      <c r="EC17">
        <v>0</v>
      </c>
      <c r="ED17">
        <v>0</v>
      </c>
      <c r="EE17">
        <v>59.3</v>
      </c>
      <c r="EF17">
        <v>0</v>
      </c>
      <c r="EG17">
        <v>0</v>
      </c>
      <c r="EH17">
        <v>0</v>
      </c>
      <c r="EI17">
        <v>0</v>
      </c>
      <c r="EJ17">
        <v>0</v>
      </c>
      <c r="EK17">
        <v>0</v>
      </c>
      <c r="EL17">
        <v>0</v>
      </c>
      <c r="EM17">
        <v>0</v>
      </c>
      <c r="EN17">
        <v>0</v>
      </c>
      <c r="EO17">
        <v>-75</v>
      </c>
      <c r="EP17">
        <v>0</v>
      </c>
      <c r="EQ17">
        <v>0</v>
      </c>
      <c r="ER17">
        <v>0</v>
      </c>
      <c r="ES17">
        <v>761.56</v>
      </c>
      <c r="ET17">
        <v>761.56</v>
      </c>
      <c r="EU17">
        <v>0</v>
      </c>
      <c r="EV17">
        <v>-19.84</v>
      </c>
      <c r="EW17">
        <v>0</v>
      </c>
      <c r="EX17">
        <v>0</v>
      </c>
      <c r="EY17">
        <v>740.66</v>
      </c>
      <c r="EZ17">
        <v>-105.31</v>
      </c>
      <c r="FA17">
        <v>-105.31</v>
      </c>
      <c r="FB17">
        <v>0</v>
      </c>
      <c r="FC17">
        <v>0</v>
      </c>
      <c r="FD17">
        <v>417.36</v>
      </c>
      <c r="FE17">
        <v>1070.3399999999999</v>
      </c>
      <c r="FF17">
        <v>1038.96</v>
      </c>
      <c r="FG17">
        <v>537.54</v>
      </c>
      <c r="FH17">
        <v>93.25</v>
      </c>
      <c r="FI17">
        <v>-79.92</v>
      </c>
      <c r="FJ17">
        <v>124.31</v>
      </c>
      <c r="FK17">
        <v>-106.56</v>
      </c>
      <c r="FL17">
        <v>194.79</v>
      </c>
      <c r="FM17">
        <v>0</v>
      </c>
      <c r="FN17">
        <v>194.79</v>
      </c>
      <c r="FO17">
        <v>100.79</v>
      </c>
      <c r="FP17">
        <v>0.03</v>
      </c>
      <c r="FQ17">
        <v>15.13</v>
      </c>
      <c r="FR17">
        <v>0.01</v>
      </c>
      <c r="FS17">
        <v>20.16</v>
      </c>
      <c r="FT17">
        <v>0</v>
      </c>
      <c r="FU17">
        <v>0</v>
      </c>
      <c r="FV17">
        <v>0</v>
      </c>
      <c r="FW17">
        <v>0</v>
      </c>
      <c r="FX17">
        <v>0</v>
      </c>
      <c r="FY17">
        <v>0</v>
      </c>
      <c r="FZ17">
        <v>0</v>
      </c>
      <c r="GA17">
        <v>0</v>
      </c>
      <c r="GB17">
        <v>988.69</v>
      </c>
      <c r="GC17">
        <v>788.84</v>
      </c>
      <c r="GD17">
        <v>0</v>
      </c>
      <c r="GE17">
        <v>0</v>
      </c>
      <c r="GF17">
        <v>0</v>
      </c>
      <c r="GG17">
        <v>0</v>
      </c>
      <c r="GH17">
        <v>0</v>
      </c>
      <c r="GI17">
        <v>0</v>
      </c>
      <c r="GJ17">
        <v>72.05</v>
      </c>
      <c r="GK17">
        <v>56.55</v>
      </c>
      <c r="GL17">
        <v>0</v>
      </c>
      <c r="GM17">
        <v>0</v>
      </c>
      <c r="GN17">
        <v>0</v>
      </c>
      <c r="GO17">
        <v>0</v>
      </c>
      <c r="GP17">
        <v>1079.74</v>
      </c>
      <c r="GQ17">
        <v>806.66</v>
      </c>
      <c r="GR17">
        <v>0</v>
      </c>
      <c r="GS17">
        <v>0</v>
      </c>
      <c r="GT17">
        <v>0</v>
      </c>
      <c r="GU17">
        <v>0</v>
      </c>
      <c r="GV17">
        <v>47.58</v>
      </c>
      <c r="GW17">
        <v>38.770000000000003</v>
      </c>
      <c r="GX17">
        <v>0</v>
      </c>
      <c r="GY17">
        <v>0</v>
      </c>
      <c r="GZ17">
        <v>0</v>
      </c>
      <c r="HA17">
        <v>0</v>
      </c>
      <c r="HB17">
        <v>0</v>
      </c>
      <c r="HC17">
        <v>0</v>
      </c>
      <c r="HD17">
        <v>0</v>
      </c>
      <c r="HE17">
        <v>0</v>
      </c>
      <c r="HF17">
        <v>0</v>
      </c>
      <c r="HG17">
        <v>0</v>
      </c>
      <c r="HH17">
        <v>911.13</v>
      </c>
      <c r="HI17">
        <v>733.33</v>
      </c>
      <c r="HJ17">
        <v>0</v>
      </c>
      <c r="HK17">
        <v>-974.25</v>
      </c>
      <c r="HL17">
        <v>-415</v>
      </c>
      <c r="HM17">
        <v>-52.28</v>
      </c>
      <c r="HN17">
        <v>-259.92</v>
      </c>
      <c r="HO17">
        <v>0</v>
      </c>
      <c r="HP17">
        <v>0</v>
      </c>
      <c r="HQ17">
        <v>0</v>
      </c>
      <c r="HR17">
        <v>0</v>
      </c>
      <c r="HS17">
        <v>0</v>
      </c>
      <c r="HT17">
        <v>12497.62</v>
      </c>
      <c r="HU17">
        <v>9039.57</v>
      </c>
      <c r="HV17">
        <v>0</v>
      </c>
      <c r="HW17">
        <v>0</v>
      </c>
      <c r="HX17">
        <v>12497.62</v>
      </c>
      <c r="HY17">
        <v>9039.57</v>
      </c>
      <c r="HZ17">
        <v>0</v>
      </c>
      <c r="IA17">
        <v>0</v>
      </c>
    </row>
    <row r="18" spans="2:235" x14ac:dyDescent="0.3">
      <c r="B18" s="58" t="s">
        <v>1327</v>
      </c>
      <c r="D18">
        <v>7588.24</v>
      </c>
      <c r="F18">
        <v>18589.560000000001</v>
      </c>
      <c r="J18">
        <v>7115.37</v>
      </c>
      <c r="L18">
        <v>0</v>
      </c>
      <c r="N18">
        <v>367.06</v>
      </c>
      <c r="R18">
        <v>7115.37</v>
      </c>
      <c r="T18">
        <v>0</v>
      </c>
      <c r="V18">
        <v>367.06</v>
      </c>
      <c r="X18">
        <v>10892.33</v>
      </c>
      <c r="Y18">
        <v>0</v>
      </c>
      <c r="AB18">
        <v>0</v>
      </c>
      <c r="AD18">
        <v>367.06</v>
      </c>
      <c r="AF18">
        <v>0</v>
      </c>
      <c r="AI18">
        <v>0</v>
      </c>
      <c r="AN18">
        <v>7588.24</v>
      </c>
      <c r="AR18">
        <v>7588.24</v>
      </c>
      <c r="AV18">
        <v>7588.24</v>
      </c>
      <c r="AW18">
        <v>0</v>
      </c>
      <c r="BA18">
        <v>7588.24</v>
      </c>
      <c r="BE18">
        <v>7588.24</v>
      </c>
      <c r="BG18">
        <v>0</v>
      </c>
      <c r="BL18">
        <v>7482.43</v>
      </c>
      <c r="BO18">
        <v>0</v>
      </c>
      <c r="BQ18">
        <v>7482.43</v>
      </c>
      <c r="BS18">
        <v>44</v>
      </c>
      <c r="BU18">
        <v>7482.43</v>
      </c>
      <c r="BW18">
        <v>-1285.9100000000001</v>
      </c>
      <c r="BY18">
        <v>7482.43</v>
      </c>
      <c r="CA18">
        <v>7482.43</v>
      </c>
      <c r="CC18">
        <v>7482.43</v>
      </c>
      <c r="CE18">
        <v>65.010000000000005</v>
      </c>
      <c r="CG18">
        <v>316.8</v>
      </c>
      <c r="CI18">
        <v>917.16</v>
      </c>
      <c r="CK18">
        <v>7115.37</v>
      </c>
      <c r="CM18">
        <v>367.06</v>
      </c>
      <c r="CO18">
        <v>11250</v>
      </c>
      <c r="CQ18">
        <v>72.12</v>
      </c>
      <c r="CS18">
        <v>315.67</v>
      </c>
      <c r="CU18">
        <v>240</v>
      </c>
      <c r="CW18">
        <v>240</v>
      </c>
      <c r="CY18">
        <v>240</v>
      </c>
      <c r="DA18">
        <v>316</v>
      </c>
      <c r="DC18">
        <v>523.77</v>
      </c>
      <c r="DD18">
        <v>0</v>
      </c>
      <c r="DE18">
        <v>80.819999999999993</v>
      </c>
      <c r="DF18">
        <v>0</v>
      </c>
      <c r="DG18">
        <v>80.819999999999993</v>
      </c>
      <c r="DH18">
        <v>0</v>
      </c>
      <c r="DI18">
        <v>48718.13</v>
      </c>
      <c r="DM18">
        <v>69.69</v>
      </c>
      <c r="DO18">
        <v>0</v>
      </c>
      <c r="DQ18">
        <v>187.2</v>
      </c>
      <c r="DS18">
        <v>256.89</v>
      </c>
      <c r="DU18">
        <v>0</v>
      </c>
      <c r="DW18">
        <v>93.6</v>
      </c>
      <c r="EA18">
        <v>7588.24</v>
      </c>
      <c r="EB18">
        <v>0</v>
      </c>
      <c r="ED18">
        <v>0</v>
      </c>
      <c r="EE18">
        <v>0</v>
      </c>
      <c r="EF18">
        <v>0</v>
      </c>
      <c r="EG18">
        <v>0</v>
      </c>
      <c r="EI18">
        <v>0</v>
      </c>
      <c r="EK18">
        <v>0</v>
      </c>
      <c r="EM18">
        <v>0</v>
      </c>
      <c r="EN18">
        <v>0</v>
      </c>
      <c r="EP18">
        <v>0</v>
      </c>
      <c r="EQ18">
        <v>0</v>
      </c>
      <c r="ER18">
        <v>0</v>
      </c>
      <c r="ES18">
        <v>0</v>
      </c>
      <c r="ET18">
        <v>0</v>
      </c>
      <c r="EU18">
        <v>0</v>
      </c>
      <c r="EV18">
        <v>-31.82</v>
      </c>
      <c r="EW18">
        <v>0</v>
      </c>
      <c r="EX18">
        <v>0</v>
      </c>
      <c r="EY18">
        <v>1666.94</v>
      </c>
      <c r="EZ18">
        <v>-441.05</v>
      </c>
      <c r="FA18">
        <v>-441.05</v>
      </c>
      <c r="FB18">
        <v>0</v>
      </c>
      <c r="FC18">
        <v>0</v>
      </c>
      <c r="FE18">
        <v>367.06</v>
      </c>
      <c r="FG18">
        <v>607.05999999999995</v>
      </c>
      <c r="FI18">
        <v>36</v>
      </c>
      <c r="FK18">
        <v>48</v>
      </c>
      <c r="FM18">
        <v>0</v>
      </c>
      <c r="FO18">
        <v>113.82</v>
      </c>
      <c r="FQ18">
        <v>17.07</v>
      </c>
      <c r="FS18">
        <v>22.76</v>
      </c>
      <c r="FU18">
        <v>0</v>
      </c>
      <c r="FW18">
        <v>0</v>
      </c>
      <c r="FY18">
        <v>0</v>
      </c>
      <c r="GA18">
        <v>0</v>
      </c>
      <c r="GC18">
        <v>563.44000000000005</v>
      </c>
      <c r="GE18">
        <v>0</v>
      </c>
      <c r="GG18">
        <v>0</v>
      </c>
      <c r="GI18">
        <v>0</v>
      </c>
      <c r="GK18">
        <v>40.4</v>
      </c>
      <c r="GM18">
        <v>0</v>
      </c>
      <c r="GO18">
        <v>202.03</v>
      </c>
      <c r="GQ18">
        <v>0</v>
      </c>
      <c r="GS18">
        <v>0</v>
      </c>
      <c r="GU18">
        <v>0</v>
      </c>
      <c r="GW18">
        <v>27.68</v>
      </c>
      <c r="GY18">
        <v>0</v>
      </c>
      <c r="HA18">
        <v>0</v>
      </c>
      <c r="HC18">
        <v>0</v>
      </c>
      <c r="HE18">
        <v>0</v>
      </c>
      <c r="HG18">
        <v>0</v>
      </c>
      <c r="HI18">
        <v>523.77</v>
      </c>
      <c r="HJ18">
        <v>0</v>
      </c>
      <c r="HL18">
        <v>-1137.58</v>
      </c>
      <c r="HN18">
        <v>-148.33000000000001</v>
      </c>
      <c r="HP18">
        <v>0</v>
      </c>
      <c r="HR18">
        <v>0</v>
      </c>
      <c r="HS18">
        <v>0</v>
      </c>
      <c r="HU18">
        <v>6196.52</v>
      </c>
      <c r="HW18">
        <v>0</v>
      </c>
      <c r="HY18">
        <v>6196.52</v>
      </c>
      <c r="IA18">
        <v>0</v>
      </c>
    </row>
    <row r="19" spans="2:235" x14ac:dyDescent="0.3">
      <c r="B19" s="58" t="s">
        <v>1328</v>
      </c>
      <c r="D19">
        <v>4354.92</v>
      </c>
      <c r="F19">
        <v>12016.92</v>
      </c>
      <c r="J19">
        <v>4101.1099999999997</v>
      </c>
      <c r="L19">
        <v>0</v>
      </c>
      <c r="N19">
        <v>203.94</v>
      </c>
      <c r="R19">
        <v>4101.1099999999997</v>
      </c>
      <c r="T19">
        <v>0</v>
      </c>
      <c r="V19">
        <v>203.94</v>
      </c>
      <c r="X19">
        <v>6485.91</v>
      </c>
      <c r="Y19">
        <v>0</v>
      </c>
      <c r="AB19">
        <v>0</v>
      </c>
      <c r="AD19">
        <v>203.94</v>
      </c>
      <c r="AF19">
        <v>0</v>
      </c>
      <c r="AI19">
        <v>0</v>
      </c>
      <c r="AN19">
        <v>4354.92</v>
      </c>
      <c r="AR19">
        <v>4354.92</v>
      </c>
      <c r="AV19">
        <v>4354.92</v>
      </c>
      <c r="AW19">
        <v>0</v>
      </c>
      <c r="BA19">
        <v>4354.92</v>
      </c>
      <c r="BE19">
        <v>4354.92</v>
      </c>
      <c r="BG19">
        <v>0</v>
      </c>
      <c r="BL19">
        <v>0</v>
      </c>
      <c r="BO19">
        <v>4305.05</v>
      </c>
      <c r="BQ19">
        <v>4305.05</v>
      </c>
      <c r="BS19">
        <v>42</v>
      </c>
      <c r="BU19">
        <v>4305.05</v>
      </c>
      <c r="BW19">
        <v>-299.41000000000003</v>
      </c>
      <c r="BY19">
        <v>4305.05</v>
      </c>
      <c r="CA19">
        <v>4305.05</v>
      </c>
      <c r="CC19">
        <v>4305.05</v>
      </c>
      <c r="CE19">
        <v>65.010000000000005</v>
      </c>
      <c r="CG19">
        <v>210</v>
      </c>
      <c r="CI19">
        <v>591.16999999999996</v>
      </c>
      <c r="CK19">
        <v>4101.1099999999997</v>
      </c>
      <c r="CM19">
        <v>203.94</v>
      </c>
      <c r="CO19">
        <v>9750</v>
      </c>
      <c r="CQ19">
        <v>62.49</v>
      </c>
      <c r="CS19">
        <v>209.03</v>
      </c>
      <c r="CU19">
        <v>166.68</v>
      </c>
      <c r="CW19">
        <v>166.68</v>
      </c>
      <c r="CY19">
        <v>240</v>
      </c>
      <c r="DA19">
        <v>210</v>
      </c>
      <c r="DC19">
        <v>301.35000000000002</v>
      </c>
      <c r="DD19">
        <v>0</v>
      </c>
      <c r="DE19">
        <v>80.819999999999993</v>
      </c>
      <c r="DF19">
        <v>0</v>
      </c>
      <c r="DG19">
        <v>16.66</v>
      </c>
      <c r="DH19">
        <v>0</v>
      </c>
      <c r="DI19">
        <v>29013.96</v>
      </c>
      <c r="DM19">
        <v>76.22</v>
      </c>
      <c r="DO19">
        <v>0</v>
      </c>
      <c r="DQ19">
        <v>100</v>
      </c>
      <c r="DS19">
        <v>176.22</v>
      </c>
      <c r="DU19">
        <v>0</v>
      </c>
      <c r="DW19">
        <v>50</v>
      </c>
      <c r="EA19">
        <v>4354.92</v>
      </c>
      <c r="EB19">
        <v>0</v>
      </c>
      <c r="ED19">
        <v>0</v>
      </c>
      <c r="EE19">
        <v>0</v>
      </c>
      <c r="EF19">
        <v>0</v>
      </c>
      <c r="EG19">
        <v>0</v>
      </c>
      <c r="EI19">
        <v>0</v>
      </c>
      <c r="EK19">
        <v>0</v>
      </c>
      <c r="EM19">
        <v>0</v>
      </c>
      <c r="EN19">
        <v>0</v>
      </c>
      <c r="EP19">
        <v>0</v>
      </c>
      <c r="EQ19">
        <v>0</v>
      </c>
      <c r="ER19">
        <v>0</v>
      </c>
      <c r="ES19">
        <v>0</v>
      </c>
      <c r="ET19">
        <v>0</v>
      </c>
      <c r="EU19">
        <v>0</v>
      </c>
      <c r="EV19">
        <v>-18.23</v>
      </c>
      <c r="EW19">
        <v>0</v>
      </c>
      <c r="EX19">
        <v>0</v>
      </c>
      <c r="EY19">
        <v>956.67</v>
      </c>
      <c r="EZ19">
        <v>-235.58</v>
      </c>
      <c r="FA19">
        <v>-235.58</v>
      </c>
      <c r="FB19">
        <v>0</v>
      </c>
      <c r="FC19">
        <v>0</v>
      </c>
      <c r="FE19">
        <v>203.94</v>
      </c>
      <c r="FG19">
        <v>348.4</v>
      </c>
      <c r="FI19">
        <v>21.67</v>
      </c>
      <c r="FK19">
        <v>28.89</v>
      </c>
      <c r="FM19">
        <v>0</v>
      </c>
      <c r="FO19">
        <v>65.33</v>
      </c>
      <c r="FQ19">
        <v>9.7899999999999991</v>
      </c>
      <c r="FS19">
        <v>13.07</v>
      </c>
      <c r="FU19">
        <v>0</v>
      </c>
      <c r="FW19">
        <v>0</v>
      </c>
      <c r="FY19">
        <v>0</v>
      </c>
      <c r="GA19">
        <v>0</v>
      </c>
      <c r="GC19">
        <v>324.17</v>
      </c>
      <c r="GE19">
        <v>0</v>
      </c>
      <c r="GG19">
        <v>0</v>
      </c>
      <c r="GI19">
        <v>0</v>
      </c>
      <c r="GK19">
        <v>23.24</v>
      </c>
      <c r="GM19">
        <v>0</v>
      </c>
      <c r="GO19">
        <v>0</v>
      </c>
      <c r="GQ19">
        <v>331.49</v>
      </c>
      <c r="GS19">
        <v>0</v>
      </c>
      <c r="GU19">
        <v>0</v>
      </c>
      <c r="GW19">
        <v>15.92</v>
      </c>
      <c r="GY19">
        <v>0</v>
      </c>
      <c r="HA19">
        <v>0</v>
      </c>
      <c r="HC19">
        <v>0</v>
      </c>
      <c r="HE19">
        <v>0</v>
      </c>
      <c r="HG19">
        <v>0</v>
      </c>
      <c r="HI19">
        <v>301.35000000000002</v>
      </c>
      <c r="HJ19">
        <v>0</v>
      </c>
      <c r="HL19">
        <v>-217</v>
      </c>
      <c r="HN19">
        <v>-82.41</v>
      </c>
      <c r="HP19">
        <v>0</v>
      </c>
      <c r="HR19">
        <v>0</v>
      </c>
      <c r="HS19">
        <v>0</v>
      </c>
      <c r="HU19">
        <v>4005.64</v>
      </c>
      <c r="HW19">
        <v>0</v>
      </c>
      <c r="HY19">
        <v>4005.64</v>
      </c>
      <c r="IA19">
        <v>0</v>
      </c>
    </row>
    <row r="20" spans="2:235" x14ac:dyDescent="0.3">
      <c r="B20" s="58" t="s">
        <v>1329</v>
      </c>
      <c r="D20">
        <v>7500</v>
      </c>
      <c r="F20">
        <v>16428.900000000001</v>
      </c>
      <c r="J20">
        <v>7032.88</v>
      </c>
      <c r="L20">
        <v>0</v>
      </c>
      <c r="N20">
        <v>300</v>
      </c>
      <c r="R20">
        <v>7032.88</v>
      </c>
      <c r="T20">
        <v>0</v>
      </c>
      <c r="V20">
        <v>300</v>
      </c>
      <c r="X20">
        <v>11120.96</v>
      </c>
      <c r="Y20">
        <v>0</v>
      </c>
      <c r="AB20">
        <v>0</v>
      </c>
      <c r="AD20">
        <v>300</v>
      </c>
      <c r="AF20">
        <v>0</v>
      </c>
      <c r="AI20">
        <v>0</v>
      </c>
      <c r="AN20">
        <v>7500</v>
      </c>
      <c r="AR20">
        <v>7500</v>
      </c>
      <c r="AV20">
        <v>7500</v>
      </c>
      <c r="AW20">
        <v>0</v>
      </c>
      <c r="BA20">
        <v>7500</v>
      </c>
      <c r="BE20">
        <v>7500</v>
      </c>
      <c r="BG20">
        <v>0</v>
      </c>
      <c r="BL20">
        <v>0</v>
      </c>
      <c r="BO20">
        <v>7332.88</v>
      </c>
      <c r="BQ20">
        <v>7332.88</v>
      </c>
      <c r="BS20">
        <v>43</v>
      </c>
      <c r="BU20">
        <v>7332.88</v>
      </c>
      <c r="BW20">
        <v>-1856.58</v>
      </c>
      <c r="BY20">
        <v>7332.88</v>
      </c>
      <c r="CA20">
        <v>7332.88</v>
      </c>
      <c r="CC20">
        <v>7332.88</v>
      </c>
      <c r="CE20">
        <v>43.34</v>
      </c>
      <c r="CG20">
        <v>309.60000000000002</v>
      </c>
      <c r="CI20">
        <v>635.66</v>
      </c>
      <c r="CK20">
        <v>7032.88</v>
      </c>
      <c r="CM20">
        <v>300</v>
      </c>
      <c r="CO20">
        <v>7500</v>
      </c>
      <c r="CQ20">
        <v>48.08</v>
      </c>
      <c r="CS20">
        <v>312</v>
      </c>
      <c r="CU20">
        <v>200</v>
      </c>
      <c r="CW20">
        <v>200</v>
      </c>
      <c r="CY20">
        <v>200</v>
      </c>
      <c r="DA20">
        <v>312</v>
      </c>
      <c r="DC20">
        <v>513.29999999999995</v>
      </c>
      <c r="DE20">
        <v>98.16</v>
      </c>
      <c r="DG20">
        <v>80.819999999999993</v>
      </c>
      <c r="DI20">
        <v>56861.84</v>
      </c>
      <c r="DM20">
        <v>201.14</v>
      </c>
      <c r="DO20">
        <v>0</v>
      </c>
      <c r="DS20">
        <v>201.14</v>
      </c>
      <c r="DU20">
        <v>0</v>
      </c>
      <c r="EA20">
        <v>7500</v>
      </c>
      <c r="EB20">
        <v>0</v>
      </c>
      <c r="ED20">
        <v>0</v>
      </c>
      <c r="EE20">
        <v>0</v>
      </c>
      <c r="EF20">
        <v>0</v>
      </c>
      <c r="EG20">
        <v>0</v>
      </c>
      <c r="EI20">
        <v>0</v>
      </c>
      <c r="EK20">
        <v>0</v>
      </c>
      <c r="EM20">
        <v>0</v>
      </c>
      <c r="EN20">
        <v>0</v>
      </c>
      <c r="EP20">
        <v>0</v>
      </c>
      <c r="EQ20">
        <v>0</v>
      </c>
      <c r="ER20">
        <v>0</v>
      </c>
      <c r="ES20">
        <v>0</v>
      </c>
      <c r="ET20">
        <v>0</v>
      </c>
      <c r="EU20">
        <v>0</v>
      </c>
      <c r="EV20">
        <v>-31.2</v>
      </c>
      <c r="EW20">
        <v>0</v>
      </c>
      <c r="EX20">
        <v>0</v>
      </c>
      <c r="EY20">
        <v>1647.56</v>
      </c>
      <c r="EZ20">
        <v>-435.92</v>
      </c>
      <c r="FA20">
        <v>-435.92</v>
      </c>
      <c r="FB20">
        <v>0</v>
      </c>
      <c r="FC20">
        <v>0</v>
      </c>
      <c r="FE20">
        <v>300</v>
      </c>
      <c r="FG20">
        <v>600</v>
      </c>
      <c r="FI20">
        <v>45</v>
      </c>
      <c r="FK20">
        <v>60</v>
      </c>
      <c r="FM20">
        <v>0</v>
      </c>
      <c r="FO20">
        <v>112.5</v>
      </c>
      <c r="FQ20">
        <v>16.88</v>
      </c>
      <c r="FS20">
        <v>22.5</v>
      </c>
      <c r="FU20">
        <v>0</v>
      </c>
      <c r="FW20">
        <v>0</v>
      </c>
      <c r="FY20">
        <v>0</v>
      </c>
      <c r="GA20">
        <v>0</v>
      </c>
      <c r="GC20">
        <v>552.16</v>
      </c>
      <c r="GE20">
        <v>0</v>
      </c>
      <c r="GG20">
        <v>0</v>
      </c>
      <c r="GI20">
        <v>0</v>
      </c>
      <c r="GK20">
        <v>39.6</v>
      </c>
      <c r="GM20">
        <v>0</v>
      </c>
      <c r="GO20">
        <v>0</v>
      </c>
      <c r="GQ20">
        <v>564.63</v>
      </c>
      <c r="GS20">
        <v>0</v>
      </c>
      <c r="GU20">
        <v>0</v>
      </c>
      <c r="GW20">
        <v>27.13</v>
      </c>
      <c r="GY20">
        <v>0</v>
      </c>
      <c r="HA20">
        <v>0</v>
      </c>
      <c r="HC20">
        <v>0</v>
      </c>
      <c r="HE20">
        <v>0</v>
      </c>
      <c r="HG20">
        <v>0</v>
      </c>
      <c r="HI20">
        <v>513.29999999999995</v>
      </c>
      <c r="HJ20">
        <v>0</v>
      </c>
      <c r="HL20">
        <v>-1709.34</v>
      </c>
      <c r="HN20">
        <v>-147.24</v>
      </c>
      <c r="HP20">
        <v>0</v>
      </c>
      <c r="HR20">
        <v>0</v>
      </c>
      <c r="HS20">
        <v>0</v>
      </c>
      <c r="HU20">
        <v>5476.3</v>
      </c>
      <c r="HW20">
        <v>0</v>
      </c>
      <c r="HY20">
        <v>5476.3</v>
      </c>
      <c r="IA20">
        <v>0</v>
      </c>
    </row>
    <row r="21" spans="2:235" x14ac:dyDescent="0.3">
      <c r="B21" s="58" t="s">
        <v>1330</v>
      </c>
      <c r="D21">
        <v>1155.5999999999999</v>
      </c>
      <c r="F21">
        <v>2514.6</v>
      </c>
      <c r="J21">
        <v>1120.4100000000001</v>
      </c>
      <c r="N21">
        <v>209.39</v>
      </c>
      <c r="R21">
        <v>1120.4100000000001</v>
      </c>
      <c r="V21">
        <v>209.39</v>
      </c>
      <c r="X21">
        <v>1889.34</v>
      </c>
      <c r="Y21">
        <v>0</v>
      </c>
      <c r="AD21">
        <v>209.39</v>
      </c>
      <c r="AF21">
        <v>0</v>
      </c>
      <c r="AI21">
        <v>0</v>
      </c>
      <c r="AN21">
        <v>1155.5999999999999</v>
      </c>
      <c r="AR21">
        <v>1247.83</v>
      </c>
      <c r="AV21">
        <v>1155.5999999999999</v>
      </c>
      <c r="AW21">
        <v>0</v>
      </c>
      <c r="BA21">
        <v>1155.5999999999999</v>
      </c>
      <c r="BE21">
        <v>1155.5999999999999</v>
      </c>
      <c r="BG21">
        <v>0</v>
      </c>
      <c r="BL21">
        <v>90.62</v>
      </c>
      <c r="BO21">
        <v>1239.18</v>
      </c>
      <c r="BQ21">
        <v>1329.8</v>
      </c>
      <c r="BS21">
        <v>17</v>
      </c>
      <c r="BU21">
        <v>1329.8</v>
      </c>
      <c r="BW21">
        <v>-491.6</v>
      </c>
      <c r="BY21">
        <v>1329.8</v>
      </c>
      <c r="CA21">
        <v>1329.8</v>
      </c>
      <c r="CC21">
        <v>1329.8</v>
      </c>
      <c r="CE21">
        <v>43.34</v>
      </c>
      <c r="CG21">
        <v>115.54</v>
      </c>
      <c r="CI21">
        <v>0</v>
      </c>
      <c r="CK21">
        <v>1120.4100000000001</v>
      </c>
      <c r="CM21">
        <v>209.39</v>
      </c>
      <c r="CO21">
        <v>3369.6</v>
      </c>
      <c r="CQ21">
        <v>21.6</v>
      </c>
      <c r="CS21">
        <v>115.54</v>
      </c>
      <c r="CU21">
        <v>74.069999999999993</v>
      </c>
      <c r="CW21">
        <v>0</v>
      </c>
      <c r="CY21">
        <v>0</v>
      </c>
      <c r="DA21">
        <v>116</v>
      </c>
      <c r="DC21">
        <v>93.08</v>
      </c>
      <c r="DE21">
        <v>74.2</v>
      </c>
      <c r="DG21">
        <v>74.2</v>
      </c>
      <c r="DI21">
        <v>1420.42</v>
      </c>
      <c r="DK21">
        <v>0</v>
      </c>
      <c r="DM21">
        <v>0.63</v>
      </c>
      <c r="DO21">
        <v>0</v>
      </c>
      <c r="DQ21">
        <v>8.5399999999999991</v>
      </c>
      <c r="DS21">
        <v>9.17</v>
      </c>
      <c r="DU21">
        <v>0</v>
      </c>
      <c r="DW21">
        <v>8.5399999999999991</v>
      </c>
      <c r="EA21">
        <v>1155.5999999999999</v>
      </c>
      <c r="EB21">
        <v>0</v>
      </c>
      <c r="ED21">
        <v>92.23</v>
      </c>
      <c r="EE21">
        <v>0</v>
      </c>
      <c r="EF21">
        <v>0</v>
      </c>
      <c r="EG21">
        <v>0</v>
      </c>
      <c r="EI21">
        <v>0</v>
      </c>
      <c r="EK21">
        <v>0</v>
      </c>
      <c r="EM21">
        <v>0</v>
      </c>
      <c r="EN21">
        <v>0</v>
      </c>
      <c r="EP21">
        <v>0</v>
      </c>
      <c r="EQ21">
        <v>0</v>
      </c>
      <c r="ER21">
        <v>0</v>
      </c>
      <c r="ES21">
        <v>0</v>
      </c>
      <c r="ET21">
        <v>0</v>
      </c>
      <c r="EU21">
        <v>0</v>
      </c>
      <c r="EV21">
        <v>-5.46</v>
      </c>
      <c r="EW21">
        <v>0</v>
      </c>
      <c r="EX21">
        <v>0</v>
      </c>
      <c r="EY21">
        <v>250.9</v>
      </c>
      <c r="EZ21">
        <v>-29.73</v>
      </c>
      <c r="FA21">
        <v>-29.73</v>
      </c>
      <c r="FB21">
        <v>0</v>
      </c>
      <c r="FC21">
        <v>0</v>
      </c>
      <c r="FE21">
        <v>99.82</v>
      </c>
      <c r="FG21">
        <v>99.82</v>
      </c>
      <c r="FI21">
        <v>0</v>
      </c>
      <c r="FK21">
        <v>0</v>
      </c>
      <c r="FM21">
        <v>17.34</v>
      </c>
      <c r="FO21">
        <v>17.34</v>
      </c>
      <c r="FQ21">
        <v>0</v>
      </c>
      <c r="FS21">
        <v>0</v>
      </c>
      <c r="FU21">
        <v>0</v>
      </c>
      <c r="FW21">
        <v>0</v>
      </c>
      <c r="FY21">
        <v>0</v>
      </c>
      <c r="GA21">
        <v>0</v>
      </c>
      <c r="GC21">
        <v>100.13</v>
      </c>
      <c r="GE21">
        <v>0</v>
      </c>
      <c r="GG21">
        <v>0</v>
      </c>
      <c r="GI21">
        <v>0</v>
      </c>
      <c r="GK21">
        <v>7.18</v>
      </c>
      <c r="GM21">
        <v>0</v>
      </c>
      <c r="GO21">
        <v>2.4500000000000002</v>
      </c>
      <c r="GQ21">
        <v>95.42</v>
      </c>
      <c r="GS21">
        <v>0</v>
      </c>
      <c r="GU21">
        <v>0</v>
      </c>
      <c r="GW21">
        <v>4.92</v>
      </c>
      <c r="GY21">
        <v>0</v>
      </c>
      <c r="HA21">
        <v>0</v>
      </c>
      <c r="HC21">
        <v>0</v>
      </c>
      <c r="HE21">
        <v>0</v>
      </c>
      <c r="HG21">
        <v>0</v>
      </c>
      <c r="HI21">
        <v>93.08</v>
      </c>
      <c r="HJ21">
        <v>0</v>
      </c>
      <c r="HL21">
        <v>-413.92</v>
      </c>
      <c r="HN21">
        <v>-77.680000000000007</v>
      </c>
      <c r="HP21">
        <v>0</v>
      </c>
      <c r="HR21">
        <v>0</v>
      </c>
      <c r="HS21">
        <v>0</v>
      </c>
      <c r="HU21">
        <v>838.2</v>
      </c>
      <c r="HW21">
        <v>0</v>
      </c>
      <c r="HY21">
        <v>838.2</v>
      </c>
      <c r="IA21">
        <v>8.5399999999999991</v>
      </c>
    </row>
    <row r="22" spans="2:235" x14ac:dyDescent="0.3">
      <c r="B22" s="58" t="s">
        <v>1331</v>
      </c>
      <c r="D22">
        <v>3819.2</v>
      </c>
      <c r="F22">
        <v>9580.7099999999991</v>
      </c>
      <c r="J22">
        <v>3934.13</v>
      </c>
      <c r="L22">
        <v>0</v>
      </c>
      <c r="N22">
        <v>152.77000000000001</v>
      </c>
      <c r="R22">
        <v>3934.13</v>
      </c>
      <c r="T22">
        <v>0</v>
      </c>
      <c r="V22">
        <v>152.77000000000001</v>
      </c>
      <c r="X22">
        <v>5576.75</v>
      </c>
      <c r="Y22">
        <v>0</v>
      </c>
      <c r="AB22">
        <v>0</v>
      </c>
      <c r="AD22">
        <v>152.77000000000001</v>
      </c>
      <c r="AF22">
        <v>0</v>
      </c>
      <c r="AI22">
        <v>0</v>
      </c>
      <c r="AN22">
        <v>3819.2</v>
      </c>
      <c r="AR22">
        <v>3819.2</v>
      </c>
      <c r="AV22">
        <v>3819.2</v>
      </c>
      <c r="AW22">
        <v>0</v>
      </c>
      <c r="BA22">
        <v>3819.2</v>
      </c>
      <c r="BE22">
        <v>3819.2</v>
      </c>
      <c r="BG22">
        <v>0</v>
      </c>
      <c r="BL22">
        <v>4086.9</v>
      </c>
      <c r="BO22">
        <v>0</v>
      </c>
      <c r="BQ22">
        <v>4086.9</v>
      </c>
      <c r="BS22">
        <v>43</v>
      </c>
      <c r="BU22">
        <v>4086.9</v>
      </c>
      <c r="BW22">
        <v>-376.89</v>
      </c>
      <c r="BY22">
        <v>4086.9</v>
      </c>
      <c r="CA22">
        <v>4086.9</v>
      </c>
      <c r="CC22">
        <v>4086.9</v>
      </c>
      <c r="CE22">
        <v>43.34</v>
      </c>
      <c r="CG22">
        <v>215</v>
      </c>
      <c r="CI22">
        <v>647.34</v>
      </c>
      <c r="CK22">
        <v>3934.13</v>
      </c>
      <c r="CM22">
        <v>152.77000000000001</v>
      </c>
      <c r="CO22">
        <v>5500</v>
      </c>
      <c r="CQ22">
        <v>35.26</v>
      </c>
      <c r="CS22">
        <v>216.66</v>
      </c>
      <c r="CU22">
        <v>138.88</v>
      </c>
      <c r="CW22">
        <v>138.88</v>
      </c>
      <c r="CY22">
        <v>200</v>
      </c>
      <c r="DA22">
        <v>216</v>
      </c>
      <c r="DC22">
        <v>286.08999999999997</v>
      </c>
      <c r="DE22">
        <v>16.66</v>
      </c>
      <c r="DG22">
        <v>16.66</v>
      </c>
      <c r="DI22">
        <v>31777.97</v>
      </c>
      <c r="DM22">
        <v>139.68</v>
      </c>
      <c r="DO22">
        <v>0</v>
      </c>
      <c r="DS22">
        <v>139.68</v>
      </c>
      <c r="DU22">
        <v>0</v>
      </c>
      <c r="EA22">
        <v>3819.2</v>
      </c>
      <c r="EB22">
        <v>0</v>
      </c>
      <c r="ED22">
        <v>0</v>
      </c>
      <c r="EE22">
        <v>0</v>
      </c>
      <c r="EF22">
        <v>0</v>
      </c>
      <c r="EG22">
        <v>0</v>
      </c>
      <c r="EI22">
        <v>0</v>
      </c>
      <c r="EK22">
        <v>0</v>
      </c>
      <c r="EM22">
        <v>0</v>
      </c>
      <c r="EN22">
        <v>0</v>
      </c>
      <c r="EP22">
        <v>0</v>
      </c>
      <c r="EQ22">
        <v>-150</v>
      </c>
      <c r="ER22">
        <v>-50</v>
      </c>
      <c r="ES22">
        <v>316.44</v>
      </c>
      <c r="ET22">
        <v>466.44</v>
      </c>
      <c r="EU22">
        <v>0</v>
      </c>
      <c r="EV22">
        <v>-15.89</v>
      </c>
      <c r="EW22">
        <v>0</v>
      </c>
      <c r="EX22">
        <v>0</v>
      </c>
      <c r="EY22">
        <v>838.98</v>
      </c>
      <c r="EZ22">
        <v>-185.62</v>
      </c>
      <c r="FA22">
        <v>-185.62</v>
      </c>
      <c r="FB22">
        <v>0</v>
      </c>
      <c r="FC22">
        <v>0</v>
      </c>
      <c r="FE22">
        <v>152.77000000000001</v>
      </c>
      <c r="FG22">
        <v>305.54000000000002</v>
      </c>
      <c r="FI22">
        <v>22.92</v>
      </c>
      <c r="FK22">
        <v>30.55</v>
      </c>
      <c r="FM22">
        <v>0</v>
      </c>
      <c r="FO22">
        <v>57.28</v>
      </c>
      <c r="FQ22">
        <v>8.6</v>
      </c>
      <c r="FS22">
        <v>11.46</v>
      </c>
      <c r="FU22">
        <v>0</v>
      </c>
      <c r="FW22">
        <v>0</v>
      </c>
      <c r="FY22">
        <v>0</v>
      </c>
      <c r="GA22">
        <v>0</v>
      </c>
      <c r="GC22">
        <v>307.74</v>
      </c>
      <c r="GE22">
        <v>0</v>
      </c>
      <c r="GG22">
        <v>0</v>
      </c>
      <c r="GI22">
        <v>0</v>
      </c>
      <c r="GK22">
        <v>22.07</v>
      </c>
      <c r="GM22">
        <v>0</v>
      </c>
      <c r="GO22">
        <v>110.35</v>
      </c>
      <c r="GQ22">
        <v>0</v>
      </c>
      <c r="GS22">
        <v>0</v>
      </c>
      <c r="GU22">
        <v>0</v>
      </c>
      <c r="GW22">
        <v>15.12</v>
      </c>
      <c r="GY22">
        <v>0</v>
      </c>
      <c r="HA22">
        <v>0</v>
      </c>
      <c r="HC22">
        <v>0</v>
      </c>
      <c r="HE22">
        <v>0</v>
      </c>
      <c r="HG22">
        <v>0</v>
      </c>
      <c r="HI22">
        <v>286.08999999999997</v>
      </c>
      <c r="HJ22">
        <v>0</v>
      </c>
      <c r="HL22">
        <v>-364.16</v>
      </c>
      <c r="HN22">
        <v>-12.73</v>
      </c>
      <c r="HP22">
        <v>0</v>
      </c>
      <c r="HR22">
        <v>0</v>
      </c>
      <c r="HS22">
        <v>0</v>
      </c>
      <c r="HU22">
        <v>3193.57</v>
      </c>
      <c r="HW22">
        <v>0</v>
      </c>
      <c r="HY22">
        <v>3193.57</v>
      </c>
      <c r="IA22">
        <v>0</v>
      </c>
    </row>
    <row r="23" spans="2:235" x14ac:dyDescent="0.3">
      <c r="B23" s="58" t="s">
        <v>1332</v>
      </c>
      <c r="D23">
        <v>19500</v>
      </c>
      <c r="F23">
        <v>29754.240000000002</v>
      </c>
      <c r="J23">
        <v>23763.51</v>
      </c>
      <c r="L23">
        <v>0</v>
      </c>
      <c r="N23">
        <v>1040</v>
      </c>
      <c r="R23">
        <v>23763.51</v>
      </c>
      <c r="T23">
        <v>0</v>
      </c>
      <c r="V23">
        <v>1040</v>
      </c>
      <c r="X23">
        <v>21622.5</v>
      </c>
      <c r="Y23">
        <v>0</v>
      </c>
      <c r="AB23">
        <v>0</v>
      </c>
      <c r="AD23">
        <v>1040</v>
      </c>
      <c r="AH23">
        <v>270</v>
      </c>
      <c r="AI23">
        <v>0</v>
      </c>
      <c r="AN23">
        <v>19500</v>
      </c>
      <c r="AR23">
        <v>19500</v>
      </c>
      <c r="AV23">
        <v>19500</v>
      </c>
      <c r="AW23">
        <v>0</v>
      </c>
      <c r="BA23">
        <v>19500</v>
      </c>
      <c r="BE23">
        <v>19500</v>
      </c>
      <c r="BG23">
        <v>0</v>
      </c>
      <c r="BJ23">
        <v>0</v>
      </c>
      <c r="BM23">
        <v>0</v>
      </c>
      <c r="BQ23">
        <v>24803.51</v>
      </c>
      <c r="BS23">
        <v>65</v>
      </c>
      <c r="BU23">
        <v>24803.51</v>
      </c>
      <c r="BW23">
        <v>-10053.69</v>
      </c>
      <c r="BY23">
        <v>14577.75</v>
      </c>
      <c r="CA23">
        <v>0</v>
      </c>
      <c r="CC23">
        <v>0</v>
      </c>
      <c r="CE23">
        <v>65.010000000000005</v>
      </c>
      <c r="CG23">
        <v>468</v>
      </c>
      <c r="CI23">
        <v>160.5</v>
      </c>
      <c r="CK23">
        <v>23763.51</v>
      </c>
      <c r="CM23">
        <v>1040</v>
      </c>
      <c r="CO23">
        <v>19500</v>
      </c>
      <c r="CQ23">
        <v>125.01</v>
      </c>
      <c r="CS23">
        <v>468</v>
      </c>
      <c r="CU23">
        <v>300</v>
      </c>
      <c r="CW23">
        <v>300</v>
      </c>
      <c r="CY23">
        <v>300</v>
      </c>
      <c r="DA23">
        <v>468</v>
      </c>
      <c r="DC23">
        <v>0</v>
      </c>
      <c r="DD23">
        <v>0</v>
      </c>
      <c r="DE23">
        <v>111</v>
      </c>
      <c r="DF23">
        <v>0</v>
      </c>
      <c r="DG23">
        <v>111</v>
      </c>
      <c r="DH23">
        <v>0</v>
      </c>
      <c r="DI23">
        <v>144661.06</v>
      </c>
      <c r="DM23">
        <v>339.63</v>
      </c>
      <c r="DO23">
        <v>0</v>
      </c>
      <c r="DS23">
        <v>339.63</v>
      </c>
      <c r="DU23">
        <v>0</v>
      </c>
      <c r="EA23">
        <v>19500</v>
      </c>
      <c r="EB23">
        <v>0</v>
      </c>
      <c r="ED23">
        <v>0</v>
      </c>
      <c r="EE23">
        <v>0</v>
      </c>
      <c r="EF23">
        <v>0</v>
      </c>
      <c r="EG23">
        <v>0</v>
      </c>
      <c r="EI23">
        <v>225</v>
      </c>
      <c r="EK23">
        <v>45</v>
      </c>
      <c r="EM23">
        <v>0</v>
      </c>
      <c r="EN23">
        <v>0</v>
      </c>
      <c r="EP23">
        <v>0</v>
      </c>
      <c r="EQ23">
        <v>0</v>
      </c>
      <c r="ER23">
        <v>0</v>
      </c>
      <c r="ES23">
        <v>4263.51</v>
      </c>
      <c r="ET23">
        <v>4263.51</v>
      </c>
      <c r="EU23">
        <v>0</v>
      </c>
      <c r="EV23">
        <v>0</v>
      </c>
      <c r="EY23">
        <v>0</v>
      </c>
      <c r="EZ23">
        <v>0</v>
      </c>
      <c r="FA23">
        <v>0</v>
      </c>
      <c r="FE23">
        <v>1040</v>
      </c>
      <c r="FG23">
        <v>1560</v>
      </c>
      <c r="FI23">
        <v>78</v>
      </c>
      <c r="FK23">
        <v>104</v>
      </c>
      <c r="FM23">
        <v>0</v>
      </c>
      <c r="FO23">
        <v>292.5</v>
      </c>
      <c r="FQ23">
        <v>43.89</v>
      </c>
      <c r="FS23">
        <v>58.5</v>
      </c>
      <c r="FU23">
        <v>0</v>
      </c>
      <c r="FW23">
        <v>0</v>
      </c>
      <c r="FY23">
        <v>0</v>
      </c>
      <c r="GA23">
        <v>0</v>
      </c>
      <c r="GC23">
        <v>0</v>
      </c>
      <c r="GK23">
        <v>0</v>
      </c>
      <c r="GO23">
        <v>0</v>
      </c>
      <c r="GQ23">
        <v>0</v>
      </c>
      <c r="GW23">
        <v>0</v>
      </c>
      <c r="HA23">
        <v>0</v>
      </c>
      <c r="HC23">
        <v>0</v>
      </c>
      <c r="HE23">
        <v>0</v>
      </c>
      <c r="HG23">
        <v>0</v>
      </c>
      <c r="HI23">
        <v>0</v>
      </c>
      <c r="HJ23">
        <v>-838.23</v>
      </c>
      <c r="HL23">
        <v>-9476.49</v>
      </c>
      <c r="HN23">
        <v>-577.20000000000005</v>
      </c>
      <c r="HP23">
        <v>0</v>
      </c>
      <c r="HR23">
        <v>0</v>
      </c>
      <c r="HS23">
        <v>0</v>
      </c>
      <c r="HU23">
        <v>9918.08</v>
      </c>
      <c r="HW23">
        <v>0</v>
      </c>
      <c r="HY23">
        <v>9918.08</v>
      </c>
      <c r="IA23">
        <v>0</v>
      </c>
    </row>
    <row r="24" spans="2:235" x14ac:dyDescent="0.3">
      <c r="B24" s="58" t="s">
        <v>1333</v>
      </c>
      <c r="D24">
        <v>2200</v>
      </c>
      <c r="F24">
        <v>5631.99</v>
      </c>
      <c r="J24">
        <v>2103.91</v>
      </c>
      <c r="L24">
        <v>0</v>
      </c>
      <c r="R24">
        <v>2103.91</v>
      </c>
      <c r="T24">
        <v>0</v>
      </c>
      <c r="X24">
        <v>3301.82</v>
      </c>
      <c r="Y24">
        <v>0</v>
      </c>
      <c r="AB24">
        <v>0</v>
      </c>
      <c r="AH24">
        <v>10</v>
      </c>
      <c r="AI24">
        <v>0</v>
      </c>
      <c r="AN24">
        <v>2200</v>
      </c>
      <c r="AR24">
        <v>2200</v>
      </c>
      <c r="AV24">
        <v>2200</v>
      </c>
      <c r="AW24">
        <v>0</v>
      </c>
      <c r="BA24">
        <v>2200</v>
      </c>
      <c r="BE24">
        <v>2200</v>
      </c>
      <c r="BG24">
        <v>0</v>
      </c>
      <c r="BL24">
        <v>0</v>
      </c>
      <c r="BO24">
        <v>2103.91</v>
      </c>
      <c r="BQ24">
        <v>2103.91</v>
      </c>
      <c r="BS24">
        <v>22</v>
      </c>
      <c r="BU24">
        <v>2103.91</v>
      </c>
      <c r="BW24">
        <v>-236.58</v>
      </c>
      <c r="BY24">
        <v>2103.91</v>
      </c>
      <c r="CA24">
        <v>2103.91</v>
      </c>
      <c r="CC24">
        <v>2103.91</v>
      </c>
      <c r="CE24">
        <v>21.67</v>
      </c>
      <c r="CG24">
        <v>158.4</v>
      </c>
      <c r="CI24">
        <v>327.33</v>
      </c>
      <c r="CK24">
        <v>2103.91</v>
      </c>
      <c r="CM24">
        <v>0</v>
      </c>
      <c r="CO24">
        <v>2200</v>
      </c>
      <c r="CQ24">
        <v>14.1</v>
      </c>
      <c r="CS24">
        <v>156</v>
      </c>
      <c r="CU24">
        <v>100</v>
      </c>
      <c r="CW24">
        <v>100</v>
      </c>
      <c r="CY24">
        <v>100</v>
      </c>
      <c r="DA24">
        <v>156</v>
      </c>
      <c r="DC24">
        <v>147.27000000000001</v>
      </c>
      <c r="DE24">
        <v>40.409999999999997</v>
      </c>
      <c r="DG24">
        <v>8.33</v>
      </c>
      <c r="DI24">
        <v>14727.37</v>
      </c>
      <c r="DM24">
        <v>88.5</v>
      </c>
      <c r="DO24">
        <v>0</v>
      </c>
      <c r="DS24">
        <v>88.5</v>
      </c>
      <c r="DU24">
        <v>0</v>
      </c>
      <c r="EA24">
        <v>2200</v>
      </c>
      <c r="EB24">
        <v>0</v>
      </c>
      <c r="ED24">
        <v>0</v>
      </c>
      <c r="EE24">
        <v>0</v>
      </c>
      <c r="EF24">
        <v>0</v>
      </c>
      <c r="EG24">
        <v>0</v>
      </c>
      <c r="EI24">
        <v>10</v>
      </c>
      <c r="EK24">
        <v>0</v>
      </c>
      <c r="EM24">
        <v>0</v>
      </c>
      <c r="EN24">
        <v>0</v>
      </c>
      <c r="EP24">
        <v>0</v>
      </c>
      <c r="EQ24">
        <v>0</v>
      </c>
      <c r="ER24">
        <v>0</v>
      </c>
      <c r="ES24">
        <v>0</v>
      </c>
      <c r="ET24">
        <v>0</v>
      </c>
      <c r="EU24">
        <v>0</v>
      </c>
      <c r="EV24">
        <v>-8.8000000000000007</v>
      </c>
      <c r="EW24">
        <v>0</v>
      </c>
      <c r="EX24">
        <v>0</v>
      </c>
      <c r="EY24">
        <v>483.28</v>
      </c>
      <c r="EZ24">
        <v>-87.29</v>
      </c>
      <c r="FA24">
        <v>-87.29</v>
      </c>
      <c r="FB24">
        <v>0</v>
      </c>
      <c r="FC24">
        <v>0</v>
      </c>
      <c r="FE24">
        <v>0</v>
      </c>
      <c r="FG24">
        <v>176</v>
      </c>
      <c r="FI24">
        <v>26.4</v>
      </c>
      <c r="FK24">
        <v>35.200000000000003</v>
      </c>
      <c r="FM24">
        <v>0</v>
      </c>
      <c r="FO24">
        <v>33</v>
      </c>
      <c r="FQ24">
        <v>4.95</v>
      </c>
      <c r="FS24">
        <v>6.6</v>
      </c>
      <c r="FU24">
        <v>0</v>
      </c>
      <c r="FW24">
        <v>0</v>
      </c>
      <c r="FY24">
        <v>0</v>
      </c>
      <c r="GA24">
        <v>0</v>
      </c>
      <c r="GC24">
        <v>158.41999999999999</v>
      </c>
      <c r="GE24">
        <v>0</v>
      </c>
      <c r="GG24">
        <v>0</v>
      </c>
      <c r="GI24">
        <v>0</v>
      </c>
      <c r="GK24">
        <v>11.36</v>
      </c>
      <c r="GM24">
        <v>0</v>
      </c>
      <c r="GO24">
        <v>0</v>
      </c>
      <c r="GQ24">
        <v>162</v>
      </c>
      <c r="GS24">
        <v>0</v>
      </c>
      <c r="GU24">
        <v>0</v>
      </c>
      <c r="GW24">
        <v>7.78</v>
      </c>
      <c r="GY24">
        <v>0</v>
      </c>
      <c r="HA24">
        <v>0</v>
      </c>
      <c r="HC24">
        <v>0</v>
      </c>
      <c r="HE24">
        <v>0</v>
      </c>
      <c r="HG24">
        <v>0</v>
      </c>
      <c r="HI24">
        <v>147.27000000000001</v>
      </c>
      <c r="HJ24">
        <v>0</v>
      </c>
      <c r="HL24">
        <v>-236.58</v>
      </c>
      <c r="HN24">
        <v>0</v>
      </c>
      <c r="HP24">
        <v>0</v>
      </c>
      <c r="HR24">
        <v>0</v>
      </c>
      <c r="HS24">
        <v>0</v>
      </c>
      <c r="HU24">
        <v>1877.33</v>
      </c>
      <c r="HW24">
        <v>0</v>
      </c>
      <c r="HY24">
        <v>1877.33</v>
      </c>
      <c r="IA24">
        <v>0</v>
      </c>
    </row>
    <row r="25" spans="2:235" x14ac:dyDescent="0.3">
      <c r="B25" s="58" t="s">
        <v>1334</v>
      </c>
      <c r="D25">
        <v>290.08999999999997</v>
      </c>
      <c r="F25">
        <v>524.28</v>
      </c>
      <c r="J25">
        <v>276.58999999999997</v>
      </c>
      <c r="L25">
        <v>0</v>
      </c>
      <c r="R25">
        <v>276.58999999999997</v>
      </c>
      <c r="T25">
        <v>0</v>
      </c>
      <c r="X25">
        <v>433.04</v>
      </c>
      <c r="Y25">
        <v>0</v>
      </c>
      <c r="AB25">
        <v>0</v>
      </c>
      <c r="AF25">
        <v>0</v>
      </c>
      <c r="AI25">
        <v>0</v>
      </c>
      <c r="AN25">
        <v>290.08999999999997</v>
      </c>
      <c r="AR25">
        <v>290.08999999999997</v>
      </c>
      <c r="AV25">
        <v>290.08999999999997</v>
      </c>
      <c r="AW25">
        <v>0</v>
      </c>
      <c r="BA25">
        <v>290.08999999999997</v>
      </c>
      <c r="BE25">
        <v>290.08999999999997</v>
      </c>
      <c r="BG25">
        <v>0</v>
      </c>
      <c r="BL25">
        <v>0</v>
      </c>
      <c r="BO25">
        <v>276.58999999999997</v>
      </c>
      <c r="BQ25">
        <v>276.58999999999997</v>
      </c>
      <c r="BS25">
        <v>5</v>
      </c>
      <c r="BU25">
        <v>276.58999999999997</v>
      </c>
      <c r="BW25">
        <v>-101.83</v>
      </c>
      <c r="BY25">
        <v>276.58999999999997</v>
      </c>
      <c r="CA25">
        <v>276.58999999999997</v>
      </c>
      <c r="CC25">
        <v>276.58999999999997</v>
      </c>
      <c r="CE25">
        <v>21.67</v>
      </c>
      <c r="CG25">
        <v>20</v>
      </c>
      <c r="CI25">
        <v>0</v>
      </c>
      <c r="CK25">
        <v>276.58999999999997</v>
      </c>
      <c r="CM25">
        <v>0</v>
      </c>
      <c r="CO25">
        <v>2350</v>
      </c>
      <c r="CQ25">
        <v>15.06</v>
      </c>
      <c r="CS25">
        <v>19.260000000000002</v>
      </c>
      <c r="CU25">
        <v>22.22</v>
      </c>
      <c r="CW25">
        <v>22.22</v>
      </c>
      <c r="CY25">
        <v>40</v>
      </c>
      <c r="DA25">
        <v>19</v>
      </c>
      <c r="DC25">
        <v>19.36</v>
      </c>
      <c r="DE25">
        <v>37.1</v>
      </c>
      <c r="DG25">
        <v>37.1</v>
      </c>
      <c r="DI25">
        <v>1936.13</v>
      </c>
      <c r="DM25">
        <v>18.190000000000001</v>
      </c>
      <c r="DO25">
        <v>0</v>
      </c>
      <c r="DS25">
        <v>18.190000000000001</v>
      </c>
      <c r="DU25">
        <v>0</v>
      </c>
      <c r="EA25">
        <v>290.08999999999997</v>
      </c>
      <c r="EB25">
        <v>0</v>
      </c>
      <c r="ED25">
        <v>0</v>
      </c>
      <c r="EE25">
        <v>0</v>
      </c>
      <c r="EF25">
        <v>0</v>
      </c>
      <c r="EG25">
        <v>0</v>
      </c>
      <c r="EI25">
        <v>0</v>
      </c>
      <c r="EK25">
        <v>0</v>
      </c>
      <c r="EM25">
        <v>0</v>
      </c>
      <c r="EN25">
        <v>0</v>
      </c>
      <c r="EP25">
        <v>0</v>
      </c>
      <c r="EQ25">
        <v>0</v>
      </c>
      <c r="ER25">
        <v>0</v>
      </c>
      <c r="ES25">
        <v>0</v>
      </c>
      <c r="ET25">
        <v>0</v>
      </c>
      <c r="EU25">
        <v>0</v>
      </c>
      <c r="EV25">
        <v>-1.1599999999999999</v>
      </c>
      <c r="EW25">
        <v>0</v>
      </c>
      <c r="EX25">
        <v>0</v>
      </c>
      <c r="EY25">
        <v>63.73</v>
      </c>
      <c r="EZ25">
        <v>-12.34</v>
      </c>
      <c r="FA25">
        <v>-12.34</v>
      </c>
      <c r="FB25">
        <v>0</v>
      </c>
      <c r="FC25">
        <v>0</v>
      </c>
      <c r="FE25">
        <v>0</v>
      </c>
      <c r="FG25">
        <v>23.21</v>
      </c>
      <c r="FI25">
        <v>3.48</v>
      </c>
      <c r="FK25">
        <v>4.6399999999999997</v>
      </c>
      <c r="FM25">
        <v>0</v>
      </c>
      <c r="FO25">
        <v>4.3499999999999996</v>
      </c>
      <c r="FQ25">
        <v>0.65</v>
      </c>
      <c r="FS25">
        <v>0.87</v>
      </c>
      <c r="FU25">
        <v>0</v>
      </c>
      <c r="FW25">
        <v>0</v>
      </c>
      <c r="FY25">
        <v>0</v>
      </c>
      <c r="GA25">
        <v>0</v>
      </c>
      <c r="GC25">
        <v>20.83</v>
      </c>
      <c r="GE25">
        <v>0</v>
      </c>
      <c r="GG25">
        <v>0</v>
      </c>
      <c r="GI25">
        <v>0</v>
      </c>
      <c r="GK25">
        <v>1.49</v>
      </c>
      <c r="GM25">
        <v>0</v>
      </c>
      <c r="GO25">
        <v>0</v>
      </c>
      <c r="GQ25">
        <v>21.3</v>
      </c>
      <c r="GS25">
        <v>0</v>
      </c>
      <c r="GU25">
        <v>0</v>
      </c>
      <c r="GW25">
        <v>1.02</v>
      </c>
      <c r="GY25">
        <v>0</v>
      </c>
      <c r="HA25">
        <v>0</v>
      </c>
      <c r="HC25">
        <v>0</v>
      </c>
      <c r="HE25">
        <v>0</v>
      </c>
      <c r="HG25">
        <v>0</v>
      </c>
      <c r="HI25">
        <v>19.36</v>
      </c>
      <c r="HJ25">
        <v>0</v>
      </c>
      <c r="HL25">
        <v>-101.83</v>
      </c>
      <c r="HN25">
        <v>0</v>
      </c>
      <c r="HP25">
        <v>0</v>
      </c>
      <c r="HR25">
        <v>0</v>
      </c>
      <c r="HS25">
        <v>0</v>
      </c>
      <c r="HU25">
        <v>174.76</v>
      </c>
      <c r="HW25">
        <v>0</v>
      </c>
      <c r="HY25">
        <v>174.76</v>
      </c>
      <c r="IA25">
        <v>0</v>
      </c>
    </row>
    <row r="26" spans="2:235" x14ac:dyDescent="0.3">
      <c r="B26" s="58" t="s">
        <v>1335</v>
      </c>
      <c r="D26">
        <v>822.14</v>
      </c>
      <c r="F26">
        <v>2316.5100000000002</v>
      </c>
      <c r="J26">
        <v>793.17</v>
      </c>
      <c r="L26">
        <v>0</v>
      </c>
      <c r="R26">
        <v>793.17</v>
      </c>
      <c r="T26">
        <v>0</v>
      </c>
      <c r="X26">
        <v>1199.04</v>
      </c>
      <c r="Y26">
        <v>0</v>
      </c>
      <c r="AB26">
        <v>0</v>
      </c>
      <c r="AF26">
        <v>0</v>
      </c>
      <c r="AI26">
        <v>0</v>
      </c>
      <c r="AN26">
        <v>822.14</v>
      </c>
      <c r="AR26">
        <v>822.14</v>
      </c>
      <c r="AV26">
        <v>822.14</v>
      </c>
      <c r="AW26">
        <v>0</v>
      </c>
      <c r="BA26">
        <v>822.14</v>
      </c>
      <c r="BE26">
        <v>822.14</v>
      </c>
      <c r="BG26">
        <v>0</v>
      </c>
      <c r="BL26">
        <v>793.17</v>
      </c>
      <c r="BO26">
        <v>0</v>
      </c>
      <c r="BQ26">
        <v>793.17</v>
      </c>
      <c r="BS26">
        <v>17</v>
      </c>
      <c r="BU26">
        <v>793.17</v>
      </c>
      <c r="BW26">
        <v>-21</v>
      </c>
      <c r="BY26">
        <v>793.17</v>
      </c>
      <c r="CA26">
        <v>793.17</v>
      </c>
      <c r="CC26">
        <v>793.17</v>
      </c>
      <c r="CE26">
        <v>21.67</v>
      </c>
      <c r="CG26">
        <v>68</v>
      </c>
      <c r="CI26">
        <v>36.33</v>
      </c>
      <c r="CK26">
        <v>793.17</v>
      </c>
      <c r="CM26">
        <v>0</v>
      </c>
      <c r="CO26">
        <v>1850</v>
      </c>
      <c r="CQ26">
        <v>11.86</v>
      </c>
      <c r="CS26">
        <v>69.33</v>
      </c>
      <c r="CU26">
        <v>44.44</v>
      </c>
      <c r="CW26">
        <v>44.44</v>
      </c>
      <c r="CY26">
        <v>80</v>
      </c>
      <c r="DA26">
        <v>69</v>
      </c>
      <c r="DC26">
        <v>55.52</v>
      </c>
      <c r="DE26">
        <v>8.33</v>
      </c>
      <c r="DG26">
        <v>0</v>
      </c>
      <c r="DI26">
        <v>5552.19</v>
      </c>
      <c r="DM26">
        <v>39.270000000000003</v>
      </c>
      <c r="DO26">
        <v>0</v>
      </c>
      <c r="DS26">
        <v>39.270000000000003</v>
      </c>
      <c r="DU26">
        <v>0</v>
      </c>
      <c r="EA26">
        <v>822.14</v>
      </c>
      <c r="EB26">
        <v>0</v>
      </c>
      <c r="ED26">
        <v>0</v>
      </c>
      <c r="EE26">
        <v>0</v>
      </c>
      <c r="EF26">
        <v>0</v>
      </c>
      <c r="EG26">
        <v>0</v>
      </c>
      <c r="EI26">
        <v>0</v>
      </c>
      <c r="EK26">
        <v>0</v>
      </c>
      <c r="EM26">
        <v>0</v>
      </c>
      <c r="EN26">
        <v>0</v>
      </c>
      <c r="EP26">
        <v>0</v>
      </c>
      <c r="EQ26">
        <v>0</v>
      </c>
      <c r="ER26">
        <v>0</v>
      </c>
      <c r="ES26">
        <v>0</v>
      </c>
      <c r="ET26">
        <v>0</v>
      </c>
      <c r="EU26">
        <v>0</v>
      </c>
      <c r="EV26">
        <v>-3.29</v>
      </c>
      <c r="EW26">
        <v>0</v>
      </c>
      <c r="EX26">
        <v>0</v>
      </c>
      <c r="EY26">
        <v>180.6</v>
      </c>
      <c r="EZ26">
        <v>-25.68</v>
      </c>
      <c r="FA26">
        <v>-25.68</v>
      </c>
      <c r="FB26">
        <v>0</v>
      </c>
      <c r="FC26">
        <v>0</v>
      </c>
      <c r="FE26">
        <v>0</v>
      </c>
      <c r="FG26">
        <v>65.77</v>
      </c>
      <c r="FI26">
        <v>9.8699999999999992</v>
      </c>
      <c r="FK26">
        <v>13.15</v>
      </c>
      <c r="FM26">
        <v>0</v>
      </c>
      <c r="FO26">
        <v>12.33</v>
      </c>
      <c r="FQ26">
        <v>1.85</v>
      </c>
      <c r="FS26">
        <v>2.4700000000000002</v>
      </c>
      <c r="FU26">
        <v>0</v>
      </c>
      <c r="FW26">
        <v>0</v>
      </c>
      <c r="FY26">
        <v>0</v>
      </c>
      <c r="GA26">
        <v>0</v>
      </c>
      <c r="GC26">
        <v>59.73</v>
      </c>
      <c r="GE26">
        <v>0</v>
      </c>
      <c r="GG26">
        <v>0</v>
      </c>
      <c r="GI26">
        <v>0</v>
      </c>
      <c r="GK26">
        <v>4.28</v>
      </c>
      <c r="GM26">
        <v>0</v>
      </c>
      <c r="GO26">
        <v>21.42</v>
      </c>
      <c r="GQ26">
        <v>0</v>
      </c>
      <c r="GS26">
        <v>0</v>
      </c>
      <c r="GU26">
        <v>0</v>
      </c>
      <c r="GW26">
        <v>2.93</v>
      </c>
      <c r="GY26">
        <v>0</v>
      </c>
      <c r="HA26">
        <v>0</v>
      </c>
      <c r="HC26">
        <v>0</v>
      </c>
      <c r="HE26">
        <v>0</v>
      </c>
      <c r="HG26">
        <v>0</v>
      </c>
      <c r="HI26">
        <v>55.52</v>
      </c>
      <c r="HJ26">
        <v>0</v>
      </c>
      <c r="HL26">
        <v>-21</v>
      </c>
      <c r="HN26">
        <v>0</v>
      </c>
      <c r="HP26">
        <v>0</v>
      </c>
      <c r="HR26">
        <v>0</v>
      </c>
      <c r="HS26">
        <v>0</v>
      </c>
      <c r="HU26">
        <v>772.17</v>
      </c>
      <c r="HW26">
        <v>0</v>
      </c>
      <c r="HY26">
        <v>772.17</v>
      </c>
      <c r="IA26">
        <v>0</v>
      </c>
    </row>
    <row r="27" spans="2:235" x14ac:dyDescent="0.3">
      <c r="B27" s="58" t="s">
        <v>1336</v>
      </c>
      <c r="D27">
        <v>1335</v>
      </c>
      <c r="F27">
        <v>3623.07</v>
      </c>
      <c r="J27">
        <v>1276.02</v>
      </c>
      <c r="L27">
        <v>0</v>
      </c>
      <c r="R27">
        <v>1276.02</v>
      </c>
      <c r="T27">
        <v>0</v>
      </c>
      <c r="X27">
        <v>2001.71</v>
      </c>
      <c r="Y27">
        <v>0</v>
      </c>
      <c r="AB27">
        <v>0</v>
      </c>
      <c r="AH27">
        <v>5</v>
      </c>
      <c r="AI27">
        <v>0</v>
      </c>
      <c r="AN27">
        <v>1335</v>
      </c>
      <c r="AR27">
        <v>1335</v>
      </c>
      <c r="AV27">
        <v>1335</v>
      </c>
      <c r="AW27">
        <v>0</v>
      </c>
      <c r="BA27">
        <v>1335</v>
      </c>
      <c r="BE27">
        <v>1335</v>
      </c>
      <c r="BG27">
        <v>0</v>
      </c>
      <c r="BL27">
        <v>0</v>
      </c>
      <c r="BO27">
        <v>1276.02</v>
      </c>
      <c r="BQ27">
        <v>1276.02</v>
      </c>
      <c r="BS27">
        <v>14</v>
      </c>
      <c r="BU27">
        <v>1276.02</v>
      </c>
      <c r="BW27">
        <v>-73.33</v>
      </c>
      <c r="BY27">
        <v>1276.02</v>
      </c>
      <c r="CA27">
        <v>1276.02</v>
      </c>
      <c r="CC27">
        <v>1276.02</v>
      </c>
      <c r="CE27">
        <v>21.67</v>
      </c>
      <c r="CG27">
        <v>100.8</v>
      </c>
      <c r="CI27">
        <v>162.66999999999999</v>
      </c>
      <c r="CK27">
        <v>1276.02</v>
      </c>
      <c r="CM27">
        <v>0</v>
      </c>
      <c r="CO27">
        <v>2225</v>
      </c>
      <c r="CQ27">
        <v>14.26</v>
      </c>
      <c r="CS27">
        <v>93.6</v>
      </c>
      <c r="CU27">
        <v>60</v>
      </c>
      <c r="CW27">
        <v>60</v>
      </c>
      <c r="CY27">
        <v>60</v>
      </c>
      <c r="DA27">
        <v>94</v>
      </c>
      <c r="DC27">
        <v>89.32</v>
      </c>
      <c r="DE27">
        <v>8.33</v>
      </c>
      <c r="DG27">
        <v>32.520000000000003</v>
      </c>
      <c r="DI27">
        <v>8932.14</v>
      </c>
      <c r="DM27">
        <v>53.44</v>
      </c>
      <c r="DO27">
        <v>0</v>
      </c>
      <c r="DS27">
        <v>53.44</v>
      </c>
      <c r="DU27">
        <v>0</v>
      </c>
      <c r="EA27">
        <v>1335</v>
      </c>
      <c r="EB27">
        <v>0</v>
      </c>
      <c r="ED27">
        <v>0</v>
      </c>
      <c r="EE27">
        <v>0</v>
      </c>
      <c r="EF27">
        <v>0</v>
      </c>
      <c r="EG27">
        <v>0</v>
      </c>
      <c r="EI27">
        <v>0</v>
      </c>
      <c r="EK27">
        <v>0</v>
      </c>
      <c r="EM27">
        <v>5</v>
      </c>
      <c r="EN27">
        <v>0</v>
      </c>
      <c r="EP27">
        <v>0</v>
      </c>
      <c r="EQ27">
        <v>0</v>
      </c>
      <c r="ER27">
        <v>0</v>
      </c>
      <c r="ES27">
        <v>0</v>
      </c>
      <c r="ET27">
        <v>0</v>
      </c>
      <c r="EU27">
        <v>0</v>
      </c>
      <c r="EV27">
        <v>-5.34</v>
      </c>
      <c r="EW27">
        <v>0</v>
      </c>
      <c r="EX27">
        <v>0</v>
      </c>
      <c r="EY27">
        <v>293.27</v>
      </c>
      <c r="EZ27">
        <v>-53.64</v>
      </c>
      <c r="FA27">
        <v>-53.64</v>
      </c>
      <c r="FB27">
        <v>0</v>
      </c>
      <c r="FC27">
        <v>0</v>
      </c>
      <c r="FE27">
        <v>0</v>
      </c>
      <c r="FG27">
        <v>106.8</v>
      </c>
      <c r="FI27">
        <v>16.02</v>
      </c>
      <c r="FK27">
        <v>21.36</v>
      </c>
      <c r="FM27">
        <v>0</v>
      </c>
      <c r="FO27">
        <v>20.02</v>
      </c>
      <c r="FQ27">
        <v>3</v>
      </c>
      <c r="FS27">
        <v>4</v>
      </c>
      <c r="FU27">
        <v>0</v>
      </c>
      <c r="FW27">
        <v>0</v>
      </c>
      <c r="FY27">
        <v>0</v>
      </c>
      <c r="GA27">
        <v>0</v>
      </c>
      <c r="GC27">
        <v>96.08</v>
      </c>
      <c r="GE27">
        <v>0</v>
      </c>
      <c r="GG27">
        <v>0</v>
      </c>
      <c r="GI27">
        <v>0</v>
      </c>
      <c r="GK27">
        <v>6.89</v>
      </c>
      <c r="GM27">
        <v>0</v>
      </c>
      <c r="GO27">
        <v>0</v>
      </c>
      <c r="GQ27">
        <v>98.25</v>
      </c>
      <c r="GS27">
        <v>0</v>
      </c>
      <c r="GU27">
        <v>0</v>
      </c>
      <c r="GW27">
        <v>4.72</v>
      </c>
      <c r="GY27">
        <v>0</v>
      </c>
      <c r="HA27">
        <v>0</v>
      </c>
      <c r="HC27">
        <v>0</v>
      </c>
      <c r="HE27">
        <v>0</v>
      </c>
      <c r="HG27">
        <v>0</v>
      </c>
      <c r="HI27">
        <v>89.32</v>
      </c>
      <c r="HJ27">
        <v>0</v>
      </c>
      <c r="HL27">
        <v>-73.33</v>
      </c>
      <c r="HN27">
        <v>0</v>
      </c>
      <c r="HP27">
        <v>0</v>
      </c>
      <c r="HR27">
        <v>0</v>
      </c>
      <c r="HS27">
        <v>0</v>
      </c>
      <c r="HU27">
        <v>1207.69</v>
      </c>
      <c r="HW27">
        <v>0</v>
      </c>
      <c r="HY27">
        <v>1207.69</v>
      </c>
      <c r="IA27">
        <v>0</v>
      </c>
    </row>
    <row r="28" spans="2:235" x14ac:dyDescent="0.3">
      <c r="B28" s="58" t="s">
        <v>1308</v>
      </c>
      <c r="C28">
        <v>68164.2</v>
      </c>
      <c r="D28">
        <v>34956</v>
      </c>
      <c r="E28">
        <v>138417.48000000001</v>
      </c>
      <c r="F28">
        <v>75641.73</v>
      </c>
      <c r="I28">
        <v>68164.2</v>
      </c>
      <c r="J28">
        <v>33831.269999999997</v>
      </c>
      <c r="K28">
        <v>0</v>
      </c>
      <c r="L28">
        <v>0</v>
      </c>
      <c r="M28">
        <v>3213.03</v>
      </c>
      <c r="N28">
        <v>6513.21</v>
      </c>
      <c r="Q28">
        <v>68164.2</v>
      </c>
      <c r="R28">
        <v>33831.269999999997</v>
      </c>
      <c r="S28">
        <v>0</v>
      </c>
      <c r="T28">
        <v>0</v>
      </c>
      <c r="U28">
        <v>3213.03</v>
      </c>
      <c r="V28">
        <v>6513.21</v>
      </c>
      <c r="W28">
        <v>84821.43</v>
      </c>
      <c r="X28">
        <v>47191.26</v>
      </c>
      <c r="Y28">
        <v>0</v>
      </c>
      <c r="Z28">
        <v>0</v>
      </c>
      <c r="AA28">
        <v>0</v>
      </c>
      <c r="AB28">
        <v>0</v>
      </c>
      <c r="AC28">
        <v>3213.03</v>
      </c>
      <c r="AD28">
        <v>6513.21</v>
      </c>
      <c r="AE28">
        <v>0</v>
      </c>
      <c r="AF28">
        <v>0</v>
      </c>
      <c r="AI28">
        <v>0</v>
      </c>
      <c r="AM28">
        <v>68164.2</v>
      </c>
      <c r="AN28">
        <v>34956</v>
      </c>
      <c r="AQ28">
        <v>68164.2</v>
      </c>
      <c r="AR28">
        <v>35516.25</v>
      </c>
      <c r="AU28">
        <v>68164.2</v>
      </c>
      <c r="AV28">
        <v>34956</v>
      </c>
      <c r="AW28">
        <v>0</v>
      </c>
      <c r="AZ28">
        <v>68164.2</v>
      </c>
      <c r="BA28">
        <v>34956</v>
      </c>
      <c r="BD28">
        <v>68164.2</v>
      </c>
      <c r="BE28">
        <v>34956</v>
      </c>
      <c r="BF28">
        <v>0</v>
      </c>
      <c r="BG28">
        <v>0</v>
      </c>
      <c r="BK28">
        <v>57231.96</v>
      </c>
      <c r="BL28">
        <v>29155.5</v>
      </c>
      <c r="BN28">
        <v>0</v>
      </c>
      <c r="BO28">
        <v>0</v>
      </c>
      <c r="BP28">
        <v>71377.23</v>
      </c>
      <c r="BQ28">
        <v>40344.480000000003</v>
      </c>
      <c r="BR28">
        <v>262</v>
      </c>
      <c r="BS28">
        <v>129</v>
      </c>
      <c r="BT28">
        <v>71377.23</v>
      </c>
      <c r="BU28">
        <v>40344.480000000003</v>
      </c>
      <c r="BV28">
        <v>-25238.07</v>
      </c>
      <c r="BW28">
        <v>-15018.07</v>
      </c>
      <c r="BX28">
        <v>57231.96</v>
      </c>
      <c r="BY28">
        <v>29155.5</v>
      </c>
      <c r="BZ28">
        <v>57231.96</v>
      </c>
      <c r="CA28">
        <v>29155.5</v>
      </c>
      <c r="CB28">
        <v>57231.96</v>
      </c>
      <c r="CC28">
        <v>29155.5</v>
      </c>
      <c r="CD28">
        <v>260.04000000000002</v>
      </c>
      <c r="CE28">
        <v>130.02000000000001</v>
      </c>
      <c r="CF28">
        <v>1886.4</v>
      </c>
      <c r="CG28">
        <v>943.8</v>
      </c>
      <c r="CH28">
        <v>1828.53</v>
      </c>
      <c r="CI28">
        <v>1143.07</v>
      </c>
      <c r="CJ28">
        <v>68164.2</v>
      </c>
      <c r="CK28">
        <v>33831.269999999997</v>
      </c>
      <c r="CL28">
        <v>3213.03</v>
      </c>
      <c r="CM28">
        <v>6513.21</v>
      </c>
      <c r="CN28">
        <v>69912</v>
      </c>
      <c r="CO28">
        <v>34956</v>
      </c>
      <c r="CP28">
        <v>436.98</v>
      </c>
      <c r="CQ28">
        <v>224.1</v>
      </c>
      <c r="CR28">
        <v>1872</v>
      </c>
      <c r="CS28">
        <v>951</v>
      </c>
      <c r="CT28">
        <v>1170</v>
      </c>
      <c r="CU28">
        <v>609.62</v>
      </c>
      <c r="CV28">
        <v>1170</v>
      </c>
      <c r="CW28">
        <v>600</v>
      </c>
      <c r="CX28">
        <v>1200</v>
      </c>
      <c r="CY28">
        <v>600</v>
      </c>
      <c r="CZ28">
        <v>1872</v>
      </c>
      <c r="DA28">
        <v>951</v>
      </c>
      <c r="DB28">
        <v>3834.6</v>
      </c>
      <c r="DC28">
        <v>2040.9</v>
      </c>
      <c r="DD28">
        <v>0</v>
      </c>
      <c r="DE28">
        <v>111</v>
      </c>
      <c r="DF28">
        <v>0</v>
      </c>
      <c r="DG28">
        <v>111</v>
      </c>
      <c r="DH28">
        <v>0</v>
      </c>
      <c r="DI28">
        <v>145286.79</v>
      </c>
      <c r="DL28">
        <v>5184</v>
      </c>
      <c r="DM28">
        <v>194.4</v>
      </c>
      <c r="DN28">
        <v>0</v>
      </c>
      <c r="DO28">
        <v>0</v>
      </c>
      <c r="DQ28">
        <v>705.6</v>
      </c>
      <c r="DR28">
        <v>5184</v>
      </c>
      <c r="DS28">
        <v>900</v>
      </c>
      <c r="DT28">
        <v>0</v>
      </c>
      <c r="DU28">
        <v>0</v>
      </c>
      <c r="DW28">
        <v>136.80000000000001</v>
      </c>
      <c r="DZ28">
        <v>68164.2</v>
      </c>
      <c r="EA28">
        <v>34956</v>
      </c>
      <c r="EB28">
        <v>360</v>
      </c>
      <c r="EC28">
        <v>0</v>
      </c>
      <c r="ED28">
        <v>560.25</v>
      </c>
      <c r="EE28">
        <v>0</v>
      </c>
      <c r="EF28">
        <v>0</v>
      </c>
      <c r="EG28">
        <v>112.5</v>
      </c>
      <c r="EH28">
        <v>0</v>
      </c>
      <c r="EI28">
        <v>0</v>
      </c>
      <c r="EJ28">
        <v>0</v>
      </c>
      <c r="EK28">
        <v>0</v>
      </c>
      <c r="EL28">
        <v>0</v>
      </c>
      <c r="EM28">
        <v>0</v>
      </c>
      <c r="EN28">
        <v>0</v>
      </c>
      <c r="EO28">
        <v>0</v>
      </c>
      <c r="EP28">
        <v>0</v>
      </c>
      <c r="EQ28">
        <v>0</v>
      </c>
      <c r="ER28">
        <v>0</v>
      </c>
      <c r="ES28">
        <v>0</v>
      </c>
      <c r="ET28">
        <v>0</v>
      </c>
      <c r="EU28">
        <v>0</v>
      </c>
      <c r="EV28">
        <v>-58.32</v>
      </c>
      <c r="EW28">
        <v>0</v>
      </c>
      <c r="EX28">
        <v>0</v>
      </c>
      <c r="EY28">
        <v>3839.46</v>
      </c>
      <c r="EZ28">
        <v>-1178.9100000000001</v>
      </c>
      <c r="FA28">
        <v>-1178.9100000000001</v>
      </c>
      <c r="FB28">
        <v>0</v>
      </c>
      <c r="FC28">
        <v>0</v>
      </c>
      <c r="FD28">
        <v>2190.5700000000002</v>
      </c>
      <c r="FE28">
        <v>5592.96</v>
      </c>
      <c r="FF28">
        <v>5453.13</v>
      </c>
      <c r="FG28">
        <v>2841.3</v>
      </c>
      <c r="FH28">
        <v>489.37</v>
      </c>
      <c r="FI28">
        <v>-412.75</v>
      </c>
      <c r="FJ28">
        <v>652.53</v>
      </c>
      <c r="FK28">
        <v>-550.32000000000005</v>
      </c>
      <c r="FL28">
        <v>1022.46</v>
      </c>
      <c r="FM28">
        <v>0</v>
      </c>
      <c r="FN28">
        <v>1022.46</v>
      </c>
      <c r="FO28">
        <v>524.34</v>
      </c>
      <c r="FP28">
        <v>0.02</v>
      </c>
      <c r="FQ28">
        <v>78.66</v>
      </c>
      <c r="FR28">
        <v>0.02</v>
      </c>
      <c r="FS28">
        <v>104.88</v>
      </c>
      <c r="FT28">
        <v>0</v>
      </c>
      <c r="FU28">
        <v>0</v>
      </c>
      <c r="FV28">
        <v>0</v>
      </c>
      <c r="FW28">
        <v>0</v>
      </c>
      <c r="FX28">
        <v>0</v>
      </c>
      <c r="FY28">
        <v>0</v>
      </c>
      <c r="FZ28">
        <v>0</v>
      </c>
      <c r="GA28">
        <v>0</v>
      </c>
      <c r="GB28">
        <v>4160.76</v>
      </c>
      <c r="GC28">
        <v>2195.4</v>
      </c>
      <c r="GD28">
        <v>0</v>
      </c>
      <c r="GE28">
        <v>0</v>
      </c>
      <c r="GF28">
        <v>0</v>
      </c>
      <c r="GG28">
        <v>0</v>
      </c>
      <c r="GH28">
        <v>0</v>
      </c>
      <c r="GI28">
        <v>0</v>
      </c>
      <c r="GJ28">
        <v>303.36</v>
      </c>
      <c r="GK28">
        <v>157.44</v>
      </c>
      <c r="GL28">
        <v>0</v>
      </c>
      <c r="GM28">
        <v>0</v>
      </c>
      <c r="GN28">
        <v>1682.64</v>
      </c>
      <c r="GO28">
        <v>787.2</v>
      </c>
      <c r="GP28">
        <v>0</v>
      </c>
      <c r="GQ28">
        <v>0</v>
      </c>
      <c r="GR28">
        <v>0</v>
      </c>
      <c r="GS28">
        <v>0</v>
      </c>
      <c r="GT28">
        <v>0</v>
      </c>
      <c r="GU28">
        <v>0</v>
      </c>
      <c r="GV28">
        <v>200.28</v>
      </c>
      <c r="GW28">
        <v>107.88</v>
      </c>
      <c r="GX28">
        <v>0</v>
      </c>
      <c r="GY28">
        <v>0</v>
      </c>
      <c r="GZ28">
        <v>0</v>
      </c>
      <c r="HA28">
        <v>0</v>
      </c>
      <c r="HB28">
        <v>0</v>
      </c>
      <c r="HC28">
        <v>0</v>
      </c>
      <c r="HD28">
        <v>0</v>
      </c>
      <c r="HE28">
        <v>0</v>
      </c>
      <c r="HF28">
        <v>0</v>
      </c>
      <c r="HG28">
        <v>0</v>
      </c>
      <c r="HH28">
        <v>3834.6</v>
      </c>
      <c r="HI28">
        <v>2040.9</v>
      </c>
      <c r="HJ28">
        <v>0</v>
      </c>
      <c r="HK28">
        <v>-23663.040000000001</v>
      </c>
      <c r="HL28">
        <v>-11403.25</v>
      </c>
      <c r="HM28">
        <v>-1575.03</v>
      </c>
      <c r="HN28">
        <v>-3614.82</v>
      </c>
      <c r="HO28">
        <v>0</v>
      </c>
      <c r="HP28">
        <v>0</v>
      </c>
      <c r="HQ28">
        <v>0</v>
      </c>
      <c r="HR28">
        <v>0</v>
      </c>
      <c r="HS28">
        <v>0</v>
      </c>
      <c r="HT28">
        <v>46139.16</v>
      </c>
      <c r="HU28">
        <v>25213.91</v>
      </c>
      <c r="HV28">
        <v>0</v>
      </c>
      <c r="HW28">
        <v>0</v>
      </c>
      <c r="HX28">
        <v>46139.16</v>
      </c>
      <c r="HY28">
        <v>25213.91</v>
      </c>
      <c r="HZ28">
        <v>0</v>
      </c>
      <c r="IA28">
        <v>0</v>
      </c>
    </row>
    <row r="29" spans="2:235" x14ac:dyDescent="0.3">
      <c r="B29" s="58" t="s">
        <v>1337</v>
      </c>
      <c r="D29">
        <v>2750</v>
      </c>
      <c r="F29">
        <v>6500.52</v>
      </c>
      <c r="J29">
        <v>2605.34</v>
      </c>
      <c r="L29">
        <v>0</v>
      </c>
      <c r="R29">
        <v>2605.34</v>
      </c>
      <c r="T29">
        <v>0</v>
      </c>
      <c r="X29">
        <v>3954.3</v>
      </c>
      <c r="Y29">
        <v>0</v>
      </c>
      <c r="AB29">
        <v>0</v>
      </c>
      <c r="AF29">
        <v>0</v>
      </c>
      <c r="AI29">
        <v>0</v>
      </c>
      <c r="AN29">
        <v>2750</v>
      </c>
      <c r="AR29">
        <v>2750</v>
      </c>
      <c r="AV29">
        <v>2750</v>
      </c>
      <c r="AW29">
        <v>0</v>
      </c>
      <c r="BA29">
        <v>2750</v>
      </c>
      <c r="BE29">
        <v>2750</v>
      </c>
      <c r="BG29">
        <v>0</v>
      </c>
      <c r="BL29">
        <v>2605.34</v>
      </c>
      <c r="BO29">
        <v>0</v>
      </c>
      <c r="BQ29">
        <v>2605.34</v>
      </c>
      <c r="BS29">
        <v>22</v>
      </c>
      <c r="BU29">
        <v>2605.34</v>
      </c>
      <c r="BW29">
        <v>-438.5</v>
      </c>
      <c r="BY29">
        <v>2605.34</v>
      </c>
      <c r="CA29">
        <v>2605.34</v>
      </c>
      <c r="CC29">
        <v>2605.34</v>
      </c>
      <c r="CE29">
        <v>21.67</v>
      </c>
      <c r="CG29">
        <v>158.4</v>
      </c>
      <c r="CI29">
        <v>340.58</v>
      </c>
      <c r="CK29">
        <v>2605.34</v>
      </c>
      <c r="CM29">
        <v>0</v>
      </c>
      <c r="CO29">
        <v>2750</v>
      </c>
      <c r="CQ29">
        <v>17.63</v>
      </c>
      <c r="CS29">
        <v>156</v>
      </c>
      <c r="CU29">
        <v>100</v>
      </c>
      <c r="CW29">
        <v>100</v>
      </c>
      <c r="CY29">
        <v>100</v>
      </c>
      <c r="DA29">
        <v>156</v>
      </c>
      <c r="DC29">
        <v>182.37</v>
      </c>
      <c r="DE29">
        <v>40.409999999999997</v>
      </c>
      <c r="DG29">
        <v>8.33</v>
      </c>
      <c r="DI29">
        <v>18237.38</v>
      </c>
      <c r="DM29">
        <v>88.5</v>
      </c>
      <c r="DO29">
        <v>0</v>
      </c>
      <c r="DS29">
        <v>88.5</v>
      </c>
      <c r="DU29">
        <v>0</v>
      </c>
      <c r="EA29">
        <v>2750</v>
      </c>
      <c r="EB29">
        <v>0</v>
      </c>
      <c r="ED29">
        <v>0</v>
      </c>
      <c r="EE29">
        <v>0</v>
      </c>
      <c r="EF29">
        <v>0</v>
      </c>
      <c r="EG29">
        <v>0</v>
      </c>
      <c r="EI29">
        <v>0</v>
      </c>
      <c r="EK29">
        <v>0</v>
      </c>
      <c r="EM29">
        <v>0</v>
      </c>
      <c r="EN29">
        <v>0</v>
      </c>
      <c r="EP29">
        <v>0</v>
      </c>
      <c r="EQ29">
        <v>0</v>
      </c>
      <c r="ER29">
        <v>0</v>
      </c>
      <c r="ES29">
        <v>0</v>
      </c>
      <c r="ET29">
        <v>0</v>
      </c>
      <c r="EU29">
        <v>0</v>
      </c>
      <c r="EV29">
        <v>-11</v>
      </c>
      <c r="EW29">
        <v>0</v>
      </c>
      <c r="EX29">
        <v>0</v>
      </c>
      <c r="EY29">
        <v>604.11</v>
      </c>
      <c r="EZ29">
        <v>-133.66</v>
      </c>
      <c r="FA29">
        <v>-133.66</v>
      </c>
      <c r="FB29">
        <v>0</v>
      </c>
      <c r="FC29">
        <v>0</v>
      </c>
      <c r="FE29">
        <v>0</v>
      </c>
      <c r="FG29">
        <v>220</v>
      </c>
      <c r="FI29">
        <v>33</v>
      </c>
      <c r="FK29">
        <v>44</v>
      </c>
      <c r="FM29">
        <v>0</v>
      </c>
      <c r="FO29">
        <v>41.25</v>
      </c>
      <c r="FQ29">
        <v>6.19</v>
      </c>
      <c r="FS29">
        <v>8.25</v>
      </c>
      <c r="FU29">
        <v>0</v>
      </c>
      <c r="FW29">
        <v>0</v>
      </c>
      <c r="FY29">
        <v>0</v>
      </c>
      <c r="GA29">
        <v>0</v>
      </c>
      <c r="GC29">
        <v>196.18</v>
      </c>
      <c r="GE29">
        <v>0</v>
      </c>
      <c r="GG29">
        <v>0</v>
      </c>
      <c r="GI29">
        <v>0</v>
      </c>
      <c r="GK29">
        <v>14.07</v>
      </c>
      <c r="GM29">
        <v>0</v>
      </c>
      <c r="GO29">
        <v>70.34</v>
      </c>
      <c r="GQ29">
        <v>0</v>
      </c>
      <c r="GS29">
        <v>0</v>
      </c>
      <c r="GU29">
        <v>0</v>
      </c>
      <c r="GW29">
        <v>9.64</v>
      </c>
      <c r="GY29">
        <v>0</v>
      </c>
      <c r="HA29">
        <v>0</v>
      </c>
      <c r="HC29">
        <v>0</v>
      </c>
      <c r="HE29">
        <v>0</v>
      </c>
      <c r="HG29">
        <v>0</v>
      </c>
      <c r="HI29">
        <v>182.37</v>
      </c>
      <c r="HJ29">
        <v>0</v>
      </c>
      <c r="HL29">
        <v>-438.5</v>
      </c>
      <c r="HN29">
        <v>0</v>
      </c>
      <c r="HP29">
        <v>0</v>
      </c>
      <c r="HR29">
        <v>0</v>
      </c>
      <c r="HS29">
        <v>0</v>
      </c>
      <c r="HU29">
        <v>2166.84</v>
      </c>
      <c r="HW29">
        <v>0</v>
      </c>
      <c r="HY29">
        <v>2166.84</v>
      </c>
      <c r="IA29">
        <v>0</v>
      </c>
    </row>
    <row r="30" spans="2:235" x14ac:dyDescent="0.3">
      <c r="B30" s="58" t="s">
        <v>1338</v>
      </c>
      <c r="D30">
        <v>777.7</v>
      </c>
      <c r="F30">
        <v>2190.7800000000002</v>
      </c>
      <c r="J30">
        <v>730.84</v>
      </c>
      <c r="L30">
        <v>0</v>
      </c>
      <c r="R30">
        <v>730.84</v>
      </c>
      <c r="T30">
        <v>0</v>
      </c>
      <c r="X30">
        <v>1147.79</v>
      </c>
      <c r="Y30">
        <v>0</v>
      </c>
      <c r="AB30">
        <v>0</v>
      </c>
      <c r="AF30">
        <v>0</v>
      </c>
      <c r="AI30">
        <v>0</v>
      </c>
      <c r="AN30">
        <v>777.7</v>
      </c>
      <c r="AR30">
        <v>777.7</v>
      </c>
      <c r="AV30">
        <v>777.7</v>
      </c>
      <c r="AW30">
        <v>0</v>
      </c>
      <c r="BA30">
        <v>777.7</v>
      </c>
      <c r="BE30">
        <v>777.7</v>
      </c>
      <c r="BG30">
        <v>0</v>
      </c>
      <c r="BL30">
        <v>0</v>
      </c>
      <c r="BO30">
        <v>730.84</v>
      </c>
      <c r="BQ30">
        <v>730.84</v>
      </c>
      <c r="BS30">
        <v>8</v>
      </c>
      <c r="BU30">
        <v>730.84</v>
      </c>
      <c r="BW30">
        <v>-0.57999999999999996</v>
      </c>
      <c r="BY30">
        <v>730.84</v>
      </c>
      <c r="CA30">
        <v>730.84</v>
      </c>
      <c r="CC30">
        <v>730.84</v>
      </c>
      <c r="CE30">
        <v>21.67</v>
      </c>
      <c r="CG30">
        <v>32</v>
      </c>
      <c r="CI30">
        <v>33.42</v>
      </c>
      <c r="CK30">
        <v>730.84</v>
      </c>
      <c r="CM30">
        <v>0</v>
      </c>
      <c r="CO30">
        <v>3500</v>
      </c>
      <c r="CQ30">
        <v>22.44</v>
      </c>
      <c r="CS30">
        <v>34.659999999999997</v>
      </c>
      <c r="CU30">
        <v>22.22</v>
      </c>
      <c r="CW30">
        <v>22.22</v>
      </c>
      <c r="CY30">
        <v>40</v>
      </c>
      <c r="DA30">
        <v>35</v>
      </c>
      <c r="DC30">
        <v>51.16</v>
      </c>
      <c r="DE30">
        <v>8.33</v>
      </c>
      <c r="DG30">
        <v>0</v>
      </c>
      <c r="DI30">
        <v>5115.88</v>
      </c>
      <c r="DM30">
        <v>19.47</v>
      </c>
      <c r="DO30">
        <v>0</v>
      </c>
      <c r="DS30">
        <v>19.47</v>
      </c>
      <c r="DU30">
        <v>0</v>
      </c>
      <c r="EA30">
        <v>777.7</v>
      </c>
      <c r="EB30">
        <v>0</v>
      </c>
      <c r="ED30">
        <v>0</v>
      </c>
      <c r="EE30">
        <v>0</v>
      </c>
      <c r="EF30">
        <v>0</v>
      </c>
      <c r="EG30">
        <v>0</v>
      </c>
      <c r="EI30">
        <v>0</v>
      </c>
      <c r="EK30">
        <v>0</v>
      </c>
      <c r="EM30">
        <v>0</v>
      </c>
      <c r="EN30">
        <v>0</v>
      </c>
      <c r="EP30">
        <v>0</v>
      </c>
      <c r="EQ30">
        <v>0</v>
      </c>
      <c r="ER30">
        <v>0</v>
      </c>
      <c r="ES30">
        <v>0</v>
      </c>
      <c r="ET30">
        <v>0</v>
      </c>
      <c r="EU30">
        <v>0</v>
      </c>
      <c r="EV30">
        <v>-3.11</v>
      </c>
      <c r="EW30">
        <v>0</v>
      </c>
      <c r="EX30">
        <v>0</v>
      </c>
      <c r="EY30">
        <v>170.84</v>
      </c>
      <c r="EZ30">
        <v>-43.75</v>
      </c>
      <c r="FA30">
        <v>-43.75</v>
      </c>
      <c r="FB30">
        <v>0</v>
      </c>
      <c r="FC30">
        <v>0</v>
      </c>
      <c r="FE30">
        <v>0</v>
      </c>
      <c r="FG30">
        <v>62.22</v>
      </c>
      <c r="FI30">
        <v>9.33</v>
      </c>
      <c r="FK30">
        <v>12.44</v>
      </c>
      <c r="FM30">
        <v>0</v>
      </c>
      <c r="FO30">
        <v>11.67</v>
      </c>
      <c r="FQ30">
        <v>1.75</v>
      </c>
      <c r="FS30">
        <v>2.33</v>
      </c>
      <c r="FU30">
        <v>0</v>
      </c>
      <c r="FW30">
        <v>0</v>
      </c>
      <c r="FY30">
        <v>0</v>
      </c>
      <c r="GA30">
        <v>0</v>
      </c>
      <c r="GC30">
        <v>55.03</v>
      </c>
      <c r="GE30">
        <v>0</v>
      </c>
      <c r="GG30">
        <v>0</v>
      </c>
      <c r="GI30">
        <v>0</v>
      </c>
      <c r="GK30">
        <v>3.95</v>
      </c>
      <c r="GM30">
        <v>0</v>
      </c>
      <c r="GO30">
        <v>0</v>
      </c>
      <c r="GQ30">
        <v>56.27</v>
      </c>
      <c r="GS30">
        <v>0</v>
      </c>
      <c r="GU30">
        <v>0</v>
      </c>
      <c r="GW30">
        <v>2.7</v>
      </c>
      <c r="GY30">
        <v>0</v>
      </c>
      <c r="HA30">
        <v>0</v>
      </c>
      <c r="HC30">
        <v>0</v>
      </c>
      <c r="HE30">
        <v>0</v>
      </c>
      <c r="HG30">
        <v>0</v>
      </c>
      <c r="HI30">
        <v>51.16</v>
      </c>
      <c r="HJ30">
        <v>0</v>
      </c>
      <c r="HL30">
        <v>-0.57999999999999996</v>
      </c>
      <c r="HN30">
        <v>0</v>
      </c>
      <c r="HP30">
        <v>0</v>
      </c>
      <c r="HR30">
        <v>0</v>
      </c>
      <c r="HS30">
        <v>0</v>
      </c>
      <c r="HU30">
        <v>730.26</v>
      </c>
      <c r="HW30">
        <v>0</v>
      </c>
      <c r="HY30">
        <v>730.26</v>
      </c>
      <c r="IA30">
        <v>0</v>
      </c>
    </row>
    <row r="31" spans="2:235" x14ac:dyDescent="0.3">
      <c r="B31" s="58" t="s">
        <v>1309</v>
      </c>
      <c r="C31">
        <v>14819.72</v>
      </c>
      <c r="D31">
        <v>7722.3</v>
      </c>
      <c r="E31">
        <v>42407.7</v>
      </c>
      <c r="F31">
        <v>25161.93</v>
      </c>
      <c r="I31">
        <v>14819.72</v>
      </c>
      <c r="J31">
        <v>7608.97</v>
      </c>
      <c r="K31">
        <v>0</v>
      </c>
      <c r="L31">
        <v>0</v>
      </c>
      <c r="M31">
        <v>695.26</v>
      </c>
      <c r="N31">
        <v>1325.24</v>
      </c>
      <c r="Q31">
        <v>14819.72</v>
      </c>
      <c r="R31">
        <v>7608.97</v>
      </c>
      <c r="S31">
        <v>0</v>
      </c>
      <c r="T31">
        <v>0</v>
      </c>
      <c r="U31">
        <v>695.26</v>
      </c>
      <c r="V31">
        <v>1325.24</v>
      </c>
      <c r="W31">
        <v>18987.77</v>
      </c>
      <c r="X31">
        <v>10959.74</v>
      </c>
      <c r="Y31">
        <v>0</v>
      </c>
      <c r="Z31">
        <v>0</v>
      </c>
      <c r="AA31">
        <v>0</v>
      </c>
      <c r="AB31">
        <v>0</v>
      </c>
      <c r="AC31">
        <v>695.26</v>
      </c>
      <c r="AD31">
        <v>1325.24</v>
      </c>
      <c r="AE31">
        <v>0</v>
      </c>
      <c r="AF31">
        <v>0</v>
      </c>
      <c r="AI31">
        <v>0</v>
      </c>
      <c r="AM31">
        <v>14819.72</v>
      </c>
      <c r="AN31">
        <v>7722.3</v>
      </c>
      <c r="AQ31">
        <v>14819.72</v>
      </c>
      <c r="AR31">
        <v>7841.9</v>
      </c>
      <c r="AU31">
        <v>14819.72</v>
      </c>
      <c r="AV31">
        <v>7797.05</v>
      </c>
      <c r="AW31">
        <v>0</v>
      </c>
      <c r="AZ31">
        <v>14819.72</v>
      </c>
      <c r="BA31">
        <v>7722.3</v>
      </c>
      <c r="BD31">
        <v>14819.72</v>
      </c>
      <c r="BE31">
        <v>7797.05</v>
      </c>
      <c r="BF31">
        <v>0</v>
      </c>
      <c r="BG31">
        <v>0</v>
      </c>
      <c r="BK31">
        <v>15514.98</v>
      </c>
      <c r="BL31">
        <v>8934.2099999999991</v>
      </c>
      <c r="BN31">
        <v>0</v>
      </c>
      <c r="BO31">
        <v>0</v>
      </c>
      <c r="BP31">
        <v>15514.98</v>
      </c>
      <c r="BQ31">
        <v>8934.2099999999991</v>
      </c>
      <c r="BR31">
        <v>262</v>
      </c>
      <c r="BS31">
        <v>129</v>
      </c>
      <c r="BT31">
        <v>15514.98</v>
      </c>
      <c r="BU31">
        <v>8934.2099999999991</v>
      </c>
      <c r="BV31">
        <v>-1379.08</v>
      </c>
      <c r="BW31">
        <v>-546.9</v>
      </c>
      <c r="BX31">
        <v>15514.98</v>
      </c>
      <c r="BY31">
        <v>8934.2099999999991</v>
      </c>
      <c r="BZ31">
        <v>15514.98</v>
      </c>
      <c r="CA31">
        <v>8934.2099999999991</v>
      </c>
      <c r="CB31">
        <v>15514.98</v>
      </c>
      <c r="CC31">
        <v>8934.2099999999991</v>
      </c>
      <c r="CD31">
        <v>260.04000000000002</v>
      </c>
      <c r="CE31">
        <v>130.02000000000001</v>
      </c>
      <c r="CF31">
        <v>1048</v>
      </c>
      <c r="CG31">
        <v>524</v>
      </c>
      <c r="CH31">
        <v>1685.47</v>
      </c>
      <c r="CI31">
        <v>964.5</v>
      </c>
      <c r="CJ31">
        <v>14819.72</v>
      </c>
      <c r="CK31">
        <v>7608.97</v>
      </c>
      <c r="CL31">
        <v>695.26</v>
      </c>
      <c r="CM31">
        <v>1325.24</v>
      </c>
      <c r="CN31">
        <v>27353</v>
      </c>
      <c r="CO31">
        <v>13899</v>
      </c>
      <c r="CP31">
        <v>170.97</v>
      </c>
      <c r="CQ31">
        <v>89.1</v>
      </c>
      <c r="CR31">
        <v>1040.04</v>
      </c>
      <c r="CS31">
        <v>528.02</v>
      </c>
      <c r="CT31">
        <v>650.04</v>
      </c>
      <c r="CU31">
        <v>338.49</v>
      </c>
      <c r="CV31">
        <v>650.04</v>
      </c>
      <c r="CW31">
        <v>333.36</v>
      </c>
      <c r="CX31">
        <v>1200</v>
      </c>
      <c r="CY31">
        <v>600</v>
      </c>
      <c r="CZ31">
        <v>1044</v>
      </c>
      <c r="DA31">
        <v>530</v>
      </c>
      <c r="DB31">
        <v>1039.51</v>
      </c>
      <c r="DC31">
        <v>625.39</v>
      </c>
      <c r="DD31">
        <v>0</v>
      </c>
      <c r="DE31">
        <v>16.66</v>
      </c>
      <c r="DF31">
        <v>0</v>
      </c>
      <c r="DG31">
        <v>16.66</v>
      </c>
      <c r="DH31">
        <v>0</v>
      </c>
      <c r="DI31">
        <v>33020.33</v>
      </c>
      <c r="DL31">
        <v>1776</v>
      </c>
      <c r="DM31">
        <v>380.38</v>
      </c>
      <c r="DN31">
        <v>0</v>
      </c>
      <c r="DO31">
        <v>0</v>
      </c>
      <c r="DP31">
        <v>1104</v>
      </c>
      <c r="DQ31">
        <v>120</v>
      </c>
      <c r="DR31">
        <v>2880</v>
      </c>
      <c r="DS31">
        <v>500.38</v>
      </c>
      <c r="DT31">
        <v>0</v>
      </c>
      <c r="DU31">
        <v>0</v>
      </c>
      <c r="DV31">
        <v>92</v>
      </c>
      <c r="DW31">
        <v>60</v>
      </c>
      <c r="DZ31">
        <v>14819.72</v>
      </c>
      <c r="EA31">
        <v>7722.3</v>
      </c>
      <c r="EB31">
        <v>50</v>
      </c>
      <c r="EC31">
        <v>0</v>
      </c>
      <c r="ED31">
        <v>44.85</v>
      </c>
      <c r="EE31">
        <v>74.75</v>
      </c>
      <c r="EF31">
        <v>0</v>
      </c>
      <c r="EG31">
        <v>0</v>
      </c>
      <c r="EH31">
        <v>0</v>
      </c>
      <c r="EI31">
        <v>0</v>
      </c>
      <c r="EJ31">
        <v>0</v>
      </c>
      <c r="EK31">
        <v>0</v>
      </c>
      <c r="EL31">
        <v>0</v>
      </c>
      <c r="EM31">
        <v>0</v>
      </c>
      <c r="EN31">
        <v>0</v>
      </c>
      <c r="EO31">
        <v>0</v>
      </c>
      <c r="EP31">
        <v>0</v>
      </c>
      <c r="EQ31">
        <v>0</v>
      </c>
      <c r="ER31">
        <v>0</v>
      </c>
      <c r="ES31">
        <v>0</v>
      </c>
      <c r="ET31">
        <v>0</v>
      </c>
      <c r="EU31">
        <v>0</v>
      </c>
      <c r="EV31">
        <v>-20.94</v>
      </c>
      <c r="EW31">
        <v>0</v>
      </c>
      <c r="EX31">
        <v>0</v>
      </c>
      <c r="EY31">
        <v>870</v>
      </c>
      <c r="EZ31">
        <v>-167.14</v>
      </c>
      <c r="FA31">
        <v>-167.14</v>
      </c>
      <c r="FB31">
        <v>0</v>
      </c>
      <c r="FC31">
        <v>0</v>
      </c>
      <c r="FD31">
        <v>472.94</v>
      </c>
      <c r="FE31">
        <v>1230.3900000000001</v>
      </c>
      <c r="FF31">
        <v>1185.5999999999999</v>
      </c>
      <c r="FG31">
        <v>627.36</v>
      </c>
      <c r="FH31">
        <v>106.86</v>
      </c>
      <c r="FI31">
        <v>-90.46</v>
      </c>
      <c r="FJ31">
        <v>142.56</v>
      </c>
      <c r="FK31">
        <v>-120.59</v>
      </c>
      <c r="FL31">
        <v>222.32</v>
      </c>
      <c r="FM31">
        <v>0</v>
      </c>
      <c r="FN31">
        <v>222.32</v>
      </c>
      <c r="FO31">
        <v>116.96</v>
      </c>
      <c r="FP31">
        <v>0.02</v>
      </c>
      <c r="FQ31">
        <v>17.54</v>
      </c>
      <c r="FR31">
        <v>0.01</v>
      </c>
      <c r="FS31">
        <v>23.41</v>
      </c>
      <c r="FT31">
        <v>0</v>
      </c>
      <c r="FU31">
        <v>0</v>
      </c>
      <c r="FV31">
        <v>0</v>
      </c>
      <c r="FW31">
        <v>0</v>
      </c>
      <c r="FX31">
        <v>0</v>
      </c>
      <c r="FY31">
        <v>0</v>
      </c>
      <c r="FZ31">
        <v>0</v>
      </c>
      <c r="GA31">
        <v>0</v>
      </c>
      <c r="GB31">
        <v>1127.95</v>
      </c>
      <c r="GC31">
        <v>672.75</v>
      </c>
      <c r="GD31">
        <v>0</v>
      </c>
      <c r="GE31">
        <v>0</v>
      </c>
      <c r="GF31">
        <v>0</v>
      </c>
      <c r="GG31">
        <v>0</v>
      </c>
      <c r="GH31">
        <v>0</v>
      </c>
      <c r="GI31">
        <v>0</v>
      </c>
      <c r="GJ31">
        <v>82.25</v>
      </c>
      <c r="GK31">
        <v>48.23</v>
      </c>
      <c r="GL31">
        <v>0</v>
      </c>
      <c r="GM31">
        <v>0</v>
      </c>
      <c r="GN31">
        <v>456.15</v>
      </c>
      <c r="GO31">
        <v>241.22</v>
      </c>
      <c r="GP31">
        <v>0</v>
      </c>
      <c r="GQ31">
        <v>0</v>
      </c>
      <c r="GR31">
        <v>0</v>
      </c>
      <c r="GS31">
        <v>0</v>
      </c>
      <c r="GT31">
        <v>0</v>
      </c>
      <c r="GU31">
        <v>0</v>
      </c>
      <c r="GV31">
        <v>54.27</v>
      </c>
      <c r="GW31">
        <v>33.07</v>
      </c>
      <c r="GX31">
        <v>0</v>
      </c>
      <c r="GY31">
        <v>0</v>
      </c>
      <c r="GZ31">
        <v>0</v>
      </c>
      <c r="HA31">
        <v>0</v>
      </c>
      <c r="HB31">
        <v>0</v>
      </c>
      <c r="HC31">
        <v>0</v>
      </c>
      <c r="HD31">
        <v>0</v>
      </c>
      <c r="HE31">
        <v>0</v>
      </c>
      <c r="HF31">
        <v>0</v>
      </c>
      <c r="HG31">
        <v>0</v>
      </c>
      <c r="HH31">
        <v>1039.51</v>
      </c>
      <c r="HI31">
        <v>625.39</v>
      </c>
      <c r="HJ31">
        <v>0</v>
      </c>
      <c r="HK31">
        <v>-1130.94</v>
      </c>
      <c r="HL31">
        <v>-436.51</v>
      </c>
      <c r="HM31">
        <v>-248.14</v>
      </c>
      <c r="HN31">
        <v>-110.39</v>
      </c>
      <c r="HO31">
        <v>0</v>
      </c>
      <c r="HP31">
        <v>0</v>
      </c>
      <c r="HQ31">
        <v>0</v>
      </c>
      <c r="HR31">
        <v>0</v>
      </c>
      <c r="HS31">
        <v>0</v>
      </c>
      <c r="HT31">
        <v>14135.9</v>
      </c>
      <c r="HU31">
        <v>8387.31</v>
      </c>
      <c r="HV31">
        <v>0</v>
      </c>
      <c r="HW31">
        <v>0</v>
      </c>
      <c r="HX31">
        <v>14135.9</v>
      </c>
      <c r="HY31">
        <v>8387.31</v>
      </c>
      <c r="HZ31">
        <v>0</v>
      </c>
      <c r="IA31">
        <v>0</v>
      </c>
    </row>
    <row r="32" spans="2:235" x14ac:dyDescent="0.3">
      <c r="B32" s="58" t="s">
        <v>1311</v>
      </c>
      <c r="C32">
        <v>20597.04</v>
      </c>
      <c r="D32">
        <v>11624.79</v>
      </c>
      <c r="E32">
        <v>58684.2</v>
      </c>
      <c r="F32">
        <v>33538.199999999997</v>
      </c>
      <c r="I32">
        <v>20647.04</v>
      </c>
      <c r="J32">
        <v>12185.61</v>
      </c>
      <c r="K32">
        <v>0</v>
      </c>
      <c r="L32">
        <v>0</v>
      </c>
      <c r="M32">
        <v>972.06</v>
      </c>
      <c r="N32">
        <v>1820.48</v>
      </c>
      <c r="Q32">
        <v>20647.04</v>
      </c>
      <c r="R32">
        <v>12185.61</v>
      </c>
      <c r="S32">
        <v>0</v>
      </c>
      <c r="T32">
        <v>0</v>
      </c>
      <c r="U32">
        <v>972.06</v>
      </c>
      <c r="V32">
        <v>1820.48</v>
      </c>
      <c r="W32">
        <v>26454.41</v>
      </c>
      <c r="X32">
        <v>16399.09</v>
      </c>
      <c r="Y32">
        <v>0</v>
      </c>
      <c r="Z32">
        <v>50</v>
      </c>
      <c r="AA32">
        <v>0</v>
      </c>
      <c r="AB32">
        <v>0</v>
      </c>
      <c r="AC32">
        <v>972.06</v>
      </c>
      <c r="AD32">
        <v>1820.48</v>
      </c>
      <c r="AE32">
        <v>0</v>
      </c>
      <c r="AF32">
        <v>0</v>
      </c>
      <c r="AH32">
        <v>50</v>
      </c>
      <c r="AI32">
        <v>0</v>
      </c>
      <c r="AM32">
        <v>20597.04</v>
      </c>
      <c r="AN32">
        <v>11624.79</v>
      </c>
      <c r="AQ32">
        <v>20647.04</v>
      </c>
      <c r="AR32">
        <v>11624.79</v>
      </c>
      <c r="AU32">
        <v>20647.04</v>
      </c>
      <c r="AV32">
        <v>11624.79</v>
      </c>
      <c r="AW32">
        <v>0</v>
      </c>
      <c r="AZ32">
        <v>20647.04</v>
      </c>
      <c r="BA32">
        <v>11624.79</v>
      </c>
      <c r="BD32">
        <v>20647.04</v>
      </c>
      <c r="BE32">
        <v>11624.79</v>
      </c>
      <c r="BF32">
        <v>0</v>
      </c>
      <c r="BG32">
        <v>0</v>
      </c>
      <c r="BK32">
        <v>21619.1</v>
      </c>
      <c r="BL32">
        <v>14006.09</v>
      </c>
      <c r="BN32">
        <v>0</v>
      </c>
      <c r="BO32">
        <v>0</v>
      </c>
      <c r="BP32">
        <v>21619.1</v>
      </c>
      <c r="BQ32">
        <v>14006.09</v>
      </c>
      <c r="BR32">
        <v>209</v>
      </c>
      <c r="BS32">
        <v>103</v>
      </c>
      <c r="BT32">
        <v>21619.1</v>
      </c>
      <c r="BU32">
        <v>14006.09</v>
      </c>
      <c r="BV32">
        <v>-2057.6999999999998</v>
      </c>
      <c r="BW32">
        <v>-1995.41</v>
      </c>
      <c r="BX32">
        <v>21619.1</v>
      </c>
      <c r="BY32">
        <v>14006.09</v>
      </c>
      <c r="BZ32">
        <v>21619.1</v>
      </c>
      <c r="CA32">
        <v>14006.09</v>
      </c>
      <c r="CB32">
        <v>21619.1</v>
      </c>
      <c r="CC32">
        <v>14006.09</v>
      </c>
      <c r="CD32">
        <v>260.04000000000002</v>
      </c>
      <c r="CE32">
        <v>130.02000000000001</v>
      </c>
      <c r="CF32">
        <v>1254</v>
      </c>
      <c r="CG32">
        <v>662</v>
      </c>
      <c r="CH32">
        <v>3351.72</v>
      </c>
      <c r="CI32">
        <v>1937.84</v>
      </c>
      <c r="CJ32">
        <v>20647.04</v>
      </c>
      <c r="CK32">
        <v>12185.61</v>
      </c>
      <c r="CL32">
        <v>972.06</v>
      </c>
      <c r="CM32">
        <v>1820.48</v>
      </c>
      <c r="CN32">
        <v>31677</v>
      </c>
      <c r="CO32">
        <v>16300</v>
      </c>
      <c r="CP32">
        <v>198.06</v>
      </c>
      <c r="CQ32">
        <v>104.5</v>
      </c>
      <c r="CR32">
        <v>1248.0899999999999</v>
      </c>
      <c r="CS32">
        <v>667.31</v>
      </c>
      <c r="CT32">
        <v>780.03</v>
      </c>
      <c r="CU32">
        <v>427.77</v>
      </c>
      <c r="CV32">
        <v>780.03</v>
      </c>
      <c r="CW32">
        <v>427.77</v>
      </c>
      <c r="CX32">
        <v>960</v>
      </c>
      <c r="CY32">
        <v>480</v>
      </c>
      <c r="CZ32">
        <v>1248</v>
      </c>
      <c r="DA32">
        <v>669</v>
      </c>
      <c r="DB32">
        <v>1448.45</v>
      </c>
      <c r="DC32">
        <v>980.44</v>
      </c>
      <c r="DD32">
        <v>0</v>
      </c>
      <c r="DE32">
        <v>80.819999999999993</v>
      </c>
      <c r="DF32">
        <v>0</v>
      </c>
      <c r="DG32">
        <v>80.819999999999993</v>
      </c>
      <c r="DH32">
        <v>0</v>
      </c>
      <c r="DI32">
        <v>55829.47</v>
      </c>
      <c r="DL32">
        <v>1717.92</v>
      </c>
      <c r="DM32">
        <v>34.5</v>
      </c>
      <c r="DN32">
        <v>0</v>
      </c>
      <c r="DO32">
        <v>0</v>
      </c>
      <c r="DP32">
        <v>1728</v>
      </c>
      <c r="DQ32">
        <v>612</v>
      </c>
      <c r="DR32">
        <v>3445.92</v>
      </c>
      <c r="DS32">
        <v>646.5</v>
      </c>
      <c r="DT32">
        <v>0</v>
      </c>
      <c r="DU32">
        <v>0</v>
      </c>
      <c r="DV32">
        <v>144</v>
      </c>
      <c r="DW32">
        <v>102</v>
      </c>
      <c r="DZ32">
        <v>20597.04</v>
      </c>
      <c r="EA32">
        <v>11624.79</v>
      </c>
      <c r="EB32">
        <v>60</v>
      </c>
      <c r="EC32">
        <v>0</v>
      </c>
      <c r="ED32">
        <v>0</v>
      </c>
      <c r="EE32">
        <v>0</v>
      </c>
      <c r="EF32">
        <v>0</v>
      </c>
      <c r="EG32">
        <v>0</v>
      </c>
      <c r="EH32">
        <v>0</v>
      </c>
      <c r="EI32">
        <v>50</v>
      </c>
      <c r="EJ32">
        <v>0</v>
      </c>
      <c r="EK32">
        <v>0</v>
      </c>
      <c r="EL32">
        <v>0</v>
      </c>
      <c r="EM32">
        <v>0</v>
      </c>
      <c r="EN32">
        <v>0</v>
      </c>
      <c r="EO32">
        <v>0</v>
      </c>
      <c r="EP32">
        <v>0</v>
      </c>
      <c r="EQ32">
        <v>0</v>
      </c>
      <c r="ER32">
        <v>0</v>
      </c>
      <c r="ES32">
        <v>881.28</v>
      </c>
      <c r="ET32">
        <v>881.28</v>
      </c>
      <c r="EU32">
        <v>0</v>
      </c>
      <c r="EV32">
        <v>-30.87</v>
      </c>
      <c r="EW32">
        <v>0</v>
      </c>
      <c r="EX32">
        <v>0</v>
      </c>
      <c r="EY32">
        <v>1308.8399999999999</v>
      </c>
      <c r="EZ32">
        <v>-289.58999999999997</v>
      </c>
      <c r="FA32">
        <v>-289.58999999999997</v>
      </c>
      <c r="FB32">
        <v>0</v>
      </c>
      <c r="FC32">
        <v>0</v>
      </c>
      <c r="FD32">
        <v>662.37</v>
      </c>
      <c r="FE32">
        <v>1760.48</v>
      </c>
      <c r="FF32">
        <v>1651.75</v>
      </c>
      <c r="FG32">
        <v>929.98</v>
      </c>
      <c r="FH32">
        <v>148.38999999999999</v>
      </c>
      <c r="FI32">
        <v>-124.58</v>
      </c>
      <c r="FJ32">
        <v>197.9</v>
      </c>
      <c r="FK32">
        <v>-166.09</v>
      </c>
      <c r="FL32">
        <v>309.69</v>
      </c>
      <c r="FM32">
        <v>0</v>
      </c>
      <c r="FN32">
        <v>309.69</v>
      </c>
      <c r="FO32">
        <v>174.37</v>
      </c>
      <c r="FP32">
        <v>0.03</v>
      </c>
      <c r="FQ32">
        <v>26.17</v>
      </c>
      <c r="FR32">
        <v>0.01</v>
      </c>
      <c r="FS32">
        <v>34.880000000000003</v>
      </c>
      <c r="FT32">
        <v>0</v>
      </c>
      <c r="FU32">
        <v>0</v>
      </c>
      <c r="FV32">
        <v>0</v>
      </c>
      <c r="FW32">
        <v>0</v>
      </c>
      <c r="FX32">
        <v>0</v>
      </c>
      <c r="FY32">
        <v>0</v>
      </c>
      <c r="FZ32">
        <v>0</v>
      </c>
      <c r="GA32">
        <v>0</v>
      </c>
      <c r="GB32">
        <v>1571.68</v>
      </c>
      <c r="GC32">
        <v>1054.6600000000001</v>
      </c>
      <c r="GD32">
        <v>0</v>
      </c>
      <c r="GE32">
        <v>0</v>
      </c>
      <c r="GF32">
        <v>0</v>
      </c>
      <c r="GG32">
        <v>0</v>
      </c>
      <c r="GH32">
        <v>0</v>
      </c>
      <c r="GI32">
        <v>0</v>
      </c>
      <c r="GJ32">
        <v>114.57</v>
      </c>
      <c r="GK32">
        <v>75.63</v>
      </c>
      <c r="GL32">
        <v>0</v>
      </c>
      <c r="GM32">
        <v>0</v>
      </c>
      <c r="GN32">
        <v>635.58000000000004</v>
      </c>
      <c r="GO32">
        <v>378.16</v>
      </c>
      <c r="GP32">
        <v>0</v>
      </c>
      <c r="GQ32">
        <v>0</v>
      </c>
      <c r="GR32">
        <v>0</v>
      </c>
      <c r="GS32">
        <v>0</v>
      </c>
      <c r="GT32">
        <v>0</v>
      </c>
      <c r="GU32">
        <v>0</v>
      </c>
      <c r="GV32">
        <v>75.650000000000006</v>
      </c>
      <c r="GW32">
        <v>51.81</v>
      </c>
      <c r="GX32">
        <v>0</v>
      </c>
      <c r="GY32">
        <v>0</v>
      </c>
      <c r="GZ32">
        <v>0</v>
      </c>
      <c r="HA32">
        <v>0</v>
      </c>
      <c r="HB32">
        <v>0</v>
      </c>
      <c r="HC32">
        <v>0</v>
      </c>
      <c r="HD32">
        <v>0</v>
      </c>
      <c r="HE32">
        <v>0</v>
      </c>
      <c r="HF32">
        <v>0</v>
      </c>
      <c r="HG32">
        <v>0</v>
      </c>
      <c r="HH32">
        <v>1448.45</v>
      </c>
      <c r="HI32">
        <v>980.44</v>
      </c>
      <c r="HJ32">
        <v>0</v>
      </c>
      <c r="HK32">
        <v>-1655.56</v>
      </c>
      <c r="HL32">
        <v>-1259.75</v>
      </c>
      <c r="HM32">
        <v>-402.14</v>
      </c>
      <c r="HN32">
        <v>-735.66</v>
      </c>
      <c r="HO32">
        <v>0</v>
      </c>
      <c r="HP32">
        <v>0</v>
      </c>
      <c r="HQ32">
        <v>0</v>
      </c>
      <c r="HR32">
        <v>0</v>
      </c>
      <c r="HS32">
        <v>0</v>
      </c>
      <c r="HT32">
        <v>19561.400000000001</v>
      </c>
      <c r="HU32">
        <v>11179.4</v>
      </c>
      <c r="HV32">
        <v>0</v>
      </c>
      <c r="HW32">
        <v>0</v>
      </c>
      <c r="HX32">
        <v>19561.400000000001</v>
      </c>
      <c r="HY32">
        <v>11179.4</v>
      </c>
      <c r="HZ32">
        <v>0</v>
      </c>
      <c r="IA32">
        <v>0</v>
      </c>
    </row>
    <row r="33" spans="2:235" x14ac:dyDescent="0.3">
      <c r="B33" s="58" t="s">
        <v>1319</v>
      </c>
      <c r="C33">
        <v>19157.580000000002</v>
      </c>
      <c r="D33">
        <v>9824.4</v>
      </c>
      <c r="E33">
        <v>47372.22</v>
      </c>
      <c r="F33">
        <v>21522.9</v>
      </c>
      <c r="I33">
        <v>19157.580000000002</v>
      </c>
      <c r="J33">
        <v>9672.08</v>
      </c>
      <c r="K33">
        <v>0</v>
      </c>
      <c r="L33">
        <v>0</v>
      </c>
      <c r="M33">
        <v>902.99</v>
      </c>
      <c r="N33">
        <v>1721.88</v>
      </c>
      <c r="Q33">
        <v>19157.580000000002</v>
      </c>
      <c r="R33">
        <v>9672.08</v>
      </c>
      <c r="S33">
        <v>0</v>
      </c>
      <c r="T33">
        <v>0</v>
      </c>
      <c r="U33">
        <v>902.99</v>
      </c>
      <c r="V33">
        <v>1721.88</v>
      </c>
      <c r="W33">
        <v>25549.39</v>
      </c>
      <c r="X33">
        <v>14557.72</v>
      </c>
      <c r="Y33">
        <v>0</v>
      </c>
      <c r="Z33">
        <v>0</v>
      </c>
      <c r="AA33">
        <v>0</v>
      </c>
      <c r="AB33">
        <v>0</v>
      </c>
      <c r="AC33">
        <v>902.99</v>
      </c>
      <c r="AD33">
        <v>1721.88</v>
      </c>
      <c r="AE33">
        <v>0</v>
      </c>
      <c r="AF33">
        <v>0</v>
      </c>
      <c r="AI33">
        <v>0</v>
      </c>
      <c r="AM33">
        <v>19157.580000000002</v>
      </c>
      <c r="AN33">
        <v>9824.4</v>
      </c>
      <c r="AQ33">
        <v>19157.580000000002</v>
      </c>
      <c r="AR33">
        <v>9946.83</v>
      </c>
      <c r="AU33">
        <v>19157.580000000002</v>
      </c>
      <c r="AV33">
        <v>9946.83</v>
      </c>
      <c r="AW33">
        <v>0</v>
      </c>
      <c r="AZ33">
        <v>19157.580000000002</v>
      </c>
      <c r="BA33">
        <v>9824.4</v>
      </c>
      <c r="BD33">
        <v>19157.580000000002</v>
      </c>
      <c r="BE33">
        <v>9946.83</v>
      </c>
      <c r="BF33">
        <v>0</v>
      </c>
      <c r="BG33">
        <v>0</v>
      </c>
      <c r="BK33">
        <v>0</v>
      </c>
      <c r="BL33">
        <v>0</v>
      </c>
      <c r="BN33">
        <v>20060.57</v>
      </c>
      <c r="BO33">
        <v>11393.96</v>
      </c>
      <c r="BP33">
        <v>20060.57</v>
      </c>
      <c r="BQ33">
        <v>11393.96</v>
      </c>
      <c r="BR33">
        <v>157</v>
      </c>
      <c r="BS33">
        <v>78</v>
      </c>
      <c r="BT33">
        <v>20060.57</v>
      </c>
      <c r="BU33">
        <v>11393.96</v>
      </c>
      <c r="BV33">
        <v>-4269.83</v>
      </c>
      <c r="BW33">
        <v>-4219.66</v>
      </c>
      <c r="BX33">
        <v>20060.57</v>
      </c>
      <c r="BY33">
        <v>11393.96</v>
      </c>
      <c r="BZ33">
        <v>20060.57</v>
      </c>
      <c r="CA33">
        <v>11393.96</v>
      </c>
      <c r="CB33">
        <v>20060.57</v>
      </c>
      <c r="CC33">
        <v>11393.96</v>
      </c>
      <c r="CD33">
        <v>260.04000000000002</v>
      </c>
      <c r="CE33">
        <v>130.02000000000001</v>
      </c>
      <c r="CF33">
        <v>1130.4000000000001</v>
      </c>
      <c r="CG33">
        <v>568.6</v>
      </c>
      <c r="CH33">
        <v>1650.24</v>
      </c>
      <c r="CI33">
        <v>0</v>
      </c>
      <c r="CJ33">
        <v>19157.580000000002</v>
      </c>
      <c r="CK33">
        <v>9672.08</v>
      </c>
      <c r="CL33">
        <v>902.99</v>
      </c>
      <c r="CM33">
        <v>1721.88</v>
      </c>
      <c r="CN33">
        <v>32748</v>
      </c>
      <c r="CO33">
        <v>16374</v>
      </c>
      <c r="CP33">
        <v>204.63</v>
      </c>
      <c r="CQ33">
        <v>104.94</v>
      </c>
      <c r="CR33">
        <v>1123.2</v>
      </c>
      <c r="CS33">
        <v>568.6</v>
      </c>
      <c r="CT33">
        <v>702</v>
      </c>
      <c r="CU33">
        <v>364.49</v>
      </c>
      <c r="CV33">
        <v>702</v>
      </c>
      <c r="CW33">
        <v>360</v>
      </c>
      <c r="CX33">
        <v>720</v>
      </c>
      <c r="CY33">
        <v>360</v>
      </c>
      <c r="CZ33">
        <v>1128</v>
      </c>
      <c r="DA33">
        <v>571</v>
      </c>
      <c r="DB33">
        <v>1344.1</v>
      </c>
      <c r="DC33">
        <v>797.58</v>
      </c>
      <c r="DD33">
        <v>0</v>
      </c>
      <c r="DE33">
        <v>74.2</v>
      </c>
      <c r="DF33">
        <v>0</v>
      </c>
      <c r="DG33">
        <v>74.2</v>
      </c>
      <c r="DH33">
        <v>0</v>
      </c>
      <c r="DI33">
        <v>41894.879999999997</v>
      </c>
      <c r="DL33">
        <v>3106.44</v>
      </c>
      <c r="DM33">
        <v>354.68</v>
      </c>
      <c r="DN33">
        <v>0</v>
      </c>
      <c r="DO33">
        <v>0</v>
      </c>
      <c r="DQ33">
        <v>187.2</v>
      </c>
      <c r="DR33">
        <v>3106.44</v>
      </c>
      <c r="DS33">
        <v>541.88</v>
      </c>
      <c r="DT33">
        <v>0</v>
      </c>
      <c r="DU33">
        <v>0</v>
      </c>
      <c r="DW33">
        <v>93.6</v>
      </c>
      <c r="DZ33">
        <v>19157.580000000002</v>
      </c>
      <c r="EA33">
        <v>9824.4</v>
      </c>
      <c r="EB33">
        <v>150</v>
      </c>
      <c r="EC33">
        <v>0</v>
      </c>
      <c r="ED33">
        <v>0</v>
      </c>
      <c r="EE33">
        <v>122.43</v>
      </c>
      <c r="EF33">
        <v>0</v>
      </c>
      <c r="EG33">
        <v>0</v>
      </c>
      <c r="EH33">
        <v>0</v>
      </c>
      <c r="EI33">
        <v>0</v>
      </c>
      <c r="EJ33">
        <v>0</v>
      </c>
      <c r="EK33">
        <v>0</v>
      </c>
      <c r="EL33">
        <v>0</v>
      </c>
      <c r="EM33">
        <v>0</v>
      </c>
      <c r="EN33">
        <v>0</v>
      </c>
      <c r="EO33">
        <v>0</v>
      </c>
      <c r="EP33">
        <v>0</v>
      </c>
      <c r="EQ33">
        <v>0</v>
      </c>
      <c r="ER33">
        <v>0</v>
      </c>
      <c r="ES33">
        <v>0</v>
      </c>
      <c r="ET33">
        <v>0</v>
      </c>
      <c r="EU33">
        <v>0</v>
      </c>
      <c r="EV33">
        <v>-26.73</v>
      </c>
      <c r="EW33">
        <v>0</v>
      </c>
      <c r="EX33">
        <v>0</v>
      </c>
      <c r="EY33">
        <v>1127.4100000000001</v>
      </c>
      <c r="EZ33">
        <v>-248.02</v>
      </c>
      <c r="FA33">
        <v>-248.02</v>
      </c>
      <c r="FB33">
        <v>0</v>
      </c>
      <c r="FC33">
        <v>0</v>
      </c>
      <c r="FD33">
        <v>615.65</v>
      </c>
      <c r="FE33">
        <v>1571.88</v>
      </c>
      <c r="FF33">
        <v>1532.58</v>
      </c>
      <c r="FG33">
        <v>795.74</v>
      </c>
      <c r="FH33">
        <v>137.54</v>
      </c>
      <c r="FI33">
        <v>-116.41</v>
      </c>
      <c r="FJ33">
        <v>183.41</v>
      </c>
      <c r="FK33">
        <v>-155.22</v>
      </c>
      <c r="FL33">
        <v>287.33999999999997</v>
      </c>
      <c r="FM33">
        <v>0</v>
      </c>
      <c r="FN33">
        <v>287.33999999999997</v>
      </c>
      <c r="FO33">
        <v>149.19999999999999</v>
      </c>
      <c r="FP33">
        <v>-0.02</v>
      </c>
      <c r="FQ33">
        <v>22.36</v>
      </c>
      <c r="FR33">
        <v>-0.02</v>
      </c>
      <c r="FS33">
        <v>29.83</v>
      </c>
      <c r="FT33">
        <v>0</v>
      </c>
      <c r="FU33">
        <v>0</v>
      </c>
      <c r="FV33">
        <v>0</v>
      </c>
      <c r="FW33">
        <v>0</v>
      </c>
      <c r="FX33">
        <v>0</v>
      </c>
      <c r="FY33">
        <v>0</v>
      </c>
      <c r="FZ33">
        <v>0</v>
      </c>
      <c r="GA33">
        <v>0</v>
      </c>
      <c r="GB33">
        <v>1458.43</v>
      </c>
      <c r="GC33">
        <v>857.97</v>
      </c>
      <c r="GD33">
        <v>0</v>
      </c>
      <c r="GE33">
        <v>0</v>
      </c>
      <c r="GF33">
        <v>0</v>
      </c>
      <c r="GG33">
        <v>0</v>
      </c>
      <c r="GH33">
        <v>0</v>
      </c>
      <c r="GI33">
        <v>0</v>
      </c>
      <c r="GJ33">
        <v>106.33</v>
      </c>
      <c r="GK33">
        <v>61.52</v>
      </c>
      <c r="GL33">
        <v>0</v>
      </c>
      <c r="GM33">
        <v>0</v>
      </c>
      <c r="GN33">
        <v>0</v>
      </c>
      <c r="GO33">
        <v>0</v>
      </c>
      <c r="GP33">
        <v>1592.81</v>
      </c>
      <c r="GQ33">
        <v>877.33</v>
      </c>
      <c r="GR33">
        <v>0</v>
      </c>
      <c r="GS33">
        <v>0</v>
      </c>
      <c r="GT33">
        <v>0</v>
      </c>
      <c r="GU33">
        <v>0</v>
      </c>
      <c r="GV33">
        <v>70.22</v>
      </c>
      <c r="GW33">
        <v>42.16</v>
      </c>
      <c r="GX33">
        <v>0</v>
      </c>
      <c r="GY33">
        <v>0</v>
      </c>
      <c r="GZ33">
        <v>0</v>
      </c>
      <c r="HA33">
        <v>0</v>
      </c>
      <c r="HB33">
        <v>0</v>
      </c>
      <c r="HC33">
        <v>0</v>
      </c>
      <c r="HD33">
        <v>0</v>
      </c>
      <c r="HE33">
        <v>0</v>
      </c>
      <c r="HF33">
        <v>0</v>
      </c>
      <c r="HG33">
        <v>0</v>
      </c>
      <c r="HH33">
        <v>1344.1</v>
      </c>
      <c r="HI33">
        <v>797.58</v>
      </c>
      <c r="HJ33">
        <v>0</v>
      </c>
      <c r="HK33">
        <v>-3907.82</v>
      </c>
      <c r="HL33">
        <v>-3580.83</v>
      </c>
      <c r="HM33">
        <v>-362.01</v>
      </c>
      <c r="HN33">
        <v>-638.83000000000004</v>
      </c>
      <c r="HO33">
        <v>0</v>
      </c>
      <c r="HP33">
        <v>0</v>
      </c>
      <c r="HQ33">
        <v>0</v>
      </c>
      <c r="HR33">
        <v>0</v>
      </c>
      <c r="HS33">
        <v>0</v>
      </c>
      <c r="HT33">
        <v>15790.74</v>
      </c>
      <c r="HU33">
        <v>7174.3</v>
      </c>
      <c r="HV33">
        <v>0</v>
      </c>
      <c r="HW33">
        <v>0</v>
      </c>
      <c r="HX33">
        <v>15790.74</v>
      </c>
      <c r="HY33">
        <v>7174.3</v>
      </c>
      <c r="HZ33">
        <v>0</v>
      </c>
      <c r="IA33">
        <v>0</v>
      </c>
    </row>
    <row r="34" spans="2:235" x14ac:dyDescent="0.3">
      <c r="B34" s="58" t="s">
        <v>1312</v>
      </c>
      <c r="C34">
        <v>34526.699999999997</v>
      </c>
      <c r="D34">
        <v>17706</v>
      </c>
      <c r="E34">
        <v>84952.2</v>
      </c>
      <c r="F34">
        <v>46710.21</v>
      </c>
      <c r="I34">
        <v>34526.699999999997</v>
      </c>
      <c r="J34">
        <v>17332.060000000001</v>
      </c>
      <c r="K34">
        <v>0</v>
      </c>
      <c r="L34">
        <v>0</v>
      </c>
      <c r="M34">
        <v>1627.43</v>
      </c>
      <c r="N34">
        <v>3042.96</v>
      </c>
      <c r="Q34">
        <v>34526.699999999997</v>
      </c>
      <c r="R34">
        <v>17332.060000000001</v>
      </c>
      <c r="S34">
        <v>0</v>
      </c>
      <c r="T34">
        <v>0</v>
      </c>
      <c r="U34">
        <v>1627.43</v>
      </c>
      <c r="V34">
        <v>3042.96</v>
      </c>
      <c r="W34">
        <v>44238.559999999998</v>
      </c>
      <c r="X34">
        <v>24787.040000000001</v>
      </c>
      <c r="Y34">
        <v>0</v>
      </c>
      <c r="Z34">
        <v>0</v>
      </c>
      <c r="AA34">
        <v>0</v>
      </c>
      <c r="AB34">
        <v>0</v>
      </c>
      <c r="AC34">
        <v>1627.43</v>
      </c>
      <c r="AD34">
        <v>3042.96</v>
      </c>
      <c r="AE34">
        <v>0</v>
      </c>
      <c r="AF34">
        <v>0</v>
      </c>
      <c r="AI34">
        <v>0</v>
      </c>
      <c r="AM34">
        <v>34526.699999999997</v>
      </c>
      <c r="AN34">
        <v>17706</v>
      </c>
      <c r="AQ34">
        <v>34526.699999999997</v>
      </c>
      <c r="AR34">
        <v>17706</v>
      </c>
      <c r="AU34">
        <v>34526.699999999997</v>
      </c>
      <c r="AV34">
        <v>17706</v>
      </c>
      <c r="AW34">
        <v>0</v>
      </c>
      <c r="AZ34">
        <v>34526.699999999997</v>
      </c>
      <c r="BA34">
        <v>17706</v>
      </c>
      <c r="BD34">
        <v>34526.699999999997</v>
      </c>
      <c r="BE34">
        <v>17706</v>
      </c>
      <c r="BF34">
        <v>0</v>
      </c>
      <c r="BG34">
        <v>0</v>
      </c>
      <c r="BI34">
        <v>-275</v>
      </c>
      <c r="BK34">
        <v>36154.129999999997</v>
      </c>
      <c r="BL34">
        <v>20375.02</v>
      </c>
      <c r="BN34">
        <v>0</v>
      </c>
      <c r="BO34">
        <v>0</v>
      </c>
      <c r="BP34">
        <v>36154.129999999997</v>
      </c>
      <c r="BQ34">
        <v>20375.02</v>
      </c>
      <c r="BR34">
        <v>262</v>
      </c>
      <c r="BS34">
        <v>129</v>
      </c>
      <c r="BT34">
        <v>36154.129999999997</v>
      </c>
      <c r="BU34">
        <v>20375.02</v>
      </c>
      <c r="BV34">
        <v>-7836.73</v>
      </c>
      <c r="BW34">
        <v>-4404.95</v>
      </c>
      <c r="BX34">
        <v>36154.129999999997</v>
      </c>
      <c r="BY34">
        <v>20375.02</v>
      </c>
      <c r="BZ34">
        <v>36154.129999999997</v>
      </c>
      <c r="CA34">
        <v>20375.02</v>
      </c>
      <c r="CB34">
        <v>36154.129999999997</v>
      </c>
      <c r="CC34">
        <v>20375.02</v>
      </c>
      <c r="CD34">
        <v>260.04000000000002</v>
      </c>
      <c r="CE34">
        <v>130.02000000000001</v>
      </c>
      <c r="CF34">
        <v>1886.4</v>
      </c>
      <c r="CG34">
        <v>928.8</v>
      </c>
      <c r="CH34">
        <v>3788.25</v>
      </c>
      <c r="CI34">
        <v>2088.66</v>
      </c>
      <c r="CJ34">
        <v>34526.699999999997</v>
      </c>
      <c r="CK34">
        <v>17332.060000000001</v>
      </c>
      <c r="CL34">
        <v>1627.43</v>
      </c>
      <c r="CM34">
        <v>3042.96</v>
      </c>
      <c r="CN34">
        <v>35412</v>
      </c>
      <c r="CO34">
        <v>17706</v>
      </c>
      <c r="CP34">
        <v>221.37</v>
      </c>
      <c r="CQ34">
        <v>113.52</v>
      </c>
      <c r="CR34">
        <v>1872</v>
      </c>
      <c r="CS34">
        <v>936</v>
      </c>
      <c r="CT34">
        <v>1170</v>
      </c>
      <c r="CU34">
        <v>600</v>
      </c>
      <c r="CV34">
        <v>1170</v>
      </c>
      <c r="CW34">
        <v>600</v>
      </c>
      <c r="CX34">
        <v>1200</v>
      </c>
      <c r="CY34">
        <v>600</v>
      </c>
      <c r="CZ34">
        <v>1872</v>
      </c>
      <c r="DA34">
        <v>936</v>
      </c>
      <c r="DB34">
        <v>2422.36</v>
      </c>
      <c r="DC34">
        <v>1426.25</v>
      </c>
      <c r="DD34">
        <v>0</v>
      </c>
      <c r="DE34">
        <v>70</v>
      </c>
      <c r="DF34">
        <v>0</v>
      </c>
      <c r="DG34">
        <v>70</v>
      </c>
      <c r="DH34">
        <v>0</v>
      </c>
      <c r="DI34">
        <v>74431.06</v>
      </c>
      <c r="DL34">
        <v>5184</v>
      </c>
      <c r="DM34">
        <v>612</v>
      </c>
      <c r="DN34">
        <v>0</v>
      </c>
      <c r="DO34">
        <v>0</v>
      </c>
      <c r="DQ34">
        <v>288</v>
      </c>
      <c r="DR34">
        <v>5184</v>
      </c>
      <c r="DS34">
        <v>900</v>
      </c>
      <c r="DT34">
        <v>0</v>
      </c>
      <c r="DU34">
        <v>0</v>
      </c>
      <c r="DW34">
        <v>144</v>
      </c>
      <c r="DZ34">
        <v>34526.699999999997</v>
      </c>
      <c r="EA34">
        <v>17706</v>
      </c>
      <c r="EB34">
        <v>210</v>
      </c>
      <c r="EC34">
        <v>0</v>
      </c>
      <c r="ED34">
        <v>0</v>
      </c>
      <c r="EE34">
        <v>0</v>
      </c>
      <c r="EF34">
        <v>0</v>
      </c>
      <c r="EG34">
        <v>125</v>
      </c>
      <c r="EH34">
        <v>0</v>
      </c>
      <c r="EI34">
        <v>0</v>
      </c>
      <c r="EJ34">
        <v>0</v>
      </c>
      <c r="EK34">
        <v>0</v>
      </c>
      <c r="EL34">
        <v>0</v>
      </c>
      <c r="EM34">
        <v>0</v>
      </c>
      <c r="EN34">
        <v>0</v>
      </c>
      <c r="EO34">
        <v>0</v>
      </c>
      <c r="EP34">
        <v>-275</v>
      </c>
      <c r="EQ34">
        <v>0</v>
      </c>
      <c r="ER34">
        <v>0</v>
      </c>
      <c r="ES34">
        <v>0</v>
      </c>
      <c r="ET34">
        <v>0</v>
      </c>
      <c r="EU34">
        <v>0</v>
      </c>
      <c r="EV34">
        <v>-47.14</v>
      </c>
      <c r="EW34">
        <v>0</v>
      </c>
      <c r="EX34">
        <v>0</v>
      </c>
      <c r="EY34">
        <v>1944.78</v>
      </c>
      <c r="EZ34">
        <v>-451.8</v>
      </c>
      <c r="FA34">
        <v>-451.8</v>
      </c>
      <c r="FB34">
        <v>0</v>
      </c>
      <c r="FC34">
        <v>0</v>
      </c>
      <c r="FD34">
        <v>1109.57</v>
      </c>
      <c r="FE34">
        <v>2832.96</v>
      </c>
      <c r="FF34">
        <v>2762.13</v>
      </c>
      <c r="FG34">
        <v>1416.48</v>
      </c>
      <c r="FH34">
        <v>247.87</v>
      </c>
      <c r="FI34">
        <v>-212.48</v>
      </c>
      <c r="FJ34">
        <v>330.53</v>
      </c>
      <c r="FK34">
        <v>-283.27999999999997</v>
      </c>
      <c r="FL34">
        <v>517.86</v>
      </c>
      <c r="FM34">
        <v>0</v>
      </c>
      <c r="FN34">
        <v>517.86</v>
      </c>
      <c r="FO34">
        <v>265.56</v>
      </c>
      <c r="FP34">
        <v>0.02</v>
      </c>
      <c r="FQ34">
        <v>39.840000000000003</v>
      </c>
      <c r="FR34">
        <v>-0.01</v>
      </c>
      <c r="FS34">
        <v>53.1</v>
      </c>
      <c r="FT34">
        <v>0</v>
      </c>
      <c r="FU34">
        <v>0</v>
      </c>
      <c r="FV34">
        <v>0</v>
      </c>
      <c r="FW34">
        <v>0</v>
      </c>
      <c r="FX34">
        <v>0</v>
      </c>
      <c r="FY34">
        <v>0</v>
      </c>
      <c r="FZ34">
        <v>0</v>
      </c>
      <c r="GA34">
        <v>0</v>
      </c>
      <c r="GB34">
        <v>2628.41</v>
      </c>
      <c r="GC34">
        <v>1534.23</v>
      </c>
      <c r="GD34">
        <v>0</v>
      </c>
      <c r="GE34">
        <v>0</v>
      </c>
      <c r="GF34">
        <v>0</v>
      </c>
      <c r="GG34">
        <v>0</v>
      </c>
      <c r="GH34">
        <v>0</v>
      </c>
      <c r="GI34">
        <v>0</v>
      </c>
      <c r="GJ34">
        <v>191.62</v>
      </c>
      <c r="GK34">
        <v>110.02</v>
      </c>
      <c r="GL34">
        <v>0</v>
      </c>
      <c r="GM34">
        <v>0</v>
      </c>
      <c r="GN34">
        <v>1062.92</v>
      </c>
      <c r="GO34">
        <v>550.13</v>
      </c>
      <c r="GP34">
        <v>0</v>
      </c>
      <c r="GQ34">
        <v>0</v>
      </c>
      <c r="GR34">
        <v>0</v>
      </c>
      <c r="GS34">
        <v>0</v>
      </c>
      <c r="GT34">
        <v>0</v>
      </c>
      <c r="GU34">
        <v>0</v>
      </c>
      <c r="GV34">
        <v>126.56</v>
      </c>
      <c r="GW34">
        <v>75.39</v>
      </c>
      <c r="GX34">
        <v>0</v>
      </c>
      <c r="GY34">
        <v>0</v>
      </c>
      <c r="GZ34">
        <v>0</v>
      </c>
      <c r="HA34">
        <v>0</v>
      </c>
      <c r="HB34">
        <v>0</v>
      </c>
      <c r="HC34">
        <v>0</v>
      </c>
      <c r="HD34">
        <v>0</v>
      </c>
      <c r="HE34">
        <v>0</v>
      </c>
      <c r="HF34">
        <v>0</v>
      </c>
      <c r="HG34">
        <v>0</v>
      </c>
      <c r="HH34">
        <v>2422.36</v>
      </c>
      <c r="HI34">
        <v>1426.25</v>
      </c>
      <c r="HJ34">
        <v>0</v>
      </c>
      <c r="HK34">
        <v>-7163.46</v>
      </c>
      <c r="HL34">
        <v>-3324.42</v>
      </c>
      <c r="HM34">
        <v>-673.27</v>
      </c>
      <c r="HN34">
        <v>-1080.53</v>
      </c>
      <c r="HO34">
        <v>0</v>
      </c>
      <c r="HP34">
        <v>0</v>
      </c>
      <c r="HQ34">
        <v>0</v>
      </c>
      <c r="HR34">
        <v>0</v>
      </c>
      <c r="HS34">
        <v>0</v>
      </c>
      <c r="HT34">
        <v>28317.4</v>
      </c>
      <c r="HU34">
        <v>15570.07</v>
      </c>
      <c r="HV34">
        <v>0</v>
      </c>
      <c r="HW34">
        <v>0</v>
      </c>
      <c r="HX34">
        <v>28317.4</v>
      </c>
      <c r="HY34">
        <v>15570.07</v>
      </c>
      <c r="HZ34">
        <v>0</v>
      </c>
      <c r="IA34">
        <v>0</v>
      </c>
    </row>
    <row r="35" spans="2:235" x14ac:dyDescent="0.3">
      <c r="B35" s="58" t="s">
        <v>1313</v>
      </c>
      <c r="C35">
        <v>24125.439999999999</v>
      </c>
      <c r="D35">
        <v>10400</v>
      </c>
      <c r="E35">
        <v>65816.61</v>
      </c>
      <c r="F35">
        <v>32467.32</v>
      </c>
      <c r="I35">
        <v>24125.439999999999</v>
      </c>
      <c r="J35">
        <v>10155.959999999999</v>
      </c>
      <c r="K35">
        <v>0</v>
      </c>
      <c r="L35">
        <v>0</v>
      </c>
      <c r="M35">
        <v>1127.1300000000001</v>
      </c>
      <c r="N35">
        <v>1922</v>
      </c>
      <c r="Q35">
        <v>24125.439999999999</v>
      </c>
      <c r="R35">
        <v>10155.959999999999</v>
      </c>
      <c r="S35">
        <v>0</v>
      </c>
      <c r="T35">
        <v>0</v>
      </c>
      <c r="U35">
        <v>1127.1300000000001</v>
      </c>
      <c r="V35">
        <v>1922</v>
      </c>
      <c r="W35">
        <v>30909.77</v>
      </c>
      <c r="X35">
        <v>14439.18</v>
      </c>
      <c r="Y35">
        <v>0</v>
      </c>
      <c r="Z35">
        <v>0</v>
      </c>
      <c r="AA35">
        <v>0</v>
      </c>
      <c r="AB35">
        <v>0</v>
      </c>
      <c r="AC35">
        <v>1127.1300000000001</v>
      </c>
      <c r="AD35">
        <v>1922</v>
      </c>
      <c r="AE35">
        <v>0</v>
      </c>
      <c r="AF35">
        <v>0</v>
      </c>
      <c r="AI35">
        <v>0</v>
      </c>
      <c r="AM35">
        <v>24125.439999999999</v>
      </c>
      <c r="AN35">
        <v>10400</v>
      </c>
      <c r="AQ35">
        <v>24125.439999999999</v>
      </c>
      <c r="AR35">
        <v>10400</v>
      </c>
      <c r="AU35">
        <v>24125.439999999999</v>
      </c>
      <c r="AV35">
        <v>10400</v>
      </c>
      <c r="AW35">
        <v>0</v>
      </c>
      <c r="AZ35">
        <v>24125.439999999999</v>
      </c>
      <c r="BA35">
        <v>10400</v>
      </c>
      <c r="BD35">
        <v>24125.439999999999</v>
      </c>
      <c r="BE35">
        <v>10400</v>
      </c>
      <c r="BF35">
        <v>0</v>
      </c>
      <c r="BG35">
        <v>0</v>
      </c>
      <c r="BK35">
        <v>25252.57</v>
      </c>
      <c r="BL35">
        <v>12077.96</v>
      </c>
      <c r="BN35">
        <v>0</v>
      </c>
      <c r="BO35">
        <v>0</v>
      </c>
      <c r="BP35">
        <v>25252.57</v>
      </c>
      <c r="BQ35">
        <v>12077.96</v>
      </c>
      <c r="BR35">
        <v>210</v>
      </c>
      <c r="BS35">
        <v>85</v>
      </c>
      <c r="BT35">
        <v>25252.57</v>
      </c>
      <c r="BU35">
        <v>12077.96</v>
      </c>
      <c r="BV35">
        <v>-3313.7</v>
      </c>
      <c r="BW35">
        <v>-1255.52</v>
      </c>
      <c r="BX35">
        <v>25252.57</v>
      </c>
      <c r="BY35">
        <v>12077.96</v>
      </c>
      <c r="BZ35">
        <v>25252.57</v>
      </c>
      <c r="CA35">
        <v>12077.96</v>
      </c>
      <c r="CB35">
        <v>25252.57</v>
      </c>
      <c r="CC35">
        <v>12077.96</v>
      </c>
      <c r="CD35">
        <v>260.04000000000002</v>
      </c>
      <c r="CE35">
        <v>130.02000000000001</v>
      </c>
      <c r="CF35">
        <v>1512</v>
      </c>
      <c r="CG35">
        <v>612</v>
      </c>
      <c r="CH35">
        <v>3640.26</v>
      </c>
      <c r="CI35">
        <v>1561.76</v>
      </c>
      <c r="CJ35">
        <v>24125.439999999999</v>
      </c>
      <c r="CK35">
        <v>10155.959999999999</v>
      </c>
      <c r="CL35">
        <v>1127.1300000000001</v>
      </c>
      <c r="CM35">
        <v>1922</v>
      </c>
      <c r="CN35">
        <v>30920</v>
      </c>
      <c r="CO35">
        <v>15600</v>
      </c>
      <c r="CP35">
        <v>193.35</v>
      </c>
      <c r="CQ35">
        <v>100.02</v>
      </c>
      <c r="CR35">
        <v>1497.6</v>
      </c>
      <c r="CS35">
        <v>624</v>
      </c>
      <c r="CT35">
        <v>936</v>
      </c>
      <c r="CU35">
        <v>400</v>
      </c>
      <c r="CV35">
        <v>936</v>
      </c>
      <c r="CW35">
        <v>400</v>
      </c>
      <c r="CX35">
        <v>960</v>
      </c>
      <c r="CY35">
        <v>400</v>
      </c>
      <c r="CZ35">
        <v>1500</v>
      </c>
      <c r="DA35">
        <v>626</v>
      </c>
      <c r="DB35">
        <v>1691.92</v>
      </c>
      <c r="DC35">
        <v>845.46</v>
      </c>
      <c r="DD35">
        <v>0</v>
      </c>
      <c r="DE35">
        <v>135</v>
      </c>
      <c r="DF35">
        <v>0</v>
      </c>
      <c r="DG35">
        <v>135</v>
      </c>
      <c r="DH35">
        <v>0</v>
      </c>
      <c r="DI35">
        <v>130807.64</v>
      </c>
      <c r="DL35">
        <v>4154.76</v>
      </c>
      <c r="DM35">
        <v>109.5</v>
      </c>
      <c r="DN35">
        <v>0</v>
      </c>
      <c r="DO35">
        <v>0</v>
      </c>
      <c r="DQ35">
        <v>456</v>
      </c>
      <c r="DR35">
        <v>4154.76</v>
      </c>
      <c r="DS35">
        <v>565.5</v>
      </c>
      <c r="DT35">
        <v>0</v>
      </c>
      <c r="DU35">
        <v>-76</v>
      </c>
      <c r="DW35">
        <v>76</v>
      </c>
      <c r="DZ35">
        <v>24125.439999999999</v>
      </c>
      <c r="EA35">
        <v>10400</v>
      </c>
      <c r="EB35">
        <v>50</v>
      </c>
      <c r="EC35">
        <v>0</v>
      </c>
      <c r="ED35">
        <v>0</v>
      </c>
      <c r="EE35">
        <v>0</v>
      </c>
      <c r="EF35">
        <v>0</v>
      </c>
      <c r="EG35">
        <v>0</v>
      </c>
      <c r="EH35">
        <v>0</v>
      </c>
      <c r="EI35">
        <v>0</v>
      </c>
      <c r="EJ35">
        <v>0</v>
      </c>
      <c r="EK35">
        <v>0</v>
      </c>
      <c r="EL35">
        <v>0</v>
      </c>
      <c r="EM35">
        <v>0</v>
      </c>
      <c r="EN35">
        <v>0</v>
      </c>
      <c r="EO35">
        <v>0</v>
      </c>
      <c r="EP35">
        <v>0</v>
      </c>
      <c r="EQ35">
        <v>0</v>
      </c>
      <c r="ER35">
        <v>0</v>
      </c>
      <c r="ES35">
        <v>0</v>
      </c>
      <c r="ET35">
        <v>0</v>
      </c>
      <c r="EU35">
        <v>0</v>
      </c>
      <c r="EV35">
        <v>-26.21</v>
      </c>
      <c r="EW35">
        <v>0</v>
      </c>
      <c r="EX35">
        <v>0</v>
      </c>
      <c r="EY35">
        <v>1028.07</v>
      </c>
      <c r="EZ35">
        <v>-217.83</v>
      </c>
      <c r="FA35">
        <v>-217.83</v>
      </c>
      <c r="FB35">
        <v>0</v>
      </c>
      <c r="FC35">
        <v>0</v>
      </c>
      <c r="FD35">
        <v>765.23</v>
      </c>
      <c r="FE35">
        <v>1872</v>
      </c>
      <c r="FF35">
        <v>1930.03</v>
      </c>
      <c r="FG35">
        <v>832</v>
      </c>
      <c r="FH35">
        <v>174.72</v>
      </c>
      <c r="FI35">
        <v>-156</v>
      </c>
      <c r="FJ35">
        <v>232.97</v>
      </c>
      <c r="FK35">
        <v>-208</v>
      </c>
      <c r="FL35">
        <v>361.9</v>
      </c>
      <c r="FM35">
        <v>0</v>
      </c>
      <c r="FN35">
        <v>361.9</v>
      </c>
      <c r="FO35">
        <v>156</v>
      </c>
      <c r="FP35">
        <v>-0.01</v>
      </c>
      <c r="FQ35">
        <v>23.4</v>
      </c>
      <c r="FR35">
        <v>0.02</v>
      </c>
      <c r="FS35">
        <v>31.2</v>
      </c>
      <c r="FT35">
        <v>0</v>
      </c>
      <c r="FU35">
        <v>0</v>
      </c>
      <c r="FV35">
        <v>0</v>
      </c>
      <c r="FW35">
        <v>0</v>
      </c>
      <c r="FX35">
        <v>0</v>
      </c>
      <c r="FY35">
        <v>0</v>
      </c>
      <c r="FZ35">
        <v>0</v>
      </c>
      <c r="GA35">
        <v>0</v>
      </c>
      <c r="GB35">
        <v>1835.88</v>
      </c>
      <c r="GC35">
        <v>909.47</v>
      </c>
      <c r="GD35">
        <v>0</v>
      </c>
      <c r="GE35">
        <v>0</v>
      </c>
      <c r="GF35">
        <v>0</v>
      </c>
      <c r="GG35">
        <v>0</v>
      </c>
      <c r="GH35">
        <v>0</v>
      </c>
      <c r="GI35">
        <v>0</v>
      </c>
      <c r="GJ35">
        <v>133.82</v>
      </c>
      <c r="GK35">
        <v>65.22</v>
      </c>
      <c r="GL35">
        <v>0</v>
      </c>
      <c r="GM35">
        <v>0</v>
      </c>
      <c r="GN35">
        <v>742.4</v>
      </c>
      <c r="GO35">
        <v>326.10000000000002</v>
      </c>
      <c r="GP35">
        <v>0</v>
      </c>
      <c r="GQ35">
        <v>0</v>
      </c>
      <c r="GR35">
        <v>0</v>
      </c>
      <c r="GS35">
        <v>0</v>
      </c>
      <c r="GT35">
        <v>0</v>
      </c>
      <c r="GU35">
        <v>0</v>
      </c>
      <c r="GV35">
        <v>88.38</v>
      </c>
      <c r="GW35">
        <v>44.69</v>
      </c>
      <c r="GX35">
        <v>0</v>
      </c>
      <c r="GY35">
        <v>0</v>
      </c>
      <c r="GZ35">
        <v>0</v>
      </c>
      <c r="HA35">
        <v>0</v>
      </c>
      <c r="HB35">
        <v>0</v>
      </c>
      <c r="HC35">
        <v>0</v>
      </c>
      <c r="HD35">
        <v>0</v>
      </c>
      <c r="HE35">
        <v>0</v>
      </c>
      <c r="HF35">
        <v>0</v>
      </c>
      <c r="HG35">
        <v>0</v>
      </c>
      <c r="HH35">
        <v>1691.92</v>
      </c>
      <c r="HI35">
        <v>845.46</v>
      </c>
      <c r="HJ35">
        <v>0</v>
      </c>
      <c r="HK35">
        <v>-2847.4</v>
      </c>
      <c r="HL35">
        <v>-823.07</v>
      </c>
      <c r="HM35">
        <v>-466.3</v>
      </c>
      <c r="HN35">
        <v>-432.45</v>
      </c>
      <c r="HO35">
        <v>0</v>
      </c>
      <c r="HP35">
        <v>0</v>
      </c>
      <c r="HQ35">
        <v>0</v>
      </c>
      <c r="HR35">
        <v>0</v>
      </c>
      <c r="HS35">
        <v>0</v>
      </c>
      <c r="HT35">
        <v>21938.87</v>
      </c>
      <c r="HU35">
        <v>10822.44</v>
      </c>
      <c r="HV35">
        <v>0</v>
      </c>
      <c r="HW35">
        <v>0</v>
      </c>
      <c r="HX35">
        <v>21938.87</v>
      </c>
      <c r="HY35">
        <v>10822.44</v>
      </c>
      <c r="HZ35">
        <v>0</v>
      </c>
      <c r="IA35">
        <v>0</v>
      </c>
    </row>
    <row r="36" spans="2:235" x14ac:dyDescent="0.3">
      <c r="B36" s="58" t="s">
        <v>1314</v>
      </c>
      <c r="C36">
        <v>13244.4</v>
      </c>
      <c r="D36">
        <v>6792</v>
      </c>
      <c r="E36">
        <v>37917.42</v>
      </c>
      <c r="F36">
        <v>23863.71</v>
      </c>
      <c r="I36">
        <v>13244.4</v>
      </c>
      <c r="J36">
        <v>7051.44</v>
      </c>
      <c r="K36">
        <v>0</v>
      </c>
      <c r="L36">
        <v>0</v>
      </c>
      <c r="M36">
        <v>624.28</v>
      </c>
      <c r="N36">
        <v>1448.53</v>
      </c>
      <c r="Q36">
        <v>13244.4</v>
      </c>
      <c r="R36">
        <v>7051.44</v>
      </c>
      <c r="S36">
        <v>0</v>
      </c>
      <c r="T36">
        <v>0</v>
      </c>
      <c r="U36">
        <v>624.28</v>
      </c>
      <c r="V36">
        <v>1448.53</v>
      </c>
      <c r="W36">
        <v>16994.830000000002</v>
      </c>
      <c r="X36">
        <v>10402.41</v>
      </c>
      <c r="Y36">
        <v>0</v>
      </c>
      <c r="Z36">
        <v>0</v>
      </c>
      <c r="AA36">
        <v>0</v>
      </c>
      <c r="AB36">
        <v>0</v>
      </c>
      <c r="AC36">
        <v>624.28</v>
      </c>
      <c r="AD36">
        <v>1448.53</v>
      </c>
      <c r="AE36">
        <v>0</v>
      </c>
      <c r="AF36">
        <v>0</v>
      </c>
      <c r="AG36">
        <v>25</v>
      </c>
      <c r="AI36">
        <v>0</v>
      </c>
      <c r="AJ36">
        <v>203.14</v>
      </c>
      <c r="AM36">
        <v>13244.4</v>
      </c>
      <c r="AN36">
        <v>6792</v>
      </c>
      <c r="AQ36">
        <v>13244.4</v>
      </c>
      <c r="AR36">
        <v>7270.83</v>
      </c>
      <c r="AU36">
        <v>13244.4</v>
      </c>
      <c r="AV36">
        <v>6980.63</v>
      </c>
      <c r="AW36">
        <v>0</v>
      </c>
      <c r="AZ36">
        <v>13244.4</v>
      </c>
      <c r="BA36">
        <v>6792</v>
      </c>
      <c r="BD36">
        <v>13244.4</v>
      </c>
      <c r="BE36">
        <v>6980.63</v>
      </c>
      <c r="BF36">
        <v>0</v>
      </c>
      <c r="BG36">
        <v>0</v>
      </c>
      <c r="BK36">
        <v>13868.68</v>
      </c>
      <c r="BL36">
        <v>8499.9699999999993</v>
      </c>
      <c r="BN36">
        <v>0</v>
      </c>
      <c r="BO36">
        <v>0</v>
      </c>
      <c r="BP36">
        <v>13868.68</v>
      </c>
      <c r="BQ36">
        <v>8499.9699999999993</v>
      </c>
      <c r="BR36">
        <v>262</v>
      </c>
      <c r="BS36">
        <v>129</v>
      </c>
      <c r="BT36">
        <v>13868.68</v>
      </c>
      <c r="BU36">
        <v>8499.9699999999993</v>
      </c>
      <c r="BV36">
        <v>-1254.54</v>
      </c>
      <c r="BW36">
        <v>-510.4</v>
      </c>
      <c r="BX36">
        <v>13868.68</v>
      </c>
      <c r="BY36">
        <v>8499.9699999999993</v>
      </c>
      <c r="BZ36">
        <v>13868.68</v>
      </c>
      <c r="CA36">
        <v>8499.9699999999993</v>
      </c>
      <c r="CB36">
        <v>13868.68</v>
      </c>
      <c r="CC36">
        <v>8499.9699999999993</v>
      </c>
      <c r="CD36">
        <v>260.04000000000002</v>
      </c>
      <c r="CE36">
        <v>130.02000000000001</v>
      </c>
      <c r="CF36">
        <v>943.2</v>
      </c>
      <c r="CG36">
        <v>497.4</v>
      </c>
      <c r="CH36">
        <v>1228.74</v>
      </c>
      <c r="CI36">
        <v>802.58</v>
      </c>
      <c r="CJ36">
        <v>13244.4</v>
      </c>
      <c r="CK36">
        <v>7051.44</v>
      </c>
      <c r="CL36">
        <v>624.28</v>
      </c>
      <c r="CM36">
        <v>1448.53</v>
      </c>
      <c r="CN36">
        <v>27168</v>
      </c>
      <c r="CO36">
        <v>13584</v>
      </c>
      <c r="CP36">
        <v>169.77</v>
      </c>
      <c r="CQ36">
        <v>87.06</v>
      </c>
      <c r="CR36">
        <v>936</v>
      </c>
      <c r="CS36">
        <v>501</v>
      </c>
      <c r="CT36">
        <v>585</v>
      </c>
      <c r="CU36">
        <v>321.14999999999998</v>
      </c>
      <c r="CV36">
        <v>585</v>
      </c>
      <c r="CW36">
        <v>300</v>
      </c>
      <c r="CX36">
        <v>1200</v>
      </c>
      <c r="CY36">
        <v>600</v>
      </c>
      <c r="CZ36">
        <v>936</v>
      </c>
      <c r="DA36">
        <v>501</v>
      </c>
      <c r="DB36">
        <v>929.17</v>
      </c>
      <c r="DC36">
        <v>595</v>
      </c>
      <c r="DD36">
        <v>0</v>
      </c>
      <c r="DE36">
        <v>24.99</v>
      </c>
      <c r="DF36">
        <v>0</v>
      </c>
      <c r="DG36">
        <v>24.99</v>
      </c>
      <c r="DH36">
        <v>0</v>
      </c>
      <c r="DI36">
        <v>46088.68</v>
      </c>
      <c r="DL36">
        <v>604.79999999999995</v>
      </c>
      <c r="DM36">
        <v>291.08999999999997</v>
      </c>
      <c r="DN36">
        <v>0</v>
      </c>
      <c r="DO36">
        <v>0</v>
      </c>
      <c r="DP36">
        <v>1987.2</v>
      </c>
      <c r="DQ36">
        <v>162</v>
      </c>
      <c r="DR36">
        <v>2592</v>
      </c>
      <c r="DS36">
        <v>453.09</v>
      </c>
      <c r="DT36">
        <v>0</v>
      </c>
      <c r="DU36">
        <v>-54</v>
      </c>
      <c r="DV36">
        <v>165.6</v>
      </c>
      <c r="DW36">
        <v>54</v>
      </c>
      <c r="DZ36">
        <v>13244.4</v>
      </c>
      <c r="EA36">
        <v>6792</v>
      </c>
      <c r="EB36">
        <v>60</v>
      </c>
      <c r="EC36">
        <v>0</v>
      </c>
      <c r="ED36">
        <v>290.2</v>
      </c>
      <c r="EE36">
        <v>188.63</v>
      </c>
      <c r="EF36">
        <v>203.14</v>
      </c>
      <c r="EG36">
        <v>0</v>
      </c>
      <c r="EH36">
        <v>25</v>
      </c>
      <c r="EI36">
        <v>0</v>
      </c>
      <c r="EJ36">
        <v>0</v>
      </c>
      <c r="EK36">
        <v>0</v>
      </c>
      <c r="EL36">
        <v>0</v>
      </c>
      <c r="EM36">
        <v>0</v>
      </c>
      <c r="EN36">
        <v>0</v>
      </c>
      <c r="EO36">
        <v>0</v>
      </c>
      <c r="EP36">
        <v>0</v>
      </c>
      <c r="EQ36">
        <v>0</v>
      </c>
      <c r="ER36">
        <v>0</v>
      </c>
      <c r="ES36">
        <v>0</v>
      </c>
      <c r="ET36">
        <v>0</v>
      </c>
      <c r="EU36">
        <v>35</v>
      </c>
      <c r="EV36">
        <v>-20.71</v>
      </c>
      <c r="EW36">
        <v>0</v>
      </c>
      <c r="EX36">
        <v>0</v>
      </c>
      <c r="EY36">
        <v>786.79</v>
      </c>
      <c r="EZ36">
        <v>-146.62</v>
      </c>
      <c r="FA36">
        <v>-146.62</v>
      </c>
      <c r="FB36">
        <v>0</v>
      </c>
      <c r="FC36">
        <v>0</v>
      </c>
      <c r="FD36">
        <v>425.62</v>
      </c>
      <c r="FE36">
        <v>1098.33</v>
      </c>
      <c r="FF36">
        <v>1059.54</v>
      </c>
      <c r="FG36">
        <v>581.66999999999996</v>
      </c>
      <c r="FH36">
        <v>95.07</v>
      </c>
      <c r="FI36">
        <v>-77.510000000000005</v>
      </c>
      <c r="FJ36">
        <v>126.77</v>
      </c>
      <c r="FK36">
        <v>-103.34</v>
      </c>
      <c r="FL36">
        <v>198.66</v>
      </c>
      <c r="FM36">
        <v>0</v>
      </c>
      <c r="FN36">
        <v>198.66</v>
      </c>
      <c r="FO36">
        <v>104.71</v>
      </c>
      <c r="FP36">
        <v>0.02</v>
      </c>
      <c r="FQ36">
        <v>15.71</v>
      </c>
      <c r="FR36">
        <v>0.04</v>
      </c>
      <c r="FS36">
        <v>20.96</v>
      </c>
      <c r="FT36">
        <v>0</v>
      </c>
      <c r="FU36">
        <v>0</v>
      </c>
      <c r="FV36">
        <v>0</v>
      </c>
      <c r="FW36">
        <v>0</v>
      </c>
      <c r="FX36">
        <v>0</v>
      </c>
      <c r="FY36">
        <v>0</v>
      </c>
      <c r="FZ36">
        <v>0</v>
      </c>
      <c r="GA36">
        <v>0</v>
      </c>
      <c r="GB36">
        <v>1008.29</v>
      </c>
      <c r="GC36">
        <v>640.04999999999995</v>
      </c>
      <c r="GD36">
        <v>0</v>
      </c>
      <c r="GE36">
        <v>0</v>
      </c>
      <c r="GF36">
        <v>0</v>
      </c>
      <c r="GG36">
        <v>0</v>
      </c>
      <c r="GH36">
        <v>0</v>
      </c>
      <c r="GI36">
        <v>0</v>
      </c>
      <c r="GJ36">
        <v>73.510000000000005</v>
      </c>
      <c r="GK36">
        <v>45.9</v>
      </c>
      <c r="GL36">
        <v>0</v>
      </c>
      <c r="GM36">
        <v>0</v>
      </c>
      <c r="GN36">
        <v>407.72</v>
      </c>
      <c r="GO36">
        <v>229.49</v>
      </c>
      <c r="GP36">
        <v>0</v>
      </c>
      <c r="GQ36">
        <v>0</v>
      </c>
      <c r="GR36">
        <v>0</v>
      </c>
      <c r="GS36">
        <v>0</v>
      </c>
      <c r="GT36">
        <v>0</v>
      </c>
      <c r="GU36">
        <v>0</v>
      </c>
      <c r="GV36">
        <v>48.54</v>
      </c>
      <c r="GW36">
        <v>31.45</v>
      </c>
      <c r="GX36">
        <v>0</v>
      </c>
      <c r="GY36">
        <v>0</v>
      </c>
      <c r="GZ36">
        <v>0</v>
      </c>
      <c r="HA36">
        <v>0</v>
      </c>
      <c r="HB36">
        <v>0</v>
      </c>
      <c r="HC36">
        <v>0</v>
      </c>
      <c r="HD36">
        <v>0</v>
      </c>
      <c r="HE36">
        <v>0</v>
      </c>
      <c r="HF36">
        <v>0</v>
      </c>
      <c r="HG36">
        <v>0</v>
      </c>
      <c r="HH36">
        <v>929.17</v>
      </c>
      <c r="HI36">
        <v>595</v>
      </c>
      <c r="HJ36">
        <v>0</v>
      </c>
      <c r="HK36">
        <v>-996.27</v>
      </c>
      <c r="HL36">
        <v>-389.74</v>
      </c>
      <c r="HM36">
        <v>-258.27</v>
      </c>
      <c r="HN36">
        <v>-120.66</v>
      </c>
      <c r="HO36">
        <v>0</v>
      </c>
      <c r="HP36">
        <v>0</v>
      </c>
      <c r="HQ36">
        <v>0</v>
      </c>
      <c r="HR36">
        <v>0</v>
      </c>
      <c r="HS36">
        <v>300</v>
      </c>
      <c r="HT36">
        <v>12639.14</v>
      </c>
      <c r="HU36">
        <v>7654.57</v>
      </c>
      <c r="HV36">
        <v>0</v>
      </c>
      <c r="HW36">
        <v>0</v>
      </c>
      <c r="HX36">
        <v>12639.14</v>
      </c>
      <c r="HY36">
        <v>7954.57</v>
      </c>
      <c r="HZ36">
        <v>0</v>
      </c>
      <c r="IA36">
        <v>0</v>
      </c>
    </row>
    <row r="37" spans="2:235" x14ac:dyDescent="0.3">
      <c r="B37" s="58" t="s">
        <v>1315</v>
      </c>
      <c r="C37">
        <v>217.65</v>
      </c>
      <c r="D37">
        <v>1828.26</v>
      </c>
      <c r="E37">
        <v>417.06</v>
      </c>
      <c r="F37">
        <v>4065.45</v>
      </c>
      <c r="G37">
        <v>0</v>
      </c>
      <c r="H37">
        <v>0</v>
      </c>
      <c r="I37">
        <v>217.65</v>
      </c>
      <c r="J37">
        <v>1757.33</v>
      </c>
      <c r="K37">
        <v>0</v>
      </c>
      <c r="L37">
        <v>0</v>
      </c>
      <c r="M37">
        <v>3.26</v>
      </c>
      <c r="N37">
        <v>345.24</v>
      </c>
      <c r="O37">
        <v>0</v>
      </c>
      <c r="P37">
        <v>0</v>
      </c>
      <c r="Q37">
        <v>217.65</v>
      </c>
      <c r="R37">
        <v>1757.33</v>
      </c>
      <c r="S37">
        <v>0</v>
      </c>
      <c r="T37">
        <v>0</v>
      </c>
      <c r="U37">
        <v>3.26</v>
      </c>
      <c r="V37">
        <v>345.24</v>
      </c>
      <c r="W37">
        <v>288.66000000000003</v>
      </c>
      <c r="X37">
        <v>2950.69</v>
      </c>
      <c r="Y37">
        <v>0</v>
      </c>
      <c r="Z37">
        <v>0</v>
      </c>
      <c r="AA37">
        <v>0</v>
      </c>
      <c r="AB37">
        <v>0</v>
      </c>
      <c r="AC37">
        <v>3.26</v>
      </c>
      <c r="AD37">
        <v>345.24</v>
      </c>
      <c r="AE37">
        <v>0</v>
      </c>
      <c r="AF37">
        <v>0</v>
      </c>
      <c r="AI37">
        <v>0</v>
      </c>
      <c r="AK37">
        <v>0</v>
      </c>
      <c r="AL37">
        <v>0</v>
      </c>
      <c r="AM37">
        <v>217.65</v>
      </c>
      <c r="AN37">
        <v>1828.26</v>
      </c>
      <c r="AO37">
        <v>0</v>
      </c>
      <c r="AP37">
        <v>0</v>
      </c>
      <c r="AQ37">
        <v>217.65</v>
      </c>
      <c r="AR37">
        <v>1901.54</v>
      </c>
      <c r="AS37">
        <v>0</v>
      </c>
      <c r="AT37">
        <v>0</v>
      </c>
      <c r="AU37">
        <v>217.65</v>
      </c>
      <c r="AV37">
        <v>1828.26</v>
      </c>
      <c r="AW37">
        <v>0</v>
      </c>
      <c r="AX37">
        <v>0</v>
      </c>
      <c r="AY37">
        <v>0</v>
      </c>
      <c r="AZ37">
        <v>217.65</v>
      </c>
      <c r="BA37">
        <v>1828.26</v>
      </c>
      <c r="BB37">
        <v>0</v>
      </c>
      <c r="BC37">
        <v>0</v>
      </c>
      <c r="BD37">
        <v>217.65</v>
      </c>
      <c r="BE37">
        <v>1828.26</v>
      </c>
      <c r="BF37">
        <v>0</v>
      </c>
      <c r="BG37">
        <v>0</v>
      </c>
      <c r="BK37">
        <v>0</v>
      </c>
      <c r="BL37">
        <v>0</v>
      </c>
      <c r="BN37">
        <v>220.91</v>
      </c>
      <c r="BO37">
        <v>2102.5700000000002</v>
      </c>
      <c r="BP37">
        <v>220.91</v>
      </c>
      <c r="BQ37">
        <v>2102.5700000000002</v>
      </c>
      <c r="BR37">
        <v>3</v>
      </c>
      <c r="BS37">
        <v>17</v>
      </c>
      <c r="BT37">
        <v>220.91</v>
      </c>
      <c r="BU37">
        <v>2102.5700000000002</v>
      </c>
      <c r="BV37">
        <v>-81.89</v>
      </c>
      <c r="BW37">
        <v>-777.42</v>
      </c>
      <c r="BX37">
        <v>220.91</v>
      </c>
      <c r="BY37">
        <v>2102.5700000000002</v>
      </c>
      <c r="BZ37">
        <v>220.91</v>
      </c>
      <c r="CA37">
        <v>2102.5700000000002</v>
      </c>
      <c r="CB37">
        <v>220.91</v>
      </c>
      <c r="CC37">
        <v>2102.5700000000002</v>
      </c>
      <c r="CD37">
        <v>21.67</v>
      </c>
      <c r="CE37">
        <v>65.010000000000005</v>
      </c>
      <c r="CF37">
        <v>15</v>
      </c>
      <c r="CG37">
        <v>131.05000000000001</v>
      </c>
      <c r="CH37">
        <v>0</v>
      </c>
      <c r="CI37">
        <v>0</v>
      </c>
      <c r="CJ37">
        <v>217.65</v>
      </c>
      <c r="CK37">
        <v>1757.33</v>
      </c>
      <c r="CL37">
        <v>3.26</v>
      </c>
      <c r="CM37">
        <v>345.24</v>
      </c>
      <c r="CN37">
        <v>27168</v>
      </c>
      <c r="CO37">
        <v>11320</v>
      </c>
      <c r="CP37">
        <v>169.77</v>
      </c>
      <c r="CQ37">
        <v>72.55</v>
      </c>
      <c r="CR37">
        <v>15</v>
      </c>
      <c r="CS37">
        <v>131.05000000000001</v>
      </c>
      <c r="CT37">
        <v>9.6199999999999992</v>
      </c>
      <c r="CU37">
        <v>84.01</v>
      </c>
      <c r="CV37">
        <v>0</v>
      </c>
      <c r="CW37">
        <v>0</v>
      </c>
      <c r="CX37">
        <v>0</v>
      </c>
      <c r="CY37">
        <v>0</v>
      </c>
      <c r="CZ37">
        <v>15</v>
      </c>
      <c r="DA37">
        <v>131</v>
      </c>
      <c r="DB37">
        <v>14.8</v>
      </c>
      <c r="DC37">
        <v>147.16999999999999</v>
      </c>
      <c r="DD37">
        <v>0</v>
      </c>
      <c r="DE37">
        <v>37.1</v>
      </c>
      <c r="DF37">
        <v>0</v>
      </c>
      <c r="DG37">
        <v>37.1</v>
      </c>
      <c r="DH37">
        <v>0</v>
      </c>
      <c r="DI37">
        <v>2102.5700000000002</v>
      </c>
      <c r="DK37">
        <v>0</v>
      </c>
      <c r="DL37">
        <v>41.04</v>
      </c>
      <c r="DM37">
        <v>32.54</v>
      </c>
      <c r="DN37">
        <v>0</v>
      </c>
      <c r="DO37">
        <v>0</v>
      </c>
      <c r="DQ37">
        <v>10.050000000000001</v>
      </c>
      <c r="DR37">
        <v>41.04</v>
      </c>
      <c r="DS37">
        <v>42.59</v>
      </c>
      <c r="DT37">
        <v>0</v>
      </c>
      <c r="DU37">
        <v>0</v>
      </c>
      <c r="DW37">
        <v>10.050000000000001</v>
      </c>
      <c r="DX37">
        <v>0</v>
      </c>
      <c r="DY37">
        <v>0</v>
      </c>
      <c r="DZ37">
        <v>217.65</v>
      </c>
      <c r="EA37">
        <v>1828.26</v>
      </c>
      <c r="EB37">
        <v>75</v>
      </c>
      <c r="EC37">
        <v>0</v>
      </c>
      <c r="ED37">
        <v>73.28</v>
      </c>
      <c r="EE37">
        <v>0</v>
      </c>
      <c r="EF37">
        <v>0</v>
      </c>
      <c r="EG37">
        <v>0</v>
      </c>
      <c r="EH37">
        <v>0</v>
      </c>
      <c r="EI37">
        <v>0</v>
      </c>
      <c r="EJ37">
        <v>0</v>
      </c>
      <c r="EK37">
        <v>0</v>
      </c>
      <c r="EL37">
        <v>0</v>
      </c>
      <c r="EM37">
        <v>0</v>
      </c>
      <c r="EN37">
        <v>30</v>
      </c>
      <c r="EO37">
        <v>0</v>
      </c>
      <c r="EP37">
        <v>0</v>
      </c>
      <c r="EQ37">
        <v>0</v>
      </c>
      <c r="ER37">
        <v>0</v>
      </c>
      <c r="ES37">
        <v>0</v>
      </c>
      <c r="ET37">
        <v>0</v>
      </c>
      <c r="EU37">
        <v>0</v>
      </c>
      <c r="EV37">
        <v>-7.23</v>
      </c>
      <c r="EW37">
        <v>0</v>
      </c>
      <c r="EX37">
        <v>0</v>
      </c>
      <c r="EY37">
        <v>341.78</v>
      </c>
      <c r="EZ37">
        <v>-63.7</v>
      </c>
      <c r="FA37">
        <v>-63.7</v>
      </c>
      <c r="FB37">
        <v>0</v>
      </c>
      <c r="FC37">
        <v>0</v>
      </c>
      <c r="FD37">
        <v>0</v>
      </c>
      <c r="FE37">
        <v>169.54</v>
      </c>
      <c r="FF37">
        <v>17.41</v>
      </c>
      <c r="FG37">
        <v>152.13</v>
      </c>
      <c r="FH37">
        <v>2.61</v>
      </c>
      <c r="FI37">
        <v>-2.61</v>
      </c>
      <c r="FJ37">
        <v>3.48</v>
      </c>
      <c r="FK37">
        <v>-3.49</v>
      </c>
      <c r="FL37">
        <v>3.26</v>
      </c>
      <c r="FM37">
        <v>27.42</v>
      </c>
      <c r="FN37">
        <v>3.26</v>
      </c>
      <c r="FO37">
        <v>27.42</v>
      </c>
      <c r="FP37">
        <v>0</v>
      </c>
      <c r="FQ37">
        <v>0</v>
      </c>
      <c r="FR37">
        <v>0</v>
      </c>
      <c r="FS37">
        <v>0</v>
      </c>
      <c r="FT37">
        <v>0</v>
      </c>
      <c r="FU37">
        <v>0</v>
      </c>
      <c r="FV37">
        <v>0</v>
      </c>
      <c r="FW37">
        <v>0</v>
      </c>
      <c r="FX37">
        <v>0</v>
      </c>
      <c r="FY37">
        <v>0</v>
      </c>
      <c r="FZ37">
        <v>0</v>
      </c>
      <c r="GA37">
        <v>0</v>
      </c>
      <c r="GB37">
        <v>16.059999999999999</v>
      </c>
      <c r="GC37">
        <v>158.32</v>
      </c>
      <c r="GD37">
        <v>0</v>
      </c>
      <c r="GE37">
        <v>0</v>
      </c>
      <c r="GF37">
        <v>0</v>
      </c>
      <c r="GG37">
        <v>0</v>
      </c>
      <c r="GH37">
        <v>0</v>
      </c>
      <c r="GI37">
        <v>0</v>
      </c>
      <c r="GJ37">
        <v>1.17</v>
      </c>
      <c r="GK37">
        <v>11.35</v>
      </c>
      <c r="GL37">
        <v>0</v>
      </c>
      <c r="GM37">
        <v>0</v>
      </c>
      <c r="GN37">
        <v>0</v>
      </c>
      <c r="GO37">
        <v>0</v>
      </c>
      <c r="GP37">
        <v>17.54</v>
      </c>
      <c r="GQ37">
        <v>161.9</v>
      </c>
      <c r="GR37">
        <v>0</v>
      </c>
      <c r="GS37">
        <v>0</v>
      </c>
      <c r="GT37">
        <v>0</v>
      </c>
      <c r="GU37">
        <v>0</v>
      </c>
      <c r="GV37">
        <v>0.77</v>
      </c>
      <c r="GW37">
        <v>7.78</v>
      </c>
      <c r="GX37">
        <v>0</v>
      </c>
      <c r="GY37">
        <v>0</v>
      </c>
      <c r="GZ37">
        <v>0</v>
      </c>
      <c r="HA37">
        <v>0</v>
      </c>
      <c r="HB37">
        <v>0</v>
      </c>
      <c r="HC37">
        <v>0</v>
      </c>
      <c r="HD37">
        <v>0</v>
      </c>
      <c r="HE37">
        <v>0</v>
      </c>
      <c r="HF37">
        <v>0</v>
      </c>
      <c r="HG37">
        <v>0</v>
      </c>
      <c r="HH37">
        <v>14.8</v>
      </c>
      <c r="HI37">
        <v>147.16999999999999</v>
      </c>
      <c r="HJ37">
        <v>0</v>
      </c>
      <c r="HK37">
        <v>-80.67</v>
      </c>
      <c r="HL37">
        <v>-649.33000000000004</v>
      </c>
      <c r="HM37">
        <v>-1.22</v>
      </c>
      <c r="HN37">
        <v>-128.09</v>
      </c>
      <c r="HO37">
        <v>0</v>
      </c>
      <c r="HP37">
        <v>0</v>
      </c>
      <c r="HQ37">
        <v>0</v>
      </c>
      <c r="HR37">
        <v>0</v>
      </c>
      <c r="HS37">
        <v>0</v>
      </c>
      <c r="HT37">
        <v>139.02000000000001</v>
      </c>
      <c r="HU37">
        <v>1355.15</v>
      </c>
      <c r="HV37">
        <v>0</v>
      </c>
      <c r="HW37">
        <v>0</v>
      </c>
      <c r="HX37">
        <v>139.02000000000001</v>
      </c>
      <c r="HY37">
        <v>1355.15</v>
      </c>
      <c r="HZ37">
        <v>0</v>
      </c>
      <c r="IA37">
        <v>5.05</v>
      </c>
    </row>
    <row r="38" spans="2:235" x14ac:dyDescent="0.3">
      <c r="B38" s="58" t="s">
        <v>695</v>
      </c>
      <c r="C38">
        <v>257382.19</v>
      </c>
      <c r="D38">
        <v>212351.96000000002</v>
      </c>
      <c r="E38">
        <v>663702.81000000006</v>
      </c>
      <c r="F38">
        <v>536529.51</v>
      </c>
      <c r="G38">
        <v>0</v>
      </c>
      <c r="H38">
        <v>0</v>
      </c>
      <c r="I38">
        <v>257432.19</v>
      </c>
      <c r="J38">
        <v>219727.52999999994</v>
      </c>
      <c r="K38">
        <v>0</v>
      </c>
      <c r="L38">
        <v>0</v>
      </c>
      <c r="M38">
        <v>16356.66</v>
      </c>
      <c r="N38">
        <v>29092.590000000004</v>
      </c>
      <c r="O38">
        <v>0</v>
      </c>
      <c r="P38">
        <v>0</v>
      </c>
      <c r="Q38">
        <v>257432.19</v>
      </c>
      <c r="R38">
        <v>219727.52999999994</v>
      </c>
      <c r="S38">
        <v>0</v>
      </c>
      <c r="T38">
        <v>0</v>
      </c>
      <c r="U38">
        <v>16356.66</v>
      </c>
      <c r="V38">
        <v>29092.590000000004</v>
      </c>
      <c r="W38">
        <v>333716.63</v>
      </c>
      <c r="X38">
        <v>301825.34999999998</v>
      </c>
      <c r="Y38">
        <v>150</v>
      </c>
      <c r="Z38">
        <v>50</v>
      </c>
      <c r="AA38">
        <v>0</v>
      </c>
      <c r="AB38">
        <v>0</v>
      </c>
      <c r="AC38">
        <v>16356.66</v>
      </c>
      <c r="AD38">
        <v>29092.590000000004</v>
      </c>
      <c r="AE38">
        <v>0</v>
      </c>
      <c r="AF38">
        <v>0</v>
      </c>
      <c r="AG38">
        <v>227.5</v>
      </c>
      <c r="AH38">
        <v>507.5</v>
      </c>
      <c r="AI38">
        <v>0</v>
      </c>
      <c r="AJ38">
        <v>203.14</v>
      </c>
      <c r="AK38">
        <v>0</v>
      </c>
      <c r="AL38">
        <v>0</v>
      </c>
      <c r="AM38">
        <v>257382.19</v>
      </c>
      <c r="AN38">
        <v>212351.96000000002</v>
      </c>
      <c r="AO38">
        <v>0</v>
      </c>
      <c r="AP38">
        <v>0</v>
      </c>
      <c r="AQ38">
        <v>260854.40000000002</v>
      </c>
      <c r="AR38">
        <v>214918.93</v>
      </c>
      <c r="AS38">
        <v>0</v>
      </c>
      <c r="AT38">
        <v>0</v>
      </c>
      <c r="AU38">
        <v>257432.19</v>
      </c>
      <c r="AV38">
        <v>213313.67</v>
      </c>
      <c r="AW38">
        <v>400</v>
      </c>
      <c r="AX38">
        <v>0</v>
      </c>
      <c r="AY38">
        <v>0</v>
      </c>
      <c r="AZ38">
        <v>257432.19</v>
      </c>
      <c r="BA38">
        <v>212351.96000000002</v>
      </c>
      <c r="BB38">
        <v>0</v>
      </c>
      <c r="BC38">
        <v>0</v>
      </c>
      <c r="BD38">
        <v>257432.19</v>
      </c>
      <c r="BE38">
        <v>213313.67</v>
      </c>
      <c r="BF38">
        <v>0</v>
      </c>
      <c r="BG38">
        <v>0</v>
      </c>
      <c r="BH38">
        <v>-75</v>
      </c>
      <c r="BI38">
        <v>-275</v>
      </c>
      <c r="BJ38">
        <v>0</v>
      </c>
      <c r="BK38">
        <v>225655.94999999998</v>
      </c>
      <c r="BL38">
        <v>156642.04999999996</v>
      </c>
      <c r="BM38">
        <v>0</v>
      </c>
      <c r="BN38">
        <v>33987.630000000005</v>
      </c>
      <c r="BO38">
        <v>55786.779999999992</v>
      </c>
      <c r="BP38">
        <v>273788.84999999998</v>
      </c>
      <c r="BQ38">
        <v>248820.11999999997</v>
      </c>
      <c r="BR38">
        <v>2345</v>
      </c>
      <c r="BS38">
        <v>1878</v>
      </c>
      <c r="BT38">
        <v>273788.84999999998</v>
      </c>
      <c r="BU38">
        <v>248820.11999999997</v>
      </c>
      <c r="BV38">
        <v>-52722.079999999994</v>
      </c>
      <c r="BW38">
        <v>-56847.210000000006</v>
      </c>
      <c r="BX38">
        <v>259643.58000000002</v>
      </c>
      <c r="BY38">
        <v>227405.37999999998</v>
      </c>
      <c r="BZ38">
        <v>259643.58000000002</v>
      </c>
      <c r="CA38">
        <v>212428.83</v>
      </c>
      <c r="CB38">
        <v>259643.58000000002</v>
      </c>
      <c r="CC38">
        <v>212428.83</v>
      </c>
      <c r="CD38">
        <v>2763.09</v>
      </c>
      <c r="CE38">
        <v>2415.3700000000003</v>
      </c>
      <c r="CF38">
        <v>15142.609999999999</v>
      </c>
      <c r="CG38">
        <v>11847.189999999999</v>
      </c>
      <c r="CH38">
        <v>25126.73</v>
      </c>
      <c r="CI38">
        <v>19062.71</v>
      </c>
      <c r="CJ38">
        <v>257432.19</v>
      </c>
      <c r="CK38">
        <v>219727.52999999994</v>
      </c>
      <c r="CL38">
        <v>16356.66</v>
      </c>
      <c r="CM38">
        <v>29092.590000000004</v>
      </c>
      <c r="CN38">
        <v>390292</v>
      </c>
      <c r="CO38">
        <v>302581.40000000002</v>
      </c>
      <c r="CP38">
        <v>2444.6099999999997</v>
      </c>
      <c r="CQ38">
        <v>1939.6599999999999</v>
      </c>
      <c r="CR38">
        <v>15032.95</v>
      </c>
      <c r="CS38">
        <v>11877.51</v>
      </c>
      <c r="CT38">
        <v>9727.99</v>
      </c>
      <c r="CU38">
        <v>7714.8599999999988</v>
      </c>
      <c r="CV38">
        <v>9305.07</v>
      </c>
      <c r="CW38">
        <v>7260.6</v>
      </c>
      <c r="CX38">
        <v>10800</v>
      </c>
      <c r="CY38">
        <v>8440</v>
      </c>
      <c r="CZ38">
        <v>15052</v>
      </c>
      <c r="DA38">
        <v>11890</v>
      </c>
      <c r="DB38">
        <v>17396.21</v>
      </c>
      <c r="DC38">
        <v>14897.930000000002</v>
      </c>
      <c r="DD38">
        <v>0</v>
      </c>
      <c r="DE38">
        <v>1695.0499999999997</v>
      </c>
      <c r="DF38">
        <v>0</v>
      </c>
      <c r="DG38">
        <v>1540.2599999999998</v>
      </c>
      <c r="DH38">
        <v>0</v>
      </c>
      <c r="DI38">
        <v>1198956.7799999998</v>
      </c>
      <c r="DJ38">
        <v>-324.81</v>
      </c>
      <c r="DK38">
        <v>0</v>
      </c>
      <c r="DL38">
        <v>34663.620000000003</v>
      </c>
      <c r="DM38">
        <v>5399.8899999999994</v>
      </c>
      <c r="DN38">
        <v>0</v>
      </c>
      <c r="DO38">
        <v>0</v>
      </c>
      <c r="DP38">
        <v>5124.21</v>
      </c>
      <c r="DQ38">
        <v>4540.1899999999996</v>
      </c>
      <c r="DR38">
        <v>39463.019999999997</v>
      </c>
      <c r="DS38">
        <v>9940.0800000000017</v>
      </c>
      <c r="DT38">
        <v>0</v>
      </c>
      <c r="DU38">
        <v>-130</v>
      </c>
      <c r="DV38">
        <v>706.61</v>
      </c>
      <c r="DW38">
        <v>1579.59</v>
      </c>
      <c r="DX38">
        <v>0</v>
      </c>
      <c r="DY38">
        <v>0</v>
      </c>
      <c r="DZ38">
        <v>257382.19</v>
      </c>
      <c r="EA38">
        <v>212351.96000000002</v>
      </c>
      <c r="EB38">
        <v>3230</v>
      </c>
      <c r="EC38">
        <v>3422.21</v>
      </c>
      <c r="ED38">
        <v>1605.26</v>
      </c>
      <c r="EE38">
        <v>961.70999999999992</v>
      </c>
      <c r="EF38">
        <v>203.14</v>
      </c>
      <c r="EG38">
        <v>237.5</v>
      </c>
      <c r="EH38">
        <v>182.5</v>
      </c>
      <c r="EI38">
        <v>432.5</v>
      </c>
      <c r="EJ38">
        <v>15</v>
      </c>
      <c r="EK38">
        <v>45</v>
      </c>
      <c r="EL38">
        <v>45</v>
      </c>
      <c r="EM38">
        <v>30</v>
      </c>
      <c r="EN38">
        <v>137</v>
      </c>
      <c r="EO38">
        <v>-75</v>
      </c>
      <c r="EP38">
        <v>-275</v>
      </c>
      <c r="EQ38">
        <v>-350</v>
      </c>
      <c r="ER38">
        <v>-50</v>
      </c>
      <c r="ES38">
        <v>11943.51</v>
      </c>
      <c r="ET38">
        <v>12293.51</v>
      </c>
      <c r="EU38">
        <v>80</v>
      </c>
      <c r="EV38">
        <v>-552.29000000000008</v>
      </c>
      <c r="EW38">
        <v>0</v>
      </c>
      <c r="EX38">
        <v>0</v>
      </c>
      <c r="EY38">
        <v>26581.919999999998</v>
      </c>
      <c r="EZ38">
        <v>-6048</v>
      </c>
      <c r="FA38">
        <v>-6048</v>
      </c>
      <c r="FB38">
        <v>0</v>
      </c>
      <c r="FC38">
        <v>0</v>
      </c>
      <c r="FD38">
        <v>9073.08</v>
      </c>
      <c r="FE38">
        <v>24111.489999999998</v>
      </c>
      <c r="FF38">
        <v>20868.29</v>
      </c>
      <c r="FG38">
        <v>17193.489999999994</v>
      </c>
      <c r="FH38">
        <v>1769.1599999999996</v>
      </c>
      <c r="FI38">
        <v>-1037.72</v>
      </c>
      <c r="FJ38">
        <v>2359.17</v>
      </c>
      <c r="FK38">
        <v>-1383.5700000000002</v>
      </c>
      <c r="FL38">
        <v>3861.3700000000008</v>
      </c>
      <c r="FM38">
        <v>145.84</v>
      </c>
      <c r="FN38">
        <v>3861.3700000000008</v>
      </c>
      <c r="FO38">
        <v>3199.6599999999994</v>
      </c>
      <c r="FP38">
        <v>0.13</v>
      </c>
      <c r="FQ38">
        <v>458.11999999999995</v>
      </c>
      <c r="FR38">
        <v>8.0000000000000016E-2</v>
      </c>
      <c r="FS38">
        <v>610.79000000000008</v>
      </c>
      <c r="FT38">
        <v>0</v>
      </c>
      <c r="FU38">
        <v>0</v>
      </c>
      <c r="FV38">
        <v>0</v>
      </c>
      <c r="FW38">
        <v>0</v>
      </c>
      <c r="FX38">
        <v>0</v>
      </c>
      <c r="FY38">
        <v>0</v>
      </c>
      <c r="FZ38">
        <v>0</v>
      </c>
      <c r="GA38">
        <v>0</v>
      </c>
      <c r="GB38">
        <v>18876.210000000003</v>
      </c>
      <c r="GC38">
        <v>15995.889999999998</v>
      </c>
      <c r="GD38">
        <v>0</v>
      </c>
      <c r="GE38">
        <v>0</v>
      </c>
      <c r="GF38">
        <v>0</v>
      </c>
      <c r="GG38">
        <v>0</v>
      </c>
      <c r="GH38">
        <v>0</v>
      </c>
      <c r="GI38">
        <v>0</v>
      </c>
      <c r="GJ38">
        <v>1376.1200000000001</v>
      </c>
      <c r="GK38">
        <v>1147.0400000000002</v>
      </c>
      <c r="GL38">
        <v>0</v>
      </c>
      <c r="GM38">
        <v>0</v>
      </c>
      <c r="GN38">
        <v>6634.26</v>
      </c>
      <c r="GO38">
        <v>4229.32</v>
      </c>
      <c r="GP38">
        <v>2698.59</v>
      </c>
      <c r="GQ38">
        <v>4295.5600000000004</v>
      </c>
      <c r="GR38">
        <v>0</v>
      </c>
      <c r="GS38">
        <v>0</v>
      </c>
      <c r="GT38">
        <v>0</v>
      </c>
      <c r="GU38">
        <v>0</v>
      </c>
      <c r="GV38">
        <v>908.68</v>
      </c>
      <c r="GW38">
        <v>785.97</v>
      </c>
      <c r="GX38">
        <v>0</v>
      </c>
      <c r="GY38">
        <v>0</v>
      </c>
      <c r="GZ38">
        <v>0</v>
      </c>
      <c r="HA38">
        <v>0</v>
      </c>
      <c r="HB38">
        <v>0</v>
      </c>
      <c r="HC38">
        <v>0</v>
      </c>
      <c r="HD38">
        <v>0</v>
      </c>
      <c r="HE38">
        <v>0</v>
      </c>
      <c r="HF38">
        <v>0</v>
      </c>
      <c r="HG38">
        <v>0</v>
      </c>
      <c r="HH38">
        <v>17396.21</v>
      </c>
      <c r="HI38">
        <v>14897.930000000002</v>
      </c>
      <c r="HJ38">
        <v>-838.23</v>
      </c>
      <c r="HK38">
        <v>-47724.43</v>
      </c>
      <c r="HL38">
        <v>-46756.640000000007</v>
      </c>
      <c r="HM38">
        <v>-4997.6500000000005</v>
      </c>
      <c r="HN38">
        <v>-10090.570000000002</v>
      </c>
      <c r="HO38">
        <v>0</v>
      </c>
      <c r="HP38">
        <v>0</v>
      </c>
      <c r="HQ38">
        <v>0</v>
      </c>
      <c r="HR38">
        <v>0</v>
      </c>
      <c r="HS38">
        <v>300</v>
      </c>
      <c r="HT38">
        <v>221234.27</v>
      </c>
      <c r="HU38">
        <v>178543.17</v>
      </c>
      <c r="HV38">
        <v>0</v>
      </c>
      <c r="HW38">
        <v>0</v>
      </c>
      <c r="HX38">
        <v>221234.27</v>
      </c>
      <c r="HY38">
        <v>178843.17</v>
      </c>
      <c r="HZ38">
        <v>305.01</v>
      </c>
      <c r="IA38">
        <v>13.59</v>
      </c>
    </row>
  </sheetData>
  <pageMargins left="0.7" right="0.7" top="0.75" bottom="0.75" header="0.3" footer="0.3"/>
  <pageSetup fitToWidth="0" fitToHeight="0"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9"/>
  <sheetViews>
    <sheetView showGridLines="0" showRowColHeaders="0" workbookViewId="0"/>
  </sheetViews>
  <sheetFormatPr defaultRowHeight="14.4" x14ac:dyDescent="0.3"/>
  <cols>
    <col min="1" max="1" width="1.109375" customWidth="1"/>
    <col min="2" max="2" width="34.33203125" customWidth="1"/>
    <col min="3" max="6" width="46.88671875" customWidth="1"/>
    <col min="7" max="7" width="34.33203125" customWidth="1"/>
  </cols>
  <sheetData>
    <row r="1" ht="15" customHeight="1" x14ac:dyDescent="0.3"/>
    <row r="2" ht="15" customHeight="1" x14ac:dyDescent="0.3"/>
    <row r="3" ht="15" customHeight="1" x14ac:dyDescent="0.3"/>
    <row r="4" ht="15" customHeight="1" x14ac:dyDescent="0.3"/>
    <row r="5" ht="51.9" customHeight="1" x14ac:dyDescent="0.3"/>
    <row r="6" ht="2.1" customHeight="1" x14ac:dyDescent="0.3"/>
    <row r="7" ht="220.95" customHeight="1" x14ac:dyDescent="0.3"/>
    <row r="8" ht="2.1" customHeight="1" x14ac:dyDescent="0.3"/>
    <row r="9" ht="220.95"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F18"/>
  <sheetViews>
    <sheetView workbookViewId="0"/>
  </sheetViews>
  <sheetFormatPr defaultRowHeight="14.4" x14ac:dyDescent="0.3"/>
  <cols>
    <col min="1" max="1" width="1.109375" customWidth="1"/>
    <col min="5" max="5" width="11.6640625" bestFit="1" customWidth="1"/>
    <col min="6" max="6" width="14.33203125" bestFit="1" customWidth="1"/>
    <col min="7" max="8" width="10" bestFit="1" customWidth="1"/>
    <col min="27" max="27" width="15.33203125" bestFit="1" customWidth="1"/>
    <col min="28" max="28" width="14.33203125" bestFit="1" customWidth="1"/>
    <col min="29" max="30" width="12" bestFit="1" customWidth="1"/>
    <col min="54" max="54" width="11.6640625" bestFit="1" customWidth="1"/>
    <col min="55" max="55" width="14.33203125" bestFit="1" customWidth="1"/>
    <col min="56" max="57" width="10" bestFit="1" customWidth="1"/>
    <col min="81" max="81" width="15.33203125" bestFit="1" customWidth="1"/>
    <col min="82" max="82" width="14.33203125" bestFit="1" customWidth="1"/>
    <col min="83" max="84" width="12" bestFit="1" customWidth="1"/>
  </cols>
  <sheetData>
    <row r="1" spans="1:84" x14ac:dyDescent="0.3">
      <c r="A1" s="108"/>
      <c r="B1" s="109"/>
      <c r="C1" s="110"/>
      <c r="F1" s="117" t="s">
        <v>1340</v>
      </c>
      <c r="AA1" s="117" t="s">
        <v>1610</v>
      </c>
      <c r="AB1" s="117" t="s">
        <v>1340</v>
      </c>
      <c r="BB1" s="117" t="s">
        <v>1609</v>
      </c>
      <c r="BC1" s="117" t="s">
        <v>1340</v>
      </c>
      <c r="CC1" s="117" t="s">
        <v>1611</v>
      </c>
      <c r="CD1" s="117" t="s">
        <v>1340</v>
      </c>
    </row>
    <row r="2" spans="1:84" x14ac:dyDescent="0.3">
      <c r="A2" s="111"/>
      <c r="B2" s="112"/>
      <c r="C2" s="113"/>
      <c r="F2">
        <v>2020</v>
      </c>
      <c r="G2">
        <v>2021</v>
      </c>
      <c r="H2" t="s">
        <v>695</v>
      </c>
      <c r="AA2" s="117" t="s">
        <v>1344</v>
      </c>
      <c r="AB2">
        <v>2020</v>
      </c>
      <c r="AC2">
        <v>2021</v>
      </c>
      <c r="AD2" t="s">
        <v>695</v>
      </c>
      <c r="BB2" s="117" t="s">
        <v>1344</v>
      </c>
      <c r="BC2">
        <v>2020</v>
      </c>
      <c r="BD2">
        <v>2021</v>
      </c>
      <c r="BE2" t="s">
        <v>695</v>
      </c>
      <c r="CC2" s="117" t="s">
        <v>1344</v>
      </c>
      <c r="CD2">
        <v>2020</v>
      </c>
      <c r="CE2">
        <v>2021</v>
      </c>
      <c r="CF2" t="s">
        <v>695</v>
      </c>
    </row>
    <row r="3" spans="1:84" x14ac:dyDescent="0.3">
      <c r="A3" s="111"/>
      <c r="B3" s="112"/>
      <c r="C3" s="113"/>
      <c r="E3" t="s">
        <v>1609</v>
      </c>
      <c r="F3">
        <v>333716.63000000006</v>
      </c>
      <c r="G3">
        <v>301825.34999999986</v>
      </c>
      <c r="H3">
        <v>635541.98</v>
      </c>
      <c r="AA3" s="58">
        <v>1</v>
      </c>
      <c r="AB3">
        <v>2658.1827272727273</v>
      </c>
      <c r="AC3">
        <v>3361.3727272727278</v>
      </c>
      <c r="AD3">
        <v>3009.7777272727271</v>
      </c>
      <c r="BB3" s="58">
        <v>1</v>
      </c>
      <c r="BC3">
        <v>22813.68</v>
      </c>
      <c r="BD3">
        <v>26551.42</v>
      </c>
      <c r="BE3">
        <v>49365.1</v>
      </c>
      <c r="CC3" s="58">
        <v>1</v>
      </c>
      <c r="CD3">
        <v>16.052727272727275</v>
      </c>
      <c r="CE3">
        <v>22.228181818181824</v>
      </c>
      <c r="CF3">
        <v>19.140454545454546</v>
      </c>
    </row>
    <row r="4" spans="1:84" x14ac:dyDescent="0.3">
      <c r="A4" s="111"/>
      <c r="B4" s="112"/>
      <c r="C4" s="113"/>
      <c r="AA4" s="58">
        <v>2</v>
      </c>
      <c r="AB4">
        <v>2638.1427272727274</v>
      </c>
      <c r="AC4">
        <v>3012.9957142857143</v>
      </c>
      <c r="AD4">
        <v>2848.0604000000003</v>
      </c>
      <c r="BB4" s="58">
        <v>2</v>
      </c>
      <c r="BC4">
        <v>22813.68</v>
      </c>
      <c r="BD4">
        <v>30115.82</v>
      </c>
      <c r="BE4">
        <v>52929.5</v>
      </c>
      <c r="CC4" s="58">
        <v>2</v>
      </c>
      <c r="CD4">
        <v>18.322727272727274</v>
      </c>
      <c r="CE4">
        <v>20.921428571428571</v>
      </c>
      <c r="CF4">
        <v>19.777999999999999</v>
      </c>
    </row>
    <row r="5" spans="1:84" x14ac:dyDescent="0.3">
      <c r="A5" s="111"/>
      <c r="B5" s="112"/>
      <c r="C5" s="113"/>
      <c r="AA5" s="58">
        <v>3</v>
      </c>
      <c r="AB5">
        <v>2619.5036363636364</v>
      </c>
      <c r="AC5">
        <v>3283.322941176471</v>
      </c>
      <c r="AD5">
        <v>3022.5367857142851</v>
      </c>
      <c r="BB5" s="58">
        <v>3</v>
      </c>
      <c r="BC5">
        <v>22813.68</v>
      </c>
      <c r="BD5">
        <v>39750.959999999992</v>
      </c>
      <c r="BE5">
        <v>62564.639999999992</v>
      </c>
      <c r="CC5" s="58">
        <v>3</v>
      </c>
      <c r="CD5">
        <v>16.537272727272729</v>
      </c>
      <c r="CE5">
        <v>19.830588235294123</v>
      </c>
      <c r="CF5">
        <v>18.536785714285717</v>
      </c>
    </row>
    <row r="6" spans="1:84" x14ac:dyDescent="0.3">
      <c r="A6" s="111"/>
      <c r="B6" s="112"/>
      <c r="C6" s="113"/>
      <c r="AA6" s="58">
        <v>4</v>
      </c>
      <c r="AB6">
        <v>2846.4599999999996</v>
      </c>
      <c r="AC6">
        <v>3884.2485714285713</v>
      </c>
      <c r="AD6">
        <v>3487.447058823529</v>
      </c>
      <c r="BB6" s="58">
        <v>4</v>
      </c>
      <c r="BC6">
        <v>28322.71</v>
      </c>
      <c r="BD6">
        <v>54617.32</v>
      </c>
      <c r="BE6">
        <v>82940.03</v>
      </c>
      <c r="CC6" s="58">
        <v>4</v>
      </c>
      <c r="CD6">
        <v>17.970769230769232</v>
      </c>
      <c r="CE6">
        <v>24.519523809523808</v>
      </c>
      <c r="CF6">
        <v>22.015588235294125</v>
      </c>
    </row>
    <row r="7" spans="1:84" x14ac:dyDescent="0.3">
      <c r="A7" s="111"/>
      <c r="B7" s="112"/>
      <c r="C7" s="113"/>
      <c r="AA7" s="58">
        <v>5</v>
      </c>
      <c r="AB7">
        <v>2959.8653846153838</v>
      </c>
      <c r="AC7">
        <v>4124.0591666666669</v>
      </c>
      <c r="AD7">
        <v>3715.0181081081068</v>
      </c>
      <c r="BB7" s="58">
        <v>5</v>
      </c>
      <c r="BC7">
        <v>29966.92</v>
      </c>
      <c r="BD7">
        <v>72988.98</v>
      </c>
      <c r="BE7">
        <v>102955.9</v>
      </c>
      <c r="CC7" s="58">
        <v>5</v>
      </c>
      <c r="CD7">
        <v>19.575384615384614</v>
      </c>
      <c r="CE7">
        <v>27.275833333333338</v>
      </c>
      <c r="CF7">
        <v>24.570270270270271</v>
      </c>
    </row>
    <row r="8" spans="1:84" x14ac:dyDescent="0.3">
      <c r="A8" s="111"/>
      <c r="B8" s="112"/>
      <c r="C8" s="113"/>
      <c r="AA8" s="58">
        <v>6</v>
      </c>
      <c r="AB8">
        <v>3033.6992307692312</v>
      </c>
      <c r="AC8">
        <v>3865.0046428571441</v>
      </c>
      <c r="AD8">
        <v>3601.42</v>
      </c>
      <c r="BB8" s="58">
        <v>6</v>
      </c>
      <c r="BC8">
        <v>29220.860000000004</v>
      </c>
      <c r="BD8">
        <v>77800.850000000006</v>
      </c>
      <c r="BE8">
        <v>107021.71</v>
      </c>
      <c r="CC8" s="58">
        <v>6</v>
      </c>
      <c r="CD8">
        <v>19.156153846153845</v>
      </c>
      <c r="CE8">
        <v>24.39749999999999</v>
      </c>
      <c r="CF8">
        <v>22.73560975609756</v>
      </c>
    </row>
    <row r="9" spans="1:84" x14ac:dyDescent="0.3">
      <c r="A9" s="111"/>
      <c r="B9" s="112"/>
      <c r="C9" s="113"/>
      <c r="AA9" s="58">
        <v>7</v>
      </c>
      <c r="AB9">
        <v>3140.8915384615384</v>
      </c>
      <c r="AD9">
        <v>3140.8915384615384</v>
      </c>
      <c r="BB9" s="58">
        <v>7</v>
      </c>
      <c r="BC9">
        <v>29087.4</v>
      </c>
      <c r="BE9">
        <v>29087.4</v>
      </c>
      <c r="CC9" s="58">
        <v>7</v>
      </c>
      <c r="CD9">
        <v>18.956153846153846</v>
      </c>
      <c r="CF9">
        <v>18.956153846153846</v>
      </c>
    </row>
    <row r="10" spans="1:84" x14ac:dyDescent="0.3">
      <c r="A10" s="111"/>
      <c r="B10" s="112"/>
      <c r="C10" s="113"/>
      <c r="AA10" s="58">
        <v>8</v>
      </c>
      <c r="AB10">
        <v>2828.5538461538458</v>
      </c>
      <c r="AD10">
        <v>2828.5538461538458</v>
      </c>
      <c r="BB10" s="58">
        <v>8</v>
      </c>
      <c r="BC10">
        <v>28959.129999999997</v>
      </c>
      <c r="BE10">
        <v>28959.129999999997</v>
      </c>
      <c r="CC10" s="58">
        <v>8</v>
      </c>
      <c r="CD10">
        <v>18.708461538461538</v>
      </c>
      <c r="CF10">
        <v>18.708461538461538</v>
      </c>
    </row>
    <row r="11" spans="1:84" x14ac:dyDescent="0.3">
      <c r="A11" s="111"/>
      <c r="B11" s="112"/>
      <c r="C11" s="113"/>
      <c r="AA11" s="58">
        <v>9</v>
      </c>
      <c r="AB11">
        <v>2825.2546153846151</v>
      </c>
      <c r="AD11">
        <v>2825.2546153846151</v>
      </c>
      <c r="BB11" s="58">
        <v>9</v>
      </c>
      <c r="BC11">
        <v>28959.129999999997</v>
      </c>
      <c r="BE11">
        <v>28959.129999999997</v>
      </c>
      <c r="CC11" s="58">
        <v>9</v>
      </c>
      <c r="CD11">
        <v>17.836153846153845</v>
      </c>
      <c r="CF11">
        <v>17.836153846153845</v>
      </c>
    </row>
    <row r="12" spans="1:84" x14ac:dyDescent="0.3">
      <c r="A12" s="111"/>
      <c r="B12" s="112"/>
      <c r="C12" s="113"/>
      <c r="AA12" s="58">
        <v>10</v>
      </c>
      <c r="AB12">
        <v>2844.7300000000005</v>
      </c>
      <c r="AD12">
        <v>2844.7300000000005</v>
      </c>
      <c r="BB12" s="58">
        <v>10</v>
      </c>
      <c r="BC12">
        <v>28959.129999999997</v>
      </c>
      <c r="BE12">
        <v>28959.129999999997</v>
      </c>
      <c r="CC12" s="58">
        <v>10</v>
      </c>
      <c r="CD12">
        <v>17.96076923076923</v>
      </c>
      <c r="CF12">
        <v>17.96076923076923</v>
      </c>
    </row>
    <row r="13" spans="1:84" x14ac:dyDescent="0.3">
      <c r="A13" s="111"/>
      <c r="B13" s="112"/>
      <c r="C13" s="113"/>
      <c r="AA13" s="58">
        <v>11</v>
      </c>
      <c r="AB13">
        <v>2828.5538461538458</v>
      </c>
      <c r="AD13">
        <v>2828.5538461538458</v>
      </c>
      <c r="BB13" s="58">
        <v>11</v>
      </c>
      <c r="BC13">
        <v>28959.129999999997</v>
      </c>
      <c r="BE13">
        <v>28959.129999999997</v>
      </c>
      <c r="CC13" s="58">
        <v>11</v>
      </c>
      <c r="CD13">
        <v>18.708461538461538</v>
      </c>
      <c r="CF13">
        <v>18.708461538461538</v>
      </c>
    </row>
    <row r="14" spans="1:84" x14ac:dyDescent="0.3">
      <c r="A14" s="111"/>
      <c r="B14" s="112"/>
      <c r="C14" s="113"/>
      <c r="AA14" s="58">
        <v>12</v>
      </c>
      <c r="AB14">
        <v>2887.9223076923076</v>
      </c>
      <c r="AD14">
        <v>2887.9223076923076</v>
      </c>
      <c r="BB14" s="58">
        <v>12</v>
      </c>
      <c r="BC14">
        <v>32841.18</v>
      </c>
      <c r="BE14">
        <v>32841.18</v>
      </c>
      <c r="CC14" s="58">
        <v>12</v>
      </c>
      <c r="CD14">
        <v>17.441538461538457</v>
      </c>
      <c r="CF14">
        <v>17.441538461538457</v>
      </c>
    </row>
    <row r="15" spans="1:84" x14ac:dyDescent="0.3">
      <c r="A15" s="111"/>
      <c r="B15" s="112"/>
      <c r="C15" s="113"/>
      <c r="AA15" s="58" t="s">
        <v>695</v>
      </c>
      <c r="AB15">
        <v>2850.8081333333344</v>
      </c>
      <c r="AC15">
        <v>3684.6982608695648</v>
      </c>
      <c r="AD15">
        <v>3212.6849811320749</v>
      </c>
      <c r="BB15" s="58" t="s">
        <v>695</v>
      </c>
      <c r="BC15">
        <v>333716.63</v>
      </c>
      <c r="BD15">
        <v>301825.34999999998</v>
      </c>
      <c r="BE15">
        <v>635541.9800000001</v>
      </c>
      <c r="CC15" s="58" t="s">
        <v>695</v>
      </c>
      <c r="CD15">
        <v>18.147466666666674</v>
      </c>
      <c r="CE15">
        <v>23.714695652173923</v>
      </c>
      <c r="CF15">
        <v>20.563433962264149</v>
      </c>
    </row>
    <row r="16" spans="1:84" x14ac:dyDescent="0.3">
      <c r="A16" s="111"/>
      <c r="B16" s="112"/>
      <c r="C16" s="113"/>
    </row>
    <row r="17" spans="1:3" x14ac:dyDescent="0.3">
      <c r="A17" s="111"/>
      <c r="B17" s="112"/>
      <c r="C17" s="113"/>
    </row>
    <row r="18" spans="1:3" x14ac:dyDescent="0.3">
      <c r="A18" s="114"/>
      <c r="B18" s="115"/>
      <c r="C18" s="11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9"/>
  <sheetViews>
    <sheetView showGridLines="0" showRowColHeaders="0" workbookViewId="0"/>
  </sheetViews>
  <sheetFormatPr defaultRowHeight="14.4" x14ac:dyDescent="0.3"/>
  <cols>
    <col min="1" max="1" width="1.109375" customWidth="1"/>
    <col min="2" max="2" width="41.5546875" customWidth="1"/>
    <col min="3" max="4" width="72.109375" customWidth="1"/>
    <col min="5" max="6" width="36.44140625" customWidth="1"/>
  </cols>
  <sheetData>
    <row r="1" ht="15" customHeight="1" x14ac:dyDescent="0.3"/>
    <row r="2" ht="15" customHeight="1" x14ac:dyDescent="0.3"/>
    <row r="3" ht="15" customHeight="1" x14ac:dyDescent="0.3"/>
    <row r="4" ht="15" customHeight="1" x14ac:dyDescent="0.3"/>
    <row r="5" ht="51.9" customHeight="1" x14ac:dyDescent="0.3"/>
    <row r="6" ht="2.1" customHeight="1" x14ac:dyDescent="0.3"/>
    <row r="7" ht="220.95" customHeight="1" x14ac:dyDescent="0.3"/>
    <row r="8" ht="2.1" customHeight="1" x14ac:dyDescent="0.3"/>
    <row r="9" ht="220.95"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D18"/>
  <sheetViews>
    <sheetView workbookViewId="0"/>
  </sheetViews>
  <sheetFormatPr defaultRowHeight="14.4" x14ac:dyDescent="0.3"/>
  <cols>
    <col min="1" max="1" width="1.109375" customWidth="1"/>
    <col min="27" max="27" width="8.44140625" customWidth="1"/>
    <col min="28" max="28" width="14.33203125" bestFit="1" customWidth="1"/>
    <col min="29" max="30" width="10" bestFit="1" customWidth="1"/>
    <col min="54" max="54" width="10.88671875" customWidth="1"/>
    <col min="55" max="55" width="14.33203125" bestFit="1" customWidth="1"/>
    <col min="56" max="57" width="10" bestFit="1" customWidth="1"/>
  </cols>
  <sheetData>
    <row r="1" spans="1:56" x14ac:dyDescent="0.3">
      <c r="A1" s="108"/>
      <c r="B1" s="109"/>
      <c r="C1" s="110"/>
      <c r="AB1" s="117" t="s">
        <v>1340</v>
      </c>
      <c r="BB1" s="117" t="s">
        <v>1374</v>
      </c>
      <c r="BC1" s="117" t="s">
        <v>1340</v>
      </c>
    </row>
    <row r="2" spans="1:56" x14ac:dyDescent="0.3">
      <c r="A2" s="111"/>
      <c r="B2" s="112"/>
      <c r="C2" s="113"/>
      <c r="AB2">
        <v>2021</v>
      </c>
      <c r="AC2" t="s">
        <v>695</v>
      </c>
      <c r="BB2" s="117" t="s">
        <v>1344</v>
      </c>
      <c r="BC2">
        <v>2021</v>
      </c>
      <c r="BD2" t="s">
        <v>695</v>
      </c>
    </row>
    <row r="3" spans="1:56" x14ac:dyDescent="0.3">
      <c r="A3" s="111"/>
      <c r="B3" s="112"/>
      <c r="C3" s="113"/>
      <c r="AA3" t="s">
        <v>1374</v>
      </c>
      <c r="AB3">
        <v>301825.35000000003</v>
      </c>
      <c r="AC3">
        <v>301825.35000000003</v>
      </c>
      <c r="BB3" s="58">
        <v>1</v>
      </c>
      <c r="BC3">
        <v>26551.420000000002</v>
      </c>
      <c r="BD3">
        <v>26551.420000000002</v>
      </c>
    </row>
    <row r="4" spans="1:56" x14ac:dyDescent="0.3">
      <c r="A4" s="111"/>
      <c r="B4" s="112"/>
      <c r="C4" s="113"/>
      <c r="BB4" s="58">
        <v>2</v>
      </c>
      <c r="BC4">
        <v>30115.82</v>
      </c>
      <c r="BD4">
        <v>30115.82</v>
      </c>
    </row>
    <row r="5" spans="1:56" x14ac:dyDescent="0.3">
      <c r="A5" s="111"/>
      <c r="B5" s="112"/>
      <c r="C5" s="113"/>
      <c r="BB5" s="58">
        <v>3</v>
      </c>
      <c r="BC5">
        <v>39750.959999999985</v>
      </c>
      <c r="BD5">
        <v>39750.959999999985</v>
      </c>
    </row>
    <row r="6" spans="1:56" x14ac:dyDescent="0.3">
      <c r="A6" s="111"/>
      <c r="B6" s="112"/>
      <c r="C6" s="113"/>
      <c r="BB6" s="58">
        <v>4</v>
      </c>
      <c r="BC6">
        <v>54617.320000000014</v>
      </c>
      <c r="BD6">
        <v>54617.320000000014</v>
      </c>
    </row>
    <row r="7" spans="1:56" x14ac:dyDescent="0.3">
      <c r="A7" s="111"/>
      <c r="B7" s="112"/>
      <c r="C7" s="113"/>
      <c r="BB7" s="58">
        <v>5</v>
      </c>
      <c r="BC7">
        <v>72988.98</v>
      </c>
      <c r="BD7">
        <v>72988.98</v>
      </c>
    </row>
    <row r="8" spans="1:56" x14ac:dyDescent="0.3">
      <c r="A8" s="111"/>
      <c r="B8" s="112"/>
      <c r="C8" s="113"/>
      <c r="BB8" s="58">
        <v>6</v>
      </c>
      <c r="BC8">
        <v>77800.849999999962</v>
      </c>
      <c r="BD8">
        <v>77800.849999999962</v>
      </c>
    </row>
    <row r="9" spans="1:56" x14ac:dyDescent="0.3">
      <c r="A9" s="111"/>
      <c r="B9" s="112"/>
      <c r="C9" s="113"/>
      <c r="BB9" s="58" t="s">
        <v>695</v>
      </c>
      <c r="BC9">
        <v>301825.34999999998</v>
      </c>
      <c r="BD9">
        <v>301825.34999999998</v>
      </c>
    </row>
    <row r="10" spans="1:56" x14ac:dyDescent="0.3">
      <c r="A10" s="111"/>
      <c r="B10" s="112"/>
      <c r="C10" s="113"/>
    </row>
    <row r="11" spans="1:56" x14ac:dyDescent="0.3">
      <c r="A11" s="111"/>
      <c r="B11" s="112"/>
      <c r="C11" s="113"/>
    </row>
    <row r="12" spans="1:56" x14ac:dyDescent="0.3">
      <c r="A12" s="111"/>
      <c r="B12" s="112"/>
      <c r="C12" s="113"/>
    </row>
    <row r="13" spans="1:56" x14ac:dyDescent="0.3">
      <c r="A13" s="111"/>
      <c r="B13" s="112"/>
      <c r="C13" s="113"/>
    </row>
    <row r="14" spans="1:56" x14ac:dyDescent="0.3">
      <c r="A14" s="111"/>
      <c r="B14" s="112"/>
      <c r="C14" s="113"/>
    </row>
    <row r="15" spans="1:56" x14ac:dyDescent="0.3">
      <c r="A15" s="111"/>
      <c r="B15" s="112"/>
      <c r="C15" s="113"/>
    </row>
    <row r="16" spans="1:56" x14ac:dyDescent="0.3">
      <c r="A16" s="111"/>
      <c r="B16" s="112"/>
      <c r="C16" s="113"/>
    </row>
    <row r="17" spans="1:3" x14ac:dyDescent="0.3">
      <c r="A17" s="111"/>
      <c r="B17" s="112"/>
      <c r="C17" s="113"/>
    </row>
    <row r="18" spans="1:3" x14ac:dyDescent="0.3">
      <c r="A18" s="114"/>
      <c r="B18" s="115"/>
      <c r="C18" s="116"/>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M38"/>
  <sheetViews>
    <sheetView showGridLines="0" showRowColHeaders="0" workbookViewId="0">
      <pane xSplit="2" ySplit="6" topLeftCell="C7" activePane="bottomRight" state="frozen"/>
      <selection pane="topRight" activeCell="C1" sqref="C1"/>
      <selection pane="bottomLeft" activeCell="A7" sqref="A7"/>
      <selection pane="bottomRight" activeCell="E21" sqref="E21"/>
    </sheetView>
  </sheetViews>
  <sheetFormatPr defaultRowHeight="14.4" x14ac:dyDescent="0.3"/>
  <cols>
    <col min="1" max="1" width="1.109375" customWidth="1"/>
    <col min="2" max="2" width="28.88671875" bestFit="1" customWidth="1"/>
    <col min="3" max="4" width="18.109375" bestFit="1" customWidth="1"/>
    <col min="5" max="5" width="31.109375" bestFit="1" customWidth="1"/>
    <col min="6" max="6" width="28.44140625" bestFit="1" customWidth="1"/>
    <col min="7" max="7" width="27.5546875" bestFit="1" customWidth="1"/>
    <col min="8" max="8" width="22" bestFit="1" customWidth="1"/>
    <col min="9" max="10" width="40.109375" bestFit="1" customWidth="1"/>
    <col min="11" max="11" width="33" bestFit="1" customWidth="1"/>
    <col min="12" max="12" width="34.33203125" bestFit="1" customWidth="1"/>
    <col min="13" max="13" width="41.33203125" bestFit="1" customWidth="1"/>
    <col min="14" max="15" width="36.33203125" bestFit="1" customWidth="1"/>
    <col min="16" max="16" width="30.5546875" bestFit="1" customWidth="1"/>
    <col min="17" max="17" width="34" bestFit="1" customWidth="1"/>
    <col min="18" max="19" width="31.44140625" bestFit="1" customWidth="1"/>
    <col min="20" max="20" width="33.109375" bestFit="1" customWidth="1"/>
    <col min="21" max="22" width="31" bestFit="1" customWidth="1"/>
    <col min="23" max="24" width="24.33203125" bestFit="1" customWidth="1"/>
    <col min="25" max="25" width="15.44140625" bestFit="1" customWidth="1"/>
    <col min="26" max="27" width="24.5546875" bestFit="1" customWidth="1"/>
    <col min="28" max="29" width="24.88671875" bestFit="1" customWidth="1"/>
    <col min="30" max="31" width="26.6640625" bestFit="1" customWidth="1"/>
    <col min="32" max="33" width="36.88671875" bestFit="1" customWidth="1"/>
    <col min="34" max="35" width="37.6640625" bestFit="1" customWidth="1"/>
    <col min="36" max="37" width="18.44140625" bestFit="1" customWidth="1"/>
    <col min="38" max="39" width="33.5546875" bestFit="1" customWidth="1"/>
  </cols>
  <sheetData>
    <row r="1" spans="2:39" ht="15" customHeight="1" x14ac:dyDescent="0.3"/>
    <row r="2" spans="2:39" ht="15" customHeight="1" x14ac:dyDescent="0.3"/>
    <row r="3" spans="2:39" ht="15" customHeight="1" x14ac:dyDescent="0.3"/>
    <row r="4" spans="2:39" ht="15" customHeight="1" x14ac:dyDescent="0.3"/>
    <row r="5" spans="2:39" x14ac:dyDescent="0.3">
      <c r="B5" s="117" t="s">
        <v>1374</v>
      </c>
      <c r="C5" s="117" t="s">
        <v>765</v>
      </c>
    </row>
    <row r="6" spans="2:39" x14ac:dyDescent="0.3">
      <c r="B6" s="117" t="s">
        <v>7</v>
      </c>
      <c r="C6" t="s">
        <v>1375</v>
      </c>
      <c r="D6" t="s">
        <v>1376</v>
      </c>
      <c r="E6" t="s">
        <v>1395</v>
      </c>
      <c r="F6" t="s">
        <v>1396</v>
      </c>
      <c r="G6" t="s">
        <v>1413</v>
      </c>
      <c r="H6" t="s">
        <v>1485</v>
      </c>
      <c r="I6" t="s">
        <v>1486</v>
      </c>
      <c r="J6" t="s">
        <v>1487</v>
      </c>
      <c r="K6" t="s">
        <v>1488</v>
      </c>
      <c r="L6" t="s">
        <v>1489</v>
      </c>
      <c r="M6" t="s">
        <v>1492</v>
      </c>
      <c r="N6" t="s">
        <v>1618</v>
      </c>
      <c r="O6" t="s">
        <v>1619</v>
      </c>
      <c r="P6" t="s">
        <v>1612</v>
      </c>
      <c r="Q6" t="s">
        <v>1622</v>
      </c>
      <c r="R6" t="s">
        <v>1620</v>
      </c>
      <c r="S6" t="s">
        <v>1621</v>
      </c>
      <c r="T6" t="s">
        <v>1497</v>
      </c>
      <c r="U6" t="s">
        <v>1508</v>
      </c>
      <c r="V6" t="s">
        <v>1510</v>
      </c>
      <c r="W6" t="s">
        <v>1613</v>
      </c>
      <c r="X6" t="s">
        <v>1614</v>
      </c>
      <c r="Y6" t="s">
        <v>1615</v>
      </c>
      <c r="Z6" t="s">
        <v>1616</v>
      </c>
      <c r="AA6" t="s">
        <v>1617</v>
      </c>
      <c r="AB6" t="s">
        <v>1537</v>
      </c>
      <c r="AC6" t="s">
        <v>1538</v>
      </c>
      <c r="AD6" t="s">
        <v>1545</v>
      </c>
      <c r="AE6" t="s">
        <v>1546</v>
      </c>
      <c r="AF6" t="s">
        <v>1549</v>
      </c>
      <c r="AG6" t="s">
        <v>1550</v>
      </c>
      <c r="AH6" t="s">
        <v>1551</v>
      </c>
      <c r="AI6" t="s">
        <v>1552</v>
      </c>
      <c r="AJ6" t="s">
        <v>1557</v>
      </c>
      <c r="AK6" t="s">
        <v>1558</v>
      </c>
      <c r="AL6" t="s">
        <v>1569</v>
      </c>
      <c r="AM6" t="s">
        <v>1570</v>
      </c>
    </row>
    <row r="7" spans="2:39" x14ac:dyDescent="0.3">
      <c r="B7" s="58" t="s">
        <v>1320</v>
      </c>
      <c r="C7">
        <v>105.42</v>
      </c>
      <c r="D7">
        <v>3659.58</v>
      </c>
      <c r="H7">
        <v>60</v>
      </c>
      <c r="P7">
        <v>15</v>
      </c>
      <c r="T7">
        <v>30</v>
      </c>
      <c r="U7">
        <v>294.25</v>
      </c>
      <c r="V7">
        <v>-56.96</v>
      </c>
      <c r="W7">
        <v>8.43</v>
      </c>
      <c r="X7">
        <v>292.77</v>
      </c>
      <c r="Y7">
        <v>46.99</v>
      </c>
      <c r="Z7">
        <v>1.58</v>
      </c>
      <c r="AA7">
        <v>7.91</v>
      </c>
      <c r="AB7">
        <v>7.77</v>
      </c>
      <c r="AC7">
        <v>295.73</v>
      </c>
      <c r="AD7">
        <v>0.56999999999999995</v>
      </c>
      <c r="AE7">
        <v>21.2</v>
      </c>
      <c r="AH7">
        <v>8.5</v>
      </c>
      <c r="AI7">
        <v>302.39999999999998</v>
      </c>
      <c r="AJ7">
        <v>0.38</v>
      </c>
      <c r="AK7">
        <v>14.55</v>
      </c>
      <c r="AL7">
        <v>7.17</v>
      </c>
      <c r="AM7">
        <v>274.91000000000003</v>
      </c>
    </row>
    <row r="8" spans="2:39" x14ac:dyDescent="0.3">
      <c r="B8" s="58" t="s">
        <v>1306</v>
      </c>
      <c r="C8">
        <v>25634.7</v>
      </c>
      <c r="D8">
        <v>13341</v>
      </c>
      <c r="H8">
        <v>50</v>
      </c>
      <c r="J8">
        <v>357.25</v>
      </c>
      <c r="U8">
        <v>1469.61</v>
      </c>
      <c r="V8">
        <v>-269.45999999999998</v>
      </c>
      <c r="W8">
        <v>2050.77</v>
      </c>
      <c r="X8">
        <v>1095.8599999999999</v>
      </c>
      <c r="Y8">
        <v>133.80000000000001</v>
      </c>
      <c r="Z8">
        <v>384.48</v>
      </c>
      <c r="AA8">
        <v>66.31</v>
      </c>
      <c r="AB8">
        <v>1951.53</v>
      </c>
      <c r="AC8">
        <v>1173.6600000000001</v>
      </c>
      <c r="AD8">
        <v>142.25</v>
      </c>
      <c r="AE8">
        <v>84.16</v>
      </c>
      <c r="AF8">
        <v>789.21</v>
      </c>
      <c r="AG8">
        <v>420.83</v>
      </c>
      <c r="AJ8">
        <v>93.95</v>
      </c>
      <c r="AK8">
        <v>57.67</v>
      </c>
      <c r="AL8">
        <v>1798.51</v>
      </c>
      <c r="AM8">
        <v>1091.05</v>
      </c>
    </row>
    <row r="9" spans="2:39" x14ac:dyDescent="0.3">
      <c r="B9" s="58" t="s">
        <v>1316</v>
      </c>
      <c r="C9">
        <v>14836.96</v>
      </c>
      <c r="I9">
        <v>3422.21</v>
      </c>
      <c r="W9">
        <v>1460.73</v>
      </c>
      <c r="Z9">
        <v>222.55</v>
      </c>
      <c r="AB9">
        <v>1449.78</v>
      </c>
      <c r="AD9">
        <v>105.73</v>
      </c>
      <c r="AF9">
        <v>586.30999999999995</v>
      </c>
      <c r="AJ9">
        <v>69.760000000000005</v>
      </c>
      <c r="AL9">
        <v>1336.14</v>
      </c>
    </row>
    <row r="10" spans="2:39" x14ac:dyDescent="0.3">
      <c r="B10" s="58" t="s">
        <v>1317</v>
      </c>
      <c r="C10">
        <v>8965.3799999999992</v>
      </c>
      <c r="D10">
        <v>5783.56</v>
      </c>
      <c r="M10">
        <v>70</v>
      </c>
      <c r="N10">
        <v>157.5</v>
      </c>
      <c r="O10">
        <v>17.5</v>
      </c>
      <c r="R10">
        <v>45</v>
      </c>
      <c r="S10">
        <v>25</v>
      </c>
      <c r="U10">
        <v>779.88</v>
      </c>
      <c r="V10">
        <v>-102.93</v>
      </c>
      <c r="W10">
        <v>717.23</v>
      </c>
      <c r="X10">
        <v>462.68</v>
      </c>
      <c r="Y10">
        <v>71</v>
      </c>
      <c r="Z10">
        <v>134.47999999999999</v>
      </c>
      <c r="AA10">
        <v>15.75</v>
      </c>
      <c r="AB10">
        <v>670.98</v>
      </c>
      <c r="AC10">
        <v>454.28</v>
      </c>
      <c r="AD10">
        <v>48.89</v>
      </c>
      <c r="AE10">
        <v>32.58</v>
      </c>
      <c r="AF10">
        <v>271.33</v>
      </c>
      <c r="AG10">
        <v>162.88999999999999</v>
      </c>
      <c r="AJ10">
        <v>32.340000000000003</v>
      </c>
      <c r="AK10">
        <v>22.31</v>
      </c>
      <c r="AL10">
        <v>618.35</v>
      </c>
      <c r="AM10">
        <v>422.3</v>
      </c>
    </row>
    <row r="11" spans="2:39" x14ac:dyDescent="0.3">
      <c r="B11" s="58" t="s">
        <v>1321</v>
      </c>
      <c r="D11">
        <v>6739.2</v>
      </c>
      <c r="U11">
        <v>740.22</v>
      </c>
      <c r="V11">
        <v>-87.72</v>
      </c>
      <c r="X11">
        <v>539.12</v>
      </c>
      <c r="Y11">
        <v>75.81</v>
      </c>
      <c r="AA11">
        <v>25.27</v>
      </c>
      <c r="AC11">
        <v>547.87</v>
      </c>
      <c r="AE11">
        <v>39.29</v>
      </c>
      <c r="AI11">
        <v>560.22</v>
      </c>
      <c r="AK11">
        <v>26.92</v>
      </c>
      <c r="AM11">
        <v>509.3</v>
      </c>
    </row>
    <row r="12" spans="2:39" x14ac:dyDescent="0.3">
      <c r="B12" s="58" t="s">
        <v>1322</v>
      </c>
      <c r="D12">
        <v>3159.27</v>
      </c>
      <c r="H12">
        <v>55</v>
      </c>
      <c r="U12">
        <v>462.66</v>
      </c>
      <c r="V12">
        <v>-54.84</v>
      </c>
      <c r="X12">
        <v>252.72</v>
      </c>
      <c r="Y12">
        <v>42.12</v>
      </c>
      <c r="AA12">
        <v>5.27</v>
      </c>
      <c r="AC12">
        <v>252.02</v>
      </c>
      <c r="AE12">
        <v>18.079999999999998</v>
      </c>
      <c r="AI12">
        <v>257.69</v>
      </c>
      <c r="AK12">
        <v>12.38</v>
      </c>
      <c r="AM12">
        <v>234.27</v>
      </c>
    </row>
    <row r="13" spans="2:39" x14ac:dyDescent="0.3">
      <c r="B13" s="58" t="s">
        <v>1323</v>
      </c>
      <c r="D13">
        <v>14600</v>
      </c>
      <c r="J13">
        <v>187.2</v>
      </c>
      <c r="K13">
        <v>93.6</v>
      </c>
      <c r="M13">
        <v>60</v>
      </c>
      <c r="U13">
        <v>2405.4299999999998</v>
      </c>
      <c r="V13">
        <v>-628.59</v>
      </c>
      <c r="X13">
        <v>1190.47</v>
      </c>
      <c r="Y13">
        <v>220.4</v>
      </c>
      <c r="AC13">
        <v>1413.84</v>
      </c>
      <c r="AE13">
        <v>101.39</v>
      </c>
      <c r="AG13">
        <v>506.96</v>
      </c>
      <c r="AK13">
        <v>69.47</v>
      </c>
      <c r="AM13">
        <v>1314.33</v>
      </c>
    </row>
    <row r="14" spans="2:39" x14ac:dyDescent="0.3">
      <c r="B14" s="58" t="s">
        <v>1324</v>
      </c>
      <c r="D14">
        <v>512.71</v>
      </c>
      <c r="T14">
        <v>47</v>
      </c>
      <c r="U14">
        <v>100.02</v>
      </c>
      <c r="X14">
        <v>41.01</v>
      </c>
      <c r="Y14">
        <v>7.69</v>
      </c>
      <c r="AC14">
        <v>41.55</v>
      </c>
      <c r="AE14">
        <v>2.98</v>
      </c>
      <c r="AG14">
        <v>14.89</v>
      </c>
      <c r="AK14">
        <v>2.04</v>
      </c>
      <c r="AM14">
        <v>38.619999999999997</v>
      </c>
    </row>
    <row r="15" spans="2:39" x14ac:dyDescent="0.3">
      <c r="B15" s="58" t="s">
        <v>1325</v>
      </c>
      <c r="G15">
        <v>400</v>
      </c>
      <c r="AM15">
        <v>27.91</v>
      </c>
    </row>
    <row r="16" spans="2:39" x14ac:dyDescent="0.3">
      <c r="B16" s="58" t="s">
        <v>1326</v>
      </c>
      <c r="D16">
        <v>4950</v>
      </c>
      <c r="E16">
        <v>150</v>
      </c>
      <c r="K16">
        <v>423</v>
      </c>
      <c r="T16">
        <v>30</v>
      </c>
      <c r="U16">
        <v>1185.18</v>
      </c>
      <c r="V16">
        <v>-294.32</v>
      </c>
      <c r="X16">
        <v>429.84</v>
      </c>
      <c r="Y16">
        <v>80.599999999999994</v>
      </c>
      <c r="AC16">
        <v>571.34</v>
      </c>
      <c r="AE16">
        <v>40.97</v>
      </c>
      <c r="AG16">
        <v>204.86</v>
      </c>
      <c r="AK16">
        <v>28.07</v>
      </c>
      <c r="AM16">
        <v>531.13</v>
      </c>
    </row>
    <row r="17" spans="2:39" x14ac:dyDescent="0.3">
      <c r="B17" s="58" t="s">
        <v>1318</v>
      </c>
      <c r="C17">
        <v>12987</v>
      </c>
      <c r="D17">
        <v>6660</v>
      </c>
      <c r="H17">
        <v>2050</v>
      </c>
      <c r="K17">
        <v>59.3</v>
      </c>
      <c r="U17">
        <v>740.66</v>
      </c>
      <c r="V17">
        <v>-105.31</v>
      </c>
      <c r="W17">
        <v>1038.96</v>
      </c>
      <c r="X17">
        <v>537.54</v>
      </c>
      <c r="Y17">
        <v>67.489999999999995</v>
      </c>
      <c r="Z17">
        <v>194.79</v>
      </c>
      <c r="AA17">
        <v>33.299999999999997</v>
      </c>
      <c r="AB17">
        <v>988.69</v>
      </c>
      <c r="AC17">
        <v>788.84</v>
      </c>
      <c r="AD17">
        <v>72.05</v>
      </c>
      <c r="AE17">
        <v>56.55</v>
      </c>
      <c r="AH17">
        <v>1079.74</v>
      </c>
      <c r="AI17">
        <v>806.66</v>
      </c>
      <c r="AJ17">
        <v>47.58</v>
      </c>
      <c r="AK17">
        <v>38.770000000000003</v>
      </c>
      <c r="AL17">
        <v>911.13</v>
      </c>
      <c r="AM17">
        <v>733.33</v>
      </c>
    </row>
    <row r="18" spans="2:39" x14ac:dyDescent="0.3">
      <c r="B18" s="58" t="s">
        <v>1327</v>
      </c>
      <c r="D18">
        <v>7588.24</v>
      </c>
      <c r="U18">
        <v>1666.94</v>
      </c>
      <c r="V18">
        <v>-441.05</v>
      </c>
      <c r="X18">
        <v>607.05999999999995</v>
      </c>
      <c r="Y18">
        <v>113.82</v>
      </c>
      <c r="AC18">
        <v>563.44000000000005</v>
      </c>
      <c r="AE18">
        <v>40.4</v>
      </c>
      <c r="AG18">
        <v>202.03</v>
      </c>
      <c r="AK18">
        <v>27.68</v>
      </c>
      <c r="AM18">
        <v>523.77</v>
      </c>
    </row>
    <row r="19" spans="2:39" x14ac:dyDescent="0.3">
      <c r="B19" s="58" t="s">
        <v>1328</v>
      </c>
      <c r="D19">
        <v>4354.92</v>
      </c>
      <c r="U19">
        <v>956.67</v>
      </c>
      <c r="V19">
        <v>-235.58</v>
      </c>
      <c r="X19">
        <v>348.4</v>
      </c>
      <c r="Y19">
        <v>65.33</v>
      </c>
      <c r="AC19">
        <v>324.17</v>
      </c>
      <c r="AE19">
        <v>23.24</v>
      </c>
      <c r="AI19">
        <v>331.49</v>
      </c>
      <c r="AK19">
        <v>15.92</v>
      </c>
      <c r="AM19">
        <v>301.35000000000002</v>
      </c>
    </row>
    <row r="20" spans="2:39" x14ac:dyDescent="0.3">
      <c r="B20" s="58" t="s">
        <v>1329</v>
      </c>
      <c r="D20">
        <v>7500</v>
      </c>
      <c r="U20">
        <v>1647.56</v>
      </c>
      <c r="V20">
        <v>-435.92</v>
      </c>
      <c r="X20">
        <v>600</v>
      </c>
      <c r="Y20">
        <v>112.5</v>
      </c>
      <c r="AC20">
        <v>552.16</v>
      </c>
      <c r="AE20">
        <v>39.6</v>
      </c>
      <c r="AI20">
        <v>564.63</v>
      </c>
      <c r="AK20">
        <v>27.13</v>
      </c>
      <c r="AM20">
        <v>513.29999999999995</v>
      </c>
    </row>
    <row r="21" spans="2:39" x14ac:dyDescent="0.3">
      <c r="B21" s="58" t="s">
        <v>1330</v>
      </c>
      <c r="D21">
        <v>1155.5999999999999</v>
      </c>
      <c r="J21">
        <v>92.23</v>
      </c>
      <c r="U21">
        <v>250.9</v>
      </c>
      <c r="V21">
        <v>-29.73</v>
      </c>
      <c r="X21">
        <v>99.82</v>
      </c>
      <c r="Y21">
        <v>17.34</v>
      </c>
      <c r="AC21">
        <v>100.13</v>
      </c>
      <c r="AE21">
        <v>7.18</v>
      </c>
      <c r="AG21">
        <v>2.4500000000000002</v>
      </c>
      <c r="AI21">
        <v>95.42</v>
      </c>
      <c r="AK21">
        <v>4.92</v>
      </c>
      <c r="AM21">
        <v>93.08</v>
      </c>
    </row>
    <row r="22" spans="2:39" x14ac:dyDescent="0.3">
      <c r="B22" s="58" t="s">
        <v>1331</v>
      </c>
      <c r="D22">
        <v>3819.2</v>
      </c>
      <c r="U22">
        <v>838.98</v>
      </c>
      <c r="V22">
        <v>-185.62</v>
      </c>
      <c r="X22">
        <v>305.54000000000002</v>
      </c>
      <c r="Y22">
        <v>57.28</v>
      </c>
      <c r="AC22">
        <v>307.74</v>
      </c>
      <c r="AE22">
        <v>22.07</v>
      </c>
      <c r="AG22">
        <v>110.35</v>
      </c>
      <c r="AK22">
        <v>15.12</v>
      </c>
      <c r="AM22">
        <v>286.08999999999997</v>
      </c>
    </row>
    <row r="23" spans="2:39" x14ac:dyDescent="0.3">
      <c r="B23" s="58" t="s">
        <v>1332</v>
      </c>
      <c r="D23">
        <v>19500</v>
      </c>
      <c r="M23">
        <v>225</v>
      </c>
      <c r="Q23">
        <v>45</v>
      </c>
      <c r="X23">
        <v>1560</v>
      </c>
      <c r="Y23">
        <v>292.5</v>
      </c>
    </row>
    <row r="24" spans="2:39" x14ac:dyDescent="0.3">
      <c r="B24" s="58" t="s">
        <v>1333</v>
      </c>
      <c r="D24">
        <v>2200</v>
      </c>
      <c r="M24">
        <v>10</v>
      </c>
      <c r="U24">
        <v>483.28</v>
      </c>
      <c r="V24">
        <v>-87.29</v>
      </c>
      <c r="X24">
        <v>176</v>
      </c>
      <c r="Y24">
        <v>33</v>
      </c>
      <c r="AC24">
        <v>158.41999999999999</v>
      </c>
      <c r="AE24">
        <v>11.36</v>
      </c>
      <c r="AI24">
        <v>162</v>
      </c>
      <c r="AK24">
        <v>7.78</v>
      </c>
      <c r="AM24">
        <v>147.27000000000001</v>
      </c>
    </row>
    <row r="25" spans="2:39" x14ac:dyDescent="0.3">
      <c r="B25" s="58" t="s">
        <v>1334</v>
      </c>
      <c r="D25">
        <v>290.08999999999997</v>
      </c>
      <c r="U25">
        <v>63.73</v>
      </c>
      <c r="V25">
        <v>-12.34</v>
      </c>
      <c r="X25">
        <v>23.21</v>
      </c>
      <c r="Y25">
        <v>4.3499999999999996</v>
      </c>
      <c r="AC25">
        <v>20.83</v>
      </c>
      <c r="AE25">
        <v>1.49</v>
      </c>
      <c r="AI25">
        <v>21.3</v>
      </c>
      <c r="AK25">
        <v>1.02</v>
      </c>
      <c r="AM25">
        <v>19.36</v>
      </c>
    </row>
    <row r="26" spans="2:39" x14ac:dyDescent="0.3">
      <c r="B26" s="58" t="s">
        <v>1335</v>
      </c>
      <c r="D26">
        <v>822.14</v>
      </c>
      <c r="U26">
        <v>180.6</v>
      </c>
      <c r="V26">
        <v>-25.68</v>
      </c>
      <c r="X26">
        <v>65.77</v>
      </c>
      <c r="Y26">
        <v>12.33</v>
      </c>
      <c r="AC26">
        <v>59.73</v>
      </c>
      <c r="AE26">
        <v>4.28</v>
      </c>
      <c r="AG26">
        <v>21.42</v>
      </c>
      <c r="AK26">
        <v>2.93</v>
      </c>
      <c r="AM26">
        <v>55.52</v>
      </c>
    </row>
    <row r="27" spans="2:39" x14ac:dyDescent="0.3">
      <c r="B27" s="58" t="s">
        <v>1336</v>
      </c>
      <c r="D27">
        <v>1335</v>
      </c>
      <c r="S27">
        <v>5</v>
      </c>
      <c r="U27">
        <v>293.27</v>
      </c>
      <c r="V27">
        <v>-53.64</v>
      </c>
      <c r="X27">
        <v>106.8</v>
      </c>
      <c r="Y27">
        <v>20.02</v>
      </c>
      <c r="AC27">
        <v>96.08</v>
      </c>
      <c r="AE27">
        <v>6.89</v>
      </c>
      <c r="AI27">
        <v>98.25</v>
      </c>
      <c r="AK27">
        <v>4.72</v>
      </c>
      <c r="AM27">
        <v>89.32</v>
      </c>
    </row>
    <row r="28" spans="2:39" x14ac:dyDescent="0.3">
      <c r="B28" s="58" t="s">
        <v>1308</v>
      </c>
      <c r="C28">
        <v>68164.2</v>
      </c>
      <c r="D28">
        <v>34956</v>
      </c>
      <c r="H28">
        <v>360</v>
      </c>
      <c r="J28">
        <v>560.25</v>
      </c>
      <c r="U28">
        <v>3839.46</v>
      </c>
      <c r="V28">
        <v>-1178.9100000000001</v>
      </c>
      <c r="W28">
        <v>5453.13</v>
      </c>
      <c r="X28">
        <v>2841.3</v>
      </c>
      <c r="Y28">
        <v>349.56</v>
      </c>
      <c r="Z28">
        <v>1022.46</v>
      </c>
      <c r="AA28">
        <v>174.78</v>
      </c>
      <c r="AB28">
        <v>4160.76</v>
      </c>
      <c r="AC28">
        <v>2195.4</v>
      </c>
      <c r="AD28">
        <v>303.36</v>
      </c>
      <c r="AE28">
        <v>157.44</v>
      </c>
      <c r="AF28">
        <v>1682.64</v>
      </c>
      <c r="AG28">
        <v>787.2</v>
      </c>
      <c r="AJ28">
        <v>200.28</v>
      </c>
      <c r="AK28">
        <v>107.88</v>
      </c>
      <c r="AL28">
        <v>3834.6</v>
      </c>
      <c r="AM28">
        <v>2040.9</v>
      </c>
    </row>
    <row r="29" spans="2:39" x14ac:dyDescent="0.3">
      <c r="B29" s="58" t="s">
        <v>1337</v>
      </c>
      <c r="D29">
        <v>2750</v>
      </c>
      <c r="U29">
        <v>604.11</v>
      </c>
      <c r="V29">
        <v>-133.66</v>
      </c>
      <c r="X29">
        <v>220</v>
      </c>
      <c r="Y29">
        <v>41.25</v>
      </c>
      <c r="AC29">
        <v>196.18</v>
      </c>
      <c r="AE29">
        <v>14.07</v>
      </c>
      <c r="AG29">
        <v>70.34</v>
      </c>
      <c r="AK29">
        <v>9.64</v>
      </c>
      <c r="AM29">
        <v>182.37</v>
      </c>
    </row>
    <row r="30" spans="2:39" x14ac:dyDescent="0.3">
      <c r="B30" s="58" t="s">
        <v>1338</v>
      </c>
      <c r="D30">
        <v>777.7</v>
      </c>
      <c r="U30">
        <v>170.84</v>
      </c>
      <c r="V30">
        <v>-43.75</v>
      </c>
      <c r="X30">
        <v>62.22</v>
      </c>
      <c r="Y30">
        <v>11.67</v>
      </c>
      <c r="AC30">
        <v>55.03</v>
      </c>
      <c r="AE30">
        <v>3.95</v>
      </c>
      <c r="AI30">
        <v>56.27</v>
      </c>
      <c r="AK30">
        <v>2.7</v>
      </c>
      <c r="AM30">
        <v>51.16</v>
      </c>
    </row>
    <row r="31" spans="2:39" x14ac:dyDescent="0.3">
      <c r="B31" s="58" t="s">
        <v>1309</v>
      </c>
      <c r="C31">
        <v>14819.72</v>
      </c>
      <c r="D31">
        <v>7722.3</v>
      </c>
      <c r="H31">
        <v>50</v>
      </c>
      <c r="J31">
        <v>44.85</v>
      </c>
      <c r="K31">
        <v>74.75</v>
      </c>
      <c r="U31">
        <v>870</v>
      </c>
      <c r="V31">
        <v>-167.14</v>
      </c>
      <c r="W31">
        <v>1185.5999999999999</v>
      </c>
      <c r="X31">
        <v>627.36</v>
      </c>
      <c r="Y31">
        <v>78.599999999999994</v>
      </c>
      <c r="Z31">
        <v>222.32</v>
      </c>
      <c r="AA31">
        <v>38.36</v>
      </c>
      <c r="AB31">
        <v>1127.95</v>
      </c>
      <c r="AC31">
        <v>672.75</v>
      </c>
      <c r="AD31">
        <v>82.25</v>
      </c>
      <c r="AE31">
        <v>48.23</v>
      </c>
      <c r="AF31">
        <v>456.15</v>
      </c>
      <c r="AG31">
        <v>241.22</v>
      </c>
      <c r="AJ31">
        <v>54.27</v>
      </c>
      <c r="AK31">
        <v>33.07</v>
      </c>
      <c r="AL31">
        <v>1039.51</v>
      </c>
      <c r="AM31">
        <v>625.39</v>
      </c>
    </row>
    <row r="32" spans="2:39" x14ac:dyDescent="0.3">
      <c r="B32" s="58" t="s">
        <v>1311</v>
      </c>
      <c r="C32">
        <v>20597.04</v>
      </c>
      <c r="D32">
        <v>11624.79</v>
      </c>
      <c r="F32">
        <v>50</v>
      </c>
      <c r="H32">
        <v>60</v>
      </c>
      <c r="M32">
        <v>40</v>
      </c>
      <c r="O32">
        <v>10</v>
      </c>
      <c r="U32">
        <v>1308.8399999999999</v>
      </c>
      <c r="V32">
        <v>-289.58999999999997</v>
      </c>
      <c r="W32">
        <v>1651.75</v>
      </c>
      <c r="X32">
        <v>929.98</v>
      </c>
      <c r="Y32">
        <v>118.62</v>
      </c>
      <c r="Z32">
        <v>309.69</v>
      </c>
      <c r="AA32">
        <v>55.75</v>
      </c>
      <c r="AB32">
        <v>1571.68</v>
      </c>
      <c r="AC32">
        <v>1054.6600000000001</v>
      </c>
      <c r="AD32">
        <v>114.57</v>
      </c>
      <c r="AE32">
        <v>75.63</v>
      </c>
      <c r="AF32">
        <v>635.58000000000004</v>
      </c>
      <c r="AG32">
        <v>378.16</v>
      </c>
      <c r="AJ32">
        <v>75.650000000000006</v>
      </c>
      <c r="AK32">
        <v>51.81</v>
      </c>
      <c r="AL32">
        <v>1448.45</v>
      </c>
      <c r="AM32">
        <v>980.44</v>
      </c>
    </row>
    <row r="33" spans="2:39" x14ac:dyDescent="0.3">
      <c r="B33" s="58" t="s">
        <v>1319</v>
      </c>
      <c r="C33">
        <v>19157.580000000002</v>
      </c>
      <c r="D33">
        <v>9824.4</v>
      </c>
      <c r="H33">
        <v>150</v>
      </c>
      <c r="K33">
        <v>122.43</v>
      </c>
      <c r="U33">
        <v>1127.4100000000001</v>
      </c>
      <c r="V33">
        <v>-248.02</v>
      </c>
      <c r="W33">
        <v>1532.58</v>
      </c>
      <c r="X33">
        <v>795.74</v>
      </c>
      <c r="Y33">
        <v>100.08</v>
      </c>
      <c r="Z33">
        <v>287.33999999999997</v>
      </c>
      <c r="AA33">
        <v>49.12</v>
      </c>
      <c r="AB33">
        <v>1458.43</v>
      </c>
      <c r="AC33">
        <v>857.97</v>
      </c>
      <c r="AD33">
        <v>106.33</v>
      </c>
      <c r="AE33">
        <v>61.52</v>
      </c>
      <c r="AH33">
        <v>1592.81</v>
      </c>
      <c r="AI33">
        <v>877.33</v>
      </c>
      <c r="AJ33">
        <v>70.22</v>
      </c>
      <c r="AK33">
        <v>42.16</v>
      </c>
      <c r="AL33">
        <v>1344.1</v>
      </c>
      <c r="AM33">
        <v>797.58</v>
      </c>
    </row>
    <row r="34" spans="2:39" x14ac:dyDescent="0.3">
      <c r="B34" s="58" t="s">
        <v>1312</v>
      </c>
      <c r="C34">
        <v>34526.699999999997</v>
      </c>
      <c r="D34">
        <v>17706</v>
      </c>
      <c r="H34">
        <v>210</v>
      </c>
      <c r="U34">
        <v>1944.78</v>
      </c>
      <c r="V34">
        <v>-451.8</v>
      </c>
      <c r="W34">
        <v>2762.13</v>
      </c>
      <c r="X34">
        <v>1416.48</v>
      </c>
      <c r="Y34">
        <v>177.04</v>
      </c>
      <c r="Z34">
        <v>517.86</v>
      </c>
      <c r="AA34">
        <v>88.52</v>
      </c>
      <c r="AB34">
        <v>2628.41</v>
      </c>
      <c r="AC34">
        <v>1534.23</v>
      </c>
      <c r="AD34">
        <v>191.62</v>
      </c>
      <c r="AE34">
        <v>110.02</v>
      </c>
      <c r="AF34">
        <v>1062.92</v>
      </c>
      <c r="AG34">
        <v>550.13</v>
      </c>
      <c r="AJ34">
        <v>126.56</v>
      </c>
      <c r="AK34">
        <v>75.39</v>
      </c>
      <c r="AL34">
        <v>2422.36</v>
      </c>
      <c r="AM34">
        <v>1426.25</v>
      </c>
    </row>
    <row r="35" spans="2:39" x14ac:dyDescent="0.3">
      <c r="B35" s="58" t="s">
        <v>1313</v>
      </c>
      <c r="C35">
        <v>24125.439999999999</v>
      </c>
      <c r="D35">
        <v>10400</v>
      </c>
      <c r="H35">
        <v>50</v>
      </c>
      <c r="U35">
        <v>1028.07</v>
      </c>
      <c r="V35">
        <v>-217.83</v>
      </c>
      <c r="W35">
        <v>1930.03</v>
      </c>
      <c r="X35">
        <v>832</v>
      </c>
      <c r="Y35">
        <v>93.6</v>
      </c>
      <c r="Z35">
        <v>361.9</v>
      </c>
      <c r="AA35">
        <v>62.4</v>
      </c>
      <c r="AB35">
        <v>1835.88</v>
      </c>
      <c r="AC35">
        <v>909.47</v>
      </c>
      <c r="AD35">
        <v>133.82</v>
      </c>
      <c r="AE35">
        <v>65.22</v>
      </c>
      <c r="AF35">
        <v>742.4</v>
      </c>
      <c r="AG35">
        <v>326.10000000000002</v>
      </c>
      <c r="AJ35">
        <v>88.38</v>
      </c>
      <c r="AK35">
        <v>44.69</v>
      </c>
      <c r="AL35">
        <v>1691.92</v>
      </c>
      <c r="AM35">
        <v>845.46</v>
      </c>
    </row>
    <row r="36" spans="2:39" x14ac:dyDescent="0.3">
      <c r="B36" s="58" t="s">
        <v>1314</v>
      </c>
      <c r="C36">
        <v>13244.4</v>
      </c>
      <c r="D36">
        <v>6792</v>
      </c>
      <c r="H36">
        <v>60</v>
      </c>
      <c r="J36">
        <v>290.2</v>
      </c>
      <c r="K36">
        <v>188.63</v>
      </c>
      <c r="L36">
        <v>203.14</v>
      </c>
      <c r="N36">
        <v>25</v>
      </c>
      <c r="U36">
        <v>786.79</v>
      </c>
      <c r="V36">
        <v>-146.62</v>
      </c>
      <c r="W36">
        <v>1059.54</v>
      </c>
      <c r="X36">
        <v>581.66999999999996</v>
      </c>
      <c r="Y36">
        <v>70.75</v>
      </c>
      <c r="Z36">
        <v>198.66</v>
      </c>
      <c r="AA36">
        <v>33.96</v>
      </c>
      <c r="AB36">
        <v>1008.29</v>
      </c>
      <c r="AC36">
        <v>640.04999999999995</v>
      </c>
      <c r="AD36">
        <v>73.510000000000005</v>
      </c>
      <c r="AE36">
        <v>45.9</v>
      </c>
      <c r="AF36">
        <v>407.72</v>
      </c>
      <c r="AG36">
        <v>229.49</v>
      </c>
      <c r="AJ36">
        <v>48.54</v>
      </c>
      <c r="AK36">
        <v>31.45</v>
      </c>
      <c r="AL36">
        <v>929.17</v>
      </c>
      <c r="AM36">
        <v>595</v>
      </c>
    </row>
    <row r="37" spans="2:39" x14ac:dyDescent="0.3">
      <c r="B37" s="58" t="s">
        <v>1315</v>
      </c>
      <c r="C37">
        <v>217.65</v>
      </c>
      <c r="D37">
        <v>1828.26</v>
      </c>
      <c r="H37">
        <v>75</v>
      </c>
      <c r="J37">
        <v>73.28</v>
      </c>
      <c r="T37">
        <v>30</v>
      </c>
      <c r="U37">
        <v>341.78</v>
      </c>
      <c r="V37">
        <v>-63.7</v>
      </c>
      <c r="W37">
        <v>17.41</v>
      </c>
      <c r="X37">
        <v>152.13</v>
      </c>
      <c r="Y37">
        <v>27.42</v>
      </c>
      <c r="Z37">
        <v>3.26</v>
      </c>
      <c r="AB37">
        <v>16.059999999999999</v>
      </c>
      <c r="AC37">
        <v>158.32</v>
      </c>
      <c r="AD37">
        <v>1.17</v>
      </c>
      <c r="AE37">
        <v>11.35</v>
      </c>
      <c r="AH37">
        <v>17.54</v>
      </c>
      <c r="AI37">
        <v>161.9</v>
      </c>
      <c r="AJ37">
        <v>0.77</v>
      </c>
      <c r="AK37">
        <v>7.78</v>
      </c>
      <c r="AL37">
        <v>14.8</v>
      </c>
      <c r="AM37">
        <v>147.16999999999999</v>
      </c>
    </row>
    <row r="38" spans="2:39" x14ac:dyDescent="0.3">
      <c r="B38" s="58" t="s">
        <v>695</v>
      </c>
      <c r="C38">
        <v>257382.19</v>
      </c>
      <c r="D38">
        <v>212351.96000000002</v>
      </c>
      <c r="E38">
        <v>150</v>
      </c>
      <c r="F38">
        <v>50</v>
      </c>
      <c r="G38">
        <v>400</v>
      </c>
      <c r="H38">
        <v>3230</v>
      </c>
      <c r="I38">
        <v>3422.21</v>
      </c>
      <c r="J38">
        <v>1605.26</v>
      </c>
      <c r="K38">
        <v>961.70999999999992</v>
      </c>
      <c r="L38">
        <v>203.14</v>
      </c>
      <c r="M38">
        <v>405</v>
      </c>
      <c r="N38">
        <v>182.5</v>
      </c>
      <c r="O38">
        <v>27.5</v>
      </c>
      <c r="P38">
        <v>15</v>
      </c>
      <c r="Q38">
        <v>45</v>
      </c>
      <c r="R38">
        <v>45</v>
      </c>
      <c r="S38">
        <v>30</v>
      </c>
      <c r="T38">
        <v>137</v>
      </c>
      <c r="U38">
        <v>26581.919999999998</v>
      </c>
      <c r="V38">
        <v>-6048</v>
      </c>
      <c r="W38">
        <v>20868.29</v>
      </c>
      <c r="X38">
        <v>17193.489999999994</v>
      </c>
      <c r="Y38">
        <v>2542.9599999999996</v>
      </c>
      <c r="Z38">
        <v>3861.3700000000008</v>
      </c>
      <c r="AA38">
        <v>656.7</v>
      </c>
      <c r="AB38">
        <v>18876.210000000003</v>
      </c>
      <c r="AC38">
        <v>15995.889999999998</v>
      </c>
      <c r="AD38">
        <v>1376.1200000000001</v>
      </c>
      <c r="AE38">
        <v>1147.0400000000002</v>
      </c>
      <c r="AF38">
        <v>6634.26</v>
      </c>
      <c r="AG38">
        <v>4229.32</v>
      </c>
      <c r="AH38">
        <v>2698.59</v>
      </c>
      <c r="AI38">
        <v>4295.5600000000004</v>
      </c>
      <c r="AJ38">
        <v>908.68</v>
      </c>
      <c r="AK38">
        <v>785.97</v>
      </c>
      <c r="AL38">
        <v>17396.21</v>
      </c>
      <c r="AM38">
        <v>14897.930000000002</v>
      </c>
    </row>
  </sheetData>
  <pageMargins left="0.7" right="0.7" top="0.75" bottom="0.75" header="0.3" footer="0.3"/>
  <pageSetup fitToWidth="0" fitToHeight="0"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9"/>
  <sheetViews>
    <sheetView showGridLines="0" showRowColHeaders="0" workbookViewId="0"/>
  </sheetViews>
  <sheetFormatPr defaultRowHeight="14.4" x14ac:dyDescent="0.3"/>
  <cols>
    <col min="1" max="1" width="1.109375" customWidth="1"/>
    <col min="2" max="2" width="34.33203125" customWidth="1"/>
    <col min="3" max="6" width="46.88671875" customWidth="1"/>
    <col min="7" max="7" width="34.33203125" customWidth="1"/>
  </cols>
  <sheetData>
    <row r="1" ht="15" customHeight="1" x14ac:dyDescent="0.3"/>
    <row r="2" ht="15" customHeight="1" x14ac:dyDescent="0.3"/>
    <row r="3" ht="15" customHeight="1" x14ac:dyDescent="0.3"/>
    <row r="4" ht="15" customHeight="1" x14ac:dyDescent="0.3"/>
    <row r="5" ht="51.9" customHeight="1" x14ac:dyDescent="0.3"/>
    <row r="6" ht="2.1" customHeight="1" x14ac:dyDescent="0.3"/>
    <row r="7" ht="220.95" customHeight="1" x14ac:dyDescent="0.3"/>
    <row r="8" ht="2.1" customHeight="1" x14ac:dyDescent="0.3"/>
    <row r="9" ht="220.95"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M18"/>
  <sheetViews>
    <sheetView workbookViewId="0"/>
  </sheetViews>
  <sheetFormatPr defaultRowHeight="14.4" x14ac:dyDescent="0.3"/>
  <cols>
    <col min="1" max="1" width="1.109375" customWidth="1"/>
    <col min="27" max="27" width="8.44140625" customWidth="1"/>
    <col min="28" max="28" width="14.33203125" bestFit="1" customWidth="1"/>
    <col min="29" max="29" width="9" customWidth="1"/>
    <col min="30" max="30" width="10" bestFit="1" customWidth="1"/>
    <col min="108" max="108" width="10.88671875" customWidth="1"/>
    <col min="109" max="109" width="19.5546875" customWidth="1"/>
    <col min="110" max="110" width="10" customWidth="1"/>
    <col min="111" max="111" width="48.109375" bestFit="1" customWidth="1"/>
    <col min="112" max="112" width="33.44140625" bestFit="1" customWidth="1"/>
    <col min="113" max="113" width="26.44140625" bestFit="1" customWidth="1"/>
    <col min="114" max="114" width="27.5546875" bestFit="1" customWidth="1"/>
    <col min="115" max="115" width="10" bestFit="1" customWidth="1"/>
    <col min="270" max="270" width="10.88671875" customWidth="1"/>
    <col min="271" max="271" width="14.33203125" bestFit="1" customWidth="1"/>
    <col min="272" max="272" width="9" customWidth="1"/>
    <col min="273" max="273" width="10" bestFit="1" customWidth="1"/>
  </cols>
  <sheetData>
    <row r="1" spans="1:273" x14ac:dyDescent="0.3">
      <c r="A1" s="108"/>
      <c r="B1" s="109"/>
      <c r="C1" s="110"/>
      <c r="AB1" s="117" t="s">
        <v>1340</v>
      </c>
      <c r="DD1" s="117" t="s">
        <v>1374</v>
      </c>
      <c r="DE1" s="117" t="s">
        <v>1340</v>
      </c>
      <c r="JJ1" s="117" t="s">
        <v>1374</v>
      </c>
      <c r="JK1" s="117" t="s">
        <v>1340</v>
      </c>
    </row>
    <row r="2" spans="1:273" x14ac:dyDescent="0.3">
      <c r="A2" s="111"/>
      <c r="B2" s="112"/>
      <c r="C2" s="113"/>
      <c r="AB2">
        <v>2020</v>
      </c>
      <c r="AC2">
        <v>2021</v>
      </c>
      <c r="AD2" t="s">
        <v>695</v>
      </c>
      <c r="DD2" s="117" t="s">
        <v>1344</v>
      </c>
      <c r="DE2" t="s">
        <v>1373</v>
      </c>
      <c r="DF2" t="s">
        <v>695</v>
      </c>
      <c r="JJ2" s="117" t="s">
        <v>1344</v>
      </c>
      <c r="JK2">
        <v>2020</v>
      </c>
      <c r="JL2">
        <v>2021</v>
      </c>
      <c r="JM2" t="s">
        <v>695</v>
      </c>
    </row>
    <row r="3" spans="1:273" x14ac:dyDescent="0.3">
      <c r="A3" s="111"/>
      <c r="B3" s="112"/>
      <c r="C3" s="113"/>
      <c r="AA3" t="s">
        <v>1374</v>
      </c>
      <c r="AB3">
        <v>15142.610000000006</v>
      </c>
      <c r="AC3">
        <v>11847.190000000002</v>
      </c>
      <c r="AD3">
        <v>26989.80000000001</v>
      </c>
      <c r="DD3" s="58">
        <v>2020</v>
      </c>
      <c r="DE3">
        <v>15142.610000000006</v>
      </c>
      <c r="DF3">
        <v>15142.610000000006</v>
      </c>
      <c r="JJ3" s="58">
        <v>1</v>
      </c>
      <c r="JK3">
        <v>1103.5999999999999</v>
      </c>
      <c r="JL3">
        <v>1030.3999999999999</v>
      </c>
      <c r="JM3">
        <v>2134</v>
      </c>
    </row>
    <row r="4" spans="1:273" x14ac:dyDescent="0.3">
      <c r="A4" s="111"/>
      <c r="B4" s="112"/>
      <c r="C4" s="113"/>
      <c r="DD4" s="58">
        <v>2021</v>
      </c>
      <c r="DE4">
        <v>11847.190000000002</v>
      </c>
      <c r="DF4">
        <v>11847.190000000002</v>
      </c>
      <c r="JJ4" s="58">
        <v>2</v>
      </c>
      <c r="JK4">
        <v>968</v>
      </c>
      <c r="JL4">
        <v>1251.4000000000001</v>
      </c>
      <c r="JM4">
        <v>2219.4</v>
      </c>
    </row>
    <row r="5" spans="1:273" x14ac:dyDescent="0.3">
      <c r="A5" s="111"/>
      <c r="B5" s="112"/>
      <c r="C5" s="113"/>
      <c r="DD5" s="58" t="s">
        <v>695</v>
      </c>
      <c r="DE5">
        <v>26989.80000000001</v>
      </c>
      <c r="DF5">
        <v>26989.80000000001</v>
      </c>
      <c r="JJ5" s="58">
        <v>3</v>
      </c>
      <c r="JK5">
        <v>1074.4000000000001</v>
      </c>
      <c r="JL5">
        <v>1919.7999999999997</v>
      </c>
      <c r="JM5">
        <v>2994.2</v>
      </c>
    </row>
    <row r="6" spans="1:273" x14ac:dyDescent="0.3">
      <c r="A6" s="111"/>
      <c r="B6" s="112"/>
      <c r="C6" s="113"/>
      <c r="JJ6" s="58">
        <v>4</v>
      </c>
      <c r="JK6">
        <v>1270</v>
      </c>
      <c r="JL6">
        <v>2131.6</v>
      </c>
      <c r="JM6">
        <v>3401.6</v>
      </c>
    </row>
    <row r="7" spans="1:273" x14ac:dyDescent="0.3">
      <c r="A7" s="111"/>
      <c r="B7" s="112"/>
      <c r="C7" s="113"/>
      <c r="JJ7" s="58">
        <v>5</v>
      </c>
      <c r="JK7">
        <v>1247.9999999999998</v>
      </c>
      <c r="JL7">
        <v>2539.25</v>
      </c>
      <c r="JM7">
        <v>3787.25</v>
      </c>
    </row>
    <row r="8" spans="1:273" x14ac:dyDescent="0.3">
      <c r="A8" s="111"/>
      <c r="B8" s="112"/>
      <c r="C8" s="113"/>
      <c r="JJ8" s="58">
        <v>6</v>
      </c>
      <c r="JK8">
        <v>1348.6</v>
      </c>
      <c r="JL8">
        <v>2974.7400000000002</v>
      </c>
      <c r="JM8">
        <v>4323.34</v>
      </c>
    </row>
    <row r="9" spans="1:273" x14ac:dyDescent="0.3">
      <c r="A9" s="111"/>
      <c r="B9" s="112"/>
      <c r="C9" s="113"/>
      <c r="JJ9" s="58">
        <v>7</v>
      </c>
      <c r="JK9">
        <v>1369.7999999999997</v>
      </c>
      <c r="JM9">
        <v>1369.7999999999997</v>
      </c>
    </row>
    <row r="10" spans="1:273" x14ac:dyDescent="0.3">
      <c r="A10" s="111"/>
      <c r="B10" s="112"/>
      <c r="C10" s="113"/>
      <c r="JJ10" s="58">
        <v>8</v>
      </c>
      <c r="JK10">
        <v>1262.3999999999999</v>
      </c>
      <c r="JM10">
        <v>1262.3999999999999</v>
      </c>
    </row>
    <row r="11" spans="1:273" x14ac:dyDescent="0.3">
      <c r="A11" s="111"/>
      <c r="B11" s="112"/>
      <c r="C11" s="113"/>
      <c r="JJ11" s="58">
        <v>9</v>
      </c>
      <c r="JK11">
        <v>1320.3999999999999</v>
      </c>
      <c r="JM11">
        <v>1320.3999999999999</v>
      </c>
    </row>
    <row r="12" spans="1:273" x14ac:dyDescent="0.3">
      <c r="A12" s="111"/>
      <c r="B12" s="112"/>
      <c r="C12" s="113"/>
      <c r="JJ12" s="58">
        <v>10</v>
      </c>
      <c r="JK12">
        <v>1312.0000000000002</v>
      </c>
      <c r="JM12">
        <v>1312.0000000000002</v>
      </c>
    </row>
    <row r="13" spans="1:273" x14ac:dyDescent="0.3">
      <c r="A13" s="111"/>
      <c r="B13" s="112"/>
      <c r="C13" s="113"/>
      <c r="JJ13" s="58">
        <v>11</v>
      </c>
      <c r="JK13">
        <v>1262.3999999999999</v>
      </c>
      <c r="JM13">
        <v>1262.3999999999999</v>
      </c>
    </row>
    <row r="14" spans="1:273" x14ac:dyDescent="0.3">
      <c r="A14" s="111"/>
      <c r="B14" s="112"/>
      <c r="C14" s="113"/>
      <c r="JJ14" s="58">
        <v>12</v>
      </c>
      <c r="JK14">
        <v>1603.0099999999998</v>
      </c>
      <c r="JM14">
        <v>1603.0099999999998</v>
      </c>
    </row>
    <row r="15" spans="1:273" x14ac:dyDescent="0.3">
      <c r="A15" s="111"/>
      <c r="B15" s="112"/>
      <c r="C15" s="113"/>
      <c r="JJ15" s="58" t="s">
        <v>695</v>
      </c>
      <c r="JK15">
        <v>15142.609999999999</v>
      </c>
      <c r="JL15">
        <v>11847.19</v>
      </c>
      <c r="JM15">
        <v>26989.800000000003</v>
      </c>
    </row>
    <row r="16" spans="1:273" x14ac:dyDescent="0.3">
      <c r="A16" s="111"/>
      <c r="B16" s="112"/>
      <c r="C16" s="113"/>
    </row>
    <row r="17" spans="1:3" x14ac:dyDescent="0.3">
      <c r="A17" s="111"/>
      <c r="B17" s="112"/>
      <c r="C17" s="113"/>
    </row>
    <row r="18" spans="1:3" x14ac:dyDescent="0.3">
      <c r="A18" s="114"/>
      <c r="B18" s="115"/>
      <c r="C18" s="116"/>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11"/>
  <sheetViews>
    <sheetView showGridLines="0" showRowColHeaders="0" workbookViewId="0"/>
  </sheetViews>
  <sheetFormatPr defaultRowHeight="14.4" x14ac:dyDescent="0.3"/>
  <cols>
    <col min="1" max="1" width="1.109375" customWidth="1"/>
    <col min="2" max="2" width="33.6640625" customWidth="1"/>
    <col min="3" max="9" width="26.33203125" customWidth="1"/>
    <col min="10" max="10" width="33.6640625" customWidth="1"/>
  </cols>
  <sheetData>
    <row r="1" ht="15" customHeight="1" x14ac:dyDescent="0.3"/>
    <row r="2" ht="15" customHeight="1" x14ac:dyDescent="0.3"/>
    <row r="3" ht="15" customHeight="1" x14ac:dyDescent="0.3"/>
    <row r="4" ht="15" customHeight="1" x14ac:dyDescent="0.3"/>
    <row r="5" ht="51.9" customHeight="1" x14ac:dyDescent="0.3"/>
    <row r="6" ht="2.1" customHeight="1" x14ac:dyDescent="0.3"/>
    <row r="7" ht="157.65" customHeight="1" x14ac:dyDescent="0.3"/>
    <row r="8" ht="2.1" customHeight="1" x14ac:dyDescent="0.3"/>
    <row r="9" ht="157.65" customHeight="1" x14ac:dyDescent="0.3"/>
    <row r="10" ht="2.1" customHeight="1" x14ac:dyDescent="0.3"/>
    <row r="11" ht="157.65"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J18"/>
  <sheetViews>
    <sheetView workbookViewId="0"/>
  </sheetViews>
  <sheetFormatPr defaultRowHeight="14.4" x14ac:dyDescent="0.3"/>
  <cols>
    <col min="1" max="1" width="1.109375" customWidth="1"/>
    <col min="5" max="5" width="18.109375" bestFit="1" customWidth="1"/>
    <col min="6" max="6" width="14.33203125" bestFit="1" customWidth="1"/>
    <col min="7" max="8" width="12" bestFit="1" customWidth="1"/>
    <col min="27" max="27" width="19.5546875" bestFit="1" customWidth="1"/>
    <col min="28" max="28" width="14.33203125" bestFit="1" customWidth="1"/>
    <col min="29" max="29" width="10" customWidth="1"/>
    <col min="30" max="30" width="10" bestFit="1" customWidth="1"/>
    <col min="54" max="54" width="13.109375" bestFit="1" customWidth="1"/>
    <col min="55" max="55" width="14.33203125" bestFit="1" customWidth="1"/>
    <col min="56" max="56" width="10" customWidth="1"/>
    <col min="57" max="57" width="10" bestFit="1" customWidth="1"/>
    <col min="81" max="81" width="10.88671875" bestFit="1" customWidth="1"/>
    <col min="82" max="82" width="14.33203125" bestFit="1" customWidth="1"/>
    <col min="83" max="83" width="10" customWidth="1"/>
    <col min="84" max="84" width="10" bestFit="1" customWidth="1"/>
    <col min="108" max="108" width="14.88671875" bestFit="1" customWidth="1"/>
    <col min="109" max="109" width="14.33203125" bestFit="1" customWidth="1"/>
    <col min="110" max="110" width="10" customWidth="1"/>
    <col min="111" max="111" width="10" bestFit="1" customWidth="1"/>
    <col min="135" max="135" width="11.44140625" bestFit="1" customWidth="1"/>
    <col min="136" max="136" width="14.33203125" bestFit="1" customWidth="1"/>
    <col min="137" max="137" width="10" customWidth="1"/>
    <col min="138" max="138" width="10" bestFit="1" customWidth="1"/>
    <col min="162" max="162" width="10.88671875" bestFit="1" customWidth="1"/>
    <col min="163" max="163" width="14.33203125" bestFit="1" customWidth="1"/>
    <col min="164" max="164" width="10" customWidth="1"/>
    <col min="165" max="165" width="10" bestFit="1" customWidth="1"/>
    <col min="189" max="189" width="20.33203125" bestFit="1" customWidth="1"/>
    <col min="190" max="190" width="14.33203125" bestFit="1" customWidth="1"/>
    <col min="191" max="191" width="5" customWidth="1"/>
    <col min="192" max="192" width="10" bestFit="1" customWidth="1"/>
  </cols>
  <sheetData>
    <row r="1" spans="1:192" x14ac:dyDescent="0.3">
      <c r="A1" s="108"/>
      <c r="B1" s="109"/>
      <c r="C1" s="110"/>
      <c r="E1" s="117" t="s">
        <v>1649</v>
      </c>
      <c r="F1" s="117" t="s">
        <v>1340</v>
      </c>
      <c r="AA1" s="117" t="s">
        <v>1650</v>
      </c>
      <c r="AB1" s="117" t="s">
        <v>1340</v>
      </c>
      <c r="BB1" s="117" t="s">
        <v>1651</v>
      </c>
      <c r="BC1" s="117" t="s">
        <v>1340</v>
      </c>
      <c r="CC1" s="117" t="s">
        <v>1652</v>
      </c>
      <c r="CD1" s="117" t="s">
        <v>1340</v>
      </c>
      <c r="DD1" s="117" t="s">
        <v>1653</v>
      </c>
      <c r="DE1" s="117" t="s">
        <v>1340</v>
      </c>
      <c r="EE1" s="117" t="s">
        <v>1654</v>
      </c>
      <c r="EF1" s="117" t="s">
        <v>1340</v>
      </c>
      <c r="FF1" s="117" t="s">
        <v>1655</v>
      </c>
      <c r="FG1" s="117" t="s">
        <v>1340</v>
      </c>
      <c r="GG1" s="117" t="s">
        <v>1656</v>
      </c>
      <c r="GH1" s="117" t="s">
        <v>1340</v>
      </c>
    </row>
    <row r="2" spans="1:192" x14ac:dyDescent="0.3">
      <c r="A2" s="111"/>
      <c r="B2" s="112"/>
      <c r="C2" s="113"/>
      <c r="E2" s="117" t="s">
        <v>1344</v>
      </c>
      <c r="F2">
        <v>2021</v>
      </c>
      <c r="G2" t="s">
        <v>695</v>
      </c>
      <c r="AA2" s="117" t="s">
        <v>1344</v>
      </c>
      <c r="AB2">
        <v>2021</v>
      </c>
      <c r="AC2" t="s">
        <v>695</v>
      </c>
      <c r="BB2" s="117" t="s">
        <v>1344</v>
      </c>
      <c r="BC2" s="119">
        <v>2021</v>
      </c>
      <c r="BD2" s="119" t="s">
        <v>695</v>
      </c>
      <c r="CC2" s="117" t="s">
        <v>1344</v>
      </c>
      <c r="CD2" s="119">
        <v>2021</v>
      </c>
      <c r="CE2" s="119" t="s">
        <v>695</v>
      </c>
      <c r="DD2" s="117" t="s">
        <v>1344</v>
      </c>
      <c r="DE2" s="119">
        <v>2021</v>
      </c>
      <c r="DF2" s="119" t="s">
        <v>695</v>
      </c>
      <c r="EE2" s="117" t="s">
        <v>1344</v>
      </c>
      <c r="EF2" s="119">
        <v>2021</v>
      </c>
      <c r="EG2" s="119" t="s">
        <v>695</v>
      </c>
      <c r="FF2" s="117" t="s">
        <v>1344</v>
      </c>
      <c r="FG2" s="119">
        <v>2021</v>
      </c>
      <c r="FH2" s="119" t="s">
        <v>695</v>
      </c>
      <c r="GG2" s="117" t="s">
        <v>1344</v>
      </c>
      <c r="GH2" s="119">
        <v>2020</v>
      </c>
      <c r="GI2" s="119">
        <v>2021</v>
      </c>
      <c r="GJ2" s="119" t="s">
        <v>695</v>
      </c>
    </row>
    <row r="3" spans="1:192" x14ac:dyDescent="0.3">
      <c r="A3" s="111"/>
      <c r="B3" s="112"/>
      <c r="C3" s="113"/>
      <c r="E3" s="58">
        <v>1</v>
      </c>
      <c r="F3">
        <v>14.67391304347826</v>
      </c>
      <c r="G3">
        <v>14.67391304347826</v>
      </c>
      <c r="AA3" s="58">
        <v>1</v>
      </c>
      <c r="AB3">
        <v>3777.54</v>
      </c>
      <c r="AC3">
        <v>3777.54</v>
      </c>
      <c r="BB3" s="120">
        <v>1</v>
      </c>
      <c r="BC3">
        <v>151.19999999999999</v>
      </c>
      <c r="BD3">
        <v>151.19999999999999</v>
      </c>
      <c r="CC3" s="120">
        <v>1</v>
      </c>
      <c r="CD3">
        <v>1</v>
      </c>
      <c r="CE3">
        <v>1</v>
      </c>
      <c r="DD3" s="120">
        <v>1</v>
      </c>
      <c r="DE3">
        <v>0</v>
      </c>
      <c r="DF3">
        <v>0</v>
      </c>
      <c r="EE3" s="120">
        <v>1</v>
      </c>
      <c r="EF3">
        <v>0</v>
      </c>
      <c r="EG3">
        <v>0</v>
      </c>
      <c r="FF3" s="120">
        <v>1</v>
      </c>
      <c r="FG3">
        <v>0</v>
      </c>
      <c r="FH3">
        <v>0</v>
      </c>
      <c r="GG3" s="58"/>
      <c r="GH3">
        <v>0</v>
      </c>
      <c r="GI3">
        <v>0</v>
      </c>
      <c r="GJ3">
        <v>0</v>
      </c>
    </row>
    <row r="4" spans="1:192" x14ac:dyDescent="0.3">
      <c r="A4" s="111"/>
      <c r="B4" s="112"/>
      <c r="C4" s="113"/>
      <c r="E4" s="58">
        <v>2</v>
      </c>
      <c r="F4">
        <v>25.379574876138722</v>
      </c>
      <c r="G4">
        <v>25.379574876138722</v>
      </c>
      <c r="AA4" s="58">
        <v>2</v>
      </c>
      <c r="AB4">
        <v>6491.77</v>
      </c>
      <c r="AC4">
        <v>6491.77</v>
      </c>
      <c r="BB4" s="120">
        <v>2</v>
      </c>
      <c r="BC4">
        <v>317.60000000000002</v>
      </c>
      <c r="BD4">
        <v>317.60000000000002</v>
      </c>
      <c r="CC4" s="120">
        <v>2</v>
      </c>
      <c r="CD4">
        <v>6</v>
      </c>
      <c r="CE4">
        <v>6</v>
      </c>
      <c r="DD4" s="120">
        <v>2</v>
      </c>
      <c r="DE4">
        <v>5</v>
      </c>
      <c r="DF4">
        <v>5</v>
      </c>
      <c r="EE4" s="120">
        <v>2</v>
      </c>
      <c r="EF4">
        <v>0</v>
      </c>
      <c r="EG4">
        <v>0</v>
      </c>
      <c r="FF4" s="120">
        <v>2</v>
      </c>
      <c r="FG4">
        <v>1</v>
      </c>
      <c r="FH4">
        <v>1</v>
      </c>
      <c r="GG4" s="58" t="s">
        <v>1636</v>
      </c>
      <c r="GI4">
        <v>2</v>
      </c>
      <c r="GJ4">
        <v>2</v>
      </c>
    </row>
    <row r="5" spans="1:192" x14ac:dyDescent="0.3">
      <c r="A5" s="111"/>
      <c r="B5" s="112"/>
      <c r="C5" s="113"/>
      <c r="E5" s="58">
        <v>3</v>
      </c>
      <c r="F5">
        <v>32.513036318726556</v>
      </c>
      <c r="G5">
        <v>32.513036318726556</v>
      </c>
      <c r="AA5" s="58">
        <v>3</v>
      </c>
      <c r="AB5">
        <v>13223.71</v>
      </c>
      <c r="AC5">
        <v>13223.71</v>
      </c>
      <c r="BB5" s="120">
        <v>3</v>
      </c>
      <c r="BC5">
        <v>710.8</v>
      </c>
      <c r="BD5">
        <v>710.8</v>
      </c>
      <c r="CC5" s="120">
        <v>3</v>
      </c>
      <c r="CD5">
        <v>7</v>
      </c>
      <c r="CE5">
        <v>7</v>
      </c>
      <c r="DD5" s="120">
        <v>3</v>
      </c>
      <c r="DE5">
        <v>2</v>
      </c>
      <c r="DF5">
        <v>2</v>
      </c>
      <c r="EE5" s="120">
        <v>3</v>
      </c>
      <c r="EF5">
        <v>2</v>
      </c>
      <c r="EG5">
        <v>2</v>
      </c>
      <c r="FF5" s="120">
        <v>3</v>
      </c>
      <c r="FG5">
        <v>2</v>
      </c>
      <c r="FH5">
        <v>2</v>
      </c>
      <c r="GG5" s="58" t="s">
        <v>1631</v>
      </c>
      <c r="GH5">
        <v>3</v>
      </c>
      <c r="GI5">
        <v>10</v>
      </c>
      <c r="GJ5">
        <v>13</v>
      </c>
    </row>
    <row r="6" spans="1:192" x14ac:dyDescent="0.3">
      <c r="A6" s="111"/>
      <c r="B6" s="112"/>
      <c r="C6" s="113"/>
      <c r="E6" s="58">
        <v>4</v>
      </c>
      <c r="F6">
        <v>15.054605023662177</v>
      </c>
      <c r="G6">
        <v>15.054605023662177</v>
      </c>
      <c r="AA6" s="58">
        <v>4</v>
      </c>
      <c r="AB6">
        <v>7208.74</v>
      </c>
      <c r="AC6">
        <v>7208.74</v>
      </c>
      <c r="BB6" s="120">
        <v>4</v>
      </c>
      <c r="BC6">
        <v>330.84000000000003</v>
      </c>
      <c r="BD6">
        <v>330.84000000000003</v>
      </c>
      <c r="CC6" s="120">
        <v>4</v>
      </c>
      <c r="CD6">
        <v>6</v>
      </c>
      <c r="CE6">
        <v>6</v>
      </c>
      <c r="DD6" s="120">
        <v>4</v>
      </c>
      <c r="DE6">
        <v>1</v>
      </c>
      <c r="DF6">
        <v>1</v>
      </c>
      <c r="EE6" s="120">
        <v>4</v>
      </c>
      <c r="EF6">
        <v>0</v>
      </c>
      <c r="EG6">
        <v>0</v>
      </c>
      <c r="FF6" s="120">
        <v>4</v>
      </c>
      <c r="FG6">
        <v>2</v>
      </c>
      <c r="FH6">
        <v>2</v>
      </c>
      <c r="GG6" s="58" t="s">
        <v>1633</v>
      </c>
      <c r="GH6">
        <v>2</v>
      </c>
      <c r="GI6">
        <v>9</v>
      </c>
      <c r="GJ6">
        <v>11</v>
      </c>
    </row>
    <row r="7" spans="1:192" x14ac:dyDescent="0.3">
      <c r="A7" s="111"/>
      <c r="B7" s="112"/>
      <c r="C7" s="113"/>
      <c r="E7" s="58">
        <v>5</v>
      </c>
      <c r="F7">
        <v>16.518263266712612</v>
      </c>
      <c r="G7">
        <v>16.518263266712612</v>
      </c>
      <c r="AA7" s="58">
        <v>5</v>
      </c>
      <c r="AB7">
        <v>7831.08</v>
      </c>
      <c r="AC7">
        <v>7831.08</v>
      </c>
      <c r="BB7" s="120">
        <v>5</v>
      </c>
      <c r="BC7">
        <v>419.44</v>
      </c>
      <c r="BD7">
        <v>419.44</v>
      </c>
      <c r="CC7" s="120">
        <v>5</v>
      </c>
      <c r="CD7">
        <v>6</v>
      </c>
      <c r="CE7">
        <v>6</v>
      </c>
      <c r="DD7" s="120">
        <v>5</v>
      </c>
      <c r="DE7">
        <v>2</v>
      </c>
      <c r="DF7">
        <v>2</v>
      </c>
      <c r="EE7" s="120">
        <v>5</v>
      </c>
      <c r="EF7">
        <v>0</v>
      </c>
      <c r="EG7">
        <v>0</v>
      </c>
      <c r="FF7" s="120">
        <v>5</v>
      </c>
      <c r="FG7">
        <v>1</v>
      </c>
      <c r="FH7">
        <v>1</v>
      </c>
      <c r="GG7" s="58" t="s">
        <v>695</v>
      </c>
      <c r="GH7">
        <v>5</v>
      </c>
      <c r="GI7">
        <v>21</v>
      </c>
      <c r="GJ7">
        <v>26</v>
      </c>
    </row>
    <row r="8" spans="1:192" x14ac:dyDescent="0.3">
      <c r="A8" s="111"/>
      <c r="B8" s="112"/>
      <c r="C8" s="113"/>
      <c r="E8" s="58">
        <v>6</v>
      </c>
      <c r="F8">
        <v>14.570685169124022</v>
      </c>
      <c r="G8">
        <v>14.570685169124022</v>
      </c>
      <c r="AA8" s="58">
        <v>6</v>
      </c>
      <c r="AB8">
        <v>7741.119999999999</v>
      </c>
      <c r="AC8">
        <v>7741.119999999999</v>
      </c>
      <c r="BB8" s="120">
        <v>6</v>
      </c>
      <c r="BC8">
        <v>433.44</v>
      </c>
      <c r="BD8">
        <v>433.44</v>
      </c>
      <c r="CC8" s="120">
        <v>6</v>
      </c>
      <c r="CD8">
        <v>5</v>
      </c>
      <c r="CE8">
        <v>5</v>
      </c>
      <c r="DD8" s="120">
        <v>6</v>
      </c>
      <c r="DE8">
        <v>0</v>
      </c>
      <c r="DF8">
        <v>0</v>
      </c>
      <c r="EE8" s="120">
        <v>6</v>
      </c>
      <c r="EF8">
        <v>0</v>
      </c>
      <c r="EG8">
        <v>0</v>
      </c>
      <c r="FF8" s="120">
        <v>6</v>
      </c>
      <c r="FG8">
        <v>0</v>
      </c>
      <c r="FH8">
        <v>0</v>
      </c>
    </row>
    <row r="9" spans="1:192" x14ac:dyDescent="0.3">
      <c r="A9" s="111"/>
      <c r="B9" s="112"/>
      <c r="C9" s="113"/>
      <c r="E9" s="58" t="s">
        <v>695</v>
      </c>
      <c r="F9">
        <v>19.40393724255086</v>
      </c>
      <c r="G9">
        <v>19.40393724255086</v>
      </c>
      <c r="AA9" s="58" t="s">
        <v>695</v>
      </c>
      <c r="AB9">
        <v>46273.960000000006</v>
      </c>
      <c r="AC9">
        <v>46273.960000000006</v>
      </c>
      <c r="BB9" s="120" t="s">
        <v>695</v>
      </c>
      <c r="BC9">
        <v>2363.3200000000002</v>
      </c>
      <c r="BD9">
        <v>2363.3200000000002</v>
      </c>
      <c r="CC9" s="120" t="s">
        <v>695</v>
      </c>
      <c r="CD9">
        <v>31</v>
      </c>
      <c r="CE9">
        <v>31</v>
      </c>
      <c r="DD9" s="120" t="s">
        <v>695</v>
      </c>
      <c r="DE9">
        <v>10</v>
      </c>
      <c r="DF9">
        <v>10</v>
      </c>
      <c r="EE9" s="120" t="s">
        <v>695</v>
      </c>
      <c r="EF9">
        <v>2</v>
      </c>
      <c r="EG9">
        <v>2</v>
      </c>
      <c r="FF9" s="120" t="s">
        <v>695</v>
      </c>
      <c r="FG9">
        <v>6</v>
      </c>
      <c r="FH9">
        <v>6</v>
      </c>
    </row>
    <row r="10" spans="1:192" x14ac:dyDescent="0.3">
      <c r="A10" s="111"/>
      <c r="B10" s="112"/>
      <c r="C10" s="113"/>
    </row>
    <row r="11" spans="1:192" x14ac:dyDescent="0.3">
      <c r="A11" s="111"/>
      <c r="B11" s="112"/>
      <c r="C11" s="113"/>
    </row>
    <row r="12" spans="1:192" x14ac:dyDescent="0.3">
      <c r="A12" s="111"/>
      <c r="B12" s="112"/>
      <c r="C12" s="113"/>
    </row>
    <row r="13" spans="1:192" x14ac:dyDescent="0.3">
      <c r="A13" s="111"/>
      <c r="B13" s="112"/>
      <c r="C13" s="113"/>
    </row>
    <row r="14" spans="1:192" x14ac:dyDescent="0.3">
      <c r="A14" s="111"/>
      <c r="B14" s="112"/>
      <c r="C14" s="113"/>
    </row>
    <row r="15" spans="1:192" x14ac:dyDescent="0.3">
      <c r="A15" s="111"/>
      <c r="B15" s="112"/>
      <c r="C15" s="113"/>
    </row>
    <row r="16" spans="1:192" x14ac:dyDescent="0.3">
      <c r="A16" s="111"/>
      <c r="B16" s="112"/>
      <c r="C16" s="113"/>
    </row>
    <row r="17" spans="1:3" x14ac:dyDescent="0.3">
      <c r="A17" s="111"/>
      <c r="B17" s="112"/>
      <c r="C17" s="113"/>
    </row>
    <row r="18" spans="1:3" x14ac:dyDescent="0.3">
      <c r="A18" s="114"/>
      <c r="B18" s="115"/>
      <c r="C18" s="11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4"/>
  <sheetViews>
    <sheetView showGridLines="0" showRowColHeaders="0" workbookViewId="0">
      <pane ySplit="4" topLeftCell="A5" activePane="bottomLeft" state="frozen"/>
      <selection pane="bottomLeft"/>
    </sheetView>
  </sheetViews>
  <sheetFormatPr defaultRowHeight="14.4" x14ac:dyDescent="0.3"/>
  <cols>
    <col min="1" max="1" width="1.109375" customWidth="1"/>
    <col min="2" max="2" width="12.6640625" customWidth="1"/>
    <col min="3" max="6" width="25.6640625" customWidth="1"/>
  </cols>
  <sheetData>
    <row r="1" ht="15" customHeight="1" x14ac:dyDescent="0.3"/>
    <row r="2" ht="15" customHeight="1" x14ac:dyDescent="0.3"/>
    <row r="3" ht="15" customHeight="1" x14ac:dyDescent="0.3"/>
    <row r="4" ht="15" customHeight="1" x14ac:dyDescent="0.3"/>
  </sheetData>
  <pageMargins left="0.7" right="0.7" top="0.75" bottom="0.75" header="0.3" footer="0.3"/>
  <pageSetup fitToHeight="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U274"/>
  <sheetViews>
    <sheetView showGridLines="0" showRowColHeaders="0" workbookViewId="0">
      <pane xSplit="4" ySplit="162" topLeftCell="E163" activePane="bottomRight" state="frozen"/>
      <selection pane="topRight" activeCell="E1" sqref="E1"/>
      <selection pane="bottomLeft" activeCell="A163" sqref="A163"/>
      <selection pane="bottomRight" activeCell="O251" sqref="O251"/>
    </sheetView>
  </sheetViews>
  <sheetFormatPr defaultRowHeight="14.4" x14ac:dyDescent="0.3"/>
  <cols>
    <col min="1" max="1" width="1.109375" customWidth="1"/>
    <col min="2" max="2" width="28.88671875" bestFit="1" customWidth="1"/>
    <col min="3" max="3" width="6.5546875" customWidth="1"/>
    <col min="4" max="4" width="10.109375" customWidth="1"/>
    <col min="5" max="5" width="10.88671875" customWidth="1"/>
    <col min="6" max="6" width="11.88671875" customWidth="1"/>
    <col min="7" max="7" width="7.33203125" customWidth="1"/>
    <col min="8" max="8" width="13.33203125" bestFit="1" customWidth="1"/>
    <col min="9" max="9" width="20.5546875" customWidth="1"/>
    <col min="10" max="10" width="20.33203125" customWidth="1"/>
    <col min="11" max="11" width="13.109375" customWidth="1"/>
    <col min="12" max="12" width="22.6640625" customWidth="1"/>
    <col min="13" max="13" width="20.33203125" bestFit="1" customWidth="1"/>
    <col min="14" max="14" width="14.6640625" customWidth="1"/>
    <col min="15" max="15" width="17.109375" customWidth="1"/>
    <col min="16" max="16" width="12.5546875" customWidth="1"/>
    <col min="17" max="17" width="13.44140625" customWidth="1"/>
    <col min="18" max="18" width="21" customWidth="1"/>
    <col min="19" max="19" width="11.44140625" bestFit="1" customWidth="1"/>
    <col min="20" max="20" width="26.33203125" bestFit="1" customWidth="1"/>
    <col min="21" max="21" width="11" bestFit="1" customWidth="1"/>
  </cols>
  <sheetData>
    <row r="1" spans="2:21" ht="15" customHeight="1" x14ac:dyDescent="0.3"/>
    <row r="2" spans="2:21" ht="15" customHeight="1" x14ac:dyDescent="0.3"/>
    <row r="3" spans="2:21" ht="15" customHeight="1" x14ac:dyDescent="0.3"/>
    <row r="4" spans="2:21" ht="15" customHeight="1" x14ac:dyDescent="0.3"/>
    <row r="5" spans="2:21" x14ac:dyDescent="0.3">
      <c r="B5" s="1" t="s">
        <v>7</v>
      </c>
      <c r="C5" s="1" t="s">
        <v>1355</v>
      </c>
      <c r="D5" s="1" t="s">
        <v>198</v>
      </c>
      <c r="E5" s="1" t="s">
        <v>28</v>
      </c>
      <c r="F5" s="1" t="s">
        <v>29</v>
      </c>
      <c r="G5" s="1" t="s">
        <v>1623</v>
      </c>
      <c r="H5" s="1" t="s">
        <v>1624</v>
      </c>
      <c r="I5" s="1" t="s">
        <v>1657</v>
      </c>
      <c r="J5" s="1" t="s">
        <v>1658</v>
      </c>
      <c r="K5" s="1" t="s">
        <v>991</v>
      </c>
      <c r="L5" s="1" t="s">
        <v>1659</v>
      </c>
      <c r="M5" s="1" t="s">
        <v>1625</v>
      </c>
      <c r="N5" s="1" t="s">
        <v>1626</v>
      </c>
      <c r="O5" s="1" t="s">
        <v>682</v>
      </c>
      <c r="P5" s="1" t="s">
        <v>1627</v>
      </c>
      <c r="Q5" s="1" t="s">
        <v>1608</v>
      </c>
      <c r="R5" s="1" t="s">
        <v>1628</v>
      </c>
      <c r="S5" s="1" t="s">
        <v>637</v>
      </c>
      <c r="T5" s="1" t="s">
        <v>620</v>
      </c>
      <c r="U5" s="1" t="s">
        <v>638</v>
      </c>
    </row>
    <row r="6" spans="2:21" hidden="1" x14ac:dyDescent="0.3">
      <c r="B6" t="s">
        <v>1320</v>
      </c>
      <c r="C6" s="3">
        <v>2020</v>
      </c>
      <c r="D6" s="3">
        <v>1</v>
      </c>
      <c r="E6" s="3" t="s">
        <v>82</v>
      </c>
      <c r="F6" s="3"/>
      <c r="G6" s="121"/>
      <c r="I6" s="3"/>
      <c r="J6" s="3"/>
      <c r="K6" s="3"/>
      <c r="L6" s="3"/>
      <c r="M6" t="s">
        <v>3</v>
      </c>
      <c r="N6" s="121">
        <v>0</v>
      </c>
      <c r="O6" s="121">
        <v>0</v>
      </c>
      <c r="P6" s="121">
        <v>0</v>
      </c>
      <c r="Q6" s="122"/>
      <c r="R6" s="122">
        <v>0</v>
      </c>
      <c r="S6" t="s">
        <v>1357</v>
      </c>
      <c r="T6" t="s">
        <v>1356</v>
      </c>
    </row>
    <row r="7" spans="2:21" hidden="1" x14ac:dyDescent="0.3">
      <c r="B7" t="s">
        <v>1320</v>
      </c>
      <c r="C7" s="3">
        <v>2020</v>
      </c>
      <c r="D7" s="3">
        <v>2</v>
      </c>
      <c r="E7" s="3" t="s">
        <v>82</v>
      </c>
      <c r="F7" s="3"/>
      <c r="G7" s="121"/>
      <c r="I7" s="3"/>
      <c r="J7" s="3"/>
      <c r="K7" s="3"/>
      <c r="L7" s="3"/>
      <c r="M7" t="s">
        <v>3</v>
      </c>
      <c r="N7" s="121">
        <v>0</v>
      </c>
      <c r="O7" s="121">
        <v>0</v>
      </c>
      <c r="P7" s="121">
        <v>0</v>
      </c>
      <c r="Q7" s="122"/>
      <c r="R7" s="122">
        <v>0</v>
      </c>
      <c r="S7" t="s">
        <v>1357</v>
      </c>
      <c r="T7" t="s">
        <v>1356</v>
      </c>
    </row>
    <row r="8" spans="2:21" hidden="1" x14ac:dyDescent="0.3">
      <c r="B8" t="s">
        <v>1320</v>
      </c>
      <c r="C8" s="3">
        <v>2020</v>
      </c>
      <c r="D8" s="3">
        <v>3</v>
      </c>
      <c r="E8" s="3" t="s">
        <v>82</v>
      </c>
      <c r="F8" s="3"/>
      <c r="G8" s="121"/>
      <c r="I8" s="3"/>
      <c r="J8" s="3"/>
      <c r="K8" s="3"/>
      <c r="L8" s="3"/>
      <c r="M8" t="s">
        <v>3</v>
      </c>
      <c r="N8" s="121">
        <v>0</v>
      </c>
      <c r="O8" s="121">
        <v>0</v>
      </c>
      <c r="P8" s="121">
        <v>0</v>
      </c>
      <c r="Q8" s="122"/>
      <c r="R8" s="122">
        <v>0</v>
      </c>
      <c r="S8" t="s">
        <v>1357</v>
      </c>
      <c r="T8" t="s">
        <v>1356</v>
      </c>
    </row>
    <row r="9" spans="2:21" hidden="1" x14ac:dyDescent="0.3">
      <c r="B9" t="s">
        <v>1320</v>
      </c>
      <c r="C9" s="3">
        <v>2020</v>
      </c>
      <c r="D9" s="3">
        <v>4</v>
      </c>
      <c r="E9" s="3" t="s">
        <v>82</v>
      </c>
      <c r="F9" s="3"/>
      <c r="G9" s="121"/>
      <c r="I9" s="3"/>
      <c r="J9" s="3"/>
      <c r="K9" s="3"/>
      <c r="L9" s="3"/>
      <c r="M9" t="s">
        <v>3</v>
      </c>
      <c r="N9" s="121">
        <v>0</v>
      </c>
      <c r="O9" s="121">
        <v>0</v>
      </c>
      <c r="P9" s="121">
        <v>0</v>
      </c>
      <c r="Q9" s="122"/>
      <c r="R9" s="122">
        <v>0</v>
      </c>
      <c r="S9" t="s">
        <v>1357</v>
      </c>
      <c r="T9" t="s">
        <v>1358</v>
      </c>
    </row>
    <row r="10" spans="2:21" hidden="1" x14ac:dyDescent="0.3">
      <c r="B10" t="s">
        <v>1320</v>
      </c>
      <c r="C10" s="3">
        <v>2020</v>
      </c>
      <c r="D10" s="3">
        <v>5</v>
      </c>
      <c r="E10" s="3" t="s">
        <v>82</v>
      </c>
      <c r="F10" s="3"/>
      <c r="G10" s="121"/>
      <c r="I10" s="3"/>
      <c r="J10" s="3"/>
      <c r="K10" s="3"/>
      <c r="L10" s="3"/>
      <c r="M10" t="s">
        <v>3</v>
      </c>
      <c r="N10" s="121">
        <v>0</v>
      </c>
      <c r="O10" s="121">
        <v>0</v>
      </c>
      <c r="P10" s="121">
        <v>0</v>
      </c>
      <c r="Q10" s="122"/>
      <c r="R10" s="122">
        <v>0</v>
      </c>
      <c r="S10" t="s">
        <v>1357</v>
      </c>
      <c r="T10" t="s">
        <v>1358</v>
      </c>
    </row>
    <row r="11" spans="2:21" hidden="1" x14ac:dyDescent="0.3">
      <c r="B11" t="s">
        <v>1320</v>
      </c>
      <c r="C11" s="3">
        <v>2020</v>
      </c>
      <c r="D11" s="3">
        <v>6</v>
      </c>
      <c r="E11" s="3" t="s">
        <v>82</v>
      </c>
      <c r="F11" s="3"/>
      <c r="G11" s="121"/>
      <c r="I11" s="3"/>
      <c r="J11" s="3"/>
      <c r="K11" s="3"/>
      <c r="L11" s="3"/>
      <c r="M11" t="s">
        <v>3</v>
      </c>
      <c r="N11" s="121">
        <v>0</v>
      </c>
      <c r="O11" s="121">
        <v>0</v>
      </c>
      <c r="P11" s="121">
        <v>0</v>
      </c>
      <c r="Q11" s="122"/>
      <c r="R11" s="122">
        <v>0</v>
      </c>
      <c r="S11" t="s">
        <v>1357</v>
      </c>
      <c r="T11" t="s">
        <v>1358</v>
      </c>
    </row>
    <row r="12" spans="2:21" hidden="1" x14ac:dyDescent="0.3">
      <c r="B12" t="s">
        <v>1320</v>
      </c>
      <c r="C12" s="3">
        <v>2020</v>
      </c>
      <c r="D12" s="3">
        <v>7</v>
      </c>
      <c r="E12" s="3" t="s">
        <v>82</v>
      </c>
      <c r="F12" s="3"/>
      <c r="G12" s="121"/>
      <c r="I12" s="3"/>
      <c r="J12" s="3"/>
      <c r="K12" s="3"/>
      <c r="L12" s="3"/>
      <c r="M12" t="s">
        <v>3</v>
      </c>
      <c r="N12" s="121">
        <v>0</v>
      </c>
      <c r="O12" s="121">
        <v>7</v>
      </c>
      <c r="P12" s="121">
        <v>0</v>
      </c>
      <c r="Q12" s="122">
        <v>154.44999999999999</v>
      </c>
      <c r="R12" s="122">
        <v>0</v>
      </c>
      <c r="S12" t="s">
        <v>1357</v>
      </c>
      <c r="T12" t="s">
        <v>1358</v>
      </c>
    </row>
    <row r="13" spans="2:21" hidden="1" x14ac:dyDescent="0.3">
      <c r="B13" t="s">
        <v>1320</v>
      </c>
      <c r="C13" s="3">
        <v>2020</v>
      </c>
      <c r="D13" s="3">
        <v>8</v>
      </c>
      <c r="E13" s="3" t="s">
        <v>82</v>
      </c>
      <c r="F13" s="3"/>
      <c r="G13" s="121"/>
      <c r="I13" s="3"/>
      <c r="J13" s="3"/>
      <c r="K13" s="3"/>
      <c r="L13" s="3"/>
      <c r="M13" t="s">
        <v>3</v>
      </c>
      <c r="N13" s="121">
        <v>0</v>
      </c>
      <c r="O13" s="121">
        <v>0</v>
      </c>
      <c r="P13" s="121">
        <v>0</v>
      </c>
      <c r="Q13" s="122"/>
      <c r="R13" s="122">
        <v>0</v>
      </c>
      <c r="S13" t="s">
        <v>1357</v>
      </c>
      <c r="T13" t="s">
        <v>1358</v>
      </c>
    </row>
    <row r="14" spans="2:21" hidden="1" x14ac:dyDescent="0.3">
      <c r="B14" t="s">
        <v>1320</v>
      </c>
      <c r="C14" s="3">
        <v>2020</v>
      </c>
      <c r="D14" s="3">
        <v>9</v>
      </c>
      <c r="E14" s="3" t="s">
        <v>82</v>
      </c>
      <c r="F14" s="3"/>
      <c r="G14" s="121"/>
      <c r="I14" s="3"/>
      <c r="J14" s="3"/>
      <c r="K14" s="3"/>
      <c r="L14" s="3"/>
      <c r="M14" t="s">
        <v>3</v>
      </c>
      <c r="N14" s="121">
        <v>0</v>
      </c>
      <c r="O14" s="121">
        <v>0</v>
      </c>
      <c r="P14" s="121">
        <v>0</v>
      </c>
      <c r="Q14" s="122"/>
      <c r="R14" s="122">
        <v>0</v>
      </c>
      <c r="S14" t="s">
        <v>1357</v>
      </c>
      <c r="T14" t="s">
        <v>1358</v>
      </c>
    </row>
    <row r="15" spans="2:21" hidden="1" x14ac:dyDescent="0.3">
      <c r="B15" t="s">
        <v>1320</v>
      </c>
      <c r="C15" s="3">
        <v>2020</v>
      </c>
      <c r="D15" s="3">
        <v>10</v>
      </c>
      <c r="E15" s="3" t="s">
        <v>82</v>
      </c>
      <c r="F15" s="3"/>
      <c r="G15" s="121"/>
      <c r="I15" s="3"/>
      <c r="J15" s="3"/>
      <c r="K15" s="3"/>
      <c r="L15" s="3"/>
      <c r="M15" t="s">
        <v>3</v>
      </c>
      <c r="N15" s="121">
        <v>0</v>
      </c>
      <c r="O15" s="121">
        <v>0</v>
      </c>
      <c r="P15" s="121">
        <v>0</v>
      </c>
      <c r="Q15" s="122"/>
      <c r="R15" s="122">
        <v>0</v>
      </c>
      <c r="S15" t="s">
        <v>1357</v>
      </c>
      <c r="T15" t="s">
        <v>1358</v>
      </c>
    </row>
    <row r="16" spans="2:21" hidden="1" x14ac:dyDescent="0.3">
      <c r="B16" t="s">
        <v>1320</v>
      </c>
      <c r="C16" s="3">
        <v>2020</v>
      </c>
      <c r="D16" s="3">
        <v>11</v>
      </c>
      <c r="E16" s="3" t="s">
        <v>82</v>
      </c>
      <c r="F16" s="3"/>
      <c r="G16" s="121"/>
      <c r="I16" s="3"/>
      <c r="J16" s="3"/>
      <c r="K16" s="3"/>
      <c r="L16" s="3"/>
      <c r="M16" t="s">
        <v>3</v>
      </c>
      <c r="N16" s="121">
        <v>0</v>
      </c>
      <c r="O16" s="121">
        <v>0</v>
      </c>
      <c r="P16" s="121">
        <v>0</v>
      </c>
      <c r="Q16" s="122"/>
      <c r="R16" s="122">
        <v>0</v>
      </c>
      <c r="S16" t="s">
        <v>1357</v>
      </c>
      <c r="T16" t="s">
        <v>1358</v>
      </c>
    </row>
    <row r="17" spans="2:21" hidden="1" x14ac:dyDescent="0.3">
      <c r="B17" t="s">
        <v>1320</v>
      </c>
      <c r="C17" s="3">
        <v>2020</v>
      </c>
      <c r="D17" s="3">
        <v>12</v>
      </c>
      <c r="E17" s="3" t="s">
        <v>82</v>
      </c>
      <c r="F17" s="3"/>
      <c r="G17" s="121"/>
      <c r="I17" s="3"/>
      <c r="J17" s="3"/>
      <c r="K17" s="3"/>
      <c r="L17" s="3"/>
      <c r="M17" t="s">
        <v>3</v>
      </c>
      <c r="N17" s="121">
        <v>0</v>
      </c>
      <c r="O17" s="121">
        <v>0</v>
      </c>
      <c r="P17" s="121">
        <v>0</v>
      </c>
      <c r="Q17" s="122">
        <v>0.37</v>
      </c>
      <c r="R17" s="122">
        <v>0</v>
      </c>
      <c r="S17" t="s">
        <v>1357</v>
      </c>
      <c r="T17" t="s">
        <v>1358</v>
      </c>
    </row>
    <row r="18" spans="2:21" hidden="1" x14ac:dyDescent="0.3">
      <c r="B18" t="s">
        <v>1306</v>
      </c>
      <c r="C18" s="3">
        <v>2020</v>
      </c>
      <c r="D18" s="3">
        <v>1</v>
      </c>
      <c r="E18" s="3" t="s">
        <v>82</v>
      </c>
      <c r="F18" s="3"/>
      <c r="G18" s="121">
        <v>100</v>
      </c>
      <c r="I18" s="3"/>
      <c r="J18" s="3"/>
      <c r="K18" s="3"/>
      <c r="L18" s="3"/>
      <c r="M18" t="s">
        <v>3</v>
      </c>
      <c r="N18" s="121">
        <v>0</v>
      </c>
      <c r="O18" s="121">
        <v>165.6</v>
      </c>
      <c r="P18" s="121">
        <v>0</v>
      </c>
      <c r="Q18" s="122">
        <v>2510.0300000000002</v>
      </c>
      <c r="R18" s="122">
        <v>0</v>
      </c>
      <c r="S18" t="s">
        <v>1359</v>
      </c>
      <c r="T18" t="s">
        <v>1356</v>
      </c>
    </row>
    <row r="19" spans="2:21" hidden="1" x14ac:dyDescent="0.3">
      <c r="B19" t="s">
        <v>1306</v>
      </c>
      <c r="C19" s="3">
        <v>2020</v>
      </c>
      <c r="D19" s="3">
        <v>2</v>
      </c>
      <c r="E19" s="3" t="s">
        <v>82</v>
      </c>
      <c r="F19" s="3"/>
      <c r="G19" s="121">
        <v>100</v>
      </c>
      <c r="I19" s="3"/>
      <c r="J19" s="3"/>
      <c r="K19" s="3"/>
      <c r="L19" s="3"/>
      <c r="M19" t="s">
        <v>3</v>
      </c>
      <c r="N19" s="121">
        <v>0</v>
      </c>
      <c r="O19" s="121">
        <v>144</v>
      </c>
      <c r="P19" s="121">
        <v>0</v>
      </c>
      <c r="Q19" s="122">
        <v>2510.0300000000002</v>
      </c>
      <c r="R19" s="122">
        <v>0</v>
      </c>
      <c r="S19" t="s">
        <v>1359</v>
      </c>
      <c r="T19" t="s">
        <v>1356</v>
      </c>
    </row>
    <row r="20" spans="2:21" hidden="1" x14ac:dyDescent="0.3">
      <c r="B20" t="s">
        <v>1306</v>
      </c>
      <c r="C20" s="3">
        <v>2020</v>
      </c>
      <c r="D20" s="3">
        <v>3</v>
      </c>
      <c r="E20" s="3" t="s">
        <v>82</v>
      </c>
      <c r="F20" s="3"/>
      <c r="G20" s="121">
        <v>100</v>
      </c>
      <c r="I20" s="3"/>
      <c r="J20" s="3"/>
      <c r="K20" s="3"/>
      <c r="L20" s="3"/>
      <c r="M20" t="s">
        <v>3</v>
      </c>
      <c r="N20" s="121">
        <v>0</v>
      </c>
      <c r="O20" s="121">
        <v>158.4</v>
      </c>
      <c r="P20" s="121">
        <v>0</v>
      </c>
      <c r="Q20" s="122">
        <v>2510.0300000000002</v>
      </c>
      <c r="R20" s="122">
        <v>0</v>
      </c>
      <c r="S20" t="s">
        <v>1359</v>
      </c>
      <c r="T20" t="s">
        <v>1356</v>
      </c>
    </row>
    <row r="21" spans="2:21" hidden="1" x14ac:dyDescent="0.3">
      <c r="B21" t="s">
        <v>1306</v>
      </c>
      <c r="C21" s="3">
        <v>2020</v>
      </c>
      <c r="D21" s="3">
        <v>4</v>
      </c>
      <c r="E21" s="3" t="s">
        <v>82</v>
      </c>
      <c r="F21" s="3"/>
      <c r="G21" s="121">
        <v>100</v>
      </c>
      <c r="I21" s="3"/>
      <c r="J21" s="3"/>
      <c r="K21" s="3"/>
      <c r="L21" s="3"/>
      <c r="M21" t="s">
        <v>3</v>
      </c>
      <c r="N21" s="121">
        <v>0</v>
      </c>
      <c r="O21" s="121">
        <v>158.4</v>
      </c>
      <c r="P21" s="121">
        <v>0</v>
      </c>
      <c r="Q21" s="122">
        <v>2788.93</v>
      </c>
      <c r="R21" s="122">
        <v>0</v>
      </c>
      <c r="S21" t="s">
        <v>1359</v>
      </c>
      <c r="T21" t="s">
        <v>1356</v>
      </c>
    </row>
    <row r="22" spans="2:21" hidden="1" x14ac:dyDescent="0.3">
      <c r="B22" t="s">
        <v>1306</v>
      </c>
      <c r="C22" s="3">
        <v>2020</v>
      </c>
      <c r="D22" s="3">
        <v>5</v>
      </c>
      <c r="E22" s="3" t="s">
        <v>82</v>
      </c>
      <c r="F22" s="3"/>
      <c r="G22" s="121">
        <v>100</v>
      </c>
      <c r="I22" s="3"/>
      <c r="J22" s="3"/>
      <c r="K22" s="3"/>
      <c r="L22" s="3"/>
      <c r="M22" t="s">
        <v>3</v>
      </c>
      <c r="N22" s="121">
        <v>0</v>
      </c>
      <c r="O22" s="121">
        <v>151.19999999999999</v>
      </c>
      <c r="P22" s="121">
        <v>0</v>
      </c>
      <c r="Q22" s="122">
        <v>2935.48</v>
      </c>
      <c r="R22" s="122">
        <v>0</v>
      </c>
      <c r="S22" t="s">
        <v>1359</v>
      </c>
      <c r="T22" t="s">
        <v>1356</v>
      </c>
    </row>
    <row r="23" spans="2:21" hidden="1" x14ac:dyDescent="0.3">
      <c r="B23" t="s">
        <v>1306</v>
      </c>
      <c r="C23" s="3">
        <v>2020</v>
      </c>
      <c r="D23" s="3">
        <v>6</v>
      </c>
      <c r="E23" s="3" t="s">
        <v>82</v>
      </c>
      <c r="F23" s="3"/>
      <c r="G23" s="121">
        <v>100</v>
      </c>
      <c r="I23" s="3"/>
      <c r="J23" s="3"/>
      <c r="K23" s="3"/>
      <c r="L23" s="3"/>
      <c r="M23" t="s">
        <v>3</v>
      </c>
      <c r="N23" s="121">
        <v>0</v>
      </c>
      <c r="O23" s="121">
        <v>158.4</v>
      </c>
      <c r="P23" s="121">
        <v>0</v>
      </c>
      <c r="Q23" s="122">
        <v>2788.93</v>
      </c>
      <c r="R23" s="122">
        <v>0</v>
      </c>
      <c r="S23" t="s">
        <v>1359</v>
      </c>
      <c r="T23" t="s">
        <v>1356</v>
      </c>
    </row>
    <row r="24" spans="2:21" hidden="1" x14ac:dyDescent="0.3">
      <c r="B24" t="s">
        <v>1306</v>
      </c>
      <c r="C24" s="3">
        <v>2020</v>
      </c>
      <c r="D24" s="3">
        <v>7</v>
      </c>
      <c r="E24" s="3" t="s">
        <v>82</v>
      </c>
      <c r="F24" s="3"/>
      <c r="G24" s="121">
        <v>100</v>
      </c>
      <c r="I24" s="3"/>
      <c r="J24" s="3"/>
      <c r="K24" s="3"/>
      <c r="L24" s="3"/>
      <c r="M24" t="s">
        <v>3</v>
      </c>
      <c r="N24" s="121">
        <v>0</v>
      </c>
      <c r="O24" s="121">
        <v>165.6</v>
      </c>
      <c r="P24" s="121">
        <v>0</v>
      </c>
      <c r="Q24" s="122">
        <v>2788.93</v>
      </c>
      <c r="R24" s="122">
        <v>0</v>
      </c>
      <c r="S24" t="s">
        <v>1359</v>
      </c>
      <c r="T24" t="s">
        <v>1356</v>
      </c>
    </row>
    <row r="25" spans="2:21" hidden="1" x14ac:dyDescent="0.3">
      <c r="B25" t="s">
        <v>1306</v>
      </c>
      <c r="C25" s="3">
        <v>2020</v>
      </c>
      <c r="D25" s="3">
        <v>8</v>
      </c>
      <c r="E25" s="3" t="s">
        <v>82</v>
      </c>
      <c r="F25" s="3"/>
      <c r="G25" s="121">
        <v>100</v>
      </c>
      <c r="I25" s="3"/>
      <c r="J25" s="3"/>
      <c r="K25" s="3"/>
      <c r="L25" s="3"/>
      <c r="M25" t="s">
        <v>3</v>
      </c>
      <c r="N25" s="121">
        <v>0</v>
      </c>
      <c r="O25" s="121">
        <v>151.19999999999999</v>
      </c>
      <c r="P25" s="121">
        <v>0</v>
      </c>
      <c r="Q25" s="122">
        <v>2788.93</v>
      </c>
      <c r="R25" s="122">
        <v>0</v>
      </c>
      <c r="S25" t="s">
        <v>1359</v>
      </c>
      <c r="T25" t="s">
        <v>1356</v>
      </c>
    </row>
    <row r="26" spans="2:21" hidden="1" x14ac:dyDescent="0.3">
      <c r="B26" t="s">
        <v>1306</v>
      </c>
      <c r="C26" s="3">
        <v>2020</v>
      </c>
      <c r="D26" s="3">
        <v>9</v>
      </c>
      <c r="E26" s="3" t="s">
        <v>82</v>
      </c>
      <c r="F26" s="3"/>
      <c r="G26" s="121">
        <v>100</v>
      </c>
      <c r="I26" s="3"/>
      <c r="J26" s="3"/>
      <c r="K26" s="3"/>
      <c r="L26" s="3"/>
      <c r="M26" t="s">
        <v>3</v>
      </c>
      <c r="N26" s="121">
        <v>0</v>
      </c>
      <c r="O26" s="121">
        <v>158.4</v>
      </c>
      <c r="P26" s="121">
        <v>0</v>
      </c>
      <c r="Q26" s="122">
        <v>2788.93</v>
      </c>
      <c r="R26" s="122">
        <v>0</v>
      </c>
      <c r="S26" t="s">
        <v>1359</v>
      </c>
      <c r="T26" t="s">
        <v>1356</v>
      </c>
    </row>
    <row r="27" spans="2:21" hidden="1" x14ac:dyDescent="0.3">
      <c r="B27" t="s">
        <v>1306</v>
      </c>
      <c r="C27" s="3">
        <v>2020</v>
      </c>
      <c r="D27" s="3">
        <v>10</v>
      </c>
      <c r="E27" s="3" t="s">
        <v>82</v>
      </c>
      <c r="F27" s="3"/>
      <c r="G27" s="121">
        <v>100</v>
      </c>
      <c r="I27" s="3"/>
      <c r="J27" s="3"/>
      <c r="K27" s="3"/>
      <c r="L27" s="3"/>
      <c r="M27" t="s">
        <v>3</v>
      </c>
      <c r="N27" s="121">
        <v>0</v>
      </c>
      <c r="O27" s="121">
        <v>158.4</v>
      </c>
      <c r="P27" s="121">
        <v>0</v>
      </c>
      <c r="Q27" s="122">
        <v>2788.93</v>
      </c>
      <c r="R27" s="122">
        <v>0</v>
      </c>
      <c r="S27" t="s">
        <v>1359</v>
      </c>
      <c r="T27" t="s">
        <v>1356</v>
      </c>
    </row>
    <row r="28" spans="2:21" hidden="1" x14ac:dyDescent="0.3">
      <c r="B28" t="s">
        <v>1306</v>
      </c>
      <c r="C28" s="3">
        <v>2020</v>
      </c>
      <c r="D28" s="3">
        <v>11</v>
      </c>
      <c r="E28" s="3" t="s">
        <v>82</v>
      </c>
      <c r="F28" s="3"/>
      <c r="G28" s="121">
        <v>100</v>
      </c>
      <c r="I28" s="3"/>
      <c r="J28" s="3"/>
      <c r="K28" s="3"/>
      <c r="L28" s="3"/>
      <c r="M28" t="s">
        <v>3</v>
      </c>
      <c r="N28" s="121">
        <v>0</v>
      </c>
      <c r="O28" s="121">
        <v>151.19999999999999</v>
      </c>
      <c r="P28" s="121">
        <v>0</v>
      </c>
      <c r="Q28" s="122">
        <v>2788.93</v>
      </c>
      <c r="R28" s="122">
        <v>0</v>
      </c>
      <c r="S28" t="s">
        <v>1359</v>
      </c>
      <c r="T28" t="s">
        <v>1356</v>
      </c>
    </row>
    <row r="29" spans="2:21" hidden="1" x14ac:dyDescent="0.3">
      <c r="B29" t="s">
        <v>1306</v>
      </c>
      <c r="C29" s="3">
        <v>2020</v>
      </c>
      <c r="D29" s="3">
        <v>12</v>
      </c>
      <c r="E29" s="3" t="s">
        <v>82</v>
      </c>
      <c r="F29" s="3"/>
      <c r="G29" s="121">
        <v>100</v>
      </c>
      <c r="I29" s="3"/>
      <c r="J29" s="3"/>
      <c r="K29" s="3"/>
      <c r="L29" s="3"/>
      <c r="M29" t="s">
        <v>3</v>
      </c>
      <c r="N29" s="121">
        <v>0</v>
      </c>
      <c r="O29" s="121">
        <v>165.6</v>
      </c>
      <c r="P29" s="121">
        <v>0</v>
      </c>
      <c r="Q29" s="122">
        <v>2857.32</v>
      </c>
      <c r="R29" s="122">
        <v>0</v>
      </c>
      <c r="S29" t="s">
        <v>1359</v>
      </c>
      <c r="T29" t="s">
        <v>1356</v>
      </c>
    </row>
    <row r="30" spans="2:21" hidden="1" x14ac:dyDescent="0.3">
      <c r="B30" t="s">
        <v>1316</v>
      </c>
      <c r="C30" s="3">
        <v>2020</v>
      </c>
      <c r="D30" s="3">
        <v>4</v>
      </c>
      <c r="E30" s="3" t="s">
        <v>1660</v>
      </c>
      <c r="F30" s="3" t="s">
        <v>1661</v>
      </c>
      <c r="G30" s="121">
        <v>100</v>
      </c>
      <c r="I30" s="3"/>
      <c r="J30" s="3"/>
      <c r="K30" s="3"/>
      <c r="L30" s="3"/>
      <c r="M30" t="s">
        <v>3</v>
      </c>
      <c r="N30" s="121">
        <v>0</v>
      </c>
      <c r="O30" s="121">
        <v>158.4</v>
      </c>
      <c r="P30" s="121">
        <v>0</v>
      </c>
      <c r="Q30" s="122">
        <v>2227.5700000000002</v>
      </c>
      <c r="R30" s="122">
        <v>0</v>
      </c>
      <c r="S30" t="s">
        <v>1357</v>
      </c>
      <c r="T30" t="s">
        <v>1356</v>
      </c>
      <c r="U30" t="s">
        <v>653</v>
      </c>
    </row>
    <row r="31" spans="2:21" hidden="1" x14ac:dyDescent="0.3">
      <c r="B31" t="s">
        <v>1316</v>
      </c>
      <c r="C31" s="3">
        <v>2020</v>
      </c>
      <c r="D31" s="3">
        <v>5</v>
      </c>
      <c r="E31" s="3" t="s">
        <v>1660</v>
      </c>
      <c r="F31" s="3" t="s">
        <v>1661</v>
      </c>
      <c r="G31" s="121">
        <v>100</v>
      </c>
      <c r="I31" s="3"/>
      <c r="J31" s="3"/>
      <c r="K31" s="3"/>
      <c r="L31" s="3"/>
      <c r="M31" t="s">
        <v>3</v>
      </c>
      <c r="N31" s="121">
        <v>0</v>
      </c>
      <c r="O31" s="121">
        <v>151.19999999999999</v>
      </c>
      <c r="P31" s="121">
        <v>0</v>
      </c>
      <c r="Q31" s="122">
        <v>2277.38</v>
      </c>
      <c r="R31" s="122">
        <v>0</v>
      </c>
      <c r="S31" t="s">
        <v>1357</v>
      </c>
      <c r="T31" t="s">
        <v>1356</v>
      </c>
      <c r="U31" t="s">
        <v>653</v>
      </c>
    </row>
    <row r="32" spans="2:21" hidden="1" x14ac:dyDescent="0.3">
      <c r="B32" t="s">
        <v>1316</v>
      </c>
      <c r="C32" s="3">
        <v>2020</v>
      </c>
      <c r="D32" s="3">
        <v>6</v>
      </c>
      <c r="E32" s="3" t="s">
        <v>1660</v>
      </c>
      <c r="F32" s="3" t="s">
        <v>1661</v>
      </c>
      <c r="G32" s="121">
        <v>100</v>
      </c>
      <c r="I32" s="3"/>
      <c r="J32" s="3"/>
      <c r="K32" s="3"/>
      <c r="L32" s="3"/>
      <c r="M32" t="s">
        <v>3</v>
      </c>
      <c r="N32" s="121">
        <v>0</v>
      </c>
      <c r="O32" s="121">
        <v>158.4</v>
      </c>
      <c r="P32" s="121">
        <v>0</v>
      </c>
      <c r="Q32" s="122">
        <v>2227.5700000000002</v>
      </c>
      <c r="R32" s="122">
        <v>0</v>
      </c>
      <c r="S32" t="s">
        <v>1357</v>
      </c>
      <c r="T32" t="s">
        <v>1356</v>
      </c>
      <c r="U32" t="s">
        <v>653</v>
      </c>
    </row>
    <row r="33" spans="2:21" hidden="1" x14ac:dyDescent="0.3">
      <c r="B33" t="s">
        <v>1316</v>
      </c>
      <c r="C33" s="3">
        <v>2020</v>
      </c>
      <c r="D33" s="3">
        <v>7</v>
      </c>
      <c r="E33" s="3" t="s">
        <v>1660</v>
      </c>
      <c r="F33" s="3" t="s">
        <v>1661</v>
      </c>
      <c r="G33" s="121">
        <v>100</v>
      </c>
      <c r="I33" s="3"/>
      <c r="J33" s="3"/>
      <c r="K33" s="3"/>
      <c r="L33" s="3"/>
      <c r="M33" t="s">
        <v>3</v>
      </c>
      <c r="N33" s="121">
        <v>0</v>
      </c>
      <c r="O33" s="121">
        <v>165.6</v>
      </c>
      <c r="P33" s="121">
        <v>0</v>
      </c>
      <c r="Q33" s="122">
        <v>2227.5700000000002</v>
      </c>
      <c r="R33" s="122">
        <v>0</v>
      </c>
      <c r="S33" t="s">
        <v>1357</v>
      </c>
      <c r="T33" t="s">
        <v>1356</v>
      </c>
      <c r="U33" t="s">
        <v>653</v>
      </c>
    </row>
    <row r="34" spans="2:21" hidden="1" x14ac:dyDescent="0.3">
      <c r="B34" t="s">
        <v>1316</v>
      </c>
      <c r="C34" s="3">
        <v>2020</v>
      </c>
      <c r="D34" s="3">
        <v>8</v>
      </c>
      <c r="E34" s="3" t="s">
        <v>1660</v>
      </c>
      <c r="F34" s="3" t="s">
        <v>1661</v>
      </c>
      <c r="G34" s="121">
        <v>100</v>
      </c>
      <c r="I34" s="3"/>
      <c r="J34" s="3"/>
      <c r="K34" s="3"/>
      <c r="L34" s="3"/>
      <c r="M34" t="s">
        <v>3</v>
      </c>
      <c r="N34" s="121">
        <v>0</v>
      </c>
      <c r="O34" s="121">
        <v>151.19999999999999</v>
      </c>
      <c r="P34" s="121">
        <v>0</v>
      </c>
      <c r="Q34" s="122">
        <v>2227.5700000000002</v>
      </c>
      <c r="R34" s="122">
        <v>0</v>
      </c>
      <c r="S34" t="s">
        <v>1357</v>
      </c>
      <c r="T34" t="s">
        <v>1356</v>
      </c>
      <c r="U34" t="s">
        <v>653</v>
      </c>
    </row>
    <row r="35" spans="2:21" hidden="1" x14ac:dyDescent="0.3">
      <c r="B35" t="s">
        <v>1316</v>
      </c>
      <c r="C35" s="3">
        <v>2020</v>
      </c>
      <c r="D35" s="3">
        <v>9</v>
      </c>
      <c r="E35" s="3" t="s">
        <v>1660</v>
      </c>
      <c r="F35" s="3" t="s">
        <v>1661</v>
      </c>
      <c r="G35" s="121">
        <v>100</v>
      </c>
      <c r="I35" s="3"/>
      <c r="J35" s="3"/>
      <c r="K35" s="3"/>
      <c r="L35" s="3"/>
      <c r="M35" t="s">
        <v>3</v>
      </c>
      <c r="N35" s="121">
        <v>0</v>
      </c>
      <c r="O35" s="121">
        <v>158.4</v>
      </c>
      <c r="P35" s="121">
        <v>0</v>
      </c>
      <c r="Q35" s="122">
        <v>2227.5700000000002</v>
      </c>
      <c r="R35" s="122">
        <v>0</v>
      </c>
      <c r="S35" t="s">
        <v>1357</v>
      </c>
      <c r="T35" t="s">
        <v>1356</v>
      </c>
      <c r="U35" t="s">
        <v>653</v>
      </c>
    </row>
    <row r="36" spans="2:21" hidden="1" x14ac:dyDescent="0.3">
      <c r="B36" t="s">
        <v>1316</v>
      </c>
      <c r="C36" s="3">
        <v>2020</v>
      </c>
      <c r="D36" s="3">
        <v>10</v>
      </c>
      <c r="E36" s="3" t="s">
        <v>1660</v>
      </c>
      <c r="F36" s="3" t="s">
        <v>1661</v>
      </c>
      <c r="G36" s="121">
        <v>100</v>
      </c>
      <c r="I36" s="3"/>
      <c r="J36" s="3"/>
      <c r="K36" s="3"/>
      <c r="L36" s="3"/>
      <c r="M36" t="s">
        <v>3</v>
      </c>
      <c r="N36" s="121">
        <v>0</v>
      </c>
      <c r="O36" s="121">
        <v>158.4</v>
      </c>
      <c r="P36" s="121">
        <v>0</v>
      </c>
      <c r="Q36" s="122">
        <v>2227.5700000000002</v>
      </c>
      <c r="R36" s="122">
        <v>0</v>
      </c>
      <c r="S36" t="s">
        <v>1357</v>
      </c>
      <c r="T36" t="s">
        <v>1356</v>
      </c>
      <c r="U36" t="s">
        <v>653</v>
      </c>
    </row>
    <row r="37" spans="2:21" hidden="1" x14ac:dyDescent="0.3">
      <c r="B37" t="s">
        <v>1316</v>
      </c>
      <c r="C37" s="3">
        <v>2020</v>
      </c>
      <c r="D37" s="3">
        <v>11</v>
      </c>
      <c r="E37" s="3" t="s">
        <v>1660</v>
      </c>
      <c r="F37" s="3" t="s">
        <v>1661</v>
      </c>
      <c r="G37" s="121">
        <v>100</v>
      </c>
      <c r="I37" s="3"/>
      <c r="J37" s="3"/>
      <c r="K37" s="3"/>
      <c r="L37" s="3"/>
      <c r="M37" t="s">
        <v>3</v>
      </c>
      <c r="N37" s="121">
        <v>0</v>
      </c>
      <c r="O37" s="121">
        <v>151.19999999999999</v>
      </c>
      <c r="P37" s="121">
        <v>0</v>
      </c>
      <c r="Q37" s="122">
        <v>2227.5700000000002</v>
      </c>
      <c r="R37" s="122">
        <v>0</v>
      </c>
      <c r="S37" t="s">
        <v>1357</v>
      </c>
      <c r="T37" t="s">
        <v>1356</v>
      </c>
      <c r="U37" t="s">
        <v>653</v>
      </c>
    </row>
    <row r="38" spans="2:21" hidden="1" x14ac:dyDescent="0.3">
      <c r="B38" t="s">
        <v>1316</v>
      </c>
      <c r="C38" s="3">
        <v>2020</v>
      </c>
      <c r="D38" s="3">
        <v>12</v>
      </c>
      <c r="E38" s="3" t="s">
        <v>1660</v>
      </c>
      <c r="F38" s="3" t="s">
        <v>1661</v>
      </c>
      <c r="G38" s="121">
        <v>100</v>
      </c>
      <c r="I38" s="3"/>
      <c r="J38" s="3"/>
      <c r="K38" s="3"/>
      <c r="L38" s="3"/>
      <c r="M38" t="s">
        <v>3</v>
      </c>
      <c r="N38" s="121">
        <v>0</v>
      </c>
      <c r="O38" s="121">
        <v>384.21</v>
      </c>
      <c r="P38" s="121">
        <v>0</v>
      </c>
      <c r="Q38" s="122">
        <v>2197.59</v>
      </c>
      <c r="R38" s="122">
        <v>0</v>
      </c>
      <c r="S38" t="s">
        <v>1357</v>
      </c>
      <c r="T38" t="s">
        <v>1356</v>
      </c>
      <c r="U38" t="s">
        <v>653</v>
      </c>
    </row>
    <row r="39" spans="2:21" hidden="1" x14ac:dyDescent="0.3">
      <c r="B39" t="s">
        <v>1317</v>
      </c>
      <c r="C39" s="3">
        <v>2020</v>
      </c>
      <c r="D39" s="3">
        <v>4</v>
      </c>
      <c r="E39" s="3" t="s">
        <v>91</v>
      </c>
      <c r="F39" s="3"/>
      <c r="G39" s="121">
        <v>66.67</v>
      </c>
      <c r="I39" s="3"/>
      <c r="J39" s="3"/>
      <c r="K39" s="3"/>
      <c r="L39" s="3"/>
      <c r="M39" t="s">
        <v>3</v>
      </c>
      <c r="N39" s="121">
        <v>0</v>
      </c>
      <c r="O39" s="121">
        <v>50.4</v>
      </c>
      <c r="P39" s="121">
        <v>0</v>
      </c>
      <c r="Q39" s="122">
        <v>742.17</v>
      </c>
      <c r="R39" s="122">
        <v>0</v>
      </c>
      <c r="S39" t="s">
        <v>1361</v>
      </c>
      <c r="T39" t="s">
        <v>1360</v>
      </c>
      <c r="U39" t="s">
        <v>653</v>
      </c>
    </row>
    <row r="40" spans="2:21" hidden="1" x14ac:dyDescent="0.3">
      <c r="B40" t="s">
        <v>1317</v>
      </c>
      <c r="C40" s="3">
        <v>2020</v>
      </c>
      <c r="D40" s="3">
        <v>5</v>
      </c>
      <c r="E40" s="3" t="s">
        <v>91</v>
      </c>
      <c r="F40" s="3"/>
      <c r="G40" s="121">
        <v>66.67</v>
      </c>
      <c r="I40" s="3"/>
      <c r="J40" s="3"/>
      <c r="K40" s="3"/>
      <c r="L40" s="3"/>
      <c r="M40" t="s">
        <v>3</v>
      </c>
      <c r="N40" s="121">
        <v>0</v>
      </c>
      <c r="O40" s="121">
        <v>86.4</v>
      </c>
      <c r="P40" s="121">
        <v>0</v>
      </c>
      <c r="Q40" s="122">
        <v>1382.04</v>
      </c>
      <c r="R40" s="122">
        <v>0</v>
      </c>
      <c r="S40" t="s">
        <v>1361</v>
      </c>
      <c r="T40" t="s">
        <v>1360</v>
      </c>
      <c r="U40" t="s">
        <v>653</v>
      </c>
    </row>
    <row r="41" spans="2:21" hidden="1" x14ac:dyDescent="0.3">
      <c r="B41" t="s">
        <v>1317</v>
      </c>
      <c r="C41" s="3">
        <v>2020</v>
      </c>
      <c r="D41" s="3">
        <v>6</v>
      </c>
      <c r="E41" s="3" t="s">
        <v>91</v>
      </c>
      <c r="F41" s="3"/>
      <c r="G41" s="121">
        <v>66.67</v>
      </c>
      <c r="I41" s="3"/>
      <c r="J41" s="3"/>
      <c r="K41" s="3"/>
      <c r="L41" s="3"/>
      <c r="M41" t="s">
        <v>3</v>
      </c>
      <c r="N41" s="121">
        <v>0</v>
      </c>
      <c r="O41" s="121">
        <v>100.8</v>
      </c>
      <c r="P41" s="121">
        <v>0</v>
      </c>
      <c r="Q41" s="122">
        <v>1359.05</v>
      </c>
      <c r="R41" s="122">
        <v>0</v>
      </c>
      <c r="S41" t="s">
        <v>1361</v>
      </c>
      <c r="T41" t="s">
        <v>1360</v>
      </c>
      <c r="U41" t="s">
        <v>653</v>
      </c>
    </row>
    <row r="42" spans="2:21" hidden="1" x14ac:dyDescent="0.3">
      <c r="B42" t="s">
        <v>1317</v>
      </c>
      <c r="C42" s="3">
        <v>2020</v>
      </c>
      <c r="D42" s="3">
        <v>7</v>
      </c>
      <c r="E42" s="3" t="s">
        <v>91</v>
      </c>
      <c r="F42" s="3"/>
      <c r="G42" s="121">
        <v>66.67</v>
      </c>
      <c r="I42" s="3"/>
      <c r="J42" s="3"/>
      <c r="K42" s="3"/>
      <c r="L42" s="3"/>
      <c r="M42" t="s">
        <v>3</v>
      </c>
      <c r="N42" s="121">
        <v>0</v>
      </c>
      <c r="O42" s="121">
        <v>93.6</v>
      </c>
      <c r="P42" s="121">
        <v>0</v>
      </c>
      <c r="Q42" s="122">
        <v>1359.05</v>
      </c>
      <c r="R42" s="122">
        <v>0</v>
      </c>
      <c r="S42" t="s">
        <v>1361</v>
      </c>
      <c r="T42" t="s">
        <v>1360</v>
      </c>
      <c r="U42" t="s">
        <v>653</v>
      </c>
    </row>
    <row r="43" spans="2:21" hidden="1" x14ac:dyDescent="0.3">
      <c r="B43" t="s">
        <v>1317</v>
      </c>
      <c r="C43" s="3">
        <v>2020</v>
      </c>
      <c r="D43" s="3">
        <v>8</v>
      </c>
      <c r="E43" s="3" t="s">
        <v>91</v>
      </c>
      <c r="F43" s="3"/>
      <c r="G43" s="121">
        <v>66.67</v>
      </c>
      <c r="I43" s="3"/>
      <c r="J43" s="3"/>
      <c r="K43" s="3"/>
      <c r="L43" s="3"/>
      <c r="M43" t="s">
        <v>3</v>
      </c>
      <c r="N43" s="121">
        <v>0</v>
      </c>
      <c r="O43" s="121">
        <v>93.6</v>
      </c>
      <c r="P43" s="121">
        <v>0</v>
      </c>
      <c r="Q43" s="122">
        <v>1359.05</v>
      </c>
      <c r="R43" s="122">
        <v>0</v>
      </c>
      <c r="S43" t="s">
        <v>1361</v>
      </c>
      <c r="T43" t="s">
        <v>1360</v>
      </c>
      <c r="U43" t="s">
        <v>653</v>
      </c>
    </row>
    <row r="44" spans="2:21" hidden="1" x14ac:dyDescent="0.3">
      <c r="B44" t="s">
        <v>1317</v>
      </c>
      <c r="C44" s="3">
        <v>2020</v>
      </c>
      <c r="D44" s="3">
        <v>9</v>
      </c>
      <c r="E44" s="3" t="s">
        <v>91</v>
      </c>
      <c r="F44" s="3"/>
      <c r="G44" s="121">
        <v>66.67</v>
      </c>
      <c r="I44" s="3"/>
      <c r="J44" s="3"/>
      <c r="K44" s="3"/>
      <c r="L44" s="3"/>
      <c r="M44" t="s">
        <v>3</v>
      </c>
      <c r="N44" s="121">
        <v>0</v>
      </c>
      <c r="O44" s="121">
        <v>93.6</v>
      </c>
      <c r="P44" s="121">
        <v>0</v>
      </c>
      <c r="Q44" s="122">
        <v>1359.05</v>
      </c>
      <c r="R44" s="122">
        <v>0</v>
      </c>
      <c r="S44" t="s">
        <v>1361</v>
      </c>
      <c r="T44" t="s">
        <v>1360</v>
      </c>
      <c r="U44" t="s">
        <v>653</v>
      </c>
    </row>
    <row r="45" spans="2:21" hidden="1" x14ac:dyDescent="0.3">
      <c r="B45" t="s">
        <v>1317</v>
      </c>
      <c r="C45" s="3">
        <v>2020</v>
      </c>
      <c r="D45" s="3">
        <v>10</v>
      </c>
      <c r="E45" s="3" t="s">
        <v>91</v>
      </c>
      <c r="F45" s="3"/>
      <c r="G45" s="121">
        <v>66.67</v>
      </c>
      <c r="I45" s="3"/>
      <c r="J45" s="3"/>
      <c r="K45" s="3"/>
      <c r="L45" s="3"/>
      <c r="M45" t="s">
        <v>3</v>
      </c>
      <c r="N45" s="121">
        <v>0</v>
      </c>
      <c r="O45" s="121">
        <v>93.6</v>
      </c>
      <c r="P45" s="121">
        <v>0</v>
      </c>
      <c r="Q45" s="122">
        <v>1359.05</v>
      </c>
      <c r="R45" s="122">
        <v>0</v>
      </c>
      <c r="S45" t="s">
        <v>1361</v>
      </c>
      <c r="T45" t="s">
        <v>1360</v>
      </c>
      <c r="U45" t="s">
        <v>653</v>
      </c>
    </row>
    <row r="46" spans="2:21" hidden="1" x14ac:dyDescent="0.3">
      <c r="B46" t="s">
        <v>1317</v>
      </c>
      <c r="C46" s="3">
        <v>2020</v>
      </c>
      <c r="D46" s="3">
        <v>11</v>
      </c>
      <c r="E46" s="3" t="s">
        <v>91</v>
      </c>
      <c r="F46" s="3"/>
      <c r="G46" s="121">
        <v>66.67</v>
      </c>
      <c r="I46" s="3"/>
      <c r="J46" s="3"/>
      <c r="K46" s="3"/>
      <c r="L46" s="3"/>
      <c r="M46" t="s">
        <v>3</v>
      </c>
      <c r="N46" s="121">
        <v>0</v>
      </c>
      <c r="O46" s="121">
        <v>93.6</v>
      </c>
      <c r="P46" s="121">
        <v>0</v>
      </c>
      <c r="Q46" s="122">
        <v>1359.05</v>
      </c>
      <c r="R46" s="122">
        <v>0</v>
      </c>
      <c r="S46" t="s">
        <v>1361</v>
      </c>
      <c r="T46" t="s">
        <v>1360</v>
      </c>
      <c r="U46" t="s">
        <v>653</v>
      </c>
    </row>
    <row r="47" spans="2:21" hidden="1" x14ac:dyDescent="0.3">
      <c r="B47" t="s">
        <v>1317</v>
      </c>
      <c r="C47" s="3">
        <v>2020</v>
      </c>
      <c r="D47" s="3">
        <v>12</v>
      </c>
      <c r="E47" s="3" t="s">
        <v>91</v>
      </c>
      <c r="F47" s="3"/>
      <c r="G47" s="121">
        <v>66.67</v>
      </c>
      <c r="I47" s="3"/>
      <c r="J47" s="3"/>
      <c r="K47" s="3"/>
      <c r="L47" s="3"/>
      <c r="M47" t="s">
        <v>3</v>
      </c>
      <c r="N47" s="121">
        <v>0</v>
      </c>
      <c r="O47" s="121">
        <v>100.8</v>
      </c>
      <c r="P47" s="121">
        <v>0</v>
      </c>
      <c r="Q47" s="122">
        <v>1382.97</v>
      </c>
      <c r="R47" s="122">
        <v>0</v>
      </c>
      <c r="S47" t="s">
        <v>1361</v>
      </c>
      <c r="T47" t="s">
        <v>1360</v>
      </c>
      <c r="U47" t="s">
        <v>653</v>
      </c>
    </row>
    <row r="48" spans="2:21" hidden="1" x14ac:dyDescent="0.3">
      <c r="B48" t="s">
        <v>1318</v>
      </c>
      <c r="C48" s="3">
        <v>2020</v>
      </c>
      <c r="D48" s="3">
        <v>1</v>
      </c>
      <c r="E48" s="3" t="s">
        <v>36</v>
      </c>
      <c r="F48" s="3"/>
      <c r="G48" s="121">
        <v>60</v>
      </c>
      <c r="I48" s="3"/>
      <c r="J48" s="3"/>
      <c r="K48" s="3"/>
      <c r="L48" s="3"/>
      <c r="M48" t="s">
        <v>3</v>
      </c>
      <c r="N48" s="121">
        <v>0</v>
      </c>
      <c r="O48" s="121">
        <v>93.6</v>
      </c>
      <c r="P48" s="121">
        <v>0</v>
      </c>
      <c r="Q48" s="122">
        <v>1321.57</v>
      </c>
      <c r="R48" s="122">
        <v>0</v>
      </c>
      <c r="S48" t="s">
        <v>1357</v>
      </c>
      <c r="T48" t="s">
        <v>1360</v>
      </c>
    </row>
    <row r="49" spans="2:20" hidden="1" x14ac:dyDescent="0.3">
      <c r="B49" t="s">
        <v>1318</v>
      </c>
      <c r="C49" s="3">
        <v>2020</v>
      </c>
      <c r="D49" s="3">
        <v>2</v>
      </c>
      <c r="E49" s="3" t="s">
        <v>36</v>
      </c>
      <c r="F49" s="3"/>
      <c r="G49" s="121">
        <v>60</v>
      </c>
      <c r="I49" s="3"/>
      <c r="J49" s="3"/>
      <c r="K49" s="3"/>
      <c r="L49" s="3"/>
      <c r="M49" t="s">
        <v>3</v>
      </c>
      <c r="N49" s="121">
        <v>0</v>
      </c>
      <c r="O49" s="121">
        <v>86.4</v>
      </c>
      <c r="P49" s="121">
        <v>0</v>
      </c>
      <c r="Q49" s="122">
        <v>1321.57</v>
      </c>
      <c r="R49" s="122">
        <v>0</v>
      </c>
      <c r="S49" t="s">
        <v>1357</v>
      </c>
      <c r="T49" t="s">
        <v>1360</v>
      </c>
    </row>
    <row r="50" spans="2:20" hidden="1" x14ac:dyDescent="0.3">
      <c r="B50" t="s">
        <v>1318</v>
      </c>
      <c r="C50" s="3">
        <v>2020</v>
      </c>
      <c r="D50" s="3">
        <v>3</v>
      </c>
      <c r="E50" s="3" t="s">
        <v>36</v>
      </c>
      <c r="F50" s="3"/>
      <c r="G50" s="121">
        <v>60</v>
      </c>
      <c r="I50" s="3"/>
      <c r="J50" s="3"/>
      <c r="K50" s="3"/>
      <c r="L50" s="3"/>
      <c r="M50" t="s">
        <v>3</v>
      </c>
      <c r="N50" s="121">
        <v>0</v>
      </c>
      <c r="O50" s="121">
        <v>100.8</v>
      </c>
      <c r="P50" s="121">
        <v>0</v>
      </c>
      <c r="Q50" s="122">
        <v>1321.57</v>
      </c>
      <c r="R50" s="122">
        <v>0</v>
      </c>
      <c r="S50" t="s">
        <v>1357</v>
      </c>
      <c r="T50" t="s">
        <v>1360</v>
      </c>
    </row>
    <row r="51" spans="2:20" hidden="1" x14ac:dyDescent="0.3">
      <c r="B51" t="s">
        <v>1318</v>
      </c>
      <c r="C51" s="3">
        <v>2020</v>
      </c>
      <c r="D51" s="3">
        <v>4</v>
      </c>
      <c r="E51" s="3" t="s">
        <v>36</v>
      </c>
      <c r="F51" s="3"/>
      <c r="G51" s="121">
        <v>60</v>
      </c>
      <c r="I51" s="3"/>
      <c r="J51" s="3"/>
      <c r="K51" s="3"/>
      <c r="L51" s="3"/>
      <c r="M51" t="s">
        <v>3</v>
      </c>
      <c r="N51" s="121">
        <v>0</v>
      </c>
      <c r="O51" s="121">
        <v>93.6</v>
      </c>
      <c r="P51" s="121">
        <v>0</v>
      </c>
      <c r="Q51" s="122">
        <v>1468.41</v>
      </c>
      <c r="R51" s="122">
        <v>0</v>
      </c>
      <c r="S51" t="s">
        <v>1357</v>
      </c>
      <c r="T51" t="s">
        <v>1360</v>
      </c>
    </row>
    <row r="52" spans="2:20" hidden="1" x14ac:dyDescent="0.3">
      <c r="B52" t="s">
        <v>1318</v>
      </c>
      <c r="C52" s="3">
        <v>2020</v>
      </c>
      <c r="D52" s="3">
        <v>5</v>
      </c>
      <c r="E52" s="3" t="s">
        <v>36</v>
      </c>
      <c r="F52" s="3"/>
      <c r="G52" s="121">
        <v>60</v>
      </c>
      <c r="I52" s="3"/>
      <c r="J52" s="3"/>
      <c r="K52" s="3"/>
      <c r="L52" s="3"/>
      <c r="M52" t="s">
        <v>3</v>
      </c>
      <c r="N52" s="121">
        <v>0</v>
      </c>
      <c r="O52" s="121">
        <v>86.4</v>
      </c>
      <c r="P52" s="121">
        <v>0</v>
      </c>
      <c r="Q52" s="122">
        <v>1563.54</v>
      </c>
      <c r="R52" s="122">
        <v>0</v>
      </c>
      <c r="S52" t="s">
        <v>1357</v>
      </c>
      <c r="T52" t="s">
        <v>1360</v>
      </c>
    </row>
    <row r="53" spans="2:20" hidden="1" x14ac:dyDescent="0.3">
      <c r="B53" t="s">
        <v>1318</v>
      </c>
      <c r="C53" s="3">
        <v>2020</v>
      </c>
      <c r="D53" s="3">
        <v>6</v>
      </c>
      <c r="E53" s="3" t="s">
        <v>36</v>
      </c>
      <c r="F53" s="3"/>
      <c r="G53" s="121">
        <v>60</v>
      </c>
      <c r="I53" s="3"/>
      <c r="J53" s="3"/>
      <c r="K53" s="3"/>
      <c r="L53" s="3"/>
      <c r="M53" t="s">
        <v>3</v>
      </c>
      <c r="N53" s="121">
        <v>0</v>
      </c>
      <c r="O53" s="121">
        <v>100.8</v>
      </c>
      <c r="P53" s="121">
        <v>0</v>
      </c>
      <c r="Q53" s="122">
        <v>1468.41</v>
      </c>
      <c r="R53" s="122">
        <v>0</v>
      </c>
      <c r="S53" t="s">
        <v>1357</v>
      </c>
      <c r="T53" t="s">
        <v>1360</v>
      </c>
    </row>
    <row r="54" spans="2:20" hidden="1" x14ac:dyDescent="0.3">
      <c r="B54" t="s">
        <v>1318</v>
      </c>
      <c r="C54" s="3">
        <v>2020</v>
      </c>
      <c r="D54" s="3">
        <v>7</v>
      </c>
      <c r="E54" s="3" t="s">
        <v>36</v>
      </c>
      <c r="F54" s="3"/>
      <c r="G54" s="121">
        <v>60</v>
      </c>
      <c r="I54" s="3"/>
      <c r="J54" s="3"/>
      <c r="K54" s="3"/>
      <c r="L54" s="3"/>
      <c r="M54" t="s">
        <v>3</v>
      </c>
      <c r="N54" s="121">
        <v>0</v>
      </c>
      <c r="O54" s="121">
        <v>93.6</v>
      </c>
      <c r="P54" s="121">
        <v>0</v>
      </c>
      <c r="Q54" s="122">
        <v>1468.41</v>
      </c>
      <c r="R54" s="122">
        <v>0</v>
      </c>
      <c r="S54" t="s">
        <v>1357</v>
      </c>
      <c r="T54" t="s">
        <v>1360</v>
      </c>
    </row>
    <row r="55" spans="2:20" hidden="1" x14ac:dyDescent="0.3">
      <c r="B55" t="s">
        <v>1318</v>
      </c>
      <c r="C55" s="3">
        <v>2020</v>
      </c>
      <c r="D55" s="3">
        <v>8</v>
      </c>
      <c r="E55" s="3" t="s">
        <v>36</v>
      </c>
      <c r="F55" s="3"/>
      <c r="G55" s="121">
        <v>60</v>
      </c>
      <c r="I55" s="3"/>
      <c r="J55" s="3"/>
      <c r="K55" s="3"/>
      <c r="L55" s="3"/>
      <c r="M55" t="s">
        <v>3</v>
      </c>
      <c r="N55" s="121">
        <v>0</v>
      </c>
      <c r="O55" s="121">
        <v>93.6</v>
      </c>
      <c r="P55" s="121">
        <v>0</v>
      </c>
      <c r="Q55" s="122">
        <v>1468.41</v>
      </c>
      <c r="R55" s="122">
        <v>0</v>
      </c>
      <c r="S55" t="s">
        <v>1357</v>
      </c>
      <c r="T55" t="s">
        <v>1360</v>
      </c>
    </row>
    <row r="56" spans="2:20" hidden="1" x14ac:dyDescent="0.3">
      <c r="B56" t="s">
        <v>1318</v>
      </c>
      <c r="C56" s="3">
        <v>2020</v>
      </c>
      <c r="D56" s="3">
        <v>9</v>
      </c>
      <c r="E56" s="3" t="s">
        <v>36</v>
      </c>
      <c r="F56" s="3"/>
      <c r="G56" s="121">
        <v>60</v>
      </c>
      <c r="I56" s="3"/>
      <c r="J56" s="3"/>
      <c r="K56" s="3"/>
      <c r="L56" s="3"/>
      <c r="M56" t="s">
        <v>3</v>
      </c>
      <c r="N56" s="121">
        <v>0</v>
      </c>
      <c r="O56" s="121">
        <v>93.6</v>
      </c>
      <c r="P56" s="121">
        <v>0</v>
      </c>
      <c r="Q56" s="122">
        <v>1468.41</v>
      </c>
      <c r="R56" s="122">
        <v>0</v>
      </c>
      <c r="S56" t="s">
        <v>1357</v>
      </c>
      <c r="T56" t="s">
        <v>1360</v>
      </c>
    </row>
    <row r="57" spans="2:20" hidden="1" x14ac:dyDescent="0.3">
      <c r="B57" t="s">
        <v>1318</v>
      </c>
      <c r="C57" s="3">
        <v>2020</v>
      </c>
      <c r="D57" s="3">
        <v>10</v>
      </c>
      <c r="E57" s="3" t="s">
        <v>36</v>
      </c>
      <c r="F57" s="3"/>
      <c r="G57" s="121">
        <v>60</v>
      </c>
      <c r="I57" s="3"/>
      <c r="J57" s="3"/>
      <c r="K57" s="3"/>
      <c r="L57" s="3"/>
      <c r="M57" t="s">
        <v>3</v>
      </c>
      <c r="N57" s="121">
        <v>0</v>
      </c>
      <c r="O57" s="121">
        <v>93.6</v>
      </c>
      <c r="P57" s="121">
        <v>0</v>
      </c>
      <c r="Q57" s="122">
        <v>1468.41</v>
      </c>
      <c r="R57" s="122">
        <v>0</v>
      </c>
      <c r="S57" t="s">
        <v>1357</v>
      </c>
      <c r="T57" t="s">
        <v>1360</v>
      </c>
    </row>
    <row r="58" spans="2:20" hidden="1" x14ac:dyDescent="0.3">
      <c r="B58" t="s">
        <v>1318</v>
      </c>
      <c r="C58" s="3">
        <v>2020</v>
      </c>
      <c r="D58" s="3">
        <v>11</v>
      </c>
      <c r="E58" s="3" t="s">
        <v>36</v>
      </c>
      <c r="F58" s="3"/>
      <c r="G58" s="121">
        <v>60</v>
      </c>
      <c r="I58" s="3"/>
      <c r="J58" s="3"/>
      <c r="K58" s="3"/>
      <c r="L58" s="3"/>
      <c r="M58" t="s">
        <v>3</v>
      </c>
      <c r="N58" s="121">
        <v>0</v>
      </c>
      <c r="O58" s="121">
        <v>93.6</v>
      </c>
      <c r="P58" s="121">
        <v>0</v>
      </c>
      <c r="Q58" s="122">
        <v>1468.41</v>
      </c>
      <c r="R58" s="122">
        <v>0</v>
      </c>
      <c r="S58" t="s">
        <v>1357</v>
      </c>
      <c r="T58" t="s">
        <v>1360</v>
      </c>
    </row>
    <row r="59" spans="2:20" hidden="1" x14ac:dyDescent="0.3">
      <c r="B59" t="s">
        <v>1318</v>
      </c>
      <c r="C59" s="3">
        <v>2020</v>
      </c>
      <c r="D59" s="3">
        <v>12</v>
      </c>
      <c r="E59" s="3" t="s">
        <v>36</v>
      </c>
      <c r="F59" s="3"/>
      <c r="G59" s="121">
        <v>60</v>
      </c>
      <c r="I59" s="3"/>
      <c r="J59" s="3"/>
      <c r="K59" s="3"/>
      <c r="L59" s="3"/>
      <c r="M59" t="s">
        <v>3</v>
      </c>
      <c r="N59" s="121">
        <v>0</v>
      </c>
      <c r="O59" s="121">
        <v>100.8</v>
      </c>
      <c r="P59" s="121">
        <v>0</v>
      </c>
      <c r="Q59" s="122">
        <v>1512.82</v>
      </c>
      <c r="R59" s="122">
        <v>0</v>
      </c>
      <c r="S59" t="s">
        <v>1357</v>
      </c>
      <c r="T59" t="s">
        <v>1360</v>
      </c>
    </row>
    <row r="60" spans="2:20" hidden="1" x14ac:dyDescent="0.3">
      <c r="B60" t="s">
        <v>1308</v>
      </c>
      <c r="C60" s="3">
        <v>2020</v>
      </c>
      <c r="D60" s="3">
        <v>1</v>
      </c>
      <c r="E60" s="3" t="s">
        <v>42</v>
      </c>
      <c r="F60" s="3"/>
      <c r="G60" s="121">
        <v>100</v>
      </c>
      <c r="I60" s="3"/>
      <c r="J60" s="3"/>
      <c r="K60" s="3"/>
      <c r="L60" s="3"/>
      <c r="M60" t="s">
        <v>3</v>
      </c>
      <c r="N60" s="121">
        <v>0</v>
      </c>
      <c r="O60" s="121">
        <v>165.6</v>
      </c>
      <c r="P60" s="121">
        <v>0</v>
      </c>
      <c r="Q60" s="122">
        <v>6589.99</v>
      </c>
      <c r="R60" s="122">
        <v>0</v>
      </c>
      <c r="S60" t="s">
        <v>1357</v>
      </c>
      <c r="T60" t="s">
        <v>1362</v>
      </c>
    </row>
    <row r="61" spans="2:20" hidden="1" x14ac:dyDescent="0.3">
      <c r="B61" t="s">
        <v>1308</v>
      </c>
      <c r="C61" s="3">
        <v>2020</v>
      </c>
      <c r="D61" s="3">
        <v>2</v>
      </c>
      <c r="E61" s="3" t="s">
        <v>42</v>
      </c>
      <c r="F61" s="3"/>
      <c r="G61" s="121">
        <v>100</v>
      </c>
      <c r="I61" s="3"/>
      <c r="J61" s="3"/>
      <c r="K61" s="3"/>
      <c r="L61" s="3"/>
      <c r="M61" t="s">
        <v>3</v>
      </c>
      <c r="N61" s="121">
        <v>0</v>
      </c>
      <c r="O61" s="121">
        <v>144</v>
      </c>
      <c r="P61" s="121">
        <v>0</v>
      </c>
      <c r="Q61" s="122">
        <v>6589.99</v>
      </c>
      <c r="R61" s="122">
        <v>0</v>
      </c>
      <c r="S61" t="s">
        <v>1357</v>
      </c>
      <c r="T61" t="s">
        <v>1362</v>
      </c>
    </row>
    <row r="62" spans="2:20" hidden="1" x14ac:dyDescent="0.3">
      <c r="B62" t="s">
        <v>1308</v>
      </c>
      <c r="C62" s="3">
        <v>2020</v>
      </c>
      <c r="D62" s="3">
        <v>3</v>
      </c>
      <c r="E62" s="3" t="s">
        <v>42</v>
      </c>
      <c r="F62" s="3"/>
      <c r="G62" s="121">
        <v>100</v>
      </c>
      <c r="I62" s="3"/>
      <c r="J62" s="3"/>
      <c r="K62" s="3"/>
      <c r="L62" s="3"/>
      <c r="M62" t="s">
        <v>3</v>
      </c>
      <c r="N62" s="121">
        <v>0</v>
      </c>
      <c r="O62" s="121">
        <v>158.4</v>
      </c>
      <c r="P62" s="121">
        <v>0</v>
      </c>
      <c r="Q62" s="122">
        <v>6589.99</v>
      </c>
      <c r="R62" s="122">
        <v>0</v>
      </c>
      <c r="S62" t="s">
        <v>1357</v>
      </c>
      <c r="T62" t="s">
        <v>1362</v>
      </c>
    </row>
    <row r="63" spans="2:20" hidden="1" x14ac:dyDescent="0.3">
      <c r="B63" t="s">
        <v>1308</v>
      </c>
      <c r="C63" s="3">
        <v>2020</v>
      </c>
      <c r="D63" s="3">
        <v>4</v>
      </c>
      <c r="E63" s="3" t="s">
        <v>42</v>
      </c>
      <c r="F63" s="3"/>
      <c r="G63" s="121">
        <v>100</v>
      </c>
      <c r="I63" s="3"/>
      <c r="J63" s="3"/>
      <c r="K63" s="3"/>
      <c r="L63" s="3"/>
      <c r="M63" t="s">
        <v>3</v>
      </c>
      <c r="N63" s="121">
        <v>0</v>
      </c>
      <c r="O63" s="121">
        <v>158.4</v>
      </c>
      <c r="P63" s="121">
        <v>0</v>
      </c>
      <c r="Q63" s="122">
        <v>7227.94</v>
      </c>
      <c r="R63" s="122">
        <v>0</v>
      </c>
      <c r="S63" t="s">
        <v>1357</v>
      </c>
      <c r="T63" t="s">
        <v>1362</v>
      </c>
    </row>
    <row r="64" spans="2:20" hidden="1" x14ac:dyDescent="0.3">
      <c r="B64" t="s">
        <v>1308</v>
      </c>
      <c r="C64" s="3">
        <v>2020</v>
      </c>
      <c r="D64" s="3">
        <v>5</v>
      </c>
      <c r="E64" s="3" t="s">
        <v>42</v>
      </c>
      <c r="F64" s="3"/>
      <c r="G64" s="121">
        <v>100</v>
      </c>
      <c r="I64" s="3"/>
      <c r="J64" s="3"/>
      <c r="K64" s="3"/>
      <c r="L64" s="3"/>
      <c r="M64" t="s">
        <v>3</v>
      </c>
      <c r="N64" s="121">
        <v>0</v>
      </c>
      <c r="O64" s="121">
        <v>151.19999999999999</v>
      </c>
      <c r="P64" s="121">
        <v>0</v>
      </c>
      <c r="Q64" s="122">
        <v>7227.94</v>
      </c>
      <c r="R64" s="122">
        <v>0</v>
      </c>
      <c r="S64" t="s">
        <v>1357</v>
      </c>
      <c r="T64" t="s">
        <v>1362</v>
      </c>
    </row>
    <row r="65" spans="2:20" hidden="1" x14ac:dyDescent="0.3">
      <c r="B65" t="s">
        <v>1308</v>
      </c>
      <c r="C65" s="3">
        <v>2020</v>
      </c>
      <c r="D65" s="3">
        <v>6</v>
      </c>
      <c r="E65" s="3" t="s">
        <v>42</v>
      </c>
      <c r="F65" s="3"/>
      <c r="G65" s="121">
        <v>100</v>
      </c>
      <c r="I65" s="3"/>
      <c r="J65" s="3"/>
      <c r="K65" s="3"/>
      <c r="L65" s="3"/>
      <c r="M65" t="s">
        <v>3</v>
      </c>
      <c r="N65" s="121">
        <v>0</v>
      </c>
      <c r="O65" s="121">
        <v>158.4</v>
      </c>
      <c r="P65" s="121">
        <v>0</v>
      </c>
      <c r="Q65" s="122">
        <v>7227.94</v>
      </c>
      <c r="R65" s="122">
        <v>0</v>
      </c>
      <c r="S65" t="s">
        <v>1357</v>
      </c>
      <c r="T65" t="s">
        <v>1362</v>
      </c>
    </row>
    <row r="66" spans="2:20" hidden="1" x14ac:dyDescent="0.3">
      <c r="B66" t="s">
        <v>1308</v>
      </c>
      <c r="C66" s="3">
        <v>2020</v>
      </c>
      <c r="D66" s="3">
        <v>7</v>
      </c>
      <c r="E66" s="3" t="s">
        <v>42</v>
      </c>
      <c r="F66" s="3"/>
      <c r="G66" s="121">
        <v>100</v>
      </c>
      <c r="I66" s="3"/>
      <c r="J66" s="3"/>
      <c r="K66" s="3"/>
      <c r="L66" s="3"/>
      <c r="M66" t="s">
        <v>3</v>
      </c>
      <c r="N66" s="121">
        <v>0</v>
      </c>
      <c r="O66" s="121">
        <v>165.6</v>
      </c>
      <c r="P66" s="121">
        <v>0</v>
      </c>
      <c r="Q66" s="122">
        <v>7227.94</v>
      </c>
      <c r="R66" s="122">
        <v>0</v>
      </c>
      <c r="S66" t="s">
        <v>1357</v>
      </c>
      <c r="T66" t="s">
        <v>1362</v>
      </c>
    </row>
    <row r="67" spans="2:20" hidden="1" x14ac:dyDescent="0.3">
      <c r="B67" t="s">
        <v>1308</v>
      </c>
      <c r="C67" s="3">
        <v>2020</v>
      </c>
      <c r="D67" s="3">
        <v>8</v>
      </c>
      <c r="E67" s="3" t="s">
        <v>42</v>
      </c>
      <c r="F67" s="3"/>
      <c r="G67" s="121">
        <v>100</v>
      </c>
      <c r="I67" s="3"/>
      <c r="J67" s="3"/>
      <c r="K67" s="3"/>
      <c r="L67" s="3"/>
      <c r="M67" t="s">
        <v>3</v>
      </c>
      <c r="N67" s="121">
        <v>0</v>
      </c>
      <c r="O67" s="121">
        <v>151.19999999999999</v>
      </c>
      <c r="P67" s="121">
        <v>0</v>
      </c>
      <c r="Q67" s="122">
        <v>7227.94</v>
      </c>
      <c r="R67" s="122">
        <v>0</v>
      </c>
      <c r="S67" t="s">
        <v>1357</v>
      </c>
      <c r="T67" t="s">
        <v>1362</v>
      </c>
    </row>
    <row r="68" spans="2:20" hidden="1" x14ac:dyDescent="0.3">
      <c r="B68" t="s">
        <v>1308</v>
      </c>
      <c r="C68" s="3">
        <v>2020</v>
      </c>
      <c r="D68" s="3">
        <v>9</v>
      </c>
      <c r="E68" s="3" t="s">
        <v>42</v>
      </c>
      <c r="F68" s="3"/>
      <c r="G68" s="121">
        <v>100</v>
      </c>
      <c r="I68" s="3"/>
      <c r="J68" s="3"/>
      <c r="K68" s="3"/>
      <c r="L68" s="3"/>
      <c r="M68" t="s">
        <v>3</v>
      </c>
      <c r="N68" s="121">
        <v>0</v>
      </c>
      <c r="O68" s="121">
        <v>158.4</v>
      </c>
      <c r="P68" s="121">
        <v>0</v>
      </c>
      <c r="Q68" s="122">
        <v>7227.94</v>
      </c>
      <c r="R68" s="122">
        <v>0</v>
      </c>
      <c r="S68" t="s">
        <v>1357</v>
      </c>
      <c r="T68" t="s">
        <v>1362</v>
      </c>
    </row>
    <row r="69" spans="2:20" hidden="1" x14ac:dyDescent="0.3">
      <c r="B69" t="s">
        <v>1308</v>
      </c>
      <c r="C69" s="3">
        <v>2020</v>
      </c>
      <c r="D69" s="3">
        <v>10</v>
      </c>
      <c r="E69" s="3" t="s">
        <v>42</v>
      </c>
      <c r="F69" s="3"/>
      <c r="G69" s="121">
        <v>100</v>
      </c>
      <c r="I69" s="3"/>
      <c r="J69" s="3"/>
      <c r="K69" s="3"/>
      <c r="L69" s="3"/>
      <c r="M69" t="s">
        <v>3</v>
      </c>
      <c r="N69" s="121">
        <v>0</v>
      </c>
      <c r="O69" s="121">
        <v>158.4</v>
      </c>
      <c r="P69" s="121">
        <v>0</v>
      </c>
      <c r="Q69" s="122">
        <v>7227.94</v>
      </c>
      <c r="R69" s="122">
        <v>0</v>
      </c>
      <c r="S69" t="s">
        <v>1357</v>
      </c>
      <c r="T69" t="s">
        <v>1362</v>
      </c>
    </row>
    <row r="70" spans="2:20" hidden="1" x14ac:dyDescent="0.3">
      <c r="B70" t="s">
        <v>1308</v>
      </c>
      <c r="C70" s="3">
        <v>2020</v>
      </c>
      <c r="D70" s="3">
        <v>11</v>
      </c>
      <c r="E70" s="3" t="s">
        <v>42</v>
      </c>
      <c r="F70" s="3"/>
      <c r="G70" s="121">
        <v>100</v>
      </c>
      <c r="I70" s="3"/>
      <c r="J70" s="3"/>
      <c r="K70" s="3"/>
      <c r="L70" s="3"/>
      <c r="M70" t="s">
        <v>3</v>
      </c>
      <c r="N70" s="121">
        <v>0</v>
      </c>
      <c r="O70" s="121">
        <v>151.19999999999999</v>
      </c>
      <c r="P70" s="121">
        <v>0</v>
      </c>
      <c r="Q70" s="122">
        <v>7227.94</v>
      </c>
      <c r="R70" s="122">
        <v>0</v>
      </c>
      <c r="S70" t="s">
        <v>1357</v>
      </c>
      <c r="T70" t="s">
        <v>1362</v>
      </c>
    </row>
    <row r="71" spans="2:20" hidden="1" x14ac:dyDescent="0.3">
      <c r="B71" t="s">
        <v>1308</v>
      </c>
      <c r="C71" s="3">
        <v>2020</v>
      </c>
      <c r="D71" s="3">
        <v>12</v>
      </c>
      <c r="E71" s="3" t="s">
        <v>42</v>
      </c>
      <c r="F71" s="3"/>
      <c r="G71" s="121">
        <v>100</v>
      </c>
      <c r="I71" s="3"/>
      <c r="J71" s="3"/>
      <c r="K71" s="3"/>
      <c r="L71" s="3"/>
      <c r="M71" t="s">
        <v>3</v>
      </c>
      <c r="N71" s="121">
        <v>0</v>
      </c>
      <c r="O71" s="121">
        <v>165.6</v>
      </c>
      <c r="P71" s="121">
        <v>0</v>
      </c>
      <c r="Q71" s="122">
        <v>7227.94</v>
      </c>
      <c r="R71" s="122">
        <v>0</v>
      </c>
      <c r="S71" t="s">
        <v>1357</v>
      </c>
      <c r="T71" t="s">
        <v>1362</v>
      </c>
    </row>
    <row r="72" spans="2:20" hidden="1" x14ac:dyDescent="0.3">
      <c r="B72" t="s">
        <v>1309</v>
      </c>
      <c r="C72" s="3">
        <v>2020</v>
      </c>
      <c r="D72" s="3">
        <v>1</v>
      </c>
      <c r="E72" s="3" t="s">
        <v>47</v>
      </c>
      <c r="F72" s="3"/>
      <c r="G72" s="121">
        <v>55.56</v>
      </c>
      <c r="I72" s="3"/>
      <c r="J72" s="3"/>
      <c r="K72" s="3"/>
      <c r="L72" s="3"/>
      <c r="M72" t="s">
        <v>3</v>
      </c>
      <c r="N72" s="121">
        <v>0</v>
      </c>
      <c r="O72" s="121">
        <v>92</v>
      </c>
      <c r="P72" s="121">
        <v>0</v>
      </c>
      <c r="Q72" s="122">
        <v>1440.92</v>
      </c>
      <c r="R72" s="122">
        <v>0</v>
      </c>
      <c r="S72" t="s">
        <v>1359</v>
      </c>
      <c r="T72" t="s">
        <v>1358</v>
      </c>
    </row>
    <row r="73" spans="2:20" hidden="1" x14ac:dyDescent="0.3">
      <c r="B73" t="s">
        <v>1309</v>
      </c>
      <c r="C73" s="3">
        <v>2020</v>
      </c>
      <c r="D73" s="3">
        <v>2</v>
      </c>
      <c r="E73" s="3" t="s">
        <v>47</v>
      </c>
      <c r="F73" s="3"/>
      <c r="G73" s="121">
        <v>55.56</v>
      </c>
      <c r="I73" s="3"/>
      <c r="J73" s="3"/>
      <c r="K73" s="3"/>
      <c r="L73" s="3"/>
      <c r="M73" t="s">
        <v>3</v>
      </c>
      <c r="N73" s="121">
        <v>0</v>
      </c>
      <c r="O73" s="121">
        <v>80</v>
      </c>
      <c r="P73" s="121">
        <v>0</v>
      </c>
      <c r="Q73" s="122">
        <v>1440.92</v>
      </c>
      <c r="R73" s="122">
        <v>0</v>
      </c>
      <c r="S73" t="s">
        <v>1359</v>
      </c>
      <c r="T73" t="s">
        <v>1358</v>
      </c>
    </row>
    <row r="74" spans="2:20" hidden="1" x14ac:dyDescent="0.3">
      <c r="B74" t="s">
        <v>1309</v>
      </c>
      <c r="C74" s="3">
        <v>2020</v>
      </c>
      <c r="D74" s="3">
        <v>3</v>
      </c>
      <c r="E74" s="3" t="s">
        <v>47</v>
      </c>
      <c r="F74" s="3"/>
      <c r="G74" s="121">
        <v>55.56</v>
      </c>
      <c r="I74" s="3"/>
      <c r="J74" s="3"/>
      <c r="K74" s="3"/>
      <c r="L74" s="3"/>
      <c r="M74" t="s">
        <v>3</v>
      </c>
      <c r="N74" s="121">
        <v>0</v>
      </c>
      <c r="O74" s="121">
        <v>88</v>
      </c>
      <c r="P74" s="121">
        <v>0</v>
      </c>
      <c r="Q74" s="122">
        <v>1440.92</v>
      </c>
      <c r="R74" s="122">
        <v>0</v>
      </c>
      <c r="S74" t="s">
        <v>1359</v>
      </c>
      <c r="T74" t="s">
        <v>1358</v>
      </c>
    </row>
    <row r="75" spans="2:20" hidden="1" x14ac:dyDescent="0.3">
      <c r="B75" t="s">
        <v>1309</v>
      </c>
      <c r="C75" s="3">
        <v>2020</v>
      </c>
      <c r="D75" s="3">
        <v>4</v>
      </c>
      <c r="E75" s="3" t="s">
        <v>47</v>
      </c>
      <c r="F75" s="3"/>
      <c r="G75" s="121">
        <v>55.56</v>
      </c>
      <c r="I75" s="3"/>
      <c r="J75" s="3"/>
      <c r="K75" s="3"/>
      <c r="L75" s="3"/>
      <c r="M75" t="s">
        <v>3</v>
      </c>
      <c r="N75" s="121">
        <v>0</v>
      </c>
      <c r="O75" s="121">
        <v>88</v>
      </c>
      <c r="P75" s="121">
        <v>0</v>
      </c>
      <c r="Q75" s="122">
        <v>1601.16</v>
      </c>
      <c r="R75" s="122">
        <v>0</v>
      </c>
      <c r="S75" t="s">
        <v>1359</v>
      </c>
      <c r="T75" t="s">
        <v>1358</v>
      </c>
    </row>
    <row r="76" spans="2:20" hidden="1" x14ac:dyDescent="0.3">
      <c r="B76" t="s">
        <v>1309</v>
      </c>
      <c r="C76" s="3">
        <v>2020</v>
      </c>
      <c r="D76" s="3">
        <v>5</v>
      </c>
      <c r="E76" s="3" t="s">
        <v>47</v>
      </c>
      <c r="F76" s="3"/>
      <c r="G76" s="121">
        <v>55.56</v>
      </c>
      <c r="I76" s="3"/>
      <c r="J76" s="3"/>
      <c r="K76" s="3"/>
      <c r="L76" s="3"/>
      <c r="M76" t="s">
        <v>3</v>
      </c>
      <c r="N76" s="121">
        <v>0</v>
      </c>
      <c r="O76" s="121">
        <v>84</v>
      </c>
      <c r="P76" s="121">
        <v>0</v>
      </c>
      <c r="Q76" s="122">
        <v>1685.29</v>
      </c>
      <c r="R76" s="122">
        <v>0</v>
      </c>
      <c r="S76" t="s">
        <v>1359</v>
      </c>
      <c r="T76" t="s">
        <v>1358</v>
      </c>
    </row>
    <row r="77" spans="2:20" hidden="1" x14ac:dyDescent="0.3">
      <c r="B77" t="s">
        <v>1309</v>
      </c>
      <c r="C77" s="3">
        <v>2020</v>
      </c>
      <c r="D77" s="3">
        <v>6</v>
      </c>
      <c r="E77" s="3" t="s">
        <v>47</v>
      </c>
      <c r="F77" s="3"/>
      <c r="G77" s="121">
        <v>55.56</v>
      </c>
      <c r="I77" s="3"/>
      <c r="J77" s="3"/>
      <c r="K77" s="3"/>
      <c r="L77" s="3"/>
      <c r="M77" t="s">
        <v>3</v>
      </c>
      <c r="N77" s="121">
        <v>0</v>
      </c>
      <c r="O77" s="121">
        <v>88</v>
      </c>
      <c r="P77" s="121">
        <v>0</v>
      </c>
      <c r="Q77" s="122">
        <v>1601.16</v>
      </c>
      <c r="R77" s="122">
        <v>0</v>
      </c>
      <c r="S77" t="s">
        <v>1361</v>
      </c>
      <c r="T77" t="s">
        <v>1356</v>
      </c>
    </row>
    <row r="78" spans="2:20" hidden="1" x14ac:dyDescent="0.3">
      <c r="B78" t="s">
        <v>1309</v>
      </c>
      <c r="C78" s="3">
        <v>2020</v>
      </c>
      <c r="D78" s="3">
        <v>7</v>
      </c>
      <c r="E78" s="3" t="s">
        <v>47</v>
      </c>
      <c r="F78" s="3"/>
      <c r="G78" s="121">
        <v>55.56</v>
      </c>
      <c r="I78" s="3"/>
      <c r="J78" s="3"/>
      <c r="K78" s="3"/>
      <c r="L78" s="3"/>
      <c r="M78" t="s">
        <v>3</v>
      </c>
      <c r="N78" s="121">
        <v>0</v>
      </c>
      <c r="O78" s="121">
        <v>92</v>
      </c>
      <c r="P78" s="121">
        <v>0</v>
      </c>
      <c r="Q78" s="122">
        <v>1601.16</v>
      </c>
      <c r="R78" s="122">
        <v>0</v>
      </c>
      <c r="S78" t="s">
        <v>1361</v>
      </c>
      <c r="T78" t="s">
        <v>1356</v>
      </c>
    </row>
    <row r="79" spans="2:20" hidden="1" x14ac:dyDescent="0.3">
      <c r="B79" t="s">
        <v>1309</v>
      </c>
      <c r="C79" s="3">
        <v>2020</v>
      </c>
      <c r="D79" s="3">
        <v>8</v>
      </c>
      <c r="E79" s="3" t="s">
        <v>47</v>
      </c>
      <c r="F79" s="3"/>
      <c r="G79" s="121">
        <v>55.56</v>
      </c>
      <c r="I79" s="3"/>
      <c r="J79" s="3"/>
      <c r="K79" s="3"/>
      <c r="L79" s="3"/>
      <c r="M79" t="s">
        <v>3</v>
      </c>
      <c r="N79" s="121">
        <v>0</v>
      </c>
      <c r="O79" s="121">
        <v>84</v>
      </c>
      <c r="P79" s="121">
        <v>0</v>
      </c>
      <c r="Q79" s="122">
        <v>1627.34</v>
      </c>
      <c r="R79" s="122">
        <v>0</v>
      </c>
      <c r="S79" t="s">
        <v>1361</v>
      </c>
      <c r="T79" t="s">
        <v>1356</v>
      </c>
    </row>
    <row r="80" spans="2:20" hidden="1" x14ac:dyDescent="0.3">
      <c r="B80" t="s">
        <v>1309</v>
      </c>
      <c r="C80" s="3">
        <v>2020</v>
      </c>
      <c r="D80" s="3">
        <v>9</v>
      </c>
      <c r="E80" s="3" t="s">
        <v>47</v>
      </c>
      <c r="F80" s="3"/>
      <c r="G80" s="121">
        <v>55.56</v>
      </c>
      <c r="I80" s="3"/>
      <c r="J80" s="3"/>
      <c r="K80" s="3"/>
      <c r="L80" s="3"/>
      <c r="M80" t="s">
        <v>3</v>
      </c>
      <c r="N80" s="121">
        <v>0</v>
      </c>
      <c r="O80" s="121">
        <v>88</v>
      </c>
      <c r="P80" s="121">
        <v>0</v>
      </c>
      <c r="Q80" s="122">
        <v>1627.34</v>
      </c>
      <c r="R80" s="122">
        <v>0</v>
      </c>
      <c r="S80" t="s">
        <v>1361</v>
      </c>
      <c r="T80" t="s">
        <v>1356</v>
      </c>
    </row>
    <row r="81" spans="2:20" hidden="1" x14ac:dyDescent="0.3">
      <c r="B81" t="s">
        <v>1309</v>
      </c>
      <c r="C81" s="3">
        <v>2020</v>
      </c>
      <c r="D81" s="3">
        <v>10</v>
      </c>
      <c r="E81" s="3" t="s">
        <v>47</v>
      </c>
      <c r="F81" s="3"/>
      <c r="G81" s="121">
        <v>55.56</v>
      </c>
      <c r="I81" s="3"/>
      <c r="J81" s="3"/>
      <c r="K81" s="3"/>
      <c r="L81" s="3"/>
      <c r="M81" t="s">
        <v>3</v>
      </c>
      <c r="N81" s="121">
        <v>0</v>
      </c>
      <c r="O81" s="121">
        <v>88</v>
      </c>
      <c r="P81" s="121">
        <v>0</v>
      </c>
      <c r="Q81" s="122">
        <v>1627.34</v>
      </c>
      <c r="R81" s="122">
        <v>0</v>
      </c>
      <c r="S81" t="s">
        <v>1361</v>
      </c>
      <c r="T81" t="s">
        <v>1356</v>
      </c>
    </row>
    <row r="82" spans="2:20" hidden="1" x14ac:dyDescent="0.3">
      <c r="B82" t="s">
        <v>1309</v>
      </c>
      <c r="C82" s="3">
        <v>2020</v>
      </c>
      <c r="D82" s="3">
        <v>11</v>
      </c>
      <c r="E82" s="3" t="s">
        <v>47</v>
      </c>
      <c r="F82" s="3"/>
      <c r="G82" s="121">
        <v>55.56</v>
      </c>
      <c r="I82" s="3"/>
      <c r="J82" s="3"/>
      <c r="K82" s="3"/>
      <c r="L82" s="3"/>
      <c r="M82" t="s">
        <v>3</v>
      </c>
      <c r="N82" s="121">
        <v>0</v>
      </c>
      <c r="O82" s="121">
        <v>84</v>
      </c>
      <c r="P82" s="121">
        <v>0</v>
      </c>
      <c r="Q82" s="122">
        <v>1627.34</v>
      </c>
      <c r="R82" s="122">
        <v>0</v>
      </c>
      <c r="S82" t="s">
        <v>1361</v>
      </c>
      <c r="T82" t="s">
        <v>1356</v>
      </c>
    </row>
    <row r="83" spans="2:20" hidden="1" x14ac:dyDescent="0.3">
      <c r="B83" t="s">
        <v>1309</v>
      </c>
      <c r="C83" s="3">
        <v>2020</v>
      </c>
      <c r="D83" s="3">
        <v>12</v>
      </c>
      <c r="E83" s="3" t="s">
        <v>47</v>
      </c>
      <c r="F83" s="3"/>
      <c r="G83" s="121">
        <v>55.56</v>
      </c>
      <c r="I83" s="3"/>
      <c r="J83" s="3"/>
      <c r="K83" s="3"/>
      <c r="L83" s="3"/>
      <c r="M83" t="s">
        <v>3</v>
      </c>
      <c r="N83" s="121">
        <v>0</v>
      </c>
      <c r="O83" s="121">
        <v>92</v>
      </c>
      <c r="P83" s="121">
        <v>0</v>
      </c>
      <c r="Q83" s="122">
        <v>1666.88</v>
      </c>
      <c r="R83" s="122">
        <v>0</v>
      </c>
      <c r="S83" t="s">
        <v>1361</v>
      </c>
      <c r="T83" t="s">
        <v>1356</v>
      </c>
    </row>
    <row r="84" spans="2:20" hidden="1" x14ac:dyDescent="0.3">
      <c r="B84" t="s">
        <v>1311</v>
      </c>
      <c r="C84" s="3">
        <v>2020</v>
      </c>
      <c r="D84" s="3">
        <v>1</v>
      </c>
      <c r="E84" s="3" t="s">
        <v>52</v>
      </c>
      <c r="F84" s="3"/>
      <c r="G84" s="121">
        <v>66.67</v>
      </c>
      <c r="I84" s="3"/>
      <c r="J84" s="3"/>
      <c r="K84" s="3"/>
      <c r="L84" s="3"/>
      <c r="M84" t="s">
        <v>3</v>
      </c>
      <c r="N84" s="121">
        <v>0</v>
      </c>
      <c r="O84" s="121">
        <v>108</v>
      </c>
      <c r="P84" s="121">
        <v>0</v>
      </c>
      <c r="Q84" s="122">
        <v>1992.59</v>
      </c>
      <c r="R84" s="122">
        <v>0</v>
      </c>
      <c r="S84" t="s">
        <v>1359</v>
      </c>
      <c r="T84" t="s">
        <v>1356</v>
      </c>
    </row>
    <row r="85" spans="2:20" hidden="1" x14ac:dyDescent="0.3">
      <c r="B85" t="s">
        <v>1311</v>
      </c>
      <c r="C85" s="3">
        <v>2020</v>
      </c>
      <c r="D85" s="3">
        <v>2</v>
      </c>
      <c r="E85" s="3" t="s">
        <v>52</v>
      </c>
      <c r="F85" s="3"/>
      <c r="G85" s="121">
        <v>66.67</v>
      </c>
      <c r="I85" s="3"/>
      <c r="J85" s="3"/>
      <c r="K85" s="3"/>
      <c r="L85" s="3"/>
      <c r="M85" t="s">
        <v>3</v>
      </c>
      <c r="N85" s="121">
        <v>0</v>
      </c>
      <c r="O85" s="121">
        <v>96</v>
      </c>
      <c r="P85" s="121">
        <v>0</v>
      </c>
      <c r="Q85" s="122">
        <v>1992.59</v>
      </c>
      <c r="R85" s="122">
        <v>0</v>
      </c>
      <c r="S85" t="s">
        <v>1359</v>
      </c>
      <c r="T85" t="s">
        <v>1356</v>
      </c>
    </row>
    <row r="86" spans="2:20" hidden="1" x14ac:dyDescent="0.3">
      <c r="B86" t="s">
        <v>1311</v>
      </c>
      <c r="C86" s="3">
        <v>2020</v>
      </c>
      <c r="D86" s="3">
        <v>3</v>
      </c>
      <c r="E86" s="3" t="s">
        <v>52</v>
      </c>
      <c r="F86" s="3"/>
      <c r="G86" s="121">
        <v>66.67</v>
      </c>
      <c r="H86" t="s">
        <v>1662</v>
      </c>
      <c r="I86" s="3" t="s">
        <v>1640</v>
      </c>
      <c r="J86" s="3" t="s">
        <v>1641</v>
      </c>
      <c r="K86" s="3">
        <v>100</v>
      </c>
      <c r="L86" s="3">
        <v>24</v>
      </c>
      <c r="M86" t="s">
        <v>1631</v>
      </c>
      <c r="N86" s="121">
        <v>84</v>
      </c>
      <c r="O86" s="121">
        <v>108</v>
      </c>
      <c r="P86" s="121">
        <v>77.78</v>
      </c>
      <c r="Q86" s="122">
        <v>1992.59</v>
      </c>
      <c r="R86" s="122">
        <v>1549.79</v>
      </c>
      <c r="S86" t="s">
        <v>1359</v>
      </c>
      <c r="T86" t="s">
        <v>1356</v>
      </c>
    </row>
    <row r="87" spans="2:20" hidden="1" x14ac:dyDescent="0.3">
      <c r="B87" t="s">
        <v>1311</v>
      </c>
      <c r="C87" s="3">
        <v>2020</v>
      </c>
      <c r="D87" s="3">
        <v>4</v>
      </c>
      <c r="E87" s="3" t="s">
        <v>52</v>
      </c>
      <c r="F87" s="3"/>
      <c r="G87" s="121">
        <v>66.67</v>
      </c>
      <c r="H87" t="s">
        <v>1662</v>
      </c>
      <c r="I87" s="3" t="s">
        <v>1640</v>
      </c>
      <c r="J87" s="3" t="s">
        <v>1641</v>
      </c>
      <c r="K87" s="3">
        <v>100</v>
      </c>
      <c r="L87" s="3">
        <v>54</v>
      </c>
      <c r="M87" t="s">
        <v>1633</v>
      </c>
      <c r="N87" s="121">
        <v>102</v>
      </c>
      <c r="O87" s="121">
        <v>102</v>
      </c>
      <c r="P87" s="121">
        <v>100</v>
      </c>
      <c r="Q87" s="122">
        <v>2312.5500000000002</v>
      </c>
      <c r="R87" s="122">
        <v>2312.5500000000002</v>
      </c>
      <c r="S87" t="s">
        <v>1359</v>
      </c>
      <c r="T87" t="s">
        <v>1356</v>
      </c>
    </row>
    <row r="88" spans="2:20" hidden="1" x14ac:dyDescent="0.3">
      <c r="B88" t="s">
        <v>1311</v>
      </c>
      <c r="C88" s="3">
        <v>2020</v>
      </c>
      <c r="D88" s="3">
        <v>5</v>
      </c>
      <c r="E88" s="3" t="s">
        <v>52</v>
      </c>
      <c r="F88" s="3"/>
      <c r="G88" s="121">
        <v>66.67</v>
      </c>
      <c r="H88" t="s">
        <v>1662</v>
      </c>
      <c r="I88" s="3" t="s">
        <v>1640</v>
      </c>
      <c r="J88" s="3" t="s">
        <v>1641</v>
      </c>
      <c r="K88" s="3">
        <v>100</v>
      </c>
      <c r="L88" s="3">
        <v>85</v>
      </c>
      <c r="M88" t="s">
        <v>1633</v>
      </c>
      <c r="N88" s="121">
        <v>102</v>
      </c>
      <c r="O88" s="121">
        <v>102</v>
      </c>
      <c r="P88" s="121">
        <v>100</v>
      </c>
      <c r="Q88" s="122">
        <v>2366.7399999999998</v>
      </c>
      <c r="R88" s="122">
        <v>2366.7399999999998</v>
      </c>
      <c r="S88" t="s">
        <v>1359</v>
      </c>
      <c r="T88" t="s">
        <v>1356</v>
      </c>
    </row>
    <row r="89" spans="2:20" hidden="1" x14ac:dyDescent="0.3">
      <c r="B89" t="s">
        <v>1311</v>
      </c>
      <c r="C89" s="3">
        <v>2020</v>
      </c>
      <c r="D89" s="3">
        <v>6</v>
      </c>
      <c r="E89" s="3" t="s">
        <v>52</v>
      </c>
      <c r="F89" s="3"/>
      <c r="G89" s="121">
        <v>66.67</v>
      </c>
      <c r="H89" t="s">
        <v>1662</v>
      </c>
      <c r="I89" s="3" t="s">
        <v>1640</v>
      </c>
      <c r="J89" s="3" t="s">
        <v>1641</v>
      </c>
      <c r="K89" s="3">
        <v>100</v>
      </c>
      <c r="L89" s="3">
        <v>115</v>
      </c>
      <c r="M89" t="s">
        <v>1633</v>
      </c>
      <c r="N89" s="121">
        <v>108</v>
      </c>
      <c r="O89" s="121">
        <v>108</v>
      </c>
      <c r="P89" s="121">
        <v>100</v>
      </c>
      <c r="Q89" s="122">
        <v>2248.89</v>
      </c>
      <c r="R89" s="122">
        <v>2248.89</v>
      </c>
      <c r="S89" t="s">
        <v>1359</v>
      </c>
      <c r="T89" t="s">
        <v>1356</v>
      </c>
    </row>
    <row r="90" spans="2:20" hidden="1" x14ac:dyDescent="0.3">
      <c r="B90" t="s">
        <v>1311</v>
      </c>
      <c r="C90" s="3">
        <v>2020</v>
      </c>
      <c r="D90" s="3">
        <v>7</v>
      </c>
      <c r="E90" s="3" t="s">
        <v>52</v>
      </c>
      <c r="F90" s="3"/>
      <c r="G90" s="121">
        <v>66.67</v>
      </c>
      <c r="H90" t="s">
        <v>1662</v>
      </c>
      <c r="I90" s="3" t="s">
        <v>1640</v>
      </c>
      <c r="J90" s="3" t="s">
        <v>1641</v>
      </c>
      <c r="K90" s="3">
        <v>100</v>
      </c>
      <c r="L90" s="3">
        <v>146</v>
      </c>
      <c r="M90" t="s">
        <v>1633</v>
      </c>
      <c r="N90" s="121">
        <v>108</v>
      </c>
      <c r="O90" s="121">
        <v>108</v>
      </c>
      <c r="P90" s="121">
        <v>100</v>
      </c>
      <c r="Q90" s="122">
        <v>2248.89</v>
      </c>
      <c r="R90" s="122">
        <v>2248.89</v>
      </c>
      <c r="S90" t="s">
        <v>1359</v>
      </c>
      <c r="T90" t="s">
        <v>1356</v>
      </c>
    </row>
    <row r="91" spans="2:20" hidden="1" x14ac:dyDescent="0.3">
      <c r="B91" t="s">
        <v>1311</v>
      </c>
      <c r="C91" s="3">
        <v>2020</v>
      </c>
      <c r="D91" s="3">
        <v>8</v>
      </c>
      <c r="E91" s="3" t="s">
        <v>52</v>
      </c>
      <c r="F91" s="3"/>
      <c r="G91" s="121">
        <v>66.67</v>
      </c>
      <c r="H91" t="s">
        <v>1662</v>
      </c>
      <c r="I91" s="3" t="s">
        <v>1640</v>
      </c>
      <c r="J91" s="3" t="s">
        <v>1641</v>
      </c>
      <c r="K91" s="3">
        <v>100</v>
      </c>
      <c r="L91" s="3">
        <v>177</v>
      </c>
      <c r="M91" t="s">
        <v>1633</v>
      </c>
      <c r="N91" s="121">
        <v>102</v>
      </c>
      <c r="O91" s="121">
        <v>102</v>
      </c>
      <c r="P91" s="121">
        <v>100</v>
      </c>
      <c r="Q91" s="122">
        <v>2248.89</v>
      </c>
      <c r="R91" s="122">
        <v>2248.89</v>
      </c>
      <c r="S91" t="s">
        <v>1359</v>
      </c>
      <c r="T91" t="s">
        <v>1356</v>
      </c>
    </row>
    <row r="92" spans="2:20" hidden="1" x14ac:dyDescent="0.3">
      <c r="B92" t="s">
        <v>1311</v>
      </c>
      <c r="C92" s="3">
        <v>2020</v>
      </c>
      <c r="D92" s="3">
        <v>9</v>
      </c>
      <c r="E92" s="3" t="s">
        <v>52</v>
      </c>
      <c r="F92" s="3"/>
      <c r="G92" s="121">
        <v>66.67</v>
      </c>
      <c r="H92" t="s">
        <v>1662</v>
      </c>
      <c r="I92" s="3" t="s">
        <v>1640</v>
      </c>
      <c r="J92" s="3" t="s">
        <v>1641</v>
      </c>
      <c r="K92" s="3">
        <v>100</v>
      </c>
      <c r="L92" s="3">
        <v>192</v>
      </c>
      <c r="M92" t="s">
        <v>1633</v>
      </c>
      <c r="N92" s="121">
        <v>54</v>
      </c>
      <c r="O92" s="121">
        <v>102</v>
      </c>
      <c r="P92" s="121">
        <v>52.94</v>
      </c>
      <c r="Q92" s="122">
        <v>2248.89</v>
      </c>
      <c r="R92" s="122">
        <v>1190.5899999999999</v>
      </c>
      <c r="S92" t="s">
        <v>1359</v>
      </c>
      <c r="T92" t="s">
        <v>1356</v>
      </c>
    </row>
    <row r="93" spans="2:20" hidden="1" x14ac:dyDescent="0.3">
      <c r="B93" t="s">
        <v>1311</v>
      </c>
      <c r="C93" s="3">
        <v>2020</v>
      </c>
      <c r="D93" s="3">
        <v>10</v>
      </c>
      <c r="E93" s="3" t="s">
        <v>52</v>
      </c>
      <c r="F93" s="3"/>
      <c r="G93" s="121">
        <v>66.67</v>
      </c>
      <c r="I93" s="3"/>
      <c r="J93" s="3"/>
      <c r="K93" s="3"/>
      <c r="L93" s="3"/>
      <c r="M93" t="s">
        <v>3</v>
      </c>
      <c r="N93" s="121">
        <v>0</v>
      </c>
      <c r="O93" s="121">
        <v>108</v>
      </c>
      <c r="P93" s="121">
        <v>0</v>
      </c>
      <c r="Q93" s="122">
        <v>2248.89</v>
      </c>
      <c r="R93" s="122">
        <v>0</v>
      </c>
      <c r="S93" t="s">
        <v>1359</v>
      </c>
      <c r="T93" t="s">
        <v>1356</v>
      </c>
    </row>
    <row r="94" spans="2:20" hidden="1" x14ac:dyDescent="0.3">
      <c r="B94" t="s">
        <v>1311</v>
      </c>
      <c r="C94" s="3">
        <v>2020</v>
      </c>
      <c r="D94" s="3">
        <v>11</v>
      </c>
      <c r="E94" s="3" t="s">
        <v>52</v>
      </c>
      <c r="F94" s="3"/>
      <c r="G94" s="121">
        <v>66.67</v>
      </c>
      <c r="H94" t="s">
        <v>1663</v>
      </c>
      <c r="I94" s="3" t="s">
        <v>1642</v>
      </c>
      <c r="J94" s="3" t="s">
        <v>1643</v>
      </c>
      <c r="K94" s="3">
        <v>100</v>
      </c>
      <c r="L94" s="3">
        <v>16</v>
      </c>
      <c r="M94" t="s">
        <v>1631</v>
      </c>
      <c r="N94" s="121">
        <v>54</v>
      </c>
      <c r="O94" s="121">
        <v>102</v>
      </c>
      <c r="P94" s="121">
        <v>52.94</v>
      </c>
      <c r="Q94" s="122">
        <v>2248.89</v>
      </c>
      <c r="R94" s="122">
        <v>1190.5899999999999</v>
      </c>
      <c r="S94" t="s">
        <v>1359</v>
      </c>
      <c r="T94" t="s">
        <v>1356</v>
      </c>
    </row>
    <row r="95" spans="2:20" hidden="1" x14ac:dyDescent="0.3">
      <c r="B95" t="s">
        <v>1311</v>
      </c>
      <c r="C95" s="3">
        <v>2020</v>
      </c>
      <c r="D95" s="3">
        <v>12</v>
      </c>
      <c r="E95" s="3" t="s">
        <v>52</v>
      </c>
      <c r="F95" s="3"/>
      <c r="G95" s="121">
        <v>66.67</v>
      </c>
      <c r="H95" t="s">
        <v>1663</v>
      </c>
      <c r="I95" s="3" t="s">
        <v>1642</v>
      </c>
      <c r="J95" s="3" t="s">
        <v>1643</v>
      </c>
      <c r="K95" s="3">
        <v>100</v>
      </c>
      <c r="L95" s="3">
        <v>36</v>
      </c>
      <c r="M95" t="s">
        <v>1631</v>
      </c>
      <c r="N95" s="121">
        <v>66</v>
      </c>
      <c r="O95" s="121">
        <v>108</v>
      </c>
      <c r="P95" s="121">
        <v>61.11</v>
      </c>
      <c r="Q95" s="122">
        <v>2304.0100000000002</v>
      </c>
      <c r="R95" s="122">
        <v>1408.01</v>
      </c>
      <c r="S95" t="s">
        <v>1359</v>
      </c>
      <c r="T95" t="s">
        <v>1356</v>
      </c>
    </row>
    <row r="96" spans="2:20" hidden="1" x14ac:dyDescent="0.3">
      <c r="B96" t="s">
        <v>1319</v>
      </c>
      <c r="C96" s="3">
        <v>2020</v>
      </c>
      <c r="D96" s="3">
        <v>1</v>
      </c>
      <c r="E96" s="3" t="s">
        <v>36</v>
      </c>
      <c r="F96" s="3"/>
      <c r="G96" s="121">
        <v>60</v>
      </c>
      <c r="I96" s="3"/>
      <c r="J96" s="3"/>
      <c r="K96" s="3"/>
      <c r="L96" s="3"/>
      <c r="M96" t="s">
        <v>3</v>
      </c>
      <c r="N96" s="121">
        <v>0</v>
      </c>
      <c r="O96" s="121">
        <v>100.8</v>
      </c>
      <c r="P96" s="121">
        <v>0</v>
      </c>
      <c r="Q96" s="122">
        <v>1949.51</v>
      </c>
      <c r="R96" s="122">
        <v>0</v>
      </c>
      <c r="S96" t="s">
        <v>1361</v>
      </c>
      <c r="T96" t="s">
        <v>1356</v>
      </c>
    </row>
    <row r="97" spans="2:20" hidden="1" x14ac:dyDescent="0.3">
      <c r="B97" t="s">
        <v>1319</v>
      </c>
      <c r="C97" s="3">
        <v>2020</v>
      </c>
      <c r="D97" s="3">
        <v>2</v>
      </c>
      <c r="E97" s="3" t="s">
        <v>36</v>
      </c>
      <c r="F97" s="3"/>
      <c r="G97" s="121">
        <v>60</v>
      </c>
      <c r="I97" s="3"/>
      <c r="J97" s="3"/>
      <c r="K97" s="3"/>
      <c r="L97" s="3"/>
      <c r="M97" t="s">
        <v>3</v>
      </c>
      <c r="N97" s="121">
        <v>0</v>
      </c>
      <c r="O97" s="121">
        <v>86.4</v>
      </c>
      <c r="P97" s="121">
        <v>0</v>
      </c>
      <c r="Q97" s="122">
        <v>1949.51</v>
      </c>
      <c r="R97" s="122">
        <v>0</v>
      </c>
      <c r="S97" t="s">
        <v>1361</v>
      </c>
      <c r="T97" t="s">
        <v>1356</v>
      </c>
    </row>
    <row r="98" spans="2:20" hidden="1" x14ac:dyDescent="0.3">
      <c r="B98" t="s">
        <v>1319</v>
      </c>
      <c r="C98" s="3">
        <v>2020</v>
      </c>
      <c r="D98" s="3">
        <v>3</v>
      </c>
      <c r="E98" s="3" t="s">
        <v>36</v>
      </c>
      <c r="F98" s="3"/>
      <c r="G98" s="121">
        <v>60</v>
      </c>
      <c r="I98" s="3"/>
      <c r="J98" s="3"/>
      <c r="K98" s="3"/>
      <c r="L98" s="3"/>
      <c r="M98" t="s">
        <v>3</v>
      </c>
      <c r="N98" s="121">
        <v>0</v>
      </c>
      <c r="O98" s="121">
        <v>93.6</v>
      </c>
      <c r="P98" s="121">
        <v>0</v>
      </c>
      <c r="Q98" s="122">
        <v>1949.51</v>
      </c>
      <c r="R98" s="122">
        <v>0</v>
      </c>
      <c r="S98" t="s">
        <v>1361</v>
      </c>
      <c r="T98" t="s">
        <v>1356</v>
      </c>
    </row>
    <row r="99" spans="2:20" hidden="1" x14ac:dyDescent="0.3">
      <c r="B99" t="s">
        <v>1319</v>
      </c>
      <c r="C99" s="3">
        <v>2020</v>
      </c>
      <c r="D99" s="3">
        <v>4</v>
      </c>
      <c r="E99" s="3" t="s">
        <v>36</v>
      </c>
      <c r="F99" s="3"/>
      <c r="G99" s="121">
        <v>60</v>
      </c>
      <c r="I99" s="3"/>
      <c r="J99" s="3"/>
      <c r="K99" s="3"/>
      <c r="L99" s="3"/>
      <c r="M99" t="s">
        <v>3</v>
      </c>
      <c r="N99" s="121">
        <v>0</v>
      </c>
      <c r="O99" s="121">
        <v>93.6</v>
      </c>
      <c r="P99" s="121">
        <v>0</v>
      </c>
      <c r="Q99" s="122">
        <v>2166.12</v>
      </c>
      <c r="R99" s="122">
        <v>0</v>
      </c>
      <c r="S99" t="s">
        <v>1361</v>
      </c>
      <c r="T99" t="s">
        <v>1356</v>
      </c>
    </row>
    <row r="100" spans="2:20" hidden="1" x14ac:dyDescent="0.3">
      <c r="B100" t="s">
        <v>1319</v>
      </c>
      <c r="C100" s="3">
        <v>2020</v>
      </c>
      <c r="D100" s="3">
        <v>5</v>
      </c>
      <c r="E100" s="3" t="s">
        <v>36</v>
      </c>
      <c r="F100" s="3"/>
      <c r="G100" s="121">
        <v>60</v>
      </c>
      <c r="I100" s="3"/>
      <c r="J100" s="3"/>
      <c r="K100" s="3"/>
      <c r="L100" s="3"/>
      <c r="M100" t="s">
        <v>3</v>
      </c>
      <c r="N100" s="121">
        <v>0</v>
      </c>
      <c r="O100" s="121">
        <v>93.6</v>
      </c>
      <c r="P100" s="121">
        <v>0</v>
      </c>
      <c r="Q100" s="122">
        <v>2306.42</v>
      </c>
      <c r="R100" s="122">
        <v>0</v>
      </c>
      <c r="S100" t="s">
        <v>1361</v>
      </c>
      <c r="T100" t="s">
        <v>1356</v>
      </c>
    </row>
    <row r="101" spans="2:20" hidden="1" x14ac:dyDescent="0.3">
      <c r="B101" t="s">
        <v>1319</v>
      </c>
      <c r="C101" s="3">
        <v>2020</v>
      </c>
      <c r="D101" s="3">
        <v>6</v>
      </c>
      <c r="E101" s="3" t="s">
        <v>36</v>
      </c>
      <c r="F101" s="3"/>
      <c r="G101" s="121">
        <v>60</v>
      </c>
      <c r="I101" s="3"/>
      <c r="J101" s="3"/>
      <c r="K101" s="3"/>
      <c r="L101" s="3"/>
      <c r="M101" t="s">
        <v>3</v>
      </c>
      <c r="N101" s="121">
        <v>0</v>
      </c>
      <c r="O101" s="121">
        <v>93.6</v>
      </c>
      <c r="P101" s="121">
        <v>0</v>
      </c>
      <c r="Q101" s="122">
        <v>2166.12</v>
      </c>
      <c r="R101" s="122">
        <v>0</v>
      </c>
      <c r="S101" t="s">
        <v>1361</v>
      </c>
      <c r="T101" t="s">
        <v>1356</v>
      </c>
    </row>
    <row r="102" spans="2:20" hidden="1" x14ac:dyDescent="0.3">
      <c r="B102" t="s">
        <v>1319</v>
      </c>
      <c r="C102" s="3">
        <v>2020</v>
      </c>
      <c r="D102" s="3">
        <v>7</v>
      </c>
      <c r="E102" s="3" t="s">
        <v>36</v>
      </c>
      <c r="F102" s="3"/>
      <c r="G102" s="121">
        <v>60</v>
      </c>
      <c r="I102" s="3"/>
      <c r="J102" s="3"/>
      <c r="K102" s="3"/>
      <c r="L102" s="3"/>
      <c r="M102" t="s">
        <v>3</v>
      </c>
      <c r="N102" s="121">
        <v>0</v>
      </c>
      <c r="O102" s="121">
        <v>100.8</v>
      </c>
      <c r="P102" s="121">
        <v>0</v>
      </c>
      <c r="Q102" s="122">
        <v>2166.12</v>
      </c>
      <c r="R102" s="122">
        <v>0</v>
      </c>
      <c r="S102" t="s">
        <v>1361</v>
      </c>
      <c r="T102" t="s">
        <v>1356</v>
      </c>
    </row>
    <row r="103" spans="2:20" hidden="1" x14ac:dyDescent="0.3">
      <c r="B103" t="s">
        <v>1319</v>
      </c>
      <c r="C103" s="3">
        <v>2020</v>
      </c>
      <c r="D103" s="3">
        <v>8</v>
      </c>
      <c r="E103" s="3" t="s">
        <v>36</v>
      </c>
      <c r="F103" s="3"/>
      <c r="G103" s="121">
        <v>60</v>
      </c>
      <c r="I103" s="3"/>
      <c r="J103" s="3"/>
      <c r="K103" s="3"/>
      <c r="L103" s="3"/>
      <c r="M103" t="s">
        <v>3</v>
      </c>
      <c r="N103" s="121">
        <v>0</v>
      </c>
      <c r="O103" s="121">
        <v>86.4</v>
      </c>
      <c r="P103" s="121">
        <v>0</v>
      </c>
      <c r="Q103" s="122">
        <v>2166.12</v>
      </c>
      <c r="R103" s="122">
        <v>0</v>
      </c>
      <c r="S103" t="s">
        <v>1361</v>
      </c>
      <c r="T103" t="s">
        <v>1356</v>
      </c>
    </row>
    <row r="104" spans="2:20" hidden="1" x14ac:dyDescent="0.3">
      <c r="B104" t="s">
        <v>1319</v>
      </c>
      <c r="C104" s="3">
        <v>2020</v>
      </c>
      <c r="D104" s="3">
        <v>9</v>
      </c>
      <c r="E104" s="3" t="s">
        <v>36</v>
      </c>
      <c r="F104" s="3"/>
      <c r="G104" s="121">
        <v>60</v>
      </c>
      <c r="I104" s="3"/>
      <c r="J104" s="3"/>
      <c r="K104" s="3"/>
      <c r="L104" s="3"/>
      <c r="M104" t="s">
        <v>3</v>
      </c>
      <c r="N104" s="121">
        <v>0</v>
      </c>
      <c r="O104" s="121">
        <v>100.8</v>
      </c>
      <c r="P104" s="121">
        <v>0</v>
      </c>
      <c r="Q104" s="122">
        <v>2166.12</v>
      </c>
      <c r="R104" s="122">
        <v>0</v>
      </c>
      <c r="S104" t="s">
        <v>1361</v>
      </c>
      <c r="T104" t="s">
        <v>1356</v>
      </c>
    </row>
    <row r="105" spans="2:20" hidden="1" x14ac:dyDescent="0.3">
      <c r="B105" t="s">
        <v>1319</v>
      </c>
      <c r="C105" s="3">
        <v>2020</v>
      </c>
      <c r="D105" s="3">
        <v>10</v>
      </c>
      <c r="E105" s="3" t="s">
        <v>36</v>
      </c>
      <c r="F105" s="3"/>
      <c r="G105" s="121">
        <v>60</v>
      </c>
      <c r="I105" s="3"/>
      <c r="J105" s="3"/>
      <c r="K105" s="3"/>
      <c r="L105" s="3"/>
      <c r="M105" t="s">
        <v>3</v>
      </c>
      <c r="N105" s="121">
        <v>0</v>
      </c>
      <c r="O105" s="121">
        <v>93.6</v>
      </c>
      <c r="P105" s="121">
        <v>0</v>
      </c>
      <c r="Q105" s="122">
        <v>2166.12</v>
      </c>
      <c r="R105" s="122">
        <v>0</v>
      </c>
      <c r="S105" t="s">
        <v>1361</v>
      </c>
      <c r="T105" t="s">
        <v>1356</v>
      </c>
    </row>
    <row r="106" spans="2:20" hidden="1" x14ac:dyDescent="0.3">
      <c r="B106" t="s">
        <v>1319</v>
      </c>
      <c r="C106" s="3">
        <v>2020</v>
      </c>
      <c r="D106" s="3">
        <v>11</v>
      </c>
      <c r="E106" s="3" t="s">
        <v>36</v>
      </c>
      <c r="F106" s="3"/>
      <c r="G106" s="121">
        <v>60</v>
      </c>
      <c r="I106" s="3"/>
      <c r="J106" s="3"/>
      <c r="K106" s="3"/>
      <c r="L106" s="3"/>
      <c r="M106" t="s">
        <v>3</v>
      </c>
      <c r="N106" s="121">
        <v>0</v>
      </c>
      <c r="O106" s="121">
        <v>86.4</v>
      </c>
      <c r="P106" s="121">
        <v>0</v>
      </c>
      <c r="Q106" s="122">
        <v>2166.12</v>
      </c>
      <c r="R106" s="122">
        <v>0</v>
      </c>
      <c r="S106" t="s">
        <v>1361</v>
      </c>
      <c r="T106" t="s">
        <v>1356</v>
      </c>
    </row>
    <row r="107" spans="2:20" hidden="1" x14ac:dyDescent="0.3">
      <c r="B107" t="s">
        <v>1319</v>
      </c>
      <c r="C107" s="3">
        <v>2020</v>
      </c>
      <c r="D107" s="3">
        <v>12</v>
      </c>
      <c r="E107" s="3" t="s">
        <v>36</v>
      </c>
      <c r="F107" s="3"/>
      <c r="G107" s="121">
        <v>60</v>
      </c>
      <c r="I107" s="3"/>
      <c r="J107" s="3"/>
      <c r="K107" s="3"/>
      <c r="L107" s="3"/>
      <c r="M107" t="s">
        <v>3</v>
      </c>
      <c r="N107" s="121">
        <v>0</v>
      </c>
      <c r="O107" s="121">
        <v>100.8</v>
      </c>
      <c r="P107" s="121">
        <v>0</v>
      </c>
      <c r="Q107" s="122">
        <v>2231.6</v>
      </c>
      <c r="R107" s="122">
        <v>0</v>
      </c>
      <c r="S107" t="s">
        <v>1361</v>
      </c>
      <c r="T107" t="s">
        <v>1356</v>
      </c>
    </row>
    <row r="108" spans="2:20" hidden="1" x14ac:dyDescent="0.3">
      <c r="B108" t="s">
        <v>1312</v>
      </c>
      <c r="C108" s="3">
        <v>2020</v>
      </c>
      <c r="D108" s="3">
        <v>1</v>
      </c>
      <c r="E108" s="3" t="s">
        <v>61</v>
      </c>
      <c r="F108" s="3"/>
      <c r="G108" s="121">
        <v>100</v>
      </c>
      <c r="I108" s="3"/>
      <c r="J108" s="3"/>
      <c r="K108" s="3"/>
      <c r="L108" s="3"/>
      <c r="M108" t="s">
        <v>3</v>
      </c>
      <c r="N108" s="121">
        <v>0</v>
      </c>
      <c r="O108" s="121">
        <v>165.6</v>
      </c>
      <c r="P108" s="121">
        <v>0</v>
      </c>
      <c r="Q108" s="122">
        <v>3380.7</v>
      </c>
      <c r="R108" s="122">
        <v>0</v>
      </c>
      <c r="S108" t="s">
        <v>1361</v>
      </c>
      <c r="T108" t="s">
        <v>1356</v>
      </c>
    </row>
    <row r="109" spans="2:20" hidden="1" x14ac:dyDescent="0.3">
      <c r="B109" t="s">
        <v>1312</v>
      </c>
      <c r="C109" s="3">
        <v>2020</v>
      </c>
      <c r="D109" s="3">
        <v>2</v>
      </c>
      <c r="E109" s="3" t="s">
        <v>61</v>
      </c>
      <c r="F109" s="3"/>
      <c r="G109" s="121">
        <v>100</v>
      </c>
      <c r="I109" s="3"/>
      <c r="J109" s="3"/>
      <c r="K109" s="3"/>
      <c r="L109" s="3"/>
      <c r="M109" t="s">
        <v>3</v>
      </c>
      <c r="N109" s="121">
        <v>0</v>
      </c>
      <c r="O109" s="121">
        <v>144</v>
      </c>
      <c r="P109" s="121">
        <v>0</v>
      </c>
      <c r="Q109" s="122">
        <v>3380.7</v>
      </c>
      <c r="R109" s="122">
        <v>0</v>
      </c>
      <c r="S109" t="s">
        <v>1361</v>
      </c>
      <c r="T109" t="s">
        <v>1356</v>
      </c>
    </row>
    <row r="110" spans="2:20" hidden="1" x14ac:dyDescent="0.3">
      <c r="B110" t="s">
        <v>1312</v>
      </c>
      <c r="C110" s="3">
        <v>2020</v>
      </c>
      <c r="D110" s="3">
        <v>3</v>
      </c>
      <c r="E110" s="3" t="s">
        <v>61</v>
      </c>
      <c r="F110" s="3"/>
      <c r="G110" s="121">
        <v>100</v>
      </c>
      <c r="I110" s="3"/>
      <c r="J110" s="3"/>
      <c r="K110" s="3"/>
      <c r="L110" s="3"/>
      <c r="M110" t="s">
        <v>3</v>
      </c>
      <c r="N110" s="121">
        <v>0</v>
      </c>
      <c r="O110" s="121">
        <v>158.4</v>
      </c>
      <c r="P110" s="121">
        <v>0</v>
      </c>
      <c r="Q110" s="122">
        <v>3380.7</v>
      </c>
      <c r="R110" s="122">
        <v>0</v>
      </c>
      <c r="S110" t="s">
        <v>1361</v>
      </c>
      <c r="T110" t="s">
        <v>1356</v>
      </c>
    </row>
    <row r="111" spans="2:20" hidden="1" x14ac:dyDescent="0.3">
      <c r="B111" t="s">
        <v>1312</v>
      </c>
      <c r="C111" s="3">
        <v>2020</v>
      </c>
      <c r="D111" s="3">
        <v>4</v>
      </c>
      <c r="E111" s="3" t="s">
        <v>61</v>
      </c>
      <c r="F111" s="3"/>
      <c r="G111" s="121">
        <v>100</v>
      </c>
      <c r="I111" s="3"/>
      <c r="J111" s="3"/>
      <c r="K111" s="3"/>
      <c r="L111" s="3"/>
      <c r="M111" t="s">
        <v>3</v>
      </c>
      <c r="N111" s="121">
        <v>0</v>
      </c>
      <c r="O111" s="121">
        <v>158.4</v>
      </c>
      <c r="P111" s="121">
        <v>0</v>
      </c>
      <c r="Q111" s="122">
        <v>3756.33</v>
      </c>
      <c r="R111" s="122">
        <v>0</v>
      </c>
      <c r="S111" t="s">
        <v>1361</v>
      </c>
      <c r="T111" t="s">
        <v>1356</v>
      </c>
    </row>
    <row r="112" spans="2:20" hidden="1" x14ac:dyDescent="0.3">
      <c r="B112" t="s">
        <v>1312</v>
      </c>
      <c r="C112" s="3">
        <v>2020</v>
      </c>
      <c r="D112" s="3">
        <v>5</v>
      </c>
      <c r="E112" s="3" t="s">
        <v>61</v>
      </c>
      <c r="F112" s="3"/>
      <c r="G112" s="121">
        <v>100</v>
      </c>
      <c r="I112" s="3"/>
      <c r="J112" s="3"/>
      <c r="K112" s="3"/>
      <c r="L112" s="3"/>
      <c r="M112" t="s">
        <v>3</v>
      </c>
      <c r="N112" s="121">
        <v>0</v>
      </c>
      <c r="O112" s="121">
        <v>151.19999999999999</v>
      </c>
      <c r="P112" s="121">
        <v>0</v>
      </c>
      <c r="Q112" s="122">
        <v>3953.71</v>
      </c>
      <c r="R112" s="122">
        <v>0</v>
      </c>
      <c r="S112" t="s">
        <v>1361</v>
      </c>
      <c r="T112" t="s">
        <v>1356</v>
      </c>
    </row>
    <row r="113" spans="2:20" hidden="1" x14ac:dyDescent="0.3">
      <c r="B113" t="s">
        <v>1312</v>
      </c>
      <c r="C113" s="3">
        <v>2020</v>
      </c>
      <c r="D113" s="3">
        <v>6</v>
      </c>
      <c r="E113" s="3" t="s">
        <v>61</v>
      </c>
      <c r="F113" s="3"/>
      <c r="G113" s="121">
        <v>100</v>
      </c>
      <c r="H113" t="s">
        <v>1664</v>
      </c>
      <c r="I113" s="3" t="s">
        <v>1646</v>
      </c>
      <c r="J113" s="3" t="s">
        <v>1647</v>
      </c>
      <c r="K113" s="3">
        <v>100</v>
      </c>
      <c r="L113" s="3">
        <v>23</v>
      </c>
      <c r="M113" t="s">
        <v>1631</v>
      </c>
      <c r="N113" s="121">
        <v>122.4</v>
      </c>
      <c r="O113" s="121">
        <v>158.4</v>
      </c>
      <c r="P113" s="121">
        <v>77.27</v>
      </c>
      <c r="Q113" s="122">
        <v>3756.33</v>
      </c>
      <c r="R113" s="122">
        <v>2902.62</v>
      </c>
      <c r="S113" t="s">
        <v>1361</v>
      </c>
      <c r="T113" t="s">
        <v>1356</v>
      </c>
    </row>
    <row r="114" spans="2:20" hidden="1" x14ac:dyDescent="0.3">
      <c r="B114" t="s">
        <v>1312</v>
      </c>
      <c r="C114" s="3">
        <v>2020</v>
      </c>
      <c r="D114" s="3">
        <v>7</v>
      </c>
      <c r="E114" s="3" t="s">
        <v>61</v>
      </c>
      <c r="F114" s="3"/>
      <c r="G114" s="121">
        <v>100</v>
      </c>
      <c r="H114" t="s">
        <v>1664</v>
      </c>
      <c r="I114" s="3" t="s">
        <v>1646</v>
      </c>
      <c r="J114" s="3" t="s">
        <v>1647</v>
      </c>
      <c r="K114" s="3">
        <v>100</v>
      </c>
      <c r="L114" s="3">
        <v>54</v>
      </c>
      <c r="M114" t="s">
        <v>1633</v>
      </c>
      <c r="N114" s="121">
        <v>165.6</v>
      </c>
      <c r="O114" s="121">
        <v>165.6</v>
      </c>
      <c r="P114" s="121">
        <v>100</v>
      </c>
      <c r="Q114" s="122">
        <v>3756.33</v>
      </c>
      <c r="R114" s="122">
        <v>3756.33</v>
      </c>
      <c r="S114" t="s">
        <v>1361</v>
      </c>
      <c r="T114" t="s">
        <v>1356</v>
      </c>
    </row>
    <row r="115" spans="2:20" hidden="1" x14ac:dyDescent="0.3">
      <c r="B115" t="s">
        <v>1312</v>
      </c>
      <c r="C115" s="3">
        <v>2020</v>
      </c>
      <c r="D115" s="3">
        <v>8</v>
      </c>
      <c r="E115" s="3" t="s">
        <v>61</v>
      </c>
      <c r="F115" s="3"/>
      <c r="G115" s="121">
        <v>100</v>
      </c>
      <c r="H115" t="s">
        <v>1664</v>
      </c>
      <c r="I115" s="3" t="s">
        <v>1646</v>
      </c>
      <c r="J115" s="3" t="s">
        <v>1647</v>
      </c>
      <c r="K115" s="3">
        <v>100</v>
      </c>
      <c r="L115" s="3">
        <v>85</v>
      </c>
      <c r="M115" t="s">
        <v>1633</v>
      </c>
      <c r="N115" s="121">
        <v>151.19999999999999</v>
      </c>
      <c r="O115" s="121">
        <v>151.19999999999999</v>
      </c>
      <c r="P115" s="121">
        <v>100</v>
      </c>
      <c r="Q115" s="122">
        <v>3756.33</v>
      </c>
      <c r="R115" s="122">
        <v>3756.33</v>
      </c>
      <c r="S115" t="s">
        <v>1361</v>
      </c>
      <c r="T115" t="s">
        <v>1356</v>
      </c>
    </row>
    <row r="116" spans="2:20" hidden="1" x14ac:dyDescent="0.3">
      <c r="B116" t="s">
        <v>1312</v>
      </c>
      <c r="C116" s="3">
        <v>2020</v>
      </c>
      <c r="D116" s="3">
        <v>9</v>
      </c>
      <c r="E116" s="3" t="s">
        <v>61</v>
      </c>
      <c r="F116" s="3"/>
      <c r="G116" s="121">
        <v>100</v>
      </c>
      <c r="H116" t="s">
        <v>1664</v>
      </c>
      <c r="I116" s="3" t="s">
        <v>1646</v>
      </c>
      <c r="J116" s="3" t="s">
        <v>1647</v>
      </c>
      <c r="K116" s="3">
        <v>100</v>
      </c>
      <c r="L116" s="3">
        <v>115</v>
      </c>
      <c r="M116" t="s">
        <v>1633</v>
      </c>
      <c r="N116" s="121">
        <v>158.4</v>
      </c>
      <c r="O116" s="121">
        <v>158.4</v>
      </c>
      <c r="P116" s="121">
        <v>100</v>
      </c>
      <c r="Q116" s="122">
        <v>3756.33</v>
      </c>
      <c r="R116" s="122">
        <v>3756.33</v>
      </c>
      <c r="S116" t="s">
        <v>1361</v>
      </c>
      <c r="T116" t="s">
        <v>1356</v>
      </c>
    </row>
    <row r="117" spans="2:20" hidden="1" x14ac:dyDescent="0.3">
      <c r="B117" t="s">
        <v>1312</v>
      </c>
      <c r="C117" s="3">
        <v>2020</v>
      </c>
      <c r="D117" s="3">
        <v>10</v>
      </c>
      <c r="E117" s="3" t="s">
        <v>61</v>
      </c>
      <c r="F117" s="3"/>
      <c r="G117" s="121">
        <v>100</v>
      </c>
      <c r="H117" t="s">
        <v>1664</v>
      </c>
      <c r="I117" s="3" t="s">
        <v>1646</v>
      </c>
      <c r="J117" s="3" t="s">
        <v>1647</v>
      </c>
      <c r="K117" s="3">
        <v>100</v>
      </c>
      <c r="L117" s="3">
        <v>146</v>
      </c>
      <c r="M117" t="s">
        <v>1633</v>
      </c>
      <c r="N117" s="121">
        <v>158.4</v>
      </c>
      <c r="O117" s="121">
        <v>158.4</v>
      </c>
      <c r="P117" s="121">
        <v>100</v>
      </c>
      <c r="Q117" s="122">
        <v>3756.33</v>
      </c>
      <c r="R117" s="122">
        <v>3756.33</v>
      </c>
      <c r="S117" t="s">
        <v>1361</v>
      </c>
      <c r="T117" t="s">
        <v>1356</v>
      </c>
    </row>
    <row r="118" spans="2:20" hidden="1" x14ac:dyDescent="0.3">
      <c r="B118" t="s">
        <v>1312</v>
      </c>
      <c r="C118" s="3">
        <v>2020</v>
      </c>
      <c r="D118" s="3">
        <v>11</v>
      </c>
      <c r="E118" s="3" t="s">
        <v>61</v>
      </c>
      <c r="F118" s="3"/>
      <c r="G118" s="121">
        <v>100</v>
      </c>
      <c r="H118" t="s">
        <v>1664</v>
      </c>
      <c r="I118" s="3" t="s">
        <v>1646</v>
      </c>
      <c r="J118" s="3" t="s">
        <v>1647</v>
      </c>
      <c r="K118" s="3">
        <v>100</v>
      </c>
      <c r="L118" s="3">
        <v>176</v>
      </c>
      <c r="M118" t="s">
        <v>1633</v>
      </c>
      <c r="N118" s="121">
        <v>151.19999999999999</v>
      </c>
      <c r="O118" s="121">
        <v>151.19999999999999</v>
      </c>
      <c r="P118" s="121">
        <v>100</v>
      </c>
      <c r="Q118" s="122">
        <v>3756.33</v>
      </c>
      <c r="R118" s="122">
        <v>3756.33</v>
      </c>
      <c r="S118" t="s">
        <v>1361</v>
      </c>
      <c r="T118" t="s">
        <v>1356</v>
      </c>
    </row>
    <row r="119" spans="2:20" hidden="1" x14ac:dyDescent="0.3">
      <c r="B119" t="s">
        <v>1312</v>
      </c>
      <c r="C119" s="3">
        <v>2020</v>
      </c>
      <c r="D119" s="3">
        <v>12</v>
      </c>
      <c r="E119" s="3" t="s">
        <v>61</v>
      </c>
      <c r="F119" s="3"/>
      <c r="G119" s="121">
        <v>100</v>
      </c>
      <c r="H119" t="s">
        <v>1664</v>
      </c>
      <c r="I119" s="3" t="s">
        <v>1646</v>
      </c>
      <c r="J119" s="3" t="s">
        <v>1647</v>
      </c>
      <c r="K119" s="3">
        <v>100</v>
      </c>
      <c r="L119" s="3">
        <v>207</v>
      </c>
      <c r="M119" t="s">
        <v>1633</v>
      </c>
      <c r="N119" s="121">
        <v>165.6</v>
      </c>
      <c r="O119" s="121">
        <v>165.6</v>
      </c>
      <c r="P119" s="121">
        <v>100</v>
      </c>
      <c r="Q119" s="122">
        <v>3848.44</v>
      </c>
      <c r="R119" s="122">
        <v>3848.44</v>
      </c>
      <c r="S119" t="s">
        <v>1361</v>
      </c>
      <c r="T119" t="s">
        <v>1356</v>
      </c>
    </row>
    <row r="120" spans="2:20" hidden="1" x14ac:dyDescent="0.3">
      <c r="B120" t="s">
        <v>1313</v>
      </c>
      <c r="C120" s="3">
        <v>2020</v>
      </c>
      <c r="D120" s="3">
        <v>1</v>
      </c>
      <c r="E120" s="3" t="s">
        <v>66</v>
      </c>
      <c r="F120" s="3"/>
      <c r="G120" s="121">
        <v>80</v>
      </c>
      <c r="I120" s="3"/>
      <c r="J120" s="3"/>
      <c r="K120" s="3"/>
      <c r="L120" s="3"/>
      <c r="M120" t="s">
        <v>3</v>
      </c>
      <c r="N120" s="121">
        <v>0</v>
      </c>
      <c r="O120" s="121">
        <v>129.6</v>
      </c>
      <c r="P120" s="121">
        <v>0</v>
      </c>
      <c r="Q120" s="122">
        <v>2331.54</v>
      </c>
      <c r="R120" s="122">
        <v>0</v>
      </c>
      <c r="S120" t="s">
        <v>1361</v>
      </c>
      <c r="T120" t="s">
        <v>1356</v>
      </c>
    </row>
    <row r="121" spans="2:20" hidden="1" x14ac:dyDescent="0.3">
      <c r="B121" t="s">
        <v>1313</v>
      </c>
      <c r="C121" s="3">
        <v>2020</v>
      </c>
      <c r="D121" s="3">
        <v>2</v>
      </c>
      <c r="E121" s="3" t="s">
        <v>66</v>
      </c>
      <c r="F121" s="3"/>
      <c r="G121" s="121">
        <v>80</v>
      </c>
      <c r="I121" s="3"/>
      <c r="J121" s="3"/>
      <c r="K121" s="3"/>
      <c r="L121" s="3"/>
      <c r="M121" t="s">
        <v>3</v>
      </c>
      <c r="N121" s="121">
        <v>0</v>
      </c>
      <c r="O121" s="121">
        <v>115.2</v>
      </c>
      <c r="P121" s="121">
        <v>0</v>
      </c>
      <c r="Q121" s="122">
        <v>2331.54</v>
      </c>
      <c r="R121" s="122">
        <v>0</v>
      </c>
      <c r="S121" t="s">
        <v>1361</v>
      </c>
      <c r="T121" t="s">
        <v>1356</v>
      </c>
    </row>
    <row r="122" spans="2:20" hidden="1" x14ac:dyDescent="0.3">
      <c r="B122" t="s">
        <v>1313</v>
      </c>
      <c r="C122" s="3">
        <v>2020</v>
      </c>
      <c r="D122" s="3">
        <v>3</v>
      </c>
      <c r="E122" s="3" t="s">
        <v>66</v>
      </c>
      <c r="F122" s="3"/>
      <c r="G122" s="121">
        <v>80</v>
      </c>
      <c r="I122" s="3"/>
      <c r="J122" s="3"/>
      <c r="K122" s="3"/>
      <c r="L122" s="3"/>
      <c r="M122" t="s">
        <v>3</v>
      </c>
      <c r="N122" s="121">
        <v>0</v>
      </c>
      <c r="O122" s="121">
        <v>129.6</v>
      </c>
      <c r="P122" s="121">
        <v>0</v>
      </c>
      <c r="Q122" s="122">
        <v>2331.54</v>
      </c>
      <c r="R122" s="122">
        <v>0</v>
      </c>
      <c r="S122" t="s">
        <v>1361</v>
      </c>
      <c r="T122" t="s">
        <v>1356</v>
      </c>
    </row>
    <row r="123" spans="2:20" hidden="1" x14ac:dyDescent="0.3">
      <c r="B123" t="s">
        <v>1313</v>
      </c>
      <c r="C123" s="3">
        <v>2020</v>
      </c>
      <c r="D123" s="3">
        <v>4</v>
      </c>
      <c r="E123" s="3" t="s">
        <v>66</v>
      </c>
      <c r="F123" s="3"/>
      <c r="G123" s="121">
        <v>80</v>
      </c>
      <c r="I123" s="3"/>
      <c r="J123" s="3"/>
      <c r="K123" s="3"/>
      <c r="L123" s="3"/>
      <c r="M123" t="s">
        <v>3</v>
      </c>
      <c r="N123" s="121">
        <v>0</v>
      </c>
      <c r="O123" s="121">
        <v>129.6</v>
      </c>
      <c r="P123" s="121">
        <v>0</v>
      </c>
      <c r="Q123" s="122">
        <v>2590.61</v>
      </c>
      <c r="R123" s="122">
        <v>0</v>
      </c>
      <c r="S123" t="s">
        <v>1361</v>
      </c>
      <c r="T123" t="s">
        <v>1356</v>
      </c>
    </row>
    <row r="124" spans="2:20" hidden="1" x14ac:dyDescent="0.3">
      <c r="B124" t="s">
        <v>1313</v>
      </c>
      <c r="C124" s="3">
        <v>2020</v>
      </c>
      <c r="D124" s="3">
        <v>5</v>
      </c>
      <c r="E124" s="3" t="s">
        <v>66</v>
      </c>
      <c r="F124" s="3"/>
      <c r="G124" s="121">
        <v>80</v>
      </c>
      <c r="I124" s="3"/>
      <c r="J124" s="3"/>
      <c r="K124" s="3"/>
      <c r="L124" s="3"/>
      <c r="M124" t="s">
        <v>3</v>
      </c>
      <c r="N124" s="121">
        <v>0</v>
      </c>
      <c r="O124" s="121">
        <v>115.2</v>
      </c>
      <c r="P124" s="121">
        <v>0</v>
      </c>
      <c r="Q124" s="122">
        <v>2726.74</v>
      </c>
      <c r="R124" s="122">
        <v>0</v>
      </c>
      <c r="S124" t="s">
        <v>1361</v>
      </c>
      <c r="T124" t="s">
        <v>1356</v>
      </c>
    </row>
    <row r="125" spans="2:20" hidden="1" x14ac:dyDescent="0.3">
      <c r="B125" t="s">
        <v>1313</v>
      </c>
      <c r="C125" s="3">
        <v>2020</v>
      </c>
      <c r="D125" s="3">
        <v>6</v>
      </c>
      <c r="E125" s="3" t="s">
        <v>66</v>
      </c>
      <c r="F125" s="3"/>
      <c r="G125" s="121">
        <v>80</v>
      </c>
      <c r="I125" s="3"/>
      <c r="J125" s="3"/>
      <c r="K125" s="3"/>
      <c r="L125" s="3"/>
      <c r="M125" t="s">
        <v>3</v>
      </c>
      <c r="N125" s="121">
        <v>0</v>
      </c>
      <c r="O125" s="121">
        <v>129.6</v>
      </c>
      <c r="P125" s="121">
        <v>0</v>
      </c>
      <c r="Q125" s="122">
        <v>2647.63</v>
      </c>
      <c r="R125" s="122">
        <v>0</v>
      </c>
      <c r="S125" t="s">
        <v>1361</v>
      </c>
      <c r="T125" t="s">
        <v>1363</v>
      </c>
    </row>
    <row r="126" spans="2:20" hidden="1" x14ac:dyDescent="0.3">
      <c r="B126" t="s">
        <v>1313</v>
      </c>
      <c r="C126" s="3">
        <v>2020</v>
      </c>
      <c r="D126" s="3">
        <v>7</v>
      </c>
      <c r="E126" s="3" t="s">
        <v>66</v>
      </c>
      <c r="F126" s="3"/>
      <c r="G126" s="121">
        <v>80</v>
      </c>
      <c r="I126" s="3"/>
      <c r="J126" s="3"/>
      <c r="K126" s="3"/>
      <c r="L126" s="3"/>
      <c r="M126" t="s">
        <v>3</v>
      </c>
      <c r="N126" s="121">
        <v>0</v>
      </c>
      <c r="O126" s="121">
        <v>129.6</v>
      </c>
      <c r="P126" s="121">
        <v>0</v>
      </c>
      <c r="Q126" s="122">
        <v>2647.63</v>
      </c>
      <c r="R126" s="122">
        <v>0</v>
      </c>
      <c r="S126" t="s">
        <v>1361</v>
      </c>
      <c r="T126" t="s">
        <v>1363</v>
      </c>
    </row>
    <row r="127" spans="2:20" hidden="1" x14ac:dyDescent="0.3">
      <c r="B127" t="s">
        <v>1313</v>
      </c>
      <c r="C127" s="3">
        <v>2020</v>
      </c>
      <c r="D127" s="3">
        <v>8</v>
      </c>
      <c r="E127" s="3" t="s">
        <v>66</v>
      </c>
      <c r="F127" s="3"/>
      <c r="G127" s="121">
        <v>80</v>
      </c>
      <c r="I127" s="3"/>
      <c r="J127" s="3"/>
      <c r="K127" s="3"/>
      <c r="L127" s="3"/>
      <c r="M127" t="s">
        <v>3</v>
      </c>
      <c r="N127" s="121">
        <v>0</v>
      </c>
      <c r="O127" s="121">
        <v>122.4</v>
      </c>
      <c r="P127" s="121">
        <v>0</v>
      </c>
      <c r="Q127" s="122">
        <v>2647.63</v>
      </c>
      <c r="R127" s="122">
        <v>0</v>
      </c>
      <c r="S127" t="s">
        <v>1361</v>
      </c>
      <c r="T127" t="s">
        <v>1363</v>
      </c>
    </row>
    <row r="128" spans="2:20" hidden="1" x14ac:dyDescent="0.3">
      <c r="B128" t="s">
        <v>1313</v>
      </c>
      <c r="C128" s="3">
        <v>2020</v>
      </c>
      <c r="D128" s="3">
        <v>9</v>
      </c>
      <c r="E128" s="3" t="s">
        <v>66</v>
      </c>
      <c r="F128" s="3"/>
      <c r="G128" s="121">
        <v>80</v>
      </c>
      <c r="I128" s="3"/>
      <c r="J128" s="3"/>
      <c r="K128" s="3"/>
      <c r="L128" s="3"/>
      <c r="M128" t="s">
        <v>3</v>
      </c>
      <c r="N128" s="121">
        <v>0</v>
      </c>
      <c r="O128" s="121">
        <v>129.6</v>
      </c>
      <c r="P128" s="121">
        <v>0</v>
      </c>
      <c r="Q128" s="122">
        <v>2647.63</v>
      </c>
      <c r="R128" s="122">
        <v>0</v>
      </c>
      <c r="S128" t="s">
        <v>1361</v>
      </c>
      <c r="T128" t="s">
        <v>1363</v>
      </c>
    </row>
    <row r="129" spans="2:20" hidden="1" x14ac:dyDescent="0.3">
      <c r="B129" t="s">
        <v>1313</v>
      </c>
      <c r="C129" s="3">
        <v>2020</v>
      </c>
      <c r="D129" s="3">
        <v>10</v>
      </c>
      <c r="E129" s="3" t="s">
        <v>66</v>
      </c>
      <c r="F129" s="3"/>
      <c r="G129" s="121">
        <v>80</v>
      </c>
      <c r="I129" s="3"/>
      <c r="J129" s="3"/>
      <c r="K129" s="3"/>
      <c r="L129" s="3"/>
      <c r="M129" t="s">
        <v>3</v>
      </c>
      <c r="N129" s="121">
        <v>0</v>
      </c>
      <c r="O129" s="121">
        <v>122.4</v>
      </c>
      <c r="P129" s="121">
        <v>0</v>
      </c>
      <c r="Q129" s="122">
        <v>2647.63</v>
      </c>
      <c r="R129" s="122">
        <v>0</v>
      </c>
      <c r="S129" t="s">
        <v>1361</v>
      </c>
      <c r="T129" t="s">
        <v>1363</v>
      </c>
    </row>
    <row r="130" spans="2:20" hidden="1" x14ac:dyDescent="0.3">
      <c r="B130" t="s">
        <v>1313</v>
      </c>
      <c r="C130" s="3">
        <v>2020</v>
      </c>
      <c r="D130" s="3">
        <v>11</v>
      </c>
      <c r="E130" s="3" t="s">
        <v>66</v>
      </c>
      <c r="F130" s="3"/>
      <c r="G130" s="121">
        <v>80</v>
      </c>
      <c r="I130" s="3"/>
      <c r="J130" s="3"/>
      <c r="K130" s="3"/>
      <c r="L130" s="3"/>
      <c r="M130" t="s">
        <v>3</v>
      </c>
      <c r="N130" s="121">
        <v>0</v>
      </c>
      <c r="O130" s="121">
        <v>122.4</v>
      </c>
      <c r="P130" s="121">
        <v>0</v>
      </c>
      <c r="Q130" s="122">
        <v>2647.63</v>
      </c>
      <c r="R130" s="122">
        <v>0</v>
      </c>
      <c r="S130" t="s">
        <v>1361</v>
      </c>
      <c r="T130" t="s">
        <v>1363</v>
      </c>
    </row>
    <row r="131" spans="2:20" hidden="1" x14ac:dyDescent="0.3">
      <c r="B131" t="s">
        <v>1313</v>
      </c>
      <c r="C131" s="3">
        <v>2020</v>
      </c>
      <c r="D131" s="3">
        <v>12</v>
      </c>
      <c r="E131" s="3" t="s">
        <v>66</v>
      </c>
      <c r="F131" s="3"/>
      <c r="G131" s="121">
        <v>80</v>
      </c>
      <c r="I131" s="3"/>
      <c r="J131" s="3"/>
      <c r="K131" s="3"/>
      <c r="L131" s="3"/>
      <c r="M131" t="s">
        <v>3</v>
      </c>
      <c r="N131" s="121">
        <v>0</v>
      </c>
      <c r="O131" s="121">
        <v>136.80000000000001</v>
      </c>
      <c r="P131" s="121">
        <v>0</v>
      </c>
      <c r="Q131" s="122">
        <v>2712.02</v>
      </c>
      <c r="R131" s="122">
        <v>0</v>
      </c>
      <c r="S131" t="s">
        <v>1361</v>
      </c>
      <c r="T131" t="s">
        <v>1363</v>
      </c>
    </row>
    <row r="132" spans="2:20" hidden="1" x14ac:dyDescent="0.3">
      <c r="B132" t="s">
        <v>1314</v>
      </c>
      <c r="C132" s="3">
        <v>2020</v>
      </c>
      <c r="D132" s="3">
        <v>1</v>
      </c>
      <c r="E132" s="3" t="s">
        <v>71</v>
      </c>
      <c r="F132" s="3"/>
      <c r="G132" s="121">
        <v>50</v>
      </c>
      <c r="I132" s="3"/>
      <c r="J132" s="3"/>
      <c r="K132" s="3"/>
      <c r="L132" s="3"/>
      <c r="M132" t="s">
        <v>3</v>
      </c>
      <c r="N132" s="121">
        <v>0</v>
      </c>
      <c r="O132" s="121">
        <v>82.8</v>
      </c>
      <c r="P132" s="121">
        <v>0</v>
      </c>
      <c r="Q132" s="122">
        <v>1296.83</v>
      </c>
      <c r="R132" s="122">
        <v>0</v>
      </c>
      <c r="S132" t="s">
        <v>1364</v>
      </c>
      <c r="T132" t="s">
        <v>1356</v>
      </c>
    </row>
    <row r="133" spans="2:20" hidden="1" x14ac:dyDescent="0.3">
      <c r="B133" t="s">
        <v>1314</v>
      </c>
      <c r="C133" s="3">
        <v>2020</v>
      </c>
      <c r="D133" s="3">
        <v>2</v>
      </c>
      <c r="E133" s="3" t="s">
        <v>71</v>
      </c>
      <c r="F133" s="3"/>
      <c r="G133" s="121">
        <v>50</v>
      </c>
      <c r="I133" s="3"/>
      <c r="J133" s="3"/>
      <c r="K133" s="3"/>
      <c r="L133" s="3"/>
      <c r="M133" t="s">
        <v>3</v>
      </c>
      <c r="N133" s="121">
        <v>0</v>
      </c>
      <c r="O133" s="121">
        <v>72</v>
      </c>
      <c r="P133" s="121">
        <v>0</v>
      </c>
      <c r="Q133" s="122">
        <v>1296.83</v>
      </c>
      <c r="R133" s="122">
        <v>0</v>
      </c>
      <c r="S133" t="s">
        <v>1364</v>
      </c>
      <c r="T133" t="s">
        <v>1356</v>
      </c>
    </row>
    <row r="134" spans="2:20" hidden="1" x14ac:dyDescent="0.3">
      <c r="B134" t="s">
        <v>1314</v>
      </c>
      <c r="C134" s="3">
        <v>2020</v>
      </c>
      <c r="D134" s="3">
        <v>3</v>
      </c>
      <c r="E134" s="3" t="s">
        <v>71</v>
      </c>
      <c r="F134" s="3"/>
      <c r="G134" s="121">
        <v>50</v>
      </c>
      <c r="I134" s="3"/>
      <c r="J134" s="3"/>
      <c r="K134" s="3"/>
      <c r="L134" s="3"/>
      <c r="M134" t="s">
        <v>3</v>
      </c>
      <c r="N134" s="121">
        <v>0</v>
      </c>
      <c r="O134" s="121">
        <v>79.2</v>
      </c>
      <c r="P134" s="121">
        <v>0</v>
      </c>
      <c r="Q134" s="122">
        <v>1296.83</v>
      </c>
      <c r="R134" s="122">
        <v>0</v>
      </c>
      <c r="S134" t="s">
        <v>1364</v>
      </c>
      <c r="T134" t="s">
        <v>1356</v>
      </c>
    </row>
    <row r="135" spans="2:20" hidden="1" x14ac:dyDescent="0.3">
      <c r="B135" t="s">
        <v>1314</v>
      </c>
      <c r="C135" s="3">
        <v>2020</v>
      </c>
      <c r="D135" s="3">
        <v>4</v>
      </c>
      <c r="E135" s="3" t="s">
        <v>71</v>
      </c>
      <c r="F135" s="3"/>
      <c r="G135" s="121">
        <v>50</v>
      </c>
      <c r="I135" s="3"/>
      <c r="J135" s="3"/>
      <c r="K135" s="3"/>
      <c r="L135" s="3"/>
      <c r="M135" t="s">
        <v>3</v>
      </c>
      <c r="N135" s="121">
        <v>0</v>
      </c>
      <c r="O135" s="121">
        <v>79.2</v>
      </c>
      <c r="P135" s="121">
        <v>0</v>
      </c>
      <c r="Q135" s="122">
        <v>1440.92</v>
      </c>
      <c r="R135" s="122">
        <v>0</v>
      </c>
      <c r="S135" t="s">
        <v>1364</v>
      </c>
      <c r="T135" t="s">
        <v>1356</v>
      </c>
    </row>
    <row r="136" spans="2:20" hidden="1" x14ac:dyDescent="0.3">
      <c r="B136" t="s">
        <v>1314</v>
      </c>
      <c r="C136" s="3">
        <v>2020</v>
      </c>
      <c r="D136" s="3">
        <v>5</v>
      </c>
      <c r="E136" s="3" t="s">
        <v>71</v>
      </c>
      <c r="F136" s="3"/>
      <c r="G136" s="121">
        <v>50</v>
      </c>
      <c r="I136" s="3"/>
      <c r="J136" s="3"/>
      <c r="K136" s="3"/>
      <c r="L136" s="3"/>
      <c r="M136" t="s">
        <v>3</v>
      </c>
      <c r="N136" s="121">
        <v>0</v>
      </c>
      <c r="O136" s="121">
        <v>75.599999999999994</v>
      </c>
      <c r="P136" s="121">
        <v>0</v>
      </c>
      <c r="Q136" s="122">
        <v>1541.64</v>
      </c>
      <c r="R136" s="122">
        <v>0</v>
      </c>
      <c r="S136" t="s">
        <v>1364</v>
      </c>
      <c r="T136" t="s">
        <v>1356</v>
      </c>
    </row>
    <row r="137" spans="2:20" hidden="1" x14ac:dyDescent="0.3">
      <c r="B137" t="s">
        <v>1314</v>
      </c>
      <c r="C137" s="3">
        <v>2020</v>
      </c>
      <c r="D137" s="3">
        <v>6</v>
      </c>
      <c r="E137" s="3" t="s">
        <v>71</v>
      </c>
      <c r="F137" s="3"/>
      <c r="G137" s="121">
        <v>50</v>
      </c>
      <c r="I137" s="3"/>
      <c r="J137" s="3"/>
      <c r="K137" s="3"/>
      <c r="L137" s="3"/>
      <c r="M137" t="s">
        <v>3</v>
      </c>
      <c r="N137" s="121">
        <v>0</v>
      </c>
      <c r="O137" s="121">
        <v>79.2</v>
      </c>
      <c r="P137" s="121">
        <v>0</v>
      </c>
      <c r="Q137" s="122">
        <v>1440.92</v>
      </c>
      <c r="R137" s="122">
        <v>0</v>
      </c>
      <c r="S137" t="s">
        <v>1364</v>
      </c>
      <c r="T137" t="s">
        <v>1356</v>
      </c>
    </row>
    <row r="138" spans="2:20" hidden="1" x14ac:dyDescent="0.3">
      <c r="B138" t="s">
        <v>1314</v>
      </c>
      <c r="C138" s="3">
        <v>2020</v>
      </c>
      <c r="D138" s="3">
        <v>7</v>
      </c>
      <c r="E138" s="3" t="s">
        <v>71</v>
      </c>
      <c r="F138" s="3"/>
      <c r="G138" s="121">
        <v>50</v>
      </c>
      <c r="I138" s="3"/>
      <c r="J138" s="3"/>
      <c r="K138" s="3"/>
      <c r="L138" s="3"/>
      <c r="M138" t="s">
        <v>3</v>
      </c>
      <c r="N138" s="121">
        <v>0</v>
      </c>
      <c r="O138" s="121">
        <v>82.8</v>
      </c>
      <c r="P138" s="121">
        <v>0</v>
      </c>
      <c r="Q138" s="122">
        <v>1440.92</v>
      </c>
      <c r="R138" s="122">
        <v>0</v>
      </c>
      <c r="S138" t="s">
        <v>1364</v>
      </c>
      <c r="T138" t="s">
        <v>1356</v>
      </c>
    </row>
    <row r="139" spans="2:20" hidden="1" x14ac:dyDescent="0.3">
      <c r="B139" t="s">
        <v>1314</v>
      </c>
      <c r="C139" s="3">
        <v>2020</v>
      </c>
      <c r="D139" s="3">
        <v>8</v>
      </c>
      <c r="E139" s="3" t="s">
        <v>71</v>
      </c>
      <c r="F139" s="3"/>
      <c r="G139" s="121">
        <v>50</v>
      </c>
      <c r="I139" s="3"/>
      <c r="J139" s="3"/>
      <c r="K139" s="3"/>
      <c r="L139" s="3"/>
      <c r="M139" t="s">
        <v>3</v>
      </c>
      <c r="N139" s="121">
        <v>0</v>
      </c>
      <c r="O139" s="121">
        <v>75.599999999999994</v>
      </c>
      <c r="P139" s="121">
        <v>0</v>
      </c>
      <c r="Q139" s="122">
        <v>1440.92</v>
      </c>
      <c r="R139" s="122">
        <v>0</v>
      </c>
      <c r="S139" t="s">
        <v>1364</v>
      </c>
      <c r="T139" t="s">
        <v>1356</v>
      </c>
    </row>
    <row r="140" spans="2:20" hidden="1" x14ac:dyDescent="0.3">
      <c r="B140" t="s">
        <v>1314</v>
      </c>
      <c r="C140" s="3">
        <v>2020</v>
      </c>
      <c r="D140" s="3">
        <v>9</v>
      </c>
      <c r="E140" s="3" t="s">
        <v>71</v>
      </c>
      <c r="F140" s="3"/>
      <c r="G140" s="121">
        <v>50</v>
      </c>
      <c r="I140" s="3"/>
      <c r="J140" s="3"/>
      <c r="K140" s="3"/>
      <c r="L140" s="3"/>
      <c r="M140" t="s">
        <v>3</v>
      </c>
      <c r="N140" s="121">
        <v>0</v>
      </c>
      <c r="O140" s="121">
        <v>79.2</v>
      </c>
      <c r="P140" s="121">
        <v>0</v>
      </c>
      <c r="Q140" s="122">
        <v>1440.92</v>
      </c>
      <c r="R140" s="122">
        <v>0</v>
      </c>
      <c r="S140" t="s">
        <v>1364</v>
      </c>
      <c r="T140" t="s">
        <v>1356</v>
      </c>
    </row>
    <row r="141" spans="2:20" hidden="1" x14ac:dyDescent="0.3">
      <c r="B141" t="s">
        <v>1314</v>
      </c>
      <c r="C141" s="3">
        <v>2020</v>
      </c>
      <c r="D141" s="3">
        <v>10</v>
      </c>
      <c r="E141" s="3" t="s">
        <v>71</v>
      </c>
      <c r="F141" s="3"/>
      <c r="G141" s="121">
        <v>50</v>
      </c>
      <c r="I141" s="3"/>
      <c r="J141" s="3"/>
      <c r="K141" s="3"/>
      <c r="L141" s="3"/>
      <c r="M141" t="s">
        <v>3</v>
      </c>
      <c r="N141" s="121">
        <v>0</v>
      </c>
      <c r="O141" s="121">
        <v>79.2</v>
      </c>
      <c r="P141" s="121">
        <v>0</v>
      </c>
      <c r="Q141" s="122">
        <v>1440.92</v>
      </c>
      <c r="R141" s="122">
        <v>0</v>
      </c>
      <c r="S141" t="s">
        <v>1364</v>
      </c>
      <c r="T141" t="s">
        <v>1356</v>
      </c>
    </row>
    <row r="142" spans="2:20" hidden="1" x14ac:dyDescent="0.3">
      <c r="B142" t="s">
        <v>1314</v>
      </c>
      <c r="C142" s="3">
        <v>2020</v>
      </c>
      <c r="D142" s="3">
        <v>11</v>
      </c>
      <c r="E142" s="3" t="s">
        <v>71</v>
      </c>
      <c r="F142" s="3"/>
      <c r="G142" s="121">
        <v>50</v>
      </c>
      <c r="I142" s="3"/>
      <c r="J142" s="3"/>
      <c r="K142" s="3"/>
      <c r="L142" s="3"/>
      <c r="M142" t="s">
        <v>3</v>
      </c>
      <c r="N142" s="121">
        <v>0</v>
      </c>
      <c r="O142" s="121">
        <v>75.599999999999994</v>
      </c>
      <c r="P142" s="121">
        <v>0</v>
      </c>
      <c r="Q142" s="122">
        <v>1440.92</v>
      </c>
      <c r="R142" s="122">
        <v>0</v>
      </c>
      <c r="S142" t="s">
        <v>1364</v>
      </c>
      <c r="T142" t="s">
        <v>1356</v>
      </c>
    </row>
    <row r="143" spans="2:20" hidden="1" x14ac:dyDescent="0.3">
      <c r="B143" t="s">
        <v>1314</v>
      </c>
      <c r="C143" s="3">
        <v>2020</v>
      </c>
      <c r="D143" s="3">
        <v>12</v>
      </c>
      <c r="E143" s="3" t="s">
        <v>71</v>
      </c>
      <c r="F143" s="3"/>
      <c r="G143" s="121">
        <v>50</v>
      </c>
      <c r="I143" s="3"/>
      <c r="J143" s="3"/>
      <c r="K143" s="3"/>
      <c r="L143" s="3"/>
      <c r="M143" t="s">
        <v>3</v>
      </c>
      <c r="N143" s="121">
        <v>0</v>
      </c>
      <c r="O143" s="121">
        <v>82.8</v>
      </c>
      <c r="P143" s="121">
        <v>0</v>
      </c>
      <c r="Q143" s="122">
        <v>1476.26</v>
      </c>
      <c r="R143" s="122">
        <v>0</v>
      </c>
      <c r="S143" t="s">
        <v>1364</v>
      </c>
      <c r="T143" t="s">
        <v>1356</v>
      </c>
    </row>
    <row r="144" spans="2:20" hidden="1" x14ac:dyDescent="0.3">
      <c r="B144" t="s">
        <v>1315</v>
      </c>
      <c r="C144" s="3">
        <v>2020</v>
      </c>
      <c r="D144" s="3">
        <v>1</v>
      </c>
      <c r="E144" s="3" t="s">
        <v>76</v>
      </c>
      <c r="F144" s="3" t="s">
        <v>77</v>
      </c>
      <c r="G144" s="121"/>
      <c r="I144" s="3"/>
      <c r="J144" s="3"/>
      <c r="K144" s="3"/>
      <c r="L144" s="3"/>
      <c r="M144" t="s">
        <v>3</v>
      </c>
      <c r="N144" s="121">
        <v>0</v>
      </c>
      <c r="O144" s="121">
        <v>0</v>
      </c>
      <c r="P144" s="121">
        <v>0</v>
      </c>
      <c r="Q144" s="122"/>
      <c r="R144" s="122">
        <v>0</v>
      </c>
      <c r="S144" t="s">
        <v>1364</v>
      </c>
      <c r="T144" t="s">
        <v>1356</v>
      </c>
    </row>
    <row r="145" spans="2:21" hidden="1" x14ac:dyDescent="0.3">
      <c r="B145" t="s">
        <v>1315</v>
      </c>
      <c r="C145" s="3">
        <v>2020</v>
      </c>
      <c r="D145" s="3">
        <v>2</v>
      </c>
      <c r="E145" s="3" t="s">
        <v>76</v>
      </c>
      <c r="F145" s="3" t="s">
        <v>77</v>
      </c>
      <c r="G145" s="121"/>
      <c r="I145" s="3"/>
      <c r="J145" s="3"/>
      <c r="K145" s="3"/>
      <c r="L145" s="3"/>
      <c r="M145" t="s">
        <v>3</v>
      </c>
      <c r="N145" s="121">
        <v>0</v>
      </c>
      <c r="O145" s="121">
        <v>0</v>
      </c>
      <c r="P145" s="121">
        <v>0</v>
      </c>
      <c r="Q145" s="122"/>
      <c r="R145" s="122">
        <v>0</v>
      </c>
      <c r="S145" t="s">
        <v>1364</v>
      </c>
      <c r="T145" t="s">
        <v>1356</v>
      </c>
    </row>
    <row r="146" spans="2:21" hidden="1" x14ac:dyDescent="0.3">
      <c r="B146" t="s">
        <v>1315</v>
      </c>
      <c r="C146" s="3">
        <v>2020</v>
      </c>
      <c r="D146" s="3">
        <v>3</v>
      </c>
      <c r="E146" s="3" t="s">
        <v>76</v>
      </c>
      <c r="F146" s="3" t="s">
        <v>77</v>
      </c>
      <c r="G146" s="121"/>
      <c r="I146" s="3"/>
      <c r="J146" s="3"/>
      <c r="K146" s="3"/>
      <c r="L146" s="3"/>
      <c r="M146" t="s">
        <v>3</v>
      </c>
      <c r="N146" s="121">
        <v>0</v>
      </c>
      <c r="O146" s="121">
        <v>0</v>
      </c>
      <c r="P146" s="121">
        <v>0</v>
      </c>
      <c r="Q146" s="122"/>
      <c r="R146" s="122">
        <v>0</v>
      </c>
      <c r="S146" t="s">
        <v>1364</v>
      </c>
      <c r="T146" t="s">
        <v>1356</v>
      </c>
    </row>
    <row r="147" spans="2:21" hidden="1" x14ac:dyDescent="0.3">
      <c r="B147" t="s">
        <v>1315</v>
      </c>
      <c r="C147" s="3">
        <v>2020</v>
      </c>
      <c r="D147" s="3">
        <v>4</v>
      </c>
      <c r="E147" s="3" t="s">
        <v>76</v>
      </c>
      <c r="F147" s="3" t="s">
        <v>77</v>
      </c>
      <c r="G147" s="121"/>
      <c r="I147" s="3"/>
      <c r="J147" s="3"/>
      <c r="K147" s="3"/>
      <c r="L147" s="3"/>
      <c r="M147" t="s">
        <v>3</v>
      </c>
      <c r="N147" s="121">
        <v>0</v>
      </c>
      <c r="O147" s="121">
        <v>0</v>
      </c>
      <c r="P147" s="121">
        <v>0</v>
      </c>
      <c r="Q147" s="122"/>
      <c r="R147" s="122">
        <v>0</v>
      </c>
      <c r="S147" t="s">
        <v>1364</v>
      </c>
      <c r="T147" t="s">
        <v>1356</v>
      </c>
    </row>
    <row r="148" spans="2:21" hidden="1" x14ac:dyDescent="0.3">
      <c r="B148" t="s">
        <v>1315</v>
      </c>
      <c r="C148" s="3">
        <v>2020</v>
      </c>
      <c r="D148" s="3">
        <v>5</v>
      </c>
      <c r="E148" s="3" t="s">
        <v>76</v>
      </c>
      <c r="F148" s="3" t="s">
        <v>77</v>
      </c>
      <c r="G148" s="121"/>
      <c r="I148" s="3"/>
      <c r="J148" s="3"/>
      <c r="K148" s="3"/>
      <c r="L148" s="3"/>
      <c r="M148" t="s">
        <v>3</v>
      </c>
      <c r="N148" s="121">
        <v>0</v>
      </c>
      <c r="O148" s="121">
        <v>0</v>
      </c>
      <c r="P148" s="121">
        <v>0</v>
      </c>
      <c r="Q148" s="122"/>
      <c r="R148" s="122">
        <v>0</v>
      </c>
      <c r="S148" t="s">
        <v>1364</v>
      </c>
      <c r="T148" t="s">
        <v>1356</v>
      </c>
    </row>
    <row r="149" spans="2:21" hidden="1" x14ac:dyDescent="0.3">
      <c r="B149" t="s">
        <v>1315</v>
      </c>
      <c r="C149" s="3">
        <v>2020</v>
      </c>
      <c r="D149" s="3">
        <v>6</v>
      </c>
      <c r="E149" s="3" t="s">
        <v>76</v>
      </c>
      <c r="F149" s="3" t="s">
        <v>77</v>
      </c>
      <c r="G149" s="121"/>
      <c r="I149" s="3"/>
      <c r="J149" s="3"/>
      <c r="K149" s="3"/>
      <c r="L149" s="3"/>
      <c r="M149" t="s">
        <v>3</v>
      </c>
      <c r="N149" s="121">
        <v>0</v>
      </c>
      <c r="O149" s="121">
        <v>15</v>
      </c>
      <c r="P149" s="121">
        <v>0</v>
      </c>
      <c r="Q149" s="122">
        <v>287.91000000000003</v>
      </c>
      <c r="R149" s="122">
        <v>0</v>
      </c>
      <c r="S149" t="s">
        <v>1364</v>
      </c>
      <c r="T149" t="s">
        <v>1356</v>
      </c>
    </row>
    <row r="150" spans="2:21" hidden="1" x14ac:dyDescent="0.3">
      <c r="B150" t="s">
        <v>1315</v>
      </c>
      <c r="C150" s="3">
        <v>2020</v>
      </c>
      <c r="D150" s="3">
        <v>7</v>
      </c>
      <c r="E150" s="3" t="s">
        <v>76</v>
      </c>
      <c r="F150" s="3" t="s">
        <v>77</v>
      </c>
      <c r="G150" s="121"/>
      <c r="I150" s="3"/>
      <c r="J150" s="3"/>
      <c r="K150" s="3"/>
      <c r="L150" s="3"/>
      <c r="M150" t="s">
        <v>3</v>
      </c>
      <c r="N150" s="121">
        <v>0</v>
      </c>
      <c r="O150" s="121">
        <v>0</v>
      </c>
      <c r="P150" s="121">
        <v>0</v>
      </c>
      <c r="Q150" s="122"/>
      <c r="R150" s="122">
        <v>0</v>
      </c>
      <c r="S150" t="s">
        <v>1364</v>
      </c>
      <c r="T150" t="s">
        <v>1356</v>
      </c>
    </row>
    <row r="151" spans="2:21" hidden="1" x14ac:dyDescent="0.3">
      <c r="B151" t="s">
        <v>1315</v>
      </c>
      <c r="C151" s="3">
        <v>2020</v>
      </c>
      <c r="D151" s="3">
        <v>8</v>
      </c>
      <c r="E151" s="3" t="s">
        <v>76</v>
      </c>
      <c r="F151" s="3" t="s">
        <v>77</v>
      </c>
      <c r="G151" s="121"/>
      <c r="I151" s="3"/>
      <c r="J151" s="3"/>
      <c r="K151" s="3"/>
      <c r="L151" s="3"/>
      <c r="M151" t="s">
        <v>3</v>
      </c>
      <c r="N151" s="121">
        <v>0</v>
      </c>
      <c r="O151" s="121">
        <v>0</v>
      </c>
      <c r="P151" s="121">
        <v>0</v>
      </c>
      <c r="Q151" s="122"/>
      <c r="R151" s="122">
        <v>0</v>
      </c>
      <c r="S151" t="s">
        <v>1364</v>
      </c>
      <c r="T151" t="s">
        <v>1356</v>
      </c>
    </row>
    <row r="152" spans="2:21" hidden="1" x14ac:dyDescent="0.3">
      <c r="B152" t="s">
        <v>1315</v>
      </c>
      <c r="C152" s="3">
        <v>2020</v>
      </c>
      <c r="D152" s="3">
        <v>9</v>
      </c>
      <c r="E152" s="3" t="s">
        <v>76</v>
      </c>
      <c r="F152" s="3" t="s">
        <v>77</v>
      </c>
      <c r="G152" s="121"/>
      <c r="I152" s="3"/>
      <c r="J152" s="3"/>
      <c r="K152" s="3"/>
      <c r="L152" s="3"/>
      <c r="M152" t="s">
        <v>3</v>
      </c>
      <c r="N152" s="121">
        <v>0</v>
      </c>
      <c r="O152" s="121">
        <v>0</v>
      </c>
      <c r="P152" s="121">
        <v>0</v>
      </c>
      <c r="Q152" s="122"/>
      <c r="R152" s="122">
        <v>0</v>
      </c>
      <c r="S152" t="s">
        <v>1364</v>
      </c>
      <c r="T152" t="s">
        <v>1356</v>
      </c>
    </row>
    <row r="153" spans="2:21" hidden="1" x14ac:dyDescent="0.3">
      <c r="B153" t="s">
        <v>1315</v>
      </c>
      <c r="C153" s="3">
        <v>2020</v>
      </c>
      <c r="D153" s="3">
        <v>10</v>
      </c>
      <c r="E153" s="3" t="s">
        <v>76</v>
      </c>
      <c r="F153" s="3" t="s">
        <v>77</v>
      </c>
      <c r="G153" s="121"/>
      <c r="I153" s="3"/>
      <c r="J153" s="3"/>
      <c r="K153" s="3"/>
      <c r="L153" s="3"/>
      <c r="M153" t="s">
        <v>3</v>
      </c>
      <c r="N153" s="121">
        <v>0</v>
      </c>
      <c r="O153" s="121">
        <v>0</v>
      </c>
      <c r="P153" s="121">
        <v>0</v>
      </c>
      <c r="Q153" s="122"/>
      <c r="R153" s="122">
        <v>0</v>
      </c>
      <c r="S153" t="s">
        <v>1364</v>
      </c>
      <c r="T153" t="s">
        <v>1356</v>
      </c>
    </row>
    <row r="154" spans="2:21" hidden="1" x14ac:dyDescent="0.3">
      <c r="B154" t="s">
        <v>1315</v>
      </c>
      <c r="C154" s="3">
        <v>2020</v>
      </c>
      <c r="D154" s="3">
        <v>11</v>
      </c>
      <c r="E154" s="3" t="s">
        <v>76</v>
      </c>
      <c r="F154" s="3" t="s">
        <v>77</v>
      </c>
      <c r="G154" s="121"/>
      <c r="I154" s="3"/>
      <c r="J154" s="3"/>
      <c r="K154" s="3"/>
      <c r="L154" s="3"/>
      <c r="M154" t="s">
        <v>3</v>
      </c>
      <c r="N154" s="121">
        <v>0</v>
      </c>
      <c r="O154" s="121">
        <v>0</v>
      </c>
      <c r="P154" s="121">
        <v>0</v>
      </c>
      <c r="Q154" s="122"/>
      <c r="R154" s="122">
        <v>0</v>
      </c>
      <c r="S154" t="s">
        <v>1364</v>
      </c>
      <c r="T154" t="s">
        <v>1356</v>
      </c>
    </row>
    <row r="155" spans="2:21" hidden="1" x14ac:dyDescent="0.3">
      <c r="B155" t="s">
        <v>1315</v>
      </c>
      <c r="C155" s="3">
        <v>2020</v>
      </c>
      <c r="D155" s="3">
        <v>12</v>
      </c>
      <c r="E155" s="3" t="s">
        <v>76</v>
      </c>
      <c r="F155" s="3" t="s">
        <v>77</v>
      </c>
      <c r="G155" s="121"/>
      <c r="I155" s="3"/>
      <c r="J155" s="3"/>
      <c r="K155" s="3"/>
      <c r="L155" s="3"/>
      <c r="M155" t="s">
        <v>3</v>
      </c>
      <c r="N155" s="121">
        <v>0</v>
      </c>
      <c r="O155" s="121">
        <v>0</v>
      </c>
      <c r="P155" s="121">
        <v>0</v>
      </c>
      <c r="Q155" s="122">
        <v>0.75</v>
      </c>
      <c r="R155" s="122">
        <v>0</v>
      </c>
      <c r="S155" t="s">
        <v>1364</v>
      </c>
      <c r="T155" t="s">
        <v>1356</v>
      </c>
    </row>
    <row r="156" spans="2:21" hidden="1" x14ac:dyDescent="0.3">
      <c r="B156" t="s">
        <v>1320</v>
      </c>
      <c r="C156" s="3">
        <v>2021</v>
      </c>
      <c r="D156" s="3">
        <v>1</v>
      </c>
      <c r="E156" s="3" t="s">
        <v>82</v>
      </c>
      <c r="F156" s="3"/>
      <c r="G156" s="121"/>
      <c r="I156" s="3"/>
      <c r="J156" s="3"/>
      <c r="K156" s="3"/>
      <c r="L156" s="3"/>
      <c r="M156" t="s">
        <v>3</v>
      </c>
      <c r="N156" s="121">
        <v>0</v>
      </c>
      <c r="O156" s="121">
        <v>20</v>
      </c>
      <c r="P156" s="121">
        <v>0</v>
      </c>
      <c r="Q156" s="122">
        <v>413.4</v>
      </c>
      <c r="R156" s="122">
        <v>0</v>
      </c>
      <c r="S156" t="s">
        <v>1357</v>
      </c>
      <c r="T156" t="s">
        <v>1358</v>
      </c>
    </row>
    <row r="157" spans="2:21" hidden="1" x14ac:dyDescent="0.3">
      <c r="B157" t="s">
        <v>1320</v>
      </c>
      <c r="C157" s="3">
        <v>2021</v>
      </c>
      <c r="D157" s="3">
        <v>2</v>
      </c>
      <c r="E157" s="3" t="s">
        <v>82</v>
      </c>
      <c r="F157" s="3"/>
      <c r="G157" s="121"/>
      <c r="I157" s="3"/>
      <c r="J157" s="3"/>
      <c r="K157" s="3"/>
      <c r="L157" s="3"/>
      <c r="M157" t="s">
        <v>3</v>
      </c>
      <c r="N157" s="121">
        <v>0</v>
      </c>
      <c r="O157" s="121">
        <v>15</v>
      </c>
      <c r="P157" s="121">
        <v>0</v>
      </c>
      <c r="Q157" s="122">
        <v>299.63</v>
      </c>
      <c r="R157" s="122">
        <v>0</v>
      </c>
      <c r="S157" t="s">
        <v>1357</v>
      </c>
      <c r="T157" t="s">
        <v>1358</v>
      </c>
    </row>
    <row r="158" spans="2:21" hidden="1" x14ac:dyDescent="0.3">
      <c r="B158" t="s">
        <v>1320</v>
      </c>
      <c r="C158" s="3">
        <v>2021</v>
      </c>
      <c r="D158" s="3">
        <v>3</v>
      </c>
      <c r="E158" s="3" t="s">
        <v>82</v>
      </c>
      <c r="F158" s="3"/>
      <c r="G158" s="121"/>
      <c r="I158" s="3"/>
      <c r="J158" s="3"/>
      <c r="K158" s="3"/>
      <c r="L158" s="3"/>
      <c r="M158" t="s">
        <v>3</v>
      </c>
      <c r="N158" s="121">
        <v>0</v>
      </c>
      <c r="O158" s="121">
        <v>120</v>
      </c>
      <c r="P158" s="121">
        <v>0</v>
      </c>
      <c r="Q158" s="122">
        <v>2422.0700000000002</v>
      </c>
      <c r="R158" s="122">
        <v>0</v>
      </c>
      <c r="S158" t="s">
        <v>1357</v>
      </c>
      <c r="T158" t="s">
        <v>1358</v>
      </c>
      <c r="U158" t="s">
        <v>653</v>
      </c>
    </row>
    <row r="159" spans="2:21" hidden="1" x14ac:dyDescent="0.3">
      <c r="B159" t="s">
        <v>1320</v>
      </c>
      <c r="C159" s="3">
        <v>2021</v>
      </c>
      <c r="D159" s="3">
        <v>4</v>
      </c>
      <c r="E159" s="3" t="s">
        <v>82</v>
      </c>
      <c r="F159" s="3"/>
      <c r="G159" s="121"/>
      <c r="I159" s="3"/>
      <c r="J159" s="3"/>
      <c r="K159" s="3"/>
      <c r="L159" s="3"/>
      <c r="M159" t="s">
        <v>3</v>
      </c>
      <c r="N159" s="121">
        <v>0</v>
      </c>
      <c r="O159" s="121">
        <v>15</v>
      </c>
      <c r="P159" s="121">
        <v>0</v>
      </c>
      <c r="Q159" s="122">
        <v>336.67</v>
      </c>
      <c r="R159" s="122">
        <v>0</v>
      </c>
      <c r="S159" t="s">
        <v>1357</v>
      </c>
      <c r="T159" t="s">
        <v>1358</v>
      </c>
      <c r="U159" t="s">
        <v>653</v>
      </c>
    </row>
    <row r="160" spans="2:21" hidden="1" x14ac:dyDescent="0.3">
      <c r="B160" t="s">
        <v>1320</v>
      </c>
      <c r="C160" s="3">
        <v>2021</v>
      </c>
      <c r="D160" s="3">
        <v>5</v>
      </c>
      <c r="E160" s="3" t="s">
        <v>82</v>
      </c>
      <c r="F160" s="3"/>
      <c r="G160" s="121"/>
      <c r="I160" s="3"/>
      <c r="J160" s="3"/>
      <c r="K160" s="3"/>
      <c r="L160" s="3"/>
      <c r="M160" t="s">
        <v>3</v>
      </c>
      <c r="N160" s="121">
        <v>0</v>
      </c>
      <c r="O160" s="121">
        <v>48</v>
      </c>
      <c r="P160" s="121">
        <v>0</v>
      </c>
      <c r="Q160" s="122">
        <v>1145.47</v>
      </c>
      <c r="R160" s="122">
        <v>0</v>
      </c>
      <c r="S160" t="s">
        <v>1357</v>
      </c>
      <c r="T160" t="s">
        <v>1358</v>
      </c>
      <c r="U160" t="s">
        <v>653</v>
      </c>
    </row>
    <row r="161" spans="2:21" hidden="1" x14ac:dyDescent="0.3">
      <c r="B161" t="s">
        <v>1320</v>
      </c>
      <c r="C161" s="3">
        <v>2021</v>
      </c>
      <c r="D161" s="3">
        <v>6</v>
      </c>
      <c r="E161" s="3" t="s">
        <v>82</v>
      </c>
      <c r="F161" s="3"/>
      <c r="G161" s="121"/>
      <c r="I161" s="3"/>
      <c r="J161" s="3"/>
      <c r="K161" s="3"/>
      <c r="L161" s="3"/>
      <c r="M161" t="s">
        <v>3</v>
      </c>
      <c r="N161" s="121">
        <v>0</v>
      </c>
      <c r="O161" s="121">
        <v>25</v>
      </c>
      <c r="P161" s="121">
        <v>0</v>
      </c>
      <c r="Q161" s="122">
        <v>566.09</v>
      </c>
      <c r="R161" s="122">
        <v>0</v>
      </c>
      <c r="S161" t="s">
        <v>1357</v>
      </c>
      <c r="T161" t="s">
        <v>1358</v>
      </c>
      <c r="U161" t="s">
        <v>653</v>
      </c>
    </row>
    <row r="162" spans="2:21" hidden="1" x14ac:dyDescent="0.3">
      <c r="B162" t="s">
        <v>1306</v>
      </c>
      <c r="C162" s="3">
        <v>2021</v>
      </c>
      <c r="D162" s="3">
        <v>1</v>
      </c>
      <c r="E162" s="3" t="s">
        <v>82</v>
      </c>
      <c r="F162" s="3"/>
      <c r="G162" s="121">
        <v>100</v>
      </c>
      <c r="I162" s="3"/>
      <c r="J162" s="3"/>
      <c r="K162" s="3"/>
      <c r="L162" s="3"/>
      <c r="M162" t="s">
        <v>3</v>
      </c>
      <c r="N162" s="121">
        <v>0</v>
      </c>
      <c r="O162" s="121">
        <v>151.19999999999999</v>
      </c>
      <c r="P162" s="121">
        <v>0</v>
      </c>
      <c r="Q162" s="122">
        <v>2805.66</v>
      </c>
      <c r="R162" s="122">
        <v>0</v>
      </c>
      <c r="S162" t="s">
        <v>1359</v>
      </c>
      <c r="T162" t="s">
        <v>1356</v>
      </c>
    </row>
    <row r="163" spans="2:21" x14ac:dyDescent="0.3">
      <c r="B163" t="s">
        <v>1306</v>
      </c>
      <c r="C163" s="3">
        <v>2021</v>
      </c>
      <c r="D163" s="3">
        <v>2</v>
      </c>
      <c r="E163" s="3" t="s">
        <v>82</v>
      </c>
      <c r="F163" s="3"/>
      <c r="G163" s="121">
        <v>100</v>
      </c>
      <c r="H163" t="s">
        <v>1665</v>
      </c>
      <c r="I163" s="3" t="s">
        <v>1629</v>
      </c>
      <c r="J163" s="3" t="s">
        <v>1630</v>
      </c>
      <c r="K163" s="3">
        <v>100</v>
      </c>
      <c r="L163" s="3">
        <v>12</v>
      </c>
      <c r="M163" t="s">
        <v>1631</v>
      </c>
      <c r="N163" s="121">
        <v>57.6</v>
      </c>
      <c r="O163" s="121">
        <v>144</v>
      </c>
      <c r="P163" s="121">
        <v>40</v>
      </c>
      <c r="Q163" s="122">
        <v>2846.37</v>
      </c>
      <c r="R163" s="122">
        <v>1138.55</v>
      </c>
      <c r="S163" t="s">
        <v>1359</v>
      </c>
      <c r="T163" t="s">
        <v>1356</v>
      </c>
    </row>
    <row r="164" spans="2:21" x14ac:dyDescent="0.3">
      <c r="B164" t="s">
        <v>1306</v>
      </c>
      <c r="C164" s="3">
        <v>2021</v>
      </c>
      <c r="D164" s="3">
        <v>3</v>
      </c>
      <c r="E164" s="3" t="s">
        <v>82</v>
      </c>
      <c r="F164" s="3"/>
      <c r="G164" s="121">
        <v>100</v>
      </c>
      <c r="H164" t="s">
        <v>1665</v>
      </c>
      <c r="I164" s="3" t="s">
        <v>1629</v>
      </c>
      <c r="J164" s="3" t="s">
        <v>1630</v>
      </c>
      <c r="K164" s="3">
        <v>100</v>
      </c>
      <c r="L164" s="3">
        <v>41</v>
      </c>
      <c r="M164" t="s">
        <v>1631</v>
      </c>
      <c r="N164" s="121">
        <v>151.19999999999999</v>
      </c>
      <c r="O164" s="121">
        <v>165.6</v>
      </c>
      <c r="P164" s="121">
        <v>91.3</v>
      </c>
      <c r="Q164" s="122">
        <v>2846.37</v>
      </c>
      <c r="R164" s="122">
        <v>2598.86</v>
      </c>
      <c r="S164" t="s">
        <v>1359</v>
      </c>
      <c r="T164" t="s">
        <v>1356</v>
      </c>
      <c r="U164" t="s">
        <v>653</v>
      </c>
    </row>
    <row r="165" spans="2:21" x14ac:dyDescent="0.3">
      <c r="B165" t="s">
        <v>1306</v>
      </c>
      <c r="C165" s="3">
        <v>2021</v>
      </c>
      <c r="D165" s="3">
        <v>3</v>
      </c>
      <c r="E165" s="3" t="s">
        <v>82</v>
      </c>
      <c r="F165" s="3"/>
      <c r="G165" s="121">
        <v>100</v>
      </c>
      <c r="H165" t="s">
        <v>1665</v>
      </c>
      <c r="I165" s="3" t="s">
        <v>1632</v>
      </c>
      <c r="J165" s="3"/>
      <c r="K165" s="3">
        <v>50</v>
      </c>
      <c r="L165" s="3">
        <v>43</v>
      </c>
      <c r="M165" t="s">
        <v>1633</v>
      </c>
      <c r="N165" s="121">
        <v>7.2</v>
      </c>
      <c r="O165" s="121">
        <v>165.6</v>
      </c>
      <c r="P165" s="121">
        <v>4.3499999999999996</v>
      </c>
      <c r="Q165" s="122">
        <v>2846.37</v>
      </c>
      <c r="R165" s="122">
        <v>123.75</v>
      </c>
      <c r="S165" t="s">
        <v>1359</v>
      </c>
      <c r="T165" t="s">
        <v>1356</v>
      </c>
      <c r="U165" t="s">
        <v>653</v>
      </c>
    </row>
    <row r="166" spans="2:21" x14ac:dyDescent="0.3">
      <c r="B166" t="s">
        <v>1306</v>
      </c>
      <c r="C166" s="3">
        <v>2021</v>
      </c>
      <c r="D166" s="3">
        <v>4</v>
      </c>
      <c r="E166" s="3" t="s">
        <v>82</v>
      </c>
      <c r="F166" s="3"/>
      <c r="G166" s="121">
        <v>100</v>
      </c>
      <c r="H166" t="s">
        <v>1665</v>
      </c>
      <c r="I166" s="3" t="s">
        <v>1632</v>
      </c>
      <c r="J166" s="3"/>
      <c r="K166" s="3">
        <v>50</v>
      </c>
      <c r="L166" s="3">
        <v>73</v>
      </c>
      <c r="M166" t="s">
        <v>1633</v>
      </c>
      <c r="N166" s="121">
        <v>79.2</v>
      </c>
      <c r="O166" s="121">
        <v>158.4</v>
      </c>
      <c r="P166" s="121">
        <v>50</v>
      </c>
      <c r="Q166" s="122">
        <v>3228.51</v>
      </c>
      <c r="R166" s="122">
        <v>1614.26</v>
      </c>
      <c r="S166" t="s">
        <v>1359</v>
      </c>
      <c r="T166" t="s">
        <v>1356</v>
      </c>
      <c r="U166" t="s">
        <v>653</v>
      </c>
    </row>
    <row r="167" spans="2:21" x14ac:dyDescent="0.3">
      <c r="B167" t="s">
        <v>1306</v>
      </c>
      <c r="C167" s="3">
        <v>2021</v>
      </c>
      <c r="D167" s="3">
        <v>5</v>
      </c>
      <c r="E167" s="3" t="s">
        <v>82</v>
      </c>
      <c r="F167" s="3"/>
      <c r="G167" s="121">
        <v>100</v>
      </c>
      <c r="H167" t="s">
        <v>1665</v>
      </c>
      <c r="I167" s="3" t="s">
        <v>1632</v>
      </c>
      <c r="J167" s="3"/>
      <c r="K167" s="3">
        <v>50</v>
      </c>
      <c r="L167" s="3">
        <v>104</v>
      </c>
      <c r="M167" t="s">
        <v>1633</v>
      </c>
      <c r="N167" s="121">
        <v>75.599999999999994</v>
      </c>
      <c r="O167" s="121">
        <v>176.2</v>
      </c>
      <c r="P167" s="121">
        <v>42.91</v>
      </c>
      <c r="Q167" s="122">
        <v>3709.07</v>
      </c>
      <c r="R167" s="122">
        <v>1591.4</v>
      </c>
      <c r="S167" t="s">
        <v>1359</v>
      </c>
      <c r="T167" t="s">
        <v>1356</v>
      </c>
      <c r="U167" t="s">
        <v>653</v>
      </c>
    </row>
    <row r="168" spans="2:21" x14ac:dyDescent="0.3">
      <c r="B168" t="s">
        <v>1306</v>
      </c>
      <c r="C168" s="3">
        <v>2021</v>
      </c>
      <c r="D168" s="3">
        <v>6</v>
      </c>
      <c r="E168" s="3" t="s">
        <v>82</v>
      </c>
      <c r="F168" s="3"/>
      <c r="G168" s="121">
        <v>100</v>
      </c>
      <c r="H168" t="s">
        <v>1665</v>
      </c>
      <c r="I168" s="3" t="s">
        <v>1632</v>
      </c>
      <c r="J168" s="3"/>
      <c r="K168" s="3">
        <v>50</v>
      </c>
      <c r="L168" s="3">
        <v>134</v>
      </c>
      <c r="M168" t="s">
        <v>1633</v>
      </c>
      <c r="N168" s="121">
        <v>79.2</v>
      </c>
      <c r="O168" s="121">
        <v>158.4</v>
      </c>
      <c r="P168" s="121">
        <v>50</v>
      </c>
      <c r="Q168" s="122">
        <v>3228.51</v>
      </c>
      <c r="R168" s="122">
        <v>1614.26</v>
      </c>
      <c r="S168" t="s">
        <v>1359</v>
      </c>
      <c r="T168" t="s">
        <v>1356</v>
      </c>
      <c r="U168" t="s">
        <v>653</v>
      </c>
    </row>
    <row r="169" spans="2:21" hidden="1" x14ac:dyDescent="0.3">
      <c r="B169" t="s">
        <v>1317</v>
      </c>
      <c r="C169" s="3">
        <v>2021</v>
      </c>
      <c r="D169" s="3">
        <v>1</v>
      </c>
      <c r="E169" s="3" t="s">
        <v>91</v>
      </c>
      <c r="F169" s="3"/>
      <c r="G169" s="121">
        <v>66.67</v>
      </c>
      <c r="I169" s="3"/>
      <c r="J169" s="3"/>
      <c r="K169" s="3"/>
      <c r="L169" s="3"/>
      <c r="M169" t="s">
        <v>3</v>
      </c>
      <c r="N169" s="121">
        <v>0</v>
      </c>
      <c r="O169" s="121"/>
      <c r="P169" s="121">
        <v>0</v>
      </c>
      <c r="Q169" s="122"/>
      <c r="R169" s="122">
        <v>0</v>
      </c>
      <c r="U169" t="s">
        <v>653</v>
      </c>
    </row>
    <row r="170" spans="2:21" x14ac:dyDescent="0.3">
      <c r="B170" t="s">
        <v>1317</v>
      </c>
      <c r="C170" s="3">
        <v>2021</v>
      </c>
      <c r="D170" s="3">
        <v>2</v>
      </c>
      <c r="E170" s="3" t="s">
        <v>91</v>
      </c>
      <c r="F170" s="3"/>
      <c r="G170" s="121">
        <v>66.67</v>
      </c>
      <c r="H170" t="s">
        <v>1666</v>
      </c>
      <c r="I170" s="3" t="s">
        <v>1634</v>
      </c>
      <c r="J170" s="3" t="s">
        <v>1630</v>
      </c>
      <c r="K170" s="3">
        <v>100</v>
      </c>
      <c r="L170" s="3">
        <v>17</v>
      </c>
      <c r="M170" t="s">
        <v>1631</v>
      </c>
      <c r="N170" s="121">
        <v>48</v>
      </c>
      <c r="O170" s="121">
        <v>86.4</v>
      </c>
      <c r="P170" s="121">
        <v>55.56</v>
      </c>
      <c r="Q170" s="122">
        <v>1362.71</v>
      </c>
      <c r="R170" s="122">
        <v>757.06</v>
      </c>
      <c r="S170" t="s">
        <v>1361</v>
      </c>
      <c r="T170" t="s">
        <v>1360</v>
      </c>
      <c r="U170" t="s">
        <v>653</v>
      </c>
    </row>
    <row r="171" spans="2:21" x14ac:dyDescent="0.3">
      <c r="B171" t="s">
        <v>1317</v>
      </c>
      <c r="C171" s="3">
        <v>2021</v>
      </c>
      <c r="D171" s="3">
        <v>3</v>
      </c>
      <c r="E171" s="3" t="s">
        <v>91</v>
      </c>
      <c r="F171" s="3"/>
      <c r="G171" s="121">
        <v>66.67</v>
      </c>
      <c r="H171" t="s">
        <v>1666</v>
      </c>
      <c r="I171" s="3" t="s">
        <v>1634</v>
      </c>
      <c r="J171" s="3" t="s">
        <v>1630</v>
      </c>
      <c r="K171" s="3">
        <v>100</v>
      </c>
      <c r="L171" s="3">
        <v>46</v>
      </c>
      <c r="M171" t="s">
        <v>1633</v>
      </c>
      <c r="N171" s="121">
        <v>104</v>
      </c>
      <c r="O171" s="121">
        <v>112</v>
      </c>
      <c r="P171" s="121">
        <v>92.86</v>
      </c>
      <c r="Q171" s="122">
        <v>1532.98</v>
      </c>
      <c r="R171" s="122">
        <v>1423.48</v>
      </c>
      <c r="S171" t="s">
        <v>1364</v>
      </c>
      <c r="T171" t="s">
        <v>1358</v>
      </c>
      <c r="U171" t="s">
        <v>653</v>
      </c>
    </row>
    <row r="172" spans="2:21" hidden="1" x14ac:dyDescent="0.3">
      <c r="B172" t="s">
        <v>1317</v>
      </c>
      <c r="C172" s="3">
        <v>2021</v>
      </c>
      <c r="D172" s="3">
        <v>4</v>
      </c>
      <c r="E172" s="3" t="s">
        <v>91</v>
      </c>
      <c r="F172" s="3"/>
      <c r="G172" s="121">
        <v>66.67</v>
      </c>
      <c r="I172" s="3"/>
      <c r="J172" s="3"/>
      <c r="K172" s="3"/>
      <c r="L172" s="3"/>
      <c r="M172" t="s">
        <v>3</v>
      </c>
      <c r="N172" s="121">
        <v>0</v>
      </c>
      <c r="O172" s="121">
        <v>104</v>
      </c>
      <c r="P172" s="121">
        <v>0</v>
      </c>
      <c r="Q172" s="122">
        <v>1751.54</v>
      </c>
      <c r="R172" s="122">
        <v>0</v>
      </c>
      <c r="S172" t="s">
        <v>1364</v>
      </c>
      <c r="T172" t="s">
        <v>1358</v>
      </c>
      <c r="U172" t="s">
        <v>653</v>
      </c>
    </row>
    <row r="173" spans="2:21" hidden="1" x14ac:dyDescent="0.3">
      <c r="B173" t="s">
        <v>1317</v>
      </c>
      <c r="C173" s="3">
        <v>2021</v>
      </c>
      <c r="D173" s="3">
        <v>5</v>
      </c>
      <c r="E173" s="3" t="s">
        <v>91</v>
      </c>
      <c r="F173" s="3"/>
      <c r="G173" s="121">
        <v>66.67</v>
      </c>
      <c r="I173" s="3"/>
      <c r="J173" s="3"/>
      <c r="K173" s="3"/>
      <c r="L173" s="3"/>
      <c r="M173" t="s">
        <v>3</v>
      </c>
      <c r="N173" s="121">
        <v>0</v>
      </c>
      <c r="O173" s="121">
        <v>104</v>
      </c>
      <c r="P173" s="121">
        <v>0</v>
      </c>
      <c r="Q173" s="122">
        <v>1818.03</v>
      </c>
      <c r="R173" s="122">
        <v>0</v>
      </c>
      <c r="S173" t="s">
        <v>1364</v>
      </c>
      <c r="T173" t="s">
        <v>1356</v>
      </c>
      <c r="U173" t="s">
        <v>653</v>
      </c>
    </row>
    <row r="174" spans="2:21" hidden="1" x14ac:dyDescent="0.3">
      <c r="B174" t="s">
        <v>1317</v>
      </c>
      <c r="C174" s="3">
        <v>2021</v>
      </c>
      <c r="D174" s="3">
        <v>6</v>
      </c>
      <c r="E174" s="3" t="s">
        <v>91</v>
      </c>
      <c r="F174" s="3"/>
      <c r="G174" s="121">
        <v>66.67</v>
      </c>
      <c r="I174" s="3"/>
      <c r="J174" s="3"/>
      <c r="K174" s="3"/>
      <c r="L174" s="3"/>
      <c r="M174" t="s">
        <v>3</v>
      </c>
      <c r="N174" s="121">
        <v>0</v>
      </c>
      <c r="O174" s="121">
        <v>104</v>
      </c>
      <c r="P174" s="121">
        <v>0</v>
      </c>
      <c r="Q174" s="122">
        <v>1751.54</v>
      </c>
      <c r="R174" s="122">
        <v>0</v>
      </c>
      <c r="S174" t="s">
        <v>1364</v>
      </c>
      <c r="T174" t="s">
        <v>1356</v>
      </c>
      <c r="U174" t="s">
        <v>653</v>
      </c>
    </row>
    <row r="175" spans="2:21" hidden="1" x14ac:dyDescent="0.3">
      <c r="B175" t="s">
        <v>1321</v>
      </c>
      <c r="C175" s="3">
        <v>2021</v>
      </c>
      <c r="D175" s="3">
        <v>2</v>
      </c>
      <c r="E175" s="3" t="s">
        <v>96</v>
      </c>
      <c r="F175" s="3" t="s">
        <v>77</v>
      </c>
      <c r="G175" s="121">
        <v>100</v>
      </c>
      <c r="I175" s="3"/>
      <c r="J175" s="3"/>
      <c r="K175" s="3"/>
      <c r="L175" s="3"/>
      <c r="M175" t="s">
        <v>3</v>
      </c>
      <c r="N175" s="121">
        <v>0</v>
      </c>
      <c r="O175" s="121">
        <v>144</v>
      </c>
      <c r="P175" s="121">
        <v>0</v>
      </c>
      <c r="Q175" s="122">
        <v>2234.7199999999998</v>
      </c>
      <c r="R175" s="122">
        <v>0</v>
      </c>
      <c r="S175" t="s">
        <v>1364</v>
      </c>
      <c r="T175" t="s">
        <v>1360</v>
      </c>
      <c r="U175" t="s">
        <v>653</v>
      </c>
    </row>
    <row r="176" spans="2:21" hidden="1" x14ac:dyDescent="0.3">
      <c r="B176" t="s">
        <v>1321</v>
      </c>
      <c r="C176" s="3">
        <v>2021</v>
      </c>
      <c r="D176" s="3">
        <v>3</v>
      </c>
      <c r="E176" s="3" t="s">
        <v>96</v>
      </c>
      <c r="F176" s="3" t="s">
        <v>77</v>
      </c>
      <c r="G176" s="121">
        <v>100</v>
      </c>
      <c r="I176" s="3"/>
      <c r="J176" s="3"/>
      <c r="K176" s="3"/>
      <c r="L176" s="3"/>
      <c r="M176" t="s">
        <v>3</v>
      </c>
      <c r="N176" s="121">
        <v>0</v>
      </c>
      <c r="O176" s="121">
        <v>165.6</v>
      </c>
      <c r="P176" s="121">
        <v>0</v>
      </c>
      <c r="Q176" s="122">
        <v>2234.7199999999998</v>
      </c>
      <c r="R176" s="122">
        <v>0</v>
      </c>
      <c r="S176" t="s">
        <v>1364</v>
      </c>
      <c r="T176" t="s">
        <v>1360</v>
      </c>
      <c r="U176" t="s">
        <v>653</v>
      </c>
    </row>
    <row r="177" spans="2:21" hidden="1" x14ac:dyDescent="0.3">
      <c r="B177" t="s">
        <v>1321</v>
      </c>
      <c r="C177" s="3">
        <v>2021</v>
      </c>
      <c r="D177" s="3">
        <v>4</v>
      </c>
      <c r="E177" s="3" t="s">
        <v>96</v>
      </c>
      <c r="F177" s="3" t="s">
        <v>77</v>
      </c>
      <c r="G177" s="121">
        <v>100</v>
      </c>
      <c r="I177" s="3"/>
      <c r="J177" s="3"/>
      <c r="K177" s="3"/>
      <c r="L177" s="3"/>
      <c r="M177" t="s">
        <v>3</v>
      </c>
      <c r="N177" s="121">
        <v>0</v>
      </c>
      <c r="O177" s="121">
        <v>158.4</v>
      </c>
      <c r="P177" s="121">
        <v>0</v>
      </c>
      <c r="Q177" s="122">
        <v>2549.25</v>
      </c>
      <c r="R177" s="122">
        <v>0</v>
      </c>
      <c r="S177" t="s">
        <v>1364</v>
      </c>
      <c r="T177" t="s">
        <v>1360</v>
      </c>
      <c r="U177" t="s">
        <v>653</v>
      </c>
    </row>
    <row r="178" spans="2:21" hidden="1" x14ac:dyDescent="0.3">
      <c r="B178" t="s">
        <v>1321</v>
      </c>
      <c r="C178" s="3">
        <v>2021</v>
      </c>
      <c r="D178" s="3">
        <v>5</v>
      </c>
      <c r="E178" s="3" t="s">
        <v>96</v>
      </c>
      <c r="F178" s="3" t="s">
        <v>77</v>
      </c>
      <c r="G178" s="121">
        <v>100</v>
      </c>
      <c r="I178" s="3"/>
      <c r="J178" s="3"/>
      <c r="K178" s="3"/>
      <c r="L178" s="3"/>
      <c r="M178" t="s">
        <v>3</v>
      </c>
      <c r="N178" s="121">
        <v>0</v>
      </c>
      <c r="O178" s="121">
        <v>151.19999999999999</v>
      </c>
      <c r="P178" s="121">
        <v>0</v>
      </c>
      <c r="Q178" s="122">
        <v>2696.81</v>
      </c>
      <c r="R178" s="122">
        <v>0</v>
      </c>
      <c r="S178" t="s">
        <v>1364</v>
      </c>
      <c r="T178" t="s">
        <v>1360</v>
      </c>
      <c r="U178" t="s">
        <v>653</v>
      </c>
    </row>
    <row r="179" spans="2:21" hidden="1" x14ac:dyDescent="0.3">
      <c r="B179" t="s">
        <v>1322</v>
      </c>
      <c r="C179" s="3">
        <v>2021</v>
      </c>
      <c r="D179" s="3">
        <v>2</v>
      </c>
      <c r="E179" s="3" t="s">
        <v>101</v>
      </c>
      <c r="F179" s="3"/>
      <c r="G179" s="121">
        <v>41.67</v>
      </c>
      <c r="I179" s="3"/>
      <c r="J179" s="3"/>
      <c r="K179" s="3"/>
      <c r="L179" s="3"/>
      <c r="M179" t="s">
        <v>3</v>
      </c>
      <c r="N179" s="121">
        <v>0</v>
      </c>
      <c r="O179" s="121">
        <v>30</v>
      </c>
      <c r="P179" s="121">
        <v>0</v>
      </c>
      <c r="Q179" s="122">
        <v>465.61</v>
      </c>
      <c r="R179" s="122">
        <v>0</v>
      </c>
      <c r="S179" t="s">
        <v>1357</v>
      </c>
      <c r="T179" t="s">
        <v>1360</v>
      </c>
      <c r="U179" t="s">
        <v>653</v>
      </c>
    </row>
    <row r="180" spans="2:21" hidden="1" x14ac:dyDescent="0.3">
      <c r="B180" t="s">
        <v>1322</v>
      </c>
      <c r="C180" s="3">
        <v>2021</v>
      </c>
      <c r="D180" s="3">
        <v>3</v>
      </c>
      <c r="E180" s="3" t="s">
        <v>101</v>
      </c>
      <c r="F180" s="3"/>
      <c r="G180" s="121">
        <v>41.67</v>
      </c>
      <c r="I180" s="3"/>
      <c r="J180" s="3"/>
      <c r="K180" s="3"/>
      <c r="L180" s="3"/>
      <c r="M180" t="s">
        <v>3</v>
      </c>
      <c r="N180" s="121">
        <v>0</v>
      </c>
      <c r="O180" s="121">
        <v>69</v>
      </c>
      <c r="P180" s="121">
        <v>0</v>
      </c>
      <c r="Q180" s="122">
        <v>943.93</v>
      </c>
      <c r="R180" s="122">
        <v>0</v>
      </c>
      <c r="S180" t="s">
        <v>1357</v>
      </c>
      <c r="T180" t="s">
        <v>1360</v>
      </c>
      <c r="U180" t="s">
        <v>653</v>
      </c>
    </row>
    <row r="181" spans="2:21" x14ac:dyDescent="0.3">
      <c r="B181" t="s">
        <v>1322</v>
      </c>
      <c r="C181" s="3">
        <v>2021</v>
      </c>
      <c r="D181" s="3">
        <v>4</v>
      </c>
      <c r="E181" s="3" t="s">
        <v>101</v>
      </c>
      <c r="F181" s="3"/>
      <c r="G181" s="121">
        <v>41.67</v>
      </c>
      <c r="H181" t="s">
        <v>1667</v>
      </c>
      <c r="I181" s="3" t="s">
        <v>194</v>
      </c>
      <c r="J181" s="3" t="s">
        <v>1635</v>
      </c>
      <c r="K181" s="3">
        <v>100</v>
      </c>
      <c r="L181" s="3">
        <v>3</v>
      </c>
      <c r="M181" t="s">
        <v>1636</v>
      </c>
      <c r="N181" s="121">
        <v>9</v>
      </c>
      <c r="O181" s="121">
        <v>66</v>
      </c>
      <c r="P181" s="121">
        <v>13.64</v>
      </c>
      <c r="Q181" s="122">
        <v>1062.27</v>
      </c>
      <c r="R181" s="122">
        <v>144.85</v>
      </c>
      <c r="S181" t="s">
        <v>1357</v>
      </c>
      <c r="T181" t="s">
        <v>1360</v>
      </c>
      <c r="U181" t="s">
        <v>653</v>
      </c>
    </row>
    <row r="182" spans="2:21" x14ac:dyDescent="0.3">
      <c r="B182" t="s">
        <v>1322</v>
      </c>
      <c r="C182" s="3">
        <v>2021</v>
      </c>
      <c r="D182" s="3">
        <v>4</v>
      </c>
      <c r="E182" s="3" t="s">
        <v>101</v>
      </c>
      <c r="F182" s="3"/>
      <c r="G182" s="121">
        <v>41.67</v>
      </c>
      <c r="H182" t="s">
        <v>1667</v>
      </c>
      <c r="I182" s="3" t="s">
        <v>126</v>
      </c>
      <c r="J182" s="3" t="s">
        <v>1637</v>
      </c>
      <c r="K182" s="3">
        <v>40</v>
      </c>
      <c r="L182" s="3">
        <v>8</v>
      </c>
      <c r="M182" t="s">
        <v>1631</v>
      </c>
      <c r="N182" s="121">
        <v>3.6</v>
      </c>
      <c r="O182" s="121">
        <v>66</v>
      </c>
      <c r="P182" s="121">
        <v>5.45</v>
      </c>
      <c r="Q182" s="122">
        <v>1062.27</v>
      </c>
      <c r="R182" s="122">
        <v>57.94</v>
      </c>
      <c r="S182" t="s">
        <v>1357</v>
      </c>
      <c r="T182" t="s">
        <v>1360</v>
      </c>
      <c r="U182" t="s">
        <v>653</v>
      </c>
    </row>
    <row r="183" spans="2:21" hidden="1" x14ac:dyDescent="0.3">
      <c r="B183" t="s">
        <v>1322</v>
      </c>
      <c r="C183" s="3">
        <v>2021</v>
      </c>
      <c r="D183" s="3">
        <v>5</v>
      </c>
      <c r="E183" s="3" t="s">
        <v>101</v>
      </c>
      <c r="F183" s="3"/>
      <c r="G183" s="121">
        <v>41.67</v>
      </c>
      <c r="I183" s="3"/>
      <c r="J183" s="3"/>
      <c r="K183" s="3"/>
      <c r="L183" s="3"/>
      <c r="M183" t="s">
        <v>3</v>
      </c>
      <c r="N183" s="121">
        <v>0</v>
      </c>
      <c r="O183" s="121">
        <v>63</v>
      </c>
      <c r="P183" s="121">
        <v>0</v>
      </c>
      <c r="Q183" s="122">
        <v>1107.56</v>
      </c>
      <c r="R183" s="122">
        <v>0</v>
      </c>
      <c r="S183" t="s">
        <v>1357</v>
      </c>
      <c r="T183" t="s">
        <v>1360</v>
      </c>
      <c r="U183" t="s">
        <v>653</v>
      </c>
    </row>
    <row r="184" spans="2:21" hidden="1" x14ac:dyDescent="0.3">
      <c r="B184" t="s">
        <v>1322</v>
      </c>
      <c r="C184" s="3">
        <v>2021</v>
      </c>
      <c r="D184" s="3">
        <v>6</v>
      </c>
      <c r="E184" s="3" t="s">
        <v>101</v>
      </c>
      <c r="F184" s="3"/>
      <c r="G184" s="121">
        <v>41.67</v>
      </c>
      <c r="I184" s="3"/>
      <c r="J184" s="3"/>
      <c r="K184" s="3"/>
      <c r="L184" s="3"/>
      <c r="M184" t="s">
        <v>3</v>
      </c>
      <c r="N184" s="121">
        <v>0</v>
      </c>
      <c r="O184" s="121">
        <v>66</v>
      </c>
      <c r="P184" s="121">
        <v>0</v>
      </c>
      <c r="Q184" s="122">
        <v>1062.27</v>
      </c>
      <c r="R184" s="122">
        <v>0</v>
      </c>
      <c r="S184" t="s">
        <v>1357</v>
      </c>
      <c r="T184" t="s">
        <v>1360</v>
      </c>
      <c r="U184" t="s">
        <v>653</v>
      </c>
    </row>
    <row r="185" spans="2:21" hidden="1" x14ac:dyDescent="0.3">
      <c r="B185" t="s">
        <v>1323</v>
      </c>
      <c r="C185" s="3">
        <v>2021</v>
      </c>
      <c r="D185" s="3">
        <v>3</v>
      </c>
      <c r="E185" s="3" t="s">
        <v>107</v>
      </c>
      <c r="F185" s="3"/>
      <c r="G185" s="121">
        <v>100</v>
      </c>
      <c r="I185" s="3"/>
      <c r="J185" s="3"/>
      <c r="K185" s="3"/>
      <c r="L185" s="3"/>
      <c r="M185" t="s">
        <v>3</v>
      </c>
      <c r="N185" s="121">
        <v>0</v>
      </c>
      <c r="O185" s="121">
        <v>165.6</v>
      </c>
      <c r="P185" s="121">
        <v>0</v>
      </c>
      <c r="Q185" s="122">
        <v>4838.78</v>
      </c>
      <c r="R185" s="122">
        <v>0</v>
      </c>
      <c r="S185" t="s">
        <v>1364</v>
      </c>
      <c r="T185" t="s">
        <v>1365</v>
      </c>
      <c r="U185" t="s">
        <v>653</v>
      </c>
    </row>
    <row r="186" spans="2:21" hidden="1" x14ac:dyDescent="0.3">
      <c r="B186" t="s">
        <v>1323</v>
      </c>
      <c r="C186" s="3">
        <v>2021</v>
      </c>
      <c r="D186" s="3">
        <v>4</v>
      </c>
      <c r="E186" s="3" t="s">
        <v>107</v>
      </c>
      <c r="F186" s="3"/>
      <c r="G186" s="121">
        <v>100</v>
      </c>
      <c r="I186" s="3"/>
      <c r="J186" s="3"/>
      <c r="K186" s="3"/>
      <c r="L186" s="3"/>
      <c r="M186" t="s">
        <v>3</v>
      </c>
      <c r="N186" s="121">
        <v>0</v>
      </c>
      <c r="O186" s="121">
        <v>166.4</v>
      </c>
      <c r="P186" s="121">
        <v>0</v>
      </c>
      <c r="Q186" s="122">
        <v>5441.91</v>
      </c>
      <c r="R186" s="122">
        <v>0</v>
      </c>
      <c r="S186" t="s">
        <v>1364</v>
      </c>
      <c r="T186" t="s">
        <v>1365</v>
      </c>
      <c r="U186" t="s">
        <v>653</v>
      </c>
    </row>
    <row r="187" spans="2:21" hidden="1" x14ac:dyDescent="0.3">
      <c r="B187" t="s">
        <v>1323</v>
      </c>
      <c r="C187" s="3">
        <v>2021</v>
      </c>
      <c r="D187" s="3">
        <v>5</v>
      </c>
      <c r="E187" s="3" t="s">
        <v>107</v>
      </c>
      <c r="F187" s="3"/>
      <c r="G187" s="121">
        <v>100</v>
      </c>
      <c r="I187" s="3"/>
      <c r="J187" s="3"/>
      <c r="K187" s="3"/>
      <c r="L187" s="3"/>
      <c r="M187" t="s">
        <v>3</v>
      </c>
      <c r="N187" s="121">
        <v>0</v>
      </c>
      <c r="O187" s="121">
        <v>151.19999999999999</v>
      </c>
      <c r="P187" s="121">
        <v>0</v>
      </c>
      <c r="Q187" s="122">
        <v>5554.1</v>
      </c>
      <c r="R187" s="122">
        <v>0</v>
      </c>
      <c r="S187" t="s">
        <v>1364</v>
      </c>
      <c r="T187" t="s">
        <v>1365</v>
      </c>
      <c r="U187" t="s">
        <v>653</v>
      </c>
    </row>
    <row r="188" spans="2:21" hidden="1" x14ac:dyDescent="0.3">
      <c r="B188" t="s">
        <v>1323</v>
      </c>
      <c r="C188" s="3">
        <v>2021</v>
      </c>
      <c r="D188" s="3">
        <v>6</v>
      </c>
      <c r="E188" s="3" t="s">
        <v>107</v>
      </c>
      <c r="F188" s="3"/>
      <c r="G188" s="121">
        <v>100</v>
      </c>
      <c r="I188" s="3"/>
      <c r="J188" s="3"/>
      <c r="K188" s="3"/>
      <c r="L188" s="3"/>
      <c r="M188" t="s">
        <v>3</v>
      </c>
      <c r="N188" s="121">
        <v>0</v>
      </c>
      <c r="O188" s="121">
        <v>162.4</v>
      </c>
      <c r="P188" s="121">
        <v>0</v>
      </c>
      <c r="Q188" s="122">
        <v>5512.51</v>
      </c>
      <c r="R188" s="122">
        <v>0</v>
      </c>
      <c r="S188" t="s">
        <v>1364</v>
      </c>
      <c r="T188" t="s">
        <v>1365</v>
      </c>
      <c r="U188" t="s">
        <v>653</v>
      </c>
    </row>
    <row r="189" spans="2:21" hidden="1" x14ac:dyDescent="0.3">
      <c r="B189" t="s">
        <v>1324</v>
      </c>
      <c r="C189" s="3">
        <v>2021</v>
      </c>
      <c r="D189" s="3">
        <v>3</v>
      </c>
      <c r="E189" s="3" t="s">
        <v>107</v>
      </c>
      <c r="F189" s="3"/>
      <c r="G189" s="121"/>
      <c r="I189" s="3"/>
      <c r="J189" s="3"/>
      <c r="K189" s="3"/>
      <c r="L189" s="3"/>
      <c r="M189" t="s">
        <v>3</v>
      </c>
      <c r="N189" s="121">
        <v>0</v>
      </c>
      <c r="O189" s="121">
        <v>10</v>
      </c>
      <c r="P189" s="121">
        <v>0</v>
      </c>
      <c r="Q189" s="122">
        <v>82.83</v>
      </c>
      <c r="R189" s="122">
        <v>0</v>
      </c>
      <c r="S189" t="s">
        <v>669</v>
      </c>
      <c r="T189" t="s">
        <v>1305</v>
      </c>
      <c r="U189" t="s">
        <v>653</v>
      </c>
    </row>
    <row r="190" spans="2:21" hidden="1" x14ac:dyDescent="0.3">
      <c r="B190" t="s">
        <v>1324</v>
      </c>
      <c r="C190" s="3">
        <v>2021</v>
      </c>
      <c r="D190" s="3">
        <v>4</v>
      </c>
      <c r="E190" s="3" t="s">
        <v>107</v>
      </c>
      <c r="F190" s="3"/>
      <c r="G190" s="121"/>
      <c r="I190" s="3"/>
      <c r="J190" s="3"/>
      <c r="K190" s="3"/>
      <c r="L190" s="3"/>
      <c r="M190" t="s">
        <v>3</v>
      </c>
      <c r="N190" s="121">
        <v>0</v>
      </c>
      <c r="O190" s="121">
        <v>20</v>
      </c>
      <c r="P190" s="121">
        <v>0</v>
      </c>
      <c r="Q190" s="122">
        <v>208.63</v>
      </c>
      <c r="R190" s="122">
        <v>0</v>
      </c>
      <c r="S190" t="s">
        <v>669</v>
      </c>
      <c r="T190" t="s">
        <v>1305</v>
      </c>
      <c r="U190" t="s">
        <v>653</v>
      </c>
    </row>
    <row r="191" spans="2:21" hidden="1" x14ac:dyDescent="0.3">
      <c r="B191" t="s">
        <v>1324</v>
      </c>
      <c r="C191" s="3">
        <v>2021</v>
      </c>
      <c r="D191" s="3">
        <v>5</v>
      </c>
      <c r="E191" s="3" t="s">
        <v>107</v>
      </c>
      <c r="F191" s="3"/>
      <c r="G191" s="121"/>
      <c r="I191" s="3"/>
      <c r="J191" s="3"/>
      <c r="K191" s="3"/>
      <c r="L191" s="3"/>
      <c r="M191" t="s">
        <v>3</v>
      </c>
      <c r="N191" s="121">
        <v>0</v>
      </c>
      <c r="O191" s="121">
        <v>49</v>
      </c>
      <c r="P191" s="121">
        <v>0</v>
      </c>
      <c r="Q191" s="122">
        <v>517.04999999999995</v>
      </c>
      <c r="R191" s="122">
        <v>0</v>
      </c>
      <c r="S191" t="s">
        <v>669</v>
      </c>
      <c r="T191" t="s">
        <v>1305</v>
      </c>
      <c r="U191" t="s">
        <v>653</v>
      </c>
    </row>
    <row r="192" spans="2:21" hidden="1" x14ac:dyDescent="0.3">
      <c r="B192" t="s">
        <v>1324</v>
      </c>
      <c r="C192" s="3">
        <v>2021</v>
      </c>
      <c r="D192" s="3">
        <v>6</v>
      </c>
      <c r="E192" s="3" t="s">
        <v>107</v>
      </c>
      <c r="F192" s="3"/>
      <c r="G192" s="121"/>
      <c r="I192" s="3"/>
      <c r="J192" s="3"/>
      <c r="K192" s="3"/>
      <c r="L192" s="3"/>
      <c r="M192" t="s">
        <v>3</v>
      </c>
      <c r="N192" s="121">
        <v>0</v>
      </c>
      <c r="O192" s="121">
        <v>0</v>
      </c>
      <c r="P192" s="121">
        <v>0</v>
      </c>
      <c r="Q192" s="122"/>
      <c r="R192" s="122">
        <v>0</v>
      </c>
      <c r="S192" t="s">
        <v>669</v>
      </c>
      <c r="T192" t="s">
        <v>1305</v>
      </c>
      <c r="U192" t="s">
        <v>653</v>
      </c>
    </row>
    <row r="193" spans="2:21" hidden="1" x14ac:dyDescent="0.3">
      <c r="B193" t="s">
        <v>1325</v>
      </c>
      <c r="C193" s="3">
        <v>2021</v>
      </c>
      <c r="D193" s="3">
        <v>3</v>
      </c>
      <c r="E193" s="3" t="s">
        <v>107</v>
      </c>
      <c r="F193" s="3"/>
      <c r="G193" s="121">
        <v>100</v>
      </c>
      <c r="I193" s="3"/>
      <c r="J193" s="3"/>
      <c r="K193" s="3"/>
      <c r="L193" s="3"/>
      <c r="M193" t="s">
        <v>3</v>
      </c>
      <c r="N193" s="121">
        <v>0</v>
      </c>
      <c r="O193" s="121">
        <v>165.6</v>
      </c>
      <c r="P193" s="121">
        <v>0</v>
      </c>
      <c r="Q193" s="122">
        <v>107</v>
      </c>
      <c r="R193" s="122">
        <v>0</v>
      </c>
      <c r="S193" t="s">
        <v>1357</v>
      </c>
      <c r="T193" t="s">
        <v>1366</v>
      </c>
      <c r="U193" t="s">
        <v>657</v>
      </c>
    </row>
    <row r="194" spans="2:21" hidden="1" x14ac:dyDescent="0.3">
      <c r="B194" t="s">
        <v>1325</v>
      </c>
      <c r="C194" s="3">
        <v>2021</v>
      </c>
      <c r="D194" s="3">
        <v>4</v>
      </c>
      <c r="E194" s="3" t="s">
        <v>107</v>
      </c>
      <c r="F194" s="3"/>
      <c r="G194" s="121">
        <v>100</v>
      </c>
      <c r="I194" s="3"/>
      <c r="J194" s="3"/>
      <c r="K194" s="3"/>
      <c r="L194" s="3"/>
      <c r="M194" t="s">
        <v>3</v>
      </c>
      <c r="N194" s="121">
        <v>0</v>
      </c>
      <c r="O194" s="121">
        <v>158.4</v>
      </c>
      <c r="P194" s="121">
        <v>0</v>
      </c>
      <c r="Q194" s="122">
        <v>106.97</v>
      </c>
      <c r="R194" s="122">
        <v>0</v>
      </c>
      <c r="S194" t="s">
        <v>1357</v>
      </c>
      <c r="T194" t="s">
        <v>1366</v>
      </c>
      <c r="U194" t="s">
        <v>657</v>
      </c>
    </row>
    <row r="195" spans="2:21" x14ac:dyDescent="0.3">
      <c r="B195" t="s">
        <v>1325</v>
      </c>
      <c r="C195" s="3">
        <v>2021</v>
      </c>
      <c r="D195" s="3">
        <v>5</v>
      </c>
      <c r="E195" s="3" t="s">
        <v>107</v>
      </c>
      <c r="F195" s="3"/>
      <c r="G195" s="121">
        <v>100</v>
      </c>
      <c r="H195" t="s">
        <v>1668</v>
      </c>
      <c r="I195" s="3" t="s">
        <v>137</v>
      </c>
      <c r="J195" s="3"/>
      <c r="K195" s="3">
        <v>100</v>
      </c>
      <c r="L195" s="3">
        <v>31</v>
      </c>
      <c r="M195" t="s">
        <v>1631</v>
      </c>
      <c r="N195" s="121">
        <v>151.19999999999999</v>
      </c>
      <c r="O195" s="121">
        <v>166.2</v>
      </c>
      <c r="P195" s="121">
        <v>90.97</v>
      </c>
      <c r="Q195" s="122">
        <v>106.97</v>
      </c>
      <c r="R195" s="122">
        <v>97.32</v>
      </c>
      <c r="S195" t="s">
        <v>1357</v>
      </c>
      <c r="T195" t="s">
        <v>1366</v>
      </c>
      <c r="U195" t="s">
        <v>657</v>
      </c>
    </row>
    <row r="196" spans="2:21" x14ac:dyDescent="0.3">
      <c r="B196" t="s">
        <v>1325</v>
      </c>
      <c r="C196" s="3">
        <v>2021</v>
      </c>
      <c r="D196" s="3">
        <v>6</v>
      </c>
      <c r="E196" s="3" t="s">
        <v>107</v>
      </c>
      <c r="F196" s="3"/>
      <c r="G196" s="121">
        <v>100</v>
      </c>
      <c r="H196" t="s">
        <v>1668</v>
      </c>
      <c r="I196" s="3" t="s">
        <v>137</v>
      </c>
      <c r="J196" s="3"/>
      <c r="K196" s="3">
        <v>100</v>
      </c>
      <c r="L196" s="3">
        <v>61</v>
      </c>
      <c r="M196" t="s">
        <v>1633</v>
      </c>
      <c r="N196" s="121">
        <v>158.4</v>
      </c>
      <c r="O196" s="121">
        <v>158.4</v>
      </c>
      <c r="P196" s="121">
        <v>100</v>
      </c>
      <c r="Q196" s="122">
        <v>106.97</v>
      </c>
      <c r="R196" s="122">
        <v>106.97</v>
      </c>
      <c r="S196" t="s">
        <v>1357</v>
      </c>
      <c r="T196" t="s">
        <v>1366</v>
      </c>
      <c r="U196" t="s">
        <v>657</v>
      </c>
    </row>
    <row r="197" spans="2:21" hidden="1" x14ac:dyDescent="0.3">
      <c r="B197" t="s">
        <v>1326</v>
      </c>
      <c r="C197" s="3">
        <v>2021</v>
      </c>
      <c r="D197" s="3">
        <v>4</v>
      </c>
      <c r="E197" s="3" t="s">
        <v>121</v>
      </c>
      <c r="F197" s="3"/>
      <c r="G197" s="121">
        <v>50</v>
      </c>
      <c r="I197" s="3"/>
      <c r="J197" s="3"/>
      <c r="K197" s="3"/>
      <c r="L197" s="3"/>
      <c r="M197" t="s">
        <v>3</v>
      </c>
      <c r="N197" s="121">
        <v>0</v>
      </c>
      <c r="O197" s="121">
        <v>81</v>
      </c>
      <c r="P197" s="121">
        <v>0</v>
      </c>
      <c r="Q197" s="122">
        <v>2499.09</v>
      </c>
      <c r="R197" s="122">
        <v>0</v>
      </c>
      <c r="S197" t="s">
        <v>669</v>
      </c>
      <c r="T197" t="s">
        <v>1365</v>
      </c>
      <c r="U197" t="s">
        <v>653</v>
      </c>
    </row>
    <row r="198" spans="2:21" hidden="1" x14ac:dyDescent="0.3">
      <c r="B198" t="s">
        <v>1326</v>
      </c>
      <c r="C198" s="3">
        <v>2021</v>
      </c>
      <c r="D198" s="3">
        <v>5</v>
      </c>
      <c r="E198" s="3" t="s">
        <v>121</v>
      </c>
      <c r="F198" s="3"/>
      <c r="G198" s="121">
        <v>50</v>
      </c>
      <c r="I198" s="3"/>
      <c r="J198" s="3"/>
      <c r="K198" s="3"/>
      <c r="L198" s="3"/>
      <c r="M198" t="s">
        <v>3</v>
      </c>
      <c r="N198" s="121">
        <v>0</v>
      </c>
      <c r="O198" s="121">
        <v>96</v>
      </c>
      <c r="P198" s="121">
        <v>0</v>
      </c>
      <c r="Q198" s="122">
        <v>3247.05</v>
      </c>
      <c r="R198" s="122">
        <v>0</v>
      </c>
      <c r="S198" t="s">
        <v>669</v>
      </c>
      <c r="T198" t="s">
        <v>1365</v>
      </c>
      <c r="U198" t="s">
        <v>653</v>
      </c>
    </row>
    <row r="199" spans="2:21" hidden="1" x14ac:dyDescent="0.3">
      <c r="B199" t="s">
        <v>1326</v>
      </c>
      <c r="C199" s="3">
        <v>2021</v>
      </c>
      <c r="D199" s="3">
        <v>6</v>
      </c>
      <c r="E199" s="3" t="s">
        <v>121</v>
      </c>
      <c r="F199" s="3"/>
      <c r="G199" s="121">
        <v>50</v>
      </c>
      <c r="I199" s="3"/>
      <c r="J199" s="3"/>
      <c r="K199" s="3"/>
      <c r="L199" s="3"/>
      <c r="M199" t="s">
        <v>3</v>
      </c>
      <c r="N199" s="121">
        <v>0</v>
      </c>
      <c r="O199" s="121">
        <v>77</v>
      </c>
      <c r="P199" s="121">
        <v>0</v>
      </c>
      <c r="Q199" s="122">
        <v>2584.5300000000002</v>
      </c>
      <c r="R199" s="122">
        <v>0</v>
      </c>
      <c r="S199" t="s">
        <v>669</v>
      </c>
      <c r="T199" t="s">
        <v>1365</v>
      </c>
      <c r="U199" t="s">
        <v>653</v>
      </c>
    </row>
    <row r="200" spans="2:21" hidden="1" x14ac:dyDescent="0.3">
      <c r="B200" t="s">
        <v>1318</v>
      </c>
      <c r="C200" s="3">
        <v>2021</v>
      </c>
      <c r="D200" s="3">
        <v>1</v>
      </c>
      <c r="E200" s="3" t="s">
        <v>36</v>
      </c>
      <c r="F200" s="3"/>
      <c r="G200" s="121">
        <v>60</v>
      </c>
      <c r="I200" s="3"/>
      <c r="J200" s="3"/>
      <c r="K200" s="3"/>
      <c r="L200" s="3"/>
      <c r="M200" t="s">
        <v>3</v>
      </c>
      <c r="N200" s="121">
        <v>0</v>
      </c>
      <c r="O200" s="121">
        <v>86.4</v>
      </c>
      <c r="P200" s="121">
        <v>0</v>
      </c>
      <c r="Q200" s="122">
        <v>1483.87</v>
      </c>
      <c r="R200" s="122">
        <v>0</v>
      </c>
      <c r="S200" t="s">
        <v>1357</v>
      </c>
      <c r="T200" t="s">
        <v>1360</v>
      </c>
    </row>
    <row r="201" spans="2:21" hidden="1" x14ac:dyDescent="0.3">
      <c r="B201" t="s">
        <v>1318</v>
      </c>
      <c r="C201" s="3">
        <v>2021</v>
      </c>
      <c r="D201" s="3">
        <v>2</v>
      </c>
      <c r="E201" s="3" t="s">
        <v>36</v>
      </c>
      <c r="F201" s="3"/>
      <c r="G201" s="121">
        <v>60</v>
      </c>
      <c r="I201" s="3"/>
      <c r="J201" s="3"/>
      <c r="K201" s="3"/>
      <c r="L201" s="3"/>
      <c r="M201" t="s">
        <v>3</v>
      </c>
      <c r="N201" s="121">
        <v>0</v>
      </c>
      <c r="O201" s="121">
        <v>86.4</v>
      </c>
      <c r="P201" s="121">
        <v>0</v>
      </c>
      <c r="Q201" s="122">
        <v>1472.3</v>
      </c>
      <c r="R201" s="122">
        <v>0</v>
      </c>
      <c r="S201" t="s">
        <v>1357</v>
      </c>
      <c r="T201" t="s">
        <v>1360</v>
      </c>
    </row>
    <row r="202" spans="2:21" hidden="1" x14ac:dyDescent="0.3">
      <c r="B202" t="s">
        <v>1318</v>
      </c>
      <c r="C202" s="3">
        <v>2021</v>
      </c>
      <c r="D202" s="3">
        <v>3</v>
      </c>
      <c r="E202" s="3" t="s">
        <v>36</v>
      </c>
      <c r="F202" s="3"/>
      <c r="G202" s="121">
        <v>60</v>
      </c>
      <c r="I202" s="3"/>
      <c r="J202" s="3"/>
      <c r="K202" s="3"/>
      <c r="L202" s="3"/>
      <c r="M202" t="s">
        <v>3</v>
      </c>
      <c r="N202" s="121">
        <v>0</v>
      </c>
      <c r="O202" s="121">
        <v>100.8</v>
      </c>
      <c r="P202" s="121">
        <v>0</v>
      </c>
      <c r="Q202" s="122">
        <v>1819.4</v>
      </c>
      <c r="R202" s="122">
        <v>0</v>
      </c>
      <c r="S202" t="s">
        <v>1357</v>
      </c>
      <c r="T202" t="s">
        <v>1360</v>
      </c>
      <c r="U202" t="s">
        <v>647</v>
      </c>
    </row>
    <row r="203" spans="2:21" hidden="1" x14ac:dyDescent="0.3">
      <c r="B203" t="s">
        <v>1318</v>
      </c>
      <c r="C203" s="3">
        <v>2021</v>
      </c>
      <c r="D203" s="3">
        <v>4</v>
      </c>
      <c r="E203" s="3" t="s">
        <v>36</v>
      </c>
      <c r="F203" s="3"/>
      <c r="G203" s="121">
        <v>60</v>
      </c>
      <c r="I203" s="3"/>
      <c r="J203" s="3"/>
      <c r="K203" s="3"/>
      <c r="L203" s="3"/>
      <c r="M203" t="s">
        <v>3</v>
      </c>
      <c r="N203" s="121">
        <v>0</v>
      </c>
      <c r="O203" s="121">
        <v>98.6</v>
      </c>
      <c r="P203" s="121">
        <v>0</v>
      </c>
      <c r="Q203" s="122">
        <v>1758.57</v>
      </c>
      <c r="R203" s="122">
        <v>0</v>
      </c>
      <c r="S203" t="s">
        <v>1357</v>
      </c>
      <c r="T203" t="s">
        <v>1360</v>
      </c>
      <c r="U203" t="s">
        <v>647</v>
      </c>
    </row>
    <row r="204" spans="2:21" hidden="1" x14ac:dyDescent="0.3">
      <c r="B204" t="s">
        <v>1318</v>
      </c>
      <c r="C204" s="3">
        <v>2021</v>
      </c>
      <c r="D204" s="3">
        <v>5</v>
      </c>
      <c r="E204" s="3" t="s">
        <v>36</v>
      </c>
      <c r="F204" s="3"/>
      <c r="G204" s="121">
        <v>60</v>
      </c>
      <c r="I204" s="3"/>
      <c r="J204" s="3"/>
      <c r="K204" s="3"/>
      <c r="L204" s="3"/>
      <c r="M204" t="s">
        <v>3</v>
      </c>
      <c r="N204" s="121">
        <v>0</v>
      </c>
      <c r="O204" s="121">
        <v>93.6</v>
      </c>
      <c r="P204" s="121">
        <v>0</v>
      </c>
      <c r="Q204" s="122">
        <v>2122.4499999999998</v>
      </c>
      <c r="R204" s="122">
        <v>0</v>
      </c>
      <c r="S204" t="s">
        <v>1357</v>
      </c>
      <c r="T204" t="s">
        <v>1360</v>
      </c>
      <c r="U204" t="s">
        <v>647</v>
      </c>
    </row>
    <row r="205" spans="2:21" hidden="1" x14ac:dyDescent="0.3">
      <c r="B205" t="s">
        <v>1318</v>
      </c>
      <c r="C205" s="3">
        <v>2021</v>
      </c>
      <c r="D205" s="3">
        <v>6</v>
      </c>
      <c r="E205" s="3" t="s">
        <v>36</v>
      </c>
      <c r="F205" s="3"/>
      <c r="G205" s="121">
        <v>60</v>
      </c>
      <c r="I205" s="3"/>
      <c r="J205" s="3"/>
      <c r="K205" s="3"/>
      <c r="L205" s="3"/>
      <c r="M205" t="s">
        <v>3</v>
      </c>
      <c r="N205" s="121">
        <v>0</v>
      </c>
      <c r="O205" s="121">
        <v>93.6</v>
      </c>
      <c r="P205" s="121">
        <v>0</v>
      </c>
      <c r="Q205" s="122">
        <v>1760.54</v>
      </c>
      <c r="R205" s="122">
        <v>0</v>
      </c>
      <c r="S205" t="s">
        <v>1357</v>
      </c>
      <c r="T205" t="s">
        <v>1360</v>
      </c>
      <c r="U205" t="s">
        <v>647</v>
      </c>
    </row>
    <row r="206" spans="2:21" hidden="1" x14ac:dyDescent="0.3">
      <c r="B206" t="s">
        <v>1327</v>
      </c>
      <c r="C206" s="3">
        <v>2021</v>
      </c>
      <c r="D206" s="3">
        <v>4</v>
      </c>
      <c r="E206" s="3" t="s">
        <v>126</v>
      </c>
      <c r="F206" s="3"/>
      <c r="G206" s="121">
        <v>80</v>
      </c>
      <c r="I206" s="3"/>
      <c r="J206" s="3"/>
      <c r="K206" s="3"/>
      <c r="L206" s="3"/>
      <c r="M206" t="s">
        <v>3</v>
      </c>
      <c r="N206" s="121">
        <v>0</v>
      </c>
      <c r="O206" s="121">
        <v>64.8</v>
      </c>
      <c r="P206" s="121">
        <v>0</v>
      </c>
      <c r="Q206" s="122">
        <v>2265.92</v>
      </c>
      <c r="R206" s="122">
        <v>0</v>
      </c>
      <c r="S206" t="s">
        <v>1357</v>
      </c>
      <c r="T206" t="s">
        <v>1363</v>
      </c>
      <c r="U206" t="s">
        <v>653</v>
      </c>
    </row>
    <row r="207" spans="2:21" hidden="1" x14ac:dyDescent="0.3">
      <c r="B207" t="s">
        <v>1327</v>
      </c>
      <c r="C207" s="3">
        <v>2021</v>
      </c>
      <c r="D207" s="3">
        <v>5</v>
      </c>
      <c r="E207" s="3" t="s">
        <v>126</v>
      </c>
      <c r="F207" s="3"/>
      <c r="G207" s="121">
        <v>80</v>
      </c>
      <c r="I207" s="3"/>
      <c r="J207" s="3"/>
      <c r="K207" s="3"/>
      <c r="L207" s="3"/>
      <c r="M207" t="s">
        <v>3</v>
      </c>
      <c r="N207" s="121">
        <v>0</v>
      </c>
      <c r="O207" s="121">
        <v>122.4</v>
      </c>
      <c r="P207" s="121">
        <v>0</v>
      </c>
      <c r="Q207" s="122">
        <v>4346.37</v>
      </c>
      <c r="R207" s="122">
        <v>0</v>
      </c>
      <c r="S207" t="s">
        <v>1357</v>
      </c>
      <c r="T207" t="s">
        <v>1363</v>
      </c>
      <c r="U207" t="s">
        <v>653</v>
      </c>
    </row>
    <row r="208" spans="2:21" hidden="1" x14ac:dyDescent="0.3">
      <c r="B208" t="s">
        <v>1327</v>
      </c>
      <c r="C208" s="3">
        <v>2021</v>
      </c>
      <c r="D208" s="3">
        <v>6</v>
      </c>
      <c r="E208" s="3" t="s">
        <v>126</v>
      </c>
      <c r="F208" s="3"/>
      <c r="G208" s="121">
        <v>80</v>
      </c>
      <c r="I208" s="3"/>
      <c r="J208" s="3"/>
      <c r="K208" s="3"/>
      <c r="L208" s="3"/>
      <c r="M208" t="s">
        <v>3</v>
      </c>
      <c r="N208" s="121">
        <v>0</v>
      </c>
      <c r="O208" s="121">
        <v>129.6</v>
      </c>
      <c r="P208" s="121">
        <v>0</v>
      </c>
      <c r="Q208" s="122">
        <v>4280.04</v>
      </c>
      <c r="R208" s="122">
        <v>0</v>
      </c>
      <c r="S208" t="s">
        <v>1357</v>
      </c>
      <c r="T208" t="s">
        <v>1363</v>
      </c>
      <c r="U208" t="s">
        <v>653</v>
      </c>
    </row>
    <row r="209" spans="2:21" hidden="1" x14ac:dyDescent="0.3">
      <c r="B209" t="s">
        <v>1328</v>
      </c>
      <c r="C209" s="3">
        <v>2021</v>
      </c>
      <c r="D209" s="3">
        <v>4</v>
      </c>
      <c r="E209" s="3" t="s">
        <v>131</v>
      </c>
      <c r="F209" s="3"/>
      <c r="G209" s="121">
        <v>55.56</v>
      </c>
      <c r="I209" s="3"/>
      <c r="J209" s="3"/>
      <c r="K209" s="3"/>
      <c r="L209" s="3"/>
      <c r="M209" t="s">
        <v>3</v>
      </c>
      <c r="N209" s="121">
        <v>0</v>
      </c>
      <c r="O209" s="121">
        <v>36</v>
      </c>
      <c r="P209" s="121">
        <v>0</v>
      </c>
      <c r="Q209" s="122">
        <v>1099.31</v>
      </c>
      <c r="R209" s="122">
        <v>0</v>
      </c>
      <c r="S209" t="s">
        <v>1359</v>
      </c>
      <c r="T209" t="s">
        <v>1356</v>
      </c>
      <c r="U209" t="s">
        <v>657</v>
      </c>
    </row>
    <row r="210" spans="2:21" hidden="1" x14ac:dyDescent="0.3">
      <c r="B210" t="s">
        <v>1328</v>
      </c>
      <c r="C210" s="3">
        <v>2021</v>
      </c>
      <c r="D210" s="3">
        <v>5</v>
      </c>
      <c r="E210" s="3" t="s">
        <v>131</v>
      </c>
      <c r="F210" s="3"/>
      <c r="G210" s="121">
        <v>55.56</v>
      </c>
      <c r="I210" s="3"/>
      <c r="J210" s="3"/>
      <c r="K210" s="3"/>
      <c r="L210" s="3"/>
      <c r="M210" t="s">
        <v>3</v>
      </c>
      <c r="N210" s="121">
        <v>0</v>
      </c>
      <c r="O210" s="121">
        <v>84</v>
      </c>
      <c r="P210" s="121">
        <v>0</v>
      </c>
      <c r="Q210" s="122">
        <v>2716.8</v>
      </c>
      <c r="R210" s="122">
        <v>0</v>
      </c>
      <c r="S210" t="s">
        <v>1359</v>
      </c>
      <c r="T210" t="s">
        <v>1356</v>
      </c>
      <c r="U210" t="s">
        <v>657</v>
      </c>
    </row>
    <row r="211" spans="2:21" hidden="1" x14ac:dyDescent="0.3">
      <c r="B211" t="s">
        <v>1328</v>
      </c>
      <c r="C211" s="3">
        <v>2021</v>
      </c>
      <c r="D211" s="3">
        <v>6</v>
      </c>
      <c r="E211" s="3" t="s">
        <v>131</v>
      </c>
      <c r="F211" s="3"/>
      <c r="G211" s="121">
        <v>55.56</v>
      </c>
      <c r="I211" s="3"/>
      <c r="J211" s="3"/>
      <c r="K211" s="3"/>
      <c r="L211" s="3"/>
      <c r="M211" t="s">
        <v>3</v>
      </c>
      <c r="N211" s="121">
        <v>0</v>
      </c>
      <c r="O211" s="121">
        <v>90</v>
      </c>
      <c r="P211" s="121">
        <v>0</v>
      </c>
      <c r="Q211" s="122">
        <v>2669.8</v>
      </c>
      <c r="R211" s="122">
        <v>0</v>
      </c>
      <c r="S211" t="s">
        <v>1359</v>
      </c>
      <c r="T211" t="s">
        <v>1356</v>
      </c>
      <c r="U211" t="s">
        <v>657</v>
      </c>
    </row>
    <row r="212" spans="2:21" hidden="1" x14ac:dyDescent="0.3">
      <c r="B212" t="s">
        <v>1329</v>
      </c>
      <c r="C212" s="3">
        <v>2021</v>
      </c>
      <c r="D212" s="3">
        <v>5</v>
      </c>
      <c r="E212" s="3" t="s">
        <v>137</v>
      </c>
      <c r="F212" s="3"/>
      <c r="G212" s="121">
        <v>100</v>
      </c>
      <c r="I212" s="3"/>
      <c r="J212" s="3"/>
      <c r="K212" s="3"/>
      <c r="L212" s="3"/>
      <c r="M212" t="s">
        <v>3</v>
      </c>
      <c r="N212" s="121">
        <v>0</v>
      </c>
      <c r="O212" s="121">
        <v>151.19999999999999</v>
      </c>
      <c r="P212" s="121">
        <v>0</v>
      </c>
      <c r="Q212" s="122">
        <v>5595.06</v>
      </c>
      <c r="R212" s="122">
        <v>0</v>
      </c>
      <c r="S212" t="s">
        <v>669</v>
      </c>
      <c r="T212" t="s">
        <v>1365</v>
      </c>
      <c r="U212" t="s">
        <v>653</v>
      </c>
    </row>
    <row r="213" spans="2:21" hidden="1" x14ac:dyDescent="0.3">
      <c r="B213" t="s">
        <v>1329</v>
      </c>
      <c r="C213" s="3">
        <v>2021</v>
      </c>
      <c r="D213" s="3">
        <v>6</v>
      </c>
      <c r="E213" s="3" t="s">
        <v>137</v>
      </c>
      <c r="F213" s="3"/>
      <c r="G213" s="121">
        <v>100</v>
      </c>
      <c r="I213" s="3"/>
      <c r="J213" s="3"/>
      <c r="K213" s="3"/>
      <c r="L213" s="3"/>
      <c r="M213" t="s">
        <v>3</v>
      </c>
      <c r="N213" s="121">
        <v>0</v>
      </c>
      <c r="O213" s="121">
        <v>158.4</v>
      </c>
      <c r="P213" s="121">
        <v>0</v>
      </c>
      <c r="Q213" s="122">
        <v>5525.9</v>
      </c>
      <c r="R213" s="122">
        <v>0</v>
      </c>
      <c r="S213" t="s">
        <v>669</v>
      </c>
      <c r="T213" t="s">
        <v>1365</v>
      </c>
      <c r="U213" t="s">
        <v>653</v>
      </c>
    </row>
    <row r="214" spans="2:21" hidden="1" x14ac:dyDescent="0.3">
      <c r="B214" t="s">
        <v>1330</v>
      </c>
      <c r="C214" s="3">
        <v>2021</v>
      </c>
      <c r="D214" s="3">
        <v>5</v>
      </c>
      <c r="E214" s="3" t="s">
        <v>137</v>
      </c>
      <c r="F214" s="3" t="s">
        <v>143</v>
      </c>
      <c r="G214" s="121"/>
      <c r="I214" s="3"/>
      <c r="J214" s="3"/>
      <c r="K214" s="3"/>
      <c r="L214" s="3"/>
      <c r="M214" t="s">
        <v>3</v>
      </c>
      <c r="N214" s="121">
        <v>0</v>
      </c>
      <c r="O214" s="121">
        <v>8</v>
      </c>
      <c r="P214" s="121">
        <v>0</v>
      </c>
      <c r="Q214" s="122">
        <v>128.31</v>
      </c>
      <c r="R214" s="122">
        <v>0</v>
      </c>
      <c r="S214" t="s">
        <v>1357</v>
      </c>
      <c r="T214" t="s">
        <v>1305</v>
      </c>
      <c r="U214" t="s">
        <v>653</v>
      </c>
    </row>
    <row r="215" spans="2:21" hidden="1" x14ac:dyDescent="0.3">
      <c r="B215" t="s">
        <v>1330</v>
      </c>
      <c r="C215" s="3">
        <v>2021</v>
      </c>
      <c r="D215" s="3">
        <v>6</v>
      </c>
      <c r="E215" s="3" t="s">
        <v>137</v>
      </c>
      <c r="F215" s="3" t="s">
        <v>143</v>
      </c>
      <c r="G215" s="121"/>
      <c r="I215" s="3"/>
      <c r="J215" s="3"/>
      <c r="K215" s="3"/>
      <c r="L215" s="3"/>
      <c r="M215" t="s">
        <v>3</v>
      </c>
      <c r="N215" s="121">
        <v>0</v>
      </c>
      <c r="O215" s="121">
        <v>107.54</v>
      </c>
      <c r="P215" s="121">
        <v>0</v>
      </c>
      <c r="Q215" s="122">
        <v>1668.8</v>
      </c>
      <c r="R215" s="122">
        <v>0</v>
      </c>
      <c r="S215" t="s">
        <v>1357</v>
      </c>
      <c r="T215" t="s">
        <v>1305</v>
      </c>
      <c r="U215" t="s">
        <v>653</v>
      </c>
    </row>
    <row r="216" spans="2:21" hidden="1" x14ac:dyDescent="0.3">
      <c r="B216" t="s">
        <v>1331</v>
      </c>
      <c r="C216" s="3">
        <v>2021</v>
      </c>
      <c r="D216" s="3">
        <v>5</v>
      </c>
      <c r="E216" s="3" t="s">
        <v>137</v>
      </c>
      <c r="F216" s="3"/>
      <c r="G216" s="121">
        <v>69.44</v>
      </c>
      <c r="I216" s="3"/>
      <c r="J216" s="3"/>
      <c r="K216" s="3"/>
      <c r="L216" s="3"/>
      <c r="M216" t="s">
        <v>3</v>
      </c>
      <c r="N216" s="121">
        <v>0</v>
      </c>
      <c r="O216" s="121">
        <v>105</v>
      </c>
      <c r="P216" s="121">
        <v>0</v>
      </c>
      <c r="Q216" s="122">
        <v>2802.18</v>
      </c>
      <c r="R216" s="122">
        <v>0</v>
      </c>
      <c r="S216" t="s">
        <v>1361</v>
      </c>
      <c r="T216" t="s">
        <v>1356</v>
      </c>
      <c r="U216" t="s">
        <v>653</v>
      </c>
    </row>
    <row r="217" spans="2:21" hidden="1" x14ac:dyDescent="0.3">
      <c r="B217" t="s">
        <v>1331</v>
      </c>
      <c r="C217" s="3">
        <v>2021</v>
      </c>
      <c r="D217" s="3">
        <v>6</v>
      </c>
      <c r="E217" s="3" t="s">
        <v>137</v>
      </c>
      <c r="F217" s="3"/>
      <c r="G217" s="121">
        <v>69.44</v>
      </c>
      <c r="I217" s="3"/>
      <c r="J217" s="3"/>
      <c r="K217" s="3"/>
      <c r="L217" s="3"/>
      <c r="M217" t="s">
        <v>3</v>
      </c>
      <c r="N217" s="121">
        <v>0</v>
      </c>
      <c r="O217" s="121">
        <v>110</v>
      </c>
      <c r="P217" s="121">
        <v>0</v>
      </c>
      <c r="Q217" s="122">
        <v>2774.57</v>
      </c>
      <c r="R217" s="122">
        <v>0</v>
      </c>
      <c r="S217" t="s">
        <v>1361</v>
      </c>
      <c r="T217" t="s">
        <v>1356</v>
      </c>
      <c r="U217" t="s">
        <v>653</v>
      </c>
    </row>
    <row r="218" spans="2:21" hidden="1" x14ac:dyDescent="0.3">
      <c r="B218" t="s">
        <v>1332</v>
      </c>
      <c r="C218" s="3">
        <v>2021</v>
      </c>
      <c r="D218" s="3">
        <v>4</v>
      </c>
      <c r="E218" s="3" t="s">
        <v>121</v>
      </c>
      <c r="F218" s="3"/>
      <c r="G218" s="121">
        <v>100</v>
      </c>
      <c r="I218" s="3"/>
      <c r="J218" s="3"/>
      <c r="K218" s="3"/>
      <c r="L218" s="3"/>
      <c r="M218" t="s">
        <v>3</v>
      </c>
      <c r="N218" s="121">
        <v>0</v>
      </c>
      <c r="O218" s="121">
        <v>158.4</v>
      </c>
      <c r="P218" s="121">
        <v>0</v>
      </c>
      <c r="Q218" s="122">
        <v>7207.5</v>
      </c>
      <c r="R218" s="122">
        <v>0</v>
      </c>
      <c r="S218" t="s">
        <v>3</v>
      </c>
      <c r="T218" t="s">
        <v>1362</v>
      </c>
    </row>
    <row r="219" spans="2:21" hidden="1" x14ac:dyDescent="0.3">
      <c r="B219" t="s">
        <v>1332</v>
      </c>
      <c r="C219" s="3">
        <v>2021</v>
      </c>
      <c r="D219" s="3">
        <v>5</v>
      </c>
      <c r="E219" s="3" t="s">
        <v>121</v>
      </c>
      <c r="F219" s="3"/>
      <c r="G219" s="121">
        <v>100</v>
      </c>
      <c r="I219" s="3"/>
      <c r="J219" s="3"/>
      <c r="K219" s="3"/>
      <c r="L219" s="3"/>
      <c r="M219" t="s">
        <v>3</v>
      </c>
      <c r="N219" s="121">
        <v>0</v>
      </c>
      <c r="O219" s="121">
        <v>151.19999999999999</v>
      </c>
      <c r="P219" s="121">
        <v>0</v>
      </c>
      <c r="Q219" s="122">
        <v>7207.5</v>
      </c>
      <c r="R219" s="122">
        <v>0</v>
      </c>
      <c r="S219" t="s">
        <v>3</v>
      </c>
      <c r="T219" t="s">
        <v>1362</v>
      </c>
    </row>
    <row r="220" spans="2:21" hidden="1" x14ac:dyDescent="0.3">
      <c r="B220" t="s">
        <v>1332</v>
      </c>
      <c r="C220" s="3">
        <v>2021</v>
      </c>
      <c r="D220" s="3">
        <v>6</v>
      </c>
      <c r="E220" s="3" t="s">
        <v>121</v>
      </c>
      <c r="F220" s="3"/>
      <c r="G220" s="121">
        <v>100</v>
      </c>
      <c r="I220" s="3"/>
      <c r="J220" s="3"/>
      <c r="K220" s="3"/>
      <c r="L220" s="3"/>
      <c r="M220" t="s">
        <v>3</v>
      </c>
      <c r="N220" s="121">
        <v>0</v>
      </c>
      <c r="O220" s="121">
        <v>158.4</v>
      </c>
      <c r="P220" s="121">
        <v>0</v>
      </c>
      <c r="Q220" s="122">
        <v>7207.5</v>
      </c>
      <c r="R220" s="122">
        <v>0</v>
      </c>
      <c r="S220" t="s">
        <v>3</v>
      </c>
      <c r="T220" t="s">
        <v>1362</v>
      </c>
    </row>
    <row r="221" spans="2:21" hidden="1" x14ac:dyDescent="0.3">
      <c r="B221" t="s">
        <v>1333</v>
      </c>
      <c r="C221" s="3">
        <v>2021</v>
      </c>
      <c r="D221" s="3">
        <v>6</v>
      </c>
      <c r="E221" s="3" t="s">
        <v>156</v>
      </c>
      <c r="F221" s="3"/>
      <c r="G221" s="121">
        <v>100</v>
      </c>
      <c r="I221" s="3"/>
      <c r="J221" s="3"/>
      <c r="K221" s="3"/>
      <c r="L221" s="3"/>
      <c r="M221" t="s">
        <v>3</v>
      </c>
      <c r="N221" s="121">
        <v>0</v>
      </c>
      <c r="O221" s="121">
        <v>158.4</v>
      </c>
      <c r="P221" s="121">
        <v>0</v>
      </c>
      <c r="Q221" s="122">
        <v>3301.82</v>
      </c>
      <c r="R221" s="122">
        <v>0</v>
      </c>
      <c r="S221" t="s">
        <v>1364</v>
      </c>
      <c r="T221" t="s">
        <v>1356</v>
      </c>
      <c r="U221" t="s">
        <v>653</v>
      </c>
    </row>
    <row r="222" spans="2:21" hidden="1" x14ac:dyDescent="0.3">
      <c r="B222" t="s">
        <v>1334</v>
      </c>
      <c r="C222" s="3">
        <v>2021</v>
      </c>
      <c r="D222" s="3">
        <v>6</v>
      </c>
      <c r="E222" s="3" t="s">
        <v>162</v>
      </c>
      <c r="F222" s="3"/>
      <c r="G222" s="121">
        <v>22.22</v>
      </c>
      <c r="I222" s="3"/>
      <c r="J222" s="3"/>
      <c r="K222" s="3"/>
      <c r="L222" s="3"/>
      <c r="M222" t="s">
        <v>3</v>
      </c>
      <c r="N222" s="121">
        <v>0</v>
      </c>
      <c r="O222" s="121">
        <v>20</v>
      </c>
      <c r="P222" s="121">
        <v>0</v>
      </c>
      <c r="Q222" s="122">
        <v>433.04</v>
      </c>
      <c r="R222" s="122">
        <v>0</v>
      </c>
      <c r="S222" t="s">
        <v>1357</v>
      </c>
      <c r="T222" t="s">
        <v>1358</v>
      </c>
      <c r="U222" t="s">
        <v>657</v>
      </c>
    </row>
    <row r="223" spans="2:21" hidden="1" x14ac:dyDescent="0.3">
      <c r="B223" t="s">
        <v>1335</v>
      </c>
      <c r="C223" s="3">
        <v>2021</v>
      </c>
      <c r="D223" s="3">
        <v>6</v>
      </c>
      <c r="E223" s="3" t="s">
        <v>156</v>
      </c>
      <c r="F223" s="3"/>
      <c r="G223" s="121">
        <v>44.44</v>
      </c>
      <c r="I223" s="3"/>
      <c r="J223" s="3"/>
      <c r="K223" s="3"/>
      <c r="L223" s="3"/>
      <c r="M223" t="s">
        <v>3</v>
      </c>
      <c r="N223" s="121">
        <v>0</v>
      </c>
      <c r="O223" s="121">
        <v>68</v>
      </c>
      <c r="P223" s="121">
        <v>0</v>
      </c>
      <c r="Q223" s="122">
        <v>1199.04</v>
      </c>
      <c r="R223" s="122">
        <v>0</v>
      </c>
      <c r="S223" t="s">
        <v>669</v>
      </c>
      <c r="T223" t="s">
        <v>1360</v>
      </c>
      <c r="U223" t="s">
        <v>647</v>
      </c>
    </row>
    <row r="224" spans="2:21" hidden="1" x14ac:dyDescent="0.3">
      <c r="B224" t="s">
        <v>1336</v>
      </c>
      <c r="C224" s="3">
        <v>2021</v>
      </c>
      <c r="D224" s="3">
        <v>6</v>
      </c>
      <c r="E224" s="3" t="s">
        <v>156</v>
      </c>
      <c r="F224" s="3"/>
      <c r="G224" s="121">
        <v>60</v>
      </c>
      <c r="I224" s="3"/>
      <c r="J224" s="3"/>
      <c r="K224" s="3"/>
      <c r="L224" s="3"/>
      <c r="M224" t="s">
        <v>3</v>
      </c>
      <c r="N224" s="121">
        <v>0</v>
      </c>
      <c r="O224" s="121">
        <v>100.8</v>
      </c>
      <c r="P224" s="121">
        <v>0</v>
      </c>
      <c r="Q224" s="122">
        <v>2001.71</v>
      </c>
      <c r="R224" s="122">
        <v>0</v>
      </c>
      <c r="S224" t="s">
        <v>669</v>
      </c>
      <c r="T224" t="s">
        <v>1360</v>
      </c>
    </row>
    <row r="225" spans="2:21" hidden="1" x14ac:dyDescent="0.3">
      <c r="B225" t="s">
        <v>1308</v>
      </c>
      <c r="C225" s="3">
        <v>2021</v>
      </c>
      <c r="D225" s="3">
        <v>1</v>
      </c>
      <c r="E225" s="3" t="s">
        <v>42</v>
      </c>
      <c r="F225" s="3"/>
      <c r="G225" s="121">
        <v>100</v>
      </c>
      <c r="I225" s="3"/>
      <c r="J225" s="3"/>
      <c r="K225" s="3"/>
      <c r="L225" s="3"/>
      <c r="M225" t="s">
        <v>3</v>
      </c>
      <c r="N225" s="121">
        <v>0</v>
      </c>
      <c r="O225" s="121">
        <v>151.19999999999999</v>
      </c>
      <c r="P225" s="121">
        <v>0</v>
      </c>
      <c r="Q225" s="122">
        <v>7260.94</v>
      </c>
      <c r="R225" s="122">
        <v>0</v>
      </c>
      <c r="S225" t="s">
        <v>1357</v>
      </c>
      <c r="T225" t="s">
        <v>1362</v>
      </c>
    </row>
    <row r="226" spans="2:21" hidden="1" x14ac:dyDescent="0.3">
      <c r="B226" t="s">
        <v>1308</v>
      </c>
      <c r="C226" s="3">
        <v>2021</v>
      </c>
      <c r="D226" s="3">
        <v>2</v>
      </c>
      <c r="E226" s="3" t="s">
        <v>42</v>
      </c>
      <c r="F226" s="3"/>
      <c r="G226" s="121">
        <v>100</v>
      </c>
      <c r="I226" s="3"/>
      <c r="J226" s="3"/>
      <c r="K226" s="3"/>
      <c r="L226" s="3"/>
      <c r="M226" t="s">
        <v>3</v>
      </c>
      <c r="N226" s="121">
        <v>0</v>
      </c>
      <c r="O226" s="121">
        <v>144</v>
      </c>
      <c r="P226" s="121">
        <v>0</v>
      </c>
      <c r="Q226" s="122">
        <v>7260.94</v>
      </c>
      <c r="R226" s="122">
        <v>0</v>
      </c>
      <c r="S226" t="s">
        <v>1357</v>
      </c>
      <c r="T226" t="s">
        <v>1362</v>
      </c>
    </row>
    <row r="227" spans="2:21" hidden="1" x14ac:dyDescent="0.3">
      <c r="B227" t="s">
        <v>1308</v>
      </c>
      <c r="C227" s="3">
        <v>2021</v>
      </c>
      <c r="D227" s="3">
        <v>3</v>
      </c>
      <c r="E227" s="3" t="s">
        <v>42</v>
      </c>
      <c r="F227" s="3"/>
      <c r="G227" s="121">
        <v>100</v>
      </c>
      <c r="I227" s="3"/>
      <c r="J227" s="3"/>
      <c r="K227" s="3"/>
      <c r="L227" s="3"/>
      <c r="M227" t="s">
        <v>3</v>
      </c>
      <c r="N227" s="121">
        <v>0</v>
      </c>
      <c r="O227" s="121">
        <v>165.6</v>
      </c>
      <c r="P227" s="121">
        <v>0</v>
      </c>
      <c r="Q227" s="122">
        <v>7260.94</v>
      </c>
      <c r="R227" s="122">
        <v>0</v>
      </c>
      <c r="S227" t="s">
        <v>1357</v>
      </c>
      <c r="T227" t="s">
        <v>1362</v>
      </c>
      <c r="U227" t="s">
        <v>647</v>
      </c>
    </row>
    <row r="228" spans="2:21" hidden="1" x14ac:dyDescent="0.3">
      <c r="B228" t="s">
        <v>1308</v>
      </c>
      <c r="C228" s="3">
        <v>2021</v>
      </c>
      <c r="D228" s="3">
        <v>4</v>
      </c>
      <c r="E228" s="3" t="s">
        <v>42</v>
      </c>
      <c r="F228" s="3"/>
      <c r="G228" s="121">
        <v>100</v>
      </c>
      <c r="I228" s="3"/>
      <c r="J228" s="3"/>
      <c r="K228" s="3"/>
      <c r="L228" s="3"/>
      <c r="M228" t="s">
        <v>3</v>
      </c>
      <c r="N228" s="121">
        <v>0</v>
      </c>
      <c r="O228" s="121">
        <v>158.4</v>
      </c>
      <c r="P228" s="121">
        <v>0</v>
      </c>
      <c r="Q228" s="122">
        <v>8147.79</v>
      </c>
      <c r="R228" s="122">
        <v>0</v>
      </c>
      <c r="S228" t="s">
        <v>1357</v>
      </c>
      <c r="T228" t="s">
        <v>1362</v>
      </c>
      <c r="U228" t="s">
        <v>647</v>
      </c>
    </row>
    <row r="229" spans="2:21" x14ac:dyDescent="0.3">
      <c r="B229" t="s">
        <v>1308</v>
      </c>
      <c r="C229" s="3">
        <v>2021</v>
      </c>
      <c r="D229" s="3">
        <v>5</v>
      </c>
      <c r="E229" s="3" t="s">
        <v>42</v>
      </c>
      <c r="F229" s="3"/>
      <c r="G229" s="121">
        <v>100</v>
      </c>
      <c r="H229" t="s">
        <v>1669</v>
      </c>
      <c r="I229" s="3" t="s">
        <v>1638</v>
      </c>
      <c r="J229" s="3"/>
      <c r="K229" s="3">
        <v>50</v>
      </c>
      <c r="L229" s="3">
        <v>15</v>
      </c>
      <c r="M229" t="s">
        <v>1631</v>
      </c>
      <c r="N229" s="121">
        <v>39.6</v>
      </c>
      <c r="O229" s="121">
        <v>151.19999999999999</v>
      </c>
      <c r="P229" s="121">
        <v>26.19</v>
      </c>
      <c r="Q229" s="122">
        <v>8147.79</v>
      </c>
      <c r="R229" s="122">
        <v>2133.94</v>
      </c>
      <c r="S229" t="s">
        <v>1357</v>
      </c>
      <c r="T229" t="s">
        <v>1362</v>
      </c>
      <c r="U229" t="s">
        <v>647</v>
      </c>
    </row>
    <row r="230" spans="2:21" x14ac:dyDescent="0.3">
      <c r="B230" t="s">
        <v>1308</v>
      </c>
      <c r="C230" s="3">
        <v>2021</v>
      </c>
      <c r="D230" s="3">
        <v>6</v>
      </c>
      <c r="E230" s="3" t="s">
        <v>42</v>
      </c>
      <c r="F230" s="3"/>
      <c r="G230" s="121">
        <v>100</v>
      </c>
      <c r="H230" t="s">
        <v>1669</v>
      </c>
      <c r="I230" s="3" t="s">
        <v>1638</v>
      </c>
      <c r="J230" s="3"/>
      <c r="K230" s="3">
        <v>50</v>
      </c>
      <c r="L230" s="3">
        <v>45</v>
      </c>
      <c r="M230" t="s">
        <v>1633</v>
      </c>
      <c r="N230" s="121">
        <v>79.2</v>
      </c>
      <c r="O230" s="121">
        <v>173.4</v>
      </c>
      <c r="P230" s="121">
        <v>45.67</v>
      </c>
      <c r="Q230" s="122">
        <v>8192.61</v>
      </c>
      <c r="R230" s="122">
        <v>3741.95</v>
      </c>
      <c r="S230" t="s">
        <v>1357</v>
      </c>
      <c r="T230" t="s">
        <v>1362</v>
      </c>
      <c r="U230" t="s">
        <v>647</v>
      </c>
    </row>
    <row r="231" spans="2:21" hidden="1" x14ac:dyDescent="0.3">
      <c r="B231" t="s">
        <v>1337</v>
      </c>
      <c r="C231" s="3">
        <v>2021</v>
      </c>
      <c r="D231" s="3">
        <v>6</v>
      </c>
      <c r="E231" s="3" t="s">
        <v>156</v>
      </c>
      <c r="F231" s="3"/>
      <c r="G231" s="121">
        <v>100</v>
      </c>
      <c r="I231" s="3"/>
      <c r="J231" s="3"/>
      <c r="K231" s="3"/>
      <c r="L231" s="3"/>
      <c r="M231" t="s">
        <v>3</v>
      </c>
      <c r="N231" s="121">
        <v>0</v>
      </c>
      <c r="O231" s="121">
        <v>158.4</v>
      </c>
      <c r="P231" s="121">
        <v>0</v>
      </c>
      <c r="Q231" s="122">
        <v>3954.3</v>
      </c>
      <c r="R231" s="122">
        <v>0</v>
      </c>
      <c r="S231" t="s">
        <v>1361</v>
      </c>
      <c r="T231" t="s">
        <v>1356</v>
      </c>
    </row>
    <row r="232" spans="2:21" hidden="1" x14ac:dyDescent="0.3">
      <c r="B232" t="s">
        <v>1338</v>
      </c>
      <c r="C232" s="3">
        <v>2021</v>
      </c>
      <c r="D232" s="3">
        <v>6</v>
      </c>
      <c r="E232" s="3" t="s">
        <v>156</v>
      </c>
      <c r="F232" s="3"/>
      <c r="G232" s="121">
        <v>22.22</v>
      </c>
      <c r="I232" s="3"/>
      <c r="J232" s="3"/>
      <c r="K232" s="3"/>
      <c r="L232" s="3"/>
      <c r="M232" t="s">
        <v>3</v>
      </c>
      <c r="N232" s="121">
        <v>0</v>
      </c>
      <c r="O232" s="121">
        <v>32</v>
      </c>
      <c r="P232" s="121">
        <v>0</v>
      </c>
      <c r="Q232" s="122">
        <v>1147.79</v>
      </c>
      <c r="R232" s="122">
        <v>0</v>
      </c>
      <c r="S232" t="s">
        <v>1361</v>
      </c>
      <c r="T232" t="s">
        <v>1363</v>
      </c>
    </row>
    <row r="233" spans="2:21" hidden="1" x14ac:dyDescent="0.3">
      <c r="B233" t="s">
        <v>1309</v>
      </c>
      <c r="C233" s="3">
        <v>2021</v>
      </c>
      <c r="D233" s="3">
        <v>1</v>
      </c>
      <c r="E233" s="3" t="s">
        <v>47</v>
      </c>
      <c r="F233" s="3"/>
      <c r="G233" s="121">
        <v>55.56</v>
      </c>
      <c r="I233" s="3"/>
      <c r="J233" s="3"/>
      <c r="K233" s="3"/>
      <c r="L233" s="3"/>
      <c r="M233" t="s">
        <v>3</v>
      </c>
      <c r="N233" s="121">
        <v>0</v>
      </c>
      <c r="O233" s="121">
        <v>84</v>
      </c>
      <c r="P233" s="121">
        <v>0</v>
      </c>
      <c r="Q233" s="122">
        <v>1640.88</v>
      </c>
      <c r="R233" s="122">
        <v>0</v>
      </c>
      <c r="S233" t="s">
        <v>1361</v>
      </c>
      <c r="T233" t="s">
        <v>1356</v>
      </c>
    </row>
    <row r="234" spans="2:21" x14ac:dyDescent="0.3">
      <c r="B234" t="s">
        <v>1309</v>
      </c>
      <c r="C234" s="3">
        <v>2021</v>
      </c>
      <c r="D234" s="3">
        <v>2</v>
      </c>
      <c r="E234" s="3" t="s">
        <v>47</v>
      </c>
      <c r="F234" s="3"/>
      <c r="G234" s="121">
        <v>55.56</v>
      </c>
      <c r="H234" t="s">
        <v>1670</v>
      </c>
      <c r="I234" s="3" t="s">
        <v>96</v>
      </c>
      <c r="J234" s="3" t="s">
        <v>1639</v>
      </c>
      <c r="K234" s="3">
        <v>100</v>
      </c>
      <c r="L234" s="3">
        <v>28</v>
      </c>
      <c r="M234" t="s">
        <v>1631</v>
      </c>
      <c r="N234" s="121">
        <v>80</v>
      </c>
      <c r="O234" s="121">
        <v>80</v>
      </c>
      <c r="P234" s="121">
        <v>100</v>
      </c>
      <c r="Q234" s="122">
        <v>1631.81</v>
      </c>
      <c r="R234" s="122">
        <v>1631.81</v>
      </c>
      <c r="S234" t="s">
        <v>1361</v>
      </c>
      <c r="T234" t="s">
        <v>1356</v>
      </c>
    </row>
    <row r="235" spans="2:21" x14ac:dyDescent="0.3">
      <c r="B235" t="s">
        <v>1309</v>
      </c>
      <c r="C235" s="3">
        <v>2021</v>
      </c>
      <c r="D235" s="3">
        <v>3</v>
      </c>
      <c r="E235" s="3" t="s">
        <v>47</v>
      </c>
      <c r="F235" s="3"/>
      <c r="G235" s="121">
        <v>55.56</v>
      </c>
      <c r="H235" t="s">
        <v>1670</v>
      </c>
      <c r="I235" s="3" t="s">
        <v>96</v>
      </c>
      <c r="J235" s="3" t="s">
        <v>1639</v>
      </c>
      <c r="K235" s="3">
        <v>100</v>
      </c>
      <c r="L235" s="3">
        <v>59</v>
      </c>
      <c r="M235" t="s">
        <v>1633</v>
      </c>
      <c r="N235" s="121">
        <v>92</v>
      </c>
      <c r="O235" s="121">
        <v>92</v>
      </c>
      <c r="P235" s="121">
        <v>100</v>
      </c>
      <c r="Q235" s="122">
        <v>1631.81</v>
      </c>
      <c r="R235" s="122">
        <v>1631.81</v>
      </c>
      <c r="S235" t="s">
        <v>1361</v>
      </c>
      <c r="T235" t="s">
        <v>1356</v>
      </c>
      <c r="U235" t="s">
        <v>653</v>
      </c>
    </row>
    <row r="236" spans="2:21" x14ac:dyDescent="0.3">
      <c r="B236" t="s">
        <v>1309</v>
      </c>
      <c r="C236" s="3">
        <v>2021</v>
      </c>
      <c r="D236" s="3">
        <v>4</v>
      </c>
      <c r="E236" s="3" t="s">
        <v>47</v>
      </c>
      <c r="F236" s="3"/>
      <c r="G236" s="121">
        <v>55.56</v>
      </c>
      <c r="H236" t="s">
        <v>1670</v>
      </c>
      <c r="I236" s="3" t="s">
        <v>96</v>
      </c>
      <c r="J236" s="3" t="s">
        <v>1639</v>
      </c>
      <c r="K236" s="3">
        <v>100</v>
      </c>
      <c r="L236" s="3">
        <v>89</v>
      </c>
      <c r="M236" t="s">
        <v>1633</v>
      </c>
      <c r="N236" s="121">
        <v>88</v>
      </c>
      <c r="O236" s="121">
        <v>91</v>
      </c>
      <c r="P236" s="121">
        <v>96.7</v>
      </c>
      <c r="Q236" s="122">
        <v>1884.54</v>
      </c>
      <c r="R236" s="122">
        <v>1822.41</v>
      </c>
      <c r="S236" t="s">
        <v>1361</v>
      </c>
      <c r="T236" t="s">
        <v>1363</v>
      </c>
      <c r="U236" t="s">
        <v>653</v>
      </c>
    </row>
    <row r="237" spans="2:21" x14ac:dyDescent="0.3">
      <c r="B237" t="s">
        <v>1309</v>
      </c>
      <c r="C237" s="3">
        <v>2021</v>
      </c>
      <c r="D237" s="3">
        <v>5</v>
      </c>
      <c r="E237" s="3" t="s">
        <v>47</v>
      </c>
      <c r="F237" s="3"/>
      <c r="G237" s="121">
        <v>55.56</v>
      </c>
      <c r="H237" t="s">
        <v>1670</v>
      </c>
      <c r="I237" s="3" t="s">
        <v>96</v>
      </c>
      <c r="J237" s="3" t="s">
        <v>1639</v>
      </c>
      <c r="K237" s="3">
        <v>100</v>
      </c>
      <c r="L237" s="3">
        <v>105</v>
      </c>
      <c r="M237" t="s">
        <v>1633</v>
      </c>
      <c r="N237" s="121">
        <v>40</v>
      </c>
      <c r="O237" s="121">
        <v>84</v>
      </c>
      <c r="P237" s="121">
        <v>47.62</v>
      </c>
      <c r="Q237" s="122">
        <v>2095.15</v>
      </c>
      <c r="R237" s="122">
        <v>997.69</v>
      </c>
      <c r="S237" t="s">
        <v>1361</v>
      </c>
      <c r="T237" t="s">
        <v>1363</v>
      </c>
      <c r="U237" t="s">
        <v>653</v>
      </c>
    </row>
    <row r="238" spans="2:21" hidden="1" x14ac:dyDescent="0.3">
      <c r="B238" t="s">
        <v>1309</v>
      </c>
      <c r="C238" s="3">
        <v>2021</v>
      </c>
      <c r="D238" s="3">
        <v>6</v>
      </c>
      <c r="E238" s="3" t="s">
        <v>47</v>
      </c>
      <c r="F238" s="3"/>
      <c r="G238" s="121">
        <v>55.56</v>
      </c>
      <c r="I238" s="3"/>
      <c r="J238" s="3"/>
      <c r="K238" s="3"/>
      <c r="L238" s="3"/>
      <c r="M238" t="s">
        <v>3</v>
      </c>
      <c r="N238" s="121">
        <v>0</v>
      </c>
      <c r="O238" s="121">
        <v>93</v>
      </c>
      <c r="P238" s="121">
        <v>0</v>
      </c>
      <c r="Q238" s="122">
        <v>1980.7</v>
      </c>
      <c r="R238" s="122">
        <v>0</v>
      </c>
      <c r="S238" t="s">
        <v>1361</v>
      </c>
      <c r="T238" t="s">
        <v>1363</v>
      </c>
      <c r="U238" t="s">
        <v>653</v>
      </c>
    </row>
    <row r="239" spans="2:21" hidden="1" x14ac:dyDescent="0.3">
      <c r="B239" t="s">
        <v>1311</v>
      </c>
      <c r="C239" s="3">
        <v>2021</v>
      </c>
      <c r="D239" s="3">
        <v>1</v>
      </c>
      <c r="E239" s="3" t="s">
        <v>52</v>
      </c>
      <c r="F239" s="3"/>
      <c r="G239" s="121">
        <v>66.67</v>
      </c>
      <c r="I239" s="3"/>
      <c r="J239" s="3"/>
      <c r="K239" s="3"/>
      <c r="L239" s="3"/>
      <c r="M239" t="s">
        <v>3</v>
      </c>
      <c r="N239" s="121">
        <v>0</v>
      </c>
      <c r="O239" s="121">
        <v>102</v>
      </c>
      <c r="P239" s="121">
        <v>0</v>
      </c>
      <c r="Q239" s="122">
        <v>2265.9699999999998</v>
      </c>
      <c r="R239" s="122">
        <v>0</v>
      </c>
      <c r="S239" t="s">
        <v>1359</v>
      </c>
      <c r="T239" t="s">
        <v>1356</v>
      </c>
    </row>
    <row r="240" spans="2:21" x14ac:dyDescent="0.3">
      <c r="B240" t="s">
        <v>1311</v>
      </c>
      <c r="C240" s="3">
        <v>2021</v>
      </c>
      <c r="D240" s="3">
        <v>2</v>
      </c>
      <c r="E240" s="3" t="s">
        <v>52</v>
      </c>
      <c r="F240" s="3"/>
      <c r="G240" s="121">
        <v>66.67</v>
      </c>
      <c r="H240" t="s">
        <v>1671</v>
      </c>
      <c r="I240" s="3" t="s">
        <v>1644</v>
      </c>
      <c r="J240" s="3" t="s">
        <v>1645</v>
      </c>
      <c r="K240" s="3">
        <v>100</v>
      </c>
      <c r="L240" s="3">
        <v>7</v>
      </c>
      <c r="M240" t="s">
        <v>1636</v>
      </c>
      <c r="N240" s="121">
        <v>24</v>
      </c>
      <c r="O240" s="121">
        <v>104</v>
      </c>
      <c r="P240" s="121">
        <v>23.08</v>
      </c>
      <c r="Q240" s="122">
        <v>2498.91</v>
      </c>
      <c r="R240" s="122">
        <v>576.66999999999996</v>
      </c>
      <c r="S240" t="s">
        <v>1364</v>
      </c>
      <c r="T240" t="s">
        <v>1363</v>
      </c>
    </row>
    <row r="241" spans="2:21" x14ac:dyDescent="0.3">
      <c r="B241" t="s">
        <v>1311</v>
      </c>
      <c r="C241" s="3">
        <v>2021</v>
      </c>
      <c r="D241" s="3">
        <v>3</v>
      </c>
      <c r="E241" s="3" t="s">
        <v>52</v>
      </c>
      <c r="F241" s="3"/>
      <c r="G241" s="121">
        <v>72.22</v>
      </c>
      <c r="H241" t="s">
        <v>1671</v>
      </c>
      <c r="I241" s="3" t="s">
        <v>1644</v>
      </c>
      <c r="J241" s="3" t="s">
        <v>1645</v>
      </c>
      <c r="K241" s="3">
        <v>100</v>
      </c>
      <c r="L241" s="3">
        <v>38</v>
      </c>
      <c r="M241" t="s">
        <v>1631</v>
      </c>
      <c r="N241" s="121">
        <v>108</v>
      </c>
      <c r="O241" s="121">
        <v>118</v>
      </c>
      <c r="P241" s="121">
        <v>91.53</v>
      </c>
      <c r="Q241" s="122">
        <v>2498.91</v>
      </c>
      <c r="R241" s="122">
        <v>2287.14</v>
      </c>
      <c r="S241" t="s">
        <v>1364</v>
      </c>
      <c r="T241" t="s">
        <v>1363</v>
      </c>
      <c r="U241" t="s">
        <v>647</v>
      </c>
    </row>
    <row r="242" spans="2:21" x14ac:dyDescent="0.3">
      <c r="B242" t="s">
        <v>1311</v>
      </c>
      <c r="C242" s="3">
        <v>2021</v>
      </c>
      <c r="D242" s="3">
        <v>4</v>
      </c>
      <c r="E242" s="3" t="s">
        <v>52</v>
      </c>
      <c r="F242" s="3"/>
      <c r="G242" s="121">
        <v>72.22</v>
      </c>
      <c r="H242" t="s">
        <v>1671</v>
      </c>
      <c r="I242" s="3" t="s">
        <v>1644</v>
      </c>
      <c r="J242" s="3" t="s">
        <v>1645</v>
      </c>
      <c r="K242" s="3">
        <v>100</v>
      </c>
      <c r="L242" s="3">
        <v>49</v>
      </c>
      <c r="M242" t="s">
        <v>1633</v>
      </c>
      <c r="N242" s="121">
        <v>38</v>
      </c>
      <c r="O242" s="121">
        <v>116</v>
      </c>
      <c r="P242" s="121">
        <v>32.76</v>
      </c>
      <c r="Q242" s="122">
        <v>2865.78</v>
      </c>
      <c r="R242" s="122">
        <v>938.79</v>
      </c>
      <c r="S242" t="s">
        <v>1364</v>
      </c>
      <c r="T242" t="s">
        <v>1363</v>
      </c>
      <c r="U242" t="s">
        <v>647</v>
      </c>
    </row>
    <row r="243" spans="2:21" hidden="1" x14ac:dyDescent="0.3">
      <c r="B243" t="s">
        <v>1311</v>
      </c>
      <c r="C243" s="3">
        <v>2021</v>
      </c>
      <c r="D243" s="3">
        <v>5</v>
      </c>
      <c r="E243" s="3" t="s">
        <v>52</v>
      </c>
      <c r="F243" s="3"/>
      <c r="G243" s="121">
        <v>72.22</v>
      </c>
      <c r="I243" s="3"/>
      <c r="J243" s="3"/>
      <c r="K243" s="3"/>
      <c r="L243" s="3"/>
      <c r="M243" t="s">
        <v>3</v>
      </c>
      <c r="N243" s="121">
        <v>0</v>
      </c>
      <c r="O243" s="121">
        <v>112</v>
      </c>
      <c r="P243" s="121">
        <v>0</v>
      </c>
      <c r="Q243" s="122">
        <v>3263.8</v>
      </c>
      <c r="R243" s="122">
        <v>0</v>
      </c>
      <c r="S243" t="s">
        <v>1364</v>
      </c>
      <c r="T243" t="s">
        <v>1363</v>
      </c>
      <c r="U243" t="s">
        <v>647</v>
      </c>
    </row>
    <row r="244" spans="2:21" hidden="1" x14ac:dyDescent="0.3">
      <c r="B244" t="s">
        <v>1311</v>
      </c>
      <c r="C244" s="3">
        <v>2021</v>
      </c>
      <c r="D244" s="3">
        <v>6</v>
      </c>
      <c r="E244" s="3" t="s">
        <v>52</v>
      </c>
      <c r="F244" s="3"/>
      <c r="G244" s="121">
        <v>72.22</v>
      </c>
      <c r="I244" s="3"/>
      <c r="J244" s="3"/>
      <c r="K244" s="3"/>
      <c r="L244" s="3"/>
      <c r="M244" t="s">
        <v>3</v>
      </c>
      <c r="N244" s="121">
        <v>0</v>
      </c>
      <c r="O244" s="121">
        <v>110</v>
      </c>
      <c r="P244" s="121">
        <v>0</v>
      </c>
      <c r="Q244" s="122">
        <v>2945.72</v>
      </c>
      <c r="R244" s="122">
        <v>0</v>
      </c>
      <c r="S244" t="s">
        <v>1364</v>
      </c>
      <c r="T244" t="s">
        <v>1363</v>
      </c>
      <c r="U244" t="s">
        <v>647</v>
      </c>
    </row>
    <row r="245" spans="2:21" hidden="1" x14ac:dyDescent="0.3">
      <c r="B245" t="s">
        <v>1319</v>
      </c>
      <c r="C245" s="3">
        <v>2021</v>
      </c>
      <c r="D245" s="3">
        <v>1</v>
      </c>
      <c r="E245" s="3" t="s">
        <v>36</v>
      </c>
      <c r="F245" s="3"/>
      <c r="G245" s="121">
        <v>60</v>
      </c>
      <c r="I245" s="3"/>
      <c r="J245" s="3"/>
      <c r="K245" s="3"/>
      <c r="L245" s="3"/>
      <c r="M245" t="s">
        <v>3</v>
      </c>
      <c r="N245" s="121">
        <v>0</v>
      </c>
      <c r="O245" s="121">
        <v>93.6</v>
      </c>
      <c r="P245" s="121">
        <v>0</v>
      </c>
      <c r="Q245" s="122">
        <v>2183.41</v>
      </c>
      <c r="R245" s="122">
        <v>0</v>
      </c>
      <c r="S245" t="s">
        <v>1361</v>
      </c>
      <c r="T245" t="s">
        <v>1356</v>
      </c>
    </row>
    <row r="246" spans="2:21" hidden="1" x14ac:dyDescent="0.3">
      <c r="B246" t="s">
        <v>1319</v>
      </c>
      <c r="C246" s="3">
        <v>2021</v>
      </c>
      <c r="D246" s="3">
        <v>2</v>
      </c>
      <c r="E246" s="3" t="s">
        <v>36</v>
      </c>
      <c r="F246" s="3"/>
      <c r="G246" s="121">
        <v>60</v>
      </c>
      <c r="I246" s="3"/>
      <c r="J246" s="3"/>
      <c r="K246" s="3"/>
      <c r="L246" s="3"/>
      <c r="M246" t="s">
        <v>3</v>
      </c>
      <c r="N246" s="121">
        <v>0</v>
      </c>
      <c r="O246" s="121">
        <v>86.4</v>
      </c>
      <c r="P246" s="121">
        <v>0</v>
      </c>
      <c r="Q246" s="122">
        <v>2171.85</v>
      </c>
      <c r="R246" s="122">
        <v>0</v>
      </c>
      <c r="S246" t="s">
        <v>1361</v>
      </c>
      <c r="T246" t="s">
        <v>1356</v>
      </c>
    </row>
    <row r="247" spans="2:21" hidden="1" x14ac:dyDescent="0.3">
      <c r="B247" t="s">
        <v>1319</v>
      </c>
      <c r="C247" s="3">
        <v>2021</v>
      </c>
      <c r="D247" s="3">
        <v>3</v>
      </c>
      <c r="E247" s="3" t="s">
        <v>36</v>
      </c>
      <c r="F247" s="3"/>
      <c r="G247" s="121">
        <v>60</v>
      </c>
      <c r="I247" s="3"/>
      <c r="J247" s="3"/>
      <c r="K247" s="3"/>
      <c r="L247" s="3"/>
      <c r="M247" t="s">
        <v>3</v>
      </c>
      <c r="N247" s="121">
        <v>0</v>
      </c>
      <c r="O247" s="121">
        <v>100.8</v>
      </c>
      <c r="P247" s="121">
        <v>0</v>
      </c>
      <c r="Q247" s="122">
        <v>2177.63</v>
      </c>
      <c r="R247" s="122">
        <v>0</v>
      </c>
      <c r="S247" t="s">
        <v>1361</v>
      </c>
      <c r="T247" t="s">
        <v>1356</v>
      </c>
      <c r="U247" t="s">
        <v>657</v>
      </c>
    </row>
    <row r="248" spans="2:21" hidden="1" x14ac:dyDescent="0.3">
      <c r="B248" t="s">
        <v>1319</v>
      </c>
      <c r="C248" s="3">
        <v>2021</v>
      </c>
      <c r="D248" s="3">
        <v>4</v>
      </c>
      <c r="E248" s="3" t="s">
        <v>36</v>
      </c>
      <c r="F248" s="3"/>
      <c r="G248" s="121">
        <v>60</v>
      </c>
      <c r="I248" s="3"/>
      <c r="J248" s="3"/>
      <c r="K248" s="3"/>
      <c r="L248" s="3"/>
      <c r="M248" t="s">
        <v>3</v>
      </c>
      <c r="N248" s="121">
        <v>0</v>
      </c>
      <c r="O248" s="121">
        <v>93.6</v>
      </c>
      <c r="P248" s="121">
        <v>0</v>
      </c>
      <c r="Q248" s="122">
        <v>2438.34</v>
      </c>
      <c r="R248" s="122">
        <v>0</v>
      </c>
      <c r="S248" t="s">
        <v>1361</v>
      </c>
      <c r="T248" t="s">
        <v>1356</v>
      </c>
      <c r="U248" t="s">
        <v>657</v>
      </c>
    </row>
    <row r="249" spans="2:21" hidden="1" x14ac:dyDescent="0.3">
      <c r="B249" t="s">
        <v>1319</v>
      </c>
      <c r="C249" s="3">
        <v>2021</v>
      </c>
      <c r="D249" s="3">
        <v>5</v>
      </c>
      <c r="E249" s="3" t="s">
        <v>36</v>
      </c>
      <c r="F249" s="3"/>
      <c r="G249" s="121">
        <v>60</v>
      </c>
      <c r="I249" s="3"/>
      <c r="J249" s="3"/>
      <c r="K249" s="3"/>
      <c r="L249" s="3"/>
      <c r="M249" t="s">
        <v>3</v>
      </c>
      <c r="N249" s="121">
        <v>0</v>
      </c>
      <c r="O249" s="121">
        <v>86.4</v>
      </c>
      <c r="P249" s="121">
        <v>0</v>
      </c>
      <c r="Q249" s="122">
        <v>2800.63</v>
      </c>
      <c r="R249" s="122">
        <v>0</v>
      </c>
      <c r="S249" t="s">
        <v>1361</v>
      </c>
      <c r="T249" t="s">
        <v>1356</v>
      </c>
      <c r="U249" t="s">
        <v>657</v>
      </c>
    </row>
    <row r="250" spans="2:21" hidden="1" x14ac:dyDescent="0.3">
      <c r="B250" t="s">
        <v>1319</v>
      </c>
      <c r="C250" s="3">
        <v>2021</v>
      </c>
      <c r="D250" s="3">
        <v>6</v>
      </c>
      <c r="E250" s="3" t="s">
        <v>36</v>
      </c>
      <c r="F250" s="3"/>
      <c r="G250" s="121">
        <v>60</v>
      </c>
      <c r="I250" s="3"/>
      <c r="J250" s="3"/>
      <c r="K250" s="3"/>
      <c r="L250" s="3"/>
      <c r="M250" t="s">
        <v>3</v>
      </c>
      <c r="N250" s="121">
        <v>0</v>
      </c>
      <c r="O250" s="121">
        <v>107.8</v>
      </c>
      <c r="P250" s="121">
        <v>0</v>
      </c>
      <c r="Q250" s="122">
        <v>2635.86</v>
      </c>
      <c r="R250" s="122">
        <v>0</v>
      </c>
      <c r="S250" t="s">
        <v>1361</v>
      </c>
      <c r="T250" t="s">
        <v>1356</v>
      </c>
      <c r="U250" t="s">
        <v>657</v>
      </c>
    </row>
    <row r="251" spans="2:21" x14ac:dyDescent="0.3">
      <c r="B251" t="s">
        <v>1312</v>
      </c>
      <c r="C251" s="3">
        <v>2021</v>
      </c>
      <c r="D251" s="3">
        <v>1</v>
      </c>
      <c r="E251" s="3" t="s">
        <v>61</v>
      </c>
      <c r="F251" s="3"/>
      <c r="G251" s="121">
        <v>100</v>
      </c>
      <c r="H251" t="s">
        <v>1664</v>
      </c>
      <c r="I251" s="3" t="s">
        <v>1646</v>
      </c>
      <c r="J251" s="3" t="s">
        <v>1647</v>
      </c>
      <c r="K251" s="3">
        <v>100</v>
      </c>
      <c r="L251" s="3">
        <v>238</v>
      </c>
      <c r="M251" t="s">
        <v>1633</v>
      </c>
      <c r="N251" s="121">
        <v>151.19999999999999</v>
      </c>
      <c r="O251" s="121">
        <v>151.19999999999999</v>
      </c>
      <c r="P251" s="121">
        <v>100</v>
      </c>
      <c r="Q251" s="122">
        <v>3777.54</v>
      </c>
      <c r="R251" s="122">
        <v>3777.54</v>
      </c>
      <c r="S251" t="s">
        <v>1361</v>
      </c>
      <c r="T251" t="s">
        <v>1356</v>
      </c>
    </row>
    <row r="252" spans="2:21" x14ac:dyDescent="0.3">
      <c r="B252" t="s">
        <v>1312</v>
      </c>
      <c r="C252" s="3">
        <v>2021</v>
      </c>
      <c r="D252" s="3">
        <v>2</v>
      </c>
      <c r="E252" s="3" t="s">
        <v>61</v>
      </c>
      <c r="F252" s="3"/>
      <c r="G252" s="121">
        <v>100</v>
      </c>
      <c r="H252" t="s">
        <v>1664</v>
      </c>
      <c r="I252" s="3" t="s">
        <v>1646</v>
      </c>
      <c r="J252" s="3" t="s">
        <v>1647</v>
      </c>
      <c r="K252" s="3">
        <v>100</v>
      </c>
      <c r="L252" s="3">
        <v>243</v>
      </c>
      <c r="M252" t="s">
        <v>1633</v>
      </c>
      <c r="N252" s="121">
        <v>36</v>
      </c>
      <c r="O252" s="121">
        <v>144</v>
      </c>
      <c r="P252" s="121">
        <v>25</v>
      </c>
      <c r="Q252" s="122">
        <v>3771.18</v>
      </c>
      <c r="R252" s="122">
        <v>942.8</v>
      </c>
      <c r="S252" t="s">
        <v>1361</v>
      </c>
      <c r="T252" t="s">
        <v>1356</v>
      </c>
    </row>
    <row r="253" spans="2:21" x14ac:dyDescent="0.3">
      <c r="B253" t="s">
        <v>1312</v>
      </c>
      <c r="C253" s="3">
        <v>2021</v>
      </c>
      <c r="D253" s="3">
        <v>3</v>
      </c>
      <c r="E253" s="3" t="s">
        <v>61</v>
      </c>
      <c r="F253" s="3"/>
      <c r="G253" s="121">
        <v>100</v>
      </c>
      <c r="H253" t="s">
        <v>1672</v>
      </c>
      <c r="I253" s="3" t="s">
        <v>1648</v>
      </c>
      <c r="J253" s="3" t="s">
        <v>1630</v>
      </c>
      <c r="K253" s="3">
        <v>100</v>
      </c>
      <c r="L253" s="3">
        <v>17</v>
      </c>
      <c r="M253" t="s">
        <v>1631</v>
      </c>
      <c r="N253" s="121">
        <v>79.2</v>
      </c>
      <c r="O253" s="121">
        <v>165.6</v>
      </c>
      <c r="P253" s="121">
        <v>47.83</v>
      </c>
      <c r="Q253" s="122">
        <v>3780.26</v>
      </c>
      <c r="R253" s="122">
        <v>1807.95</v>
      </c>
      <c r="S253" t="s">
        <v>1361</v>
      </c>
      <c r="T253" t="s">
        <v>1356</v>
      </c>
      <c r="U253" t="s">
        <v>653</v>
      </c>
    </row>
    <row r="254" spans="2:21" hidden="1" x14ac:dyDescent="0.3">
      <c r="B254" t="s">
        <v>1312</v>
      </c>
      <c r="C254" s="3">
        <v>2021</v>
      </c>
      <c r="D254" s="3">
        <v>4</v>
      </c>
      <c r="E254" s="3" t="s">
        <v>61</v>
      </c>
      <c r="F254" s="3"/>
      <c r="G254" s="121">
        <v>100</v>
      </c>
      <c r="I254" s="3"/>
      <c r="J254" s="3"/>
      <c r="K254" s="3"/>
      <c r="L254" s="3"/>
      <c r="M254" t="s">
        <v>3</v>
      </c>
      <c r="N254" s="121">
        <v>0</v>
      </c>
      <c r="O254" s="121">
        <v>158.4</v>
      </c>
      <c r="P254" s="121">
        <v>0</v>
      </c>
      <c r="Q254" s="122">
        <v>4239.38</v>
      </c>
      <c r="R254" s="122">
        <v>0</v>
      </c>
      <c r="S254" t="s">
        <v>1361</v>
      </c>
      <c r="T254" t="s">
        <v>1356</v>
      </c>
      <c r="U254" t="s">
        <v>653</v>
      </c>
    </row>
    <row r="255" spans="2:21" hidden="1" x14ac:dyDescent="0.3">
      <c r="B255" t="s">
        <v>1312</v>
      </c>
      <c r="C255" s="3">
        <v>2021</v>
      </c>
      <c r="D255" s="3">
        <v>5</v>
      </c>
      <c r="E255" s="3" t="s">
        <v>61</v>
      </c>
      <c r="F255" s="3"/>
      <c r="G255" s="121">
        <v>100</v>
      </c>
      <c r="I255" s="3"/>
      <c r="J255" s="3"/>
      <c r="K255" s="3"/>
      <c r="L255" s="3"/>
      <c r="M255" t="s">
        <v>3</v>
      </c>
      <c r="N255" s="121">
        <v>0</v>
      </c>
      <c r="O255" s="121">
        <v>151.19999999999999</v>
      </c>
      <c r="P255" s="121">
        <v>0</v>
      </c>
      <c r="Q255" s="122">
        <v>4769.3</v>
      </c>
      <c r="R255" s="122">
        <v>0</v>
      </c>
      <c r="S255" t="s">
        <v>1361</v>
      </c>
      <c r="T255" t="s">
        <v>1356</v>
      </c>
      <c r="U255" t="s">
        <v>653</v>
      </c>
    </row>
    <row r="256" spans="2:21" hidden="1" x14ac:dyDescent="0.3">
      <c r="B256" t="s">
        <v>1312</v>
      </c>
      <c r="C256" s="3">
        <v>2021</v>
      </c>
      <c r="D256" s="3">
        <v>6</v>
      </c>
      <c r="E256" s="3" t="s">
        <v>61</v>
      </c>
      <c r="F256" s="3"/>
      <c r="G256" s="121">
        <v>100</v>
      </c>
      <c r="I256" s="3"/>
      <c r="J256" s="3"/>
      <c r="K256" s="3"/>
      <c r="L256" s="3"/>
      <c r="M256" t="s">
        <v>3</v>
      </c>
      <c r="N256" s="121">
        <v>0</v>
      </c>
      <c r="O256" s="121">
        <v>158.4</v>
      </c>
      <c r="P256" s="121">
        <v>0</v>
      </c>
      <c r="Q256" s="122">
        <v>4239.38</v>
      </c>
      <c r="R256" s="122">
        <v>0</v>
      </c>
      <c r="S256" t="s">
        <v>1361</v>
      </c>
      <c r="T256" t="s">
        <v>1356</v>
      </c>
      <c r="U256" t="s">
        <v>653</v>
      </c>
    </row>
    <row r="257" spans="2:21" hidden="1" x14ac:dyDescent="0.3">
      <c r="B257" t="s">
        <v>1313</v>
      </c>
      <c r="C257" s="3">
        <v>2021</v>
      </c>
      <c r="D257" s="3">
        <v>1</v>
      </c>
      <c r="E257" s="3" t="s">
        <v>66</v>
      </c>
      <c r="F257" s="3"/>
      <c r="G257" s="121">
        <v>80</v>
      </c>
      <c r="I257" s="3"/>
      <c r="J257" s="3"/>
      <c r="K257" s="3"/>
      <c r="L257" s="3"/>
      <c r="M257" t="s">
        <v>3</v>
      </c>
      <c r="N257" s="121">
        <v>0</v>
      </c>
      <c r="O257" s="121">
        <v>115.2</v>
      </c>
      <c r="P257" s="121">
        <v>0</v>
      </c>
      <c r="Q257" s="122">
        <v>2663.98</v>
      </c>
      <c r="R257" s="122">
        <v>0</v>
      </c>
      <c r="S257" t="s">
        <v>1361</v>
      </c>
      <c r="T257" t="s">
        <v>1363</v>
      </c>
    </row>
    <row r="258" spans="2:21" hidden="1" x14ac:dyDescent="0.3">
      <c r="B258" t="s">
        <v>1313</v>
      </c>
      <c r="C258" s="3">
        <v>2021</v>
      </c>
      <c r="D258" s="3">
        <v>2</v>
      </c>
      <c r="E258" s="3" t="s">
        <v>66</v>
      </c>
      <c r="F258" s="3"/>
      <c r="G258" s="121">
        <v>80</v>
      </c>
      <c r="I258" s="3"/>
      <c r="J258" s="3"/>
      <c r="K258" s="3"/>
      <c r="L258" s="3"/>
      <c r="M258" t="s">
        <v>3</v>
      </c>
      <c r="N258" s="121">
        <v>0</v>
      </c>
      <c r="O258" s="121">
        <v>115.2</v>
      </c>
      <c r="P258" s="121">
        <v>0</v>
      </c>
      <c r="Q258" s="122">
        <v>2654.91</v>
      </c>
      <c r="R258" s="122">
        <v>0</v>
      </c>
      <c r="S258" t="s">
        <v>1361</v>
      </c>
      <c r="T258" t="s">
        <v>1363</v>
      </c>
    </row>
    <row r="259" spans="2:21" x14ac:dyDescent="0.3">
      <c r="B259" t="s">
        <v>1313</v>
      </c>
      <c r="C259" s="3">
        <v>2021</v>
      </c>
      <c r="D259" s="3">
        <v>3</v>
      </c>
      <c r="E259" s="3" t="s">
        <v>66</v>
      </c>
      <c r="F259" s="3"/>
      <c r="G259" s="121">
        <v>60</v>
      </c>
      <c r="H259" t="s">
        <v>1673</v>
      </c>
      <c r="I259" s="3" t="s">
        <v>107</v>
      </c>
      <c r="J259" s="3" t="s">
        <v>1630</v>
      </c>
      <c r="K259" s="3">
        <v>100</v>
      </c>
      <c r="L259" s="3">
        <v>29</v>
      </c>
      <c r="M259" t="s">
        <v>1631</v>
      </c>
      <c r="N259" s="121">
        <v>93.6</v>
      </c>
      <c r="O259" s="121">
        <v>100.8</v>
      </c>
      <c r="P259" s="121">
        <v>92.86</v>
      </c>
      <c r="Q259" s="122">
        <v>1991.18</v>
      </c>
      <c r="R259" s="122">
        <v>1848.95</v>
      </c>
      <c r="S259" t="s">
        <v>1361</v>
      </c>
      <c r="T259" t="s">
        <v>1363</v>
      </c>
      <c r="U259" t="s">
        <v>657</v>
      </c>
    </row>
    <row r="260" spans="2:21" x14ac:dyDescent="0.3">
      <c r="B260" t="s">
        <v>1313</v>
      </c>
      <c r="C260" s="3">
        <v>2021</v>
      </c>
      <c r="D260" s="3">
        <v>3</v>
      </c>
      <c r="E260" s="3" t="s">
        <v>66</v>
      </c>
      <c r="F260" s="3"/>
      <c r="G260" s="121">
        <v>60</v>
      </c>
      <c r="H260" t="s">
        <v>1673</v>
      </c>
      <c r="I260" s="3" t="s">
        <v>1632</v>
      </c>
      <c r="J260" s="3"/>
      <c r="K260" s="3">
        <v>40</v>
      </c>
      <c r="L260" s="3">
        <v>31</v>
      </c>
      <c r="M260" t="s">
        <v>1631</v>
      </c>
      <c r="N260" s="121">
        <v>2.88</v>
      </c>
      <c r="O260" s="121">
        <v>100.8</v>
      </c>
      <c r="P260" s="121">
        <v>2.86</v>
      </c>
      <c r="Q260" s="122">
        <v>1991.18</v>
      </c>
      <c r="R260" s="122">
        <v>56.89</v>
      </c>
      <c r="S260" t="s">
        <v>1361</v>
      </c>
      <c r="T260" t="s">
        <v>1363</v>
      </c>
      <c r="U260" t="s">
        <v>657</v>
      </c>
    </row>
    <row r="261" spans="2:21" x14ac:dyDescent="0.3">
      <c r="B261" t="s">
        <v>1313</v>
      </c>
      <c r="C261" s="3">
        <v>2021</v>
      </c>
      <c r="D261" s="3">
        <v>4</v>
      </c>
      <c r="E261" s="3" t="s">
        <v>66</v>
      </c>
      <c r="F261" s="3"/>
      <c r="G261" s="121">
        <v>60</v>
      </c>
      <c r="H261" t="s">
        <v>1673</v>
      </c>
      <c r="I261" s="3" t="s">
        <v>1632</v>
      </c>
      <c r="J261" s="3"/>
      <c r="K261" s="3">
        <v>40</v>
      </c>
      <c r="L261" s="3">
        <v>61</v>
      </c>
      <c r="M261" t="s">
        <v>1633</v>
      </c>
      <c r="N261" s="121">
        <v>37.44</v>
      </c>
      <c r="O261" s="121">
        <v>93.6</v>
      </c>
      <c r="P261" s="121">
        <v>40</v>
      </c>
      <c r="Q261" s="122">
        <v>2246.96</v>
      </c>
      <c r="R261" s="122">
        <v>898.78</v>
      </c>
      <c r="S261" t="s">
        <v>1361</v>
      </c>
      <c r="T261" t="s">
        <v>1363</v>
      </c>
      <c r="U261" t="s">
        <v>657</v>
      </c>
    </row>
    <row r="262" spans="2:21" x14ac:dyDescent="0.3">
      <c r="B262" t="s">
        <v>1313</v>
      </c>
      <c r="C262" s="3">
        <v>2021</v>
      </c>
      <c r="D262" s="3">
        <v>5</v>
      </c>
      <c r="E262" s="3" t="s">
        <v>66</v>
      </c>
      <c r="F262" s="3"/>
      <c r="G262" s="121">
        <v>60</v>
      </c>
      <c r="H262" t="s">
        <v>1673</v>
      </c>
      <c r="I262" s="3" t="s">
        <v>1632</v>
      </c>
      <c r="J262" s="3"/>
      <c r="K262" s="3">
        <v>40</v>
      </c>
      <c r="L262" s="3">
        <v>92</v>
      </c>
      <c r="M262" t="s">
        <v>1633</v>
      </c>
      <c r="N262" s="121">
        <v>37.44</v>
      </c>
      <c r="O262" s="121">
        <v>93.6</v>
      </c>
      <c r="P262" s="121">
        <v>40</v>
      </c>
      <c r="Q262" s="122">
        <v>2585.19</v>
      </c>
      <c r="R262" s="122">
        <v>1034.08</v>
      </c>
      <c r="S262" t="s">
        <v>1361</v>
      </c>
      <c r="T262" t="s">
        <v>1363</v>
      </c>
      <c r="U262" t="s">
        <v>657</v>
      </c>
    </row>
    <row r="263" spans="2:21" x14ac:dyDescent="0.3">
      <c r="B263" t="s">
        <v>1313</v>
      </c>
      <c r="C263" s="3">
        <v>2021</v>
      </c>
      <c r="D263" s="3">
        <v>6</v>
      </c>
      <c r="E263" s="3" t="s">
        <v>66</v>
      </c>
      <c r="F263" s="3"/>
      <c r="G263" s="121">
        <v>60</v>
      </c>
      <c r="H263" t="s">
        <v>1673</v>
      </c>
      <c r="I263" s="3" t="s">
        <v>1632</v>
      </c>
      <c r="J263" s="3"/>
      <c r="K263" s="3">
        <v>40</v>
      </c>
      <c r="L263" s="3">
        <v>122</v>
      </c>
      <c r="M263" t="s">
        <v>1633</v>
      </c>
      <c r="N263" s="121">
        <v>37.44</v>
      </c>
      <c r="O263" s="121">
        <v>93.6</v>
      </c>
      <c r="P263" s="121">
        <v>40</v>
      </c>
      <c r="Q263" s="122">
        <v>2246.96</v>
      </c>
      <c r="R263" s="122">
        <v>898.78</v>
      </c>
      <c r="S263" t="s">
        <v>1361</v>
      </c>
      <c r="T263" t="s">
        <v>1363</v>
      </c>
      <c r="U263" t="s">
        <v>657</v>
      </c>
    </row>
    <row r="264" spans="2:21" hidden="1" x14ac:dyDescent="0.3">
      <c r="B264" t="s">
        <v>1314</v>
      </c>
      <c r="C264" s="3">
        <v>2021</v>
      </c>
      <c r="D264" s="3">
        <v>1</v>
      </c>
      <c r="E264" s="3" t="s">
        <v>71</v>
      </c>
      <c r="F264" s="3"/>
      <c r="G264" s="121">
        <v>50</v>
      </c>
      <c r="I264" s="3"/>
      <c r="J264" s="3"/>
      <c r="K264" s="3"/>
      <c r="L264" s="3"/>
      <c r="M264" t="s">
        <v>3</v>
      </c>
      <c r="N264" s="121">
        <v>0</v>
      </c>
      <c r="O264" s="121">
        <v>75.599999999999994</v>
      </c>
      <c r="P264" s="121">
        <v>0</v>
      </c>
      <c r="Q264" s="122">
        <v>1455.77</v>
      </c>
      <c r="R264" s="122">
        <v>0</v>
      </c>
      <c r="S264" t="s">
        <v>1364</v>
      </c>
      <c r="T264" t="s">
        <v>1356</v>
      </c>
    </row>
    <row r="265" spans="2:21" x14ac:dyDescent="0.3">
      <c r="B265" t="s">
        <v>1314</v>
      </c>
      <c r="C265" s="3">
        <v>2021</v>
      </c>
      <c r="D265" s="3">
        <v>2</v>
      </c>
      <c r="E265" s="3" t="s">
        <v>71</v>
      </c>
      <c r="F265" s="3"/>
      <c r="G265" s="121">
        <v>50</v>
      </c>
      <c r="H265" t="s">
        <v>1674</v>
      </c>
      <c r="I265" s="3" t="s">
        <v>96</v>
      </c>
      <c r="J265" s="3"/>
      <c r="K265" s="3">
        <v>100</v>
      </c>
      <c r="L265" s="3">
        <v>28</v>
      </c>
      <c r="M265" t="s">
        <v>1631</v>
      </c>
      <c r="N265" s="121">
        <v>72</v>
      </c>
      <c r="O265" s="121">
        <v>72</v>
      </c>
      <c r="P265" s="121">
        <v>100</v>
      </c>
      <c r="Q265" s="122">
        <v>1444.88</v>
      </c>
      <c r="R265" s="122">
        <v>1444.88</v>
      </c>
      <c r="S265" t="s">
        <v>1364</v>
      </c>
      <c r="T265" t="s">
        <v>1356</v>
      </c>
    </row>
    <row r="266" spans="2:21" x14ac:dyDescent="0.3">
      <c r="B266" t="s">
        <v>1314</v>
      </c>
      <c r="C266" s="3">
        <v>2021</v>
      </c>
      <c r="D266" s="3">
        <v>3</v>
      </c>
      <c r="E266" s="3" t="s">
        <v>71</v>
      </c>
      <c r="F266" s="3"/>
      <c r="G266" s="121">
        <v>50</v>
      </c>
      <c r="H266" t="s">
        <v>1674</v>
      </c>
      <c r="I266" s="3" t="s">
        <v>96</v>
      </c>
      <c r="J266" s="3"/>
      <c r="K266" s="3">
        <v>100</v>
      </c>
      <c r="L266" s="3">
        <v>59</v>
      </c>
      <c r="M266" t="s">
        <v>1633</v>
      </c>
      <c r="N266" s="121">
        <v>82.8</v>
      </c>
      <c r="O266" s="121">
        <v>82.8</v>
      </c>
      <c r="P266" s="121">
        <v>100</v>
      </c>
      <c r="Q266" s="122">
        <v>1444.88</v>
      </c>
      <c r="R266" s="122">
        <v>1444.88</v>
      </c>
      <c r="S266" t="s">
        <v>1364</v>
      </c>
      <c r="T266" t="s">
        <v>1356</v>
      </c>
      <c r="U266" t="s">
        <v>657</v>
      </c>
    </row>
    <row r="267" spans="2:21" x14ac:dyDescent="0.3">
      <c r="B267" t="s">
        <v>1314</v>
      </c>
      <c r="C267" s="3">
        <v>2021</v>
      </c>
      <c r="D267" s="3">
        <v>4</v>
      </c>
      <c r="E267" s="3" t="s">
        <v>71</v>
      </c>
      <c r="F267" s="3"/>
      <c r="G267" s="121">
        <v>50</v>
      </c>
      <c r="H267" t="s">
        <v>1674</v>
      </c>
      <c r="I267" s="3" t="s">
        <v>96</v>
      </c>
      <c r="J267" s="3"/>
      <c r="K267" s="3">
        <v>100</v>
      </c>
      <c r="L267" s="3">
        <v>89</v>
      </c>
      <c r="M267" t="s">
        <v>1633</v>
      </c>
      <c r="N267" s="121">
        <v>79.2</v>
      </c>
      <c r="O267" s="121">
        <v>89.2</v>
      </c>
      <c r="P267" s="121">
        <v>88.79</v>
      </c>
      <c r="Q267" s="122">
        <v>1950.36</v>
      </c>
      <c r="R267" s="122">
        <v>1731.71</v>
      </c>
      <c r="S267" t="s">
        <v>1364</v>
      </c>
      <c r="T267" t="s">
        <v>1363</v>
      </c>
      <c r="U267" t="s">
        <v>657</v>
      </c>
    </row>
    <row r="268" spans="2:21" x14ac:dyDescent="0.3">
      <c r="B268" t="s">
        <v>1314</v>
      </c>
      <c r="C268" s="3">
        <v>2021</v>
      </c>
      <c r="D268" s="3">
        <v>5</v>
      </c>
      <c r="E268" s="3" t="s">
        <v>71</v>
      </c>
      <c r="F268" s="3"/>
      <c r="G268" s="121">
        <v>50</v>
      </c>
      <c r="H268" t="s">
        <v>1674</v>
      </c>
      <c r="I268" s="3" t="s">
        <v>96</v>
      </c>
      <c r="J268" s="3"/>
      <c r="K268" s="3">
        <v>100</v>
      </c>
      <c r="L268" s="3">
        <v>120</v>
      </c>
      <c r="M268" t="s">
        <v>1633</v>
      </c>
      <c r="N268" s="121">
        <v>75.599999999999994</v>
      </c>
      <c r="O268" s="121">
        <v>75.599999999999994</v>
      </c>
      <c r="P268" s="121">
        <v>100</v>
      </c>
      <c r="Q268" s="122">
        <v>1976.65</v>
      </c>
      <c r="R268" s="122">
        <v>1976.65</v>
      </c>
      <c r="S268" t="s">
        <v>1364</v>
      </c>
      <c r="T268" t="s">
        <v>1363</v>
      </c>
      <c r="U268" t="s">
        <v>657</v>
      </c>
    </row>
    <row r="269" spans="2:21" x14ac:dyDescent="0.3">
      <c r="B269" t="s">
        <v>1314</v>
      </c>
      <c r="C269" s="3">
        <v>2021</v>
      </c>
      <c r="D269" s="3">
        <v>6</v>
      </c>
      <c r="E269" s="3" t="s">
        <v>71</v>
      </c>
      <c r="F269" s="3"/>
      <c r="G269" s="121">
        <v>50</v>
      </c>
      <c r="H269" t="s">
        <v>1674</v>
      </c>
      <c r="I269" s="3" t="s">
        <v>96</v>
      </c>
      <c r="J269" s="3"/>
      <c r="K269" s="3">
        <v>100</v>
      </c>
      <c r="L269" s="3">
        <v>150</v>
      </c>
      <c r="M269" t="s">
        <v>1633</v>
      </c>
      <c r="N269" s="121">
        <v>79.2</v>
      </c>
      <c r="O269" s="121">
        <v>102.2</v>
      </c>
      <c r="P269" s="121">
        <v>77.5</v>
      </c>
      <c r="Q269" s="122">
        <v>1779.67</v>
      </c>
      <c r="R269" s="122">
        <v>1379.16</v>
      </c>
      <c r="S269" t="s">
        <v>1364</v>
      </c>
      <c r="T269" t="s">
        <v>1363</v>
      </c>
      <c r="U269" t="s">
        <v>657</v>
      </c>
    </row>
    <row r="270" spans="2:21" hidden="1" x14ac:dyDescent="0.3">
      <c r="B270" t="s">
        <v>1315</v>
      </c>
      <c r="C270" s="3">
        <v>2021</v>
      </c>
      <c r="D270" s="3">
        <v>1</v>
      </c>
      <c r="E270" s="3" t="s">
        <v>76</v>
      </c>
      <c r="F270" s="3" t="s">
        <v>77</v>
      </c>
      <c r="G270" s="121"/>
      <c r="I270" s="3"/>
      <c r="J270" s="3"/>
      <c r="K270" s="3"/>
      <c r="L270" s="3"/>
      <c r="M270" t="s">
        <v>3</v>
      </c>
      <c r="N270" s="121">
        <v>0</v>
      </c>
      <c r="O270" s="121">
        <v>0</v>
      </c>
      <c r="P270" s="121">
        <v>0</v>
      </c>
      <c r="Q270" s="122">
        <v>0</v>
      </c>
      <c r="R270" s="122">
        <v>0</v>
      </c>
      <c r="S270" t="s">
        <v>1364</v>
      </c>
      <c r="T270" t="s">
        <v>1356</v>
      </c>
    </row>
    <row r="271" spans="2:21" hidden="1" x14ac:dyDescent="0.3">
      <c r="B271" t="s">
        <v>1315</v>
      </c>
      <c r="C271" s="3">
        <v>2021</v>
      </c>
      <c r="D271" s="3">
        <v>2</v>
      </c>
      <c r="E271" s="3" t="s">
        <v>76</v>
      </c>
      <c r="F271" s="3" t="s">
        <v>77</v>
      </c>
      <c r="G271" s="121"/>
      <c r="I271" s="3"/>
      <c r="J271" s="3"/>
      <c r="K271" s="3"/>
      <c r="L271" s="3"/>
      <c r="M271" t="s">
        <v>3</v>
      </c>
      <c r="N271" s="121">
        <v>0</v>
      </c>
      <c r="O271" s="121">
        <v>0</v>
      </c>
      <c r="P271" s="121">
        <v>0</v>
      </c>
      <c r="Q271" s="122"/>
      <c r="R271" s="122">
        <v>0</v>
      </c>
      <c r="S271" t="s">
        <v>1364</v>
      </c>
      <c r="T271" t="s">
        <v>1356</v>
      </c>
    </row>
    <row r="272" spans="2:21" hidden="1" x14ac:dyDescent="0.3">
      <c r="B272" t="s">
        <v>1315</v>
      </c>
      <c r="C272" s="3">
        <v>2021</v>
      </c>
      <c r="D272" s="3">
        <v>3</v>
      </c>
      <c r="E272" s="3" t="s">
        <v>76</v>
      </c>
      <c r="F272" s="3" t="s">
        <v>77</v>
      </c>
      <c r="G272" s="121"/>
      <c r="I272" s="3"/>
      <c r="J272" s="3"/>
      <c r="K272" s="3"/>
      <c r="L272" s="3"/>
      <c r="M272" t="s">
        <v>3</v>
      </c>
      <c r="N272" s="121">
        <v>0</v>
      </c>
      <c r="O272" s="121">
        <v>20</v>
      </c>
      <c r="P272" s="121">
        <v>0</v>
      </c>
      <c r="Q272" s="122">
        <v>407.27</v>
      </c>
      <c r="R272" s="122">
        <v>0</v>
      </c>
      <c r="S272" t="s">
        <v>1364</v>
      </c>
      <c r="T272" t="s">
        <v>1356</v>
      </c>
      <c r="U272" t="s">
        <v>657</v>
      </c>
    </row>
    <row r="273" spans="2:21" hidden="1" x14ac:dyDescent="0.3">
      <c r="B273" t="s">
        <v>1315</v>
      </c>
      <c r="C273" s="3">
        <v>2021</v>
      </c>
      <c r="D273" s="3">
        <v>4</v>
      </c>
      <c r="E273" s="3" t="s">
        <v>76</v>
      </c>
      <c r="F273" s="3" t="s">
        <v>77</v>
      </c>
      <c r="G273" s="121"/>
      <c r="I273" s="3"/>
      <c r="J273" s="3"/>
      <c r="K273" s="3"/>
      <c r="L273" s="3"/>
      <c r="M273" t="s">
        <v>3</v>
      </c>
      <c r="N273" s="121">
        <v>0</v>
      </c>
      <c r="O273" s="121">
        <v>46</v>
      </c>
      <c r="P273" s="121">
        <v>0</v>
      </c>
      <c r="Q273" s="122">
        <v>995.98</v>
      </c>
      <c r="R273" s="122">
        <v>0</v>
      </c>
      <c r="S273" t="s">
        <v>1364</v>
      </c>
      <c r="T273" t="s">
        <v>1356</v>
      </c>
      <c r="U273" t="s">
        <v>657</v>
      </c>
    </row>
    <row r="274" spans="2:21" hidden="1" x14ac:dyDescent="0.3">
      <c r="B274" t="s">
        <v>1315</v>
      </c>
      <c r="C274" s="3">
        <v>2021</v>
      </c>
      <c r="D274" s="3">
        <v>5</v>
      </c>
      <c r="E274" s="3" t="s">
        <v>76</v>
      </c>
      <c r="F274" s="3" t="s">
        <v>77</v>
      </c>
      <c r="G274" s="121"/>
      <c r="I274" s="3"/>
      <c r="J274" s="3"/>
      <c r="K274" s="3"/>
      <c r="L274" s="3"/>
      <c r="M274" t="s">
        <v>3</v>
      </c>
      <c r="N274" s="121">
        <v>0</v>
      </c>
      <c r="O274" s="121">
        <v>65.05</v>
      </c>
      <c r="P274" s="121">
        <v>0</v>
      </c>
      <c r="Q274" s="122">
        <v>1399.16</v>
      </c>
      <c r="R274" s="122">
        <v>0</v>
      </c>
      <c r="S274" t="s">
        <v>1364</v>
      </c>
      <c r="T274" t="s">
        <v>1356</v>
      </c>
      <c r="U274" t="s">
        <v>657</v>
      </c>
    </row>
  </sheetData>
  <pageMargins left="0.7" right="0.7" top="0.75" bottom="0.75" header="0.3" footer="0.3"/>
  <pageSetup fitToWidth="0" fitToHeight="0" orientation="portrait"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9"/>
  <sheetViews>
    <sheetView showGridLines="0" showRowColHeaders="0" workbookViewId="0"/>
  </sheetViews>
  <sheetFormatPr defaultRowHeight="14.4" x14ac:dyDescent="0.3"/>
  <cols>
    <col min="1" max="1" width="1.109375" customWidth="1"/>
    <col min="2" max="2" width="34.33203125" customWidth="1"/>
    <col min="3" max="6" width="46.88671875" customWidth="1"/>
    <col min="7" max="7" width="34.33203125" customWidth="1"/>
  </cols>
  <sheetData>
    <row r="1" ht="15" customHeight="1" x14ac:dyDescent="0.3"/>
    <row r="2" ht="15" customHeight="1" x14ac:dyDescent="0.3"/>
    <row r="3" ht="15" customHeight="1" x14ac:dyDescent="0.3"/>
    <row r="4" ht="15" customHeight="1" x14ac:dyDescent="0.3"/>
    <row r="5" ht="51.9" customHeight="1" x14ac:dyDescent="0.3"/>
    <row r="6" ht="2.1" customHeight="1" x14ac:dyDescent="0.3"/>
    <row r="7" ht="220.95" customHeight="1" x14ac:dyDescent="0.3"/>
    <row r="8" ht="2.1" customHeight="1" x14ac:dyDescent="0.3"/>
    <row r="9" ht="220.95"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18"/>
  <sheetViews>
    <sheetView workbookViewId="0"/>
  </sheetViews>
  <sheetFormatPr defaultRowHeight="14.4" x14ac:dyDescent="0.3"/>
  <cols>
    <col min="1" max="1" width="1.109375" customWidth="1"/>
    <col min="5" max="5" width="17.33203125" bestFit="1" customWidth="1"/>
    <col min="6" max="6" width="14.33203125" customWidth="1"/>
    <col min="7" max="8" width="10" bestFit="1" customWidth="1"/>
    <col min="9" max="9" width="10" customWidth="1"/>
    <col min="10" max="10" width="11.109375" customWidth="1"/>
    <col min="11" max="12" width="9" customWidth="1"/>
    <col min="13" max="13" width="10" customWidth="1"/>
    <col min="14" max="14" width="17.33203125" bestFit="1" customWidth="1"/>
    <col min="15" max="15" width="15" bestFit="1" customWidth="1"/>
    <col min="16" max="16" width="15" customWidth="1"/>
    <col min="17" max="17" width="16" bestFit="1" customWidth="1"/>
  </cols>
  <sheetData>
    <row r="1" spans="1:7" x14ac:dyDescent="0.3">
      <c r="A1" s="108"/>
      <c r="B1" s="109"/>
      <c r="C1" s="110"/>
      <c r="F1" s="117" t="s">
        <v>1340</v>
      </c>
    </row>
    <row r="2" spans="1:7" x14ac:dyDescent="0.3">
      <c r="A2" s="111"/>
      <c r="B2" s="112"/>
      <c r="C2" s="113"/>
      <c r="E2" s="117" t="s">
        <v>1344</v>
      </c>
      <c r="F2">
        <v>2021</v>
      </c>
      <c r="G2" t="s">
        <v>695</v>
      </c>
    </row>
    <row r="3" spans="1:7" x14ac:dyDescent="0.3">
      <c r="A3" s="111"/>
      <c r="B3" s="112"/>
      <c r="C3" s="113"/>
      <c r="E3" s="58">
        <v>6</v>
      </c>
    </row>
    <row r="4" spans="1:7" x14ac:dyDescent="0.3">
      <c r="A4" s="111"/>
      <c r="B4" s="112"/>
      <c r="C4" s="113"/>
      <c r="E4" s="123" t="s">
        <v>1676</v>
      </c>
      <c r="F4">
        <v>784.48999999999978</v>
      </c>
      <c r="G4">
        <v>784.48999999999978</v>
      </c>
    </row>
    <row r="5" spans="1:7" x14ac:dyDescent="0.3">
      <c r="A5" s="111"/>
      <c r="B5" s="112"/>
      <c r="C5" s="113"/>
      <c r="E5" s="123" t="s">
        <v>1677</v>
      </c>
      <c r="F5">
        <v>0</v>
      </c>
      <c r="G5">
        <v>0</v>
      </c>
    </row>
    <row r="6" spans="1:7" x14ac:dyDescent="0.3">
      <c r="A6" s="111"/>
      <c r="B6" s="112"/>
      <c r="C6" s="113"/>
      <c r="E6" s="123" t="s">
        <v>1678</v>
      </c>
      <c r="F6">
        <v>87.740000000000009</v>
      </c>
      <c r="G6">
        <v>87.740000000000009</v>
      </c>
    </row>
    <row r="7" spans="1:7" x14ac:dyDescent="0.3">
      <c r="A7" s="111"/>
      <c r="B7" s="112"/>
      <c r="C7" s="113"/>
      <c r="E7" s="123" t="s">
        <v>1679</v>
      </c>
      <c r="F7">
        <v>696.74999999999989</v>
      </c>
      <c r="G7">
        <v>696.74999999999989</v>
      </c>
    </row>
    <row r="8" spans="1:7" x14ac:dyDescent="0.3">
      <c r="A8" s="111"/>
      <c r="B8" s="112"/>
      <c r="C8" s="113"/>
      <c r="E8" s="58" t="s">
        <v>1680</v>
      </c>
      <c r="F8">
        <v>784.48999999999978</v>
      </c>
      <c r="G8">
        <v>784.48999999999978</v>
      </c>
    </row>
    <row r="9" spans="1:7" x14ac:dyDescent="0.3">
      <c r="A9" s="111"/>
      <c r="B9" s="112"/>
      <c r="C9" s="113"/>
      <c r="E9" s="58" t="s">
        <v>1681</v>
      </c>
      <c r="F9">
        <v>0</v>
      </c>
      <c r="G9">
        <v>0</v>
      </c>
    </row>
    <row r="10" spans="1:7" x14ac:dyDescent="0.3">
      <c r="A10" s="111"/>
      <c r="B10" s="112"/>
      <c r="C10" s="113"/>
      <c r="E10" s="58" t="s">
        <v>1682</v>
      </c>
      <c r="F10">
        <v>87.740000000000009</v>
      </c>
      <c r="G10">
        <v>87.740000000000009</v>
      </c>
    </row>
    <row r="11" spans="1:7" x14ac:dyDescent="0.3">
      <c r="A11" s="111"/>
      <c r="B11" s="112"/>
      <c r="C11" s="113"/>
      <c r="E11" s="58" t="s">
        <v>1683</v>
      </c>
      <c r="F11">
        <v>696.74999999999989</v>
      </c>
      <c r="G11">
        <v>696.74999999999989</v>
      </c>
    </row>
    <row r="12" spans="1:7" x14ac:dyDescent="0.3">
      <c r="A12" s="111"/>
      <c r="B12" s="112"/>
      <c r="C12" s="113"/>
    </row>
    <row r="13" spans="1:7" x14ac:dyDescent="0.3">
      <c r="A13" s="111"/>
      <c r="B13" s="112"/>
      <c r="C13" s="113"/>
    </row>
    <row r="14" spans="1:7" x14ac:dyDescent="0.3">
      <c r="A14" s="111"/>
      <c r="B14" s="112"/>
      <c r="C14" s="113"/>
    </row>
    <row r="15" spans="1:7" x14ac:dyDescent="0.3">
      <c r="A15" s="111"/>
      <c r="B15" s="112"/>
      <c r="C15" s="113"/>
    </row>
    <row r="16" spans="1:7" x14ac:dyDescent="0.3">
      <c r="A16" s="111"/>
      <c r="B16" s="112"/>
      <c r="C16" s="113"/>
    </row>
    <row r="17" spans="1:3" x14ac:dyDescent="0.3">
      <c r="A17" s="111"/>
      <c r="B17" s="112"/>
      <c r="C17" s="113"/>
    </row>
    <row r="18" spans="1:3" x14ac:dyDescent="0.3">
      <c r="A18" s="114"/>
      <c r="B18" s="115"/>
      <c r="C18" s="116"/>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X68"/>
  <sheetViews>
    <sheetView showGridLines="0" showRowColHeaders="0" workbookViewId="0">
      <pane xSplit="2" ySplit="7" topLeftCell="C8" activePane="bottomRight" state="frozen"/>
      <selection pane="topRight" activeCell="C1" sqref="C1"/>
      <selection pane="bottomLeft" activeCell="A8" sqref="A8"/>
      <selection pane="bottomRight" activeCell="A19" sqref="A19"/>
    </sheetView>
  </sheetViews>
  <sheetFormatPr defaultRowHeight="14.4" x14ac:dyDescent="0.3"/>
  <cols>
    <col min="1" max="1" width="1.109375" customWidth="1"/>
    <col min="2" max="2" width="30.6640625" bestFit="1" customWidth="1"/>
    <col min="3" max="3" width="11.109375" style="3" bestFit="1" customWidth="1"/>
    <col min="4" max="4" width="9" style="3" customWidth="1"/>
    <col min="5" max="5" width="9" style="3" bestFit="1" customWidth="1"/>
    <col min="6" max="6" width="10" style="3" bestFit="1" customWidth="1"/>
    <col min="7" max="7" width="11.109375" style="3" bestFit="1" customWidth="1"/>
    <col min="8" max="8" width="9" style="3" customWidth="1"/>
    <col min="9" max="9" width="9" style="3" bestFit="1" customWidth="1"/>
    <col min="10" max="10" width="10" style="3" bestFit="1" customWidth="1"/>
    <col min="11" max="11" width="11.109375" style="3" bestFit="1" customWidth="1"/>
    <col min="12" max="12" width="9" style="3" customWidth="1"/>
    <col min="13" max="13" width="9" style="3" bestFit="1" customWidth="1"/>
    <col min="14" max="14" width="10" style="3" bestFit="1" customWidth="1"/>
    <col min="15" max="15" width="11.109375" style="3" bestFit="1" customWidth="1"/>
    <col min="16" max="16" width="9" style="3" customWidth="1"/>
    <col min="17" max="17" width="9" style="3" bestFit="1" customWidth="1"/>
    <col min="18" max="18" width="10" style="3" bestFit="1" customWidth="1"/>
    <col min="19" max="19" width="11.109375" style="3" bestFit="1" customWidth="1"/>
    <col min="20" max="20" width="9" style="3" customWidth="1"/>
    <col min="21" max="21" width="9" style="3" bestFit="1" customWidth="1"/>
    <col min="22" max="22" width="10" style="3" bestFit="1" customWidth="1"/>
    <col min="23" max="23" width="11.109375" style="3" bestFit="1" customWidth="1"/>
    <col min="24" max="24" width="9" style="3" customWidth="1"/>
    <col min="25" max="25" width="9" style="3" bestFit="1" customWidth="1"/>
    <col min="26" max="26" width="10" style="3" bestFit="1" customWidth="1"/>
    <col min="27" max="50" width="9.109375" style="3"/>
  </cols>
  <sheetData>
    <row r="1" spans="2:26" ht="15" customHeight="1" x14ac:dyDescent="0.3"/>
    <row r="2" spans="2:26" ht="15" customHeight="1" x14ac:dyDescent="0.3"/>
    <row r="3" spans="2:26" ht="15" customHeight="1" x14ac:dyDescent="0.3"/>
    <row r="4" spans="2:26" ht="15" customHeight="1" x14ac:dyDescent="0.3"/>
    <row r="5" spans="2:26" x14ac:dyDescent="0.3">
      <c r="C5" s="124" t="s">
        <v>198</v>
      </c>
    </row>
    <row r="6" spans="2:26" x14ac:dyDescent="0.3">
      <c r="C6" s="3">
        <v>1</v>
      </c>
      <c r="G6" s="3">
        <v>2</v>
      </c>
      <c r="K6" s="3">
        <v>3</v>
      </c>
      <c r="O6" s="3">
        <v>4</v>
      </c>
      <c r="S6" s="3">
        <v>5</v>
      </c>
      <c r="W6" s="3">
        <v>6</v>
      </c>
    </row>
    <row r="7" spans="2:26" x14ac:dyDescent="0.3">
      <c r="B7" s="117" t="s">
        <v>1684</v>
      </c>
      <c r="C7" s="3" t="s">
        <v>1676</v>
      </c>
      <c r="D7" s="3" t="s">
        <v>1677</v>
      </c>
      <c r="E7" s="3" t="s">
        <v>1678</v>
      </c>
      <c r="F7" s="3" t="s">
        <v>1679</v>
      </c>
      <c r="G7" s="3" t="s">
        <v>1676</v>
      </c>
      <c r="H7" s="3" t="s">
        <v>1677</v>
      </c>
      <c r="I7" s="3" t="s">
        <v>1678</v>
      </c>
      <c r="J7" s="3" t="s">
        <v>1679</v>
      </c>
      <c r="K7" s="3" t="s">
        <v>1676</v>
      </c>
      <c r="L7" s="3" t="s">
        <v>1677</v>
      </c>
      <c r="M7" s="3" t="s">
        <v>1678</v>
      </c>
      <c r="N7" s="3" t="s">
        <v>1679</v>
      </c>
      <c r="O7" s="3" t="s">
        <v>1676</v>
      </c>
      <c r="P7" s="3" t="s">
        <v>1677</v>
      </c>
      <c r="Q7" s="3" t="s">
        <v>1678</v>
      </c>
      <c r="R7" s="3" t="s">
        <v>1679</v>
      </c>
      <c r="S7" s="3" t="s">
        <v>1676</v>
      </c>
      <c r="T7" s="3" t="s">
        <v>1677</v>
      </c>
      <c r="U7" s="3" t="s">
        <v>1678</v>
      </c>
      <c r="V7" s="3" t="s">
        <v>1679</v>
      </c>
      <c r="W7" s="3" t="s">
        <v>1676</v>
      </c>
      <c r="X7" s="3" t="s">
        <v>1677</v>
      </c>
      <c r="Y7" s="3" t="s">
        <v>1678</v>
      </c>
      <c r="Z7" s="3" t="s">
        <v>1679</v>
      </c>
    </row>
    <row r="8" spans="2:26" x14ac:dyDescent="0.3">
      <c r="B8" s="58" t="s">
        <v>1320</v>
      </c>
      <c r="C8" s="3">
        <v>8.86</v>
      </c>
      <c r="D8" s="3">
        <v>0</v>
      </c>
      <c r="E8" s="3">
        <v>0</v>
      </c>
      <c r="F8" s="3">
        <v>8.86</v>
      </c>
      <c r="G8" s="3">
        <v>8.86</v>
      </c>
      <c r="H8" s="3">
        <v>0</v>
      </c>
      <c r="I8" s="3">
        <v>0</v>
      </c>
      <c r="J8" s="3">
        <v>8.86</v>
      </c>
      <c r="K8" s="3">
        <v>18.43</v>
      </c>
      <c r="L8" s="3">
        <v>0</v>
      </c>
      <c r="M8" s="3">
        <v>0</v>
      </c>
      <c r="N8" s="3">
        <v>18.43</v>
      </c>
      <c r="O8" s="3">
        <v>19.63</v>
      </c>
      <c r="P8" s="3">
        <v>0</v>
      </c>
      <c r="Q8" s="3">
        <v>0</v>
      </c>
      <c r="R8" s="3">
        <v>19.63</v>
      </c>
      <c r="S8" s="3">
        <v>19.63</v>
      </c>
      <c r="T8" s="3">
        <v>0</v>
      </c>
      <c r="U8" s="3">
        <v>10</v>
      </c>
      <c r="V8" s="3">
        <v>9.6300000000000008</v>
      </c>
      <c r="W8" s="3">
        <v>11.63</v>
      </c>
      <c r="X8" s="3">
        <v>0</v>
      </c>
      <c r="Y8" s="3">
        <v>0</v>
      </c>
      <c r="Z8" s="3">
        <v>11.63</v>
      </c>
    </row>
    <row r="9" spans="2:26" x14ac:dyDescent="0.3">
      <c r="B9" s="123" t="s">
        <v>1675</v>
      </c>
      <c r="C9" s="3">
        <v>8.86</v>
      </c>
      <c r="D9" s="3">
        <v>0</v>
      </c>
      <c r="E9" s="3">
        <v>0</v>
      </c>
      <c r="F9" s="3">
        <v>8.86</v>
      </c>
      <c r="G9" s="3">
        <v>8.86</v>
      </c>
      <c r="H9" s="3">
        <v>0</v>
      </c>
      <c r="I9" s="3">
        <v>0</v>
      </c>
      <c r="J9" s="3">
        <v>8.86</v>
      </c>
      <c r="K9" s="3">
        <v>18.43</v>
      </c>
      <c r="L9" s="3">
        <v>0</v>
      </c>
      <c r="M9" s="3">
        <v>0</v>
      </c>
      <c r="N9" s="3">
        <v>18.43</v>
      </c>
      <c r="O9" s="3">
        <v>19.63</v>
      </c>
      <c r="P9" s="3">
        <v>0</v>
      </c>
      <c r="Q9" s="3">
        <v>0</v>
      </c>
      <c r="R9" s="3">
        <v>19.63</v>
      </c>
      <c r="S9" s="3">
        <v>19.63</v>
      </c>
      <c r="T9" s="3">
        <v>0</v>
      </c>
      <c r="U9" s="3">
        <v>10</v>
      </c>
      <c r="V9" s="3">
        <v>9.6300000000000008</v>
      </c>
      <c r="W9" s="3">
        <v>11.63</v>
      </c>
      <c r="X9" s="3">
        <v>0</v>
      </c>
      <c r="Y9" s="3">
        <v>0</v>
      </c>
      <c r="Z9" s="3">
        <v>11.63</v>
      </c>
    </row>
    <row r="10" spans="2:26" x14ac:dyDescent="0.3">
      <c r="B10" s="58" t="s">
        <v>1306</v>
      </c>
      <c r="C10" s="3">
        <v>150</v>
      </c>
      <c r="D10" s="3">
        <v>0</v>
      </c>
      <c r="E10" s="3">
        <v>0</v>
      </c>
      <c r="F10" s="3">
        <v>150</v>
      </c>
      <c r="G10" s="3">
        <v>150</v>
      </c>
      <c r="H10" s="3">
        <v>0</v>
      </c>
      <c r="I10" s="3">
        <v>0</v>
      </c>
      <c r="J10" s="3">
        <v>150</v>
      </c>
      <c r="K10" s="3">
        <v>150</v>
      </c>
      <c r="L10" s="3">
        <v>0</v>
      </c>
      <c r="M10" s="3">
        <v>0</v>
      </c>
      <c r="N10" s="3">
        <v>150</v>
      </c>
      <c r="O10" s="3">
        <v>150</v>
      </c>
      <c r="P10" s="3">
        <v>0</v>
      </c>
      <c r="Q10" s="3">
        <v>0</v>
      </c>
      <c r="R10" s="3">
        <v>150</v>
      </c>
      <c r="S10" s="3">
        <v>150</v>
      </c>
      <c r="T10" s="3">
        <v>0</v>
      </c>
      <c r="U10" s="3">
        <v>144</v>
      </c>
      <c r="V10" s="3">
        <v>6</v>
      </c>
      <c r="W10" s="3">
        <v>6</v>
      </c>
      <c r="X10" s="3">
        <v>0</v>
      </c>
      <c r="Y10" s="3">
        <v>0</v>
      </c>
      <c r="Z10" s="3">
        <v>6</v>
      </c>
    </row>
    <row r="11" spans="2:26" x14ac:dyDescent="0.3">
      <c r="B11" s="123" t="s">
        <v>1675</v>
      </c>
      <c r="C11" s="3">
        <v>150</v>
      </c>
      <c r="D11" s="3">
        <v>0</v>
      </c>
      <c r="E11" s="3">
        <v>0</v>
      </c>
      <c r="F11" s="3">
        <v>150</v>
      </c>
      <c r="G11" s="3">
        <v>150</v>
      </c>
      <c r="H11" s="3">
        <v>0</v>
      </c>
      <c r="I11" s="3">
        <v>0</v>
      </c>
      <c r="J11" s="3">
        <v>150</v>
      </c>
      <c r="K11" s="3">
        <v>150</v>
      </c>
      <c r="L11" s="3">
        <v>0</v>
      </c>
      <c r="M11" s="3">
        <v>0</v>
      </c>
      <c r="N11" s="3">
        <v>150</v>
      </c>
      <c r="O11" s="3">
        <v>150</v>
      </c>
      <c r="P11" s="3">
        <v>0</v>
      </c>
      <c r="Q11" s="3">
        <v>0</v>
      </c>
      <c r="R11" s="3">
        <v>150</v>
      </c>
      <c r="S11" s="3">
        <v>150</v>
      </c>
      <c r="T11" s="3">
        <v>0</v>
      </c>
      <c r="U11" s="3">
        <v>144</v>
      </c>
      <c r="V11" s="3">
        <v>6</v>
      </c>
      <c r="W11" s="3">
        <v>6</v>
      </c>
      <c r="X11" s="3">
        <v>0</v>
      </c>
      <c r="Y11" s="3">
        <v>0</v>
      </c>
      <c r="Z11" s="3">
        <v>6</v>
      </c>
    </row>
    <row r="12" spans="2:26" x14ac:dyDescent="0.3">
      <c r="B12" s="58" t="s">
        <v>1317</v>
      </c>
      <c r="G12" s="3">
        <v>89.65</v>
      </c>
      <c r="H12" s="3">
        <v>0</v>
      </c>
      <c r="I12" s="3">
        <v>50.4</v>
      </c>
      <c r="J12" s="3">
        <v>39.25</v>
      </c>
      <c r="K12" s="3">
        <v>47.68</v>
      </c>
      <c r="L12" s="3">
        <v>0</v>
      </c>
      <c r="M12" s="3">
        <v>0</v>
      </c>
      <c r="N12" s="3">
        <v>47.68</v>
      </c>
      <c r="O12" s="3">
        <v>47.68</v>
      </c>
      <c r="P12" s="3">
        <v>0</v>
      </c>
      <c r="Q12" s="3">
        <v>0</v>
      </c>
      <c r="R12" s="3">
        <v>47.68</v>
      </c>
      <c r="S12" s="3">
        <v>47.68</v>
      </c>
      <c r="T12" s="3">
        <v>0</v>
      </c>
      <c r="U12" s="3">
        <v>24</v>
      </c>
      <c r="V12" s="3">
        <v>23.68</v>
      </c>
      <c r="W12" s="3">
        <v>23.68</v>
      </c>
      <c r="X12" s="3">
        <v>0</v>
      </c>
      <c r="Y12" s="3">
        <v>0</v>
      </c>
      <c r="Z12" s="3">
        <v>23.68</v>
      </c>
    </row>
    <row r="13" spans="2:26" x14ac:dyDescent="0.3">
      <c r="B13" s="123" t="s">
        <v>1675</v>
      </c>
      <c r="G13" s="3">
        <v>89.65</v>
      </c>
      <c r="H13" s="3">
        <v>0</v>
      </c>
      <c r="I13" s="3">
        <v>50.4</v>
      </c>
      <c r="J13" s="3">
        <v>39.25</v>
      </c>
      <c r="K13" s="3">
        <v>47.68</v>
      </c>
      <c r="L13" s="3">
        <v>0</v>
      </c>
      <c r="M13" s="3">
        <v>0</v>
      </c>
      <c r="N13" s="3">
        <v>47.68</v>
      </c>
      <c r="O13" s="3">
        <v>47.68</v>
      </c>
      <c r="P13" s="3">
        <v>0</v>
      </c>
      <c r="Q13" s="3">
        <v>0</v>
      </c>
      <c r="R13" s="3">
        <v>47.68</v>
      </c>
      <c r="S13" s="3">
        <v>47.68</v>
      </c>
      <c r="T13" s="3">
        <v>0</v>
      </c>
      <c r="U13" s="3">
        <v>24</v>
      </c>
      <c r="V13" s="3">
        <v>23.68</v>
      </c>
      <c r="W13" s="3">
        <v>23.68</v>
      </c>
      <c r="X13" s="3">
        <v>0</v>
      </c>
      <c r="Y13" s="3">
        <v>0</v>
      </c>
      <c r="Z13" s="3">
        <v>23.68</v>
      </c>
    </row>
    <row r="14" spans="2:26" x14ac:dyDescent="0.3">
      <c r="B14" s="58" t="s">
        <v>1321</v>
      </c>
      <c r="G14" s="3">
        <v>137.93</v>
      </c>
      <c r="H14" s="3">
        <v>0</v>
      </c>
      <c r="I14" s="3">
        <v>0</v>
      </c>
      <c r="J14" s="3">
        <v>137.93</v>
      </c>
      <c r="K14" s="3">
        <v>137.93</v>
      </c>
      <c r="L14" s="3">
        <v>0</v>
      </c>
      <c r="M14" s="3">
        <v>0</v>
      </c>
      <c r="N14" s="3">
        <v>137.93</v>
      </c>
      <c r="O14" s="3">
        <v>137.93</v>
      </c>
      <c r="P14" s="3">
        <v>0</v>
      </c>
      <c r="Q14" s="3">
        <v>0</v>
      </c>
      <c r="R14" s="3">
        <v>137.93</v>
      </c>
      <c r="S14" s="3">
        <v>49.42</v>
      </c>
      <c r="T14" s="3">
        <v>0</v>
      </c>
      <c r="U14" s="3">
        <v>36</v>
      </c>
      <c r="V14" s="3">
        <v>13.42</v>
      </c>
    </row>
    <row r="15" spans="2:26" x14ac:dyDescent="0.3">
      <c r="B15" s="123" t="s">
        <v>1675</v>
      </c>
      <c r="G15" s="3">
        <v>137.93</v>
      </c>
      <c r="H15" s="3">
        <v>0</v>
      </c>
      <c r="I15" s="3">
        <v>0</v>
      </c>
      <c r="J15" s="3">
        <v>137.93</v>
      </c>
      <c r="K15" s="3">
        <v>137.93</v>
      </c>
      <c r="L15" s="3">
        <v>0</v>
      </c>
      <c r="M15" s="3">
        <v>0</v>
      </c>
      <c r="N15" s="3">
        <v>137.93</v>
      </c>
      <c r="O15" s="3">
        <v>137.93</v>
      </c>
      <c r="P15" s="3">
        <v>0</v>
      </c>
      <c r="Q15" s="3">
        <v>0</v>
      </c>
      <c r="R15" s="3">
        <v>137.93</v>
      </c>
      <c r="S15" s="3">
        <v>49.42</v>
      </c>
      <c r="T15" s="3">
        <v>0</v>
      </c>
      <c r="U15" s="3">
        <v>36</v>
      </c>
      <c r="V15" s="3">
        <v>13.42</v>
      </c>
    </row>
    <row r="16" spans="2:26" x14ac:dyDescent="0.3">
      <c r="B16" s="58" t="s">
        <v>1322</v>
      </c>
      <c r="G16" s="3">
        <v>55.07</v>
      </c>
      <c r="H16" s="3">
        <v>0</v>
      </c>
      <c r="I16" s="3">
        <v>0</v>
      </c>
      <c r="J16" s="3">
        <v>55.07</v>
      </c>
      <c r="K16" s="3">
        <v>55.07</v>
      </c>
      <c r="L16" s="3">
        <v>0</v>
      </c>
      <c r="M16" s="3">
        <v>0</v>
      </c>
      <c r="N16" s="3">
        <v>55.07</v>
      </c>
      <c r="O16" s="3">
        <v>55.07</v>
      </c>
      <c r="P16" s="3">
        <v>0</v>
      </c>
      <c r="Q16" s="3">
        <v>0</v>
      </c>
      <c r="R16" s="3">
        <v>55.07</v>
      </c>
      <c r="S16" s="3">
        <v>55.07</v>
      </c>
      <c r="T16" s="3">
        <v>0</v>
      </c>
      <c r="U16" s="3">
        <v>51</v>
      </c>
      <c r="V16" s="3">
        <v>4.07</v>
      </c>
      <c r="W16" s="3">
        <v>4.07</v>
      </c>
      <c r="X16" s="3">
        <v>0</v>
      </c>
      <c r="Y16" s="3">
        <v>0</v>
      </c>
      <c r="Z16" s="3">
        <v>4.07</v>
      </c>
    </row>
    <row r="17" spans="2:26" x14ac:dyDescent="0.3">
      <c r="B17" s="123" t="s">
        <v>1675</v>
      </c>
      <c r="G17" s="3">
        <v>55.07</v>
      </c>
      <c r="H17" s="3">
        <v>0</v>
      </c>
      <c r="I17" s="3">
        <v>0</v>
      </c>
      <c r="J17" s="3">
        <v>55.07</v>
      </c>
      <c r="K17" s="3">
        <v>55.07</v>
      </c>
      <c r="L17" s="3">
        <v>0</v>
      </c>
      <c r="M17" s="3">
        <v>0</v>
      </c>
      <c r="N17" s="3">
        <v>55.07</v>
      </c>
      <c r="O17" s="3">
        <v>55.07</v>
      </c>
      <c r="P17" s="3">
        <v>0</v>
      </c>
      <c r="Q17" s="3">
        <v>0</v>
      </c>
      <c r="R17" s="3">
        <v>55.07</v>
      </c>
      <c r="S17" s="3">
        <v>55.07</v>
      </c>
      <c r="T17" s="3">
        <v>0</v>
      </c>
      <c r="U17" s="3">
        <v>51</v>
      </c>
      <c r="V17" s="3">
        <v>4.07</v>
      </c>
      <c r="W17" s="3">
        <v>4.07</v>
      </c>
      <c r="X17" s="3">
        <v>0</v>
      </c>
      <c r="Y17" s="3">
        <v>0</v>
      </c>
      <c r="Z17" s="3">
        <v>4.07</v>
      </c>
    </row>
    <row r="18" spans="2:26" x14ac:dyDescent="0.3">
      <c r="B18" s="58" t="s">
        <v>1323</v>
      </c>
      <c r="K18" s="3">
        <v>126.43</v>
      </c>
      <c r="L18" s="3">
        <v>0</v>
      </c>
      <c r="M18" s="3">
        <v>0</v>
      </c>
      <c r="N18" s="3">
        <v>126.43</v>
      </c>
      <c r="O18" s="3">
        <v>126.43</v>
      </c>
      <c r="P18" s="3">
        <v>0</v>
      </c>
      <c r="Q18" s="3">
        <v>144</v>
      </c>
      <c r="R18" s="3">
        <v>-17.57</v>
      </c>
      <c r="S18" s="3">
        <v>-17.57</v>
      </c>
      <c r="T18" s="3">
        <v>0</v>
      </c>
      <c r="U18" s="3">
        <v>0</v>
      </c>
      <c r="V18" s="3">
        <v>-17.57</v>
      </c>
      <c r="W18" s="3">
        <v>-17.25</v>
      </c>
      <c r="X18" s="3">
        <v>0</v>
      </c>
      <c r="Y18" s="3">
        <v>0</v>
      </c>
      <c r="Z18" s="3">
        <v>-17.25</v>
      </c>
    </row>
    <row r="19" spans="2:26" x14ac:dyDescent="0.3">
      <c r="B19" s="123" t="s">
        <v>1675</v>
      </c>
      <c r="K19" s="3">
        <v>126.43</v>
      </c>
      <c r="L19" s="3">
        <v>0</v>
      </c>
      <c r="M19" s="3">
        <v>0</v>
      </c>
      <c r="N19" s="3">
        <v>126.43</v>
      </c>
      <c r="O19" s="3">
        <v>126.43</v>
      </c>
      <c r="P19" s="3">
        <v>0</v>
      </c>
      <c r="Q19" s="3">
        <v>144</v>
      </c>
      <c r="R19" s="3">
        <v>-17.57</v>
      </c>
      <c r="S19" s="3">
        <v>-17.57</v>
      </c>
      <c r="T19" s="3">
        <v>0</v>
      </c>
      <c r="U19" s="3">
        <v>0</v>
      </c>
      <c r="V19" s="3">
        <v>-17.57</v>
      </c>
      <c r="W19" s="3">
        <v>-17.25</v>
      </c>
      <c r="X19" s="3">
        <v>0</v>
      </c>
      <c r="Y19" s="3">
        <v>0</v>
      </c>
      <c r="Z19" s="3">
        <v>-17.25</v>
      </c>
    </row>
    <row r="20" spans="2:26" x14ac:dyDescent="0.3">
      <c r="B20" s="58" t="s">
        <v>1324</v>
      </c>
      <c r="K20" s="3">
        <v>0.79</v>
      </c>
      <c r="L20" s="3">
        <v>0</v>
      </c>
      <c r="M20" s="3">
        <v>0</v>
      </c>
      <c r="N20" s="3">
        <v>0.79</v>
      </c>
      <c r="O20" s="3">
        <v>2.39</v>
      </c>
      <c r="P20" s="3">
        <v>0</v>
      </c>
      <c r="Q20" s="3">
        <v>0</v>
      </c>
      <c r="R20" s="3">
        <v>2.39</v>
      </c>
      <c r="S20" s="3">
        <v>6.3</v>
      </c>
      <c r="T20" s="3">
        <v>0</v>
      </c>
      <c r="U20" s="3">
        <v>0</v>
      </c>
      <c r="V20" s="3">
        <v>6.3</v>
      </c>
      <c r="W20" s="3">
        <v>6.3</v>
      </c>
      <c r="X20" s="3">
        <v>0</v>
      </c>
      <c r="Y20" s="3">
        <v>0</v>
      </c>
      <c r="Z20" s="3">
        <v>6.3</v>
      </c>
    </row>
    <row r="21" spans="2:26" x14ac:dyDescent="0.3">
      <c r="B21" s="123" t="s">
        <v>1675</v>
      </c>
      <c r="K21" s="3">
        <v>0.79</v>
      </c>
      <c r="L21" s="3">
        <v>0</v>
      </c>
      <c r="M21" s="3">
        <v>0</v>
      </c>
      <c r="N21" s="3">
        <v>0.79</v>
      </c>
      <c r="O21" s="3">
        <v>2.39</v>
      </c>
      <c r="P21" s="3">
        <v>0</v>
      </c>
      <c r="Q21" s="3">
        <v>0</v>
      </c>
      <c r="R21" s="3">
        <v>2.39</v>
      </c>
      <c r="S21" s="3">
        <v>6.3</v>
      </c>
      <c r="T21" s="3">
        <v>0</v>
      </c>
      <c r="U21" s="3">
        <v>0</v>
      </c>
      <c r="V21" s="3">
        <v>6.3</v>
      </c>
      <c r="W21" s="3">
        <v>6.3</v>
      </c>
      <c r="X21" s="3">
        <v>0</v>
      </c>
      <c r="Y21" s="3">
        <v>0</v>
      </c>
      <c r="Z21" s="3">
        <v>6.3</v>
      </c>
    </row>
    <row r="22" spans="2:26" x14ac:dyDescent="0.3">
      <c r="B22" s="58" t="s">
        <v>1325</v>
      </c>
      <c r="K22" s="3">
        <v>126.43</v>
      </c>
      <c r="L22" s="3">
        <v>0</v>
      </c>
      <c r="M22" s="3">
        <v>0</v>
      </c>
      <c r="N22" s="3">
        <v>126.43</v>
      </c>
      <c r="O22" s="3">
        <v>126.43</v>
      </c>
      <c r="P22" s="3">
        <v>0</v>
      </c>
      <c r="Q22" s="3">
        <v>21.6</v>
      </c>
      <c r="R22" s="3">
        <v>104.83</v>
      </c>
      <c r="S22" s="3">
        <v>106.03</v>
      </c>
      <c r="T22" s="3">
        <v>0</v>
      </c>
      <c r="U22" s="3">
        <v>72</v>
      </c>
      <c r="V22" s="3">
        <v>34.03</v>
      </c>
      <c r="W22" s="3">
        <v>34.03</v>
      </c>
      <c r="X22" s="3">
        <v>0</v>
      </c>
      <c r="Y22" s="3">
        <v>79.2</v>
      </c>
      <c r="Z22" s="3">
        <v>-45.17</v>
      </c>
    </row>
    <row r="23" spans="2:26" x14ac:dyDescent="0.3">
      <c r="B23" s="123" t="s">
        <v>1675</v>
      </c>
      <c r="K23" s="3">
        <v>126.43</v>
      </c>
      <c r="L23" s="3">
        <v>0</v>
      </c>
      <c r="M23" s="3">
        <v>0</v>
      </c>
      <c r="N23" s="3">
        <v>126.43</v>
      </c>
      <c r="O23" s="3">
        <v>126.43</v>
      </c>
      <c r="P23" s="3">
        <v>0</v>
      </c>
      <c r="Q23" s="3">
        <v>21.6</v>
      </c>
      <c r="R23" s="3">
        <v>104.83</v>
      </c>
      <c r="S23" s="3">
        <v>106.03</v>
      </c>
      <c r="T23" s="3">
        <v>0</v>
      </c>
      <c r="U23" s="3">
        <v>72</v>
      </c>
      <c r="V23" s="3">
        <v>34.03</v>
      </c>
      <c r="W23" s="3">
        <v>34.03</v>
      </c>
      <c r="X23" s="3">
        <v>0</v>
      </c>
      <c r="Y23" s="3">
        <v>79.2</v>
      </c>
      <c r="Z23" s="3">
        <v>-45.17</v>
      </c>
    </row>
    <row r="24" spans="2:26" x14ac:dyDescent="0.3">
      <c r="B24" s="58" t="s">
        <v>1326</v>
      </c>
      <c r="O24" s="3">
        <v>56.75</v>
      </c>
      <c r="P24" s="3">
        <v>0</v>
      </c>
      <c r="Q24" s="3">
        <v>0</v>
      </c>
      <c r="R24" s="3">
        <v>56.75</v>
      </c>
      <c r="S24" s="3">
        <v>58.34</v>
      </c>
      <c r="T24" s="3">
        <v>0</v>
      </c>
      <c r="U24" s="3">
        <v>54</v>
      </c>
      <c r="V24" s="3">
        <v>4.34</v>
      </c>
      <c r="W24" s="3">
        <v>4.34</v>
      </c>
      <c r="X24" s="3">
        <v>0</v>
      </c>
      <c r="Y24" s="3">
        <v>0</v>
      </c>
      <c r="Z24" s="3">
        <v>4.34</v>
      </c>
    </row>
    <row r="25" spans="2:26" x14ac:dyDescent="0.3">
      <c r="B25" s="123" t="s">
        <v>1675</v>
      </c>
      <c r="O25" s="3">
        <v>56.75</v>
      </c>
      <c r="P25" s="3">
        <v>0</v>
      </c>
      <c r="Q25" s="3">
        <v>0</v>
      </c>
      <c r="R25" s="3">
        <v>56.75</v>
      </c>
      <c r="S25" s="3">
        <v>58.34</v>
      </c>
      <c r="T25" s="3">
        <v>0</v>
      </c>
      <c r="U25" s="3">
        <v>54</v>
      </c>
      <c r="V25" s="3">
        <v>4.34</v>
      </c>
      <c r="W25" s="3">
        <v>4.34</v>
      </c>
      <c r="X25" s="3">
        <v>0</v>
      </c>
      <c r="Y25" s="3">
        <v>0</v>
      </c>
      <c r="Z25" s="3">
        <v>4.34</v>
      </c>
    </row>
    <row r="26" spans="2:26" x14ac:dyDescent="0.3">
      <c r="B26" s="58" t="s">
        <v>1318</v>
      </c>
      <c r="C26" s="3">
        <v>89.65</v>
      </c>
      <c r="D26" s="3">
        <v>0</v>
      </c>
      <c r="E26" s="3">
        <v>0</v>
      </c>
      <c r="F26" s="3">
        <v>89.65</v>
      </c>
      <c r="G26" s="3">
        <v>89.65</v>
      </c>
      <c r="H26" s="3">
        <v>0</v>
      </c>
      <c r="I26" s="3">
        <v>0</v>
      </c>
      <c r="J26" s="3">
        <v>89.65</v>
      </c>
      <c r="K26" s="3">
        <v>89.65</v>
      </c>
      <c r="L26" s="3">
        <v>0</v>
      </c>
      <c r="M26" s="3">
        <v>0</v>
      </c>
      <c r="N26" s="3">
        <v>89.65</v>
      </c>
      <c r="O26" s="3">
        <v>90.05</v>
      </c>
      <c r="P26" s="3">
        <v>0</v>
      </c>
      <c r="Q26" s="3">
        <v>0</v>
      </c>
      <c r="R26" s="3">
        <v>90.05</v>
      </c>
      <c r="S26" s="3">
        <v>90.05</v>
      </c>
      <c r="T26" s="3">
        <v>0</v>
      </c>
      <c r="U26" s="3">
        <v>64.8</v>
      </c>
      <c r="V26" s="3">
        <v>25.25</v>
      </c>
      <c r="W26" s="3">
        <v>25.25</v>
      </c>
      <c r="X26" s="3">
        <v>0</v>
      </c>
      <c r="Y26" s="3">
        <v>0</v>
      </c>
      <c r="Z26" s="3">
        <v>25.25</v>
      </c>
    </row>
    <row r="27" spans="2:26" x14ac:dyDescent="0.3">
      <c r="B27" s="123" t="s">
        <v>1675</v>
      </c>
      <c r="C27" s="3">
        <v>89.65</v>
      </c>
      <c r="D27" s="3">
        <v>0</v>
      </c>
      <c r="E27" s="3">
        <v>0</v>
      </c>
      <c r="F27" s="3">
        <v>89.65</v>
      </c>
      <c r="G27" s="3">
        <v>89.65</v>
      </c>
      <c r="H27" s="3">
        <v>0</v>
      </c>
      <c r="I27" s="3">
        <v>0</v>
      </c>
      <c r="J27" s="3">
        <v>89.65</v>
      </c>
      <c r="K27" s="3">
        <v>89.65</v>
      </c>
      <c r="L27" s="3">
        <v>0</v>
      </c>
      <c r="M27" s="3">
        <v>0</v>
      </c>
      <c r="N27" s="3">
        <v>89.65</v>
      </c>
      <c r="O27" s="3">
        <v>90.05</v>
      </c>
      <c r="P27" s="3">
        <v>0</v>
      </c>
      <c r="Q27" s="3">
        <v>0</v>
      </c>
      <c r="R27" s="3">
        <v>90.05</v>
      </c>
      <c r="S27" s="3">
        <v>90.05</v>
      </c>
      <c r="T27" s="3">
        <v>0</v>
      </c>
      <c r="U27" s="3">
        <v>64.8</v>
      </c>
      <c r="V27" s="3">
        <v>25.25</v>
      </c>
      <c r="W27" s="3">
        <v>25.25</v>
      </c>
      <c r="X27" s="3">
        <v>0</v>
      </c>
      <c r="Y27" s="3">
        <v>0</v>
      </c>
      <c r="Z27" s="3">
        <v>25.25</v>
      </c>
    </row>
    <row r="28" spans="2:26" x14ac:dyDescent="0.3">
      <c r="B28" s="58" t="s">
        <v>1327</v>
      </c>
      <c r="O28" s="3">
        <v>85.63</v>
      </c>
      <c r="P28" s="3">
        <v>0</v>
      </c>
      <c r="Q28" s="3">
        <v>0</v>
      </c>
      <c r="R28" s="3">
        <v>85.63</v>
      </c>
      <c r="S28" s="3">
        <v>85.63</v>
      </c>
      <c r="T28" s="3">
        <v>0</v>
      </c>
      <c r="U28" s="3">
        <v>93.6</v>
      </c>
      <c r="V28" s="3">
        <v>-7.97</v>
      </c>
      <c r="W28" s="3">
        <v>-7.97</v>
      </c>
      <c r="X28" s="3">
        <v>0</v>
      </c>
      <c r="Y28" s="3">
        <v>0</v>
      </c>
      <c r="Z28" s="3">
        <v>-7.97</v>
      </c>
    </row>
    <row r="29" spans="2:26" x14ac:dyDescent="0.3">
      <c r="B29" s="123" t="s">
        <v>1675</v>
      </c>
      <c r="O29" s="3">
        <v>85.63</v>
      </c>
      <c r="P29" s="3">
        <v>0</v>
      </c>
      <c r="Q29" s="3">
        <v>0</v>
      </c>
      <c r="R29" s="3">
        <v>85.63</v>
      </c>
      <c r="S29" s="3">
        <v>85.63</v>
      </c>
      <c r="T29" s="3">
        <v>0</v>
      </c>
      <c r="U29" s="3">
        <v>93.6</v>
      </c>
      <c r="V29" s="3">
        <v>-7.97</v>
      </c>
      <c r="W29" s="3">
        <v>-7.97</v>
      </c>
      <c r="X29" s="3">
        <v>0</v>
      </c>
      <c r="Y29" s="3">
        <v>0</v>
      </c>
      <c r="Z29" s="3">
        <v>-7.97</v>
      </c>
    </row>
    <row r="30" spans="2:26" x14ac:dyDescent="0.3">
      <c r="B30" s="58" t="s">
        <v>1328</v>
      </c>
      <c r="O30" s="3">
        <v>58.74</v>
      </c>
      <c r="P30" s="3">
        <v>0</v>
      </c>
      <c r="Q30" s="3">
        <v>0</v>
      </c>
      <c r="R30" s="3">
        <v>58.74</v>
      </c>
      <c r="S30" s="3">
        <v>58.74</v>
      </c>
      <c r="T30" s="3">
        <v>0</v>
      </c>
      <c r="U30" s="3">
        <v>50</v>
      </c>
      <c r="V30" s="3">
        <v>8.74</v>
      </c>
      <c r="W30" s="3">
        <v>8.74</v>
      </c>
      <c r="X30" s="3">
        <v>0</v>
      </c>
      <c r="Y30" s="3">
        <v>0</v>
      </c>
      <c r="Z30" s="3">
        <v>8.74</v>
      </c>
    </row>
    <row r="31" spans="2:26" x14ac:dyDescent="0.3">
      <c r="B31" s="123" t="s">
        <v>1675</v>
      </c>
      <c r="O31" s="3">
        <v>58.74</v>
      </c>
      <c r="P31" s="3">
        <v>0</v>
      </c>
      <c r="Q31" s="3">
        <v>0</v>
      </c>
      <c r="R31" s="3">
        <v>58.74</v>
      </c>
      <c r="S31" s="3">
        <v>58.74</v>
      </c>
      <c r="T31" s="3">
        <v>0</v>
      </c>
      <c r="U31" s="3">
        <v>50</v>
      </c>
      <c r="V31" s="3">
        <v>8.74</v>
      </c>
      <c r="W31" s="3">
        <v>8.74</v>
      </c>
      <c r="X31" s="3">
        <v>0</v>
      </c>
      <c r="Y31" s="3">
        <v>0</v>
      </c>
      <c r="Z31" s="3">
        <v>8.74</v>
      </c>
    </row>
    <row r="32" spans="2:26" x14ac:dyDescent="0.3">
      <c r="B32" s="58" t="s">
        <v>1329</v>
      </c>
      <c r="S32" s="3">
        <v>100.57</v>
      </c>
      <c r="T32" s="3">
        <v>0</v>
      </c>
      <c r="U32" s="3">
        <v>0</v>
      </c>
      <c r="V32" s="3">
        <v>100.57</v>
      </c>
      <c r="W32" s="3">
        <v>100.57</v>
      </c>
      <c r="X32" s="3">
        <v>0</v>
      </c>
      <c r="Y32" s="3">
        <v>0</v>
      </c>
      <c r="Z32" s="3">
        <v>100.57</v>
      </c>
    </row>
    <row r="33" spans="2:26" x14ac:dyDescent="0.3">
      <c r="B33" s="123" t="s">
        <v>1675</v>
      </c>
      <c r="S33" s="3">
        <v>100.57</v>
      </c>
      <c r="T33" s="3">
        <v>0</v>
      </c>
      <c r="U33" s="3">
        <v>0</v>
      </c>
      <c r="V33" s="3">
        <v>100.57</v>
      </c>
      <c r="W33" s="3">
        <v>100.57</v>
      </c>
      <c r="X33" s="3">
        <v>0</v>
      </c>
      <c r="Y33" s="3">
        <v>0</v>
      </c>
      <c r="Z33" s="3">
        <v>100.57</v>
      </c>
    </row>
    <row r="34" spans="2:26" x14ac:dyDescent="0.3">
      <c r="B34" s="58" t="s">
        <v>1330</v>
      </c>
      <c r="S34" s="3">
        <v>0.63</v>
      </c>
      <c r="T34" s="3">
        <v>0</v>
      </c>
      <c r="U34" s="3">
        <v>0</v>
      </c>
      <c r="V34" s="3">
        <v>0.63</v>
      </c>
      <c r="W34" s="3">
        <v>8.5399999999999991</v>
      </c>
      <c r="X34" s="3">
        <v>0</v>
      </c>
      <c r="Y34" s="3">
        <v>8.5399999999999991</v>
      </c>
      <c r="Z34" s="3">
        <v>0</v>
      </c>
    </row>
    <row r="35" spans="2:26" x14ac:dyDescent="0.3">
      <c r="B35" s="123" t="s">
        <v>1675</v>
      </c>
      <c r="S35" s="3">
        <v>0.63</v>
      </c>
      <c r="T35" s="3">
        <v>0</v>
      </c>
      <c r="U35" s="3">
        <v>0</v>
      </c>
      <c r="V35" s="3">
        <v>0.63</v>
      </c>
      <c r="W35" s="3">
        <v>8.5399999999999991</v>
      </c>
      <c r="X35" s="3">
        <v>0</v>
      </c>
      <c r="Y35" s="3">
        <v>8.5399999999999991</v>
      </c>
      <c r="Z35" s="3">
        <v>0</v>
      </c>
    </row>
    <row r="36" spans="2:26" x14ac:dyDescent="0.3">
      <c r="B36" s="58" t="s">
        <v>1331</v>
      </c>
      <c r="S36" s="3">
        <v>69.84</v>
      </c>
      <c r="T36" s="3">
        <v>0</v>
      </c>
      <c r="U36" s="3">
        <v>0</v>
      </c>
      <c r="V36" s="3">
        <v>69.84</v>
      </c>
      <c r="W36" s="3">
        <v>69.84</v>
      </c>
      <c r="X36" s="3">
        <v>0</v>
      </c>
      <c r="Y36" s="3">
        <v>0</v>
      </c>
      <c r="Z36" s="3">
        <v>69.84</v>
      </c>
    </row>
    <row r="37" spans="2:26" x14ac:dyDescent="0.3">
      <c r="B37" s="123" t="s">
        <v>1675</v>
      </c>
      <c r="S37" s="3">
        <v>69.84</v>
      </c>
      <c r="T37" s="3">
        <v>0</v>
      </c>
      <c r="U37" s="3">
        <v>0</v>
      </c>
      <c r="V37" s="3">
        <v>69.84</v>
      </c>
      <c r="W37" s="3">
        <v>69.84</v>
      </c>
      <c r="X37" s="3">
        <v>0</v>
      </c>
      <c r="Y37" s="3">
        <v>0</v>
      </c>
      <c r="Z37" s="3">
        <v>69.84</v>
      </c>
    </row>
    <row r="38" spans="2:26" x14ac:dyDescent="0.3">
      <c r="B38" s="58" t="s">
        <v>1332</v>
      </c>
      <c r="O38" s="3">
        <v>113.21</v>
      </c>
      <c r="P38" s="3">
        <v>0</v>
      </c>
      <c r="Q38" s="3">
        <v>0</v>
      </c>
      <c r="R38" s="3">
        <v>113.21</v>
      </c>
      <c r="S38" s="3">
        <v>113.21</v>
      </c>
      <c r="T38" s="3">
        <v>0</v>
      </c>
      <c r="U38" s="3">
        <v>0</v>
      </c>
      <c r="V38" s="3">
        <v>113.21</v>
      </c>
      <c r="W38" s="3">
        <v>113.21</v>
      </c>
      <c r="X38" s="3">
        <v>0</v>
      </c>
      <c r="Y38" s="3">
        <v>0</v>
      </c>
      <c r="Z38" s="3">
        <v>113.21</v>
      </c>
    </row>
    <row r="39" spans="2:26" x14ac:dyDescent="0.3">
      <c r="B39" s="123" t="s">
        <v>1675</v>
      </c>
      <c r="O39" s="3">
        <v>113.21</v>
      </c>
      <c r="P39" s="3">
        <v>0</v>
      </c>
      <c r="Q39" s="3">
        <v>0</v>
      </c>
      <c r="R39" s="3">
        <v>113.21</v>
      </c>
      <c r="S39" s="3">
        <v>113.21</v>
      </c>
      <c r="T39" s="3">
        <v>0</v>
      </c>
      <c r="U39" s="3">
        <v>0</v>
      </c>
      <c r="V39" s="3">
        <v>113.21</v>
      </c>
      <c r="W39" s="3">
        <v>113.21</v>
      </c>
      <c r="X39" s="3">
        <v>0</v>
      </c>
      <c r="Y39" s="3">
        <v>0</v>
      </c>
      <c r="Z39" s="3">
        <v>113.21</v>
      </c>
    </row>
    <row r="40" spans="2:26" x14ac:dyDescent="0.3">
      <c r="B40" s="58" t="s">
        <v>1333</v>
      </c>
      <c r="W40" s="3">
        <v>88.5</v>
      </c>
      <c r="X40" s="3">
        <v>0</v>
      </c>
      <c r="Y40" s="3">
        <v>0</v>
      </c>
      <c r="Z40" s="3">
        <v>88.5</v>
      </c>
    </row>
    <row r="41" spans="2:26" x14ac:dyDescent="0.3">
      <c r="B41" s="123" t="s">
        <v>1675</v>
      </c>
      <c r="W41" s="3">
        <v>88.5</v>
      </c>
      <c r="X41" s="3">
        <v>0</v>
      </c>
      <c r="Y41" s="3">
        <v>0</v>
      </c>
      <c r="Z41" s="3">
        <v>88.5</v>
      </c>
    </row>
    <row r="42" spans="2:26" x14ac:dyDescent="0.3">
      <c r="B42" s="58" t="s">
        <v>1334</v>
      </c>
      <c r="W42" s="3">
        <v>18.190000000000001</v>
      </c>
      <c r="X42" s="3">
        <v>0</v>
      </c>
      <c r="Y42" s="3">
        <v>0</v>
      </c>
      <c r="Z42" s="3">
        <v>18.190000000000001</v>
      </c>
    </row>
    <row r="43" spans="2:26" x14ac:dyDescent="0.3">
      <c r="B43" s="123" t="s">
        <v>1675</v>
      </c>
      <c r="W43" s="3">
        <v>18.190000000000001</v>
      </c>
      <c r="X43" s="3">
        <v>0</v>
      </c>
      <c r="Y43" s="3">
        <v>0</v>
      </c>
      <c r="Z43" s="3">
        <v>18.190000000000001</v>
      </c>
    </row>
    <row r="44" spans="2:26" x14ac:dyDescent="0.3">
      <c r="B44" s="58" t="s">
        <v>1335</v>
      </c>
      <c r="W44" s="3">
        <v>39.270000000000003</v>
      </c>
      <c r="X44" s="3">
        <v>0</v>
      </c>
      <c r="Y44" s="3">
        <v>0</v>
      </c>
      <c r="Z44" s="3">
        <v>39.270000000000003</v>
      </c>
    </row>
    <row r="45" spans="2:26" x14ac:dyDescent="0.3">
      <c r="B45" s="123" t="s">
        <v>1675</v>
      </c>
      <c r="W45" s="3">
        <v>39.270000000000003</v>
      </c>
      <c r="X45" s="3">
        <v>0</v>
      </c>
      <c r="Y45" s="3">
        <v>0</v>
      </c>
      <c r="Z45" s="3">
        <v>39.270000000000003</v>
      </c>
    </row>
    <row r="46" spans="2:26" x14ac:dyDescent="0.3">
      <c r="B46" s="58" t="s">
        <v>1336</v>
      </c>
      <c r="W46" s="3">
        <v>53.44</v>
      </c>
      <c r="X46" s="3">
        <v>0</v>
      </c>
      <c r="Y46" s="3">
        <v>0</v>
      </c>
      <c r="Z46" s="3">
        <v>53.44</v>
      </c>
    </row>
    <row r="47" spans="2:26" x14ac:dyDescent="0.3">
      <c r="B47" s="123" t="s">
        <v>1675</v>
      </c>
      <c r="W47" s="3">
        <v>53.44</v>
      </c>
      <c r="X47" s="3">
        <v>0</v>
      </c>
      <c r="Y47" s="3">
        <v>0</v>
      </c>
      <c r="Z47" s="3">
        <v>53.44</v>
      </c>
    </row>
    <row r="48" spans="2:26" x14ac:dyDescent="0.3">
      <c r="B48" s="58" t="s">
        <v>1308</v>
      </c>
      <c r="C48" s="3">
        <v>150</v>
      </c>
      <c r="D48" s="3">
        <v>0</v>
      </c>
      <c r="E48" s="3">
        <v>108</v>
      </c>
      <c r="F48" s="3">
        <v>42</v>
      </c>
      <c r="G48" s="3">
        <v>42</v>
      </c>
      <c r="H48" s="3">
        <v>0</v>
      </c>
      <c r="I48" s="3">
        <v>0</v>
      </c>
      <c r="J48" s="3">
        <v>42</v>
      </c>
      <c r="K48" s="3">
        <v>42</v>
      </c>
      <c r="L48" s="3">
        <v>0</v>
      </c>
      <c r="M48" s="3">
        <v>0</v>
      </c>
      <c r="N48" s="3">
        <v>42</v>
      </c>
      <c r="O48" s="3">
        <v>42</v>
      </c>
      <c r="P48" s="3">
        <v>0</v>
      </c>
      <c r="Q48" s="3">
        <v>0</v>
      </c>
      <c r="R48" s="3">
        <v>42</v>
      </c>
      <c r="S48" s="3">
        <v>42</v>
      </c>
      <c r="T48" s="3">
        <v>0</v>
      </c>
      <c r="U48" s="3">
        <v>28.8</v>
      </c>
      <c r="V48" s="3">
        <v>13.2</v>
      </c>
      <c r="W48" s="3">
        <v>13.2</v>
      </c>
      <c r="X48" s="3">
        <v>0</v>
      </c>
      <c r="Y48" s="3">
        <v>0</v>
      </c>
      <c r="Z48" s="3">
        <v>13.2</v>
      </c>
    </row>
    <row r="49" spans="2:26" x14ac:dyDescent="0.3">
      <c r="B49" s="123" t="s">
        <v>1675</v>
      </c>
      <c r="C49" s="3">
        <v>150</v>
      </c>
      <c r="D49" s="3">
        <v>0</v>
      </c>
      <c r="E49" s="3">
        <v>108</v>
      </c>
      <c r="F49" s="3">
        <v>42</v>
      </c>
      <c r="G49" s="3">
        <v>42</v>
      </c>
      <c r="H49" s="3">
        <v>0</v>
      </c>
      <c r="I49" s="3">
        <v>0</v>
      </c>
      <c r="J49" s="3">
        <v>42</v>
      </c>
      <c r="K49" s="3">
        <v>42</v>
      </c>
      <c r="L49" s="3">
        <v>0</v>
      </c>
      <c r="M49" s="3">
        <v>0</v>
      </c>
      <c r="N49" s="3">
        <v>42</v>
      </c>
      <c r="O49" s="3">
        <v>42</v>
      </c>
      <c r="P49" s="3">
        <v>0</v>
      </c>
      <c r="Q49" s="3">
        <v>0</v>
      </c>
      <c r="R49" s="3">
        <v>42</v>
      </c>
      <c r="S49" s="3">
        <v>42</v>
      </c>
      <c r="T49" s="3">
        <v>0</v>
      </c>
      <c r="U49" s="3">
        <v>28.8</v>
      </c>
      <c r="V49" s="3">
        <v>13.2</v>
      </c>
      <c r="W49" s="3">
        <v>13.2</v>
      </c>
      <c r="X49" s="3">
        <v>0</v>
      </c>
      <c r="Y49" s="3">
        <v>0</v>
      </c>
      <c r="Z49" s="3">
        <v>13.2</v>
      </c>
    </row>
    <row r="50" spans="2:26" x14ac:dyDescent="0.3">
      <c r="B50" s="58" t="s">
        <v>1337</v>
      </c>
      <c r="W50" s="3">
        <v>88.5</v>
      </c>
      <c r="X50" s="3">
        <v>0</v>
      </c>
      <c r="Y50" s="3">
        <v>0</v>
      </c>
      <c r="Z50" s="3">
        <v>88.5</v>
      </c>
    </row>
    <row r="51" spans="2:26" x14ac:dyDescent="0.3">
      <c r="B51" s="123" t="s">
        <v>1675</v>
      </c>
      <c r="W51" s="3">
        <v>88.5</v>
      </c>
      <c r="X51" s="3">
        <v>0</v>
      </c>
      <c r="Y51" s="3">
        <v>0</v>
      </c>
      <c r="Z51" s="3">
        <v>88.5</v>
      </c>
    </row>
    <row r="52" spans="2:26" x14ac:dyDescent="0.3">
      <c r="B52" s="58" t="s">
        <v>1338</v>
      </c>
      <c r="W52" s="3">
        <v>19.47</v>
      </c>
      <c r="X52" s="3">
        <v>0</v>
      </c>
      <c r="Y52" s="3">
        <v>0</v>
      </c>
      <c r="Z52" s="3">
        <v>19.47</v>
      </c>
    </row>
    <row r="53" spans="2:26" x14ac:dyDescent="0.3">
      <c r="B53" s="123" t="s">
        <v>1675</v>
      </c>
      <c r="W53" s="3">
        <v>19.47</v>
      </c>
      <c r="X53" s="3">
        <v>0</v>
      </c>
      <c r="Y53" s="3">
        <v>0</v>
      </c>
      <c r="Z53" s="3">
        <v>19.47</v>
      </c>
    </row>
    <row r="54" spans="2:26" x14ac:dyDescent="0.3">
      <c r="B54" s="58" t="s">
        <v>1309</v>
      </c>
      <c r="C54" s="3">
        <v>83.33</v>
      </c>
      <c r="D54" s="3">
        <v>0</v>
      </c>
      <c r="E54" s="3">
        <v>0</v>
      </c>
      <c r="F54" s="3">
        <v>83.33</v>
      </c>
      <c r="G54" s="3">
        <v>83.33</v>
      </c>
      <c r="H54" s="3">
        <v>0</v>
      </c>
      <c r="I54" s="3">
        <v>0</v>
      </c>
      <c r="J54" s="3">
        <v>83.33</v>
      </c>
      <c r="K54" s="3">
        <v>83.33</v>
      </c>
      <c r="L54" s="3">
        <v>0</v>
      </c>
      <c r="M54" s="3">
        <v>0</v>
      </c>
      <c r="N54" s="3">
        <v>83.33</v>
      </c>
      <c r="O54" s="3">
        <v>83.33</v>
      </c>
      <c r="P54" s="3">
        <v>0</v>
      </c>
      <c r="Q54" s="3">
        <v>0</v>
      </c>
      <c r="R54" s="3">
        <v>83.33</v>
      </c>
      <c r="S54" s="3">
        <v>83.33</v>
      </c>
      <c r="T54" s="3">
        <v>0</v>
      </c>
      <c r="U54" s="3">
        <v>60</v>
      </c>
      <c r="V54" s="3">
        <v>23.33</v>
      </c>
      <c r="W54" s="3">
        <v>23.73</v>
      </c>
      <c r="X54" s="3">
        <v>0</v>
      </c>
      <c r="Y54" s="3">
        <v>0</v>
      </c>
      <c r="Z54" s="3">
        <v>23.73</v>
      </c>
    </row>
    <row r="55" spans="2:26" x14ac:dyDescent="0.3">
      <c r="B55" s="123" t="s">
        <v>1675</v>
      </c>
      <c r="C55" s="3">
        <v>83.33</v>
      </c>
      <c r="D55" s="3">
        <v>0</v>
      </c>
      <c r="E55" s="3">
        <v>0</v>
      </c>
      <c r="F55" s="3">
        <v>83.33</v>
      </c>
      <c r="G55" s="3">
        <v>83.33</v>
      </c>
      <c r="H55" s="3">
        <v>0</v>
      </c>
      <c r="I55" s="3">
        <v>0</v>
      </c>
      <c r="J55" s="3">
        <v>83.33</v>
      </c>
      <c r="K55" s="3">
        <v>83.33</v>
      </c>
      <c r="L55" s="3">
        <v>0</v>
      </c>
      <c r="M55" s="3">
        <v>0</v>
      </c>
      <c r="N55" s="3">
        <v>83.33</v>
      </c>
      <c r="O55" s="3">
        <v>83.33</v>
      </c>
      <c r="P55" s="3">
        <v>0</v>
      </c>
      <c r="Q55" s="3">
        <v>0</v>
      </c>
      <c r="R55" s="3">
        <v>83.33</v>
      </c>
      <c r="S55" s="3">
        <v>83.33</v>
      </c>
      <c r="T55" s="3">
        <v>0</v>
      </c>
      <c r="U55" s="3">
        <v>60</v>
      </c>
      <c r="V55" s="3">
        <v>23.33</v>
      </c>
      <c r="W55" s="3">
        <v>23.73</v>
      </c>
      <c r="X55" s="3">
        <v>0</v>
      </c>
      <c r="Y55" s="3">
        <v>0</v>
      </c>
      <c r="Z55" s="3">
        <v>23.73</v>
      </c>
    </row>
    <row r="56" spans="2:26" x14ac:dyDescent="0.3">
      <c r="B56" s="58" t="s">
        <v>1311</v>
      </c>
      <c r="C56" s="3">
        <v>107.75</v>
      </c>
      <c r="D56" s="3">
        <v>0</v>
      </c>
      <c r="E56" s="3">
        <v>102</v>
      </c>
      <c r="F56" s="3">
        <v>5.75</v>
      </c>
      <c r="G56" s="3">
        <v>5.75</v>
      </c>
      <c r="H56" s="3">
        <v>0</v>
      </c>
      <c r="I56" s="3">
        <v>0</v>
      </c>
      <c r="J56" s="3">
        <v>5.75</v>
      </c>
      <c r="K56" s="3">
        <v>5.75</v>
      </c>
      <c r="L56" s="3">
        <v>0</v>
      </c>
      <c r="M56" s="3">
        <v>0</v>
      </c>
      <c r="N56" s="3">
        <v>5.75</v>
      </c>
      <c r="O56" s="3">
        <v>5.75</v>
      </c>
      <c r="P56" s="3">
        <v>0</v>
      </c>
      <c r="Q56" s="3">
        <v>0</v>
      </c>
      <c r="R56" s="3">
        <v>5.75</v>
      </c>
      <c r="S56" s="3">
        <v>5.75</v>
      </c>
      <c r="T56" s="3">
        <v>0</v>
      </c>
      <c r="U56" s="3">
        <v>0</v>
      </c>
      <c r="V56" s="3">
        <v>5.75</v>
      </c>
      <c r="W56" s="3">
        <v>5.75</v>
      </c>
      <c r="X56" s="3">
        <v>0</v>
      </c>
      <c r="Y56" s="3">
        <v>0</v>
      </c>
      <c r="Z56" s="3">
        <v>5.75</v>
      </c>
    </row>
    <row r="57" spans="2:26" x14ac:dyDescent="0.3">
      <c r="B57" s="123" t="s">
        <v>1675</v>
      </c>
      <c r="C57" s="3">
        <v>107.75</v>
      </c>
      <c r="D57" s="3">
        <v>0</v>
      </c>
      <c r="E57" s="3">
        <v>102</v>
      </c>
      <c r="F57" s="3">
        <v>5.75</v>
      </c>
      <c r="G57" s="3">
        <v>5.75</v>
      </c>
      <c r="H57" s="3">
        <v>0</v>
      </c>
      <c r="I57" s="3">
        <v>0</v>
      </c>
      <c r="J57" s="3">
        <v>5.75</v>
      </c>
      <c r="K57" s="3">
        <v>5.75</v>
      </c>
      <c r="L57" s="3">
        <v>0</v>
      </c>
      <c r="M57" s="3">
        <v>0</v>
      </c>
      <c r="N57" s="3">
        <v>5.75</v>
      </c>
      <c r="O57" s="3">
        <v>5.75</v>
      </c>
      <c r="P57" s="3">
        <v>0</v>
      </c>
      <c r="Q57" s="3">
        <v>0</v>
      </c>
      <c r="R57" s="3">
        <v>5.75</v>
      </c>
      <c r="S57" s="3">
        <v>5.75</v>
      </c>
      <c r="T57" s="3">
        <v>0</v>
      </c>
      <c r="U57" s="3">
        <v>0</v>
      </c>
      <c r="V57" s="3">
        <v>5.75</v>
      </c>
      <c r="W57" s="3">
        <v>5.75</v>
      </c>
      <c r="X57" s="3">
        <v>0</v>
      </c>
      <c r="Y57" s="3">
        <v>0</v>
      </c>
      <c r="Z57" s="3">
        <v>5.75</v>
      </c>
    </row>
    <row r="58" spans="2:26" x14ac:dyDescent="0.3">
      <c r="B58" s="58" t="s">
        <v>1319</v>
      </c>
      <c r="C58" s="3">
        <v>90.22</v>
      </c>
      <c r="D58" s="3">
        <v>0</v>
      </c>
      <c r="E58" s="3">
        <v>0</v>
      </c>
      <c r="F58" s="3">
        <v>90.22</v>
      </c>
      <c r="G58" s="3">
        <v>90.22</v>
      </c>
      <c r="H58" s="3">
        <v>0</v>
      </c>
      <c r="I58" s="3">
        <v>0</v>
      </c>
      <c r="J58" s="3">
        <v>90.22</v>
      </c>
      <c r="K58" s="3">
        <v>90.22</v>
      </c>
      <c r="L58" s="3">
        <v>0</v>
      </c>
      <c r="M58" s="3">
        <v>0</v>
      </c>
      <c r="N58" s="3">
        <v>90.22</v>
      </c>
      <c r="O58" s="3">
        <v>90.22</v>
      </c>
      <c r="P58" s="3">
        <v>0</v>
      </c>
      <c r="Q58" s="3">
        <v>0</v>
      </c>
      <c r="R58" s="3">
        <v>90.22</v>
      </c>
      <c r="S58" s="3">
        <v>90.22</v>
      </c>
      <c r="T58" s="3">
        <v>0</v>
      </c>
      <c r="U58" s="3">
        <v>93.6</v>
      </c>
      <c r="V58" s="3">
        <v>-3.38</v>
      </c>
      <c r="W58" s="3">
        <v>-2.82</v>
      </c>
      <c r="X58" s="3">
        <v>0</v>
      </c>
      <c r="Y58" s="3">
        <v>0</v>
      </c>
      <c r="Z58" s="3">
        <v>-2.82</v>
      </c>
    </row>
    <row r="59" spans="2:26" x14ac:dyDescent="0.3">
      <c r="B59" s="123" t="s">
        <v>1675</v>
      </c>
      <c r="C59" s="3">
        <v>90.22</v>
      </c>
      <c r="D59" s="3">
        <v>0</v>
      </c>
      <c r="E59" s="3">
        <v>0</v>
      </c>
      <c r="F59" s="3">
        <v>90.22</v>
      </c>
      <c r="G59" s="3">
        <v>90.22</v>
      </c>
      <c r="H59" s="3">
        <v>0</v>
      </c>
      <c r="I59" s="3">
        <v>0</v>
      </c>
      <c r="J59" s="3">
        <v>90.22</v>
      </c>
      <c r="K59" s="3">
        <v>90.22</v>
      </c>
      <c r="L59" s="3">
        <v>0</v>
      </c>
      <c r="M59" s="3">
        <v>0</v>
      </c>
      <c r="N59" s="3">
        <v>90.22</v>
      </c>
      <c r="O59" s="3">
        <v>90.22</v>
      </c>
      <c r="P59" s="3">
        <v>0</v>
      </c>
      <c r="Q59" s="3">
        <v>0</v>
      </c>
      <c r="R59" s="3">
        <v>90.22</v>
      </c>
      <c r="S59" s="3">
        <v>90.22</v>
      </c>
      <c r="T59" s="3">
        <v>0</v>
      </c>
      <c r="U59" s="3">
        <v>93.6</v>
      </c>
      <c r="V59" s="3">
        <v>-3.38</v>
      </c>
      <c r="W59" s="3">
        <v>-2.82</v>
      </c>
      <c r="X59" s="3">
        <v>0</v>
      </c>
      <c r="Y59" s="3">
        <v>0</v>
      </c>
      <c r="Z59" s="3">
        <v>-2.82</v>
      </c>
    </row>
    <row r="60" spans="2:26" x14ac:dyDescent="0.3">
      <c r="B60" s="58" t="s">
        <v>1312</v>
      </c>
      <c r="C60" s="3">
        <v>150</v>
      </c>
      <c r="D60" s="3">
        <v>0</v>
      </c>
      <c r="E60" s="3">
        <v>0</v>
      </c>
      <c r="F60" s="3">
        <v>150</v>
      </c>
      <c r="G60" s="3">
        <v>150</v>
      </c>
      <c r="H60" s="3">
        <v>0</v>
      </c>
      <c r="I60" s="3">
        <v>0</v>
      </c>
      <c r="J60" s="3">
        <v>150</v>
      </c>
      <c r="K60" s="3">
        <v>150</v>
      </c>
      <c r="L60" s="3">
        <v>0</v>
      </c>
      <c r="M60" s="3">
        <v>0</v>
      </c>
      <c r="N60" s="3">
        <v>150</v>
      </c>
      <c r="O60" s="3">
        <v>150</v>
      </c>
      <c r="P60" s="3">
        <v>0</v>
      </c>
      <c r="Q60" s="3">
        <v>0</v>
      </c>
      <c r="R60" s="3">
        <v>150</v>
      </c>
      <c r="S60" s="3">
        <v>150</v>
      </c>
      <c r="T60" s="3">
        <v>0</v>
      </c>
      <c r="U60" s="3">
        <v>144</v>
      </c>
      <c r="V60" s="3">
        <v>6</v>
      </c>
      <c r="W60" s="3">
        <v>6</v>
      </c>
      <c r="X60" s="3">
        <v>0</v>
      </c>
      <c r="Y60" s="3">
        <v>0</v>
      </c>
      <c r="Z60" s="3">
        <v>6</v>
      </c>
    </row>
    <row r="61" spans="2:26" x14ac:dyDescent="0.3">
      <c r="B61" s="123" t="s">
        <v>1675</v>
      </c>
      <c r="C61" s="3">
        <v>150</v>
      </c>
      <c r="D61" s="3">
        <v>0</v>
      </c>
      <c r="E61" s="3">
        <v>0</v>
      </c>
      <c r="F61" s="3">
        <v>150</v>
      </c>
      <c r="G61" s="3">
        <v>150</v>
      </c>
      <c r="H61" s="3">
        <v>0</v>
      </c>
      <c r="I61" s="3">
        <v>0</v>
      </c>
      <c r="J61" s="3">
        <v>150</v>
      </c>
      <c r="K61" s="3">
        <v>150</v>
      </c>
      <c r="L61" s="3">
        <v>0</v>
      </c>
      <c r="M61" s="3">
        <v>0</v>
      </c>
      <c r="N61" s="3">
        <v>150</v>
      </c>
      <c r="O61" s="3">
        <v>150</v>
      </c>
      <c r="P61" s="3">
        <v>0</v>
      </c>
      <c r="Q61" s="3">
        <v>0</v>
      </c>
      <c r="R61" s="3">
        <v>150</v>
      </c>
      <c r="S61" s="3">
        <v>150</v>
      </c>
      <c r="T61" s="3">
        <v>0</v>
      </c>
      <c r="U61" s="3">
        <v>144</v>
      </c>
      <c r="V61" s="3">
        <v>6</v>
      </c>
      <c r="W61" s="3">
        <v>6</v>
      </c>
      <c r="X61" s="3">
        <v>0</v>
      </c>
      <c r="Y61" s="3">
        <v>0</v>
      </c>
      <c r="Z61" s="3">
        <v>6</v>
      </c>
    </row>
    <row r="62" spans="2:26" x14ac:dyDescent="0.3">
      <c r="B62" s="58" t="s">
        <v>1313</v>
      </c>
      <c r="C62" s="3">
        <v>18.25</v>
      </c>
      <c r="D62" s="3">
        <v>0</v>
      </c>
      <c r="E62" s="3">
        <v>0</v>
      </c>
      <c r="F62" s="3">
        <v>18.25</v>
      </c>
      <c r="G62" s="3">
        <v>18.25</v>
      </c>
      <c r="H62" s="3">
        <v>0</v>
      </c>
      <c r="I62" s="3">
        <v>0</v>
      </c>
      <c r="J62" s="3">
        <v>18.25</v>
      </c>
      <c r="K62" s="3">
        <v>18.25</v>
      </c>
      <c r="L62" s="3">
        <v>0</v>
      </c>
      <c r="M62" s="3">
        <v>0</v>
      </c>
      <c r="N62" s="3">
        <v>18.25</v>
      </c>
      <c r="O62" s="3">
        <v>18.25</v>
      </c>
      <c r="P62" s="3">
        <v>0</v>
      </c>
      <c r="Q62" s="3">
        <v>0</v>
      </c>
      <c r="R62" s="3">
        <v>18.25</v>
      </c>
      <c r="S62" s="3">
        <v>18.25</v>
      </c>
      <c r="T62" s="3">
        <v>0</v>
      </c>
      <c r="U62" s="3">
        <v>0</v>
      </c>
      <c r="V62" s="3">
        <v>18.25</v>
      </c>
      <c r="W62" s="3">
        <v>18.25</v>
      </c>
      <c r="X62" s="3">
        <v>0</v>
      </c>
      <c r="Y62" s="3">
        <v>0</v>
      </c>
      <c r="Z62" s="3">
        <v>18.25</v>
      </c>
    </row>
    <row r="63" spans="2:26" x14ac:dyDescent="0.3">
      <c r="B63" s="123" t="s">
        <v>1675</v>
      </c>
      <c r="C63" s="3">
        <v>18.25</v>
      </c>
      <c r="D63" s="3">
        <v>0</v>
      </c>
      <c r="E63" s="3">
        <v>0</v>
      </c>
      <c r="F63" s="3">
        <v>18.25</v>
      </c>
      <c r="G63" s="3">
        <v>18.25</v>
      </c>
      <c r="H63" s="3">
        <v>0</v>
      </c>
      <c r="I63" s="3">
        <v>0</v>
      </c>
      <c r="J63" s="3">
        <v>18.25</v>
      </c>
      <c r="K63" s="3">
        <v>18.25</v>
      </c>
      <c r="L63" s="3">
        <v>0</v>
      </c>
      <c r="M63" s="3">
        <v>0</v>
      </c>
      <c r="N63" s="3">
        <v>18.25</v>
      </c>
      <c r="O63" s="3">
        <v>18.25</v>
      </c>
      <c r="P63" s="3">
        <v>0</v>
      </c>
      <c r="Q63" s="3">
        <v>0</v>
      </c>
      <c r="R63" s="3">
        <v>18.25</v>
      </c>
      <c r="S63" s="3">
        <v>18.25</v>
      </c>
      <c r="T63" s="3">
        <v>0</v>
      </c>
      <c r="U63" s="3">
        <v>0</v>
      </c>
      <c r="V63" s="3">
        <v>18.25</v>
      </c>
      <c r="W63" s="3">
        <v>18.25</v>
      </c>
      <c r="X63" s="3">
        <v>0</v>
      </c>
      <c r="Y63" s="3">
        <v>0</v>
      </c>
      <c r="Z63" s="3">
        <v>18.25</v>
      </c>
    </row>
    <row r="64" spans="2:26" x14ac:dyDescent="0.3">
      <c r="B64" s="58" t="s">
        <v>1314</v>
      </c>
      <c r="C64" s="3">
        <v>75</v>
      </c>
      <c r="D64" s="3">
        <v>0</v>
      </c>
      <c r="E64" s="3">
        <v>0</v>
      </c>
      <c r="F64" s="3">
        <v>75</v>
      </c>
      <c r="G64" s="3">
        <v>75</v>
      </c>
      <c r="H64" s="3">
        <v>0</v>
      </c>
      <c r="I64" s="3">
        <v>0</v>
      </c>
      <c r="J64" s="3">
        <v>75</v>
      </c>
      <c r="K64" s="3">
        <v>75</v>
      </c>
      <c r="L64" s="3">
        <v>0</v>
      </c>
      <c r="M64" s="3">
        <v>0</v>
      </c>
      <c r="N64" s="3">
        <v>75</v>
      </c>
      <c r="O64" s="3">
        <v>22.03</v>
      </c>
      <c r="P64" s="3">
        <v>0</v>
      </c>
      <c r="Q64" s="3">
        <v>0</v>
      </c>
      <c r="R64" s="3">
        <v>22.03</v>
      </c>
      <c r="S64" s="3">
        <v>22.03</v>
      </c>
      <c r="T64" s="3">
        <v>0</v>
      </c>
      <c r="U64" s="3">
        <v>0</v>
      </c>
      <c r="V64" s="3">
        <v>22.03</v>
      </c>
      <c r="W64" s="3">
        <v>22.03</v>
      </c>
      <c r="X64" s="3">
        <v>0</v>
      </c>
      <c r="Y64" s="3">
        <v>0</v>
      </c>
      <c r="Z64" s="3">
        <v>22.03</v>
      </c>
    </row>
    <row r="65" spans="2:26" x14ac:dyDescent="0.3">
      <c r="B65" s="123" t="s">
        <v>1675</v>
      </c>
      <c r="C65" s="3">
        <v>75</v>
      </c>
      <c r="D65" s="3">
        <v>0</v>
      </c>
      <c r="E65" s="3">
        <v>0</v>
      </c>
      <c r="F65" s="3">
        <v>75</v>
      </c>
      <c r="G65" s="3">
        <v>75</v>
      </c>
      <c r="H65" s="3">
        <v>0</v>
      </c>
      <c r="I65" s="3">
        <v>0</v>
      </c>
      <c r="J65" s="3">
        <v>75</v>
      </c>
      <c r="K65" s="3">
        <v>75</v>
      </c>
      <c r="L65" s="3">
        <v>0</v>
      </c>
      <c r="M65" s="3">
        <v>0</v>
      </c>
      <c r="N65" s="3">
        <v>75</v>
      </c>
      <c r="O65" s="3">
        <v>22.03</v>
      </c>
      <c r="P65" s="3">
        <v>0</v>
      </c>
      <c r="Q65" s="3">
        <v>0</v>
      </c>
      <c r="R65" s="3">
        <v>22.03</v>
      </c>
      <c r="S65" s="3">
        <v>22.03</v>
      </c>
      <c r="T65" s="3">
        <v>0</v>
      </c>
      <c r="U65" s="3">
        <v>0</v>
      </c>
      <c r="V65" s="3">
        <v>22.03</v>
      </c>
      <c r="W65" s="3">
        <v>22.03</v>
      </c>
      <c r="X65" s="3">
        <v>0</v>
      </c>
      <c r="Y65" s="3">
        <v>0</v>
      </c>
      <c r="Z65" s="3">
        <v>22.03</v>
      </c>
    </row>
    <row r="66" spans="2:26" x14ac:dyDescent="0.3">
      <c r="B66" s="58" t="s">
        <v>1315</v>
      </c>
      <c r="C66" s="3">
        <v>7.34</v>
      </c>
      <c r="D66" s="3">
        <v>0</v>
      </c>
      <c r="E66" s="3">
        <v>0</v>
      </c>
      <c r="F66" s="3">
        <v>7.34</v>
      </c>
      <c r="G66" s="3">
        <v>7.34</v>
      </c>
      <c r="H66" s="3">
        <v>0</v>
      </c>
      <c r="I66" s="3">
        <v>0</v>
      </c>
      <c r="J66" s="3">
        <v>7.34</v>
      </c>
      <c r="K66" s="3">
        <v>8.93</v>
      </c>
      <c r="L66" s="3">
        <v>0</v>
      </c>
      <c r="M66" s="3">
        <v>0</v>
      </c>
      <c r="N66" s="3">
        <v>8.93</v>
      </c>
      <c r="O66" s="3">
        <v>8.93</v>
      </c>
      <c r="P66" s="3">
        <v>0</v>
      </c>
      <c r="Q66" s="3">
        <v>0</v>
      </c>
      <c r="R66" s="3">
        <v>8.93</v>
      </c>
      <c r="S66" s="3">
        <v>10.050000000000001</v>
      </c>
      <c r="T66" s="3">
        <v>0</v>
      </c>
      <c r="U66" s="3">
        <v>10.050000000000001</v>
      </c>
      <c r="V66" s="3">
        <v>0</v>
      </c>
    </row>
    <row r="67" spans="2:26" x14ac:dyDescent="0.3">
      <c r="B67" s="123" t="s">
        <v>1675</v>
      </c>
      <c r="C67" s="3">
        <v>7.34</v>
      </c>
      <c r="D67" s="3">
        <v>0</v>
      </c>
      <c r="E67" s="3">
        <v>0</v>
      </c>
      <c r="F67" s="3">
        <v>7.34</v>
      </c>
      <c r="G67" s="3">
        <v>7.34</v>
      </c>
      <c r="H67" s="3">
        <v>0</v>
      </c>
      <c r="I67" s="3">
        <v>0</v>
      </c>
      <c r="J67" s="3">
        <v>7.34</v>
      </c>
      <c r="K67" s="3">
        <v>8.93</v>
      </c>
      <c r="L67" s="3">
        <v>0</v>
      </c>
      <c r="M67" s="3">
        <v>0</v>
      </c>
      <c r="N67" s="3">
        <v>8.93</v>
      </c>
      <c r="O67" s="3">
        <v>8.93</v>
      </c>
      <c r="P67" s="3">
        <v>0</v>
      </c>
      <c r="Q67" s="3">
        <v>0</v>
      </c>
      <c r="R67" s="3">
        <v>8.93</v>
      </c>
      <c r="S67" s="3">
        <v>10.050000000000001</v>
      </c>
      <c r="T67" s="3">
        <v>0</v>
      </c>
      <c r="U67" s="3">
        <v>10.050000000000001</v>
      </c>
      <c r="V67" s="3">
        <v>0</v>
      </c>
    </row>
    <row r="68" spans="2:26" x14ac:dyDescent="0.3">
      <c r="B68" s="58" t="s">
        <v>695</v>
      </c>
      <c r="C68" s="3">
        <v>930.4</v>
      </c>
      <c r="D68" s="3">
        <v>0</v>
      </c>
      <c r="E68" s="3">
        <v>210</v>
      </c>
      <c r="F68" s="3">
        <v>720.4</v>
      </c>
      <c r="G68" s="3">
        <v>1003.0500000000002</v>
      </c>
      <c r="H68" s="3">
        <v>0</v>
      </c>
      <c r="I68" s="3">
        <v>50.4</v>
      </c>
      <c r="J68" s="3">
        <v>952.65000000000009</v>
      </c>
      <c r="K68" s="3">
        <v>1225.8900000000001</v>
      </c>
      <c r="L68" s="3">
        <v>0</v>
      </c>
      <c r="M68" s="3">
        <v>0</v>
      </c>
      <c r="N68" s="3">
        <v>1225.8900000000001</v>
      </c>
      <c r="O68" s="3">
        <v>1490.4499999999998</v>
      </c>
      <c r="P68" s="3">
        <v>0</v>
      </c>
      <c r="Q68" s="3">
        <v>165.6</v>
      </c>
      <c r="R68" s="3">
        <v>1324.8500000000001</v>
      </c>
      <c r="S68" s="3">
        <v>1415.2</v>
      </c>
      <c r="T68" s="3">
        <v>0</v>
      </c>
      <c r="U68" s="3">
        <v>935.84999999999991</v>
      </c>
      <c r="V68" s="3">
        <v>479.35</v>
      </c>
      <c r="W68" s="3">
        <v>784.4899999999999</v>
      </c>
      <c r="X68" s="3">
        <v>0</v>
      </c>
      <c r="Y68" s="3">
        <v>87.740000000000009</v>
      </c>
      <c r="Z68" s="3">
        <v>696.75</v>
      </c>
    </row>
  </sheetData>
  <pageMargins left="0.7" right="0.7" top="0.75" bottom="0.75" header="0.3" footer="0.3"/>
  <pageSetup fitToWidth="0" fitToHeight="0"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9"/>
  <sheetViews>
    <sheetView showGridLines="0" showRowColHeaders="0" workbookViewId="0"/>
  </sheetViews>
  <sheetFormatPr defaultRowHeight="14.4" x14ac:dyDescent="0.3"/>
  <cols>
    <col min="1" max="1" width="1.109375" customWidth="1"/>
    <col min="2" max="2" width="41.5546875" customWidth="1"/>
    <col min="3" max="4" width="72.109375" customWidth="1"/>
    <col min="5" max="6" width="36.44140625" customWidth="1"/>
  </cols>
  <sheetData>
    <row r="1" ht="15" customHeight="1" x14ac:dyDescent="0.3"/>
    <row r="2" ht="15" customHeight="1" x14ac:dyDescent="0.3"/>
    <row r="3" ht="15" customHeight="1" x14ac:dyDescent="0.3"/>
    <row r="4" ht="15" customHeight="1" x14ac:dyDescent="0.3"/>
    <row r="5" ht="51.9" customHeight="1" x14ac:dyDescent="0.3"/>
    <row r="6" ht="2.1" customHeight="1" x14ac:dyDescent="0.3"/>
    <row r="7" ht="220.95" customHeight="1" x14ac:dyDescent="0.3"/>
    <row r="8" ht="2.1" customHeight="1" x14ac:dyDescent="0.3"/>
    <row r="9" ht="220.95" customHeight="1" x14ac:dyDescent="0.3"/>
  </sheetData>
  <pageMargins left="0.7" right="0.7" top="0.75" bottom="0.75" header="0.3" footer="0.3"/>
  <pageSetup fitToWidth="0" fitToHeight="0" orientation="portrait" r:id="rId1"/>
  <drawing r:id="rId2"/>
  <extLst>
    <ext xmlns:x14="http://schemas.microsoft.com/office/spreadsheetml/2009/9/main" uri="{A8765BA9-456A-4dab-B4F3-ACF838C121DE}">
      <x14:slicerList>
        <x14:slicer r:id="rId3"/>
      </x14:slicerList>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E18"/>
  <sheetViews>
    <sheetView workbookViewId="0"/>
  </sheetViews>
  <sheetFormatPr defaultRowHeight="14.4" x14ac:dyDescent="0.3"/>
  <cols>
    <col min="1" max="1" width="1.109375" customWidth="1"/>
    <col min="27" max="27" width="6.33203125" customWidth="1"/>
    <col min="28" max="28" width="14.33203125" bestFit="1" customWidth="1"/>
    <col min="29" max="29" width="12" bestFit="1" customWidth="1"/>
    <col min="30" max="30" width="11" bestFit="1" customWidth="1"/>
    <col min="54" max="54" width="10.88671875" customWidth="1"/>
    <col min="55" max="55" width="14.33203125" bestFit="1" customWidth="1"/>
    <col min="56" max="56" width="12.6640625" bestFit="1" customWidth="1"/>
    <col min="57" max="57" width="12" bestFit="1" customWidth="1"/>
  </cols>
  <sheetData>
    <row r="1" spans="1:57" x14ac:dyDescent="0.3">
      <c r="A1" s="108"/>
      <c r="B1" s="109"/>
      <c r="C1" s="110"/>
      <c r="AB1" s="117" t="s">
        <v>1340</v>
      </c>
      <c r="BB1" s="117" t="s">
        <v>1685</v>
      </c>
      <c r="BC1" s="117" t="s">
        <v>1340</v>
      </c>
    </row>
    <row r="2" spans="1:57" x14ac:dyDescent="0.3">
      <c r="A2" s="111"/>
      <c r="B2" s="112"/>
      <c r="C2" s="113"/>
      <c r="AB2">
        <v>2020</v>
      </c>
      <c r="AC2">
        <v>2021</v>
      </c>
      <c r="AD2" t="s">
        <v>695</v>
      </c>
      <c r="BB2" s="117" t="s">
        <v>1344</v>
      </c>
      <c r="BC2">
        <v>2020</v>
      </c>
      <c r="BD2">
        <v>2021</v>
      </c>
      <c r="BE2" t="s">
        <v>695</v>
      </c>
    </row>
    <row r="3" spans="1:57" x14ac:dyDescent="0.3">
      <c r="A3" s="111"/>
      <c r="B3" s="112"/>
      <c r="C3" s="113"/>
      <c r="AA3" t="s">
        <v>1685</v>
      </c>
      <c r="AB3">
        <v>5.6843418860808015E-14</v>
      </c>
      <c r="AC3">
        <v>6.5014660322049167E-13</v>
      </c>
      <c r="AD3">
        <v>7.0699002208129968E-13</v>
      </c>
      <c r="BB3" s="58">
        <v>1</v>
      </c>
      <c r="BC3">
        <v>3.4106051316484809E-13</v>
      </c>
      <c r="BD3">
        <v>-2.5934809855243657E-13</v>
      </c>
      <c r="BE3">
        <v>8.1712414612411521E-14</v>
      </c>
    </row>
    <row r="4" spans="1:57" x14ac:dyDescent="0.3">
      <c r="A4" s="111"/>
      <c r="B4" s="112"/>
      <c r="C4" s="113"/>
      <c r="BB4" s="58">
        <v>2</v>
      </c>
      <c r="BC4">
        <v>3.4106051316484809E-13</v>
      </c>
      <c r="BD4">
        <v>8.1357143244531471E-13</v>
      </c>
      <c r="BE4">
        <v>1.1546319456101628E-12</v>
      </c>
    </row>
    <row r="5" spans="1:57" x14ac:dyDescent="0.3">
      <c r="A5" s="111"/>
      <c r="B5" s="112"/>
      <c r="C5" s="113"/>
      <c r="BB5" s="58">
        <v>3</v>
      </c>
      <c r="BC5">
        <v>3.4106051316484809E-13</v>
      </c>
      <c r="BD5">
        <v>8.5265128291212022E-13</v>
      </c>
      <c r="BE5">
        <v>1.1937117960769683E-12</v>
      </c>
    </row>
    <row r="6" spans="1:57" x14ac:dyDescent="0.3">
      <c r="A6" s="111"/>
      <c r="B6" s="112"/>
      <c r="C6" s="113"/>
      <c r="BB6" s="58">
        <v>4</v>
      </c>
      <c r="BC6">
        <v>5.1159076974727213E-13</v>
      </c>
      <c r="BD6">
        <v>7.460698725481052E-13</v>
      </c>
      <c r="BE6">
        <v>1.2576606422953773E-12</v>
      </c>
    </row>
    <row r="7" spans="1:57" x14ac:dyDescent="0.3">
      <c r="A7" s="111"/>
      <c r="B7" s="112"/>
      <c r="C7" s="113"/>
      <c r="BB7" s="58">
        <v>5</v>
      </c>
      <c r="BC7">
        <v>-5.6843418860808015E-14</v>
      </c>
      <c r="BD7">
        <v>1.0800249583553523E-12</v>
      </c>
      <c r="BE7">
        <v>1.0231815394945443E-12</v>
      </c>
    </row>
    <row r="8" spans="1:57" x14ac:dyDescent="0.3">
      <c r="A8" s="111"/>
      <c r="B8" s="112"/>
      <c r="C8" s="113"/>
      <c r="BB8" s="58">
        <v>6</v>
      </c>
      <c r="BC8">
        <v>5.6843418860808015E-14</v>
      </c>
      <c r="BD8">
        <v>2.8066438062523957E-13</v>
      </c>
      <c r="BE8">
        <v>3.3750779948604759E-13</v>
      </c>
    </row>
    <row r="9" spans="1:57" x14ac:dyDescent="0.3">
      <c r="A9" s="111"/>
      <c r="B9" s="112"/>
      <c r="C9" s="113"/>
      <c r="BB9" s="58" t="s">
        <v>695</v>
      </c>
      <c r="BC9">
        <v>1.5347723092418164E-12</v>
      </c>
      <c r="BD9">
        <v>3.5136338283336954E-12</v>
      </c>
      <c r="BE9">
        <v>5.0484061375755118E-12</v>
      </c>
    </row>
    <row r="10" spans="1:57" x14ac:dyDescent="0.3">
      <c r="A10" s="111"/>
      <c r="B10" s="112"/>
      <c r="C10" s="113"/>
    </row>
    <row r="11" spans="1:57" x14ac:dyDescent="0.3">
      <c r="A11" s="111"/>
      <c r="B11" s="112"/>
      <c r="C11" s="113"/>
    </row>
    <row r="12" spans="1:57" x14ac:dyDescent="0.3">
      <c r="A12" s="111"/>
      <c r="B12" s="112"/>
      <c r="C12" s="113"/>
    </row>
    <row r="13" spans="1:57" x14ac:dyDescent="0.3">
      <c r="A13" s="111"/>
      <c r="B13" s="112"/>
      <c r="C13" s="113"/>
    </row>
    <row r="14" spans="1:57" x14ac:dyDescent="0.3">
      <c r="A14" s="111"/>
      <c r="B14" s="112"/>
      <c r="C14" s="113"/>
    </row>
    <row r="15" spans="1:57" x14ac:dyDescent="0.3">
      <c r="A15" s="111"/>
      <c r="B15" s="112"/>
      <c r="C15" s="113"/>
    </row>
    <row r="16" spans="1:57" x14ac:dyDescent="0.3">
      <c r="A16" s="111"/>
      <c r="B16" s="112"/>
      <c r="C16" s="113"/>
    </row>
    <row r="17" spans="1:3" x14ac:dyDescent="0.3">
      <c r="A17" s="111"/>
      <c r="B17" s="112"/>
      <c r="C17" s="113"/>
    </row>
    <row r="18" spans="1:3" x14ac:dyDescent="0.3">
      <c r="A18" s="114"/>
      <c r="B18" s="115"/>
      <c r="C18" s="11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1:R30"/>
  <sheetViews>
    <sheetView showGridLines="0" workbookViewId="0">
      <pane ySplit="4" topLeftCell="A5" activePane="bottomLeft" state="frozen"/>
      <selection pane="bottomLeft" activeCell="A5" sqref="A5"/>
    </sheetView>
  </sheetViews>
  <sheetFormatPr defaultRowHeight="14.4" x14ac:dyDescent="0.3"/>
  <cols>
    <col min="1" max="1" width="1.109375" customWidth="1"/>
    <col min="2" max="2" width="28.44140625" bestFit="1" customWidth="1"/>
    <col min="3" max="3" width="6.44140625" bestFit="1" customWidth="1"/>
    <col min="4" max="15" width="9.5546875" bestFit="1" customWidth="1"/>
    <col min="16" max="16" width="5.33203125" bestFit="1" customWidth="1"/>
    <col min="17" max="17" width="10.5546875" bestFit="1" customWidth="1"/>
    <col min="18" max="18" width="9.109375" style="105"/>
  </cols>
  <sheetData>
    <row r="1" spans="2:18" ht="15" customHeight="1" x14ac:dyDescent="0.3"/>
    <row r="2" spans="2:18" ht="15" customHeight="1" x14ac:dyDescent="0.3"/>
    <row r="3" spans="2:18" ht="15" customHeight="1" x14ac:dyDescent="0.3"/>
    <row r="4" spans="2:18" ht="15" customHeight="1" x14ac:dyDescent="0.3"/>
    <row r="5" spans="2:18" x14ac:dyDescent="0.3">
      <c r="B5" s="1" t="s">
        <v>5</v>
      </c>
      <c r="C5" s="57" t="s">
        <v>1686</v>
      </c>
      <c r="D5" s="57" t="s">
        <v>1096</v>
      </c>
      <c r="E5" s="57" t="s">
        <v>1097</v>
      </c>
      <c r="F5" s="57" t="s">
        <v>1098</v>
      </c>
      <c r="G5" s="57" t="s">
        <v>1099</v>
      </c>
      <c r="H5" s="57" t="s">
        <v>1100</v>
      </c>
      <c r="I5" s="57" t="s">
        <v>1101</v>
      </c>
      <c r="J5" s="57" t="s">
        <v>1102</v>
      </c>
      <c r="K5" s="57" t="s">
        <v>1103</v>
      </c>
      <c r="L5" s="57" t="s">
        <v>1104</v>
      </c>
      <c r="M5" s="57" t="s">
        <v>1105</v>
      </c>
      <c r="N5" s="57" t="s">
        <v>1106</v>
      </c>
      <c r="O5" s="57" t="s">
        <v>1107</v>
      </c>
      <c r="P5" s="57" t="s">
        <v>1108</v>
      </c>
      <c r="Q5" s="57" t="s">
        <v>218</v>
      </c>
      <c r="R5" s="126" t="s">
        <v>1244</v>
      </c>
    </row>
    <row r="6" spans="2:18" x14ac:dyDescent="0.3">
      <c r="B6" t="s">
        <v>684</v>
      </c>
      <c r="C6" t="s">
        <v>1014</v>
      </c>
      <c r="D6" s="68">
        <v>20273.8</v>
      </c>
      <c r="E6" s="68">
        <v>23506.51</v>
      </c>
      <c r="F6" s="68">
        <v>29057.33</v>
      </c>
      <c r="G6" s="68">
        <v>38453.279999999999</v>
      </c>
      <c r="H6" s="68">
        <v>47561.55</v>
      </c>
      <c r="I6" s="68">
        <v>53499.49</v>
      </c>
      <c r="J6" s="129">
        <f t="shared" ref="J6:O15" si="0">$I6*1.02</f>
        <v>54569.479800000001</v>
      </c>
      <c r="K6" s="129">
        <f t="shared" si="0"/>
        <v>54569.479800000001</v>
      </c>
      <c r="L6" s="129">
        <f t="shared" si="0"/>
        <v>54569.479800000001</v>
      </c>
      <c r="M6" s="129">
        <f t="shared" si="0"/>
        <v>54569.479800000001</v>
      </c>
      <c r="N6" s="129">
        <f t="shared" si="0"/>
        <v>54569.479800000001</v>
      </c>
      <c r="O6" s="129">
        <f t="shared" si="0"/>
        <v>54569.479800000001</v>
      </c>
      <c r="P6" s="68"/>
      <c r="Q6" s="67">
        <f>SUM($C6:P6)</f>
        <v>539768.83879999991</v>
      </c>
      <c r="R6" s="106">
        <f t="shared" ref="R6:R27" si="1">Q6/$Q$27</f>
        <v>0.69436634468952063</v>
      </c>
    </row>
    <row r="7" spans="2:18" x14ac:dyDescent="0.3">
      <c r="B7" t="s">
        <v>1015</v>
      </c>
      <c r="C7" t="s">
        <v>1016</v>
      </c>
      <c r="D7" s="68">
        <v>600</v>
      </c>
      <c r="E7" s="68"/>
      <c r="F7" s="68">
        <v>1730</v>
      </c>
      <c r="G7" s="68">
        <v>100</v>
      </c>
      <c r="H7" s="68">
        <v>700</v>
      </c>
      <c r="I7" s="68">
        <v>100</v>
      </c>
      <c r="J7" s="129"/>
      <c r="K7" s="129"/>
      <c r="L7" s="129"/>
      <c r="M7" s="129"/>
      <c r="N7" s="129"/>
      <c r="O7" s="129"/>
      <c r="P7" s="68"/>
      <c r="Q7" s="67">
        <f>SUM($C7:P7)</f>
        <v>3230</v>
      </c>
      <c r="R7" s="106">
        <f t="shared" si="1"/>
        <v>4.1551181397082755E-3</v>
      </c>
    </row>
    <row r="8" spans="2:18" x14ac:dyDescent="0.3">
      <c r="B8" t="s">
        <v>1020</v>
      </c>
      <c r="C8" t="s">
        <v>1234</v>
      </c>
      <c r="D8" s="68">
        <v>1621.91</v>
      </c>
      <c r="E8" s="68">
        <v>1880.52</v>
      </c>
      <c r="F8" s="68">
        <v>2324.59</v>
      </c>
      <c r="G8" s="68">
        <v>3111.16</v>
      </c>
      <c r="H8" s="68">
        <v>3873.19</v>
      </c>
      <c r="I8" s="68">
        <v>4382.12</v>
      </c>
      <c r="J8" s="129">
        <f t="shared" si="0"/>
        <v>4469.7623999999996</v>
      </c>
      <c r="K8" s="129">
        <f t="shared" si="0"/>
        <v>4469.7623999999996</v>
      </c>
      <c r="L8" s="129">
        <f t="shared" si="0"/>
        <v>4469.7623999999996</v>
      </c>
      <c r="M8" s="129">
        <f t="shared" si="0"/>
        <v>4469.7623999999996</v>
      </c>
      <c r="N8" s="129">
        <f t="shared" si="0"/>
        <v>4469.7623999999996</v>
      </c>
      <c r="O8" s="129">
        <f t="shared" si="0"/>
        <v>4469.7623999999996</v>
      </c>
      <c r="P8" s="68"/>
      <c r="Q8" s="67">
        <f>SUM($C8:P8)</f>
        <v>44012.064400000003</v>
      </c>
      <c r="R8" s="106">
        <f t="shared" si="1"/>
        <v>5.6617748345030597E-2</v>
      </c>
    </row>
    <row r="9" spans="2:18" x14ac:dyDescent="0.3">
      <c r="B9" t="s">
        <v>1235</v>
      </c>
      <c r="C9" t="s">
        <v>1236</v>
      </c>
      <c r="D9" s="68">
        <v>304.10000000000002</v>
      </c>
      <c r="E9" s="68">
        <v>352.6</v>
      </c>
      <c r="F9" s="68">
        <v>435.85</v>
      </c>
      <c r="G9" s="68">
        <v>579.85</v>
      </c>
      <c r="H9" s="68">
        <v>719.76</v>
      </c>
      <c r="I9" s="68">
        <v>807.5</v>
      </c>
      <c r="J9" s="129">
        <f t="shared" si="0"/>
        <v>823.65</v>
      </c>
      <c r="K9" s="129">
        <f t="shared" si="0"/>
        <v>823.65</v>
      </c>
      <c r="L9" s="129">
        <f t="shared" si="0"/>
        <v>823.65</v>
      </c>
      <c r="M9" s="129">
        <f t="shared" si="0"/>
        <v>823.65</v>
      </c>
      <c r="N9" s="129">
        <f t="shared" si="0"/>
        <v>823.65</v>
      </c>
      <c r="O9" s="129">
        <f t="shared" si="0"/>
        <v>823.65</v>
      </c>
      <c r="P9" s="68"/>
      <c r="Q9" s="67">
        <f>SUM($C9:P9)</f>
        <v>8141.5599999999986</v>
      </c>
      <c r="R9" s="106">
        <f t="shared" si="1"/>
        <v>1.0473419084062942E-2</v>
      </c>
    </row>
    <row r="10" spans="2:18" x14ac:dyDescent="0.3">
      <c r="B10" t="s">
        <v>996</v>
      </c>
      <c r="C10" t="s">
        <v>1237</v>
      </c>
      <c r="D10" s="68">
        <v>1490.73</v>
      </c>
      <c r="E10" s="68">
        <v>1699.12</v>
      </c>
      <c r="F10" s="68">
        <v>2313.96</v>
      </c>
      <c r="G10" s="68">
        <v>2380.34</v>
      </c>
      <c r="H10" s="68">
        <v>4528.2299999999996</v>
      </c>
      <c r="I10" s="68">
        <v>3583.51</v>
      </c>
      <c r="J10" s="129">
        <f t="shared" si="0"/>
        <v>3655.1802000000002</v>
      </c>
      <c r="K10" s="129">
        <f t="shared" si="0"/>
        <v>3655.1802000000002</v>
      </c>
      <c r="L10" s="129">
        <f t="shared" si="0"/>
        <v>3655.1802000000002</v>
      </c>
      <c r="M10" s="129">
        <f t="shared" si="0"/>
        <v>3655.1802000000002</v>
      </c>
      <c r="N10" s="129">
        <f t="shared" si="0"/>
        <v>3655.1802000000002</v>
      </c>
      <c r="O10" s="129">
        <f t="shared" si="0"/>
        <v>3655.1802000000002</v>
      </c>
      <c r="P10" s="68"/>
      <c r="Q10" s="67">
        <f>SUM($C10:P10)</f>
        <v>37926.9712</v>
      </c>
      <c r="R10" s="106">
        <f t="shared" si="1"/>
        <v>4.8789797528579981E-2</v>
      </c>
    </row>
    <row r="11" spans="2:18" x14ac:dyDescent="0.3">
      <c r="B11" t="s">
        <v>997</v>
      </c>
      <c r="C11" t="s">
        <v>1238</v>
      </c>
      <c r="D11" s="68">
        <v>106.89</v>
      </c>
      <c r="E11" s="68">
        <v>121.84</v>
      </c>
      <c r="F11" s="68">
        <v>165.93</v>
      </c>
      <c r="G11" s="68">
        <v>170.68</v>
      </c>
      <c r="H11" s="68">
        <v>324.73</v>
      </c>
      <c r="I11" s="68">
        <v>256.97000000000003</v>
      </c>
      <c r="J11" s="129">
        <f t="shared" si="0"/>
        <v>262.10940000000005</v>
      </c>
      <c r="K11" s="129">
        <f t="shared" si="0"/>
        <v>262.10940000000005</v>
      </c>
      <c r="L11" s="129">
        <f t="shared" si="0"/>
        <v>262.10940000000005</v>
      </c>
      <c r="M11" s="129">
        <f t="shared" si="0"/>
        <v>262.10940000000005</v>
      </c>
      <c r="N11" s="129">
        <f t="shared" si="0"/>
        <v>262.10940000000005</v>
      </c>
      <c r="O11" s="129">
        <f t="shared" si="0"/>
        <v>262.10940000000005</v>
      </c>
      <c r="P11" s="68"/>
      <c r="Q11" s="67">
        <f>SUM($C11:P11)</f>
        <v>2719.6964000000007</v>
      </c>
      <c r="R11" s="106">
        <f t="shared" si="1"/>
        <v>3.4986562991143333E-3</v>
      </c>
    </row>
    <row r="12" spans="2:18" x14ac:dyDescent="0.3">
      <c r="B12" t="s">
        <v>998</v>
      </c>
      <c r="C12" t="s">
        <v>1243</v>
      </c>
      <c r="D12" s="68">
        <v>447.89</v>
      </c>
      <c r="E12" s="68">
        <v>474</v>
      </c>
      <c r="F12" s="68">
        <v>589.76</v>
      </c>
      <c r="G12" s="68">
        <v>676.01</v>
      </c>
      <c r="H12" s="68">
        <v>1162.3800000000001</v>
      </c>
      <c r="I12" s="68">
        <v>879.28</v>
      </c>
      <c r="J12" s="129">
        <f t="shared" si="0"/>
        <v>896.86559999999997</v>
      </c>
      <c r="K12" s="129">
        <f t="shared" si="0"/>
        <v>896.86559999999997</v>
      </c>
      <c r="L12" s="129">
        <f t="shared" si="0"/>
        <v>896.86559999999997</v>
      </c>
      <c r="M12" s="129">
        <f t="shared" si="0"/>
        <v>896.86559999999997</v>
      </c>
      <c r="N12" s="129">
        <f t="shared" si="0"/>
        <v>896.86559999999997</v>
      </c>
      <c r="O12" s="129">
        <f t="shared" si="0"/>
        <v>896.86559999999997</v>
      </c>
      <c r="P12" s="68"/>
      <c r="Q12" s="67">
        <f>SUM($C12:P12)</f>
        <v>9610.5135999999984</v>
      </c>
      <c r="R12" s="106">
        <f t="shared" si="1"/>
        <v>1.2363101978722315E-2</v>
      </c>
    </row>
    <row r="13" spans="2:18" x14ac:dyDescent="0.3">
      <c r="B13" t="s">
        <v>999</v>
      </c>
      <c r="C13" t="s">
        <v>1239</v>
      </c>
      <c r="D13" s="68">
        <v>247.06</v>
      </c>
      <c r="E13" s="68">
        <v>385.7</v>
      </c>
      <c r="F13" s="68">
        <v>684.26</v>
      </c>
      <c r="G13" s="68">
        <v>506.22</v>
      </c>
      <c r="H13" s="68">
        <v>1315.47</v>
      </c>
      <c r="I13" s="68">
        <v>1156.8499999999999</v>
      </c>
      <c r="J13" s="129">
        <f t="shared" si="0"/>
        <v>1179.9869999999999</v>
      </c>
      <c r="K13" s="129">
        <f t="shared" si="0"/>
        <v>1179.9869999999999</v>
      </c>
      <c r="L13" s="129">
        <f t="shared" si="0"/>
        <v>1179.9869999999999</v>
      </c>
      <c r="M13" s="129">
        <f t="shared" si="0"/>
        <v>1179.9869999999999</v>
      </c>
      <c r="N13" s="129">
        <f t="shared" si="0"/>
        <v>1179.9869999999999</v>
      </c>
      <c r="O13" s="129">
        <f t="shared" si="0"/>
        <v>1179.9869999999999</v>
      </c>
      <c r="P13" s="68"/>
      <c r="Q13" s="67">
        <f>SUM($C13:P13)</f>
        <v>11375.481999999998</v>
      </c>
      <c r="R13" s="106">
        <f t="shared" si="1"/>
        <v>1.4633582540595965E-2</v>
      </c>
    </row>
    <row r="14" spans="2:18" x14ac:dyDescent="0.3">
      <c r="B14" t="s">
        <v>1000</v>
      </c>
      <c r="C14" t="s">
        <v>1240</v>
      </c>
      <c r="D14" s="68">
        <v>73.25</v>
      </c>
      <c r="E14" s="68">
        <v>83.49</v>
      </c>
      <c r="F14" s="68">
        <v>113.7</v>
      </c>
      <c r="G14" s="68">
        <v>116.96</v>
      </c>
      <c r="H14" s="68">
        <v>222.51</v>
      </c>
      <c r="I14" s="68">
        <v>176.06</v>
      </c>
      <c r="J14" s="129">
        <f t="shared" si="0"/>
        <v>179.5812</v>
      </c>
      <c r="K14" s="129">
        <f t="shared" si="0"/>
        <v>179.5812</v>
      </c>
      <c r="L14" s="129">
        <f t="shared" si="0"/>
        <v>179.5812</v>
      </c>
      <c r="M14" s="129">
        <f t="shared" si="0"/>
        <v>179.5812</v>
      </c>
      <c r="N14" s="129">
        <f t="shared" si="0"/>
        <v>179.5812</v>
      </c>
      <c r="O14" s="129">
        <f t="shared" si="0"/>
        <v>179.5812</v>
      </c>
      <c r="P14" s="68"/>
      <c r="Q14" s="67">
        <f>SUM($C14:P14)</f>
        <v>1863.4572000000003</v>
      </c>
      <c r="R14" s="106">
        <f t="shared" si="1"/>
        <v>2.3971779610804933E-3</v>
      </c>
    </row>
    <row r="15" spans="2:18" x14ac:dyDescent="0.3">
      <c r="B15" t="s">
        <v>1241</v>
      </c>
      <c r="C15" t="s">
        <v>1242</v>
      </c>
      <c r="D15" s="68">
        <v>1385.79</v>
      </c>
      <c r="E15" s="68">
        <v>1579.54</v>
      </c>
      <c r="F15" s="68">
        <v>2158.08</v>
      </c>
      <c r="G15" s="68">
        <v>2219.7800000000002</v>
      </c>
      <c r="H15" s="68">
        <v>4216.46</v>
      </c>
      <c r="I15" s="68">
        <v>3338.28</v>
      </c>
      <c r="J15" s="129">
        <f t="shared" si="0"/>
        <v>3405.0456000000004</v>
      </c>
      <c r="K15" s="129">
        <f t="shared" si="0"/>
        <v>3405.0456000000004</v>
      </c>
      <c r="L15" s="129">
        <f t="shared" si="0"/>
        <v>3405.0456000000004</v>
      </c>
      <c r="M15" s="129">
        <f t="shared" si="0"/>
        <v>3405.0456000000004</v>
      </c>
      <c r="N15" s="129">
        <f t="shared" si="0"/>
        <v>3405.0456000000004</v>
      </c>
      <c r="O15" s="129">
        <f t="shared" si="0"/>
        <v>3405.0456000000004</v>
      </c>
      <c r="P15" s="68"/>
      <c r="Q15" s="67">
        <f>SUM($C15:P15)</f>
        <v>35328.203600000008</v>
      </c>
      <c r="R15" s="106">
        <f t="shared" si="1"/>
        <v>4.5446705765222056E-2</v>
      </c>
    </row>
    <row r="16" spans="2:18" x14ac:dyDescent="0.3">
      <c r="B16" t="s">
        <v>1035</v>
      </c>
      <c r="C16" t="s">
        <v>1036</v>
      </c>
      <c r="D16" s="68"/>
      <c r="E16" s="68">
        <v>27.5</v>
      </c>
      <c r="F16" s="68">
        <v>42.5</v>
      </c>
      <c r="G16" s="68">
        <v>117.5</v>
      </c>
      <c r="H16" s="68">
        <v>117.5</v>
      </c>
      <c r="I16" s="68">
        <v>127.5</v>
      </c>
      <c r="J16" s="129">
        <f t="shared" ref="J16:O26" si="2">$I16*1.02</f>
        <v>130.05000000000001</v>
      </c>
      <c r="K16" s="129">
        <f t="shared" si="2"/>
        <v>130.05000000000001</v>
      </c>
      <c r="L16" s="129">
        <f t="shared" si="2"/>
        <v>130.05000000000001</v>
      </c>
      <c r="M16" s="129">
        <f t="shared" si="2"/>
        <v>130.05000000000001</v>
      </c>
      <c r="N16" s="129">
        <f t="shared" si="2"/>
        <v>130.05000000000001</v>
      </c>
      <c r="O16" s="129">
        <f t="shared" si="2"/>
        <v>130.05000000000001</v>
      </c>
      <c r="P16" s="68"/>
      <c r="Q16" s="67">
        <f>SUM($C16:P16)</f>
        <v>1212.7999999999997</v>
      </c>
      <c r="R16" s="106">
        <f t="shared" si="1"/>
        <v>1.560163244531949E-3</v>
      </c>
    </row>
    <row r="17" spans="2:18" x14ac:dyDescent="0.3">
      <c r="B17" t="s">
        <v>1056</v>
      </c>
      <c r="C17" t="s">
        <v>1057</v>
      </c>
      <c r="D17" s="68"/>
      <c r="E17" s="68">
        <v>5</v>
      </c>
      <c r="F17" s="68">
        <v>5</v>
      </c>
      <c r="G17" s="68">
        <v>5</v>
      </c>
      <c r="H17" s="68">
        <v>5</v>
      </c>
      <c r="I17" s="68">
        <v>10</v>
      </c>
      <c r="J17" s="129">
        <f t="shared" si="2"/>
        <v>10.199999999999999</v>
      </c>
      <c r="K17" s="129">
        <f t="shared" si="2"/>
        <v>10.199999999999999</v>
      </c>
      <c r="L17" s="129">
        <f t="shared" si="2"/>
        <v>10.199999999999999</v>
      </c>
      <c r="M17" s="129">
        <f t="shared" si="2"/>
        <v>10.199999999999999</v>
      </c>
      <c r="N17" s="129">
        <f t="shared" si="2"/>
        <v>10.199999999999999</v>
      </c>
      <c r="O17" s="129">
        <f t="shared" si="2"/>
        <v>10.199999999999999</v>
      </c>
      <c r="P17" s="68"/>
      <c r="Q17" s="67">
        <f>SUM($C17:P17)</f>
        <v>91.200000000000017</v>
      </c>
      <c r="R17" s="106">
        <f t="shared" si="1"/>
        <v>1.1732098276823368E-4</v>
      </c>
    </row>
    <row r="18" spans="2:18" x14ac:dyDescent="0.3">
      <c r="B18" t="s">
        <v>1065</v>
      </c>
      <c r="C18" t="s">
        <v>1066</v>
      </c>
      <c r="D18" s="68"/>
      <c r="E18" s="68"/>
      <c r="F18" s="68">
        <v>100</v>
      </c>
      <c r="G18" s="68">
        <v>100</v>
      </c>
      <c r="H18" s="68">
        <v>100</v>
      </c>
      <c r="I18" s="68">
        <v>100</v>
      </c>
      <c r="J18" s="129">
        <f t="shared" si="2"/>
        <v>102</v>
      </c>
      <c r="K18" s="129">
        <f t="shared" si="2"/>
        <v>102</v>
      </c>
      <c r="L18" s="129">
        <f t="shared" si="2"/>
        <v>102</v>
      </c>
      <c r="M18" s="129">
        <f t="shared" si="2"/>
        <v>102</v>
      </c>
      <c r="N18" s="129">
        <f t="shared" si="2"/>
        <v>102</v>
      </c>
      <c r="O18" s="129">
        <f t="shared" si="2"/>
        <v>102</v>
      </c>
      <c r="P18" s="68"/>
      <c r="Q18" s="67">
        <f>SUM($C18:P18)</f>
        <v>1012</v>
      </c>
      <c r="R18" s="106">
        <f t="shared" si="1"/>
        <v>1.3018512561562771E-3</v>
      </c>
    </row>
    <row r="19" spans="2:18" x14ac:dyDescent="0.3">
      <c r="B19" t="s">
        <v>1048</v>
      </c>
      <c r="C19" t="s">
        <v>1049</v>
      </c>
      <c r="D19" s="68"/>
      <c r="E19" s="68"/>
      <c r="F19" s="68">
        <v>30</v>
      </c>
      <c r="G19" s="68">
        <v>25</v>
      </c>
      <c r="H19" s="68">
        <v>67</v>
      </c>
      <c r="I19" s="68">
        <v>15</v>
      </c>
      <c r="J19" s="129">
        <f t="shared" si="2"/>
        <v>15.3</v>
      </c>
      <c r="K19" s="129">
        <f t="shared" si="2"/>
        <v>15.3</v>
      </c>
      <c r="L19" s="129">
        <f t="shared" si="2"/>
        <v>15.3</v>
      </c>
      <c r="M19" s="129">
        <f t="shared" si="2"/>
        <v>15.3</v>
      </c>
      <c r="N19" s="129">
        <f t="shared" si="2"/>
        <v>15.3</v>
      </c>
      <c r="O19" s="129">
        <f t="shared" si="2"/>
        <v>15.3</v>
      </c>
      <c r="P19" s="68"/>
      <c r="Q19" s="67">
        <f>SUM($C19:P19)</f>
        <v>228.80000000000007</v>
      </c>
      <c r="R19" s="106">
        <f t="shared" si="1"/>
        <v>2.9433158834837577E-4</v>
      </c>
    </row>
    <row r="20" spans="2:18" x14ac:dyDescent="0.3">
      <c r="B20" t="s">
        <v>1068</v>
      </c>
      <c r="C20" t="s">
        <v>1069</v>
      </c>
      <c r="D20" s="68"/>
      <c r="E20" s="68"/>
      <c r="F20" s="68"/>
      <c r="G20" s="68">
        <v>50</v>
      </c>
      <c r="H20" s="68">
        <v>50</v>
      </c>
      <c r="I20" s="68">
        <v>50</v>
      </c>
      <c r="J20" s="129">
        <f t="shared" si="2"/>
        <v>51</v>
      </c>
      <c r="K20" s="129">
        <f t="shared" si="2"/>
        <v>51</v>
      </c>
      <c r="L20" s="129">
        <f t="shared" si="2"/>
        <v>51</v>
      </c>
      <c r="M20" s="129">
        <f t="shared" si="2"/>
        <v>51</v>
      </c>
      <c r="N20" s="129">
        <f t="shared" si="2"/>
        <v>51</v>
      </c>
      <c r="O20" s="129">
        <f t="shared" si="2"/>
        <v>51</v>
      </c>
      <c r="P20" s="68"/>
      <c r="Q20" s="67">
        <f>SUM($C20:P20)</f>
        <v>456</v>
      </c>
      <c r="R20" s="106">
        <f t="shared" si="1"/>
        <v>5.8660491384116833E-4</v>
      </c>
    </row>
    <row r="21" spans="2:18" x14ac:dyDescent="0.3">
      <c r="B21" t="s">
        <v>686</v>
      </c>
      <c r="C21" t="s">
        <v>1031</v>
      </c>
      <c r="D21" s="68"/>
      <c r="E21" s="68"/>
      <c r="F21" s="68"/>
      <c r="G21" s="68">
        <v>232.05</v>
      </c>
      <c r="H21" s="68">
        <v>430.53</v>
      </c>
      <c r="I21" s="68">
        <v>942.68</v>
      </c>
      <c r="J21" s="129">
        <f t="shared" si="2"/>
        <v>961.53359999999998</v>
      </c>
      <c r="K21" s="129">
        <f t="shared" si="2"/>
        <v>961.53359999999998</v>
      </c>
      <c r="L21" s="129">
        <f t="shared" si="2"/>
        <v>961.53359999999998</v>
      </c>
      <c r="M21" s="129">
        <f t="shared" si="2"/>
        <v>961.53359999999998</v>
      </c>
      <c r="N21" s="129">
        <f t="shared" si="2"/>
        <v>961.53359999999998</v>
      </c>
      <c r="O21" s="129">
        <f t="shared" si="2"/>
        <v>961.53359999999998</v>
      </c>
      <c r="P21" s="68"/>
      <c r="Q21" s="67">
        <f>SUM($C21:P21)</f>
        <v>7374.4615999999987</v>
      </c>
      <c r="R21" s="106">
        <f t="shared" si="1"/>
        <v>9.4866127445021996E-3</v>
      </c>
    </row>
    <row r="22" spans="2:18" x14ac:dyDescent="0.3">
      <c r="B22" t="s">
        <v>683</v>
      </c>
      <c r="C22" t="s">
        <v>1017</v>
      </c>
      <c r="D22" s="68"/>
      <c r="E22" s="68"/>
      <c r="F22" s="68"/>
      <c r="G22" s="68">
        <v>204.4</v>
      </c>
      <c r="H22" s="68">
        <v>423</v>
      </c>
      <c r="I22" s="68">
        <v>334.31</v>
      </c>
      <c r="J22" s="129">
        <f t="shared" si="2"/>
        <v>340.99619999999999</v>
      </c>
      <c r="K22" s="129">
        <f t="shared" si="2"/>
        <v>340.99619999999999</v>
      </c>
      <c r="L22" s="129">
        <f t="shared" si="2"/>
        <v>340.99619999999999</v>
      </c>
      <c r="M22" s="129">
        <f t="shared" si="2"/>
        <v>340.99619999999999</v>
      </c>
      <c r="N22" s="129">
        <f t="shared" si="2"/>
        <v>340.99619999999999</v>
      </c>
      <c r="O22" s="129">
        <f t="shared" si="2"/>
        <v>340.99619999999999</v>
      </c>
      <c r="P22" s="68"/>
      <c r="Q22" s="67">
        <f>SUM($C22:P22)</f>
        <v>3007.6872000000003</v>
      </c>
      <c r="R22" s="106">
        <f t="shared" si="1"/>
        <v>3.8691317781078616E-3</v>
      </c>
    </row>
    <row r="23" spans="2:18" x14ac:dyDescent="0.3">
      <c r="B23" t="s">
        <v>685</v>
      </c>
      <c r="C23" t="s">
        <v>1044</v>
      </c>
      <c r="D23" s="68"/>
      <c r="E23" s="68"/>
      <c r="F23" s="68"/>
      <c r="G23" s="68">
        <v>87.06</v>
      </c>
      <c r="H23" s="68">
        <v>116.08</v>
      </c>
      <c r="I23" s="68"/>
      <c r="J23" s="129">
        <f t="shared" si="2"/>
        <v>0</v>
      </c>
      <c r="K23" s="129">
        <f t="shared" si="2"/>
        <v>0</v>
      </c>
      <c r="L23" s="129">
        <f t="shared" si="2"/>
        <v>0</v>
      </c>
      <c r="M23" s="129">
        <f t="shared" si="2"/>
        <v>0</v>
      </c>
      <c r="N23" s="129">
        <f t="shared" si="2"/>
        <v>0</v>
      </c>
      <c r="O23" s="129">
        <f t="shared" si="2"/>
        <v>0</v>
      </c>
      <c r="P23" s="68"/>
      <c r="Q23" s="67">
        <f>SUM($C23:P23)</f>
        <v>203.14</v>
      </c>
      <c r="R23" s="106">
        <f t="shared" si="1"/>
        <v>2.6132219780196256E-4</v>
      </c>
    </row>
    <row r="24" spans="2:18" x14ac:dyDescent="0.3">
      <c r="B24" t="s">
        <v>1078</v>
      </c>
      <c r="C24" t="s">
        <v>1079</v>
      </c>
      <c r="D24" s="68"/>
      <c r="E24" s="68"/>
      <c r="F24" s="68"/>
      <c r="G24" s="68">
        <v>15</v>
      </c>
      <c r="H24" s="68">
        <v>15</v>
      </c>
      <c r="I24" s="68">
        <v>15</v>
      </c>
      <c r="J24" s="129">
        <f t="shared" si="2"/>
        <v>15.3</v>
      </c>
      <c r="K24" s="129">
        <f t="shared" si="2"/>
        <v>15.3</v>
      </c>
      <c r="L24" s="129">
        <f t="shared" si="2"/>
        <v>15.3</v>
      </c>
      <c r="M24" s="129">
        <f t="shared" si="2"/>
        <v>15.3</v>
      </c>
      <c r="N24" s="129">
        <f t="shared" si="2"/>
        <v>15.3</v>
      </c>
      <c r="O24" s="129">
        <f t="shared" si="2"/>
        <v>15.3</v>
      </c>
      <c r="P24" s="68"/>
      <c r="Q24" s="67">
        <f>SUM($C24:P24)</f>
        <v>136.79999999999998</v>
      </c>
      <c r="R24" s="106">
        <f t="shared" si="1"/>
        <v>1.7598147415235046E-4</v>
      </c>
    </row>
    <row r="25" spans="2:18" x14ac:dyDescent="0.3">
      <c r="B25" t="s">
        <v>994</v>
      </c>
      <c r="C25" t="s">
        <v>1232</v>
      </c>
      <c r="D25" s="68"/>
      <c r="E25" s="68"/>
      <c r="F25" s="68"/>
      <c r="G25" s="68">
        <v>7056.43</v>
      </c>
      <c r="H25" s="68">
        <v>9131.8700000000008</v>
      </c>
      <c r="I25" s="68">
        <v>10393.620000000001</v>
      </c>
      <c r="J25" s="129">
        <f t="shared" si="2"/>
        <v>10601.492400000001</v>
      </c>
      <c r="K25" s="129">
        <f t="shared" si="2"/>
        <v>10601.492400000001</v>
      </c>
      <c r="L25" s="129">
        <f t="shared" si="2"/>
        <v>10601.492400000001</v>
      </c>
      <c r="M25" s="129">
        <f t="shared" si="2"/>
        <v>10601.492400000001</v>
      </c>
      <c r="N25" s="129">
        <f t="shared" si="2"/>
        <v>10601.492400000001</v>
      </c>
      <c r="O25" s="129">
        <f t="shared" si="2"/>
        <v>10601.492400000001</v>
      </c>
      <c r="P25" s="68"/>
      <c r="Q25" s="67">
        <f>SUM($C25:P25)</f>
        <v>90190.874400000015</v>
      </c>
      <c r="R25" s="106">
        <f t="shared" si="1"/>
        <v>0.11602282918129746</v>
      </c>
    </row>
    <row r="26" spans="2:18" x14ac:dyDescent="0.3">
      <c r="B26" t="s">
        <v>994</v>
      </c>
      <c r="C26" t="s">
        <v>1233</v>
      </c>
      <c r="D26" s="68"/>
      <c r="E26" s="68"/>
      <c r="F26" s="68"/>
      <c r="G26" s="68">
        <v>-1589.4</v>
      </c>
      <c r="H26" s="68">
        <v>-2091.2800000000002</v>
      </c>
      <c r="I26" s="68">
        <v>-2367.3200000000002</v>
      </c>
      <c r="J26" s="129">
        <f t="shared" si="2"/>
        <v>-2414.6664000000001</v>
      </c>
      <c r="K26" s="129">
        <f t="shared" si="2"/>
        <v>-2414.6664000000001</v>
      </c>
      <c r="L26" s="129">
        <f t="shared" si="2"/>
        <v>-2414.6664000000001</v>
      </c>
      <c r="M26" s="129">
        <f t="shared" si="2"/>
        <v>-2414.6664000000001</v>
      </c>
      <c r="N26" s="129">
        <f t="shared" si="2"/>
        <v>-2414.6664000000001</v>
      </c>
      <c r="O26" s="129">
        <f t="shared" si="2"/>
        <v>-2414.6664000000001</v>
      </c>
      <c r="P26" s="68"/>
      <c r="Q26" s="67">
        <f>SUM($C26:P26)</f>
        <v>-20535.998400000004</v>
      </c>
      <c r="R26" s="106">
        <f t="shared" si="1"/>
        <v>-2.6417801693145553E-2</v>
      </c>
    </row>
    <row r="27" spans="2:18" x14ac:dyDescent="0.3">
      <c r="B27" s="125"/>
      <c r="C27" s="1" t="s">
        <v>218</v>
      </c>
      <c r="D27" s="67">
        <f>SUM(D$6:D26)</f>
        <v>26551.42</v>
      </c>
      <c r="E27" s="67">
        <f>SUM(E$6:E26)</f>
        <v>30115.82</v>
      </c>
      <c r="F27" s="67">
        <f>SUM(F$6:F26)</f>
        <v>39750.959999999999</v>
      </c>
      <c r="G27" s="67">
        <f>SUM(G$6:G26)</f>
        <v>54617.320000000007</v>
      </c>
      <c r="H27" s="67">
        <f>SUM(H$6:H26)</f>
        <v>72988.98000000001</v>
      </c>
      <c r="I27" s="67">
        <f>SUM(I$6:I26)</f>
        <v>77800.849999999977</v>
      </c>
      <c r="J27" s="67">
        <f>SUM(J$6:J26)</f>
        <v>79254.866999999998</v>
      </c>
      <c r="K27" s="67">
        <f>SUM(K$6:K26)</f>
        <v>79254.866999999998</v>
      </c>
      <c r="L27" s="67">
        <f>SUM(L$6:L26)</f>
        <v>79254.866999999998</v>
      </c>
      <c r="M27" s="67">
        <f>SUM(M$6:M26)</f>
        <v>79254.866999999998</v>
      </c>
      <c r="N27" s="67">
        <f>SUM(N$6:N26)</f>
        <v>79254.866999999998</v>
      </c>
      <c r="O27" s="67">
        <f>SUM(O$6:O26)</f>
        <v>79254.866999999998</v>
      </c>
      <c r="P27" s="67">
        <f>SUM(P$6:P26)</f>
        <v>0</v>
      </c>
      <c r="Q27" s="67">
        <f>SUM(Q$6:Q26)</f>
        <v>777354.55200000003</v>
      </c>
      <c r="R27" s="106">
        <f t="shared" si="1"/>
        <v>1</v>
      </c>
    </row>
    <row r="28" spans="2:18" x14ac:dyDescent="0.3">
      <c r="B28" s="1"/>
      <c r="C28" s="1"/>
      <c r="D28" s="127">
        <f t="shared" ref="D28:Q28" si="3">D27/$Q$27</f>
        <v>3.4156125968115507E-2</v>
      </c>
      <c r="E28" s="127">
        <f t="shared" si="3"/>
        <v>3.8741421044640643E-2</v>
      </c>
      <c r="F28" s="127">
        <f t="shared" si="3"/>
        <v>5.1136202776104665E-2</v>
      </c>
      <c r="G28" s="127">
        <f t="shared" si="3"/>
        <v>7.0260500642183157E-2</v>
      </c>
      <c r="H28" s="127">
        <f t="shared" si="3"/>
        <v>9.389406650055869E-2</v>
      </c>
      <c r="I28" s="127">
        <f t="shared" si="3"/>
        <v>0.10008412480486764</v>
      </c>
      <c r="J28" s="127">
        <f t="shared" si="3"/>
        <v>0.1019545930439216</v>
      </c>
      <c r="K28" s="127">
        <f t="shared" si="3"/>
        <v>0.1019545930439216</v>
      </c>
      <c r="L28" s="127">
        <f t="shared" si="3"/>
        <v>0.1019545930439216</v>
      </c>
      <c r="M28" s="127">
        <f t="shared" si="3"/>
        <v>0.1019545930439216</v>
      </c>
      <c r="N28" s="127">
        <f t="shared" si="3"/>
        <v>0.1019545930439216</v>
      </c>
      <c r="O28" s="127">
        <f t="shared" si="3"/>
        <v>0.1019545930439216</v>
      </c>
      <c r="P28" s="127">
        <f t="shared" si="3"/>
        <v>0</v>
      </c>
      <c r="Q28" s="127">
        <f t="shared" si="3"/>
        <v>1</v>
      </c>
      <c r="R28" s="106"/>
    </row>
    <row r="30" spans="2:18" x14ac:dyDescent="0.3">
      <c r="C30" t="s">
        <v>1687</v>
      </c>
    </row>
  </sheetData>
  <pageMargins left="0.7" right="0.7" top="0.75" bottom="0.75" header="0.3" footer="0.3"/>
  <pageSetup scale="59" fitToHeight="0" orientation="landscape"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W513"/>
  <sheetViews>
    <sheetView showGridLines="0" workbookViewId="0">
      <pane xSplit="3" ySplit="4" topLeftCell="D5" activePane="bottomRight" state="frozen"/>
      <selection pane="topRight" activeCell="D1" sqref="D1"/>
      <selection pane="bottomLeft" activeCell="A5" sqref="A5"/>
      <selection pane="bottomRight" activeCell="J6" sqref="J6"/>
    </sheetView>
  </sheetViews>
  <sheetFormatPr defaultRowHeight="14.4" outlineLevelRow="1" x14ac:dyDescent="0.3"/>
  <cols>
    <col min="1" max="1" width="1.109375" customWidth="1"/>
    <col min="2" max="2" width="39.44140625" bestFit="1" customWidth="1"/>
    <col min="3" max="3" width="8.88671875" bestFit="1" customWidth="1"/>
    <col min="4" max="15" width="8.5546875" bestFit="1" customWidth="1"/>
    <col min="16" max="16" width="5.33203125" bestFit="1" customWidth="1"/>
    <col min="17" max="17" width="10.5546875" style="1" bestFit="1" customWidth="1"/>
    <col min="18" max="18" width="11.6640625" hidden="1" customWidth="1"/>
    <col min="19" max="20" width="14.44140625" hidden="1" customWidth="1"/>
    <col min="21" max="21" width="10.5546875" hidden="1" customWidth="1"/>
    <col min="22" max="22" width="9.6640625" hidden="1" customWidth="1"/>
    <col min="23" max="23" width="10.5546875" hidden="1" customWidth="1"/>
  </cols>
  <sheetData>
    <row r="1" spans="2:23" ht="15" customHeight="1" x14ac:dyDescent="0.3"/>
    <row r="2" spans="2:23" ht="15" customHeight="1" x14ac:dyDescent="0.3"/>
    <row r="3" spans="2:23" ht="15" customHeight="1" x14ac:dyDescent="0.3"/>
    <row r="4" spans="2:23" ht="15" customHeight="1" x14ac:dyDescent="0.3"/>
    <row r="5" spans="2:23" x14ac:dyDescent="0.3">
      <c r="B5" s="1" t="s">
        <v>1089</v>
      </c>
      <c r="C5" s="57" t="s">
        <v>1686</v>
      </c>
      <c r="D5" s="57" t="s">
        <v>1096</v>
      </c>
      <c r="E5" s="57" t="s">
        <v>1097</v>
      </c>
      <c r="F5" s="57" t="s">
        <v>1098</v>
      </c>
      <c r="G5" s="57" t="s">
        <v>1099</v>
      </c>
      <c r="H5" s="57" t="s">
        <v>1100</v>
      </c>
      <c r="I5" s="57" t="s">
        <v>1101</v>
      </c>
      <c r="J5" s="57" t="s">
        <v>1102</v>
      </c>
      <c r="K5" s="57" t="s">
        <v>1103</v>
      </c>
      <c r="L5" s="57" t="s">
        <v>1104</v>
      </c>
      <c r="M5" s="57" t="s">
        <v>1105</v>
      </c>
      <c r="N5" s="57" t="s">
        <v>1106</v>
      </c>
      <c r="O5" s="57" t="s">
        <v>1107</v>
      </c>
      <c r="P5" s="57" t="s">
        <v>1108</v>
      </c>
      <c r="Q5" s="57" t="s">
        <v>218</v>
      </c>
      <c r="R5" t="s">
        <v>7</v>
      </c>
      <c r="S5" t="s">
        <v>637</v>
      </c>
      <c r="T5" t="s">
        <v>795</v>
      </c>
      <c r="U5" t="s">
        <v>220</v>
      </c>
      <c r="V5" t="s">
        <v>29</v>
      </c>
      <c r="W5" t="s">
        <v>1688</v>
      </c>
    </row>
    <row r="6" spans="2:23" x14ac:dyDescent="0.3">
      <c r="B6" t="s">
        <v>1027</v>
      </c>
      <c r="C6" t="s">
        <v>892</v>
      </c>
      <c r="D6" s="68">
        <v>94</v>
      </c>
      <c r="E6" s="68">
        <v>94</v>
      </c>
      <c r="F6" s="68">
        <v>94</v>
      </c>
      <c r="G6" s="68">
        <v>99</v>
      </c>
      <c r="H6" s="68">
        <v>94</v>
      </c>
      <c r="I6" s="68">
        <v>94</v>
      </c>
      <c r="J6" s="129">
        <f t="shared" ref="J6:O8" si="0">$I6</f>
        <v>94</v>
      </c>
      <c r="K6" s="129">
        <f t="shared" si="0"/>
        <v>94</v>
      </c>
      <c r="L6" s="129">
        <f t="shared" si="0"/>
        <v>94</v>
      </c>
      <c r="M6" s="129">
        <f t="shared" si="0"/>
        <v>94</v>
      </c>
      <c r="N6" s="129">
        <f t="shared" si="0"/>
        <v>94</v>
      </c>
      <c r="O6" s="129">
        <f t="shared" si="0"/>
        <v>94</v>
      </c>
      <c r="P6" s="68"/>
      <c r="Q6" s="67">
        <f>SUM($C6:P6)</f>
        <v>1133</v>
      </c>
      <c r="R6">
        <v>1</v>
      </c>
      <c r="S6" t="s">
        <v>646</v>
      </c>
      <c r="T6" t="s">
        <v>646</v>
      </c>
      <c r="U6" t="s">
        <v>3</v>
      </c>
      <c r="W6">
        <v>1</v>
      </c>
    </row>
    <row r="7" spans="2:23" x14ac:dyDescent="0.3">
      <c r="B7" t="s">
        <v>1026</v>
      </c>
      <c r="C7" t="s">
        <v>892</v>
      </c>
      <c r="D7" s="68">
        <v>86.4</v>
      </c>
      <c r="E7" s="68">
        <v>86.4</v>
      </c>
      <c r="F7" s="68">
        <v>100.8</v>
      </c>
      <c r="G7" s="68">
        <v>98.6</v>
      </c>
      <c r="H7" s="68">
        <v>93.6</v>
      </c>
      <c r="I7" s="68">
        <v>93.6</v>
      </c>
      <c r="J7" s="129">
        <f t="shared" si="0"/>
        <v>93.6</v>
      </c>
      <c r="K7" s="129">
        <f t="shared" si="0"/>
        <v>93.6</v>
      </c>
      <c r="L7" s="129">
        <f t="shared" si="0"/>
        <v>93.6</v>
      </c>
      <c r="M7" s="129">
        <f t="shared" si="0"/>
        <v>93.6</v>
      </c>
      <c r="N7" s="129">
        <f t="shared" si="0"/>
        <v>93.6</v>
      </c>
      <c r="O7" s="129">
        <f t="shared" si="0"/>
        <v>93.6</v>
      </c>
      <c r="P7" s="68"/>
      <c r="Q7" s="67">
        <f>SUM($C7:P7)</f>
        <v>1121</v>
      </c>
      <c r="R7">
        <v>1</v>
      </c>
      <c r="S7" t="s">
        <v>646</v>
      </c>
      <c r="T7" t="s">
        <v>646</v>
      </c>
      <c r="U7" t="s">
        <v>3</v>
      </c>
      <c r="W7">
        <v>1</v>
      </c>
    </row>
    <row r="8" spans="2:23" x14ac:dyDescent="0.3">
      <c r="B8" t="s">
        <v>1028</v>
      </c>
      <c r="C8" t="s">
        <v>892</v>
      </c>
      <c r="D8" s="68"/>
      <c r="E8" s="68"/>
      <c r="F8" s="68"/>
      <c r="G8" s="68">
        <v>5</v>
      </c>
      <c r="H8" s="68"/>
      <c r="I8" s="68"/>
      <c r="J8" s="129">
        <f t="shared" si="0"/>
        <v>0</v>
      </c>
      <c r="K8" s="129">
        <f t="shared" si="0"/>
        <v>0</v>
      </c>
      <c r="L8" s="129">
        <f t="shared" si="0"/>
        <v>0</v>
      </c>
      <c r="M8" s="129">
        <f t="shared" si="0"/>
        <v>0</v>
      </c>
      <c r="N8" s="129">
        <f t="shared" si="0"/>
        <v>0</v>
      </c>
      <c r="O8" s="129">
        <f t="shared" si="0"/>
        <v>0</v>
      </c>
      <c r="P8" s="68"/>
      <c r="Q8" s="67">
        <f>SUM($C8:P8)</f>
        <v>5</v>
      </c>
      <c r="R8">
        <v>1</v>
      </c>
      <c r="S8" t="s">
        <v>646</v>
      </c>
      <c r="T8" t="s">
        <v>646</v>
      </c>
      <c r="U8" t="s">
        <v>3</v>
      </c>
      <c r="W8">
        <v>1</v>
      </c>
    </row>
    <row r="9" spans="2:23" x14ac:dyDescent="0.3">
      <c r="B9" s="101" t="s">
        <v>1091</v>
      </c>
      <c r="D9" s="68"/>
      <c r="E9" s="68"/>
      <c r="F9" s="68"/>
      <c r="G9" s="68"/>
      <c r="H9" s="68"/>
      <c r="I9" s="68"/>
      <c r="J9" s="68"/>
      <c r="K9" s="68"/>
      <c r="L9" s="68"/>
      <c r="M9" s="68"/>
      <c r="N9" s="68"/>
      <c r="O9" s="68"/>
      <c r="P9" s="68"/>
      <c r="Q9" s="103">
        <v>1121</v>
      </c>
      <c r="R9">
        <v>1</v>
      </c>
      <c r="S9" t="s">
        <v>646</v>
      </c>
      <c r="T9" t="s">
        <v>646</v>
      </c>
    </row>
    <row r="10" spans="2:23" outlineLevel="1" x14ac:dyDescent="0.3">
      <c r="B10" t="s">
        <v>684</v>
      </c>
      <c r="C10" t="s">
        <v>1014</v>
      </c>
      <c r="D10" s="68">
        <v>1110</v>
      </c>
      <c r="E10" s="68">
        <v>1110</v>
      </c>
      <c r="F10" s="68">
        <v>1110</v>
      </c>
      <c r="G10" s="68">
        <v>1110</v>
      </c>
      <c r="H10" s="68">
        <v>1110</v>
      </c>
      <c r="I10" s="68">
        <v>1110</v>
      </c>
      <c r="J10" s="129">
        <f t="shared" ref="J10:O22" si="1">$I10*1.02</f>
        <v>1132.2</v>
      </c>
      <c r="K10" s="129">
        <f t="shared" si="1"/>
        <v>1132.2</v>
      </c>
      <c r="L10" s="129">
        <f t="shared" si="1"/>
        <v>1132.2</v>
      </c>
      <c r="M10" s="129">
        <f t="shared" si="1"/>
        <v>1132.2</v>
      </c>
      <c r="N10" s="129">
        <f t="shared" si="1"/>
        <v>1132.2</v>
      </c>
      <c r="O10" s="129">
        <f t="shared" si="1"/>
        <v>1132.2</v>
      </c>
      <c r="P10" s="68"/>
      <c r="Q10" s="67">
        <f>SUM($C10:P10)</f>
        <v>13453.200000000003</v>
      </c>
      <c r="R10">
        <v>1</v>
      </c>
      <c r="S10" t="s">
        <v>646</v>
      </c>
      <c r="T10" t="s">
        <v>646</v>
      </c>
      <c r="U10" t="s">
        <v>3</v>
      </c>
      <c r="W10">
        <v>1</v>
      </c>
    </row>
    <row r="11" spans="2:23" outlineLevel="1" x14ac:dyDescent="0.3">
      <c r="B11" t="s">
        <v>1015</v>
      </c>
      <c r="C11" t="s">
        <v>1016</v>
      </c>
      <c r="D11" s="68">
        <v>50</v>
      </c>
      <c r="E11" s="68"/>
      <c r="F11" s="68">
        <v>1500</v>
      </c>
      <c r="G11" s="68"/>
      <c r="H11" s="68">
        <v>500</v>
      </c>
      <c r="I11" s="68"/>
      <c r="J11" s="129"/>
      <c r="K11" s="129"/>
      <c r="L11" s="129"/>
      <c r="M11" s="129"/>
      <c r="N11" s="129"/>
      <c r="O11" s="129"/>
      <c r="P11" s="68"/>
      <c r="Q11" s="67">
        <f>SUM($C11:P11)</f>
        <v>2050</v>
      </c>
      <c r="R11">
        <v>1</v>
      </c>
      <c r="S11" t="s">
        <v>646</v>
      </c>
      <c r="T11" t="s">
        <v>646</v>
      </c>
      <c r="U11" t="s">
        <v>3</v>
      </c>
      <c r="W11">
        <v>1</v>
      </c>
    </row>
    <row r="12" spans="2:23" outlineLevel="1" x14ac:dyDescent="0.3">
      <c r="B12" t="s">
        <v>683</v>
      </c>
      <c r="C12" t="s">
        <v>1017</v>
      </c>
      <c r="D12" s="68"/>
      <c r="E12" s="68"/>
      <c r="F12" s="68"/>
      <c r="G12" s="68">
        <v>59.3</v>
      </c>
      <c r="H12" s="68"/>
      <c r="I12" s="68"/>
      <c r="J12" s="129">
        <f t="shared" si="1"/>
        <v>0</v>
      </c>
      <c r="K12" s="129">
        <f t="shared" si="1"/>
        <v>0</v>
      </c>
      <c r="L12" s="129">
        <f t="shared" si="1"/>
        <v>0</v>
      </c>
      <c r="M12" s="129">
        <f t="shared" si="1"/>
        <v>0</v>
      </c>
      <c r="N12" s="129">
        <f t="shared" si="1"/>
        <v>0</v>
      </c>
      <c r="O12" s="129">
        <f t="shared" si="1"/>
        <v>0</v>
      </c>
      <c r="P12" s="68"/>
      <c r="Q12" s="67">
        <f>SUM($C12:P12)</f>
        <v>59.3</v>
      </c>
      <c r="R12">
        <v>1</v>
      </c>
      <c r="S12" t="s">
        <v>646</v>
      </c>
      <c r="T12" t="s">
        <v>646</v>
      </c>
      <c r="U12" t="s">
        <v>3</v>
      </c>
      <c r="W12">
        <v>1</v>
      </c>
    </row>
    <row r="13" spans="2:23" outlineLevel="1" x14ac:dyDescent="0.3">
      <c r="B13" t="s">
        <v>994</v>
      </c>
      <c r="C13" t="s">
        <v>1232</v>
      </c>
      <c r="D13" s="68"/>
      <c r="E13" s="68"/>
      <c r="F13" s="68"/>
      <c r="G13" s="68">
        <v>217.01</v>
      </c>
      <c r="H13" s="68">
        <v>209.17000000000002</v>
      </c>
      <c r="I13" s="68">
        <v>209.17000000000002</v>
      </c>
      <c r="J13" s="129">
        <f t="shared" si="1"/>
        <v>213.35340000000002</v>
      </c>
      <c r="K13" s="129">
        <f t="shared" si="1"/>
        <v>213.35340000000002</v>
      </c>
      <c r="L13" s="129">
        <f t="shared" si="1"/>
        <v>213.35340000000002</v>
      </c>
      <c r="M13" s="129">
        <f t="shared" si="1"/>
        <v>213.35340000000002</v>
      </c>
      <c r="N13" s="129">
        <f t="shared" si="1"/>
        <v>213.35340000000002</v>
      </c>
      <c r="O13" s="129">
        <f t="shared" si="1"/>
        <v>213.35340000000002</v>
      </c>
      <c r="P13" s="68"/>
      <c r="Q13" s="67">
        <f>SUM($C13:P13)</f>
        <v>1915.4703999999999</v>
      </c>
      <c r="R13">
        <v>1</v>
      </c>
      <c r="S13" t="s">
        <v>646</v>
      </c>
      <c r="T13" t="s">
        <v>646</v>
      </c>
      <c r="U13" t="s">
        <v>3</v>
      </c>
      <c r="W13">
        <v>1</v>
      </c>
    </row>
    <row r="14" spans="2:23" outlineLevel="1" x14ac:dyDescent="0.3">
      <c r="B14" t="s">
        <v>1020</v>
      </c>
      <c r="C14" t="s">
        <v>1234</v>
      </c>
      <c r="D14" s="68">
        <v>88.8</v>
      </c>
      <c r="E14" s="68">
        <v>88.8</v>
      </c>
      <c r="F14" s="68">
        <v>88.8</v>
      </c>
      <c r="G14" s="68">
        <v>93.54</v>
      </c>
      <c r="H14" s="68">
        <v>88.8</v>
      </c>
      <c r="I14" s="68">
        <v>88.8</v>
      </c>
      <c r="J14" s="129">
        <f t="shared" si="1"/>
        <v>90.575999999999993</v>
      </c>
      <c r="K14" s="129">
        <f t="shared" si="1"/>
        <v>90.575999999999993</v>
      </c>
      <c r="L14" s="129">
        <f t="shared" si="1"/>
        <v>90.575999999999993</v>
      </c>
      <c r="M14" s="129">
        <f t="shared" si="1"/>
        <v>90.575999999999993</v>
      </c>
      <c r="N14" s="129">
        <f t="shared" si="1"/>
        <v>90.575999999999993</v>
      </c>
      <c r="O14" s="129">
        <f t="shared" si="1"/>
        <v>90.575999999999993</v>
      </c>
      <c r="P14" s="68"/>
      <c r="Q14" s="67">
        <f>SUM($C14:P14)</f>
        <v>1080.9960000000001</v>
      </c>
      <c r="R14">
        <v>1</v>
      </c>
      <c r="S14" t="s">
        <v>646</v>
      </c>
      <c r="T14" t="s">
        <v>646</v>
      </c>
      <c r="U14" t="s">
        <v>3</v>
      </c>
      <c r="W14">
        <v>1</v>
      </c>
    </row>
    <row r="15" spans="2:23" outlineLevel="1" x14ac:dyDescent="0.3">
      <c r="B15" t="s">
        <v>1235</v>
      </c>
      <c r="C15" t="s">
        <v>1236</v>
      </c>
      <c r="D15" s="68">
        <v>16.649999999999999</v>
      </c>
      <c r="E15" s="68">
        <v>16.649999999999999</v>
      </c>
      <c r="F15" s="68"/>
      <c r="G15" s="68"/>
      <c r="H15" s="68"/>
      <c r="I15" s="68"/>
      <c r="J15" s="129">
        <f t="shared" si="1"/>
        <v>0</v>
      </c>
      <c r="K15" s="129">
        <f t="shared" si="1"/>
        <v>0</v>
      </c>
      <c r="L15" s="129">
        <f t="shared" si="1"/>
        <v>0</v>
      </c>
      <c r="M15" s="129">
        <f t="shared" si="1"/>
        <v>0</v>
      </c>
      <c r="N15" s="129">
        <f t="shared" si="1"/>
        <v>0</v>
      </c>
      <c r="O15" s="129">
        <f t="shared" si="1"/>
        <v>0</v>
      </c>
      <c r="P15" s="68"/>
      <c r="Q15" s="67">
        <f>SUM($C15:P15)</f>
        <v>33.299999999999997</v>
      </c>
      <c r="R15">
        <v>1</v>
      </c>
      <c r="S15" t="s">
        <v>646</v>
      </c>
      <c r="T15" t="s">
        <v>646</v>
      </c>
      <c r="U15" t="s">
        <v>3</v>
      </c>
      <c r="W15">
        <v>1</v>
      </c>
    </row>
    <row r="16" spans="2:23" outlineLevel="1" x14ac:dyDescent="0.3">
      <c r="B16" t="s">
        <v>1050</v>
      </c>
      <c r="C16" t="s">
        <v>1236</v>
      </c>
      <c r="D16" s="68"/>
      <c r="E16" s="68"/>
      <c r="F16" s="68">
        <v>16.649999999999999</v>
      </c>
      <c r="G16" s="68">
        <v>17.54</v>
      </c>
      <c r="H16" s="68">
        <v>16.649999999999999</v>
      </c>
      <c r="I16" s="68">
        <v>16.649999999999999</v>
      </c>
      <c r="J16" s="129">
        <f t="shared" si="1"/>
        <v>16.983000000000001</v>
      </c>
      <c r="K16" s="129">
        <f t="shared" si="1"/>
        <v>16.983000000000001</v>
      </c>
      <c r="L16" s="129">
        <f t="shared" si="1"/>
        <v>16.983000000000001</v>
      </c>
      <c r="M16" s="129">
        <f t="shared" si="1"/>
        <v>16.983000000000001</v>
      </c>
      <c r="N16" s="129">
        <f t="shared" si="1"/>
        <v>16.983000000000001</v>
      </c>
      <c r="O16" s="129">
        <f t="shared" si="1"/>
        <v>16.983000000000001</v>
      </c>
      <c r="P16" s="68"/>
      <c r="Q16" s="67">
        <f>SUM($C16:P16)</f>
        <v>169.38800000000001</v>
      </c>
      <c r="R16">
        <v>1</v>
      </c>
      <c r="S16" t="s">
        <v>646</v>
      </c>
      <c r="T16" t="s">
        <v>646</v>
      </c>
      <c r="U16" t="s">
        <v>3</v>
      </c>
      <c r="W16">
        <v>1</v>
      </c>
    </row>
    <row r="17" spans="2:23" outlineLevel="1" x14ac:dyDescent="0.3">
      <c r="B17" t="s">
        <v>996</v>
      </c>
      <c r="C17" t="s">
        <v>1237</v>
      </c>
      <c r="D17" s="68">
        <v>87.35</v>
      </c>
      <c r="E17" s="68">
        <v>83.58</v>
      </c>
      <c r="F17" s="68">
        <v>196.53</v>
      </c>
      <c r="G17" s="68">
        <v>84.99</v>
      </c>
      <c r="H17" s="68">
        <v>227.08</v>
      </c>
      <c r="I17" s="68">
        <v>109.31</v>
      </c>
      <c r="J17" s="129">
        <f t="shared" si="1"/>
        <v>111.4962</v>
      </c>
      <c r="K17" s="129">
        <f t="shared" si="1"/>
        <v>111.4962</v>
      </c>
      <c r="L17" s="129">
        <f t="shared" si="1"/>
        <v>111.4962</v>
      </c>
      <c r="M17" s="129">
        <f t="shared" si="1"/>
        <v>111.4962</v>
      </c>
      <c r="N17" s="129">
        <f t="shared" si="1"/>
        <v>111.4962</v>
      </c>
      <c r="O17" s="129">
        <f t="shared" si="1"/>
        <v>111.4962</v>
      </c>
      <c r="P17" s="68"/>
      <c r="Q17" s="67">
        <f>SUM($C17:P17)</f>
        <v>1457.8172000000004</v>
      </c>
      <c r="R17">
        <v>1</v>
      </c>
      <c r="S17" t="s">
        <v>646</v>
      </c>
      <c r="T17" t="s">
        <v>646</v>
      </c>
      <c r="U17" t="s">
        <v>3</v>
      </c>
      <c r="W17">
        <v>1</v>
      </c>
    </row>
    <row r="18" spans="2:23" outlineLevel="1" x14ac:dyDescent="0.3">
      <c r="B18" t="s">
        <v>997</v>
      </c>
      <c r="C18" t="s">
        <v>1238</v>
      </c>
      <c r="D18" s="68">
        <v>6.26</v>
      </c>
      <c r="E18" s="68">
        <v>5.99</v>
      </c>
      <c r="F18" s="68">
        <v>14.09</v>
      </c>
      <c r="G18" s="68">
        <v>6.09</v>
      </c>
      <c r="H18" s="68">
        <v>16.28</v>
      </c>
      <c r="I18" s="68">
        <v>7.84</v>
      </c>
      <c r="J18" s="129">
        <f t="shared" si="1"/>
        <v>7.9968000000000004</v>
      </c>
      <c r="K18" s="129">
        <f t="shared" si="1"/>
        <v>7.9968000000000004</v>
      </c>
      <c r="L18" s="129">
        <f t="shared" si="1"/>
        <v>7.9968000000000004</v>
      </c>
      <c r="M18" s="129">
        <f t="shared" si="1"/>
        <v>7.9968000000000004</v>
      </c>
      <c r="N18" s="129">
        <f t="shared" si="1"/>
        <v>7.9968000000000004</v>
      </c>
      <c r="O18" s="129">
        <f t="shared" si="1"/>
        <v>7.9968000000000004</v>
      </c>
      <c r="P18" s="68"/>
      <c r="Q18" s="67">
        <f>SUM($C18:P18)</f>
        <v>104.53080000000003</v>
      </c>
      <c r="R18">
        <v>1</v>
      </c>
      <c r="S18" t="s">
        <v>646</v>
      </c>
      <c r="T18" t="s">
        <v>646</v>
      </c>
      <c r="U18" t="s">
        <v>3</v>
      </c>
      <c r="W18">
        <v>1</v>
      </c>
    </row>
    <row r="19" spans="2:23" outlineLevel="1" x14ac:dyDescent="0.3">
      <c r="B19" t="s">
        <v>999</v>
      </c>
      <c r="C19" t="s">
        <v>1239</v>
      </c>
      <c r="D19" s="68">
        <v>89.32</v>
      </c>
      <c r="E19" s="68">
        <v>85.47</v>
      </c>
      <c r="F19" s="68">
        <v>200.97</v>
      </c>
      <c r="G19" s="68">
        <v>86.91</v>
      </c>
      <c r="H19" s="68">
        <v>232.21</v>
      </c>
      <c r="I19" s="68">
        <v>111.78</v>
      </c>
      <c r="J19" s="129">
        <f t="shared" si="1"/>
        <v>114.01560000000001</v>
      </c>
      <c r="K19" s="129">
        <f t="shared" si="1"/>
        <v>114.01560000000001</v>
      </c>
      <c r="L19" s="129">
        <f t="shared" si="1"/>
        <v>114.01560000000001</v>
      </c>
      <c r="M19" s="129">
        <f t="shared" si="1"/>
        <v>114.01560000000001</v>
      </c>
      <c r="N19" s="129">
        <f t="shared" si="1"/>
        <v>114.01560000000001</v>
      </c>
      <c r="O19" s="129">
        <f t="shared" si="1"/>
        <v>114.01560000000001</v>
      </c>
      <c r="P19" s="68"/>
      <c r="Q19" s="67">
        <f>SUM($C19:P19)</f>
        <v>1490.7535999999998</v>
      </c>
      <c r="R19">
        <v>1</v>
      </c>
      <c r="S19" t="s">
        <v>646</v>
      </c>
      <c r="T19" t="s">
        <v>646</v>
      </c>
      <c r="U19" t="s">
        <v>3</v>
      </c>
      <c r="W19">
        <v>1</v>
      </c>
    </row>
    <row r="20" spans="2:23" outlineLevel="1" x14ac:dyDescent="0.3">
      <c r="B20" t="s">
        <v>1000</v>
      </c>
      <c r="C20" t="s">
        <v>1240</v>
      </c>
      <c r="D20" s="68">
        <v>4.29</v>
      </c>
      <c r="E20" s="68">
        <v>4.1100000000000003</v>
      </c>
      <c r="F20" s="68">
        <v>9.66</v>
      </c>
      <c r="G20" s="68">
        <v>4.18</v>
      </c>
      <c r="H20" s="68">
        <v>11.16</v>
      </c>
      <c r="I20" s="68">
        <v>5.37</v>
      </c>
      <c r="J20" s="129">
        <f t="shared" si="1"/>
        <v>5.4774000000000003</v>
      </c>
      <c r="K20" s="129">
        <f t="shared" si="1"/>
        <v>5.4774000000000003</v>
      </c>
      <c r="L20" s="129">
        <f t="shared" si="1"/>
        <v>5.4774000000000003</v>
      </c>
      <c r="M20" s="129">
        <f t="shared" si="1"/>
        <v>5.4774000000000003</v>
      </c>
      <c r="N20" s="129">
        <f t="shared" si="1"/>
        <v>5.4774000000000003</v>
      </c>
      <c r="O20" s="129">
        <f t="shared" si="1"/>
        <v>5.4774000000000003</v>
      </c>
      <c r="P20" s="68"/>
      <c r="Q20" s="67">
        <f>SUM($C20:P20)</f>
        <v>71.634400000000014</v>
      </c>
      <c r="R20">
        <v>1</v>
      </c>
      <c r="S20" t="s">
        <v>646</v>
      </c>
      <c r="T20" t="s">
        <v>646</v>
      </c>
      <c r="U20" t="s">
        <v>3</v>
      </c>
      <c r="W20">
        <v>1</v>
      </c>
    </row>
    <row r="21" spans="2:23" outlineLevel="1" x14ac:dyDescent="0.3">
      <c r="B21" t="s">
        <v>1241</v>
      </c>
      <c r="C21" t="s">
        <v>1242</v>
      </c>
      <c r="D21" s="68">
        <v>81.2</v>
      </c>
      <c r="E21" s="68">
        <v>77.7</v>
      </c>
      <c r="F21" s="68">
        <v>182.7</v>
      </c>
      <c r="G21" s="68">
        <v>79.010000000000005</v>
      </c>
      <c r="H21" s="68">
        <v>211.1</v>
      </c>
      <c r="I21" s="68">
        <v>101.62</v>
      </c>
      <c r="J21" s="129">
        <f t="shared" si="1"/>
        <v>103.6524</v>
      </c>
      <c r="K21" s="129">
        <f t="shared" si="1"/>
        <v>103.6524</v>
      </c>
      <c r="L21" s="129">
        <f t="shared" si="1"/>
        <v>103.6524</v>
      </c>
      <c r="M21" s="129">
        <f t="shared" si="1"/>
        <v>103.6524</v>
      </c>
      <c r="N21" s="129">
        <f t="shared" si="1"/>
        <v>103.6524</v>
      </c>
      <c r="O21" s="129">
        <f t="shared" si="1"/>
        <v>103.6524</v>
      </c>
      <c r="P21" s="68"/>
      <c r="Q21" s="67">
        <f>SUM($C21:P21)</f>
        <v>1355.2443999999998</v>
      </c>
      <c r="R21">
        <v>1</v>
      </c>
      <c r="S21" t="s">
        <v>646</v>
      </c>
      <c r="T21" t="s">
        <v>646</v>
      </c>
      <c r="U21" t="s">
        <v>3</v>
      </c>
      <c r="W21">
        <v>1</v>
      </c>
    </row>
    <row r="22" spans="2:23" x14ac:dyDescent="0.3">
      <c r="B22" s="101" t="s">
        <v>1092</v>
      </c>
      <c r="C22" s="1" t="s">
        <v>1093</v>
      </c>
      <c r="D22" s="67">
        <f t="shared" ref="D22:Q22" si="2">SUM(D10:D21)</f>
        <v>1533.87</v>
      </c>
      <c r="E22" s="67">
        <f t="shared" si="2"/>
        <v>1472.3</v>
      </c>
      <c r="F22" s="67">
        <f t="shared" si="2"/>
        <v>3319.4</v>
      </c>
      <c r="G22" s="67">
        <f t="shared" si="2"/>
        <v>1758.57</v>
      </c>
      <c r="H22" s="67">
        <f t="shared" si="2"/>
        <v>2622.4500000000003</v>
      </c>
      <c r="I22" s="67">
        <f t="shared" si="2"/>
        <v>1760.54</v>
      </c>
      <c r="J22" s="131">
        <f t="shared" si="1"/>
        <v>1795.7508</v>
      </c>
      <c r="K22" s="131">
        <f t="shared" si="1"/>
        <v>1795.7508</v>
      </c>
      <c r="L22" s="131">
        <f t="shared" si="1"/>
        <v>1795.7508</v>
      </c>
      <c r="M22" s="131">
        <f t="shared" si="1"/>
        <v>1795.7508</v>
      </c>
      <c r="N22" s="131">
        <f t="shared" si="1"/>
        <v>1795.7508</v>
      </c>
      <c r="O22" s="131">
        <f t="shared" si="1"/>
        <v>1795.7508</v>
      </c>
      <c r="P22" s="67">
        <f t="shared" si="2"/>
        <v>0</v>
      </c>
      <c r="Q22" s="67">
        <f t="shared" si="2"/>
        <v>23241.6348</v>
      </c>
    </row>
    <row r="24" spans="2:23" x14ac:dyDescent="0.3">
      <c r="B24" s="1" t="s">
        <v>1109</v>
      </c>
      <c r="C24" s="57" t="s">
        <v>1686</v>
      </c>
      <c r="D24" s="57" t="s">
        <v>1096</v>
      </c>
      <c r="E24" s="57" t="s">
        <v>1097</v>
      </c>
      <c r="F24" s="57" t="s">
        <v>1098</v>
      </c>
      <c r="G24" s="57" t="s">
        <v>1099</v>
      </c>
      <c r="H24" s="57" t="s">
        <v>1100</v>
      </c>
      <c r="I24" s="57" t="s">
        <v>1101</v>
      </c>
      <c r="J24" s="57" t="s">
        <v>1102</v>
      </c>
      <c r="K24" s="57" t="s">
        <v>1103</v>
      </c>
      <c r="L24" s="57" t="s">
        <v>1104</v>
      </c>
      <c r="M24" s="57" t="s">
        <v>1105</v>
      </c>
      <c r="N24" s="57" t="s">
        <v>1106</v>
      </c>
      <c r="O24" s="57" t="s">
        <v>1107</v>
      </c>
      <c r="P24" s="57" t="s">
        <v>1108</v>
      </c>
      <c r="Q24" s="57" t="s">
        <v>218</v>
      </c>
      <c r="R24" t="s">
        <v>7</v>
      </c>
      <c r="S24" t="s">
        <v>637</v>
      </c>
      <c r="T24" t="s">
        <v>795</v>
      </c>
      <c r="U24" t="s">
        <v>220</v>
      </c>
      <c r="V24" t="s">
        <v>29</v>
      </c>
      <c r="W24" t="s">
        <v>1688</v>
      </c>
    </row>
    <row r="25" spans="2:23" x14ac:dyDescent="0.3">
      <c r="B25" t="s">
        <v>1026</v>
      </c>
      <c r="C25" t="s">
        <v>892</v>
      </c>
      <c r="D25" s="68">
        <v>151.19999999999999</v>
      </c>
      <c r="E25" s="68">
        <v>144</v>
      </c>
      <c r="F25" s="68">
        <v>165.6</v>
      </c>
      <c r="G25" s="68">
        <v>158.4</v>
      </c>
      <c r="H25" s="68">
        <v>151.19999999999999</v>
      </c>
      <c r="I25" s="68">
        <v>173.4</v>
      </c>
      <c r="J25" s="129">
        <f t="shared" ref="J25:O27" si="3">$I25</f>
        <v>173.4</v>
      </c>
      <c r="K25" s="129">
        <f t="shared" si="3"/>
        <v>173.4</v>
      </c>
      <c r="L25" s="129">
        <f t="shared" si="3"/>
        <v>173.4</v>
      </c>
      <c r="M25" s="129">
        <f t="shared" si="3"/>
        <v>173.4</v>
      </c>
      <c r="N25" s="129">
        <f t="shared" si="3"/>
        <v>173.4</v>
      </c>
      <c r="O25" s="129">
        <f t="shared" si="3"/>
        <v>173.4</v>
      </c>
      <c r="P25" s="68"/>
      <c r="Q25" s="67">
        <f>SUM($C25:P25)</f>
        <v>1984.2000000000003</v>
      </c>
      <c r="R25">
        <v>2</v>
      </c>
      <c r="S25" t="s">
        <v>646</v>
      </c>
      <c r="T25" t="s">
        <v>646</v>
      </c>
      <c r="U25" t="s">
        <v>3</v>
      </c>
      <c r="W25">
        <v>1</v>
      </c>
    </row>
    <row r="26" spans="2:23" x14ac:dyDescent="0.3">
      <c r="B26" t="s">
        <v>1027</v>
      </c>
      <c r="C26" t="s">
        <v>892</v>
      </c>
      <c r="D26" s="68">
        <v>156</v>
      </c>
      <c r="E26" s="68">
        <v>156</v>
      </c>
      <c r="F26" s="68">
        <v>156</v>
      </c>
      <c r="G26" s="68">
        <v>156</v>
      </c>
      <c r="H26" s="68">
        <v>156</v>
      </c>
      <c r="I26" s="68">
        <v>171</v>
      </c>
      <c r="J26" s="129">
        <f t="shared" si="3"/>
        <v>171</v>
      </c>
      <c r="K26" s="129">
        <f t="shared" si="3"/>
        <v>171</v>
      </c>
      <c r="L26" s="129">
        <f t="shared" si="3"/>
        <v>171</v>
      </c>
      <c r="M26" s="129">
        <f t="shared" si="3"/>
        <v>171</v>
      </c>
      <c r="N26" s="129">
        <f t="shared" si="3"/>
        <v>171</v>
      </c>
      <c r="O26" s="129">
        <f t="shared" si="3"/>
        <v>171</v>
      </c>
      <c r="P26" s="68"/>
      <c r="Q26" s="67">
        <f>SUM($C26:P26)</f>
        <v>1977</v>
      </c>
      <c r="R26">
        <v>2</v>
      </c>
      <c r="S26" t="s">
        <v>646</v>
      </c>
      <c r="T26" t="s">
        <v>646</v>
      </c>
      <c r="U26" t="s">
        <v>3</v>
      </c>
      <c r="W26">
        <v>1</v>
      </c>
    </row>
    <row r="27" spans="2:23" x14ac:dyDescent="0.3">
      <c r="B27" t="s">
        <v>1032</v>
      </c>
      <c r="C27" t="s">
        <v>892</v>
      </c>
      <c r="D27" s="68"/>
      <c r="E27" s="68"/>
      <c r="F27" s="68"/>
      <c r="G27" s="68"/>
      <c r="H27" s="68"/>
      <c r="I27" s="68">
        <v>15</v>
      </c>
      <c r="J27" s="129">
        <f t="shared" si="3"/>
        <v>15</v>
      </c>
      <c r="K27" s="129">
        <f t="shared" si="3"/>
        <v>15</v>
      </c>
      <c r="L27" s="129">
        <f t="shared" si="3"/>
        <v>15</v>
      </c>
      <c r="M27" s="129">
        <f t="shared" si="3"/>
        <v>15</v>
      </c>
      <c r="N27" s="129">
        <f t="shared" si="3"/>
        <v>15</v>
      </c>
      <c r="O27" s="129">
        <f t="shared" si="3"/>
        <v>15</v>
      </c>
      <c r="P27" s="68"/>
      <c r="Q27" s="67">
        <f>SUM($C27:P27)</f>
        <v>105</v>
      </c>
      <c r="R27">
        <v>2</v>
      </c>
      <c r="S27" t="s">
        <v>646</v>
      </c>
      <c r="T27" t="s">
        <v>646</v>
      </c>
      <c r="U27" t="s">
        <v>3</v>
      </c>
      <c r="W27">
        <v>1</v>
      </c>
    </row>
    <row r="28" spans="2:23" x14ac:dyDescent="0.3">
      <c r="B28" s="101" t="s">
        <v>1110</v>
      </c>
      <c r="D28" s="68"/>
      <c r="E28" s="68"/>
      <c r="F28" s="68"/>
      <c r="G28" s="68"/>
      <c r="H28" s="68"/>
      <c r="I28" s="68"/>
      <c r="J28" s="68"/>
      <c r="K28" s="68"/>
      <c r="L28" s="68"/>
      <c r="M28" s="68"/>
      <c r="N28" s="68"/>
      <c r="O28" s="68"/>
      <c r="P28" s="68"/>
      <c r="Q28" s="103">
        <v>1984.2000000000003</v>
      </c>
      <c r="R28">
        <v>2</v>
      </c>
      <c r="S28" t="s">
        <v>646</v>
      </c>
      <c r="T28" t="s">
        <v>646</v>
      </c>
    </row>
    <row r="29" spans="2:23" outlineLevel="1" x14ac:dyDescent="0.3">
      <c r="B29" t="s">
        <v>684</v>
      </c>
      <c r="C29" t="s">
        <v>1014</v>
      </c>
      <c r="D29" s="68">
        <v>5826</v>
      </c>
      <c r="E29" s="68">
        <v>5826</v>
      </c>
      <c r="F29" s="68">
        <v>5826</v>
      </c>
      <c r="G29" s="68">
        <v>5826</v>
      </c>
      <c r="H29" s="68">
        <v>5826</v>
      </c>
      <c r="I29" s="68">
        <v>5826</v>
      </c>
      <c r="J29" s="129">
        <f t="shared" ref="J29:O41" si="4">$I29*1.02</f>
        <v>5942.52</v>
      </c>
      <c r="K29" s="129">
        <f t="shared" si="4"/>
        <v>5942.52</v>
      </c>
      <c r="L29" s="129">
        <f t="shared" si="4"/>
        <v>5942.52</v>
      </c>
      <c r="M29" s="129">
        <f t="shared" si="4"/>
        <v>5942.52</v>
      </c>
      <c r="N29" s="129">
        <f t="shared" si="4"/>
        <v>5942.52</v>
      </c>
      <c r="O29" s="129">
        <f t="shared" si="4"/>
        <v>5942.52</v>
      </c>
      <c r="P29" s="68"/>
      <c r="Q29" s="67">
        <f>SUM($C29:P29)</f>
        <v>70611.120000000024</v>
      </c>
      <c r="R29">
        <v>2</v>
      </c>
      <c r="S29" t="s">
        <v>646</v>
      </c>
      <c r="T29" t="s">
        <v>646</v>
      </c>
      <c r="U29" t="s">
        <v>3</v>
      </c>
      <c r="W29">
        <v>1</v>
      </c>
    </row>
    <row r="30" spans="2:23" outlineLevel="1" x14ac:dyDescent="0.3">
      <c r="B30" t="s">
        <v>1015</v>
      </c>
      <c r="C30" t="s">
        <v>1016</v>
      </c>
      <c r="D30" s="68">
        <v>60</v>
      </c>
      <c r="E30" s="68"/>
      <c r="F30" s="68">
        <v>75</v>
      </c>
      <c r="G30" s="68">
        <v>75</v>
      </c>
      <c r="H30" s="68">
        <v>75</v>
      </c>
      <c r="I30" s="68">
        <v>75</v>
      </c>
      <c r="J30" s="129"/>
      <c r="K30" s="129"/>
      <c r="L30" s="129"/>
      <c r="M30" s="129"/>
      <c r="N30" s="129"/>
      <c r="O30" s="129"/>
      <c r="P30" s="68"/>
      <c r="Q30" s="67">
        <f>SUM($C30:P30)</f>
        <v>360</v>
      </c>
      <c r="R30">
        <v>2</v>
      </c>
      <c r="S30" t="s">
        <v>646</v>
      </c>
      <c r="T30" t="s">
        <v>646</v>
      </c>
      <c r="U30" t="s">
        <v>3</v>
      </c>
      <c r="W30">
        <v>1</v>
      </c>
    </row>
    <row r="31" spans="2:23" outlineLevel="1" x14ac:dyDescent="0.3">
      <c r="B31" t="s">
        <v>686</v>
      </c>
      <c r="C31" t="s">
        <v>1031</v>
      </c>
      <c r="D31" s="68"/>
      <c r="E31" s="68"/>
      <c r="F31" s="68"/>
      <c r="G31" s="68"/>
      <c r="H31" s="68"/>
      <c r="I31" s="68">
        <v>560.25</v>
      </c>
      <c r="J31" s="129">
        <f t="shared" si="4"/>
        <v>571.45500000000004</v>
      </c>
      <c r="K31" s="129">
        <f t="shared" si="4"/>
        <v>571.45500000000004</v>
      </c>
      <c r="L31" s="129">
        <f t="shared" si="4"/>
        <v>571.45500000000004</v>
      </c>
      <c r="M31" s="129">
        <f t="shared" si="4"/>
        <v>571.45500000000004</v>
      </c>
      <c r="N31" s="129">
        <f t="shared" si="4"/>
        <v>571.45500000000004</v>
      </c>
      <c r="O31" s="129">
        <f t="shared" si="4"/>
        <v>571.45500000000004</v>
      </c>
      <c r="P31" s="68"/>
      <c r="Q31" s="67">
        <f>SUM($C31:P31)</f>
        <v>3988.9799999999996</v>
      </c>
      <c r="R31">
        <v>2</v>
      </c>
      <c r="S31" t="s">
        <v>646</v>
      </c>
      <c r="T31" t="s">
        <v>646</v>
      </c>
      <c r="U31" t="s">
        <v>3</v>
      </c>
      <c r="W31">
        <v>1</v>
      </c>
    </row>
    <row r="32" spans="2:23" outlineLevel="1" x14ac:dyDescent="0.3">
      <c r="B32" t="s">
        <v>994</v>
      </c>
      <c r="C32" t="s">
        <v>1232</v>
      </c>
      <c r="D32" s="68"/>
      <c r="E32" s="68"/>
      <c r="F32" s="68"/>
      <c r="G32" s="68">
        <v>886.84999999999991</v>
      </c>
      <c r="H32" s="68">
        <v>886.84999999999991</v>
      </c>
      <c r="I32" s="68">
        <v>886.84999999999991</v>
      </c>
      <c r="J32" s="129">
        <f t="shared" si="4"/>
        <v>904.58699999999988</v>
      </c>
      <c r="K32" s="129">
        <f t="shared" si="4"/>
        <v>904.58699999999988</v>
      </c>
      <c r="L32" s="129">
        <f t="shared" si="4"/>
        <v>904.58699999999988</v>
      </c>
      <c r="M32" s="129">
        <f t="shared" si="4"/>
        <v>904.58699999999988</v>
      </c>
      <c r="N32" s="129">
        <f t="shared" si="4"/>
        <v>904.58699999999988</v>
      </c>
      <c r="O32" s="129">
        <f t="shared" si="4"/>
        <v>904.58699999999988</v>
      </c>
      <c r="P32" s="68"/>
      <c r="Q32" s="67">
        <f>SUM($C32:P32)</f>
        <v>8088.0719999999974</v>
      </c>
      <c r="R32">
        <v>2</v>
      </c>
      <c r="S32" t="s">
        <v>646</v>
      </c>
      <c r="T32" t="s">
        <v>646</v>
      </c>
      <c r="U32" t="s">
        <v>3</v>
      </c>
      <c r="W32">
        <v>1</v>
      </c>
    </row>
    <row r="33" spans="2:23" outlineLevel="1" x14ac:dyDescent="0.3">
      <c r="B33" t="s">
        <v>1020</v>
      </c>
      <c r="C33" t="s">
        <v>1234</v>
      </c>
      <c r="D33" s="68">
        <v>466.08</v>
      </c>
      <c r="E33" s="68">
        <v>466.08</v>
      </c>
      <c r="F33" s="68">
        <v>466.08</v>
      </c>
      <c r="G33" s="68">
        <v>466.08</v>
      </c>
      <c r="H33" s="68">
        <v>466.08</v>
      </c>
      <c r="I33" s="68">
        <v>510.9</v>
      </c>
      <c r="J33" s="129">
        <f t="shared" si="4"/>
        <v>521.11799999999994</v>
      </c>
      <c r="K33" s="129">
        <f t="shared" si="4"/>
        <v>521.11799999999994</v>
      </c>
      <c r="L33" s="129">
        <f t="shared" si="4"/>
        <v>521.11799999999994</v>
      </c>
      <c r="M33" s="129">
        <f t="shared" si="4"/>
        <v>521.11799999999994</v>
      </c>
      <c r="N33" s="129">
        <f t="shared" si="4"/>
        <v>521.11799999999994</v>
      </c>
      <c r="O33" s="129">
        <f t="shared" si="4"/>
        <v>521.11799999999994</v>
      </c>
      <c r="P33" s="68"/>
      <c r="Q33" s="67">
        <f>SUM($C33:P33)</f>
        <v>5968.0080000000016</v>
      </c>
      <c r="R33">
        <v>2</v>
      </c>
      <c r="S33" t="s">
        <v>646</v>
      </c>
      <c r="T33" t="s">
        <v>646</v>
      </c>
      <c r="U33" t="s">
        <v>3</v>
      </c>
      <c r="W33">
        <v>1</v>
      </c>
    </row>
    <row r="34" spans="2:23" outlineLevel="1" x14ac:dyDescent="0.3">
      <c r="B34" t="s">
        <v>1235</v>
      </c>
      <c r="C34" t="s">
        <v>1236</v>
      </c>
      <c r="D34" s="68">
        <v>87.39</v>
      </c>
      <c r="E34" s="68">
        <v>87.39</v>
      </c>
      <c r="F34" s="68"/>
      <c r="G34" s="68"/>
      <c r="H34" s="68"/>
      <c r="I34" s="68"/>
      <c r="J34" s="129">
        <f t="shared" si="4"/>
        <v>0</v>
      </c>
      <c r="K34" s="129">
        <f t="shared" si="4"/>
        <v>0</v>
      </c>
      <c r="L34" s="129">
        <f t="shared" si="4"/>
        <v>0</v>
      </c>
      <c r="M34" s="129">
        <f t="shared" si="4"/>
        <v>0</v>
      </c>
      <c r="N34" s="129">
        <f t="shared" si="4"/>
        <v>0</v>
      </c>
      <c r="O34" s="129">
        <f t="shared" si="4"/>
        <v>0</v>
      </c>
      <c r="P34" s="68"/>
      <c r="Q34" s="67">
        <f>SUM($C34:P34)</f>
        <v>174.78</v>
      </c>
      <c r="R34">
        <v>2</v>
      </c>
      <c r="S34" t="s">
        <v>646</v>
      </c>
      <c r="T34" t="s">
        <v>646</v>
      </c>
      <c r="U34" t="s">
        <v>3</v>
      </c>
      <c r="W34">
        <v>1</v>
      </c>
    </row>
    <row r="35" spans="2:23" outlineLevel="1" x14ac:dyDescent="0.3">
      <c r="B35" t="s">
        <v>1050</v>
      </c>
      <c r="C35" t="s">
        <v>1236</v>
      </c>
      <c r="D35" s="68"/>
      <c r="E35" s="68"/>
      <c r="F35" s="68">
        <v>87.39</v>
      </c>
      <c r="G35" s="68">
        <v>87.39</v>
      </c>
      <c r="H35" s="68">
        <v>87.39</v>
      </c>
      <c r="I35" s="68">
        <v>87.39</v>
      </c>
      <c r="J35" s="129">
        <f t="shared" si="4"/>
        <v>89.137799999999999</v>
      </c>
      <c r="K35" s="129">
        <f t="shared" si="4"/>
        <v>89.137799999999999</v>
      </c>
      <c r="L35" s="129">
        <f t="shared" si="4"/>
        <v>89.137799999999999</v>
      </c>
      <c r="M35" s="129">
        <f t="shared" si="4"/>
        <v>89.137799999999999</v>
      </c>
      <c r="N35" s="129">
        <f t="shared" si="4"/>
        <v>89.137799999999999</v>
      </c>
      <c r="O35" s="129">
        <f t="shared" si="4"/>
        <v>89.137799999999999</v>
      </c>
      <c r="P35" s="68"/>
      <c r="Q35" s="67">
        <f>SUM($C35:P35)</f>
        <v>884.38679999999988</v>
      </c>
      <c r="R35">
        <v>2</v>
      </c>
      <c r="S35" t="s">
        <v>646</v>
      </c>
      <c r="T35" t="s">
        <v>646</v>
      </c>
      <c r="U35" t="s">
        <v>3</v>
      </c>
      <c r="W35">
        <v>1</v>
      </c>
    </row>
    <row r="36" spans="2:23" outlineLevel="1" x14ac:dyDescent="0.3">
      <c r="B36" t="s">
        <v>996</v>
      </c>
      <c r="C36" t="s">
        <v>1237</v>
      </c>
      <c r="D36" s="68">
        <v>365.9</v>
      </c>
      <c r="E36" s="68">
        <v>365.9</v>
      </c>
      <c r="F36" s="68">
        <v>365.9</v>
      </c>
      <c r="G36" s="68">
        <v>365.9</v>
      </c>
      <c r="H36" s="68">
        <v>365.9</v>
      </c>
      <c r="I36" s="68">
        <v>365.9</v>
      </c>
      <c r="J36" s="129">
        <f t="shared" si="4"/>
        <v>373.21799999999996</v>
      </c>
      <c r="K36" s="129">
        <f t="shared" si="4"/>
        <v>373.21799999999996</v>
      </c>
      <c r="L36" s="129">
        <f t="shared" si="4"/>
        <v>373.21799999999996</v>
      </c>
      <c r="M36" s="129">
        <f t="shared" si="4"/>
        <v>373.21799999999996</v>
      </c>
      <c r="N36" s="129">
        <f t="shared" si="4"/>
        <v>373.21799999999996</v>
      </c>
      <c r="O36" s="129">
        <f t="shared" si="4"/>
        <v>373.21799999999996</v>
      </c>
      <c r="P36" s="68"/>
      <c r="Q36" s="67">
        <f>SUM($C36:P36)</f>
        <v>4434.7079999999996</v>
      </c>
      <c r="R36">
        <v>2</v>
      </c>
      <c r="S36" t="s">
        <v>646</v>
      </c>
      <c r="T36" t="s">
        <v>646</v>
      </c>
      <c r="U36" t="s">
        <v>3</v>
      </c>
      <c r="W36">
        <v>1</v>
      </c>
    </row>
    <row r="37" spans="2:23" outlineLevel="1" x14ac:dyDescent="0.3">
      <c r="B37" t="s">
        <v>997</v>
      </c>
      <c r="C37" t="s">
        <v>1238</v>
      </c>
      <c r="D37" s="68">
        <v>26.24</v>
      </c>
      <c r="E37" s="68">
        <v>26.24</v>
      </c>
      <c r="F37" s="68">
        <v>26.24</v>
      </c>
      <c r="G37" s="68">
        <v>26.24</v>
      </c>
      <c r="H37" s="68">
        <v>26.24</v>
      </c>
      <c r="I37" s="68">
        <v>26.24</v>
      </c>
      <c r="J37" s="129">
        <f t="shared" si="4"/>
        <v>26.764799999999997</v>
      </c>
      <c r="K37" s="129">
        <f t="shared" si="4"/>
        <v>26.764799999999997</v>
      </c>
      <c r="L37" s="129">
        <f t="shared" si="4"/>
        <v>26.764799999999997</v>
      </c>
      <c r="M37" s="129">
        <f t="shared" si="4"/>
        <v>26.764799999999997</v>
      </c>
      <c r="N37" s="129">
        <f t="shared" si="4"/>
        <v>26.764799999999997</v>
      </c>
      <c r="O37" s="129">
        <f t="shared" si="4"/>
        <v>26.764799999999997</v>
      </c>
      <c r="P37" s="68"/>
      <c r="Q37" s="67">
        <f>SUM($C37:P37)</f>
        <v>318.02879999999999</v>
      </c>
      <c r="R37">
        <v>2</v>
      </c>
      <c r="S37" t="s">
        <v>646</v>
      </c>
      <c r="T37" t="s">
        <v>646</v>
      </c>
      <c r="U37" t="s">
        <v>3</v>
      </c>
      <c r="W37">
        <v>1</v>
      </c>
    </row>
    <row r="38" spans="2:23" outlineLevel="1" x14ac:dyDescent="0.3">
      <c r="B38" t="s">
        <v>998</v>
      </c>
      <c r="C38" t="s">
        <v>1243</v>
      </c>
      <c r="D38" s="68">
        <v>131.19999999999999</v>
      </c>
      <c r="E38" s="68">
        <v>131.19999999999999</v>
      </c>
      <c r="F38" s="68">
        <v>131.19999999999999</v>
      </c>
      <c r="G38" s="68">
        <v>131.19999999999999</v>
      </c>
      <c r="H38" s="68">
        <v>131.19999999999999</v>
      </c>
      <c r="I38" s="68">
        <v>131.19999999999999</v>
      </c>
      <c r="J38" s="129">
        <f t="shared" si="4"/>
        <v>133.82399999999998</v>
      </c>
      <c r="K38" s="129">
        <f t="shared" si="4"/>
        <v>133.82399999999998</v>
      </c>
      <c r="L38" s="129">
        <f t="shared" si="4"/>
        <v>133.82399999999998</v>
      </c>
      <c r="M38" s="129">
        <f t="shared" si="4"/>
        <v>133.82399999999998</v>
      </c>
      <c r="N38" s="129">
        <f t="shared" si="4"/>
        <v>133.82399999999998</v>
      </c>
      <c r="O38" s="129">
        <f t="shared" si="4"/>
        <v>133.82399999999998</v>
      </c>
      <c r="P38" s="68"/>
      <c r="Q38" s="67">
        <f>SUM($C38:P38)</f>
        <v>1590.1440000000002</v>
      </c>
      <c r="R38">
        <v>2</v>
      </c>
      <c r="S38" t="s">
        <v>646</v>
      </c>
      <c r="T38" t="s">
        <v>646</v>
      </c>
      <c r="U38" t="s">
        <v>3</v>
      </c>
      <c r="W38">
        <v>1</v>
      </c>
    </row>
    <row r="39" spans="2:23" outlineLevel="1" x14ac:dyDescent="0.3">
      <c r="B39" t="s">
        <v>1000</v>
      </c>
      <c r="C39" t="s">
        <v>1240</v>
      </c>
      <c r="D39" s="68">
        <v>17.98</v>
      </c>
      <c r="E39" s="68">
        <v>17.98</v>
      </c>
      <c r="F39" s="68">
        <v>17.98</v>
      </c>
      <c r="G39" s="68">
        <v>17.98</v>
      </c>
      <c r="H39" s="68">
        <v>17.98</v>
      </c>
      <c r="I39" s="68">
        <v>17.98</v>
      </c>
      <c r="J39" s="129">
        <f t="shared" si="4"/>
        <v>18.339600000000001</v>
      </c>
      <c r="K39" s="129">
        <f t="shared" si="4"/>
        <v>18.339600000000001</v>
      </c>
      <c r="L39" s="129">
        <f t="shared" si="4"/>
        <v>18.339600000000001</v>
      </c>
      <c r="M39" s="129">
        <f t="shared" si="4"/>
        <v>18.339600000000001</v>
      </c>
      <c r="N39" s="129">
        <f t="shared" si="4"/>
        <v>18.339600000000001</v>
      </c>
      <c r="O39" s="129">
        <f t="shared" si="4"/>
        <v>18.339600000000001</v>
      </c>
      <c r="P39" s="68"/>
      <c r="Q39" s="67">
        <f>SUM($C39:P39)</f>
        <v>217.91759999999996</v>
      </c>
      <c r="R39">
        <v>2</v>
      </c>
      <c r="S39" t="s">
        <v>646</v>
      </c>
      <c r="T39" t="s">
        <v>646</v>
      </c>
      <c r="U39" t="s">
        <v>3</v>
      </c>
      <c r="W39">
        <v>1</v>
      </c>
    </row>
    <row r="40" spans="2:23" outlineLevel="1" x14ac:dyDescent="0.3">
      <c r="B40" t="s">
        <v>1241</v>
      </c>
      <c r="C40" t="s">
        <v>1242</v>
      </c>
      <c r="D40" s="68">
        <v>340.15</v>
      </c>
      <c r="E40" s="68">
        <v>340.15</v>
      </c>
      <c r="F40" s="68">
        <v>340.15</v>
      </c>
      <c r="G40" s="68">
        <v>340.15</v>
      </c>
      <c r="H40" s="68">
        <v>340.15</v>
      </c>
      <c r="I40" s="68">
        <v>340.15</v>
      </c>
      <c r="J40" s="129">
        <f t="shared" si="4"/>
        <v>346.95299999999997</v>
      </c>
      <c r="K40" s="129">
        <f t="shared" si="4"/>
        <v>346.95299999999997</v>
      </c>
      <c r="L40" s="129">
        <f t="shared" si="4"/>
        <v>346.95299999999997</v>
      </c>
      <c r="M40" s="129">
        <f t="shared" si="4"/>
        <v>346.95299999999997</v>
      </c>
      <c r="N40" s="129">
        <f t="shared" si="4"/>
        <v>346.95299999999997</v>
      </c>
      <c r="O40" s="129">
        <f t="shared" si="4"/>
        <v>346.95299999999997</v>
      </c>
      <c r="P40" s="68"/>
      <c r="Q40" s="67">
        <f>SUM($C40:P40)</f>
        <v>4122.6180000000004</v>
      </c>
      <c r="R40">
        <v>2</v>
      </c>
      <c r="S40" t="s">
        <v>646</v>
      </c>
      <c r="T40" t="s">
        <v>646</v>
      </c>
      <c r="U40" t="s">
        <v>3</v>
      </c>
      <c r="W40">
        <v>1</v>
      </c>
    </row>
    <row r="41" spans="2:23" x14ac:dyDescent="0.3">
      <c r="B41" s="101" t="s">
        <v>1111</v>
      </c>
      <c r="C41" s="1" t="s">
        <v>1093</v>
      </c>
      <c r="D41" s="67">
        <f t="shared" ref="D41:Q41" si="5">SUM(D29:D40)</f>
        <v>7320.9399999999987</v>
      </c>
      <c r="E41" s="67">
        <f t="shared" si="5"/>
        <v>7260.9399999999987</v>
      </c>
      <c r="F41" s="67">
        <f t="shared" si="5"/>
        <v>7335.9399999999987</v>
      </c>
      <c r="G41" s="67">
        <f t="shared" si="5"/>
        <v>8222.7899999999991</v>
      </c>
      <c r="H41" s="67">
        <f t="shared" si="5"/>
        <v>8222.7899999999991</v>
      </c>
      <c r="I41" s="67">
        <f t="shared" si="5"/>
        <v>8827.86</v>
      </c>
      <c r="J41" s="131">
        <f t="shared" si="4"/>
        <v>9004.4171999999999</v>
      </c>
      <c r="K41" s="131">
        <f t="shared" si="4"/>
        <v>9004.4171999999999</v>
      </c>
      <c r="L41" s="131">
        <f t="shared" si="4"/>
        <v>9004.4171999999999</v>
      </c>
      <c r="M41" s="131">
        <f t="shared" si="4"/>
        <v>9004.4171999999999</v>
      </c>
      <c r="N41" s="131">
        <f t="shared" si="4"/>
        <v>9004.4171999999999</v>
      </c>
      <c r="O41" s="131">
        <f t="shared" si="4"/>
        <v>9004.4171999999999</v>
      </c>
      <c r="P41" s="67">
        <f t="shared" si="5"/>
        <v>0</v>
      </c>
      <c r="Q41" s="67">
        <f t="shared" si="5"/>
        <v>100758.76320000002</v>
      </c>
    </row>
    <row r="43" spans="2:23" x14ac:dyDescent="0.3">
      <c r="B43" s="1" t="s">
        <v>1113</v>
      </c>
      <c r="C43" s="57" t="s">
        <v>1686</v>
      </c>
      <c r="D43" s="57" t="s">
        <v>1096</v>
      </c>
      <c r="E43" s="57" t="s">
        <v>1097</v>
      </c>
      <c r="F43" s="57" t="s">
        <v>1098</v>
      </c>
      <c r="G43" s="57" t="s">
        <v>1099</v>
      </c>
      <c r="H43" s="57" t="s">
        <v>1100</v>
      </c>
      <c r="I43" s="57" t="s">
        <v>1101</v>
      </c>
      <c r="J43" s="57" t="s">
        <v>1102</v>
      </c>
      <c r="K43" s="57" t="s">
        <v>1103</v>
      </c>
      <c r="L43" s="57" t="s">
        <v>1104</v>
      </c>
      <c r="M43" s="57" t="s">
        <v>1105</v>
      </c>
      <c r="N43" s="57" t="s">
        <v>1106</v>
      </c>
      <c r="O43" s="57" t="s">
        <v>1107</v>
      </c>
      <c r="P43" s="57" t="s">
        <v>1108</v>
      </c>
      <c r="Q43" s="57" t="s">
        <v>218</v>
      </c>
      <c r="R43" t="s">
        <v>7</v>
      </c>
      <c r="S43" t="s">
        <v>637</v>
      </c>
      <c r="T43" t="s">
        <v>795</v>
      </c>
      <c r="U43" t="s">
        <v>220</v>
      </c>
      <c r="V43" t="s">
        <v>29</v>
      </c>
      <c r="W43" t="s">
        <v>1688</v>
      </c>
    </row>
    <row r="44" spans="2:23" x14ac:dyDescent="0.3">
      <c r="B44" t="s">
        <v>1026</v>
      </c>
      <c r="C44" t="s">
        <v>892</v>
      </c>
      <c r="D44" s="68">
        <v>84</v>
      </c>
      <c r="E44" s="68">
        <v>80</v>
      </c>
      <c r="F44" s="68">
        <v>92</v>
      </c>
      <c r="G44" s="68">
        <v>91</v>
      </c>
      <c r="H44" s="68">
        <v>84</v>
      </c>
      <c r="I44" s="68">
        <v>93</v>
      </c>
      <c r="J44" s="129">
        <f t="shared" ref="J44:O47" si="6">$I44</f>
        <v>93</v>
      </c>
      <c r="K44" s="129">
        <f t="shared" si="6"/>
        <v>93</v>
      </c>
      <c r="L44" s="129">
        <f t="shared" si="6"/>
        <v>93</v>
      </c>
      <c r="M44" s="129">
        <f t="shared" si="6"/>
        <v>93</v>
      </c>
      <c r="N44" s="129">
        <f t="shared" si="6"/>
        <v>93</v>
      </c>
      <c r="O44" s="129">
        <f t="shared" si="6"/>
        <v>93</v>
      </c>
      <c r="P44" s="68"/>
      <c r="Q44" s="67">
        <f>SUM($C44:P44)</f>
        <v>1082</v>
      </c>
      <c r="R44">
        <v>3</v>
      </c>
      <c r="S44" t="s">
        <v>652</v>
      </c>
      <c r="T44" t="s">
        <v>652</v>
      </c>
      <c r="U44" t="s">
        <v>3</v>
      </c>
      <c r="W44">
        <v>1</v>
      </c>
    </row>
    <row r="45" spans="2:23" x14ac:dyDescent="0.3">
      <c r="B45" t="s">
        <v>1027</v>
      </c>
      <c r="C45" t="s">
        <v>892</v>
      </c>
      <c r="D45" s="68">
        <v>87</v>
      </c>
      <c r="E45" s="68">
        <v>87</v>
      </c>
      <c r="F45" s="68">
        <v>87</v>
      </c>
      <c r="G45" s="68">
        <v>90</v>
      </c>
      <c r="H45" s="68">
        <v>87</v>
      </c>
      <c r="I45" s="68">
        <v>92</v>
      </c>
      <c r="J45" s="129">
        <f t="shared" si="6"/>
        <v>92</v>
      </c>
      <c r="K45" s="129">
        <f t="shared" si="6"/>
        <v>92</v>
      </c>
      <c r="L45" s="129">
        <f t="shared" si="6"/>
        <v>92</v>
      </c>
      <c r="M45" s="129">
        <f t="shared" si="6"/>
        <v>92</v>
      </c>
      <c r="N45" s="129">
        <f t="shared" si="6"/>
        <v>92</v>
      </c>
      <c r="O45" s="129">
        <f t="shared" si="6"/>
        <v>92</v>
      </c>
      <c r="P45" s="68"/>
      <c r="Q45" s="67">
        <f>SUM($C45:P45)</f>
        <v>1082</v>
      </c>
      <c r="R45">
        <v>3</v>
      </c>
      <c r="S45" t="s">
        <v>652</v>
      </c>
      <c r="T45" t="s">
        <v>652</v>
      </c>
      <c r="U45" t="s">
        <v>3</v>
      </c>
      <c r="W45">
        <v>1</v>
      </c>
    </row>
    <row r="46" spans="2:23" x14ac:dyDescent="0.3">
      <c r="B46" t="s">
        <v>1032</v>
      </c>
      <c r="C46" t="s">
        <v>892</v>
      </c>
      <c r="D46" s="68"/>
      <c r="E46" s="68"/>
      <c r="F46" s="68"/>
      <c r="G46" s="68">
        <v>3</v>
      </c>
      <c r="H46" s="68"/>
      <c r="I46" s="68"/>
      <c r="J46" s="129">
        <f t="shared" si="6"/>
        <v>0</v>
      </c>
      <c r="K46" s="129">
        <f t="shared" si="6"/>
        <v>0</v>
      </c>
      <c r="L46" s="129">
        <f t="shared" si="6"/>
        <v>0</v>
      </c>
      <c r="M46" s="129">
        <f t="shared" si="6"/>
        <v>0</v>
      </c>
      <c r="N46" s="129">
        <f t="shared" si="6"/>
        <v>0</v>
      </c>
      <c r="O46" s="129">
        <f t="shared" si="6"/>
        <v>0</v>
      </c>
      <c r="P46" s="68"/>
      <c r="Q46" s="67">
        <f>SUM($C46:P46)</f>
        <v>3</v>
      </c>
      <c r="R46">
        <v>3</v>
      </c>
      <c r="S46" t="s">
        <v>652</v>
      </c>
      <c r="T46" t="s">
        <v>652</v>
      </c>
      <c r="U46" t="s">
        <v>3</v>
      </c>
      <c r="W46">
        <v>1</v>
      </c>
    </row>
    <row r="47" spans="2:23" x14ac:dyDescent="0.3">
      <c r="B47" t="s">
        <v>1028</v>
      </c>
      <c r="C47" t="s">
        <v>892</v>
      </c>
      <c r="D47" s="68"/>
      <c r="E47" s="68"/>
      <c r="F47" s="68"/>
      <c r="G47" s="68"/>
      <c r="H47" s="68"/>
      <c r="I47" s="68">
        <v>5</v>
      </c>
      <c r="J47" s="129">
        <f t="shared" si="6"/>
        <v>5</v>
      </c>
      <c r="K47" s="129">
        <f t="shared" si="6"/>
        <v>5</v>
      </c>
      <c r="L47" s="129">
        <f t="shared" si="6"/>
        <v>5</v>
      </c>
      <c r="M47" s="129">
        <f t="shared" si="6"/>
        <v>5</v>
      </c>
      <c r="N47" s="129">
        <f t="shared" si="6"/>
        <v>5</v>
      </c>
      <c r="O47" s="129">
        <f t="shared" si="6"/>
        <v>5</v>
      </c>
      <c r="P47" s="68"/>
      <c r="Q47" s="67">
        <f>SUM($C47:P47)</f>
        <v>35</v>
      </c>
      <c r="R47">
        <v>3</v>
      </c>
      <c r="S47" t="s">
        <v>652</v>
      </c>
      <c r="T47" t="s">
        <v>652</v>
      </c>
      <c r="U47" t="s">
        <v>3</v>
      </c>
      <c r="W47">
        <v>1</v>
      </c>
    </row>
    <row r="48" spans="2:23" x14ac:dyDescent="0.3">
      <c r="B48" s="101" t="s">
        <v>1114</v>
      </c>
      <c r="D48" s="68"/>
      <c r="E48" s="68"/>
      <c r="F48" s="68"/>
      <c r="G48" s="68"/>
      <c r="H48" s="68"/>
      <c r="I48" s="68"/>
      <c r="J48" s="68"/>
      <c r="K48" s="68"/>
      <c r="L48" s="68"/>
      <c r="M48" s="68"/>
      <c r="N48" s="68"/>
      <c r="O48" s="68"/>
      <c r="P48" s="68"/>
      <c r="Q48" s="103">
        <v>1082</v>
      </c>
      <c r="R48">
        <v>3</v>
      </c>
      <c r="S48" t="s">
        <v>652</v>
      </c>
      <c r="T48" t="s">
        <v>652</v>
      </c>
    </row>
    <row r="49" spans="2:23" outlineLevel="1" x14ac:dyDescent="0.3">
      <c r="B49" t="s">
        <v>684</v>
      </c>
      <c r="C49" t="s">
        <v>1014</v>
      </c>
      <c r="D49" s="68">
        <v>1278.44</v>
      </c>
      <c r="E49" s="68">
        <v>1278.44</v>
      </c>
      <c r="F49" s="68">
        <v>1278.44</v>
      </c>
      <c r="G49" s="68">
        <v>1295.6600000000001</v>
      </c>
      <c r="H49" s="68">
        <v>1295.6600000000001</v>
      </c>
      <c r="I49" s="68">
        <v>1295.6600000000001</v>
      </c>
      <c r="J49" s="129">
        <f t="shared" ref="J49:O62" si="7">$I49*1.02</f>
        <v>1321.5732</v>
      </c>
      <c r="K49" s="129">
        <f t="shared" si="7"/>
        <v>1321.5732</v>
      </c>
      <c r="L49" s="129">
        <f t="shared" si="7"/>
        <v>1321.5732</v>
      </c>
      <c r="M49" s="129">
        <f t="shared" si="7"/>
        <v>1321.5732</v>
      </c>
      <c r="N49" s="129">
        <f t="shared" si="7"/>
        <v>1321.5732</v>
      </c>
      <c r="O49" s="129">
        <f t="shared" si="7"/>
        <v>1321.5732</v>
      </c>
      <c r="P49" s="68"/>
      <c r="Q49" s="67">
        <f>SUM($C49:P49)</f>
        <v>15651.739200000004</v>
      </c>
      <c r="R49">
        <v>3</v>
      </c>
      <c r="S49" t="s">
        <v>652</v>
      </c>
      <c r="T49" t="s">
        <v>652</v>
      </c>
      <c r="U49" t="s">
        <v>3</v>
      </c>
      <c r="W49">
        <v>1</v>
      </c>
    </row>
    <row r="50" spans="2:23" outlineLevel="1" x14ac:dyDescent="0.3">
      <c r="B50" t="s">
        <v>1015</v>
      </c>
      <c r="C50" t="s">
        <v>1016</v>
      </c>
      <c r="D50" s="68">
        <v>50</v>
      </c>
      <c r="E50" s="68"/>
      <c r="F50" s="68"/>
      <c r="G50" s="68"/>
      <c r="H50" s="68"/>
      <c r="I50" s="68"/>
      <c r="J50" s="129"/>
      <c r="K50" s="129"/>
      <c r="L50" s="129"/>
      <c r="M50" s="129"/>
      <c r="N50" s="129"/>
      <c r="O50" s="129"/>
      <c r="P50" s="68"/>
      <c r="Q50" s="67">
        <f>SUM($C50:P50)</f>
        <v>50</v>
      </c>
      <c r="R50">
        <v>3</v>
      </c>
      <c r="S50" t="s">
        <v>652</v>
      </c>
      <c r="T50" t="s">
        <v>652</v>
      </c>
      <c r="U50" t="s">
        <v>3</v>
      </c>
      <c r="W50">
        <v>1</v>
      </c>
    </row>
    <row r="51" spans="2:23" outlineLevel="1" x14ac:dyDescent="0.3">
      <c r="B51" t="s">
        <v>686</v>
      </c>
      <c r="C51" t="s">
        <v>1031</v>
      </c>
      <c r="D51" s="68"/>
      <c r="E51" s="68"/>
      <c r="F51" s="68"/>
      <c r="G51" s="68">
        <v>44.85</v>
      </c>
      <c r="H51" s="68"/>
      <c r="I51" s="68"/>
      <c r="J51" s="129">
        <f t="shared" si="7"/>
        <v>0</v>
      </c>
      <c r="K51" s="129">
        <f t="shared" si="7"/>
        <v>0</v>
      </c>
      <c r="L51" s="129">
        <f t="shared" si="7"/>
        <v>0</v>
      </c>
      <c r="M51" s="129">
        <f t="shared" si="7"/>
        <v>0</v>
      </c>
      <c r="N51" s="129">
        <f t="shared" si="7"/>
        <v>0</v>
      </c>
      <c r="O51" s="129">
        <f t="shared" si="7"/>
        <v>0</v>
      </c>
      <c r="P51" s="68"/>
      <c r="Q51" s="67">
        <f>SUM($C51:P51)</f>
        <v>44.85</v>
      </c>
      <c r="R51">
        <v>3</v>
      </c>
      <c r="S51" t="s">
        <v>652</v>
      </c>
      <c r="T51" t="s">
        <v>652</v>
      </c>
      <c r="U51" t="s">
        <v>3</v>
      </c>
      <c r="W51">
        <v>1</v>
      </c>
    </row>
    <row r="52" spans="2:23" outlineLevel="1" x14ac:dyDescent="0.3">
      <c r="B52" t="s">
        <v>683</v>
      </c>
      <c r="C52" t="s">
        <v>1017</v>
      </c>
      <c r="D52" s="68"/>
      <c r="E52" s="68"/>
      <c r="F52" s="68"/>
      <c r="G52" s="68"/>
      <c r="H52" s="68"/>
      <c r="I52" s="68">
        <v>74.75</v>
      </c>
      <c r="J52" s="129">
        <f t="shared" si="7"/>
        <v>76.245000000000005</v>
      </c>
      <c r="K52" s="129">
        <f t="shared" si="7"/>
        <v>76.245000000000005</v>
      </c>
      <c r="L52" s="129">
        <f t="shared" si="7"/>
        <v>76.245000000000005</v>
      </c>
      <c r="M52" s="129">
        <f t="shared" si="7"/>
        <v>76.245000000000005</v>
      </c>
      <c r="N52" s="129">
        <f t="shared" si="7"/>
        <v>76.245000000000005</v>
      </c>
      <c r="O52" s="129">
        <f t="shared" si="7"/>
        <v>76.245000000000005</v>
      </c>
      <c r="P52" s="68"/>
      <c r="Q52" s="67">
        <f>SUM($C52:P52)</f>
        <v>532.22</v>
      </c>
      <c r="R52">
        <v>3</v>
      </c>
      <c r="S52" t="s">
        <v>652</v>
      </c>
      <c r="T52" t="s">
        <v>652</v>
      </c>
      <c r="U52" t="s">
        <v>3</v>
      </c>
      <c r="W52">
        <v>1</v>
      </c>
    </row>
    <row r="53" spans="2:23" outlineLevel="1" x14ac:dyDescent="0.3">
      <c r="B53" t="s">
        <v>994</v>
      </c>
      <c r="C53" t="s">
        <v>1232</v>
      </c>
      <c r="D53" s="68"/>
      <c r="E53" s="68"/>
      <c r="F53" s="68"/>
      <c r="G53" s="68">
        <v>229.94</v>
      </c>
      <c r="H53" s="68">
        <v>229.94</v>
      </c>
      <c r="I53" s="68">
        <v>242.98</v>
      </c>
      <c r="J53" s="129">
        <f t="shared" si="7"/>
        <v>247.83959999999999</v>
      </c>
      <c r="K53" s="129">
        <f t="shared" si="7"/>
        <v>247.83959999999999</v>
      </c>
      <c r="L53" s="129">
        <f t="shared" si="7"/>
        <v>247.83959999999999</v>
      </c>
      <c r="M53" s="129">
        <f t="shared" si="7"/>
        <v>247.83959999999999</v>
      </c>
      <c r="N53" s="129">
        <f t="shared" si="7"/>
        <v>247.83959999999999</v>
      </c>
      <c r="O53" s="129">
        <f t="shared" si="7"/>
        <v>247.83959999999999</v>
      </c>
      <c r="P53" s="68"/>
      <c r="Q53" s="67">
        <f>SUM($C53:P53)</f>
        <v>2189.8975999999998</v>
      </c>
      <c r="R53">
        <v>3</v>
      </c>
      <c r="S53" t="s">
        <v>652</v>
      </c>
      <c r="T53" t="s">
        <v>652</v>
      </c>
      <c r="U53" t="s">
        <v>3</v>
      </c>
      <c r="W53">
        <v>1</v>
      </c>
    </row>
    <row r="54" spans="2:23" outlineLevel="1" x14ac:dyDescent="0.3">
      <c r="B54" t="s">
        <v>1020</v>
      </c>
      <c r="C54" t="s">
        <v>1234</v>
      </c>
      <c r="D54" s="68">
        <v>102.28</v>
      </c>
      <c r="E54" s="68">
        <v>102.28</v>
      </c>
      <c r="F54" s="68">
        <v>102.28</v>
      </c>
      <c r="G54" s="68">
        <v>107.24</v>
      </c>
      <c r="H54" s="68">
        <v>103.65</v>
      </c>
      <c r="I54" s="68">
        <v>109.63</v>
      </c>
      <c r="J54" s="129">
        <f t="shared" si="7"/>
        <v>111.82259999999999</v>
      </c>
      <c r="K54" s="129">
        <f t="shared" si="7"/>
        <v>111.82259999999999</v>
      </c>
      <c r="L54" s="129">
        <f t="shared" si="7"/>
        <v>111.82259999999999</v>
      </c>
      <c r="M54" s="129">
        <f t="shared" si="7"/>
        <v>111.82259999999999</v>
      </c>
      <c r="N54" s="129">
        <f t="shared" si="7"/>
        <v>111.82259999999999</v>
      </c>
      <c r="O54" s="129">
        <f t="shared" si="7"/>
        <v>111.82259999999999</v>
      </c>
      <c r="P54" s="68"/>
      <c r="Q54" s="67">
        <f>SUM($C54:P54)</f>
        <v>1298.2955999999999</v>
      </c>
      <c r="R54">
        <v>3</v>
      </c>
      <c r="S54" t="s">
        <v>652</v>
      </c>
      <c r="T54" t="s">
        <v>652</v>
      </c>
      <c r="U54" t="s">
        <v>3</v>
      </c>
      <c r="W54">
        <v>1</v>
      </c>
    </row>
    <row r="55" spans="2:23" outlineLevel="1" x14ac:dyDescent="0.3">
      <c r="B55" t="s">
        <v>1235</v>
      </c>
      <c r="C55" t="s">
        <v>1236</v>
      </c>
      <c r="D55" s="68">
        <v>19.18</v>
      </c>
      <c r="E55" s="68">
        <v>19.18</v>
      </c>
      <c r="F55" s="68"/>
      <c r="G55" s="68"/>
      <c r="H55" s="68"/>
      <c r="I55" s="68"/>
      <c r="J55" s="129">
        <f t="shared" si="7"/>
        <v>0</v>
      </c>
      <c r="K55" s="129">
        <f t="shared" si="7"/>
        <v>0</v>
      </c>
      <c r="L55" s="129">
        <f t="shared" si="7"/>
        <v>0</v>
      </c>
      <c r="M55" s="129">
        <f t="shared" si="7"/>
        <v>0</v>
      </c>
      <c r="N55" s="129">
        <f t="shared" si="7"/>
        <v>0</v>
      </c>
      <c r="O55" s="129">
        <f t="shared" si="7"/>
        <v>0</v>
      </c>
      <c r="P55" s="68"/>
      <c r="Q55" s="67">
        <f>SUM($C55:P55)</f>
        <v>38.36</v>
      </c>
      <c r="R55">
        <v>3</v>
      </c>
      <c r="S55" t="s">
        <v>652</v>
      </c>
      <c r="T55" t="s">
        <v>652</v>
      </c>
      <c r="U55" t="s">
        <v>3</v>
      </c>
      <c r="W55">
        <v>1</v>
      </c>
    </row>
    <row r="56" spans="2:23" outlineLevel="1" x14ac:dyDescent="0.3">
      <c r="B56" t="s">
        <v>1050</v>
      </c>
      <c r="C56" t="s">
        <v>1236</v>
      </c>
      <c r="D56" s="68"/>
      <c r="E56" s="68"/>
      <c r="F56" s="68">
        <v>19.18</v>
      </c>
      <c r="G56" s="68">
        <v>19.43</v>
      </c>
      <c r="H56" s="68">
        <v>19.43</v>
      </c>
      <c r="I56" s="68">
        <v>20.56</v>
      </c>
      <c r="J56" s="129">
        <f t="shared" si="7"/>
        <v>20.9712</v>
      </c>
      <c r="K56" s="129">
        <f t="shared" si="7"/>
        <v>20.9712</v>
      </c>
      <c r="L56" s="129">
        <f t="shared" si="7"/>
        <v>20.9712</v>
      </c>
      <c r="M56" s="129">
        <f t="shared" si="7"/>
        <v>20.9712</v>
      </c>
      <c r="N56" s="129">
        <f t="shared" si="7"/>
        <v>20.9712</v>
      </c>
      <c r="O56" s="129">
        <f t="shared" si="7"/>
        <v>20.9712</v>
      </c>
      <c r="P56" s="68"/>
      <c r="Q56" s="67">
        <f>SUM($C56:P56)</f>
        <v>204.42720000000003</v>
      </c>
      <c r="R56">
        <v>3</v>
      </c>
      <c r="S56" t="s">
        <v>652</v>
      </c>
      <c r="T56" t="s">
        <v>652</v>
      </c>
      <c r="U56" t="s">
        <v>3</v>
      </c>
      <c r="W56">
        <v>1</v>
      </c>
    </row>
    <row r="57" spans="2:23" outlineLevel="1" x14ac:dyDescent="0.3">
      <c r="B57" t="s">
        <v>996</v>
      </c>
      <c r="C57" t="s">
        <v>1237</v>
      </c>
      <c r="D57" s="68">
        <v>100.03</v>
      </c>
      <c r="E57" s="68">
        <v>96.27</v>
      </c>
      <c r="F57" s="68">
        <v>96.27</v>
      </c>
      <c r="G57" s="68">
        <v>96.42</v>
      </c>
      <c r="H57" s="68">
        <v>185.33</v>
      </c>
      <c r="I57" s="68">
        <v>98.43</v>
      </c>
      <c r="J57" s="129">
        <f t="shared" si="7"/>
        <v>100.3986</v>
      </c>
      <c r="K57" s="129">
        <f t="shared" si="7"/>
        <v>100.3986</v>
      </c>
      <c r="L57" s="129">
        <f t="shared" si="7"/>
        <v>100.3986</v>
      </c>
      <c r="M57" s="129">
        <f t="shared" si="7"/>
        <v>100.3986</v>
      </c>
      <c r="N57" s="129">
        <f t="shared" si="7"/>
        <v>100.3986</v>
      </c>
      <c r="O57" s="129">
        <f t="shared" si="7"/>
        <v>100.3986</v>
      </c>
      <c r="P57" s="68"/>
      <c r="Q57" s="67">
        <f>SUM($C57:P57)</f>
        <v>1275.1415999999999</v>
      </c>
      <c r="R57">
        <v>3</v>
      </c>
      <c r="S57" t="s">
        <v>652</v>
      </c>
      <c r="T57" t="s">
        <v>652</v>
      </c>
      <c r="U57" t="s">
        <v>3</v>
      </c>
      <c r="W57">
        <v>1</v>
      </c>
    </row>
    <row r="58" spans="2:23" outlineLevel="1" x14ac:dyDescent="0.3">
      <c r="B58" t="s">
        <v>997</v>
      </c>
      <c r="C58" t="s">
        <v>1238</v>
      </c>
      <c r="D58" s="68">
        <v>7.17</v>
      </c>
      <c r="E58" s="68">
        <v>6.9</v>
      </c>
      <c r="F58" s="68">
        <v>6.9</v>
      </c>
      <c r="G58" s="68">
        <v>6.91</v>
      </c>
      <c r="H58" s="68">
        <v>13.29</v>
      </c>
      <c r="I58" s="68">
        <v>7.06</v>
      </c>
      <c r="J58" s="129">
        <f t="shared" si="7"/>
        <v>7.2012</v>
      </c>
      <c r="K58" s="129">
        <f t="shared" si="7"/>
        <v>7.2012</v>
      </c>
      <c r="L58" s="129">
        <f t="shared" si="7"/>
        <v>7.2012</v>
      </c>
      <c r="M58" s="129">
        <f t="shared" si="7"/>
        <v>7.2012</v>
      </c>
      <c r="N58" s="129">
        <f t="shared" si="7"/>
        <v>7.2012</v>
      </c>
      <c r="O58" s="129">
        <f t="shared" si="7"/>
        <v>7.2012</v>
      </c>
      <c r="P58" s="68"/>
      <c r="Q58" s="67">
        <f>SUM($C58:P58)</f>
        <v>91.437200000000004</v>
      </c>
      <c r="R58">
        <v>3</v>
      </c>
      <c r="S58" t="s">
        <v>652</v>
      </c>
      <c r="T58" t="s">
        <v>652</v>
      </c>
      <c r="U58" t="s">
        <v>3</v>
      </c>
      <c r="W58">
        <v>1</v>
      </c>
    </row>
    <row r="59" spans="2:23" outlineLevel="1" x14ac:dyDescent="0.3">
      <c r="B59" t="s">
        <v>998</v>
      </c>
      <c r="C59" t="s">
        <v>1243</v>
      </c>
      <c r="D59" s="68">
        <v>35.869999999999997</v>
      </c>
      <c r="E59" s="68">
        <v>34.520000000000003</v>
      </c>
      <c r="F59" s="68">
        <v>34.520000000000003</v>
      </c>
      <c r="G59" s="68">
        <v>34.57</v>
      </c>
      <c r="H59" s="68">
        <v>66.45</v>
      </c>
      <c r="I59" s="68">
        <v>35.29</v>
      </c>
      <c r="J59" s="129">
        <f t="shared" si="7"/>
        <v>35.995800000000003</v>
      </c>
      <c r="K59" s="129">
        <f t="shared" si="7"/>
        <v>35.995800000000003</v>
      </c>
      <c r="L59" s="129">
        <f t="shared" si="7"/>
        <v>35.995800000000003</v>
      </c>
      <c r="M59" s="129">
        <f t="shared" si="7"/>
        <v>35.995800000000003</v>
      </c>
      <c r="N59" s="129">
        <f t="shared" si="7"/>
        <v>35.995800000000003</v>
      </c>
      <c r="O59" s="129">
        <f t="shared" si="7"/>
        <v>35.995800000000003</v>
      </c>
      <c r="P59" s="68"/>
      <c r="Q59" s="67">
        <f>SUM($C59:P59)</f>
        <v>457.1948000000001</v>
      </c>
      <c r="R59">
        <v>3</v>
      </c>
      <c r="S59" t="s">
        <v>652</v>
      </c>
      <c r="T59" t="s">
        <v>652</v>
      </c>
      <c r="U59" t="s">
        <v>3</v>
      </c>
      <c r="W59">
        <v>1</v>
      </c>
    </row>
    <row r="60" spans="2:23" outlineLevel="1" x14ac:dyDescent="0.3">
      <c r="B60" t="s">
        <v>1000</v>
      </c>
      <c r="C60" t="s">
        <v>1240</v>
      </c>
      <c r="D60" s="68">
        <v>4.92</v>
      </c>
      <c r="E60" s="68">
        <v>4.7300000000000004</v>
      </c>
      <c r="F60" s="68">
        <v>4.7300000000000004</v>
      </c>
      <c r="G60" s="68">
        <v>4.74</v>
      </c>
      <c r="H60" s="68">
        <v>9.11</v>
      </c>
      <c r="I60" s="68">
        <v>4.84</v>
      </c>
      <c r="J60" s="129">
        <f t="shared" si="7"/>
        <v>4.9367999999999999</v>
      </c>
      <c r="K60" s="129">
        <f t="shared" si="7"/>
        <v>4.9367999999999999</v>
      </c>
      <c r="L60" s="129">
        <f t="shared" si="7"/>
        <v>4.9367999999999999</v>
      </c>
      <c r="M60" s="129">
        <f t="shared" si="7"/>
        <v>4.9367999999999999</v>
      </c>
      <c r="N60" s="129">
        <f t="shared" si="7"/>
        <v>4.9367999999999999</v>
      </c>
      <c r="O60" s="129">
        <f t="shared" si="7"/>
        <v>4.9367999999999999</v>
      </c>
      <c r="P60" s="68"/>
      <c r="Q60" s="67">
        <f>SUM($C60:P60)</f>
        <v>62.690799999999989</v>
      </c>
      <c r="R60">
        <v>3</v>
      </c>
      <c r="S60" t="s">
        <v>652</v>
      </c>
      <c r="T60" t="s">
        <v>652</v>
      </c>
      <c r="U60" t="s">
        <v>3</v>
      </c>
      <c r="W60">
        <v>1</v>
      </c>
    </row>
    <row r="61" spans="2:23" outlineLevel="1" x14ac:dyDescent="0.3">
      <c r="B61" t="s">
        <v>1241</v>
      </c>
      <c r="C61" t="s">
        <v>1242</v>
      </c>
      <c r="D61" s="68">
        <v>92.99</v>
      </c>
      <c r="E61" s="68">
        <v>89.49</v>
      </c>
      <c r="F61" s="68">
        <v>89.49</v>
      </c>
      <c r="G61" s="68">
        <v>89.63</v>
      </c>
      <c r="H61" s="68">
        <v>172.29</v>
      </c>
      <c r="I61" s="68">
        <v>91.5</v>
      </c>
      <c r="J61" s="129">
        <f t="shared" si="7"/>
        <v>93.33</v>
      </c>
      <c r="K61" s="129">
        <f t="shared" si="7"/>
        <v>93.33</v>
      </c>
      <c r="L61" s="129">
        <f t="shared" si="7"/>
        <v>93.33</v>
      </c>
      <c r="M61" s="129">
        <f t="shared" si="7"/>
        <v>93.33</v>
      </c>
      <c r="N61" s="129">
        <f t="shared" si="7"/>
        <v>93.33</v>
      </c>
      <c r="O61" s="129">
        <f t="shared" si="7"/>
        <v>93.33</v>
      </c>
      <c r="P61" s="68"/>
      <c r="Q61" s="67">
        <f>SUM($C61:P61)</f>
        <v>1185.3700000000001</v>
      </c>
      <c r="R61">
        <v>3</v>
      </c>
      <c r="S61" t="s">
        <v>652</v>
      </c>
      <c r="T61" t="s">
        <v>652</v>
      </c>
      <c r="U61" t="s">
        <v>3</v>
      </c>
      <c r="W61">
        <v>1</v>
      </c>
    </row>
    <row r="62" spans="2:23" x14ac:dyDescent="0.3">
      <c r="B62" s="101" t="s">
        <v>1115</v>
      </c>
      <c r="C62" s="1" t="s">
        <v>1093</v>
      </c>
      <c r="D62" s="67">
        <f t="shared" ref="D62:Q62" si="8">SUM(D49:D61)</f>
        <v>1690.88</v>
      </c>
      <c r="E62" s="67">
        <f t="shared" si="8"/>
        <v>1631.8100000000002</v>
      </c>
      <c r="F62" s="67">
        <f t="shared" si="8"/>
        <v>1631.8100000000002</v>
      </c>
      <c r="G62" s="67">
        <f t="shared" si="8"/>
        <v>1929.3900000000003</v>
      </c>
      <c r="H62" s="67">
        <f t="shared" si="8"/>
        <v>2095.15</v>
      </c>
      <c r="I62" s="67">
        <f t="shared" si="8"/>
        <v>1980.6999999999998</v>
      </c>
      <c r="J62" s="131">
        <f t="shared" si="7"/>
        <v>2020.3139999999999</v>
      </c>
      <c r="K62" s="131">
        <f t="shared" si="7"/>
        <v>2020.3139999999999</v>
      </c>
      <c r="L62" s="131">
        <f t="shared" si="7"/>
        <v>2020.3139999999999</v>
      </c>
      <c r="M62" s="131">
        <f t="shared" si="7"/>
        <v>2020.3139999999999</v>
      </c>
      <c r="N62" s="131">
        <f t="shared" si="7"/>
        <v>2020.3139999999999</v>
      </c>
      <c r="O62" s="131">
        <f t="shared" si="7"/>
        <v>2020.3139999999999</v>
      </c>
      <c r="P62" s="67">
        <f t="shared" si="8"/>
        <v>0</v>
      </c>
      <c r="Q62" s="67">
        <f t="shared" si="8"/>
        <v>23081.624000000003</v>
      </c>
    </row>
    <row r="64" spans="2:23" x14ac:dyDescent="0.3">
      <c r="B64" s="1" t="s">
        <v>1117</v>
      </c>
      <c r="C64" s="57" t="s">
        <v>1686</v>
      </c>
      <c r="D64" s="57" t="s">
        <v>1096</v>
      </c>
      <c r="E64" s="57" t="s">
        <v>1097</v>
      </c>
      <c r="F64" s="57" t="s">
        <v>1098</v>
      </c>
      <c r="G64" s="57" t="s">
        <v>1099</v>
      </c>
      <c r="H64" s="57" t="s">
        <v>1100</v>
      </c>
      <c r="I64" s="57" t="s">
        <v>1101</v>
      </c>
      <c r="J64" s="57" t="s">
        <v>1102</v>
      </c>
      <c r="K64" s="57" t="s">
        <v>1103</v>
      </c>
      <c r="L64" s="57" t="s">
        <v>1104</v>
      </c>
      <c r="M64" s="57" t="s">
        <v>1105</v>
      </c>
      <c r="N64" s="57" t="s">
        <v>1106</v>
      </c>
      <c r="O64" s="57" t="s">
        <v>1107</v>
      </c>
      <c r="P64" s="57" t="s">
        <v>1108</v>
      </c>
      <c r="Q64" s="57" t="s">
        <v>218</v>
      </c>
      <c r="R64" t="s">
        <v>7</v>
      </c>
      <c r="S64" t="s">
        <v>637</v>
      </c>
      <c r="T64" t="s">
        <v>795</v>
      </c>
      <c r="U64" t="s">
        <v>220</v>
      </c>
      <c r="V64" t="s">
        <v>29</v>
      </c>
      <c r="W64" t="s">
        <v>1688</v>
      </c>
    </row>
    <row r="65" spans="2:23" x14ac:dyDescent="0.3">
      <c r="B65" t="s">
        <v>1026</v>
      </c>
      <c r="C65" t="s">
        <v>892</v>
      </c>
      <c r="D65" s="68">
        <v>102</v>
      </c>
      <c r="E65" s="68">
        <v>104</v>
      </c>
      <c r="F65" s="68">
        <v>118</v>
      </c>
      <c r="G65" s="68">
        <v>116</v>
      </c>
      <c r="H65" s="68">
        <v>112</v>
      </c>
      <c r="I65" s="68">
        <v>110</v>
      </c>
      <c r="J65" s="129">
        <f t="shared" ref="J65:O66" si="9">$I65</f>
        <v>110</v>
      </c>
      <c r="K65" s="129">
        <f t="shared" si="9"/>
        <v>110</v>
      </c>
      <c r="L65" s="129">
        <f t="shared" si="9"/>
        <v>110</v>
      </c>
      <c r="M65" s="129">
        <f t="shared" si="9"/>
        <v>110</v>
      </c>
      <c r="N65" s="129">
        <f t="shared" si="9"/>
        <v>110</v>
      </c>
      <c r="O65" s="129">
        <f t="shared" si="9"/>
        <v>110</v>
      </c>
      <c r="P65" s="68"/>
      <c r="Q65" s="67">
        <f>SUM($C65:P65)</f>
        <v>1322</v>
      </c>
      <c r="R65">
        <v>4</v>
      </c>
      <c r="S65" t="s">
        <v>654</v>
      </c>
      <c r="T65" t="s">
        <v>654</v>
      </c>
      <c r="U65" t="s">
        <v>3</v>
      </c>
      <c r="W65">
        <v>1</v>
      </c>
    </row>
    <row r="66" spans="2:23" x14ac:dyDescent="0.3">
      <c r="B66" t="s">
        <v>1027</v>
      </c>
      <c r="C66" t="s">
        <v>892</v>
      </c>
      <c r="D66" s="68">
        <v>104</v>
      </c>
      <c r="E66" s="68">
        <v>113</v>
      </c>
      <c r="F66" s="68">
        <v>113</v>
      </c>
      <c r="G66" s="68">
        <v>113</v>
      </c>
      <c r="H66" s="68">
        <v>113</v>
      </c>
      <c r="I66" s="68">
        <v>113</v>
      </c>
      <c r="J66" s="129">
        <f t="shared" si="9"/>
        <v>113</v>
      </c>
      <c r="K66" s="129">
        <f t="shared" si="9"/>
        <v>113</v>
      </c>
      <c r="L66" s="129">
        <f t="shared" si="9"/>
        <v>113</v>
      </c>
      <c r="M66" s="129">
        <f t="shared" si="9"/>
        <v>113</v>
      </c>
      <c r="N66" s="129">
        <f t="shared" si="9"/>
        <v>113</v>
      </c>
      <c r="O66" s="129">
        <f t="shared" si="9"/>
        <v>113</v>
      </c>
      <c r="P66" s="68"/>
      <c r="Q66" s="67">
        <f>SUM($C66:P66)</f>
        <v>1347</v>
      </c>
      <c r="R66">
        <v>4</v>
      </c>
      <c r="S66" t="s">
        <v>654</v>
      </c>
      <c r="T66" t="s">
        <v>654</v>
      </c>
      <c r="U66" t="s">
        <v>3</v>
      </c>
      <c r="W66">
        <v>1</v>
      </c>
    </row>
    <row r="67" spans="2:23" x14ac:dyDescent="0.3">
      <c r="B67" s="101" t="s">
        <v>1118</v>
      </c>
      <c r="D67" s="68"/>
      <c r="E67" s="68"/>
      <c r="F67" s="68"/>
      <c r="G67" s="68"/>
      <c r="H67" s="68"/>
      <c r="I67" s="68"/>
      <c r="J67" s="68"/>
      <c r="K67" s="68"/>
      <c r="L67" s="68"/>
      <c r="M67" s="68"/>
      <c r="N67" s="68"/>
      <c r="O67" s="68"/>
      <c r="P67" s="68"/>
      <c r="Q67" s="103">
        <v>1322</v>
      </c>
      <c r="R67">
        <v>4</v>
      </c>
      <c r="S67" t="s">
        <v>654</v>
      </c>
      <c r="T67" t="s">
        <v>654</v>
      </c>
    </row>
    <row r="68" spans="2:23" outlineLevel="1" x14ac:dyDescent="0.3">
      <c r="B68" t="s">
        <v>684</v>
      </c>
      <c r="C68" t="s">
        <v>1014</v>
      </c>
      <c r="D68" s="68">
        <v>1766.76</v>
      </c>
      <c r="E68" s="68">
        <v>1949.94</v>
      </c>
      <c r="F68" s="68">
        <v>1949.94</v>
      </c>
      <c r="G68" s="68">
        <v>1986.05</v>
      </c>
      <c r="H68" s="68">
        <v>1986.05</v>
      </c>
      <c r="I68" s="68">
        <v>1986.05</v>
      </c>
      <c r="J68" s="129">
        <f t="shared" ref="J68:O81" si="10">$I68*1.02</f>
        <v>2025.771</v>
      </c>
      <c r="K68" s="129">
        <f t="shared" si="10"/>
        <v>2025.771</v>
      </c>
      <c r="L68" s="129">
        <f t="shared" si="10"/>
        <v>2025.771</v>
      </c>
      <c r="M68" s="129">
        <f t="shared" si="10"/>
        <v>2025.771</v>
      </c>
      <c r="N68" s="129">
        <f t="shared" si="10"/>
        <v>2025.771</v>
      </c>
      <c r="O68" s="129">
        <f t="shared" si="10"/>
        <v>2025.771</v>
      </c>
      <c r="P68" s="68"/>
      <c r="Q68" s="67">
        <f>SUM($C68:P68)</f>
        <v>23779.416000000001</v>
      </c>
      <c r="R68">
        <v>4</v>
      </c>
      <c r="S68" t="s">
        <v>654</v>
      </c>
      <c r="T68" t="s">
        <v>654</v>
      </c>
      <c r="U68" t="s">
        <v>3</v>
      </c>
      <c r="W68">
        <v>1</v>
      </c>
    </row>
    <row r="69" spans="2:23" outlineLevel="1" x14ac:dyDescent="0.3">
      <c r="B69" t="s">
        <v>1015</v>
      </c>
      <c r="C69" t="s">
        <v>1016</v>
      </c>
      <c r="D69" s="68">
        <v>60</v>
      </c>
      <c r="E69" s="68"/>
      <c r="F69" s="68"/>
      <c r="G69" s="68"/>
      <c r="H69" s="68"/>
      <c r="I69" s="68"/>
      <c r="J69" s="129"/>
      <c r="K69" s="129"/>
      <c r="L69" s="129"/>
      <c r="M69" s="129"/>
      <c r="N69" s="129"/>
      <c r="O69" s="129"/>
      <c r="P69" s="68"/>
      <c r="Q69" s="67">
        <f>SUM($C69:P69)</f>
        <v>60</v>
      </c>
      <c r="R69">
        <v>4</v>
      </c>
      <c r="S69" t="s">
        <v>654</v>
      </c>
      <c r="T69" t="s">
        <v>654</v>
      </c>
      <c r="U69" t="s">
        <v>3</v>
      </c>
      <c r="W69">
        <v>1</v>
      </c>
    </row>
    <row r="70" spans="2:23" outlineLevel="1" x14ac:dyDescent="0.3">
      <c r="B70" t="s">
        <v>1035</v>
      </c>
      <c r="C70" t="s">
        <v>1036</v>
      </c>
      <c r="D70" s="68"/>
      <c r="E70" s="68">
        <v>10</v>
      </c>
      <c r="F70" s="68"/>
      <c r="G70" s="68"/>
      <c r="H70" s="68"/>
      <c r="I70" s="68"/>
      <c r="J70" s="129">
        <f t="shared" si="10"/>
        <v>0</v>
      </c>
      <c r="K70" s="129">
        <f t="shared" si="10"/>
        <v>0</v>
      </c>
      <c r="L70" s="129">
        <f t="shared" si="10"/>
        <v>0</v>
      </c>
      <c r="M70" s="129">
        <f t="shared" si="10"/>
        <v>0</v>
      </c>
      <c r="N70" s="129">
        <f t="shared" si="10"/>
        <v>0</v>
      </c>
      <c r="O70" s="129">
        <f t="shared" si="10"/>
        <v>0</v>
      </c>
      <c r="P70" s="68"/>
      <c r="Q70" s="67">
        <f>SUM($C70:P70)</f>
        <v>10</v>
      </c>
      <c r="R70">
        <v>4</v>
      </c>
      <c r="S70" t="s">
        <v>654</v>
      </c>
      <c r="T70" t="s">
        <v>654</v>
      </c>
      <c r="U70" t="s">
        <v>3</v>
      </c>
      <c r="W70">
        <v>1</v>
      </c>
    </row>
    <row r="71" spans="2:23" outlineLevel="1" x14ac:dyDescent="0.3">
      <c r="B71" t="s">
        <v>1037</v>
      </c>
      <c r="C71" t="s">
        <v>1036</v>
      </c>
      <c r="D71" s="68"/>
      <c r="E71" s="68"/>
      <c r="F71" s="68">
        <v>10</v>
      </c>
      <c r="G71" s="68">
        <v>10</v>
      </c>
      <c r="H71" s="68">
        <v>10</v>
      </c>
      <c r="I71" s="68">
        <v>10</v>
      </c>
      <c r="J71" s="129">
        <f t="shared" si="10"/>
        <v>10.199999999999999</v>
      </c>
      <c r="K71" s="129">
        <f t="shared" si="10"/>
        <v>10.199999999999999</v>
      </c>
      <c r="L71" s="129">
        <f t="shared" si="10"/>
        <v>10.199999999999999</v>
      </c>
      <c r="M71" s="129">
        <f t="shared" si="10"/>
        <v>10.199999999999999</v>
      </c>
      <c r="N71" s="129">
        <f t="shared" si="10"/>
        <v>10.199999999999999</v>
      </c>
      <c r="O71" s="129">
        <f t="shared" si="10"/>
        <v>10.199999999999999</v>
      </c>
      <c r="P71" s="68"/>
      <c r="Q71" s="67">
        <f>SUM($C71:P71)</f>
        <v>101.20000000000002</v>
      </c>
      <c r="R71">
        <v>4</v>
      </c>
      <c r="S71" t="s">
        <v>654</v>
      </c>
      <c r="T71" t="s">
        <v>654</v>
      </c>
      <c r="U71" t="s">
        <v>3</v>
      </c>
      <c r="W71">
        <v>1</v>
      </c>
    </row>
    <row r="72" spans="2:23" outlineLevel="1" x14ac:dyDescent="0.3">
      <c r="B72" t="s">
        <v>994</v>
      </c>
      <c r="C72" t="s">
        <v>1232</v>
      </c>
      <c r="D72" s="68"/>
      <c r="E72" s="68"/>
      <c r="F72" s="68"/>
      <c r="G72" s="68">
        <v>339.75</v>
      </c>
      <c r="H72" s="68">
        <v>339.75</v>
      </c>
      <c r="I72" s="68">
        <v>339.75</v>
      </c>
      <c r="J72" s="129">
        <f t="shared" si="10"/>
        <v>346.54500000000002</v>
      </c>
      <c r="K72" s="129">
        <f t="shared" si="10"/>
        <v>346.54500000000002</v>
      </c>
      <c r="L72" s="129">
        <f t="shared" si="10"/>
        <v>346.54500000000002</v>
      </c>
      <c r="M72" s="129">
        <f t="shared" si="10"/>
        <v>346.54500000000002</v>
      </c>
      <c r="N72" s="129">
        <f t="shared" si="10"/>
        <v>346.54500000000002</v>
      </c>
      <c r="O72" s="129">
        <f t="shared" si="10"/>
        <v>346.54500000000002</v>
      </c>
      <c r="P72" s="68"/>
      <c r="Q72" s="67">
        <f>SUM($C72:P72)</f>
        <v>3098.5200000000004</v>
      </c>
      <c r="R72">
        <v>4</v>
      </c>
      <c r="S72" t="s">
        <v>654</v>
      </c>
      <c r="T72" t="s">
        <v>654</v>
      </c>
      <c r="U72" t="s">
        <v>3</v>
      </c>
      <c r="W72">
        <v>1</v>
      </c>
    </row>
    <row r="73" spans="2:23" outlineLevel="1" x14ac:dyDescent="0.3">
      <c r="B73" t="s">
        <v>1020</v>
      </c>
      <c r="C73" t="s">
        <v>1234</v>
      </c>
      <c r="D73" s="68">
        <v>141.34</v>
      </c>
      <c r="E73" s="68">
        <v>156</v>
      </c>
      <c r="F73" s="68">
        <v>156</v>
      </c>
      <c r="G73" s="68">
        <v>158.88</v>
      </c>
      <c r="H73" s="68">
        <v>158.88</v>
      </c>
      <c r="I73" s="68">
        <v>158.88</v>
      </c>
      <c r="J73" s="129">
        <f t="shared" si="10"/>
        <v>162.05760000000001</v>
      </c>
      <c r="K73" s="129">
        <f t="shared" si="10"/>
        <v>162.05760000000001</v>
      </c>
      <c r="L73" s="129">
        <f t="shared" si="10"/>
        <v>162.05760000000001</v>
      </c>
      <c r="M73" s="129">
        <f t="shared" si="10"/>
        <v>162.05760000000001</v>
      </c>
      <c r="N73" s="129">
        <f t="shared" si="10"/>
        <v>162.05760000000001</v>
      </c>
      <c r="O73" s="129">
        <f t="shared" si="10"/>
        <v>162.05760000000001</v>
      </c>
      <c r="P73" s="68"/>
      <c r="Q73" s="67">
        <f>SUM($C73:P73)</f>
        <v>1902.3256000000006</v>
      </c>
      <c r="R73">
        <v>4</v>
      </c>
      <c r="S73" t="s">
        <v>654</v>
      </c>
      <c r="T73" t="s">
        <v>654</v>
      </c>
      <c r="U73" t="s">
        <v>3</v>
      </c>
      <c r="W73">
        <v>1</v>
      </c>
    </row>
    <row r="74" spans="2:23" outlineLevel="1" x14ac:dyDescent="0.3">
      <c r="B74" t="s">
        <v>1235</v>
      </c>
      <c r="C74" t="s">
        <v>1236</v>
      </c>
      <c r="D74" s="68">
        <v>26.5</v>
      </c>
      <c r="E74" s="68">
        <v>29.25</v>
      </c>
      <c r="F74" s="68"/>
      <c r="G74" s="68"/>
      <c r="H74" s="68"/>
      <c r="I74" s="68"/>
      <c r="J74" s="129">
        <f t="shared" si="10"/>
        <v>0</v>
      </c>
      <c r="K74" s="129">
        <f t="shared" si="10"/>
        <v>0</v>
      </c>
      <c r="L74" s="129">
        <f t="shared" si="10"/>
        <v>0</v>
      </c>
      <c r="M74" s="129">
        <f t="shared" si="10"/>
        <v>0</v>
      </c>
      <c r="N74" s="129">
        <f t="shared" si="10"/>
        <v>0</v>
      </c>
      <c r="O74" s="129">
        <f t="shared" si="10"/>
        <v>0</v>
      </c>
      <c r="P74" s="68"/>
      <c r="Q74" s="67">
        <f>SUM($C74:P74)</f>
        <v>55.75</v>
      </c>
      <c r="R74">
        <v>4</v>
      </c>
      <c r="S74" t="s">
        <v>654</v>
      </c>
      <c r="T74" t="s">
        <v>654</v>
      </c>
      <c r="U74" t="s">
        <v>3</v>
      </c>
      <c r="W74">
        <v>1</v>
      </c>
    </row>
    <row r="75" spans="2:23" outlineLevel="1" x14ac:dyDescent="0.3">
      <c r="B75" t="s">
        <v>1050</v>
      </c>
      <c r="C75" t="s">
        <v>1236</v>
      </c>
      <c r="D75" s="68"/>
      <c r="E75" s="68"/>
      <c r="F75" s="68">
        <v>29.25</v>
      </c>
      <c r="G75" s="68">
        <v>29.79</v>
      </c>
      <c r="H75" s="68">
        <v>29.79</v>
      </c>
      <c r="I75" s="68">
        <v>29.79</v>
      </c>
      <c r="J75" s="129">
        <f t="shared" si="10"/>
        <v>30.3858</v>
      </c>
      <c r="K75" s="129">
        <f t="shared" si="10"/>
        <v>30.3858</v>
      </c>
      <c r="L75" s="129">
        <f t="shared" si="10"/>
        <v>30.3858</v>
      </c>
      <c r="M75" s="129">
        <f t="shared" si="10"/>
        <v>30.3858</v>
      </c>
      <c r="N75" s="129">
        <f t="shared" si="10"/>
        <v>30.3858</v>
      </c>
      <c r="O75" s="129">
        <f t="shared" si="10"/>
        <v>30.3858</v>
      </c>
      <c r="P75" s="68"/>
      <c r="Q75" s="67">
        <f>SUM($C75:P75)</f>
        <v>300.9348</v>
      </c>
      <c r="R75">
        <v>4</v>
      </c>
      <c r="S75" t="s">
        <v>654</v>
      </c>
      <c r="T75" t="s">
        <v>654</v>
      </c>
      <c r="U75" t="s">
        <v>3</v>
      </c>
      <c r="W75">
        <v>1</v>
      </c>
    </row>
    <row r="76" spans="2:23" outlineLevel="1" x14ac:dyDescent="0.3">
      <c r="B76" t="s">
        <v>996</v>
      </c>
      <c r="C76" t="s">
        <v>1237</v>
      </c>
      <c r="D76" s="68">
        <v>137.56</v>
      </c>
      <c r="E76" s="68">
        <v>146.83000000000001</v>
      </c>
      <c r="F76" s="68">
        <v>146.83000000000001</v>
      </c>
      <c r="G76" s="68">
        <v>141.68</v>
      </c>
      <c r="H76" s="68">
        <v>306.89999999999998</v>
      </c>
      <c r="I76" s="68">
        <v>174.86</v>
      </c>
      <c r="J76" s="129">
        <f t="shared" si="10"/>
        <v>178.35720000000001</v>
      </c>
      <c r="K76" s="129">
        <f t="shared" si="10"/>
        <v>178.35720000000001</v>
      </c>
      <c r="L76" s="129">
        <f t="shared" si="10"/>
        <v>178.35720000000001</v>
      </c>
      <c r="M76" s="129">
        <f t="shared" si="10"/>
        <v>178.35720000000001</v>
      </c>
      <c r="N76" s="129">
        <f t="shared" si="10"/>
        <v>178.35720000000001</v>
      </c>
      <c r="O76" s="129">
        <f t="shared" si="10"/>
        <v>178.35720000000001</v>
      </c>
      <c r="P76" s="68"/>
      <c r="Q76" s="67">
        <f>SUM($C76:P76)</f>
        <v>2124.8031999999998</v>
      </c>
      <c r="R76">
        <v>4</v>
      </c>
      <c r="S76" t="s">
        <v>654</v>
      </c>
      <c r="T76" t="s">
        <v>654</v>
      </c>
      <c r="U76" t="s">
        <v>3</v>
      </c>
      <c r="W76">
        <v>1</v>
      </c>
    </row>
    <row r="77" spans="2:23" outlineLevel="1" x14ac:dyDescent="0.3">
      <c r="B77" t="s">
        <v>997</v>
      </c>
      <c r="C77" t="s">
        <v>1238</v>
      </c>
      <c r="D77" s="68">
        <v>9.86</v>
      </c>
      <c r="E77" s="68">
        <v>10.53</v>
      </c>
      <c r="F77" s="68">
        <v>10.53</v>
      </c>
      <c r="G77" s="68">
        <v>10.16</v>
      </c>
      <c r="H77" s="68">
        <v>22.01</v>
      </c>
      <c r="I77" s="68">
        <v>12.54</v>
      </c>
      <c r="J77" s="129">
        <f t="shared" si="10"/>
        <v>12.790799999999999</v>
      </c>
      <c r="K77" s="129">
        <f t="shared" si="10"/>
        <v>12.790799999999999</v>
      </c>
      <c r="L77" s="129">
        <f t="shared" si="10"/>
        <v>12.790799999999999</v>
      </c>
      <c r="M77" s="129">
        <f t="shared" si="10"/>
        <v>12.790799999999999</v>
      </c>
      <c r="N77" s="129">
        <f t="shared" si="10"/>
        <v>12.790799999999999</v>
      </c>
      <c r="O77" s="129">
        <f t="shared" si="10"/>
        <v>12.790799999999999</v>
      </c>
      <c r="P77" s="68"/>
      <c r="Q77" s="67">
        <f>SUM($C77:P77)</f>
        <v>152.37479999999999</v>
      </c>
      <c r="R77">
        <v>4</v>
      </c>
      <c r="S77" t="s">
        <v>654</v>
      </c>
      <c r="T77" t="s">
        <v>654</v>
      </c>
      <c r="U77" t="s">
        <v>3</v>
      </c>
      <c r="W77">
        <v>1</v>
      </c>
    </row>
    <row r="78" spans="2:23" outlineLevel="1" x14ac:dyDescent="0.3">
      <c r="B78" t="s">
        <v>998</v>
      </c>
      <c r="C78" t="s">
        <v>1243</v>
      </c>
      <c r="D78" s="68">
        <v>49.32</v>
      </c>
      <c r="E78" s="68">
        <v>52.65</v>
      </c>
      <c r="F78" s="68">
        <v>52.65</v>
      </c>
      <c r="G78" s="68">
        <v>50.8</v>
      </c>
      <c r="H78" s="68">
        <v>110.04</v>
      </c>
      <c r="I78" s="68">
        <v>62.7</v>
      </c>
      <c r="J78" s="129">
        <f t="shared" si="10"/>
        <v>63.954000000000001</v>
      </c>
      <c r="K78" s="129">
        <f t="shared" si="10"/>
        <v>63.954000000000001</v>
      </c>
      <c r="L78" s="129">
        <f t="shared" si="10"/>
        <v>63.954000000000001</v>
      </c>
      <c r="M78" s="129">
        <f t="shared" si="10"/>
        <v>63.954000000000001</v>
      </c>
      <c r="N78" s="129">
        <f t="shared" si="10"/>
        <v>63.954000000000001</v>
      </c>
      <c r="O78" s="129">
        <f t="shared" si="10"/>
        <v>63.954000000000001</v>
      </c>
      <c r="P78" s="68"/>
      <c r="Q78" s="67">
        <f>SUM($C78:P78)</f>
        <v>761.8839999999999</v>
      </c>
      <c r="R78">
        <v>4</v>
      </c>
      <c r="S78" t="s">
        <v>654</v>
      </c>
      <c r="T78" t="s">
        <v>654</v>
      </c>
      <c r="U78" t="s">
        <v>3</v>
      </c>
      <c r="W78">
        <v>1</v>
      </c>
    </row>
    <row r="79" spans="2:23" outlineLevel="1" x14ac:dyDescent="0.3">
      <c r="B79" t="s">
        <v>1000</v>
      </c>
      <c r="C79" t="s">
        <v>1240</v>
      </c>
      <c r="D79" s="68">
        <v>6.76</v>
      </c>
      <c r="E79" s="68">
        <v>7.21</v>
      </c>
      <c r="F79" s="68">
        <v>7.21</v>
      </c>
      <c r="G79" s="68">
        <v>6.96</v>
      </c>
      <c r="H79" s="68">
        <v>15.08</v>
      </c>
      <c r="I79" s="68">
        <v>8.59</v>
      </c>
      <c r="J79" s="129">
        <f t="shared" si="10"/>
        <v>8.7617999999999991</v>
      </c>
      <c r="K79" s="129">
        <f t="shared" si="10"/>
        <v>8.7617999999999991</v>
      </c>
      <c r="L79" s="129">
        <f t="shared" si="10"/>
        <v>8.7617999999999991</v>
      </c>
      <c r="M79" s="129">
        <f t="shared" si="10"/>
        <v>8.7617999999999991</v>
      </c>
      <c r="N79" s="129">
        <f t="shared" si="10"/>
        <v>8.7617999999999991</v>
      </c>
      <c r="O79" s="129">
        <f t="shared" si="10"/>
        <v>8.7617999999999991</v>
      </c>
      <c r="P79" s="68"/>
      <c r="Q79" s="67">
        <f>SUM($C79:P79)</f>
        <v>104.38079999999998</v>
      </c>
      <c r="R79">
        <v>4</v>
      </c>
      <c r="S79" t="s">
        <v>654</v>
      </c>
      <c r="T79" t="s">
        <v>654</v>
      </c>
      <c r="U79" t="s">
        <v>3</v>
      </c>
      <c r="W79">
        <v>1</v>
      </c>
    </row>
    <row r="80" spans="2:23" outlineLevel="1" x14ac:dyDescent="0.3">
      <c r="B80" t="s">
        <v>1241</v>
      </c>
      <c r="C80" t="s">
        <v>1242</v>
      </c>
      <c r="D80" s="68">
        <v>127.87</v>
      </c>
      <c r="E80" s="68">
        <v>136.5</v>
      </c>
      <c r="F80" s="68">
        <v>136.5</v>
      </c>
      <c r="G80" s="68">
        <v>131.71</v>
      </c>
      <c r="H80" s="68">
        <v>285.3</v>
      </c>
      <c r="I80" s="68">
        <v>162.56</v>
      </c>
      <c r="J80" s="129">
        <f t="shared" si="10"/>
        <v>165.81120000000001</v>
      </c>
      <c r="K80" s="129">
        <f t="shared" si="10"/>
        <v>165.81120000000001</v>
      </c>
      <c r="L80" s="129">
        <f t="shared" si="10"/>
        <v>165.81120000000001</v>
      </c>
      <c r="M80" s="129">
        <f t="shared" si="10"/>
        <v>165.81120000000001</v>
      </c>
      <c r="N80" s="129">
        <f t="shared" si="10"/>
        <v>165.81120000000001</v>
      </c>
      <c r="O80" s="129">
        <f t="shared" si="10"/>
        <v>165.81120000000001</v>
      </c>
      <c r="P80" s="68"/>
      <c r="Q80" s="67">
        <f>SUM($C80:P80)</f>
        <v>1975.3072000000006</v>
      </c>
      <c r="R80">
        <v>4</v>
      </c>
      <c r="S80" t="s">
        <v>654</v>
      </c>
      <c r="T80" t="s">
        <v>654</v>
      </c>
      <c r="U80" t="s">
        <v>3</v>
      </c>
      <c r="W80">
        <v>1</v>
      </c>
    </row>
    <row r="81" spans="2:23" x14ac:dyDescent="0.3">
      <c r="B81" s="101" t="s">
        <v>1119</v>
      </c>
      <c r="C81" s="1" t="s">
        <v>1093</v>
      </c>
      <c r="D81" s="67">
        <f t="shared" ref="D81:Q81" si="11">SUM(D68:D80)</f>
        <v>2325.9700000000003</v>
      </c>
      <c r="E81" s="67">
        <f t="shared" si="11"/>
        <v>2498.9100000000003</v>
      </c>
      <c r="F81" s="67">
        <f t="shared" si="11"/>
        <v>2498.9100000000003</v>
      </c>
      <c r="G81" s="67">
        <f t="shared" si="11"/>
        <v>2865.78</v>
      </c>
      <c r="H81" s="67">
        <f t="shared" si="11"/>
        <v>3263.8000000000006</v>
      </c>
      <c r="I81" s="67">
        <f t="shared" si="11"/>
        <v>2945.7200000000003</v>
      </c>
      <c r="J81" s="131">
        <f t="shared" si="10"/>
        <v>3004.6344000000004</v>
      </c>
      <c r="K81" s="131">
        <f t="shared" si="10"/>
        <v>3004.6344000000004</v>
      </c>
      <c r="L81" s="131">
        <f t="shared" si="10"/>
        <v>3004.6344000000004</v>
      </c>
      <c r="M81" s="131">
        <f t="shared" si="10"/>
        <v>3004.6344000000004</v>
      </c>
      <c r="N81" s="131">
        <f t="shared" si="10"/>
        <v>3004.6344000000004</v>
      </c>
      <c r="O81" s="131">
        <f t="shared" si="10"/>
        <v>3004.6344000000004</v>
      </c>
      <c r="P81" s="67">
        <f t="shared" si="11"/>
        <v>0</v>
      </c>
      <c r="Q81" s="67">
        <f t="shared" si="11"/>
        <v>34426.896399999998</v>
      </c>
    </row>
    <row r="83" spans="2:23" x14ac:dyDescent="0.3">
      <c r="B83" s="1" t="s">
        <v>1121</v>
      </c>
      <c r="C83" s="57" t="s">
        <v>1686</v>
      </c>
      <c r="D83" s="57" t="s">
        <v>1096</v>
      </c>
      <c r="E83" s="57" t="s">
        <v>1097</v>
      </c>
      <c r="F83" s="57" t="s">
        <v>1098</v>
      </c>
      <c r="G83" s="57" t="s">
        <v>1099</v>
      </c>
      <c r="H83" s="57" t="s">
        <v>1100</v>
      </c>
      <c r="I83" s="57" t="s">
        <v>1101</v>
      </c>
      <c r="J83" s="57" t="s">
        <v>1102</v>
      </c>
      <c r="K83" s="57" t="s">
        <v>1103</v>
      </c>
      <c r="L83" s="57" t="s">
        <v>1104</v>
      </c>
      <c r="M83" s="57" t="s">
        <v>1105</v>
      </c>
      <c r="N83" s="57" t="s">
        <v>1106</v>
      </c>
      <c r="O83" s="57" t="s">
        <v>1107</v>
      </c>
      <c r="P83" s="57" t="s">
        <v>1108</v>
      </c>
      <c r="Q83" s="57" t="s">
        <v>218</v>
      </c>
      <c r="R83" t="s">
        <v>7</v>
      </c>
      <c r="S83" t="s">
        <v>637</v>
      </c>
      <c r="T83" t="s">
        <v>795</v>
      </c>
      <c r="U83" t="s">
        <v>220</v>
      </c>
      <c r="V83" t="s">
        <v>29</v>
      </c>
      <c r="W83" t="s">
        <v>1688</v>
      </c>
    </row>
    <row r="84" spans="2:23" x14ac:dyDescent="0.3">
      <c r="B84" t="s">
        <v>1026</v>
      </c>
      <c r="C84" t="s">
        <v>892</v>
      </c>
      <c r="D84" s="68">
        <v>93.6</v>
      </c>
      <c r="E84" s="68">
        <v>86.4</v>
      </c>
      <c r="F84" s="68">
        <v>100.8</v>
      </c>
      <c r="G84" s="68">
        <v>93.6</v>
      </c>
      <c r="H84" s="68">
        <v>86.4</v>
      </c>
      <c r="I84" s="68">
        <v>107.8</v>
      </c>
      <c r="J84" s="129">
        <f t="shared" ref="J84:O86" si="12">$I84</f>
        <v>107.8</v>
      </c>
      <c r="K84" s="129">
        <f t="shared" si="12"/>
        <v>107.8</v>
      </c>
      <c r="L84" s="129">
        <f t="shared" si="12"/>
        <v>107.8</v>
      </c>
      <c r="M84" s="129">
        <f t="shared" si="12"/>
        <v>107.8</v>
      </c>
      <c r="N84" s="129">
        <f t="shared" si="12"/>
        <v>107.8</v>
      </c>
      <c r="O84" s="129">
        <f t="shared" si="12"/>
        <v>107.8</v>
      </c>
      <c r="P84" s="68"/>
      <c r="Q84" s="67">
        <f>SUM($C84:P84)</f>
        <v>1215.3999999999996</v>
      </c>
      <c r="R84">
        <v>5</v>
      </c>
      <c r="S84" t="s">
        <v>652</v>
      </c>
      <c r="T84" t="s">
        <v>652</v>
      </c>
      <c r="U84" t="s">
        <v>3</v>
      </c>
      <c r="W84">
        <v>1</v>
      </c>
    </row>
    <row r="85" spans="2:23" x14ac:dyDescent="0.3">
      <c r="B85" t="s">
        <v>1027</v>
      </c>
      <c r="C85" t="s">
        <v>892</v>
      </c>
      <c r="D85" s="68">
        <v>94</v>
      </c>
      <c r="E85" s="68">
        <v>94</v>
      </c>
      <c r="F85" s="68">
        <v>94</v>
      </c>
      <c r="G85" s="68">
        <v>94</v>
      </c>
      <c r="H85" s="68">
        <v>94</v>
      </c>
      <c r="I85" s="68">
        <v>101</v>
      </c>
      <c r="J85" s="129">
        <f t="shared" si="12"/>
        <v>101</v>
      </c>
      <c r="K85" s="129">
        <f t="shared" si="12"/>
        <v>101</v>
      </c>
      <c r="L85" s="129">
        <f t="shared" si="12"/>
        <v>101</v>
      </c>
      <c r="M85" s="129">
        <f t="shared" si="12"/>
        <v>101</v>
      </c>
      <c r="N85" s="129">
        <f t="shared" si="12"/>
        <v>101</v>
      </c>
      <c r="O85" s="129">
        <f t="shared" si="12"/>
        <v>101</v>
      </c>
      <c r="P85" s="68"/>
      <c r="Q85" s="67">
        <f>SUM($C85:P85)</f>
        <v>1177</v>
      </c>
      <c r="R85">
        <v>5</v>
      </c>
      <c r="S85" t="s">
        <v>652</v>
      </c>
      <c r="T85" t="s">
        <v>652</v>
      </c>
      <c r="U85" t="s">
        <v>3</v>
      </c>
      <c r="W85">
        <v>1</v>
      </c>
    </row>
    <row r="86" spans="2:23" x14ac:dyDescent="0.3">
      <c r="B86" t="s">
        <v>1028</v>
      </c>
      <c r="C86" t="s">
        <v>892</v>
      </c>
      <c r="D86" s="68"/>
      <c r="E86" s="68"/>
      <c r="F86" s="68"/>
      <c r="G86" s="68"/>
      <c r="H86" s="68"/>
      <c r="I86" s="68">
        <v>7</v>
      </c>
      <c r="J86" s="129">
        <f t="shared" si="12"/>
        <v>7</v>
      </c>
      <c r="K86" s="129">
        <f t="shared" si="12"/>
        <v>7</v>
      </c>
      <c r="L86" s="129">
        <f t="shared" si="12"/>
        <v>7</v>
      </c>
      <c r="M86" s="129">
        <f t="shared" si="12"/>
        <v>7</v>
      </c>
      <c r="N86" s="129">
        <f t="shared" si="12"/>
        <v>7</v>
      </c>
      <c r="O86" s="129">
        <f t="shared" si="12"/>
        <v>7</v>
      </c>
      <c r="P86" s="68"/>
      <c r="Q86" s="67">
        <f>SUM($C86:P86)</f>
        <v>49</v>
      </c>
      <c r="R86">
        <v>5</v>
      </c>
      <c r="S86" t="s">
        <v>652</v>
      </c>
      <c r="T86" t="s">
        <v>652</v>
      </c>
      <c r="U86" t="s">
        <v>3</v>
      </c>
      <c r="W86">
        <v>1</v>
      </c>
    </row>
    <row r="87" spans="2:23" x14ac:dyDescent="0.3">
      <c r="B87" s="101" t="s">
        <v>1122</v>
      </c>
      <c r="D87" s="68"/>
      <c r="E87" s="68"/>
      <c r="F87" s="68"/>
      <c r="G87" s="68"/>
      <c r="H87" s="68"/>
      <c r="I87" s="68"/>
      <c r="J87" s="68"/>
      <c r="K87" s="68"/>
      <c r="L87" s="68"/>
      <c r="M87" s="68"/>
      <c r="N87" s="68"/>
      <c r="O87" s="68"/>
      <c r="P87" s="68"/>
      <c r="Q87" s="103">
        <v>1215.3999999999996</v>
      </c>
      <c r="R87">
        <v>5</v>
      </c>
      <c r="S87" t="s">
        <v>652</v>
      </c>
      <c r="T87" t="s">
        <v>652</v>
      </c>
    </row>
    <row r="88" spans="2:23" outlineLevel="1" x14ac:dyDescent="0.3">
      <c r="B88" t="s">
        <v>684</v>
      </c>
      <c r="C88" t="s">
        <v>1014</v>
      </c>
      <c r="D88" s="68">
        <v>1637.4</v>
      </c>
      <c r="E88" s="68">
        <v>1637.4</v>
      </c>
      <c r="F88" s="68">
        <v>1637.4</v>
      </c>
      <c r="G88" s="68">
        <v>1637.4</v>
      </c>
      <c r="H88" s="68">
        <v>1637.4</v>
      </c>
      <c r="I88" s="68">
        <v>1637.4</v>
      </c>
      <c r="J88" s="129">
        <f t="shared" ref="J88:O100" si="13">$I88*1.02</f>
        <v>1670.1480000000001</v>
      </c>
      <c r="K88" s="129">
        <f t="shared" si="13"/>
        <v>1670.1480000000001</v>
      </c>
      <c r="L88" s="129">
        <f t="shared" si="13"/>
        <v>1670.1480000000001</v>
      </c>
      <c r="M88" s="129">
        <f t="shared" si="13"/>
        <v>1670.1480000000001</v>
      </c>
      <c r="N88" s="129">
        <f t="shared" si="13"/>
        <v>1670.1480000000001</v>
      </c>
      <c r="O88" s="129">
        <f t="shared" si="13"/>
        <v>1670.1480000000001</v>
      </c>
      <c r="P88" s="68"/>
      <c r="Q88" s="67">
        <f>SUM($C88:P88)</f>
        <v>19845.288000000004</v>
      </c>
      <c r="R88">
        <v>5</v>
      </c>
      <c r="S88" t="s">
        <v>652</v>
      </c>
      <c r="T88" t="s">
        <v>652</v>
      </c>
      <c r="U88" t="s">
        <v>3</v>
      </c>
      <c r="W88">
        <v>1</v>
      </c>
    </row>
    <row r="89" spans="2:23" outlineLevel="1" x14ac:dyDescent="0.3">
      <c r="B89" t="s">
        <v>1015</v>
      </c>
      <c r="C89" t="s">
        <v>1016</v>
      </c>
      <c r="D89" s="68">
        <v>50</v>
      </c>
      <c r="E89" s="68"/>
      <c r="F89" s="68">
        <v>25</v>
      </c>
      <c r="G89" s="68">
        <v>25</v>
      </c>
      <c r="H89" s="68">
        <v>25</v>
      </c>
      <c r="I89" s="68">
        <v>25</v>
      </c>
      <c r="J89" s="129"/>
      <c r="K89" s="129"/>
      <c r="L89" s="129"/>
      <c r="M89" s="129"/>
      <c r="N89" s="129"/>
      <c r="O89" s="129"/>
      <c r="P89" s="68"/>
      <c r="Q89" s="67">
        <f>SUM($C89:P89)</f>
        <v>150</v>
      </c>
      <c r="R89">
        <v>5</v>
      </c>
      <c r="S89" t="s">
        <v>652</v>
      </c>
      <c r="T89" t="s">
        <v>652</v>
      </c>
      <c r="U89" t="s">
        <v>3</v>
      </c>
      <c r="W89">
        <v>1</v>
      </c>
    </row>
    <row r="90" spans="2:23" outlineLevel="1" x14ac:dyDescent="0.3">
      <c r="B90" t="s">
        <v>683</v>
      </c>
      <c r="C90" t="s">
        <v>1017</v>
      </c>
      <c r="D90" s="68"/>
      <c r="E90" s="68"/>
      <c r="F90" s="68"/>
      <c r="G90" s="68"/>
      <c r="H90" s="68"/>
      <c r="I90" s="68">
        <v>122.43</v>
      </c>
      <c r="J90" s="129">
        <f t="shared" si="13"/>
        <v>124.87860000000001</v>
      </c>
      <c r="K90" s="129">
        <f t="shared" si="13"/>
        <v>124.87860000000001</v>
      </c>
      <c r="L90" s="129">
        <f t="shared" si="13"/>
        <v>124.87860000000001</v>
      </c>
      <c r="M90" s="129">
        <f t="shared" si="13"/>
        <v>124.87860000000001</v>
      </c>
      <c r="N90" s="129">
        <f t="shared" si="13"/>
        <v>124.87860000000001</v>
      </c>
      <c r="O90" s="129">
        <f t="shared" si="13"/>
        <v>124.87860000000001</v>
      </c>
      <c r="P90" s="68"/>
      <c r="Q90" s="67">
        <f>SUM($C90:P90)</f>
        <v>871.7016000000001</v>
      </c>
      <c r="R90">
        <v>5</v>
      </c>
      <c r="S90" t="s">
        <v>652</v>
      </c>
      <c r="T90" t="s">
        <v>652</v>
      </c>
      <c r="U90" t="s">
        <v>3</v>
      </c>
      <c r="W90">
        <v>1</v>
      </c>
    </row>
    <row r="91" spans="2:23" outlineLevel="1" x14ac:dyDescent="0.3">
      <c r="B91" t="s">
        <v>994</v>
      </c>
      <c r="C91" t="s">
        <v>1232</v>
      </c>
      <c r="D91" s="68"/>
      <c r="E91" s="68"/>
      <c r="F91" s="68"/>
      <c r="G91" s="68">
        <v>280.57</v>
      </c>
      <c r="H91" s="68">
        <v>280.57</v>
      </c>
      <c r="I91" s="68">
        <v>318.25</v>
      </c>
      <c r="J91" s="129">
        <f t="shared" si="13"/>
        <v>324.61500000000001</v>
      </c>
      <c r="K91" s="129">
        <f t="shared" si="13"/>
        <v>324.61500000000001</v>
      </c>
      <c r="L91" s="129">
        <f t="shared" si="13"/>
        <v>324.61500000000001</v>
      </c>
      <c r="M91" s="129">
        <f t="shared" si="13"/>
        <v>324.61500000000001</v>
      </c>
      <c r="N91" s="129">
        <f t="shared" si="13"/>
        <v>324.61500000000001</v>
      </c>
      <c r="O91" s="129">
        <f t="shared" si="13"/>
        <v>324.61500000000001</v>
      </c>
      <c r="P91" s="68"/>
      <c r="Q91" s="67">
        <f>SUM($C91:P91)</f>
        <v>2827.08</v>
      </c>
      <c r="R91">
        <v>5</v>
      </c>
      <c r="S91" t="s">
        <v>652</v>
      </c>
      <c r="T91" t="s">
        <v>652</v>
      </c>
      <c r="U91" t="s">
        <v>3</v>
      </c>
      <c r="W91">
        <v>1</v>
      </c>
    </row>
    <row r="92" spans="2:23" outlineLevel="1" x14ac:dyDescent="0.3">
      <c r="B92" t="s">
        <v>1020</v>
      </c>
      <c r="C92" t="s">
        <v>1234</v>
      </c>
      <c r="D92" s="68">
        <v>130.99</v>
      </c>
      <c r="E92" s="68">
        <v>130.99</v>
      </c>
      <c r="F92" s="68">
        <v>130.99</v>
      </c>
      <c r="G92" s="68">
        <v>130.99</v>
      </c>
      <c r="H92" s="68">
        <v>130.99</v>
      </c>
      <c r="I92" s="68">
        <v>140.79</v>
      </c>
      <c r="J92" s="129">
        <f t="shared" si="13"/>
        <v>143.60579999999999</v>
      </c>
      <c r="K92" s="129">
        <f t="shared" si="13"/>
        <v>143.60579999999999</v>
      </c>
      <c r="L92" s="129">
        <f t="shared" si="13"/>
        <v>143.60579999999999</v>
      </c>
      <c r="M92" s="129">
        <f t="shared" si="13"/>
        <v>143.60579999999999</v>
      </c>
      <c r="N92" s="129">
        <f t="shared" si="13"/>
        <v>143.60579999999999</v>
      </c>
      <c r="O92" s="129">
        <f t="shared" si="13"/>
        <v>143.60579999999999</v>
      </c>
      <c r="P92" s="68"/>
      <c r="Q92" s="67">
        <f>SUM($C92:P92)</f>
        <v>1657.3748000000003</v>
      </c>
      <c r="R92">
        <v>5</v>
      </c>
      <c r="S92" t="s">
        <v>652</v>
      </c>
      <c r="T92" t="s">
        <v>652</v>
      </c>
      <c r="U92" t="s">
        <v>3</v>
      </c>
      <c r="W92">
        <v>1</v>
      </c>
    </row>
    <row r="93" spans="2:23" outlineLevel="1" x14ac:dyDescent="0.3">
      <c r="B93" t="s">
        <v>1235</v>
      </c>
      <c r="C93" t="s">
        <v>1236</v>
      </c>
      <c r="D93" s="68">
        <v>24.56</v>
      </c>
      <c r="E93" s="68">
        <v>24.56</v>
      </c>
      <c r="F93" s="68"/>
      <c r="G93" s="68"/>
      <c r="H93" s="68"/>
      <c r="I93" s="68"/>
      <c r="J93" s="129">
        <f t="shared" si="13"/>
        <v>0</v>
      </c>
      <c r="K93" s="129">
        <f t="shared" si="13"/>
        <v>0</v>
      </c>
      <c r="L93" s="129">
        <f t="shared" si="13"/>
        <v>0</v>
      </c>
      <c r="M93" s="129">
        <f t="shared" si="13"/>
        <v>0</v>
      </c>
      <c r="N93" s="129">
        <f t="shared" si="13"/>
        <v>0</v>
      </c>
      <c r="O93" s="129">
        <f t="shared" si="13"/>
        <v>0</v>
      </c>
      <c r="P93" s="68"/>
      <c r="Q93" s="67">
        <f>SUM($C93:P93)</f>
        <v>49.12</v>
      </c>
      <c r="R93">
        <v>5</v>
      </c>
      <c r="S93" t="s">
        <v>652</v>
      </c>
      <c r="T93" t="s">
        <v>652</v>
      </c>
      <c r="U93" t="s">
        <v>3</v>
      </c>
      <c r="W93">
        <v>1</v>
      </c>
    </row>
    <row r="94" spans="2:23" outlineLevel="1" x14ac:dyDescent="0.3">
      <c r="B94" t="s">
        <v>1050</v>
      </c>
      <c r="C94" t="s">
        <v>1236</v>
      </c>
      <c r="D94" s="68"/>
      <c r="E94" s="68"/>
      <c r="F94" s="68">
        <v>24.56</v>
      </c>
      <c r="G94" s="68">
        <v>24.56</v>
      </c>
      <c r="H94" s="68">
        <v>24.56</v>
      </c>
      <c r="I94" s="68">
        <v>26.4</v>
      </c>
      <c r="J94" s="129">
        <f t="shared" si="13"/>
        <v>26.927999999999997</v>
      </c>
      <c r="K94" s="129">
        <f t="shared" si="13"/>
        <v>26.927999999999997</v>
      </c>
      <c r="L94" s="129">
        <f t="shared" si="13"/>
        <v>26.927999999999997</v>
      </c>
      <c r="M94" s="129">
        <f t="shared" si="13"/>
        <v>26.927999999999997</v>
      </c>
      <c r="N94" s="129">
        <f t="shared" si="13"/>
        <v>26.927999999999997</v>
      </c>
      <c r="O94" s="129">
        <f t="shared" si="13"/>
        <v>26.927999999999997</v>
      </c>
      <c r="P94" s="68"/>
      <c r="Q94" s="67">
        <f>SUM($C94:P94)</f>
        <v>261.64799999999997</v>
      </c>
      <c r="R94">
        <v>5</v>
      </c>
      <c r="S94" t="s">
        <v>652</v>
      </c>
      <c r="T94" t="s">
        <v>652</v>
      </c>
      <c r="U94" t="s">
        <v>3</v>
      </c>
      <c r="W94">
        <v>1</v>
      </c>
    </row>
    <row r="95" spans="2:23" outlineLevel="1" x14ac:dyDescent="0.3">
      <c r="B95" t="s">
        <v>996</v>
      </c>
      <c r="C95" t="s">
        <v>1237</v>
      </c>
      <c r="D95" s="68">
        <v>127.06</v>
      </c>
      <c r="E95" s="68">
        <v>123.3</v>
      </c>
      <c r="F95" s="68">
        <v>125.18</v>
      </c>
      <c r="G95" s="68">
        <v>118.72</v>
      </c>
      <c r="H95" s="68">
        <v>236.61</v>
      </c>
      <c r="I95" s="68">
        <v>127.1</v>
      </c>
      <c r="J95" s="129">
        <f t="shared" si="13"/>
        <v>129.642</v>
      </c>
      <c r="K95" s="129">
        <f t="shared" si="13"/>
        <v>129.642</v>
      </c>
      <c r="L95" s="129">
        <f t="shared" si="13"/>
        <v>129.642</v>
      </c>
      <c r="M95" s="129">
        <f t="shared" si="13"/>
        <v>129.642</v>
      </c>
      <c r="N95" s="129">
        <f t="shared" si="13"/>
        <v>129.642</v>
      </c>
      <c r="O95" s="129">
        <f t="shared" si="13"/>
        <v>129.642</v>
      </c>
      <c r="P95" s="68"/>
      <c r="Q95" s="67">
        <f>SUM($C95:P95)</f>
        <v>1635.8220000000003</v>
      </c>
      <c r="R95">
        <v>5</v>
      </c>
      <c r="S95" t="s">
        <v>652</v>
      </c>
      <c r="T95" t="s">
        <v>652</v>
      </c>
      <c r="U95" t="s">
        <v>3</v>
      </c>
      <c r="W95">
        <v>1</v>
      </c>
    </row>
    <row r="96" spans="2:23" outlineLevel="1" x14ac:dyDescent="0.3">
      <c r="B96" t="s">
        <v>997</v>
      </c>
      <c r="C96" t="s">
        <v>1238</v>
      </c>
      <c r="D96" s="68">
        <v>9.11</v>
      </c>
      <c r="E96" s="68">
        <v>8.84</v>
      </c>
      <c r="F96" s="68">
        <v>8.98</v>
      </c>
      <c r="G96" s="68">
        <v>8.51</v>
      </c>
      <c r="H96" s="68">
        <v>16.97</v>
      </c>
      <c r="I96" s="68">
        <v>9.11</v>
      </c>
      <c r="J96" s="129">
        <f t="shared" si="13"/>
        <v>9.2921999999999993</v>
      </c>
      <c r="K96" s="129">
        <f t="shared" si="13"/>
        <v>9.2921999999999993</v>
      </c>
      <c r="L96" s="129">
        <f t="shared" si="13"/>
        <v>9.2921999999999993</v>
      </c>
      <c r="M96" s="129">
        <f t="shared" si="13"/>
        <v>9.2921999999999993</v>
      </c>
      <c r="N96" s="129">
        <f t="shared" si="13"/>
        <v>9.2921999999999993</v>
      </c>
      <c r="O96" s="129">
        <f t="shared" si="13"/>
        <v>9.2921999999999993</v>
      </c>
      <c r="P96" s="68"/>
      <c r="Q96" s="67">
        <f>SUM($C96:P96)</f>
        <v>117.27319999999996</v>
      </c>
      <c r="R96">
        <v>5</v>
      </c>
      <c r="S96" t="s">
        <v>652</v>
      </c>
      <c r="T96" t="s">
        <v>652</v>
      </c>
      <c r="U96" t="s">
        <v>3</v>
      </c>
      <c r="W96">
        <v>1</v>
      </c>
    </row>
    <row r="97" spans="2:23" outlineLevel="1" x14ac:dyDescent="0.3">
      <c r="B97" t="s">
        <v>999</v>
      </c>
      <c r="C97" t="s">
        <v>1239</v>
      </c>
      <c r="D97" s="68">
        <v>129.93</v>
      </c>
      <c r="E97" s="68">
        <v>126.08</v>
      </c>
      <c r="F97" s="68">
        <v>128</v>
      </c>
      <c r="G97" s="68">
        <v>121.4</v>
      </c>
      <c r="H97" s="68">
        <v>241.95</v>
      </c>
      <c r="I97" s="68">
        <v>129.97</v>
      </c>
      <c r="J97" s="129">
        <f t="shared" si="13"/>
        <v>132.5694</v>
      </c>
      <c r="K97" s="129">
        <f t="shared" si="13"/>
        <v>132.5694</v>
      </c>
      <c r="L97" s="129">
        <f t="shared" si="13"/>
        <v>132.5694</v>
      </c>
      <c r="M97" s="129">
        <f t="shared" si="13"/>
        <v>132.5694</v>
      </c>
      <c r="N97" s="129">
        <f t="shared" si="13"/>
        <v>132.5694</v>
      </c>
      <c r="O97" s="129">
        <f t="shared" si="13"/>
        <v>132.5694</v>
      </c>
      <c r="P97" s="68"/>
      <c r="Q97" s="67">
        <f>SUM($C97:P97)</f>
        <v>1672.7464000000002</v>
      </c>
      <c r="R97">
        <v>5</v>
      </c>
      <c r="S97" t="s">
        <v>652</v>
      </c>
      <c r="T97" t="s">
        <v>652</v>
      </c>
      <c r="U97" t="s">
        <v>3</v>
      </c>
      <c r="W97">
        <v>1</v>
      </c>
    </row>
    <row r="98" spans="2:23" outlineLevel="1" x14ac:dyDescent="0.3">
      <c r="B98" t="s">
        <v>1000</v>
      </c>
      <c r="C98" t="s">
        <v>1240</v>
      </c>
      <c r="D98" s="68">
        <v>6.24</v>
      </c>
      <c r="E98" s="68">
        <v>6.06</v>
      </c>
      <c r="F98" s="68">
        <v>6.15</v>
      </c>
      <c r="G98" s="68">
        <v>5.83</v>
      </c>
      <c r="H98" s="68">
        <v>11.63</v>
      </c>
      <c r="I98" s="68">
        <v>6.25</v>
      </c>
      <c r="J98" s="129">
        <f t="shared" si="13"/>
        <v>6.375</v>
      </c>
      <c r="K98" s="129">
        <f t="shared" si="13"/>
        <v>6.375</v>
      </c>
      <c r="L98" s="129">
        <f t="shared" si="13"/>
        <v>6.375</v>
      </c>
      <c r="M98" s="129">
        <f t="shared" si="13"/>
        <v>6.375</v>
      </c>
      <c r="N98" s="129">
        <f t="shared" si="13"/>
        <v>6.375</v>
      </c>
      <c r="O98" s="129">
        <f t="shared" si="13"/>
        <v>6.375</v>
      </c>
      <c r="P98" s="68"/>
      <c r="Q98" s="67">
        <f>SUM($C98:P98)</f>
        <v>80.41</v>
      </c>
      <c r="R98">
        <v>5</v>
      </c>
      <c r="S98" t="s">
        <v>652</v>
      </c>
      <c r="T98" t="s">
        <v>652</v>
      </c>
      <c r="U98" t="s">
        <v>3</v>
      </c>
      <c r="W98">
        <v>1</v>
      </c>
    </row>
    <row r="99" spans="2:23" outlineLevel="1" x14ac:dyDescent="0.3">
      <c r="B99" t="s">
        <v>1241</v>
      </c>
      <c r="C99" t="s">
        <v>1242</v>
      </c>
      <c r="D99" s="68">
        <v>118.12</v>
      </c>
      <c r="E99" s="68">
        <v>114.62</v>
      </c>
      <c r="F99" s="68">
        <v>116.37</v>
      </c>
      <c r="G99" s="68">
        <v>110.36</v>
      </c>
      <c r="H99" s="68">
        <v>219.95</v>
      </c>
      <c r="I99" s="68">
        <v>118.16</v>
      </c>
      <c r="J99" s="129">
        <f t="shared" si="13"/>
        <v>120.5232</v>
      </c>
      <c r="K99" s="129">
        <f t="shared" si="13"/>
        <v>120.5232</v>
      </c>
      <c r="L99" s="129">
        <f t="shared" si="13"/>
        <v>120.5232</v>
      </c>
      <c r="M99" s="129">
        <f t="shared" si="13"/>
        <v>120.5232</v>
      </c>
      <c r="N99" s="129">
        <f t="shared" si="13"/>
        <v>120.5232</v>
      </c>
      <c r="O99" s="129">
        <f t="shared" si="13"/>
        <v>120.5232</v>
      </c>
      <c r="P99" s="68"/>
      <c r="Q99" s="67">
        <f>SUM($C99:P99)</f>
        <v>1520.7192000000005</v>
      </c>
      <c r="R99">
        <v>5</v>
      </c>
      <c r="S99" t="s">
        <v>652</v>
      </c>
      <c r="T99" t="s">
        <v>652</v>
      </c>
      <c r="U99" t="s">
        <v>3</v>
      </c>
      <c r="W99">
        <v>1</v>
      </c>
    </row>
    <row r="100" spans="2:23" x14ac:dyDescent="0.3">
      <c r="B100" s="101" t="s">
        <v>1123</v>
      </c>
      <c r="C100" s="1" t="s">
        <v>1093</v>
      </c>
      <c r="D100" s="67">
        <f t="shared" ref="D100:Q100" si="14">SUM(D88:D99)</f>
        <v>2233.4099999999994</v>
      </c>
      <c r="E100" s="67">
        <f t="shared" si="14"/>
        <v>2171.85</v>
      </c>
      <c r="F100" s="67">
        <f t="shared" si="14"/>
        <v>2202.63</v>
      </c>
      <c r="G100" s="67">
        <f t="shared" si="14"/>
        <v>2463.34</v>
      </c>
      <c r="H100" s="67">
        <f t="shared" si="14"/>
        <v>2825.6299999999997</v>
      </c>
      <c r="I100" s="67">
        <f t="shared" si="14"/>
        <v>2660.8599999999997</v>
      </c>
      <c r="J100" s="131">
        <f t="shared" si="13"/>
        <v>2714.0771999999997</v>
      </c>
      <c r="K100" s="131">
        <f t="shared" si="13"/>
        <v>2714.0771999999997</v>
      </c>
      <c r="L100" s="131">
        <f t="shared" si="13"/>
        <v>2714.0771999999997</v>
      </c>
      <c r="M100" s="131">
        <f t="shared" si="13"/>
        <v>2714.0771999999997</v>
      </c>
      <c r="N100" s="131">
        <f t="shared" si="13"/>
        <v>2714.0771999999997</v>
      </c>
      <c r="O100" s="131">
        <f t="shared" si="13"/>
        <v>2714.0771999999997</v>
      </c>
      <c r="P100" s="67">
        <f t="shared" si="14"/>
        <v>0</v>
      </c>
      <c r="Q100" s="67">
        <f t="shared" si="14"/>
        <v>30689.183200000003</v>
      </c>
    </row>
    <row r="102" spans="2:23" x14ac:dyDescent="0.3">
      <c r="B102" s="1" t="s">
        <v>1125</v>
      </c>
      <c r="C102" s="57" t="s">
        <v>1686</v>
      </c>
      <c r="D102" s="57" t="s">
        <v>1096</v>
      </c>
      <c r="E102" s="57" t="s">
        <v>1097</v>
      </c>
      <c r="F102" s="57" t="s">
        <v>1098</v>
      </c>
      <c r="G102" s="57" t="s">
        <v>1099</v>
      </c>
      <c r="H102" s="57" t="s">
        <v>1100</v>
      </c>
      <c r="I102" s="57" t="s">
        <v>1101</v>
      </c>
      <c r="J102" s="57" t="s">
        <v>1102</v>
      </c>
      <c r="K102" s="57" t="s">
        <v>1103</v>
      </c>
      <c r="L102" s="57" t="s">
        <v>1104</v>
      </c>
      <c r="M102" s="57" t="s">
        <v>1105</v>
      </c>
      <c r="N102" s="57" t="s">
        <v>1106</v>
      </c>
      <c r="O102" s="57" t="s">
        <v>1107</v>
      </c>
      <c r="P102" s="57" t="s">
        <v>1108</v>
      </c>
      <c r="Q102" s="57" t="s">
        <v>218</v>
      </c>
      <c r="R102" t="s">
        <v>7</v>
      </c>
      <c r="S102" t="s">
        <v>637</v>
      </c>
      <c r="T102" t="s">
        <v>795</v>
      </c>
      <c r="U102" t="s">
        <v>220</v>
      </c>
      <c r="V102" t="s">
        <v>29</v>
      </c>
      <c r="W102" t="s">
        <v>1688</v>
      </c>
    </row>
    <row r="103" spans="2:23" x14ac:dyDescent="0.3">
      <c r="B103" t="s">
        <v>1026</v>
      </c>
      <c r="C103" t="s">
        <v>892</v>
      </c>
      <c r="D103" s="68">
        <v>151.19999999999999</v>
      </c>
      <c r="E103" s="68">
        <v>144</v>
      </c>
      <c r="F103" s="68">
        <v>165.6</v>
      </c>
      <c r="G103" s="68">
        <v>158.4</v>
      </c>
      <c r="H103" s="68">
        <v>151.19999999999999</v>
      </c>
      <c r="I103" s="68">
        <v>158.4</v>
      </c>
      <c r="J103" s="129">
        <f t="shared" ref="J103:O104" si="15">$I103</f>
        <v>158.4</v>
      </c>
      <c r="K103" s="129">
        <f t="shared" si="15"/>
        <v>158.4</v>
      </c>
      <c r="L103" s="129">
        <f t="shared" si="15"/>
        <v>158.4</v>
      </c>
      <c r="M103" s="129">
        <f t="shared" si="15"/>
        <v>158.4</v>
      </c>
      <c r="N103" s="129">
        <f t="shared" si="15"/>
        <v>158.4</v>
      </c>
      <c r="O103" s="129">
        <f t="shared" si="15"/>
        <v>158.4</v>
      </c>
      <c r="P103" s="68"/>
      <c r="Q103" s="67">
        <f>SUM($C103:P103)</f>
        <v>1879.2000000000003</v>
      </c>
      <c r="R103">
        <v>6</v>
      </c>
      <c r="S103" t="s">
        <v>652</v>
      </c>
      <c r="T103" t="s">
        <v>652</v>
      </c>
      <c r="U103" t="s">
        <v>3</v>
      </c>
      <c r="W103">
        <v>1</v>
      </c>
    </row>
    <row r="104" spans="2:23" x14ac:dyDescent="0.3">
      <c r="B104" t="s">
        <v>1027</v>
      </c>
      <c r="C104" t="s">
        <v>892</v>
      </c>
      <c r="D104" s="68">
        <v>156</v>
      </c>
      <c r="E104" s="68">
        <v>156</v>
      </c>
      <c r="F104" s="68">
        <v>156</v>
      </c>
      <c r="G104" s="68">
        <v>156</v>
      </c>
      <c r="H104" s="68">
        <v>156</v>
      </c>
      <c r="I104" s="68">
        <v>156</v>
      </c>
      <c r="J104" s="129">
        <f t="shared" si="15"/>
        <v>156</v>
      </c>
      <c r="K104" s="129">
        <f t="shared" si="15"/>
        <v>156</v>
      </c>
      <c r="L104" s="129">
        <f t="shared" si="15"/>
        <v>156</v>
      </c>
      <c r="M104" s="129">
        <f t="shared" si="15"/>
        <v>156</v>
      </c>
      <c r="N104" s="129">
        <f t="shared" si="15"/>
        <v>156</v>
      </c>
      <c r="O104" s="129">
        <f t="shared" si="15"/>
        <v>156</v>
      </c>
      <c r="P104" s="68"/>
      <c r="Q104" s="67">
        <f>SUM($C104:P104)</f>
        <v>1872</v>
      </c>
      <c r="R104">
        <v>6</v>
      </c>
      <c r="S104" t="s">
        <v>652</v>
      </c>
      <c r="T104" t="s">
        <v>652</v>
      </c>
      <c r="U104" t="s">
        <v>3</v>
      </c>
      <c r="W104">
        <v>1</v>
      </c>
    </row>
    <row r="105" spans="2:23" x14ac:dyDescent="0.3">
      <c r="B105" s="101" t="s">
        <v>1126</v>
      </c>
      <c r="D105" s="68"/>
      <c r="E105" s="68"/>
      <c r="F105" s="68"/>
      <c r="G105" s="68"/>
      <c r="H105" s="68"/>
      <c r="I105" s="68"/>
      <c r="J105" s="68"/>
      <c r="K105" s="68"/>
      <c r="L105" s="68"/>
      <c r="M105" s="68"/>
      <c r="N105" s="68"/>
      <c r="O105" s="68"/>
      <c r="P105" s="68"/>
      <c r="Q105" s="103">
        <v>1879.2000000000003</v>
      </c>
      <c r="R105">
        <v>6</v>
      </c>
      <c r="S105" t="s">
        <v>652</v>
      </c>
      <c r="T105" t="s">
        <v>652</v>
      </c>
    </row>
    <row r="106" spans="2:23" outlineLevel="1" x14ac:dyDescent="0.3">
      <c r="B106" t="s">
        <v>684</v>
      </c>
      <c r="C106" t="s">
        <v>1014</v>
      </c>
      <c r="D106" s="68">
        <v>2951</v>
      </c>
      <c r="E106" s="68">
        <v>2951</v>
      </c>
      <c r="F106" s="68">
        <v>2951</v>
      </c>
      <c r="G106" s="68">
        <v>2951</v>
      </c>
      <c r="H106" s="68">
        <v>2951</v>
      </c>
      <c r="I106" s="68">
        <v>2951</v>
      </c>
      <c r="J106" s="129">
        <f t="shared" ref="J106:O117" si="16">$I106*1.02</f>
        <v>3010.02</v>
      </c>
      <c r="K106" s="129">
        <f t="shared" si="16"/>
        <v>3010.02</v>
      </c>
      <c r="L106" s="129">
        <f t="shared" si="16"/>
        <v>3010.02</v>
      </c>
      <c r="M106" s="129">
        <f t="shared" si="16"/>
        <v>3010.02</v>
      </c>
      <c r="N106" s="129">
        <f t="shared" si="16"/>
        <v>3010.02</v>
      </c>
      <c r="O106" s="129">
        <f t="shared" si="16"/>
        <v>3010.02</v>
      </c>
      <c r="P106" s="68"/>
      <c r="Q106" s="67">
        <f>SUM($C106:P106)</f>
        <v>35766.120000000003</v>
      </c>
      <c r="R106">
        <v>6</v>
      </c>
      <c r="S106" t="s">
        <v>652</v>
      </c>
      <c r="T106" t="s">
        <v>652</v>
      </c>
      <c r="U106" t="s">
        <v>3</v>
      </c>
      <c r="W106">
        <v>1</v>
      </c>
    </row>
    <row r="107" spans="2:23" outlineLevel="1" x14ac:dyDescent="0.3">
      <c r="B107" t="s">
        <v>1015</v>
      </c>
      <c r="C107" t="s">
        <v>1016</v>
      </c>
      <c r="D107" s="68">
        <v>60</v>
      </c>
      <c r="E107" s="68"/>
      <c r="F107" s="68">
        <v>50</v>
      </c>
      <c r="G107" s="68"/>
      <c r="H107" s="68">
        <v>100</v>
      </c>
      <c r="I107" s="68"/>
      <c r="J107" s="129"/>
      <c r="K107" s="129"/>
      <c r="L107" s="129"/>
      <c r="M107" s="129"/>
      <c r="N107" s="129"/>
      <c r="O107" s="129"/>
      <c r="P107" s="68"/>
      <c r="Q107" s="67">
        <f>SUM($C107:P107)</f>
        <v>210</v>
      </c>
      <c r="R107">
        <v>6</v>
      </c>
      <c r="S107" t="s">
        <v>652</v>
      </c>
      <c r="T107" t="s">
        <v>652</v>
      </c>
      <c r="U107" t="s">
        <v>3</v>
      </c>
      <c r="W107">
        <v>1</v>
      </c>
    </row>
    <row r="108" spans="2:23" outlineLevel="1" x14ac:dyDescent="0.3">
      <c r="B108" t="s">
        <v>994</v>
      </c>
      <c r="C108" t="s">
        <v>1232</v>
      </c>
      <c r="D108" s="68"/>
      <c r="E108" s="68"/>
      <c r="F108" s="68"/>
      <c r="G108" s="68">
        <v>497.65999999999997</v>
      </c>
      <c r="H108" s="68">
        <v>497.65999999999997</v>
      </c>
      <c r="I108" s="68">
        <v>497.65999999999997</v>
      </c>
      <c r="J108" s="129">
        <f t="shared" si="16"/>
        <v>507.61319999999995</v>
      </c>
      <c r="K108" s="129">
        <f t="shared" si="16"/>
        <v>507.61319999999995</v>
      </c>
      <c r="L108" s="129">
        <f t="shared" si="16"/>
        <v>507.61319999999995</v>
      </c>
      <c r="M108" s="129">
        <f t="shared" si="16"/>
        <v>507.61319999999995</v>
      </c>
      <c r="N108" s="129">
        <f t="shared" si="16"/>
        <v>507.61319999999995</v>
      </c>
      <c r="O108" s="129">
        <f t="shared" si="16"/>
        <v>507.61319999999995</v>
      </c>
      <c r="P108" s="68"/>
      <c r="Q108" s="67">
        <f>SUM($C108:P108)</f>
        <v>4538.6591999999991</v>
      </c>
      <c r="R108">
        <v>6</v>
      </c>
      <c r="S108" t="s">
        <v>652</v>
      </c>
      <c r="T108" t="s">
        <v>652</v>
      </c>
      <c r="U108" t="s">
        <v>3</v>
      </c>
      <c r="W108">
        <v>1</v>
      </c>
    </row>
    <row r="109" spans="2:23" outlineLevel="1" x14ac:dyDescent="0.3">
      <c r="B109" t="s">
        <v>1020</v>
      </c>
      <c r="C109" t="s">
        <v>1234</v>
      </c>
      <c r="D109" s="68">
        <v>236.08</v>
      </c>
      <c r="E109" s="68">
        <v>236.08</v>
      </c>
      <c r="F109" s="68">
        <v>236.08</v>
      </c>
      <c r="G109" s="68">
        <v>236.08</v>
      </c>
      <c r="H109" s="68">
        <v>236.08</v>
      </c>
      <c r="I109" s="68">
        <v>236.08</v>
      </c>
      <c r="J109" s="129">
        <f t="shared" si="16"/>
        <v>240.80160000000001</v>
      </c>
      <c r="K109" s="129">
        <f t="shared" si="16"/>
        <v>240.80160000000001</v>
      </c>
      <c r="L109" s="129">
        <f t="shared" si="16"/>
        <v>240.80160000000001</v>
      </c>
      <c r="M109" s="129">
        <f t="shared" si="16"/>
        <v>240.80160000000001</v>
      </c>
      <c r="N109" s="129">
        <f t="shared" si="16"/>
        <v>240.80160000000001</v>
      </c>
      <c r="O109" s="129">
        <f t="shared" si="16"/>
        <v>240.80160000000001</v>
      </c>
      <c r="P109" s="68"/>
      <c r="Q109" s="67">
        <f>SUM($C109:P109)</f>
        <v>2861.2895999999992</v>
      </c>
      <c r="R109">
        <v>6</v>
      </c>
      <c r="S109" t="s">
        <v>652</v>
      </c>
      <c r="T109" t="s">
        <v>652</v>
      </c>
      <c r="U109" t="s">
        <v>3</v>
      </c>
      <c r="W109">
        <v>1</v>
      </c>
    </row>
    <row r="110" spans="2:23" outlineLevel="1" x14ac:dyDescent="0.3">
      <c r="B110" t="s">
        <v>1235</v>
      </c>
      <c r="C110" t="s">
        <v>1236</v>
      </c>
      <c r="D110" s="68">
        <v>44.26</v>
      </c>
      <c r="E110" s="68">
        <v>44.26</v>
      </c>
      <c r="F110" s="68"/>
      <c r="G110" s="68"/>
      <c r="H110" s="68"/>
      <c r="I110" s="68"/>
      <c r="J110" s="129">
        <f t="shared" si="16"/>
        <v>0</v>
      </c>
      <c r="K110" s="129">
        <f t="shared" si="16"/>
        <v>0</v>
      </c>
      <c r="L110" s="129">
        <f t="shared" si="16"/>
        <v>0</v>
      </c>
      <c r="M110" s="129">
        <f t="shared" si="16"/>
        <v>0</v>
      </c>
      <c r="N110" s="129">
        <f t="shared" si="16"/>
        <v>0</v>
      </c>
      <c r="O110" s="129">
        <f t="shared" si="16"/>
        <v>0</v>
      </c>
      <c r="P110" s="68"/>
      <c r="Q110" s="67">
        <f>SUM($C110:P110)</f>
        <v>88.52</v>
      </c>
      <c r="R110">
        <v>6</v>
      </c>
      <c r="S110" t="s">
        <v>652</v>
      </c>
      <c r="T110" t="s">
        <v>652</v>
      </c>
      <c r="U110" t="s">
        <v>3</v>
      </c>
      <c r="W110">
        <v>1</v>
      </c>
    </row>
    <row r="111" spans="2:23" outlineLevel="1" x14ac:dyDescent="0.3">
      <c r="B111" t="s">
        <v>1050</v>
      </c>
      <c r="C111" t="s">
        <v>1236</v>
      </c>
      <c r="D111" s="68"/>
      <c r="E111" s="68"/>
      <c r="F111" s="68">
        <v>44.26</v>
      </c>
      <c r="G111" s="68">
        <v>44.26</v>
      </c>
      <c r="H111" s="68">
        <v>44.26</v>
      </c>
      <c r="I111" s="68">
        <v>44.26</v>
      </c>
      <c r="J111" s="129">
        <f t="shared" si="16"/>
        <v>45.145199999999996</v>
      </c>
      <c r="K111" s="129">
        <f t="shared" si="16"/>
        <v>45.145199999999996</v>
      </c>
      <c r="L111" s="129">
        <f t="shared" si="16"/>
        <v>45.145199999999996</v>
      </c>
      <c r="M111" s="129">
        <f t="shared" si="16"/>
        <v>45.145199999999996</v>
      </c>
      <c r="N111" s="129">
        <f t="shared" si="16"/>
        <v>45.145199999999996</v>
      </c>
      <c r="O111" s="129">
        <f t="shared" si="16"/>
        <v>45.145199999999996</v>
      </c>
      <c r="P111" s="68"/>
      <c r="Q111" s="67">
        <f>SUM($C111:P111)</f>
        <v>447.91119999999995</v>
      </c>
      <c r="R111">
        <v>6</v>
      </c>
      <c r="S111" t="s">
        <v>652</v>
      </c>
      <c r="T111" t="s">
        <v>652</v>
      </c>
      <c r="U111" t="s">
        <v>3</v>
      </c>
      <c r="W111">
        <v>1</v>
      </c>
    </row>
    <row r="112" spans="2:23" outlineLevel="1" x14ac:dyDescent="0.3">
      <c r="B112" t="s">
        <v>996</v>
      </c>
      <c r="C112" t="s">
        <v>1237</v>
      </c>
      <c r="D112" s="68">
        <v>226.73</v>
      </c>
      <c r="E112" s="68">
        <v>224.09</v>
      </c>
      <c r="F112" s="68">
        <v>227.86</v>
      </c>
      <c r="G112" s="68">
        <v>211.86</v>
      </c>
      <c r="H112" s="68">
        <v>431.83</v>
      </c>
      <c r="I112" s="68">
        <v>211.86</v>
      </c>
      <c r="J112" s="129">
        <f t="shared" si="16"/>
        <v>216.09720000000002</v>
      </c>
      <c r="K112" s="129">
        <f t="shared" si="16"/>
        <v>216.09720000000002</v>
      </c>
      <c r="L112" s="129">
        <f t="shared" si="16"/>
        <v>216.09720000000002</v>
      </c>
      <c r="M112" s="129">
        <f t="shared" si="16"/>
        <v>216.09720000000002</v>
      </c>
      <c r="N112" s="129">
        <f t="shared" si="16"/>
        <v>216.09720000000002</v>
      </c>
      <c r="O112" s="129">
        <f t="shared" si="16"/>
        <v>216.09720000000002</v>
      </c>
      <c r="P112" s="68"/>
      <c r="Q112" s="67">
        <f>SUM($C112:P112)</f>
        <v>2830.8132000000005</v>
      </c>
      <c r="R112">
        <v>6</v>
      </c>
      <c r="S112" t="s">
        <v>652</v>
      </c>
      <c r="T112" t="s">
        <v>652</v>
      </c>
      <c r="U112" t="s">
        <v>3</v>
      </c>
      <c r="W112">
        <v>1</v>
      </c>
    </row>
    <row r="113" spans="2:23" outlineLevel="1" x14ac:dyDescent="0.3">
      <c r="B113" t="s">
        <v>997</v>
      </c>
      <c r="C113" t="s">
        <v>1238</v>
      </c>
      <c r="D113" s="68">
        <v>16.260000000000002</v>
      </c>
      <c r="E113" s="68">
        <v>16.07</v>
      </c>
      <c r="F113" s="68">
        <v>16.34</v>
      </c>
      <c r="G113" s="68">
        <v>15.19</v>
      </c>
      <c r="H113" s="68">
        <v>30.97</v>
      </c>
      <c r="I113" s="68">
        <v>15.19</v>
      </c>
      <c r="J113" s="129">
        <f t="shared" si="16"/>
        <v>15.4938</v>
      </c>
      <c r="K113" s="129">
        <f t="shared" si="16"/>
        <v>15.4938</v>
      </c>
      <c r="L113" s="129">
        <f t="shared" si="16"/>
        <v>15.4938</v>
      </c>
      <c r="M113" s="129">
        <f t="shared" si="16"/>
        <v>15.4938</v>
      </c>
      <c r="N113" s="129">
        <f t="shared" si="16"/>
        <v>15.4938</v>
      </c>
      <c r="O113" s="129">
        <f t="shared" si="16"/>
        <v>15.4938</v>
      </c>
      <c r="P113" s="68"/>
      <c r="Q113" s="67">
        <f>SUM($C113:P113)</f>
        <v>202.98279999999997</v>
      </c>
      <c r="R113">
        <v>6</v>
      </c>
      <c r="S113" t="s">
        <v>652</v>
      </c>
      <c r="T113" t="s">
        <v>652</v>
      </c>
      <c r="U113" t="s">
        <v>3</v>
      </c>
      <c r="W113">
        <v>1</v>
      </c>
    </row>
    <row r="114" spans="2:23" outlineLevel="1" x14ac:dyDescent="0.3">
      <c r="B114" t="s">
        <v>998</v>
      </c>
      <c r="C114" t="s">
        <v>1243</v>
      </c>
      <c r="D114" s="68">
        <v>81.3</v>
      </c>
      <c r="E114" s="68">
        <v>80.349999999999994</v>
      </c>
      <c r="F114" s="68">
        <v>81.7</v>
      </c>
      <c r="G114" s="68">
        <v>75.97</v>
      </c>
      <c r="H114" s="68">
        <v>154.84</v>
      </c>
      <c r="I114" s="68">
        <v>75.97</v>
      </c>
      <c r="J114" s="129">
        <f t="shared" si="16"/>
        <v>77.489400000000003</v>
      </c>
      <c r="K114" s="129">
        <f t="shared" si="16"/>
        <v>77.489400000000003</v>
      </c>
      <c r="L114" s="129">
        <f t="shared" si="16"/>
        <v>77.489400000000003</v>
      </c>
      <c r="M114" s="129">
        <f t="shared" si="16"/>
        <v>77.489400000000003</v>
      </c>
      <c r="N114" s="129">
        <f t="shared" si="16"/>
        <v>77.489400000000003</v>
      </c>
      <c r="O114" s="129">
        <f t="shared" si="16"/>
        <v>77.489400000000003</v>
      </c>
      <c r="P114" s="68"/>
      <c r="Q114" s="67">
        <f>SUM($C114:P114)</f>
        <v>1015.0664000000003</v>
      </c>
      <c r="R114">
        <v>6</v>
      </c>
      <c r="S114" t="s">
        <v>652</v>
      </c>
      <c r="T114" t="s">
        <v>652</v>
      </c>
      <c r="U114" t="s">
        <v>3</v>
      </c>
      <c r="W114">
        <v>1</v>
      </c>
    </row>
    <row r="115" spans="2:23" outlineLevel="1" x14ac:dyDescent="0.3">
      <c r="B115" t="s">
        <v>1000</v>
      </c>
      <c r="C115" t="s">
        <v>1240</v>
      </c>
      <c r="D115" s="68">
        <v>11.14</v>
      </c>
      <c r="E115" s="68">
        <v>11.01</v>
      </c>
      <c r="F115" s="68">
        <v>11.2</v>
      </c>
      <c r="G115" s="68">
        <v>10.41</v>
      </c>
      <c r="H115" s="68">
        <v>21.22</v>
      </c>
      <c r="I115" s="68">
        <v>10.41</v>
      </c>
      <c r="J115" s="129">
        <f t="shared" si="16"/>
        <v>10.6182</v>
      </c>
      <c r="K115" s="129">
        <f t="shared" si="16"/>
        <v>10.6182</v>
      </c>
      <c r="L115" s="129">
        <f t="shared" si="16"/>
        <v>10.6182</v>
      </c>
      <c r="M115" s="129">
        <f t="shared" si="16"/>
        <v>10.6182</v>
      </c>
      <c r="N115" s="129">
        <f t="shared" si="16"/>
        <v>10.6182</v>
      </c>
      <c r="O115" s="129">
        <f t="shared" si="16"/>
        <v>10.6182</v>
      </c>
      <c r="P115" s="68"/>
      <c r="Q115" s="67">
        <f>SUM($C115:P115)</f>
        <v>139.0992</v>
      </c>
      <c r="R115">
        <v>6</v>
      </c>
      <c r="S115" t="s">
        <v>652</v>
      </c>
      <c r="T115" t="s">
        <v>652</v>
      </c>
      <c r="U115" t="s">
        <v>3</v>
      </c>
      <c r="W115">
        <v>1</v>
      </c>
    </row>
    <row r="116" spans="2:23" outlineLevel="1" x14ac:dyDescent="0.3">
      <c r="B116" t="s">
        <v>1241</v>
      </c>
      <c r="C116" t="s">
        <v>1242</v>
      </c>
      <c r="D116" s="68">
        <v>210.77</v>
      </c>
      <c r="E116" s="68">
        <v>208.32</v>
      </c>
      <c r="F116" s="68">
        <v>211.82</v>
      </c>
      <c r="G116" s="68">
        <v>196.95</v>
      </c>
      <c r="H116" s="68">
        <v>401.44</v>
      </c>
      <c r="I116" s="68">
        <v>196.95</v>
      </c>
      <c r="J116" s="129">
        <f t="shared" si="16"/>
        <v>200.88899999999998</v>
      </c>
      <c r="K116" s="129">
        <f t="shared" si="16"/>
        <v>200.88899999999998</v>
      </c>
      <c r="L116" s="129">
        <f t="shared" si="16"/>
        <v>200.88899999999998</v>
      </c>
      <c r="M116" s="129">
        <f t="shared" si="16"/>
        <v>200.88899999999998</v>
      </c>
      <c r="N116" s="129">
        <f t="shared" si="16"/>
        <v>200.88899999999998</v>
      </c>
      <c r="O116" s="129">
        <f t="shared" si="16"/>
        <v>200.88899999999998</v>
      </c>
      <c r="P116" s="68"/>
      <c r="Q116" s="67">
        <f>SUM($C116:P116)</f>
        <v>2631.5840000000003</v>
      </c>
      <c r="R116">
        <v>6</v>
      </c>
      <c r="S116" t="s">
        <v>652</v>
      </c>
      <c r="T116" t="s">
        <v>652</v>
      </c>
      <c r="U116" t="s">
        <v>3</v>
      </c>
      <c r="W116">
        <v>1</v>
      </c>
    </row>
    <row r="117" spans="2:23" x14ac:dyDescent="0.3">
      <c r="B117" s="101" t="s">
        <v>1127</v>
      </c>
      <c r="C117" s="1" t="s">
        <v>1093</v>
      </c>
      <c r="D117" s="67">
        <f t="shared" ref="D117:Q117" si="17">SUM(D106:D116)</f>
        <v>3837.5400000000004</v>
      </c>
      <c r="E117" s="67">
        <f t="shared" si="17"/>
        <v>3771.1800000000007</v>
      </c>
      <c r="F117" s="67">
        <f t="shared" si="17"/>
        <v>3830.26</v>
      </c>
      <c r="G117" s="67">
        <f t="shared" si="17"/>
        <v>4239.38</v>
      </c>
      <c r="H117" s="67">
        <f t="shared" si="17"/>
        <v>4869.3</v>
      </c>
      <c r="I117" s="67">
        <f t="shared" si="17"/>
        <v>4239.38</v>
      </c>
      <c r="J117" s="131">
        <f t="shared" si="16"/>
        <v>4324.1675999999998</v>
      </c>
      <c r="K117" s="131">
        <f t="shared" si="16"/>
        <v>4324.1675999999998</v>
      </c>
      <c r="L117" s="131">
        <f t="shared" si="16"/>
        <v>4324.1675999999998</v>
      </c>
      <c r="M117" s="131">
        <f t="shared" si="16"/>
        <v>4324.1675999999998</v>
      </c>
      <c r="N117" s="131">
        <f t="shared" si="16"/>
        <v>4324.1675999999998</v>
      </c>
      <c r="O117" s="131">
        <f t="shared" si="16"/>
        <v>4324.1675999999998</v>
      </c>
      <c r="P117" s="67">
        <f t="shared" si="17"/>
        <v>0</v>
      </c>
      <c r="Q117" s="67">
        <f t="shared" si="17"/>
        <v>50732.045600000005</v>
      </c>
    </row>
    <row r="119" spans="2:23" x14ac:dyDescent="0.3">
      <c r="B119" s="1" t="s">
        <v>1129</v>
      </c>
      <c r="C119" s="57" t="s">
        <v>1686</v>
      </c>
      <c r="D119" s="57" t="s">
        <v>1096</v>
      </c>
      <c r="E119" s="57" t="s">
        <v>1097</v>
      </c>
      <c r="F119" s="57" t="s">
        <v>1098</v>
      </c>
      <c r="G119" s="57" t="s">
        <v>1099</v>
      </c>
      <c r="H119" s="57" t="s">
        <v>1100</v>
      </c>
      <c r="I119" s="57" t="s">
        <v>1101</v>
      </c>
      <c r="J119" s="57" t="s">
        <v>1102</v>
      </c>
      <c r="K119" s="57" t="s">
        <v>1103</v>
      </c>
      <c r="L119" s="57" t="s">
        <v>1104</v>
      </c>
      <c r="M119" s="57" t="s">
        <v>1105</v>
      </c>
      <c r="N119" s="57" t="s">
        <v>1106</v>
      </c>
      <c r="O119" s="57" t="s">
        <v>1107</v>
      </c>
      <c r="P119" s="57" t="s">
        <v>1108</v>
      </c>
      <c r="Q119" s="57" t="s">
        <v>218</v>
      </c>
      <c r="R119" t="s">
        <v>7</v>
      </c>
      <c r="S119" t="s">
        <v>637</v>
      </c>
      <c r="T119" t="s">
        <v>795</v>
      </c>
      <c r="U119" t="s">
        <v>220</v>
      </c>
      <c r="V119" t="s">
        <v>29</v>
      </c>
      <c r="W119" t="s">
        <v>1688</v>
      </c>
    </row>
    <row r="120" spans="2:23" x14ac:dyDescent="0.3">
      <c r="B120" t="s">
        <v>1026</v>
      </c>
      <c r="C120" t="s">
        <v>892</v>
      </c>
      <c r="D120" s="68">
        <v>115.2</v>
      </c>
      <c r="E120" s="68">
        <v>115.2</v>
      </c>
      <c r="F120" s="68">
        <v>100.8</v>
      </c>
      <c r="G120" s="68">
        <v>93.6</v>
      </c>
      <c r="H120" s="68">
        <v>93.6</v>
      </c>
      <c r="I120" s="68">
        <v>93.6</v>
      </c>
      <c r="J120" s="129">
        <f t="shared" ref="J120:O121" si="18">$I120</f>
        <v>93.6</v>
      </c>
      <c r="K120" s="129">
        <f t="shared" si="18"/>
        <v>93.6</v>
      </c>
      <c r="L120" s="129">
        <f t="shared" si="18"/>
        <v>93.6</v>
      </c>
      <c r="M120" s="129">
        <f t="shared" si="18"/>
        <v>93.6</v>
      </c>
      <c r="N120" s="129">
        <f t="shared" si="18"/>
        <v>93.6</v>
      </c>
      <c r="O120" s="129">
        <f t="shared" si="18"/>
        <v>93.6</v>
      </c>
      <c r="P120" s="68"/>
      <c r="Q120" s="67">
        <f>SUM($C120:P120)</f>
        <v>1173.5999999999999</v>
      </c>
      <c r="R120">
        <v>7</v>
      </c>
      <c r="S120" t="s">
        <v>652</v>
      </c>
      <c r="T120" t="s">
        <v>652</v>
      </c>
      <c r="U120" t="s">
        <v>3</v>
      </c>
      <c r="W120">
        <v>1</v>
      </c>
    </row>
    <row r="121" spans="2:23" x14ac:dyDescent="0.3">
      <c r="B121" t="s">
        <v>1027</v>
      </c>
      <c r="C121" t="s">
        <v>892</v>
      </c>
      <c r="D121" s="68">
        <v>125</v>
      </c>
      <c r="E121" s="68">
        <v>125</v>
      </c>
      <c r="F121" s="68">
        <v>94</v>
      </c>
      <c r="G121" s="68">
        <v>94</v>
      </c>
      <c r="H121" s="68">
        <v>94</v>
      </c>
      <c r="I121" s="68">
        <v>94</v>
      </c>
      <c r="J121" s="129">
        <f t="shared" si="18"/>
        <v>94</v>
      </c>
      <c r="K121" s="129">
        <f t="shared" si="18"/>
        <v>94</v>
      </c>
      <c r="L121" s="129">
        <f t="shared" si="18"/>
        <v>94</v>
      </c>
      <c r="M121" s="129">
        <f t="shared" si="18"/>
        <v>94</v>
      </c>
      <c r="N121" s="129">
        <f t="shared" si="18"/>
        <v>94</v>
      </c>
      <c r="O121" s="129">
        <f t="shared" si="18"/>
        <v>94</v>
      </c>
      <c r="P121" s="68"/>
      <c r="Q121" s="67">
        <f>SUM($C121:P121)</f>
        <v>1190</v>
      </c>
      <c r="R121">
        <v>7</v>
      </c>
      <c r="S121" t="s">
        <v>652</v>
      </c>
      <c r="T121" t="s">
        <v>652</v>
      </c>
      <c r="U121" t="s">
        <v>3</v>
      </c>
      <c r="W121">
        <v>1</v>
      </c>
    </row>
    <row r="122" spans="2:23" x14ac:dyDescent="0.3">
      <c r="B122" s="101" t="s">
        <v>1130</v>
      </c>
      <c r="D122" s="68"/>
      <c r="E122" s="68"/>
      <c r="F122" s="68"/>
      <c r="G122" s="68"/>
      <c r="H122" s="68"/>
      <c r="I122" s="68"/>
      <c r="J122" s="68"/>
      <c r="K122" s="68"/>
      <c r="L122" s="68"/>
      <c r="M122" s="68"/>
      <c r="N122" s="68"/>
      <c r="O122" s="68"/>
      <c r="P122" s="68"/>
      <c r="Q122" s="103">
        <v>1173.5999999999999</v>
      </c>
      <c r="R122">
        <v>7</v>
      </c>
      <c r="S122" t="s">
        <v>652</v>
      </c>
      <c r="T122" t="s">
        <v>652</v>
      </c>
    </row>
    <row r="123" spans="2:23" outlineLevel="1" x14ac:dyDescent="0.3">
      <c r="B123" t="s">
        <v>684</v>
      </c>
      <c r="C123" t="s">
        <v>1014</v>
      </c>
      <c r="D123" s="68">
        <v>2080</v>
      </c>
      <c r="E123" s="68">
        <v>2080</v>
      </c>
      <c r="F123" s="68">
        <v>1560</v>
      </c>
      <c r="G123" s="68">
        <v>1560</v>
      </c>
      <c r="H123" s="68">
        <v>1560</v>
      </c>
      <c r="I123" s="68">
        <v>1560</v>
      </c>
      <c r="J123" s="129">
        <f t="shared" ref="J123:O134" si="19">$I123*1.02</f>
        <v>1591.2</v>
      </c>
      <c r="K123" s="129">
        <f t="shared" si="19"/>
        <v>1591.2</v>
      </c>
      <c r="L123" s="129">
        <f t="shared" si="19"/>
        <v>1591.2</v>
      </c>
      <c r="M123" s="129">
        <f t="shared" si="19"/>
        <v>1591.2</v>
      </c>
      <c r="N123" s="129">
        <f t="shared" si="19"/>
        <v>1591.2</v>
      </c>
      <c r="O123" s="129">
        <f t="shared" si="19"/>
        <v>1591.2</v>
      </c>
      <c r="P123" s="68"/>
      <c r="Q123" s="67">
        <f>SUM($C123:P123)</f>
        <v>19947.200000000004</v>
      </c>
      <c r="R123">
        <v>7</v>
      </c>
      <c r="S123" t="s">
        <v>652</v>
      </c>
      <c r="T123" t="s">
        <v>652</v>
      </c>
      <c r="U123" t="s">
        <v>3</v>
      </c>
      <c r="W123">
        <v>1</v>
      </c>
    </row>
    <row r="124" spans="2:23" outlineLevel="1" x14ac:dyDescent="0.3">
      <c r="B124" t="s">
        <v>1015</v>
      </c>
      <c r="C124" t="s">
        <v>1016</v>
      </c>
      <c r="D124" s="68">
        <v>50</v>
      </c>
      <c r="E124" s="68"/>
      <c r="F124" s="68"/>
      <c r="G124" s="68"/>
      <c r="H124" s="68"/>
      <c r="I124" s="68"/>
      <c r="J124" s="129"/>
      <c r="K124" s="129"/>
      <c r="L124" s="129"/>
      <c r="M124" s="129"/>
      <c r="N124" s="129"/>
      <c r="O124" s="129"/>
      <c r="P124" s="68"/>
      <c r="Q124" s="67">
        <f>SUM($C124:P124)</f>
        <v>50</v>
      </c>
      <c r="R124">
        <v>7</v>
      </c>
      <c r="S124" t="s">
        <v>652</v>
      </c>
      <c r="T124" t="s">
        <v>652</v>
      </c>
      <c r="U124" t="s">
        <v>3</v>
      </c>
      <c r="W124">
        <v>1</v>
      </c>
    </row>
    <row r="125" spans="2:23" outlineLevel="1" x14ac:dyDescent="0.3">
      <c r="B125" t="s">
        <v>994</v>
      </c>
      <c r="C125" t="s">
        <v>1232</v>
      </c>
      <c r="D125" s="68"/>
      <c r="E125" s="68"/>
      <c r="F125" s="68"/>
      <c r="G125" s="68">
        <v>270.08</v>
      </c>
      <c r="H125" s="68">
        <v>270.08</v>
      </c>
      <c r="I125" s="68">
        <v>270.08</v>
      </c>
      <c r="J125" s="129">
        <f t="shared" si="19"/>
        <v>275.48160000000001</v>
      </c>
      <c r="K125" s="129">
        <f t="shared" si="19"/>
        <v>275.48160000000001</v>
      </c>
      <c r="L125" s="129">
        <f t="shared" si="19"/>
        <v>275.48160000000001</v>
      </c>
      <c r="M125" s="129">
        <f t="shared" si="19"/>
        <v>275.48160000000001</v>
      </c>
      <c r="N125" s="129">
        <f t="shared" si="19"/>
        <v>275.48160000000001</v>
      </c>
      <c r="O125" s="129">
        <f t="shared" si="19"/>
        <v>275.48160000000001</v>
      </c>
      <c r="P125" s="68"/>
      <c r="Q125" s="67">
        <f>SUM($C125:P125)</f>
        <v>2463.1296000000002</v>
      </c>
      <c r="R125">
        <v>7</v>
      </c>
      <c r="S125" t="s">
        <v>652</v>
      </c>
      <c r="T125" t="s">
        <v>652</v>
      </c>
      <c r="U125" t="s">
        <v>3</v>
      </c>
      <c r="W125">
        <v>1</v>
      </c>
    </row>
    <row r="126" spans="2:23" outlineLevel="1" x14ac:dyDescent="0.3">
      <c r="B126" t="s">
        <v>1020</v>
      </c>
      <c r="C126" t="s">
        <v>1234</v>
      </c>
      <c r="D126" s="68">
        <v>166.4</v>
      </c>
      <c r="E126" s="68">
        <v>166.4</v>
      </c>
      <c r="F126" s="68">
        <v>124.8</v>
      </c>
      <c r="G126" s="68">
        <v>124.8</v>
      </c>
      <c r="H126" s="68">
        <v>124.8</v>
      </c>
      <c r="I126" s="68">
        <v>124.8</v>
      </c>
      <c r="J126" s="129">
        <f t="shared" si="19"/>
        <v>127.29599999999999</v>
      </c>
      <c r="K126" s="129">
        <f t="shared" si="19"/>
        <v>127.29599999999999</v>
      </c>
      <c r="L126" s="129">
        <f t="shared" si="19"/>
        <v>127.29599999999999</v>
      </c>
      <c r="M126" s="129">
        <f t="shared" si="19"/>
        <v>127.29599999999999</v>
      </c>
      <c r="N126" s="129">
        <f t="shared" si="19"/>
        <v>127.29599999999999</v>
      </c>
      <c r="O126" s="129">
        <f t="shared" si="19"/>
        <v>127.29599999999999</v>
      </c>
      <c r="P126" s="68"/>
      <c r="Q126" s="67">
        <f>SUM($C126:P126)</f>
        <v>1595.7760000000001</v>
      </c>
      <c r="R126">
        <v>7</v>
      </c>
      <c r="S126" t="s">
        <v>652</v>
      </c>
      <c r="T126" t="s">
        <v>652</v>
      </c>
      <c r="U126" t="s">
        <v>3</v>
      </c>
      <c r="W126">
        <v>1</v>
      </c>
    </row>
    <row r="127" spans="2:23" outlineLevel="1" x14ac:dyDescent="0.3">
      <c r="B127" t="s">
        <v>1235</v>
      </c>
      <c r="C127" t="s">
        <v>1236</v>
      </c>
      <c r="D127" s="68">
        <v>31.2</v>
      </c>
      <c r="E127" s="68">
        <v>31.2</v>
      </c>
      <c r="F127" s="68"/>
      <c r="G127" s="68"/>
      <c r="H127" s="68"/>
      <c r="I127" s="68"/>
      <c r="J127" s="129">
        <f t="shared" si="19"/>
        <v>0</v>
      </c>
      <c r="K127" s="129">
        <f t="shared" si="19"/>
        <v>0</v>
      </c>
      <c r="L127" s="129">
        <f t="shared" si="19"/>
        <v>0</v>
      </c>
      <c r="M127" s="129">
        <f t="shared" si="19"/>
        <v>0</v>
      </c>
      <c r="N127" s="129">
        <f t="shared" si="19"/>
        <v>0</v>
      </c>
      <c r="O127" s="129">
        <f t="shared" si="19"/>
        <v>0</v>
      </c>
      <c r="P127" s="68"/>
      <c r="Q127" s="67">
        <f>SUM($C127:P127)</f>
        <v>62.4</v>
      </c>
      <c r="R127">
        <v>7</v>
      </c>
      <c r="S127" t="s">
        <v>652</v>
      </c>
      <c r="T127" t="s">
        <v>652</v>
      </c>
      <c r="U127" t="s">
        <v>3</v>
      </c>
      <c r="W127">
        <v>1</v>
      </c>
    </row>
    <row r="128" spans="2:23" outlineLevel="1" x14ac:dyDescent="0.3">
      <c r="B128" t="s">
        <v>1050</v>
      </c>
      <c r="C128" t="s">
        <v>1236</v>
      </c>
      <c r="D128" s="68"/>
      <c r="E128" s="68"/>
      <c r="F128" s="68">
        <v>23.4</v>
      </c>
      <c r="G128" s="68">
        <v>23.4</v>
      </c>
      <c r="H128" s="68">
        <v>23.4</v>
      </c>
      <c r="I128" s="68">
        <v>23.4</v>
      </c>
      <c r="J128" s="129">
        <f t="shared" si="19"/>
        <v>23.867999999999999</v>
      </c>
      <c r="K128" s="129">
        <f t="shared" si="19"/>
        <v>23.867999999999999</v>
      </c>
      <c r="L128" s="129">
        <f t="shared" si="19"/>
        <v>23.867999999999999</v>
      </c>
      <c r="M128" s="129">
        <f t="shared" si="19"/>
        <v>23.867999999999999</v>
      </c>
      <c r="N128" s="129">
        <f t="shared" si="19"/>
        <v>23.867999999999999</v>
      </c>
      <c r="O128" s="129">
        <f t="shared" si="19"/>
        <v>23.867999999999999</v>
      </c>
      <c r="P128" s="68"/>
      <c r="Q128" s="67">
        <f>SUM($C128:P128)</f>
        <v>236.80799999999996</v>
      </c>
      <c r="R128">
        <v>7</v>
      </c>
      <c r="S128" t="s">
        <v>652</v>
      </c>
      <c r="T128" t="s">
        <v>652</v>
      </c>
      <c r="U128" t="s">
        <v>3</v>
      </c>
      <c r="W128">
        <v>1</v>
      </c>
    </row>
    <row r="129" spans="2:23" outlineLevel="1" x14ac:dyDescent="0.3">
      <c r="B129" t="s">
        <v>996</v>
      </c>
      <c r="C129" t="s">
        <v>1237</v>
      </c>
      <c r="D129" s="68">
        <v>160.38999999999999</v>
      </c>
      <c r="E129" s="68">
        <v>156.62</v>
      </c>
      <c r="F129" s="68">
        <v>117.47</v>
      </c>
      <c r="G129" s="68">
        <v>111.53</v>
      </c>
      <c r="H129" s="68">
        <v>251.93</v>
      </c>
      <c r="I129" s="68">
        <v>111.53</v>
      </c>
      <c r="J129" s="129">
        <f t="shared" si="19"/>
        <v>113.7606</v>
      </c>
      <c r="K129" s="129">
        <f t="shared" si="19"/>
        <v>113.7606</v>
      </c>
      <c r="L129" s="129">
        <f t="shared" si="19"/>
        <v>113.7606</v>
      </c>
      <c r="M129" s="129">
        <f t="shared" si="19"/>
        <v>113.7606</v>
      </c>
      <c r="N129" s="129">
        <f t="shared" si="19"/>
        <v>113.7606</v>
      </c>
      <c r="O129" s="129">
        <f t="shared" si="19"/>
        <v>113.7606</v>
      </c>
      <c r="P129" s="68"/>
      <c r="Q129" s="67">
        <f>SUM($C129:P129)</f>
        <v>1592.0336000000002</v>
      </c>
      <c r="R129">
        <v>7</v>
      </c>
      <c r="S129" t="s">
        <v>652</v>
      </c>
      <c r="T129" t="s">
        <v>652</v>
      </c>
      <c r="U129" t="s">
        <v>3</v>
      </c>
      <c r="W129">
        <v>1</v>
      </c>
    </row>
    <row r="130" spans="2:23" outlineLevel="1" x14ac:dyDescent="0.3">
      <c r="B130" t="s">
        <v>997</v>
      </c>
      <c r="C130" t="s">
        <v>1238</v>
      </c>
      <c r="D130" s="68">
        <v>11.5</v>
      </c>
      <c r="E130" s="68">
        <v>11.23</v>
      </c>
      <c r="F130" s="68">
        <v>8.42</v>
      </c>
      <c r="G130" s="68">
        <v>8</v>
      </c>
      <c r="H130" s="68">
        <v>18.07</v>
      </c>
      <c r="I130" s="68">
        <v>8</v>
      </c>
      <c r="J130" s="129">
        <f t="shared" si="19"/>
        <v>8.16</v>
      </c>
      <c r="K130" s="129">
        <f t="shared" si="19"/>
        <v>8.16</v>
      </c>
      <c r="L130" s="129">
        <f t="shared" si="19"/>
        <v>8.16</v>
      </c>
      <c r="M130" s="129">
        <f t="shared" si="19"/>
        <v>8.16</v>
      </c>
      <c r="N130" s="129">
        <f t="shared" si="19"/>
        <v>8.16</v>
      </c>
      <c r="O130" s="129">
        <f t="shared" si="19"/>
        <v>8.16</v>
      </c>
      <c r="P130" s="68"/>
      <c r="Q130" s="67">
        <f>SUM($C130:P130)</f>
        <v>114.17999999999998</v>
      </c>
      <c r="R130">
        <v>7</v>
      </c>
      <c r="S130" t="s">
        <v>652</v>
      </c>
      <c r="T130" t="s">
        <v>652</v>
      </c>
      <c r="U130" t="s">
        <v>3</v>
      </c>
      <c r="W130">
        <v>1</v>
      </c>
    </row>
    <row r="131" spans="2:23" outlineLevel="1" x14ac:dyDescent="0.3">
      <c r="B131" t="s">
        <v>998</v>
      </c>
      <c r="C131" t="s">
        <v>1243</v>
      </c>
      <c r="D131" s="68">
        <v>57.51</v>
      </c>
      <c r="E131" s="68">
        <v>56.16</v>
      </c>
      <c r="F131" s="68">
        <v>42.12</v>
      </c>
      <c r="G131" s="68">
        <v>39.99</v>
      </c>
      <c r="H131" s="68">
        <v>90.33</v>
      </c>
      <c r="I131" s="68">
        <v>39.99</v>
      </c>
      <c r="J131" s="129">
        <f t="shared" si="19"/>
        <v>40.7898</v>
      </c>
      <c r="K131" s="129">
        <f t="shared" si="19"/>
        <v>40.7898</v>
      </c>
      <c r="L131" s="129">
        <f t="shared" si="19"/>
        <v>40.7898</v>
      </c>
      <c r="M131" s="129">
        <f t="shared" si="19"/>
        <v>40.7898</v>
      </c>
      <c r="N131" s="129">
        <f t="shared" si="19"/>
        <v>40.7898</v>
      </c>
      <c r="O131" s="129">
        <f t="shared" si="19"/>
        <v>40.7898</v>
      </c>
      <c r="P131" s="68"/>
      <c r="Q131" s="67">
        <f>SUM($C131:P131)</f>
        <v>570.83880000000011</v>
      </c>
      <c r="R131">
        <v>7</v>
      </c>
      <c r="S131" t="s">
        <v>652</v>
      </c>
      <c r="T131" t="s">
        <v>652</v>
      </c>
      <c r="U131" t="s">
        <v>3</v>
      </c>
      <c r="W131">
        <v>1</v>
      </c>
    </row>
    <row r="132" spans="2:23" outlineLevel="1" x14ac:dyDescent="0.3">
      <c r="B132" t="s">
        <v>1000</v>
      </c>
      <c r="C132" t="s">
        <v>1240</v>
      </c>
      <c r="D132" s="68">
        <v>7.88</v>
      </c>
      <c r="E132" s="68">
        <v>7.7</v>
      </c>
      <c r="F132" s="68">
        <v>5.77</v>
      </c>
      <c r="G132" s="68">
        <v>5.48</v>
      </c>
      <c r="H132" s="68">
        <v>12.38</v>
      </c>
      <c r="I132" s="68">
        <v>5.48</v>
      </c>
      <c r="J132" s="129">
        <f t="shared" si="19"/>
        <v>5.5896000000000008</v>
      </c>
      <c r="K132" s="129">
        <f t="shared" si="19"/>
        <v>5.5896000000000008</v>
      </c>
      <c r="L132" s="129">
        <f t="shared" si="19"/>
        <v>5.5896000000000008</v>
      </c>
      <c r="M132" s="129">
        <f t="shared" si="19"/>
        <v>5.5896000000000008</v>
      </c>
      <c r="N132" s="129">
        <f t="shared" si="19"/>
        <v>5.5896000000000008</v>
      </c>
      <c r="O132" s="129">
        <f t="shared" si="19"/>
        <v>5.5896000000000008</v>
      </c>
      <c r="P132" s="68"/>
      <c r="Q132" s="67">
        <f>SUM($C132:P132)</f>
        <v>78.227600000000024</v>
      </c>
      <c r="R132">
        <v>7</v>
      </c>
      <c r="S132" t="s">
        <v>652</v>
      </c>
      <c r="T132" t="s">
        <v>652</v>
      </c>
      <c r="U132" t="s">
        <v>3</v>
      </c>
      <c r="W132">
        <v>1</v>
      </c>
    </row>
    <row r="133" spans="2:23" outlineLevel="1" x14ac:dyDescent="0.3">
      <c r="B133" t="s">
        <v>1241</v>
      </c>
      <c r="C133" t="s">
        <v>1242</v>
      </c>
      <c r="D133" s="68">
        <v>149.1</v>
      </c>
      <c r="E133" s="68">
        <v>145.6</v>
      </c>
      <c r="F133" s="68">
        <v>109.2</v>
      </c>
      <c r="G133" s="68">
        <v>103.68</v>
      </c>
      <c r="H133" s="68">
        <v>234.2</v>
      </c>
      <c r="I133" s="68">
        <v>103.68</v>
      </c>
      <c r="J133" s="129">
        <f t="shared" si="19"/>
        <v>105.75360000000001</v>
      </c>
      <c r="K133" s="129">
        <f t="shared" si="19"/>
        <v>105.75360000000001</v>
      </c>
      <c r="L133" s="129">
        <f t="shared" si="19"/>
        <v>105.75360000000001</v>
      </c>
      <c r="M133" s="129">
        <f t="shared" si="19"/>
        <v>105.75360000000001</v>
      </c>
      <c r="N133" s="129">
        <f t="shared" si="19"/>
        <v>105.75360000000001</v>
      </c>
      <c r="O133" s="129">
        <f t="shared" si="19"/>
        <v>105.75360000000001</v>
      </c>
      <c r="P133" s="68"/>
      <c r="Q133" s="67">
        <f>SUM($C133:P133)</f>
        <v>1479.9816000000001</v>
      </c>
      <c r="R133">
        <v>7</v>
      </c>
      <c r="S133" t="s">
        <v>652</v>
      </c>
      <c r="T133" t="s">
        <v>652</v>
      </c>
      <c r="U133" t="s">
        <v>3</v>
      </c>
      <c r="W133">
        <v>1</v>
      </c>
    </row>
    <row r="134" spans="2:23" x14ac:dyDescent="0.3">
      <c r="B134" s="101" t="s">
        <v>1131</v>
      </c>
      <c r="C134" s="1" t="s">
        <v>1093</v>
      </c>
      <c r="D134" s="67">
        <f t="shared" ref="D134:Q134" si="20">SUM(D123:D133)</f>
        <v>2713.98</v>
      </c>
      <c r="E134" s="67">
        <f t="shared" si="20"/>
        <v>2654.9099999999994</v>
      </c>
      <c r="F134" s="67">
        <f t="shared" si="20"/>
        <v>1991.18</v>
      </c>
      <c r="G134" s="67">
        <f t="shared" si="20"/>
        <v>2246.9599999999996</v>
      </c>
      <c r="H134" s="67">
        <f t="shared" si="20"/>
        <v>2585.19</v>
      </c>
      <c r="I134" s="67">
        <f t="shared" si="20"/>
        <v>2246.9599999999996</v>
      </c>
      <c r="J134" s="131">
        <f t="shared" si="19"/>
        <v>2291.8991999999998</v>
      </c>
      <c r="K134" s="131">
        <f t="shared" si="19"/>
        <v>2291.8991999999998</v>
      </c>
      <c r="L134" s="131">
        <f t="shared" si="19"/>
        <v>2291.8991999999998</v>
      </c>
      <c r="M134" s="131">
        <f t="shared" si="19"/>
        <v>2291.8991999999998</v>
      </c>
      <c r="N134" s="131">
        <f t="shared" si="19"/>
        <v>2291.8991999999998</v>
      </c>
      <c r="O134" s="131">
        <f t="shared" si="19"/>
        <v>2291.8991999999998</v>
      </c>
      <c r="P134" s="67">
        <f t="shared" si="20"/>
        <v>0</v>
      </c>
      <c r="Q134" s="67">
        <f t="shared" si="20"/>
        <v>28190.575200000007</v>
      </c>
    </row>
    <row r="136" spans="2:23" x14ac:dyDescent="0.3">
      <c r="B136" s="1" t="s">
        <v>1133</v>
      </c>
      <c r="C136" s="57" t="s">
        <v>1686</v>
      </c>
      <c r="D136" s="57" t="s">
        <v>1096</v>
      </c>
      <c r="E136" s="57" t="s">
        <v>1097</v>
      </c>
      <c r="F136" s="57" t="s">
        <v>1098</v>
      </c>
      <c r="G136" s="57" t="s">
        <v>1099</v>
      </c>
      <c r="H136" s="57" t="s">
        <v>1100</v>
      </c>
      <c r="I136" s="57" t="s">
        <v>1101</v>
      </c>
      <c r="J136" s="57" t="s">
        <v>1102</v>
      </c>
      <c r="K136" s="57" t="s">
        <v>1103</v>
      </c>
      <c r="L136" s="57" t="s">
        <v>1104</v>
      </c>
      <c r="M136" s="57" t="s">
        <v>1105</v>
      </c>
      <c r="N136" s="57" t="s">
        <v>1106</v>
      </c>
      <c r="O136" s="57" t="s">
        <v>1107</v>
      </c>
      <c r="P136" s="57" t="s">
        <v>1108</v>
      </c>
      <c r="Q136" s="57" t="s">
        <v>218</v>
      </c>
      <c r="R136" t="s">
        <v>7</v>
      </c>
      <c r="S136" t="s">
        <v>637</v>
      </c>
      <c r="T136" t="s">
        <v>795</v>
      </c>
      <c r="U136" t="s">
        <v>220</v>
      </c>
      <c r="V136" t="s">
        <v>29</v>
      </c>
      <c r="W136" t="s">
        <v>1688</v>
      </c>
    </row>
    <row r="137" spans="2:23" x14ac:dyDescent="0.3">
      <c r="B137" t="s">
        <v>1026</v>
      </c>
      <c r="C137" t="s">
        <v>892</v>
      </c>
      <c r="D137" s="68">
        <v>75.599999999999994</v>
      </c>
      <c r="E137" s="68">
        <v>72</v>
      </c>
      <c r="F137" s="68">
        <v>82.8</v>
      </c>
      <c r="G137" s="68">
        <v>89.2</v>
      </c>
      <c r="H137" s="68">
        <v>75.599999999999994</v>
      </c>
      <c r="I137" s="68">
        <v>102.2</v>
      </c>
      <c r="J137" s="129">
        <f t="shared" ref="J137:O141" si="21">$I137</f>
        <v>102.2</v>
      </c>
      <c r="K137" s="129">
        <f t="shared" si="21"/>
        <v>102.2</v>
      </c>
      <c r="L137" s="129">
        <f t="shared" si="21"/>
        <v>102.2</v>
      </c>
      <c r="M137" s="129">
        <f t="shared" si="21"/>
        <v>102.2</v>
      </c>
      <c r="N137" s="129">
        <f t="shared" si="21"/>
        <v>102.2</v>
      </c>
      <c r="O137" s="129">
        <f t="shared" si="21"/>
        <v>102.2</v>
      </c>
      <c r="P137" s="68"/>
      <c r="Q137" s="67">
        <f>SUM($C137:P137)</f>
        <v>1110.6000000000001</v>
      </c>
      <c r="R137">
        <v>8</v>
      </c>
      <c r="S137" t="s">
        <v>654</v>
      </c>
      <c r="T137" t="s">
        <v>654</v>
      </c>
      <c r="U137" t="s">
        <v>3</v>
      </c>
      <c r="W137">
        <v>1</v>
      </c>
    </row>
    <row r="138" spans="2:23" x14ac:dyDescent="0.3">
      <c r="B138" t="s">
        <v>1027</v>
      </c>
      <c r="C138" t="s">
        <v>892</v>
      </c>
      <c r="D138" s="68">
        <v>78</v>
      </c>
      <c r="E138" s="68">
        <v>78</v>
      </c>
      <c r="F138" s="68">
        <v>78</v>
      </c>
      <c r="G138" s="68">
        <v>88</v>
      </c>
      <c r="H138" s="68">
        <v>78</v>
      </c>
      <c r="I138" s="68">
        <v>101</v>
      </c>
      <c r="J138" s="129">
        <f t="shared" si="21"/>
        <v>101</v>
      </c>
      <c r="K138" s="129">
        <f t="shared" si="21"/>
        <v>101</v>
      </c>
      <c r="L138" s="129">
        <f t="shared" si="21"/>
        <v>101</v>
      </c>
      <c r="M138" s="129">
        <f t="shared" si="21"/>
        <v>101</v>
      </c>
      <c r="N138" s="129">
        <f t="shared" si="21"/>
        <v>101</v>
      </c>
      <c r="O138" s="129">
        <f t="shared" si="21"/>
        <v>101</v>
      </c>
      <c r="P138" s="68"/>
      <c r="Q138" s="67">
        <f>SUM($C138:P138)</f>
        <v>1107</v>
      </c>
      <c r="R138">
        <v>8</v>
      </c>
      <c r="S138" t="s">
        <v>654</v>
      </c>
      <c r="T138" t="s">
        <v>654</v>
      </c>
      <c r="U138" t="s">
        <v>3</v>
      </c>
      <c r="W138">
        <v>1</v>
      </c>
    </row>
    <row r="139" spans="2:23" x14ac:dyDescent="0.3">
      <c r="B139" t="s">
        <v>1045</v>
      </c>
      <c r="C139" t="s">
        <v>892</v>
      </c>
      <c r="D139" s="68"/>
      <c r="E139" s="68"/>
      <c r="F139" s="68"/>
      <c r="G139" s="68">
        <v>15</v>
      </c>
      <c r="H139" s="68">
        <v>20</v>
      </c>
      <c r="I139" s="68"/>
      <c r="J139" s="129">
        <f t="shared" si="21"/>
        <v>0</v>
      </c>
      <c r="K139" s="129">
        <f t="shared" si="21"/>
        <v>0</v>
      </c>
      <c r="L139" s="129">
        <f t="shared" si="21"/>
        <v>0</v>
      </c>
      <c r="M139" s="129">
        <f t="shared" si="21"/>
        <v>0</v>
      </c>
      <c r="N139" s="129">
        <f t="shared" si="21"/>
        <v>0</v>
      </c>
      <c r="O139" s="129">
        <f t="shared" si="21"/>
        <v>0</v>
      </c>
      <c r="P139" s="68"/>
      <c r="Q139" s="67">
        <f>SUM($C139:P139)</f>
        <v>35</v>
      </c>
      <c r="R139">
        <v>8</v>
      </c>
      <c r="S139" t="s">
        <v>654</v>
      </c>
      <c r="T139" t="s">
        <v>654</v>
      </c>
      <c r="U139" t="s">
        <v>3</v>
      </c>
      <c r="W139">
        <v>1</v>
      </c>
    </row>
    <row r="140" spans="2:23" x14ac:dyDescent="0.3">
      <c r="B140" t="s">
        <v>1028</v>
      </c>
      <c r="C140" t="s">
        <v>892</v>
      </c>
      <c r="D140" s="68"/>
      <c r="E140" s="68"/>
      <c r="F140" s="68"/>
      <c r="G140" s="68">
        <v>10</v>
      </c>
      <c r="H140" s="68"/>
      <c r="I140" s="68">
        <v>3</v>
      </c>
      <c r="J140" s="129">
        <f t="shared" si="21"/>
        <v>3</v>
      </c>
      <c r="K140" s="129">
        <f t="shared" si="21"/>
        <v>3</v>
      </c>
      <c r="L140" s="129">
        <f t="shared" si="21"/>
        <v>3</v>
      </c>
      <c r="M140" s="129">
        <f t="shared" si="21"/>
        <v>3</v>
      </c>
      <c r="N140" s="129">
        <f t="shared" si="21"/>
        <v>3</v>
      </c>
      <c r="O140" s="129">
        <f t="shared" si="21"/>
        <v>3</v>
      </c>
      <c r="P140" s="68"/>
      <c r="Q140" s="67">
        <f>SUM($C140:P140)</f>
        <v>31</v>
      </c>
      <c r="R140">
        <v>8</v>
      </c>
      <c r="S140" t="s">
        <v>654</v>
      </c>
      <c r="T140" t="s">
        <v>654</v>
      </c>
      <c r="U140" t="s">
        <v>3</v>
      </c>
      <c r="W140">
        <v>1</v>
      </c>
    </row>
    <row r="141" spans="2:23" x14ac:dyDescent="0.3">
      <c r="B141" t="s">
        <v>1032</v>
      </c>
      <c r="C141" t="s">
        <v>892</v>
      </c>
      <c r="D141" s="68"/>
      <c r="E141" s="68"/>
      <c r="F141" s="68"/>
      <c r="G141" s="68"/>
      <c r="H141" s="68"/>
      <c r="I141" s="68">
        <v>20</v>
      </c>
      <c r="J141" s="129">
        <f t="shared" si="21"/>
        <v>20</v>
      </c>
      <c r="K141" s="129">
        <f t="shared" si="21"/>
        <v>20</v>
      </c>
      <c r="L141" s="129">
        <f t="shared" si="21"/>
        <v>20</v>
      </c>
      <c r="M141" s="129">
        <f t="shared" si="21"/>
        <v>20</v>
      </c>
      <c r="N141" s="129">
        <f t="shared" si="21"/>
        <v>20</v>
      </c>
      <c r="O141" s="129">
        <f t="shared" si="21"/>
        <v>20</v>
      </c>
      <c r="P141" s="68"/>
      <c r="Q141" s="67">
        <f>SUM($C141:P141)</f>
        <v>140</v>
      </c>
      <c r="R141">
        <v>8</v>
      </c>
      <c r="S141" t="s">
        <v>654</v>
      </c>
      <c r="T141" t="s">
        <v>654</v>
      </c>
      <c r="U141" t="s">
        <v>3</v>
      </c>
      <c r="W141">
        <v>1</v>
      </c>
    </row>
    <row r="142" spans="2:23" x14ac:dyDescent="0.3">
      <c r="B142" s="101" t="s">
        <v>1134</v>
      </c>
      <c r="D142" s="68"/>
      <c r="E142" s="68"/>
      <c r="F142" s="68"/>
      <c r="G142" s="68"/>
      <c r="H142" s="68"/>
      <c r="I142" s="68"/>
      <c r="J142" s="68"/>
      <c r="K142" s="68"/>
      <c r="L142" s="68"/>
      <c r="M142" s="68"/>
      <c r="N142" s="68"/>
      <c r="O142" s="68"/>
      <c r="P142" s="68"/>
      <c r="Q142" s="103">
        <v>1110.6000000000001</v>
      </c>
      <c r="R142">
        <v>8</v>
      </c>
      <c r="S142" t="s">
        <v>654</v>
      </c>
      <c r="T142" t="s">
        <v>654</v>
      </c>
    </row>
    <row r="143" spans="2:23" outlineLevel="1" x14ac:dyDescent="0.3">
      <c r="B143" t="s">
        <v>684</v>
      </c>
      <c r="C143" t="s">
        <v>1014</v>
      </c>
      <c r="D143" s="68">
        <v>1132</v>
      </c>
      <c r="E143" s="68">
        <v>1132</v>
      </c>
      <c r="F143" s="68">
        <v>1132</v>
      </c>
      <c r="G143" s="68">
        <v>1132</v>
      </c>
      <c r="H143" s="68">
        <v>1132</v>
      </c>
      <c r="I143" s="68">
        <v>1132</v>
      </c>
      <c r="J143" s="129">
        <f t="shared" ref="J143:O157" si="22">$I143*1.02</f>
        <v>1154.6400000000001</v>
      </c>
      <c r="K143" s="129">
        <f t="shared" si="22"/>
        <v>1154.6400000000001</v>
      </c>
      <c r="L143" s="129">
        <f t="shared" si="22"/>
        <v>1154.6400000000001</v>
      </c>
      <c r="M143" s="129">
        <f t="shared" si="22"/>
        <v>1154.6400000000001</v>
      </c>
      <c r="N143" s="129">
        <f t="shared" si="22"/>
        <v>1154.6400000000001</v>
      </c>
      <c r="O143" s="129">
        <f t="shared" si="22"/>
        <v>1154.6400000000001</v>
      </c>
      <c r="P143" s="68"/>
      <c r="Q143" s="67">
        <f>SUM($C143:P143)</f>
        <v>13719.839999999998</v>
      </c>
      <c r="R143">
        <v>8</v>
      </c>
      <c r="S143" t="s">
        <v>654</v>
      </c>
      <c r="T143" t="s">
        <v>654</v>
      </c>
      <c r="U143" t="s">
        <v>3</v>
      </c>
      <c r="W143">
        <v>1</v>
      </c>
    </row>
    <row r="144" spans="2:23" outlineLevel="1" x14ac:dyDescent="0.3">
      <c r="B144" t="s">
        <v>1015</v>
      </c>
      <c r="C144" t="s">
        <v>1016</v>
      </c>
      <c r="D144" s="68">
        <v>60</v>
      </c>
      <c r="E144" s="68"/>
      <c r="F144" s="68"/>
      <c r="G144" s="68"/>
      <c r="H144" s="68"/>
      <c r="I144" s="68"/>
      <c r="J144" s="129"/>
      <c r="K144" s="129"/>
      <c r="L144" s="129"/>
      <c r="M144" s="129"/>
      <c r="N144" s="129"/>
      <c r="O144" s="129"/>
      <c r="P144" s="68"/>
      <c r="Q144" s="67">
        <f>SUM($C144:P144)</f>
        <v>60</v>
      </c>
      <c r="R144">
        <v>8</v>
      </c>
      <c r="S144" t="s">
        <v>654</v>
      </c>
      <c r="T144" t="s">
        <v>654</v>
      </c>
      <c r="U144" t="s">
        <v>3</v>
      </c>
      <c r="W144">
        <v>1</v>
      </c>
    </row>
    <row r="145" spans="2:23" outlineLevel="1" x14ac:dyDescent="0.3">
      <c r="B145" t="s">
        <v>686</v>
      </c>
      <c r="C145" t="s">
        <v>1031</v>
      </c>
      <c r="D145" s="68"/>
      <c r="E145" s="68"/>
      <c r="F145" s="68"/>
      <c r="G145" s="68"/>
      <c r="H145" s="68"/>
      <c r="I145" s="68">
        <v>290.2</v>
      </c>
      <c r="J145" s="129">
        <f t="shared" si="22"/>
        <v>296.00400000000002</v>
      </c>
      <c r="K145" s="129">
        <f t="shared" si="22"/>
        <v>296.00400000000002</v>
      </c>
      <c r="L145" s="129">
        <f t="shared" si="22"/>
        <v>296.00400000000002</v>
      </c>
      <c r="M145" s="129">
        <f t="shared" si="22"/>
        <v>296.00400000000002</v>
      </c>
      <c r="N145" s="129">
        <f t="shared" si="22"/>
        <v>296.00400000000002</v>
      </c>
      <c r="O145" s="129">
        <f t="shared" si="22"/>
        <v>296.00400000000002</v>
      </c>
      <c r="P145" s="68"/>
      <c r="Q145" s="67">
        <f>SUM($C145:P145)</f>
        <v>2066.2239999999997</v>
      </c>
      <c r="R145">
        <v>8</v>
      </c>
      <c r="S145" t="s">
        <v>654</v>
      </c>
      <c r="T145" t="s">
        <v>654</v>
      </c>
      <c r="U145" t="s">
        <v>3</v>
      </c>
      <c r="W145">
        <v>1</v>
      </c>
    </row>
    <row r="146" spans="2:23" outlineLevel="1" x14ac:dyDescent="0.3">
      <c r="B146" t="s">
        <v>683</v>
      </c>
      <c r="C146" t="s">
        <v>1017</v>
      </c>
      <c r="D146" s="68"/>
      <c r="E146" s="68"/>
      <c r="F146" s="68"/>
      <c r="G146" s="68">
        <v>145.1</v>
      </c>
      <c r="H146" s="68"/>
      <c r="I146" s="68">
        <v>43.53</v>
      </c>
      <c r="J146" s="129">
        <f t="shared" si="22"/>
        <v>44.400600000000004</v>
      </c>
      <c r="K146" s="129">
        <f t="shared" si="22"/>
        <v>44.400600000000004</v>
      </c>
      <c r="L146" s="129">
        <f t="shared" si="22"/>
        <v>44.400600000000004</v>
      </c>
      <c r="M146" s="129">
        <f t="shared" si="22"/>
        <v>44.400600000000004</v>
      </c>
      <c r="N146" s="129">
        <f t="shared" si="22"/>
        <v>44.400600000000004</v>
      </c>
      <c r="O146" s="129">
        <f t="shared" si="22"/>
        <v>44.400600000000004</v>
      </c>
      <c r="P146" s="68"/>
      <c r="Q146" s="67">
        <f>SUM($C146:P146)</f>
        <v>455.03359999999998</v>
      </c>
      <c r="R146">
        <v>8</v>
      </c>
      <c r="S146" t="s">
        <v>654</v>
      </c>
      <c r="T146" t="s">
        <v>654</v>
      </c>
      <c r="U146" t="s">
        <v>3</v>
      </c>
      <c r="W146">
        <v>1</v>
      </c>
    </row>
    <row r="147" spans="2:23" outlineLevel="1" x14ac:dyDescent="0.3">
      <c r="B147" t="s">
        <v>685</v>
      </c>
      <c r="C147" t="s">
        <v>1044</v>
      </c>
      <c r="D147" s="68"/>
      <c r="E147" s="68"/>
      <c r="F147" s="68"/>
      <c r="G147" s="68">
        <v>87.06</v>
      </c>
      <c r="H147" s="68">
        <v>116.08</v>
      </c>
      <c r="I147" s="68"/>
      <c r="J147" s="129">
        <f t="shared" si="22"/>
        <v>0</v>
      </c>
      <c r="K147" s="129">
        <f t="shared" si="22"/>
        <v>0</v>
      </c>
      <c r="L147" s="129">
        <f t="shared" si="22"/>
        <v>0</v>
      </c>
      <c r="M147" s="129">
        <f t="shared" si="22"/>
        <v>0</v>
      </c>
      <c r="N147" s="129">
        <f t="shared" si="22"/>
        <v>0</v>
      </c>
      <c r="O147" s="129">
        <f t="shared" si="22"/>
        <v>0</v>
      </c>
      <c r="P147" s="68"/>
      <c r="Q147" s="67">
        <f>SUM($C147:P147)</f>
        <v>203.14</v>
      </c>
      <c r="R147">
        <v>8</v>
      </c>
      <c r="S147" t="s">
        <v>654</v>
      </c>
      <c r="T147" t="s">
        <v>654</v>
      </c>
      <c r="U147" t="s">
        <v>3</v>
      </c>
      <c r="W147">
        <v>1</v>
      </c>
    </row>
    <row r="148" spans="2:23" outlineLevel="1" x14ac:dyDescent="0.3">
      <c r="B148" t="s">
        <v>994</v>
      </c>
      <c r="C148" t="s">
        <v>1232</v>
      </c>
      <c r="D148" s="68"/>
      <c r="E148" s="68"/>
      <c r="F148" s="68"/>
      <c r="G148" s="68">
        <v>227.86</v>
      </c>
      <c r="H148" s="68">
        <v>202.32999999999998</v>
      </c>
      <c r="I148" s="68">
        <v>209.98</v>
      </c>
      <c r="J148" s="129">
        <f t="shared" si="22"/>
        <v>214.17959999999999</v>
      </c>
      <c r="K148" s="129">
        <f t="shared" si="22"/>
        <v>214.17959999999999</v>
      </c>
      <c r="L148" s="129">
        <f t="shared" si="22"/>
        <v>214.17959999999999</v>
      </c>
      <c r="M148" s="129">
        <f t="shared" si="22"/>
        <v>214.17959999999999</v>
      </c>
      <c r="N148" s="129">
        <f t="shared" si="22"/>
        <v>214.17959999999999</v>
      </c>
      <c r="O148" s="129">
        <f t="shared" si="22"/>
        <v>214.17959999999999</v>
      </c>
      <c r="P148" s="68"/>
      <c r="Q148" s="67">
        <f>SUM($C148:P148)</f>
        <v>1925.2475999999997</v>
      </c>
      <c r="R148">
        <v>8</v>
      </c>
      <c r="S148" t="s">
        <v>654</v>
      </c>
      <c r="T148" t="s">
        <v>654</v>
      </c>
      <c r="U148" t="s">
        <v>3</v>
      </c>
      <c r="W148">
        <v>1</v>
      </c>
    </row>
    <row r="149" spans="2:23" outlineLevel="1" x14ac:dyDescent="0.3">
      <c r="B149" t="s">
        <v>1020</v>
      </c>
      <c r="C149" t="s">
        <v>1234</v>
      </c>
      <c r="D149" s="68">
        <v>90.56</v>
      </c>
      <c r="E149" s="68">
        <v>90.56</v>
      </c>
      <c r="F149" s="68">
        <v>90.56</v>
      </c>
      <c r="G149" s="68">
        <v>102.17</v>
      </c>
      <c r="H149" s="68">
        <v>90.56</v>
      </c>
      <c r="I149" s="68">
        <v>117.26</v>
      </c>
      <c r="J149" s="129">
        <f t="shared" si="22"/>
        <v>119.60520000000001</v>
      </c>
      <c r="K149" s="129">
        <f t="shared" si="22"/>
        <v>119.60520000000001</v>
      </c>
      <c r="L149" s="129">
        <f t="shared" si="22"/>
        <v>119.60520000000001</v>
      </c>
      <c r="M149" s="129">
        <f t="shared" si="22"/>
        <v>119.60520000000001</v>
      </c>
      <c r="N149" s="129">
        <f t="shared" si="22"/>
        <v>119.60520000000001</v>
      </c>
      <c r="O149" s="129">
        <f t="shared" si="22"/>
        <v>119.60520000000001</v>
      </c>
      <c r="P149" s="68"/>
      <c r="Q149" s="67">
        <f>SUM($C149:P149)</f>
        <v>1299.3011999999999</v>
      </c>
      <c r="R149">
        <v>8</v>
      </c>
      <c r="S149" t="s">
        <v>654</v>
      </c>
      <c r="T149" t="s">
        <v>654</v>
      </c>
      <c r="U149" t="s">
        <v>3</v>
      </c>
      <c r="W149">
        <v>1</v>
      </c>
    </row>
    <row r="150" spans="2:23" outlineLevel="1" x14ac:dyDescent="0.3">
      <c r="B150" t="s">
        <v>1235</v>
      </c>
      <c r="C150" t="s">
        <v>1236</v>
      </c>
      <c r="D150" s="68">
        <v>16.98</v>
      </c>
      <c r="E150" s="68">
        <v>16.98</v>
      </c>
      <c r="F150" s="68"/>
      <c r="G150" s="68"/>
      <c r="H150" s="68"/>
      <c r="I150" s="68"/>
      <c r="J150" s="129">
        <f t="shared" si="22"/>
        <v>0</v>
      </c>
      <c r="K150" s="129">
        <f t="shared" si="22"/>
        <v>0</v>
      </c>
      <c r="L150" s="129">
        <f t="shared" si="22"/>
        <v>0</v>
      </c>
      <c r="M150" s="129">
        <f t="shared" si="22"/>
        <v>0</v>
      </c>
      <c r="N150" s="129">
        <f t="shared" si="22"/>
        <v>0</v>
      </c>
      <c r="O150" s="129">
        <f t="shared" si="22"/>
        <v>0</v>
      </c>
      <c r="P150" s="68"/>
      <c r="Q150" s="67">
        <f>SUM($C150:P150)</f>
        <v>33.96</v>
      </c>
      <c r="R150">
        <v>8</v>
      </c>
      <c r="S150" t="s">
        <v>654</v>
      </c>
      <c r="T150" t="s">
        <v>654</v>
      </c>
      <c r="U150" t="s">
        <v>3</v>
      </c>
      <c r="W150">
        <v>1</v>
      </c>
    </row>
    <row r="151" spans="2:23" outlineLevel="1" x14ac:dyDescent="0.3">
      <c r="B151" t="s">
        <v>1050</v>
      </c>
      <c r="C151" t="s">
        <v>1236</v>
      </c>
      <c r="D151" s="68"/>
      <c r="E151" s="68"/>
      <c r="F151" s="68">
        <v>16.98</v>
      </c>
      <c r="G151" s="68">
        <v>19.16</v>
      </c>
      <c r="H151" s="68">
        <v>16.98</v>
      </c>
      <c r="I151" s="68">
        <v>17.63</v>
      </c>
      <c r="J151" s="129">
        <f t="shared" si="22"/>
        <v>17.982599999999998</v>
      </c>
      <c r="K151" s="129">
        <f t="shared" si="22"/>
        <v>17.982599999999998</v>
      </c>
      <c r="L151" s="129">
        <f t="shared" si="22"/>
        <v>17.982599999999998</v>
      </c>
      <c r="M151" s="129">
        <f t="shared" si="22"/>
        <v>17.982599999999998</v>
      </c>
      <c r="N151" s="129">
        <f t="shared" si="22"/>
        <v>17.982599999999998</v>
      </c>
      <c r="O151" s="129">
        <f t="shared" si="22"/>
        <v>17.982599999999998</v>
      </c>
      <c r="P151" s="68"/>
      <c r="Q151" s="67">
        <f>SUM($C151:P151)</f>
        <v>178.64559999999994</v>
      </c>
      <c r="R151">
        <v>8</v>
      </c>
      <c r="S151" t="s">
        <v>654</v>
      </c>
      <c r="T151" t="s">
        <v>654</v>
      </c>
      <c r="U151" t="s">
        <v>3</v>
      </c>
      <c r="W151">
        <v>1</v>
      </c>
    </row>
    <row r="152" spans="2:23" outlineLevel="1" x14ac:dyDescent="0.3">
      <c r="B152" t="s">
        <v>996</v>
      </c>
      <c r="C152" t="s">
        <v>1237</v>
      </c>
      <c r="D152" s="68">
        <v>89.76</v>
      </c>
      <c r="E152" s="68">
        <v>85.24</v>
      </c>
      <c r="F152" s="68">
        <v>85.24</v>
      </c>
      <c r="G152" s="68">
        <v>98.38</v>
      </c>
      <c r="H152" s="68">
        <v>173.81</v>
      </c>
      <c r="I152" s="68">
        <v>107.62</v>
      </c>
      <c r="J152" s="129">
        <f t="shared" si="22"/>
        <v>109.7724</v>
      </c>
      <c r="K152" s="129">
        <f t="shared" si="22"/>
        <v>109.7724</v>
      </c>
      <c r="L152" s="129">
        <f t="shared" si="22"/>
        <v>109.7724</v>
      </c>
      <c r="M152" s="129">
        <f t="shared" si="22"/>
        <v>109.7724</v>
      </c>
      <c r="N152" s="129">
        <f t="shared" si="22"/>
        <v>109.7724</v>
      </c>
      <c r="O152" s="129">
        <f t="shared" si="22"/>
        <v>109.7724</v>
      </c>
      <c r="P152" s="68"/>
      <c r="Q152" s="67">
        <f>SUM($C152:P152)</f>
        <v>1298.6844000000003</v>
      </c>
      <c r="R152">
        <v>8</v>
      </c>
      <c r="S152" t="s">
        <v>654</v>
      </c>
      <c r="T152" t="s">
        <v>654</v>
      </c>
      <c r="U152" t="s">
        <v>3</v>
      </c>
      <c r="W152">
        <v>1</v>
      </c>
    </row>
    <row r="153" spans="2:23" outlineLevel="1" x14ac:dyDescent="0.3">
      <c r="B153" t="s">
        <v>997</v>
      </c>
      <c r="C153" t="s">
        <v>1238</v>
      </c>
      <c r="D153" s="68">
        <v>6.44</v>
      </c>
      <c r="E153" s="68">
        <v>6.11</v>
      </c>
      <c r="F153" s="68">
        <v>6.11</v>
      </c>
      <c r="G153" s="68">
        <v>7.06</v>
      </c>
      <c r="H153" s="68">
        <v>12.46</v>
      </c>
      <c r="I153" s="68">
        <v>7.72</v>
      </c>
      <c r="J153" s="129">
        <f t="shared" si="22"/>
        <v>7.8743999999999996</v>
      </c>
      <c r="K153" s="129">
        <f t="shared" si="22"/>
        <v>7.8743999999999996</v>
      </c>
      <c r="L153" s="129">
        <f t="shared" si="22"/>
        <v>7.8743999999999996</v>
      </c>
      <c r="M153" s="129">
        <f t="shared" si="22"/>
        <v>7.8743999999999996</v>
      </c>
      <c r="N153" s="129">
        <f t="shared" si="22"/>
        <v>7.8743999999999996</v>
      </c>
      <c r="O153" s="129">
        <f t="shared" si="22"/>
        <v>7.8743999999999996</v>
      </c>
      <c r="P153" s="68"/>
      <c r="Q153" s="67">
        <f>SUM($C153:P153)</f>
        <v>93.146399999999986</v>
      </c>
      <c r="R153">
        <v>8</v>
      </c>
      <c r="S153" t="s">
        <v>654</v>
      </c>
      <c r="T153" t="s">
        <v>654</v>
      </c>
      <c r="U153" t="s">
        <v>3</v>
      </c>
      <c r="W153">
        <v>1</v>
      </c>
    </row>
    <row r="154" spans="2:23" outlineLevel="1" x14ac:dyDescent="0.3">
      <c r="B154" t="s">
        <v>998</v>
      </c>
      <c r="C154" t="s">
        <v>1243</v>
      </c>
      <c r="D154" s="68">
        <v>32.18</v>
      </c>
      <c r="E154" s="68">
        <v>30.56</v>
      </c>
      <c r="F154" s="68">
        <v>30.56</v>
      </c>
      <c r="G154" s="68">
        <v>35.28</v>
      </c>
      <c r="H154" s="68">
        <v>62.32</v>
      </c>
      <c r="I154" s="68">
        <v>38.590000000000003</v>
      </c>
      <c r="J154" s="129">
        <f t="shared" si="22"/>
        <v>39.361800000000002</v>
      </c>
      <c r="K154" s="129">
        <f t="shared" si="22"/>
        <v>39.361800000000002</v>
      </c>
      <c r="L154" s="129">
        <f t="shared" si="22"/>
        <v>39.361800000000002</v>
      </c>
      <c r="M154" s="129">
        <f t="shared" si="22"/>
        <v>39.361800000000002</v>
      </c>
      <c r="N154" s="129">
        <f t="shared" si="22"/>
        <v>39.361800000000002</v>
      </c>
      <c r="O154" s="129">
        <f t="shared" si="22"/>
        <v>39.361800000000002</v>
      </c>
      <c r="P154" s="68"/>
      <c r="Q154" s="67">
        <f>SUM($C154:P154)</f>
        <v>465.66080000000005</v>
      </c>
      <c r="R154">
        <v>8</v>
      </c>
      <c r="S154" t="s">
        <v>654</v>
      </c>
      <c r="T154" t="s">
        <v>654</v>
      </c>
      <c r="U154" t="s">
        <v>3</v>
      </c>
      <c r="W154">
        <v>1</v>
      </c>
    </row>
    <row r="155" spans="2:23" outlineLevel="1" x14ac:dyDescent="0.3">
      <c r="B155" t="s">
        <v>1000</v>
      </c>
      <c r="C155" t="s">
        <v>1240</v>
      </c>
      <c r="D155" s="68">
        <v>4.41</v>
      </c>
      <c r="E155" s="68">
        <v>4.1900000000000004</v>
      </c>
      <c r="F155" s="68">
        <v>4.1900000000000004</v>
      </c>
      <c r="G155" s="68">
        <v>4.83</v>
      </c>
      <c r="H155" s="68">
        <v>8.5399999999999991</v>
      </c>
      <c r="I155" s="68">
        <v>5.29</v>
      </c>
      <c r="J155" s="129">
        <f t="shared" si="22"/>
        <v>5.3958000000000004</v>
      </c>
      <c r="K155" s="129">
        <f t="shared" si="22"/>
        <v>5.3958000000000004</v>
      </c>
      <c r="L155" s="129">
        <f t="shared" si="22"/>
        <v>5.3958000000000004</v>
      </c>
      <c r="M155" s="129">
        <f t="shared" si="22"/>
        <v>5.3958000000000004</v>
      </c>
      <c r="N155" s="129">
        <f t="shared" si="22"/>
        <v>5.3958000000000004</v>
      </c>
      <c r="O155" s="129">
        <f t="shared" si="22"/>
        <v>5.3958000000000004</v>
      </c>
      <c r="P155" s="68"/>
      <c r="Q155" s="67">
        <f>SUM($C155:P155)</f>
        <v>63.82480000000001</v>
      </c>
      <c r="R155">
        <v>8</v>
      </c>
      <c r="S155" t="s">
        <v>654</v>
      </c>
      <c r="T155" t="s">
        <v>654</v>
      </c>
      <c r="U155" t="s">
        <v>3</v>
      </c>
      <c r="W155">
        <v>1</v>
      </c>
    </row>
    <row r="156" spans="2:23" outlineLevel="1" x14ac:dyDescent="0.3">
      <c r="B156" t="s">
        <v>1241</v>
      </c>
      <c r="C156" t="s">
        <v>1242</v>
      </c>
      <c r="D156" s="68">
        <v>83.44</v>
      </c>
      <c r="E156" s="68">
        <v>79.239999999999995</v>
      </c>
      <c r="F156" s="68">
        <v>79.239999999999995</v>
      </c>
      <c r="G156" s="68">
        <v>91.46</v>
      </c>
      <c r="H156" s="68">
        <v>161.57</v>
      </c>
      <c r="I156" s="68">
        <v>100.05</v>
      </c>
      <c r="J156" s="129">
        <f t="shared" si="22"/>
        <v>102.051</v>
      </c>
      <c r="K156" s="129">
        <f t="shared" si="22"/>
        <v>102.051</v>
      </c>
      <c r="L156" s="129">
        <f t="shared" si="22"/>
        <v>102.051</v>
      </c>
      <c r="M156" s="129">
        <f t="shared" si="22"/>
        <v>102.051</v>
      </c>
      <c r="N156" s="129">
        <f t="shared" si="22"/>
        <v>102.051</v>
      </c>
      <c r="O156" s="129">
        <f t="shared" si="22"/>
        <v>102.051</v>
      </c>
      <c r="P156" s="68"/>
      <c r="Q156" s="67">
        <f>SUM($C156:P156)</f>
        <v>1207.306</v>
      </c>
      <c r="R156">
        <v>8</v>
      </c>
      <c r="S156" t="s">
        <v>654</v>
      </c>
      <c r="T156" t="s">
        <v>654</v>
      </c>
      <c r="U156" t="s">
        <v>3</v>
      </c>
      <c r="W156">
        <v>1</v>
      </c>
    </row>
    <row r="157" spans="2:23" x14ac:dyDescent="0.3">
      <c r="B157" s="101" t="s">
        <v>1135</v>
      </c>
      <c r="C157" s="1" t="s">
        <v>1093</v>
      </c>
      <c r="D157" s="67">
        <f t="shared" ref="D157:Q157" si="23">SUM(D143:D156)</f>
        <v>1515.7700000000002</v>
      </c>
      <c r="E157" s="67">
        <f t="shared" si="23"/>
        <v>1444.8799999999999</v>
      </c>
      <c r="F157" s="67">
        <f t="shared" si="23"/>
        <v>1444.8799999999999</v>
      </c>
      <c r="G157" s="67">
        <f t="shared" si="23"/>
        <v>1950.36</v>
      </c>
      <c r="H157" s="67">
        <f t="shared" si="23"/>
        <v>1976.6499999999996</v>
      </c>
      <c r="I157" s="67">
        <f t="shared" si="23"/>
        <v>2069.8700000000003</v>
      </c>
      <c r="J157" s="131">
        <f t="shared" si="22"/>
        <v>2111.2674000000002</v>
      </c>
      <c r="K157" s="131">
        <f t="shared" si="22"/>
        <v>2111.2674000000002</v>
      </c>
      <c r="L157" s="131">
        <f t="shared" si="22"/>
        <v>2111.2674000000002</v>
      </c>
      <c r="M157" s="131">
        <f t="shared" si="22"/>
        <v>2111.2674000000002</v>
      </c>
      <c r="N157" s="131">
        <f t="shared" si="22"/>
        <v>2111.2674000000002</v>
      </c>
      <c r="O157" s="131">
        <f t="shared" si="22"/>
        <v>2111.2674000000002</v>
      </c>
      <c r="P157" s="67">
        <f t="shared" si="23"/>
        <v>0</v>
      </c>
      <c r="Q157" s="67">
        <f t="shared" si="23"/>
        <v>23070.0144</v>
      </c>
    </row>
    <row r="159" spans="2:23" x14ac:dyDescent="0.3">
      <c r="B159" s="1" t="s">
        <v>1137</v>
      </c>
      <c r="C159" s="57" t="s">
        <v>1686</v>
      </c>
      <c r="D159" s="57" t="s">
        <v>1096</v>
      </c>
      <c r="E159" s="57" t="s">
        <v>1097</v>
      </c>
      <c r="F159" s="57" t="s">
        <v>1098</v>
      </c>
      <c r="G159" s="57" t="s">
        <v>1099</v>
      </c>
      <c r="H159" s="132" t="s">
        <v>1100</v>
      </c>
      <c r="I159" s="132" t="s">
        <v>1101</v>
      </c>
      <c r="J159" s="132" t="s">
        <v>1102</v>
      </c>
      <c r="K159" s="132" t="s">
        <v>1103</v>
      </c>
      <c r="L159" s="132" t="s">
        <v>1104</v>
      </c>
      <c r="M159" s="132" t="s">
        <v>1105</v>
      </c>
      <c r="N159" s="132" t="s">
        <v>1106</v>
      </c>
      <c r="O159" s="132" t="s">
        <v>1107</v>
      </c>
      <c r="P159" s="57" t="s">
        <v>1108</v>
      </c>
      <c r="Q159" s="57" t="s">
        <v>218</v>
      </c>
      <c r="R159" t="s">
        <v>7</v>
      </c>
      <c r="S159" t="s">
        <v>637</v>
      </c>
      <c r="T159" t="s">
        <v>795</v>
      </c>
      <c r="U159" t="s">
        <v>220</v>
      </c>
      <c r="V159" t="s">
        <v>29</v>
      </c>
      <c r="W159" t="s">
        <v>1688</v>
      </c>
    </row>
    <row r="160" spans="2:23" x14ac:dyDescent="0.3">
      <c r="B160" t="s">
        <v>1052</v>
      </c>
      <c r="C160" t="s">
        <v>892</v>
      </c>
      <c r="D160" s="68"/>
      <c r="E160" s="68"/>
      <c r="F160" s="68">
        <v>20</v>
      </c>
      <c r="G160" s="68">
        <v>46</v>
      </c>
      <c r="H160" s="68">
        <v>60</v>
      </c>
      <c r="I160" s="68"/>
      <c r="J160" s="68"/>
      <c r="K160" s="68"/>
      <c r="L160" s="68"/>
      <c r="M160" s="68"/>
      <c r="N160" s="68"/>
      <c r="O160" s="68"/>
      <c r="P160" s="68"/>
      <c r="Q160" s="67">
        <f>SUM($C160:P160)</f>
        <v>126</v>
      </c>
      <c r="R160">
        <v>9</v>
      </c>
      <c r="S160" t="s">
        <v>654</v>
      </c>
      <c r="T160" t="s">
        <v>654</v>
      </c>
      <c r="U160" t="s">
        <v>3</v>
      </c>
      <c r="V160">
        <v>5</v>
      </c>
      <c r="W160">
        <v>1</v>
      </c>
    </row>
    <row r="161" spans="2:23" x14ac:dyDescent="0.3">
      <c r="B161" t="s">
        <v>1026</v>
      </c>
      <c r="C161" t="s">
        <v>892</v>
      </c>
      <c r="D161" s="68"/>
      <c r="E161" s="68"/>
      <c r="F161" s="68">
        <v>20</v>
      </c>
      <c r="G161" s="68">
        <v>46</v>
      </c>
      <c r="H161" s="68">
        <v>65.05</v>
      </c>
      <c r="I161" s="68"/>
      <c r="J161" s="68"/>
      <c r="K161" s="68"/>
      <c r="L161" s="68"/>
      <c r="M161" s="68"/>
      <c r="N161" s="68"/>
      <c r="O161" s="68"/>
      <c r="P161" s="68"/>
      <c r="Q161" s="67">
        <f>SUM($C161:P161)</f>
        <v>131.05000000000001</v>
      </c>
      <c r="R161">
        <v>9</v>
      </c>
      <c r="S161" t="s">
        <v>654</v>
      </c>
      <c r="T161" t="s">
        <v>654</v>
      </c>
      <c r="U161" t="s">
        <v>3</v>
      </c>
      <c r="V161">
        <v>5</v>
      </c>
      <c r="W161">
        <v>1</v>
      </c>
    </row>
    <row r="162" spans="2:23" x14ac:dyDescent="0.3">
      <c r="B162" t="s">
        <v>1027</v>
      </c>
      <c r="C162" t="s">
        <v>892</v>
      </c>
      <c r="D162" s="68"/>
      <c r="E162" s="68"/>
      <c r="F162" s="68">
        <v>20</v>
      </c>
      <c r="G162" s="68">
        <v>46</v>
      </c>
      <c r="H162" s="68">
        <v>65</v>
      </c>
      <c r="I162" s="68"/>
      <c r="J162" s="68"/>
      <c r="K162" s="68"/>
      <c r="L162" s="68"/>
      <c r="M162" s="68"/>
      <c r="N162" s="68"/>
      <c r="O162" s="68"/>
      <c r="P162" s="68"/>
      <c r="Q162" s="67">
        <f>SUM($C162:P162)</f>
        <v>131</v>
      </c>
      <c r="R162">
        <v>9</v>
      </c>
      <c r="S162" t="s">
        <v>654</v>
      </c>
      <c r="T162" t="s">
        <v>654</v>
      </c>
      <c r="U162" t="s">
        <v>3</v>
      </c>
      <c r="V162">
        <v>5</v>
      </c>
      <c r="W162">
        <v>1</v>
      </c>
    </row>
    <row r="163" spans="2:23" x14ac:dyDescent="0.3">
      <c r="B163" t="s">
        <v>1032</v>
      </c>
      <c r="C163" t="s">
        <v>892</v>
      </c>
      <c r="D163" s="68"/>
      <c r="E163" s="68"/>
      <c r="F163" s="68"/>
      <c r="G163" s="68"/>
      <c r="H163" s="68">
        <v>5.05</v>
      </c>
      <c r="I163" s="68"/>
      <c r="J163" s="68"/>
      <c r="K163" s="68"/>
      <c r="L163" s="68"/>
      <c r="M163" s="68"/>
      <c r="N163" s="68"/>
      <c r="O163" s="68"/>
      <c r="P163" s="68"/>
      <c r="Q163" s="67">
        <f>SUM($C163:P163)</f>
        <v>5.05</v>
      </c>
      <c r="R163">
        <v>9</v>
      </c>
      <c r="S163" t="s">
        <v>654</v>
      </c>
      <c r="T163" t="s">
        <v>654</v>
      </c>
      <c r="U163" t="s">
        <v>3</v>
      </c>
      <c r="V163">
        <v>5</v>
      </c>
      <c r="W163">
        <v>1</v>
      </c>
    </row>
    <row r="164" spans="2:23" x14ac:dyDescent="0.3">
      <c r="B164" s="101" t="s">
        <v>1138</v>
      </c>
      <c r="D164" s="68"/>
      <c r="E164" s="68"/>
      <c r="F164" s="68"/>
      <c r="G164" s="68"/>
      <c r="H164" s="68"/>
      <c r="I164" s="68"/>
      <c r="J164" s="68"/>
      <c r="K164" s="68"/>
      <c r="L164" s="68"/>
      <c r="M164" s="68"/>
      <c r="N164" s="68"/>
      <c r="O164" s="68"/>
      <c r="P164" s="68"/>
      <c r="Q164" s="103">
        <v>131.05000000000001</v>
      </c>
      <c r="R164">
        <v>9</v>
      </c>
      <c r="S164" t="s">
        <v>654</v>
      </c>
      <c r="T164" t="s">
        <v>654</v>
      </c>
    </row>
    <row r="165" spans="2:23" outlineLevel="1" x14ac:dyDescent="0.3">
      <c r="B165" t="s">
        <v>684</v>
      </c>
      <c r="C165" t="s">
        <v>1014</v>
      </c>
      <c r="D165" s="68"/>
      <c r="E165" s="68"/>
      <c r="F165" s="68">
        <v>290.2</v>
      </c>
      <c r="G165" s="68">
        <v>667.46</v>
      </c>
      <c r="H165" s="68">
        <v>870.6</v>
      </c>
      <c r="I165" s="68"/>
      <c r="J165" s="68"/>
      <c r="K165" s="68"/>
      <c r="L165" s="68"/>
      <c r="M165" s="68"/>
      <c r="N165" s="68"/>
      <c r="O165" s="68"/>
      <c r="P165" s="68"/>
      <c r="Q165" s="67">
        <f>SUM($C165:P165)</f>
        <v>1828.2600000000002</v>
      </c>
      <c r="R165">
        <v>9</v>
      </c>
      <c r="S165" t="s">
        <v>654</v>
      </c>
      <c r="T165" t="s">
        <v>654</v>
      </c>
      <c r="U165" t="s">
        <v>3</v>
      </c>
      <c r="V165">
        <v>5</v>
      </c>
      <c r="W165">
        <v>1</v>
      </c>
    </row>
    <row r="166" spans="2:23" outlineLevel="1" x14ac:dyDescent="0.3">
      <c r="B166" t="s">
        <v>1015</v>
      </c>
      <c r="C166" t="s">
        <v>1016</v>
      </c>
      <c r="D166" s="68">
        <v>50</v>
      </c>
      <c r="E166" s="68"/>
      <c r="F166" s="68">
        <v>25</v>
      </c>
      <c r="G166" s="68"/>
      <c r="H166" s="68"/>
      <c r="I166" s="68"/>
      <c r="J166" s="68"/>
      <c r="K166" s="68"/>
      <c r="L166" s="68"/>
      <c r="M166" s="68"/>
      <c r="N166" s="68"/>
      <c r="O166" s="68"/>
      <c r="P166" s="68"/>
      <c r="Q166" s="67">
        <f>SUM($C166:P166)</f>
        <v>75</v>
      </c>
      <c r="R166">
        <v>9</v>
      </c>
      <c r="S166" t="s">
        <v>654</v>
      </c>
      <c r="T166" t="s">
        <v>654</v>
      </c>
      <c r="U166" t="s">
        <v>3</v>
      </c>
      <c r="V166">
        <v>5</v>
      </c>
      <c r="W166">
        <v>1</v>
      </c>
    </row>
    <row r="167" spans="2:23" outlineLevel="1" x14ac:dyDescent="0.3">
      <c r="B167" t="s">
        <v>686</v>
      </c>
      <c r="C167" t="s">
        <v>1031</v>
      </c>
      <c r="D167" s="68"/>
      <c r="E167" s="68"/>
      <c r="F167" s="68"/>
      <c r="G167" s="68"/>
      <c r="H167" s="68">
        <v>73.28</v>
      </c>
      <c r="I167" s="68"/>
      <c r="J167" s="68"/>
      <c r="K167" s="68"/>
      <c r="L167" s="68"/>
      <c r="M167" s="68"/>
      <c r="N167" s="68"/>
      <c r="O167" s="68"/>
      <c r="P167" s="68"/>
      <c r="Q167" s="67">
        <f>SUM($C167:P167)</f>
        <v>73.28</v>
      </c>
      <c r="R167">
        <v>9</v>
      </c>
      <c r="S167" t="s">
        <v>654</v>
      </c>
      <c r="T167" t="s">
        <v>654</v>
      </c>
      <c r="U167" t="s">
        <v>3</v>
      </c>
      <c r="V167">
        <v>5</v>
      </c>
      <c r="W167">
        <v>1</v>
      </c>
    </row>
    <row r="168" spans="2:23" outlineLevel="1" x14ac:dyDescent="0.3">
      <c r="B168" t="s">
        <v>1048</v>
      </c>
      <c r="C168" t="s">
        <v>1049</v>
      </c>
      <c r="D168" s="68"/>
      <c r="E168" s="68"/>
      <c r="F168" s="68">
        <v>5</v>
      </c>
      <c r="G168" s="68"/>
      <c r="H168" s="68">
        <v>25</v>
      </c>
      <c r="I168" s="68"/>
      <c r="J168" s="68"/>
      <c r="K168" s="68"/>
      <c r="L168" s="68"/>
      <c r="M168" s="68"/>
      <c r="N168" s="68"/>
      <c r="O168" s="68"/>
      <c r="P168" s="68"/>
      <c r="Q168" s="67">
        <f>SUM($C168:P168)</f>
        <v>30</v>
      </c>
      <c r="R168">
        <v>9</v>
      </c>
      <c r="S168" t="s">
        <v>654</v>
      </c>
      <c r="T168" t="s">
        <v>654</v>
      </c>
      <c r="U168" t="s">
        <v>3</v>
      </c>
      <c r="V168">
        <v>5</v>
      </c>
      <c r="W168">
        <v>1</v>
      </c>
    </row>
    <row r="169" spans="2:23" outlineLevel="1" x14ac:dyDescent="0.3">
      <c r="B169" t="s">
        <v>994</v>
      </c>
      <c r="C169" t="s">
        <v>1232</v>
      </c>
      <c r="D169" s="68"/>
      <c r="E169" s="68"/>
      <c r="F169" s="68"/>
      <c r="G169" s="68">
        <v>117.51</v>
      </c>
      <c r="H169" s="68">
        <v>160.57</v>
      </c>
      <c r="I169" s="68"/>
      <c r="J169" s="68"/>
      <c r="K169" s="68"/>
      <c r="L169" s="68"/>
      <c r="M169" s="68"/>
      <c r="N169" s="68"/>
      <c r="O169" s="68"/>
      <c r="P169" s="68"/>
      <c r="Q169" s="67">
        <f>SUM($C169:P169)</f>
        <v>278.08</v>
      </c>
      <c r="R169">
        <v>9</v>
      </c>
      <c r="S169" t="s">
        <v>654</v>
      </c>
      <c r="T169" t="s">
        <v>654</v>
      </c>
      <c r="U169" t="s">
        <v>3</v>
      </c>
      <c r="V169">
        <v>5</v>
      </c>
      <c r="W169">
        <v>1</v>
      </c>
    </row>
    <row r="170" spans="2:23" outlineLevel="1" x14ac:dyDescent="0.3">
      <c r="B170" t="s">
        <v>1020</v>
      </c>
      <c r="C170" t="s">
        <v>1234</v>
      </c>
      <c r="D170" s="68"/>
      <c r="E170" s="68"/>
      <c r="F170" s="68">
        <v>23.22</v>
      </c>
      <c r="G170" s="68">
        <v>53.4</v>
      </c>
      <c r="H170" s="68">
        <v>75.510000000000005</v>
      </c>
      <c r="I170" s="68"/>
      <c r="J170" s="68"/>
      <c r="K170" s="68"/>
      <c r="L170" s="68"/>
      <c r="M170" s="68"/>
      <c r="N170" s="68"/>
      <c r="O170" s="68"/>
      <c r="P170" s="68"/>
      <c r="Q170" s="67">
        <f>SUM($C170:P170)</f>
        <v>152.13</v>
      </c>
      <c r="R170">
        <v>9</v>
      </c>
      <c r="S170" t="s">
        <v>654</v>
      </c>
      <c r="T170" t="s">
        <v>654</v>
      </c>
      <c r="U170" t="s">
        <v>3</v>
      </c>
      <c r="V170">
        <v>5</v>
      </c>
      <c r="W170">
        <v>1</v>
      </c>
    </row>
    <row r="171" spans="2:23" outlineLevel="1" x14ac:dyDescent="0.3">
      <c r="B171" t="s">
        <v>1050</v>
      </c>
      <c r="C171" t="s">
        <v>1236</v>
      </c>
      <c r="D171" s="68"/>
      <c r="E171" s="68"/>
      <c r="F171" s="68">
        <v>4.3499999999999996</v>
      </c>
      <c r="G171" s="68">
        <v>10.01</v>
      </c>
      <c r="H171" s="68">
        <v>13.06</v>
      </c>
      <c r="I171" s="68"/>
      <c r="J171" s="68"/>
      <c r="K171" s="68"/>
      <c r="L171" s="68"/>
      <c r="M171" s="68"/>
      <c r="N171" s="68"/>
      <c r="O171" s="68"/>
      <c r="P171" s="68"/>
      <c r="Q171" s="67">
        <f>SUM($C171:P171)</f>
        <v>27.42</v>
      </c>
      <c r="R171">
        <v>9</v>
      </c>
      <c r="S171" t="s">
        <v>654</v>
      </c>
      <c r="T171" t="s">
        <v>654</v>
      </c>
      <c r="U171" t="s">
        <v>3</v>
      </c>
      <c r="V171">
        <v>5</v>
      </c>
      <c r="W171">
        <v>1</v>
      </c>
    </row>
    <row r="172" spans="2:23" outlineLevel="1" x14ac:dyDescent="0.3">
      <c r="B172" t="s">
        <v>996</v>
      </c>
      <c r="C172" t="s">
        <v>1237</v>
      </c>
      <c r="D172" s="68"/>
      <c r="E172" s="68"/>
      <c r="F172" s="68">
        <v>27.5</v>
      </c>
      <c r="G172" s="68">
        <v>48.03</v>
      </c>
      <c r="H172" s="68">
        <v>82.79</v>
      </c>
      <c r="I172" s="68"/>
      <c r="J172" s="68"/>
      <c r="K172" s="68"/>
      <c r="L172" s="68"/>
      <c r="M172" s="68"/>
      <c r="N172" s="68"/>
      <c r="O172" s="68"/>
      <c r="P172" s="68"/>
      <c r="Q172" s="67">
        <f>SUM($C172:P172)</f>
        <v>158.32</v>
      </c>
      <c r="R172">
        <v>9</v>
      </c>
      <c r="S172" t="s">
        <v>654</v>
      </c>
      <c r="T172" t="s">
        <v>654</v>
      </c>
      <c r="U172" t="s">
        <v>3</v>
      </c>
      <c r="V172">
        <v>5</v>
      </c>
      <c r="W172">
        <v>1</v>
      </c>
    </row>
    <row r="173" spans="2:23" outlineLevel="1" x14ac:dyDescent="0.3">
      <c r="B173" t="s">
        <v>997</v>
      </c>
      <c r="C173" t="s">
        <v>1238</v>
      </c>
      <c r="D173" s="68"/>
      <c r="E173" s="68"/>
      <c r="F173" s="68">
        <v>1.97</v>
      </c>
      <c r="G173" s="68">
        <v>3.44</v>
      </c>
      <c r="H173" s="68">
        <v>5.94</v>
      </c>
      <c r="I173" s="68"/>
      <c r="J173" s="68"/>
      <c r="K173" s="68"/>
      <c r="L173" s="68"/>
      <c r="M173" s="68"/>
      <c r="N173" s="68"/>
      <c r="O173" s="68"/>
      <c r="P173" s="68"/>
      <c r="Q173" s="67">
        <f>SUM($C173:P173)</f>
        <v>11.350000000000001</v>
      </c>
      <c r="R173">
        <v>9</v>
      </c>
      <c r="S173" t="s">
        <v>654</v>
      </c>
      <c r="T173" t="s">
        <v>654</v>
      </c>
      <c r="U173" t="s">
        <v>3</v>
      </c>
      <c r="V173">
        <v>5</v>
      </c>
      <c r="W173">
        <v>1</v>
      </c>
    </row>
    <row r="174" spans="2:23" outlineLevel="1" x14ac:dyDescent="0.3">
      <c r="B174" t="s">
        <v>999</v>
      </c>
      <c r="C174" t="s">
        <v>1239</v>
      </c>
      <c r="D174" s="68"/>
      <c r="E174" s="68"/>
      <c r="F174" s="68">
        <v>28.12</v>
      </c>
      <c r="G174" s="68">
        <v>49.12</v>
      </c>
      <c r="H174" s="68">
        <v>84.66</v>
      </c>
      <c r="I174" s="68"/>
      <c r="J174" s="68"/>
      <c r="K174" s="68"/>
      <c r="L174" s="68"/>
      <c r="M174" s="68"/>
      <c r="N174" s="68"/>
      <c r="O174" s="68"/>
      <c r="P174" s="68"/>
      <c r="Q174" s="67">
        <f>SUM($C174:P174)</f>
        <v>161.89999999999998</v>
      </c>
      <c r="R174">
        <v>9</v>
      </c>
      <c r="S174" t="s">
        <v>654</v>
      </c>
      <c r="T174" t="s">
        <v>654</v>
      </c>
      <c r="U174" t="s">
        <v>3</v>
      </c>
      <c r="V174">
        <v>5</v>
      </c>
      <c r="W174">
        <v>1</v>
      </c>
    </row>
    <row r="175" spans="2:23" outlineLevel="1" x14ac:dyDescent="0.3">
      <c r="B175" t="s">
        <v>1000</v>
      </c>
      <c r="C175" t="s">
        <v>1240</v>
      </c>
      <c r="D175" s="68"/>
      <c r="E175" s="68"/>
      <c r="F175" s="68">
        <v>1.35</v>
      </c>
      <c r="G175" s="68">
        <v>2.36</v>
      </c>
      <c r="H175" s="68">
        <v>4.07</v>
      </c>
      <c r="I175" s="68"/>
      <c r="J175" s="68"/>
      <c r="K175" s="68"/>
      <c r="L175" s="68"/>
      <c r="M175" s="68"/>
      <c r="N175" s="68"/>
      <c r="O175" s="68"/>
      <c r="P175" s="68"/>
      <c r="Q175" s="67">
        <f>SUM($C175:P175)</f>
        <v>7.78</v>
      </c>
      <c r="R175">
        <v>9</v>
      </c>
      <c r="S175" t="s">
        <v>654</v>
      </c>
      <c r="T175" t="s">
        <v>654</v>
      </c>
      <c r="U175" t="s">
        <v>3</v>
      </c>
      <c r="V175">
        <v>5</v>
      </c>
      <c r="W175">
        <v>1</v>
      </c>
    </row>
    <row r="176" spans="2:23" outlineLevel="1" x14ac:dyDescent="0.3">
      <c r="B176" t="s">
        <v>1241</v>
      </c>
      <c r="C176" t="s">
        <v>1242</v>
      </c>
      <c r="D176" s="68"/>
      <c r="E176" s="68"/>
      <c r="F176" s="68">
        <v>25.56</v>
      </c>
      <c r="G176" s="68">
        <v>44.65</v>
      </c>
      <c r="H176" s="68">
        <v>76.959999999999994</v>
      </c>
      <c r="I176" s="68"/>
      <c r="J176" s="68"/>
      <c r="K176" s="68"/>
      <c r="L176" s="68"/>
      <c r="M176" s="68"/>
      <c r="N176" s="68"/>
      <c r="O176" s="68"/>
      <c r="P176" s="68"/>
      <c r="Q176" s="67">
        <f>SUM($C176:P176)</f>
        <v>147.16999999999999</v>
      </c>
      <c r="R176">
        <v>9</v>
      </c>
      <c r="S176" t="s">
        <v>654</v>
      </c>
      <c r="T176" t="s">
        <v>654</v>
      </c>
      <c r="U176" t="s">
        <v>3</v>
      </c>
      <c r="V176">
        <v>5</v>
      </c>
      <c r="W176">
        <v>1</v>
      </c>
    </row>
    <row r="177" spans="2:23" x14ac:dyDescent="0.3">
      <c r="B177" s="101" t="s">
        <v>1139</v>
      </c>
      <c r="C177" s="1" t="s">
        <v>1093</v>
      </c>
      <c r="D177" s="67">
        <f t="shared" ref="D177:Q177" si="24">SUM(D165:D176)</f>
        <v>50</v>
      </c>
      <c r="E177" s="67">
        <f t="shared" si="24"/>
        <v>0</v>
      </c>
      <c r="F177" s="67">
        <f t="shared" si="24"/>
        <v>432.27000000000004</v>
      </c>
      <c r="G177" s="67">
        <f t="shared" si="24"/>
        <v>995.98</v>
      </c>
      <c r="H177" s="67">
        <f t="shared" si="24"/>
        <v>1472.44</v>
      </c>
      <c r="I177" s="67">
        <f t="shared" si="24"/>
        <v>0</v>
      </c>
      <c r="J177" s="67">
        <f t="shared" si="24"/>
        <v>0</v>
      </c>
      <c r="K177" s="67">
        <f t="shared" si="24"/>
        <v>0</v>
      </c>
      <c r="L177" s="67">
        <f t="shared" si="24"/>
        <v>0</v>
      </c>
      <c r="M177" s="67">
        <f t="shared" si="24"/>
        <v>0</v>
      </c>
      <c r="N177" s="67">
        <f t="shared" si="24"/>
        <v>0</v>
      </c>
      <c r="O177" s="67">
        <f t="shared" si="24"/>
        <v>0</v>
      </c>
      <c r="P177" s="67">
        <f t="shared" si="24"/>
        <v>0</v>
      </c>
      <c r="Q177" s="67">
        <f t="shared" si="24"/>
        <v>2950.690000000001</v>
      </c>
    </row>
    <row r="179" spans="2:23" x14ac:dyDescent="0.3">
      <c r="B179" s="1" t="s">
        <v>1141</v>
      </c>
      <c r="C179" s="57" t="s">
        <v>1686</v>
      </c>
      <c r="D179" s="57" t="s">
        <v>1096</v>
      </c>
      <c r="E179" s="57" t="s">
        <v>1097</v>
      </c>
      <c r="F179" s="57" t="s">
        <v>1098</v>
      </c>
      <c r="G179" s="57" t="s">
        <v>1099</v>
      </c>
      <c r="H179" s="57" t="s">
        <v>1100</v>
      </c>
      <c r="I179" s="57" t="s">
        <v>1101</v>
      </c>
      <c r="J179" s="57" t="s">
        <v>1102</v>
      </c>
      <c r="K179" s="57" t="s">
        <v>1103</v>
      </c>
      <c r="L179" s="57" t="s">
        <v>1104</v>
      </c>
      <c r="M179" s="57" t="s">
        <v>1105</v>
      </c>
      <c r="N179" s="57" t="s">
        <v>1106</v>
      </c>
      <c r="O179" s="57" t="s">
        <v>1107</v>
      </c>
      <c r="P179" s="57" t="s">
        <v>1108</v>
      </c>
      <c r="Q179" s="57" t="s">
        <v>218</v>
      </c>
      <c r="R179" t="s">
        <v>7</v>
      </c>
      <c r="S179" t="s">
        <v>637</v>
      </c>
      <c r="T179" t="s">
        <v>795</v>
      </c>
      <c r="U179" t="s">
        <v>220</v>
      </c>
      <c r="V179" t="s">
        <v>29</v>
      </c>
      <c r="W179" t="s">
        <v>1688</v>
      </c>
    </row>
    <row r="180" spans="2:23" x14ac:dyDescent="0.3">
      <c r="B180" t="s">
        <v>1026</v>
      </c>
      <c r="C180" t="s">
        <v>892</v>
      </c>
      <c r="D180" s="68">
        <v>20</v>
      </c>
      <c r="E180" s="68">
        <v>15</v>
      </c>
      <c r="F180" s="68">
        <v>120</v>
      </c>
      <c r="G180" s="68">
        <v>15</v>
      </c>
      <c r="H180" s="68">
        <v>48</v>
      </c>
      <c r="I180" s="68">
        <v>25</v>
      </c>
      <c r="J180" s="129">
        <f t="shared" ref="J180:O182" si="25">$I180</f>
        <v>25</v>
      </c>
      <c r="K180" s="129">
        <f t="shared" si="25"/>
        <v>25</v>
      </c>
      <c r="L180" s="129">
        <f t="shared" si="25"/>
        <v>25</v>
      </c>
      <c r="M180" s="129">
        <f t="shared" si="25"/>
        <v>25</v>
      </c>
      <c r="N180" s="129">
        <f t="shared" si="25"/>
        <v>25</v>
      </c>
      <c r="O180" s="129">
        <f t="shared" si="25"/>
        <v>25</v>
      </c>
      <c r="P180" s="68"/>
      <c r="Q180" s="67">
        <f>SUM($C180:P180)</f>
        <v>393</v>
      </c>
      <c r="R180">
        <v>10</v>
      </c>
      <c r="S180" t="s">
        <v>646</v>
      </c>
      <c r="T180" t="s">
        <v>646</v>
      </c>
      <c r="U180" t="s">
        <v>3</v>
      </c>
      <c r="W180">
        <v>1</v>
      </c>
    </row>
    <row r="181" spans="2:23" x14ac:dyDescent="0.3">
      <c r="B181" t="s">
        <v>1027</v>
      </c>
      <c r="C181" t="s">
        <v>892</v>
      </c>
      <c r="D181" s="68">
        <v>20</v>
      </c>
      <c r="E181" s="68">
        <v>15</v>
      </c>
      <c r="F181" s="68">
        <v>120</v>
      </c>
      <c r="G181" s="68">
        <v>15</v>
      </c>
      <c r="H181" s="68">
        <v>48</v>
      </c>
      <c r="I181" s="68">
        <v>25</v>
      </c>
      <c r="J181" s="129">
        <f t="shared" si="25"/>
        <v>25</v>
      </c>
      <c r="K181" s="129">
        <f t="shared" si="25"/>
        <v>25</v>
      </c>
      <c r="L181" s="129">
        <f t="shared" si="25"/>
        <v>25</v>
      </c>
      <c r="M181" s="129">
        <f t="shared" si="25"/>
        <v>25</v>
      </c>
      <c r="N181" s="129">
        <f t="shared" si="25"/>
        <v>25</v>
      </c>
      <c r="O181" s="129">
        <f t="shared" si="25"/>
        <v>25</v>
      </c>
      <c r="P181" s="68"/>
      <c r="Q181" s="67">
        <f>SUM($C181:P181)</f>
        <v>393</v>
      </c>
      <c r="R181">
        <v>10</v>
      </c>
      <c r="S181" t="s">
        <v>646</v>
      </c>
      <c r="T181" t="s">
        <v>646</v>
      </c>
      <c r="U181" t="s">
        <v>3</v>
      </c>
      <c r="W181">
        <v>1</v>
      </c>
    </row>
    <row r="182" spans="2:23" x14ac:dyDescent="0.3">
      <c r="B182" t="s">
        <v>1052</v>
      </c>
      <c r="C182" t="s">
        <v>892</v>
      </c>
      <c r="D182" s="68">
        <v>20</v>
      </c>
      <c r="E182" s="68">
        <v>15</v>
      </c>
      <c r="F182" s="68">
        <v>120</v>
      </c>
      <c r="G182" s="68">
        <v>15</v>
      </c>
      <c r="H182" s="68">
        <v>48</v>
      </c>
      <c r="I182" s="68">
        <v>25</v>
      </c>
      <c r="J182" s="129">
        <f t="shared" si="25"/>
        <v>25</v>
      </c>
      <c r="K182" s="129">
        <f t="shared" si="25"/>
        <v>25</v>
      </c>
      <c r="L182" s="129">
        <f t="shared" si="25"/>
        <v>25</v>
      </c>
      <c r="M182" s="129">
        <f t="shared" si="25"/>
        <v>25</v>
      </c>
      <c r="N182" s="129">
        <f t="shared" si="25"/>
        <v>25</v>
      </c>
      <c r="O182" s="129">
        <f t="shared" si="25"/>
        <v>25</v>
      </c>
      <c r="P182" s="68"/>
      <c r="Q182" s="67">
        <f>SUM($C182:P182)</f>
        <v>393</v>
      </c>
      <c r="R182">
        <v>10</v>
      </c>
      <c r="S182" t="s">
        <v>646</v>
      </c>
      <c r="T182" t="s">
        <v>646</v>
      </c>
      <c r="U182" t="s">
        <v>3</v>
      </c>
      <c r="W182">
        <v>1</v>
      </c>
    </row>
    <row r="183" spans="2:23" x14ac:dyDescent="0.3">
      <c r="B183" s="101" t="s">
        <v>1142</v>
      </c>
      <c r="D183" s="68"/>
      <c r="E183" s="68"/>
      <c r="F183" s="68"/>
      <c r="G183" s="68"/>
      <c r="H183" s="68"/>
      <c r="I183" s="68"/>
      <c r="J183" s="68"/>
      <c r="K183" s="68"/>
      <c r="L183" s="68"/>
      <c r="M183" s="68"/>
      <c r="N183" s="68"/>
      <c r="O183" s="68"/>
      <c r="P183" s="68"/>
      <c r="Q183" s="103">
        <v>393</v>
      </c>
      <c r="R183">
        <v>10</v>
      </c>
      <c r="S183" t="s">
        <v>646</v>
      </c>
      <c r="T183" t="s">
        <v>646</v>
      </c>
    </row>
    <row r="184" spans="2:23" outlineLevel="1" x14ac:dyDescent="0.3">
      <c r="B184" t="s">
        <v>684</v>
      </c>
      <c r="C184" t="s">
        <v>1014</v>
      </c>
      <c r="D184" s="68">
        <v>301.2</v>
      </c>
      <c r="E184" s="68">
        <v>225.9</v>
      </c>
      <c r="F184" s="68">
        <v>1807.2</v>
      </c>
      <c r="G184" s="68">
        <v>225.9</v>
      </c>
      <c r="H184" s="68">
        <v>722.88</v>
      </c>
      <c r="I184" s="68">
        <v>376.5</v>
      </c>
      <c r="J184" s="129">
        <f t="shared" ref="J184:O196" si="26">$I184*1.02</f>
        <v>384.03000000000003</v>
      </c>
      <c r="K184" s="129">
        <f t="shared" si="26"/>
        <v>384.03000000000003</v>
      </c>
      <c r="L184" s="129">
        <f t="shared" si="26"/>
        <v>384.03000000000003</v>
      </c>
      <c r="M184" s="129">
        <f t="shared" si="26"/>
        <v>384.03000000000003</v>
      </c>
      <c r="N184" s="129">
        <f t="shared" si="26"/>
        <v>384.03000000000003</v>
      </c>
      <c r="O184" s="129">
        <f t="shared" si="26"/>
        <v>384.03000000000003</v>
      </c>
      <c r="P184" s="68"/>
      <c r="Q184" s="67">
        <f>SUM($C184:P184)</f>
        <v>5963.7599999999993</v>
      </c>
      <c r="R184">
        <v>10</v>
      </c>
      <c r="S184" t="s">
        <v>646</v>
      </c>
      <c r="T184" t="s">
        <v>646</v>
      </c>
      <c r="U184" t="s">
        <v>3</v>
      </c>
      <c r="W184">
        <v>1</v>
      </c>
    </row>
    <row r="185" spans="2:23" outlineLevel="1" x14ac:dyDescent="0.3">
      <c r="B185" t="s">
        <v>1015</v>
      </c>
      <c r="C185" t="s">
        <v>1016</v>
      </c>
      <c r="D185" s="68">
        <v>60</v>
      </c>
      <c r="E185" s="68"/>
      <c r="F185" s="68"/>
      <c r="G185" s="68"/>
      <c r="H185" s="68"/>
      <c r="I185" s="68"/>
      <c r="J185" s="129"/>
      <c r="K185" s="129"/>
      <c r="L185" s="129"/>
      <c r="M185" s="129"/>
      <c r="N185" s="129"/>
      <c r="O185" s="129"/>
      <c r="P185" s="68"/>
      <c r="Q185" s="67">
        <f>SUM($C185:P185)</f>
        <v>60</v>
      </c>
      <c r="R185">
        <v>10</v>
      </c>
      <c r="S185" t="s">
        <v>646</v>
      </c>
      <c r="T185" t="s">
        <v>646</v>
      </c>
      <c r="U185" t="s">
        <v>3</v>
      </c>
      <c r="W185">
        <v>1</v>
      </c>
    </row>
    <row r="186" spans="2:23" outlineLevel="1" x14ac:dyDescent="0.3">
      <c r="B186" t="s">
        <v>1048</v>
      </c>
      <c r="C186" t="s">
        <v>1049</v>
      </c>
      <c r="D186" s="68"/>
      <c r="E186" s="68"/>
      <c r="F186" s="68">
        <v>25</v>
      </c>
      <c r="G186" s="68"/>
      <c r="H186" s="68"/>
      <c r="I186" s="68">
        <v>5</v>
      </c>
      <c r="J186" s="129">
        <f t="shared" si="26"/>
        <v>5.0999999999999996</v>
      </c>
      <c r="K186" s="129">
        <f t="shared" si="26"/>
        <v>5.0999999999999996</v>
      </c>
      <c r="L186" s="129">
        <f t="shared" si="26"/>
        <v>5.0999999999999996</v>
      </c>
      <c r="M186" s="129">
        <f t="shared" si="26"/>
        <v>5.0999999999999996</v>
      </c>
      <c r="N186" s="129">
        <f t="shared" si="26"/>
        <v>5.0999999999999996</v>
      </c>
      <c r="O186" s="129">
        <f t="shared" si="26"/>
        <v>5.0999999999999996</v>
      </c>
      <c r="P186" s="68"/>
      <c r="Q186" s="67">
        <f>SUM($C186:P186)</f>
        <v>60.600000000000009</v>
      </c>
      <c r="R186">
        <v>10</v>
      </c>
      <c r="S186" t="s">
        <v>646</v>
      </c>
      <c r="T186" t="s">
        <v>646</v>
      </c>
      <c r="U186" t="s">
        <v>3</v>
      </c>
      <c r="W186">
        <v>1</v>
      </c>
    </row>
    <row r="187" spans="2:23" outlineLevel="1" x14ac:dyDescent="0.3">
      <c r="B187" t="s">
        <v>994</v>
      </c>
      <c r="C187" t="s">
        <v>1232</v>
      </c>
      <c r="D187" s="68"/>
      <c r="E187" s="68"/>
      <c r="F187" s="68"/>
      <c r="G187" s="68">
        <v>39.43</v>
      </c>
      <c r="H187" s="68">
        <v>132.17000000000002</v>
      </c>
      <c r="I187" s="68">
        <v>65.69</v>
      </c>
      <c r="J187" s="129">
        <f t="shared" si="26"/>
        <v>67.003799999999998</v>
      </c>
      <c r="K187" s="129">
        <f t="shared" si="26"/>
        <v>67.003799999999998</v>
      </c>
      <c r="L187" s="129">
        <f t="shared" si="26"/>
        <v>67.003799999999998</v>
      </c>
      <c r="M187" s="129">
        <f t="shared" si="26"/>
        <v>67.003799999999998</v>
      </c>
      <c r="N187" s="129">
        <f t="shared" si="26"/>
        <v>67.003799999999998</v>
      </c>
      <c r="O187" s="129">
        <f t="shared" si="26"/>
        <v>67.003799999999998</v>
      </c>
      <c r="P187" s="68"/>
      <c r="Q187" s="67">
        <f>SUM($C187:P187)</f>
        <v>639.31280000000004</v>
      </c>
      <c r="R187">
        <v>10</v>
      </c>
      <c r="S187" t="s">
        <v>646</v>
      </c>
      <c r="T187" t="s">
        <v>646</v>
      </c>
      <c r="U187" t="s">
        <v>3</v>
      </c>
      <c r="W187">
        <v>1</v>
      </c>
    </row>
    <row r="188" spans="2:23" outlineLevel="1" x14ac:dyDescent="0.3">
      <c r="B188" t="s">
        <v>1020</v>
      </c>
      <c r="C188" t="s">
        <v>1234</v>
      </c>
      <c r="D188" s="68">
        <v>24.1</v>
      </c>
      <c r="E188" s="68">
        <v>18.07</v>
      </c>
      <c r="F188" s="68">
        <v>144.58000000000001</v>
      </c>
      <c r="G188" s="68">
        <v>18.07</v>
      </c>
      <c r="H188" s="68">
        <v>57.83</v>
      </c>
      <c r="I188" s="68">
        <v>30.12</v>
      </c>
      <c r="J188" s="129">
        <f t="shared" si="26"/>
        <v>30.7224</v>
      </c>
      <c r="K188" s="129">
        <f t="shared" si="26"/>
        <v>30.7224</v>
      </c>
      <c r="L188" s="129">
        <f t="shared" si="26"/>
        <v>30.7224</v>
      </c>
      <c r="M188" s="129">
        <f t="shared" si="26"/>
        <v>30.7224</v>
      </c>
      <c r="N188" s="129">
        <f t="shared" si="26"/>
        <v>30.7224</v>
      </c>
      <c r="O188" s="129">
        <f t="shared" si="26"/>
        <v>30.7224</v>
      </c>
      <c r="P188" s="68"/>
      <c r="Q188" s="67">
        <f>SUM($C188:P188)</f>
        <v>477.10439999999994</v>
      </c>
      <c r="R188">
        <v>10</v>
      </c>
      <c r="S188" t="s">
        <v>646</v>
      </c>
      <c r="T188" t="s">
        <v>646</v>
      </c>
      <c r="U188" t="s">
        <v>3</v>
      </c>
      <c r="W188">
        <v>1</v>
      </c>
    </row>
    <row r="189" spans="2:23" outlineLevel="1" x14ac:dyDescent="0.3">
      <c r="B189" t="s">
        <v>1235</v>
      </c>
      <c r="C189" t="s">
        <v>1236</v>
      </c>
      <c r="D189" s="68">
        <v>4.5199999999999996</v>
      </c>
      <c r="E189" s="68">
        <v>3.39</v>
      </c>
      <c r="F189" s="68"/>
      <c r="G189" s="68"/>
      <c r="H189" s="68"/>
      <c r="I189" s="68"/>
      <c r="J189" s="129">
        <f t="shared" si="26"/>
        <v>0</v>
      </c>
      <c r="K189" s="129">
        <f t="shared" si="26"/>
        <v>0</v>
      </c>
      <c r="L189" s="129">
        <f t="shared" si="26"/>
        <v>0</v>
      </c>
      <c r="M189" s="129">
        <f t="shared" si="26"/>
        <v>0</v>
      </c>
      <c r="N189" s="129">
        <f t="shared" si="26"/>
        <v>0</v>
      </c>
      <c r="O189" s="129">
        <f t="shared" si="26"/>
        <v>0</v>
      </c>
      <c r="P189" s="68"/>
      <c r="Q189" s="67">
        <f>SUM($C189:P189)</f>
        <v>7.91</v>
      </c>
      <c r="R189">
        <v>10</v>
      </c>
      <c r="S189" t="s">
        <v>646</v>
      </c>
      <c r="T189" t="s">
        <v>646</v>
      </c>
      <c r="U189" t="s">
        <v>3</v>
      </c>
      <c r="W189">
        <v>1</v>
      </c>
    </row>
    <row r="190" spans="2:23" outlineLevel="1" x14ac:dyDescent="0.3">
      <c r="B190" t="s">
        <v>1050</v>
      </c>
      <c r="C190" t="s">
        <v>1236</v>
      </c>
      <c r="D190" s="68"/>
      <c r="E190" s="68"/>
      <c r="F190" s="68">
        <v>27.11</v>
      </c>
      <c r="G190" s="68">
        <v>3.39</v>
      </c>
      <c r="H190" s="68">
        <v>10.84</v>
      </c>
      <c r="I190" s="68">
        <v>5.65</v>
      </c>
      <c r="J190" s="129">
        <f t="shared" si="26"/>
        <v>5.7630000000000008</v>
      </c>
      <c r="K190" s="129">
        <f t="shared" si="26"/>
        <v>5.7630000000000008</v>
      </c>
      <c r="L190" s="129">
        <f t="shared" si="26"/>
        <v>5.7630000000000008</v>
      </c>
      <c r="M190" s="129">
        <f t="shared" si="26"/>
        <v>5.7630000000000008</v>
      </c>
      <c r="N190" s="129">
        <f t="shared" si="26"/>
        <v>5.7630000000000008</v>
      </c>
      <c r="O190" s="129">
        <f t="shared" si="26"/>
        <v>5.7630000000000008</v>
      </c>
      <c r="P190" s="68"/>
      <c r="Q190" s="67">
        <f>SUM($C190:P190)</f>
        <v>81.568000000000012</v>
      </c>
      <c r="R190">
        <v>10</v>
      </c>
      <c r="S190" t="s">
        <v>646</v>
      </c>
      <c r="T190" t="s">
        <v>646</v>
      </c>
      <c r="U190" t="s">
        <v>3</v>
      </c>
      <c r="W190">
        <v>1</v>
      </c>
    </row>
    <row r="191" spans="2:23" outlineLevel="1" x14ac:dyDescent="0.3">
      <c r="B191" t="s">
        <v>996</v>
      </c>
      <c r="C191" t="s">
        <v>1237</v>
      </c>
      <c r="D191" s="68">
        <v>27.2</v>
      </c>
      <c r="E191" s="68">
        <v>17.010000000000002</v>
      </c>
      <c r="F191" s="68">
        <v>136.08000000000001</v>
      </c>
      <c r="G191" s="68">
        <v>16.23</v>
      </c>
      <c r="H191" s="68">
        <v>72.16</v>
      </c>
      <c r="I191" s="68">
        <v>27.05</v>
      </c>
      <c r="J191" s="129">
        <f t="shared" si="26"/>
        <v>27.591000000000001</v>
      </c>
      <c r="K191" s="129">
        <f t="shared" si="26"/>
        <v>27.591000000000001</v>
      </c>
      <c r="L191" s="129">
        <f t="shared" si="26"/>
        <v>27.591000000000001</v>
      </c>
      <c r="M191" s="129">
        <f t="shared" si="26"/>
        <v>27.591000000000001</v>
      </c>
      <c r="N191" s="129">
        <f t="shared" si="26"/>
        <v>27.591000000000001</v>
      </c>
      <c r="O191" s="129">
        <f t="shared" si="26"/>
        <v>27.591000000000001</v>
      </c>
      <c r="P191" s="68"/>
      <c r="Q191" s="67">
        <f>SUM($C191:P191)</f>
        <v>461.27600000000007</v>
      </c>
      <c r="R191">
        <v>10</v>
      </c>
      <c r="S191" t="s">
        <v>646</v>
      </c>
      <c r="T191" t="s">
        <v>646</v>
      </c>
      <c r="U191" t="s">
        <v>3</v>
      </c>
      <c r="W191">
        <v>1</v>
      </c>
    </row>
    <row r="192" spans="2:23" outlineLevel="1" x14ac:dyDescent="0.3">
      <c r="B192" t="s">
        <v>997</v>
      </c>
      <c r="C192" t="s">
        <v>1238</v>
      </c>
      <c r="D192" s="68">
        <v>1.95</v>
      </c>
      <c r="E192" s="68">
        <v>1.22</v>
      </c>
      <c r="F192" s="68">
        <v>9.76</v>
      </c>
      <c r="G192" s="68">
        <v>1.1599999999999999</v>
      </c>
      <c r="H192" s="68">
        <v>5.17</v>
      </c>
      <c r="I192" s="68">
        <v>1.94</v>
      </c>
      <c r="J192" s="129">
        <f t="shared" si="26"/>
        <v>1.9787999999999999</v>
      </c>
      <c r="K192" s="129">
        <f t="shared" si="26"/>
        <v>1.9787999999999999</v>
      </c>
      <c r="L192" s="129">
        <f t="shared" si="26"/>
        <v>1.9787999999999999</v>
      </c>
      <c r="M192" s="129">
        <f t="shared" si="26"/>
        <v>1.9787999999999999</v>
      </c>
      <c r="N192" s="129">
        <f t="shared" si="26"/>
        <v>1.9787999999999999</v>
      </c>
      <c r="O192" s="129">
        <f t="shared" si="26"/>
        <v>1.9787999999999999</v>
      </c>
      <c r="P192" s="68"/>
      <c r="Q192" s="67">
        <f>SUM($C192:P192)</f>
        <v>33.072800000000001</v>
      </c>
      <c r="R192">
        <v>10</v>
      </c>
      <c r="S192" t="s">
        <v>646</v>
      </c>
      <c r="T192" t="s">
        <v>646</v>
      </c>
      <c r="U192" t="s">
        <v>3</v>
      </c>
      <c r="W192">
        <v>1</v>
      </c>
    </row>
    <row r="193" spans="2:23" outlineLevel="1" x14ac:dyDescent="0.3">
      <c r="B193" t="s">
        <v>999</v>
      </c>
      <c r="C193" t="s">
        <v>1239</v>
      </c>
      <c r="D193" s="68">
        <v>27.81</v>
      </c>
      <c r="E193" s="68">
        <v>17.39</v>
      </c>
      <c r="F193" s="68">
        <v>139.15</v>
      </c>
      <c r="G193" s="68">
        <v>16.600000000000001</v>
      </c>
      <c r="H193" s="68">
        <v>73.790000000000006</v>
      </c>
      <c r="I193" s="68">
        <v>27.66</v>
      </c>
      <c r="J193" s="129">
        <f t="shared" si="26"/>
        <v>28.213200000000001</v>
      </c>
      <c r="K193" s="129">
        <f t="shared" si="26"/>
        <v>28.213200000000001</v>
      </c>
      <c r="L193" s="129">
        <f t="shared" si="26"/>
        <v>28.213200000000001</v>
      </c>
      <c r="M193" s="129">
        <f t="shared" si="26"/>
        <v>28.213200000000001</v>
      </c>
      <c r="N193" s="129">
        <f t="shared" si="26"/>
        <v>28.213200000000001</v>
      </c>
      <c r="O193" s="129">
        <f t="shared" si="26"/>
        <v>28.213200000000001</v>
      </c>
      <c r="P193" s="68"/>
      <c r="Q193" s="67">
        <f>SUM($C193:P193)</f>
        <v>471.67920000000015</v>
      </c>
      <c r="R193">
        <v>10</v>
      </c>
      <c r="S193" t="s">
        <v>646</v>
      </c>
      <c r="T193" t="s">
        <v>646</v>
      </c>
      <c r="U193" t="s">
        <v>3</v>
      </c>
      <c r="W193">
        <v>1</v>
      </c>
    </row>
    <row r="194" spans="2:23" outlineLevel="1" x14ac:dyDescent="0.3">
      <c r="B194" t="s">
        <v>1000</v>
      </c>
      <c r="C194" t="s">
        <v>1240</v>
      </c>
      <c r="D194" s="68">
        <v>1.34</v>
      </c>
      <c r="E194" s="68">
        <v>0.84</v>
      </c>
      <c r="F194" s="68">
        <v>6.69</v>
      </c>
      <c r="G194" s="68">
        <v>0.8</v>
      </c>
      <c r="H194" s="68">
        <v>3.55</v>
      </c>
      <c r="I194" s="68">
        <v>1.33</v>
      </c>
      <c r="J194" s="129">
        <f t="shared" si="26"/>
        <v>1.3566</v>
      </c>
      <c r="K194" s="129">
        <f t="shared" si="26"/>
        <v>1.3566</v>
      </c>
      <c r="L194" s="129">
        <f t="shared" si="26"/>
        <v>1.3566</v>
      </c>
      <c r="M194" s="129">
        <f t="shared" si="26"/>
        <v>1.3566</v>
      </c>
      <c r="N194" s="129">
        <f t="shared" si="26"/>
        <v>1.3566</v>
      </c>
      <c r="O194" s="129">
        <f t="shared" si="26"/>
        <v>1.3566</v>
      </c>
      <c r="P194" s="68"/>
      <c r="Q194" s="67">
        <f>SUM($C194:P194)</f>
        <v>22.689600000000002</v>
      </c>
      <c r="R194">
        <v>10</v>
      </c>
      <c r="S194" t="s">
        <v>646</v>
      </c>
      <c r="T194" t="s">
        <v>646</v>
      </c>
      <c r="U194" t="s">
        <v>3</v>
      </c>
      <c r="W194">
        <v>1</v>
      </c>
    </row>
    <row r="195" spans="2:23" outlineLevel="1" x14ac:dyDescent="0.3">
      <c r="B195" t="s">
        <v>1241</v>
      </c>
      <c r="C195" t="s">
        <v>1242</v>
      </c>
      <c r="D195" s="68">
        <v>25.28</v>
      </c>
      <c r="E195" s="68">
        <v>15.81</v>
      </c>
      <c r="F195" s="68">
        <v>126.5</v>
      </c>
      <c r="G195" s="68">
        <v>15.09</v>
      </c>
      <c r="H195" s="68">
        <v>67.08</v>
      </c>
      <c r="I195" s="68">
        <v>25.15</v>
      </c>
      <c r="J195" s="129">
        <f t="shared" si="26"/>
        <v>25.652999999999999</v>
      </c>
      <c r="K195" s="129">
        <f t="shared" si="26"/>
        <v>25.652999999999999</v>
      </c>
      <c r="L195" s="129">
        <f t="shared" si="26"/>
        <v>25.652999999999999</v>
      </c>
      <c r="M195" s="129">
        <f t="shared" si="26"/>
        <v>25.652999999999999</v>
      </c>
      <c r="N195" s="129">
        <f t="shared" si="26"/>
        <v>25.652999999999999</v>
      </c>
      <c r="O195" s="129">
        <f t="shared" si="26"/>
        <v>25.652999999999999</v>
      </c>
      <c r="P195" s="68"/>
      <c r="Q195" s="67">
        <f>SUM($C195:P195)</f>
        <v>428.82800000000009</v>
      </c>
      <c r="R195">
        <v>10</v>
      </c>
      <c r="S195" t="s">
        <v>646</v>
      </c>
      <c r="T195" t="s">
        <v>646</v>
      </c>
      <c r="U195" t="s">
        <v>3</v>
      </c>
      <c r="W195">
        <v>1</v>
      </c>
    </row>
    <row r="196" spans="2:23" x14ac:dyDescent="0.3">
      <c r="B196" s="101" t="s">
        <v>1143</v>
      </c>
      <c r="C196" s="1" t="s">
        <v>1093</v>
      </c>
      <c r="D196" s="67">
        <f t="shared" ref="D196:Q196" si="27">SUM(D184:D195)</f>
        <v>473.4</v>
      </c>
      <c r="E196" s="67">
        <f t="shared" si="27"/>
        <v>299.63</v>
      </c>
      <c r="F196" s="67">
        <f t="shared" si="27"/>
        <v>2422.0700000000002</v>
      </c>
      <c r="G196" s="67">
        <f t="shared" si="27"/>
        <v>336.67</v>
      </c>
      <c r="H196" s="67">
        <f t="shared" si="27"/>
        <v>1145.4699999999998</v>
      </c>
      <c r="I196" s="67">
        <f t="shared" si="27"/>
        <v>566.09</v>
      </c>
      <c r="J196" s="131">
        <f t="shared" si="26"/>
        <v>577.41180000000008</v>
      </c>
      <c r="K196" s="131">
        <f t="shared" si="26"/>
        <v>577.41180000000008</v>
      </c>
      <c r="L196" s="131">
        <f t="shared" si="26"/>
        <v>577.41180000000008</v>
      </c>
      <c r="M196" s="131">
        <f t="shared" si="26"/>
        <v>577.41180000000008</v>
      </c>
      <c r="N196" s="131">
        <f t="shared" si="26"/>
        <v>577.41180000000008</v>
      </c>
      <c r="O196" s="131">
        <f t="shared" si="26"/>
        <v>577.41180000000008</v>
      </c>
      <c r="P196" s="67">
        <f t="shared" si="27"/>
        <v>0</v>
      </c>
      <c r="Q196" s="67">
        <f t="shared" si="27"/>
        <v>8707.8007999999991</v>
      </c>
    </row>
    <row r="198" spans="2:23" x14ac:dyDescent="0.3">
      <c r="B198" s="1" t="s">
        <v>1145</v>
      </c>
      <c r="C198" s="57" t="s">
        <v>1686</v>
      </c>
      <c r="D198" s="57" t="s">
        <v>1096</v>
      </c>
      <c r="E198" s="57" t="s">
        <v>1097</v>
      </c>
      <c r="F198" s="57" t="s">
        <v>1098</v>
      </c>
      <c r="G198" s="57" t="s">
        <v>1099</v>
      </c>
      <c r="H198" s="57" t="s">
        <v>1100</v>
      </c>
      <c r="I198" s="57" t="s">
        <v>1101</v>
      </c>
      <c r="J198" s="57" t="s">
        <v>1102</v>
      </c>
      <c r="K198" s="57" t="s">
        <v>1103</v>
      </c>
      <c r="L198" s="57" t="s">
        <v>1104</v>
      </c>
      <c r="M198" s="57" t="s">
        <v>1105</v>
      </c>
      <c r="N198" s="57" t="s">
        <v>1106</v>
      </c>
      <c r="O198" s="57" t="s">
        <v>1107</v>
      </c>
      <c r="P198" s="57" t="s">
        <v>1108</v>
      </c>
      <c r="Q198" s="57" t="s">
        <v>218</v>
      </c>
      <c r="R198" t="s">
        <v>7</v>
      </c>
      <c r="S198" t="s">
        <v>637</v>
      </c>
      <c r="T198" t="s">
        <v>795</v>
      </c>
      <c r="U198" t="s">
        <v>220</v>
      </c>
      <c r="V198" t="s">
        <v>29</v>
      </c>
      <c r="W198" t="s">
        <v>1688</v>
      </c>
    </row>
    <row r="199" spans="2:23" x14ac:dyDescent="0.3">
      <c r="B199" t="s">
        <v>1026</v>
      </c>
      <c r="C199" t="s">
        <v>892</v>
      </c>
      <c r="D199" s="68">
        <v>151.19999999999999</v>
      </c>
      <c r="E199" s="68">
        <v>144</v>
      </c>
      <c r="F199" s="68">
        <v>165.6</v>
      </c>
      <c r="G199" s="68">
        <v>158.4</v>
      </c>
      <c r="H199" s="68">
        <v>176.2</v>
      </c>
      <c r="I199" s="68">
        <v>158.4</v>
      </c>
      <c r="J199" s="129">
        <f t="shared" ref="J199:O201" si="28">$I199</f>
        <v>158.4</v>
      </c>
      <c r="K199" s="129">
        <f t="shared" si="28"/>
        <v>158.4</v>
      </c>
      <c r="L199" s="129">
        <f t="shared" si="28"/>
        <v>158.4</v>
      </c>
      <c r="M199" s="129">
        <f t="shared" si="28"/>
        <v>158.4</v>
      </c>
      <c r="N199" s="129">
        <f t="shared" si="28"/>
        <v>158.4</v>
      </c>
      <c r="O199" s="129">
        <f t="shared" si="28"/>
        <v>158.4</v>
      </c>
      <c r="P199" s="68"/>
      <c r="Q199" s="67">
        <f>SUM($C199:P199)</f>
        <v>1904.2000000000003</v>
      </c>
      <c r="R199">
        <v>11</v>
      </c>
      <c r="S199" t="s">
        <v>659</v>
      </c>
      <c r="T199" t="s">
        <v>659</v>
      </c>
      <c r="U199" t="s">
        <v>3</v>
      </c>
      <c r="W199">
        <v>1</v>
      </c>
    </row>
    <row r="200" spans="2:23" x14ac:dyDescent="0.3">
      <c r="B200" t="s">
        <v>1027</v>
      </c>
      <c r="C200" t="s">
        <v>892</v>
      </c>
      <c r="D200" s="68">
        <v>156</v>
      </c>
      <c r="E200" s="68">
        <v>156</v>
      </c>
      <c r="F200" s="68">
        <v>156</v>
      </c>
      <c r="G200" s="68">
        <v>156</v>
      </c>
      <c r="H200" s="68">
        <v>181</v>
      </c>
      <c r="I200" s="68">
        <v>156</v>
      </c>
      <c r="J200" s="129">
        <f t="shared" si="28"/>
        <v>156</v>
      </c>
      <c r="K200" s="129">
        <f t="shared" si="28"/>
        <v>156</v>
      </c>
      <c r="L200" s="129">
        <f t="shared" si="28"/>
        <v>156</v>
      </c>
      <c r="M200" s="129">
        <f t="shared" si="28"/>
        <v>156</v>
      </c>
      <c r="N200" s="129">
        <f t="shared" si="28"/>
        <v>156</v>
      </c>
      <c r="O200" s="129">
        <f t="shared" si="28"/>
        <v>156</v>
      </c>
      <c r="P200" s="68"/>
      <c r="Q200" s="67">
        <f>SUM($C200:P200)</f>
        <v>1897</v>
      </c>
      <c r="R200">
        <v>11</v>
      </c>
      <c r="S200" t="s">
        <v>659</v>
      </c>
      <c r="T200" t="s">
        <v>659</v>
      </c>
      <c r="U200" t="s">
        <v>3</v>
      </c>
      <c r="W200">
        <v>1</v>
      </c>
    </row>
    <row r="201" spans="2:23" x14ac:dyDescent="0.3">
      <c r="B201" t="s">
        <v>1032</v>
      </c>
      <c r="C201" t="s">
        <v>892</v>
      </c>
      <c r="D201" s="68"/>
      <c r="E201" s="68"/>
      <c r="F201" s="68"/>
      <c r="G201" s="68"/>
      <c r="H201" s="68">
        <v>25</v>
      </c>
      <c r="I201" s="68"/>
      <c r="J201" s="129">
        <f t="shared" si="28"/>
        <v>0</v>
      </c>
      <c r="K201" s="129">
        <f t="shared" si="28"/>
        <v>0</v>
      </c>
      <c r="L201" s="129">
        <f t="shared" si="28"/>
        <v>0</v>
      </c>
      <c r="M201" s="129">
        <f t="shared" si="28"/>
        <v>0</v>
      </c>
      <c r="N201" s="129">
        <f t="shared" si="28"/>
        <v>0</v>
      </c>
      <c r="O201" s="129">
        <f t="shared" si="28"/>
        <v>0</v>
      </c>
      <c r="P201" s="68"/>
      <c r="Q201" s="67">
        <f>SUM($C201:P201)</f>
        <v>25</v>
      </c>
      <c r="R201">
        <v>11</v>
      </c>
      <c r="S201" t="s">
        <v>659</v>
      </c>
      <c r="T201" t="s">
        <v>659</v>
      </c>
      <c r="U201" t="s">
        <v>3</v>
      </c>
      <c r="W201">
        <v>1</v>
      </c>
    </row>
    <row r="202" spans="2:23" x14ac:dyDescent="0.3">
      <c r="B202" s="101" t="s">
        <v>1146</v>
      </c>
      <c r="D202" s="68"/>
      <c r="E202" s="68"/>
      <c r="F202" s="68"/>
      <c r="G202" s="68"/>
      <c r="H202" s="68"/>
      <c r="I202" s="68"/>
      <c r="J202" s="68"/>
      <c r="K202" s="68"/>
      <c r="L202" s="68"/>
      <c r="M202" s="68"/>
      <c r="N202" s="68"/>
      <c r="O202" s="68"/>
      <c r="P202" s="68"/>
      <c r="Q202" s="103">
        <v>1904.2000000000003</v>
      </c>
      <c r="R202">
        <v>11</v>
      </c>
      <c r="S202" t="s">
        <v>659</v>
      </c>
      <c r="T202" t="s">
        <v>659</v>
      </c>
    </row>
    <row r="203" spans="2:23" outlineLevel="1" x14ac:dyDescent="0.3">
      <c r="B203" t="s">
        <v>684</v>
      </c>
      <c r="C203" t="s">
        <v>1014</v>
      </c>
      <c r="D203" s="68">
        <v>2191</v>
      </c>
      <c r="E203" s="68">
        <v>2230</v>
      </c>
      <c r="F203" s="68">
        <v>2230</v>
      </c>
      <c r="G203" s="68">
        <v>2230</v>
      </c>
      <c r="H203" s="68">
        <v>2230</v>
      </c>
      <c r="I203" s="68">
        <v>2230</v>
      </c>
      <c r="J203" s="129">
        <f t="shared" ref="J203:O215" si="29">$I203*1.02</f>
        <v>2274.6</v>
      </c>
      <c r="K203" s="129">
        <f t="shared" si="29"/>
        <v>2274.6</v>
      </c>
      <c r="L203" s="129">
        <f t="shared" si="29"/>
        <v>2274.6</v>
      </c>
      <c r="M203" s="129">
        <f t="shared" si="29"/>
        <v>2274.6</v>
      </c>
      <c r="N203" s="129">
        <f t="shared" si="29"/>
        <v>2274.6</v>
      </c>
      <c r="O203" s="129">
        <f t="shared" si="29"/>
        <v>2274.6</v>
      </c>
      <c r="P203" s="68"/>
      <c r="Q203" s="67">
        <f>SUM($C203:P203)</f>
        <v>26988.599999999995</v>
      </c>
      <c r="R203">
        <v>11</v>
      </c>
      <c r="S203" t="s">
        <v>659</v>
      </c>
      <c r="T203" t="s">
        <v>659</v>
      </c>
      <c r="U203" t="s">
        <v>3</v>
      </c>
      <c r="W203">
        <v>1</v>
      </c>
    </row>
    <row r="204" spans="2:23" outlineLevel="1" x14ac:dyDescent="0.3">
      <c r="B204" t="s">
        <v>1015</v>
      </c>
      <c r="C204" t="s">
        <v>1016</v>
      </c>
      <c r="D204" s="68">
        <v>50</v>
      </c>
      <c r="E204" s="68"/>
      <c r="F204" s="68"/>
      <c r="G204" s="68"/>
      <c r="H204" s="68"/>
      <c r="I204" s="68"/>
      <c r="J204" s="129"/>
      <c r="K204" s="129"/>
      <c r="L204" s="129"/>
      <c r="M204" s="129"/>
      <c r="N204" s="129"/>
      <c r="O204" s="129"/>
      <c r="P204" s="68"/>
      <c r="Q204" s="67">
        <f>SUM($C204:P204)</f>
        <v>50</v>
      </c>
      <c r="R204">
        <v>11</v>
      </c>
      <c r="S204" t="s">
        <v>659</v>
      </c>
      <c r="T204" t="s">
        <v>659</v>
      </c>
      <c r="U204" t="s">
        <v>3</v>
      </c>
      <c r="W204">
        <v>1</v>
      </c>
    </row>
    <row r="205" spans="2:23" outlineLevel="1" x14ac:dyDescent="0.3">
      <c r="B205" t="s">
        <v>686</v>
      </c>
      <c r="C205" t="s">
        <v>1031</v>
      </c>
      <c r="D205" s="68"/>
      <c r="E205" s="68"/>
      <c r="F205" s="68"/>
      <c r="G205" s="68"/>
      <c r="H205" s="68">
        <v>357.25</v>
      </c>
      <c r="I205" s="68"/>
      <c r="J205" s="129">
        <f t="shared" si="29"/>
        <v>0</v>
      </c>
      <c r="K205" s="129">
        <f t="shared" si="29"/>
        <v>0</v>
      </c>
      <c r="L205" s="129">
        <f t="shared" si="29"/>
        <v>0</v>
      </c>
      <c r="M205" s="129">
        <f t="shared" si="29"/>
        <v>0</v>
      </c>
      <c r="N205" s="129">
        <f t="shared" si="29"/>
        <v>0</v>
      </c>
      <c r="O205" s="129">
        <f t="shared" si="29"/>
        <v>0</v>
      </c>
      <c r="P205" s="68"/>
      <c r="Q205" s="67">
        <f>SUM($C205:P205)</f>
        <v>357.25</v>
      </c>
      <c r="R205">
        <v>11</v>
      </c>
      <c r="S205" t="s">
        <v>659</v>
      </c>
      <c r="T205" t="s">
        <v>659</v>
      </c>
      <c r="U205" t="s">
        <v>3</v>
      </c>
      <c r="W205">
        <v>1</v>
      </c>
    </row>
    <row r="206" spans="2:23" outlineLevel="1" x14ac:dyDescent="0.3">
      <c r="B206" t="s">
        <v>994</v>
      </c>
      <c r="C206" t="s">
        <v>1232</v>
      </c>
      <c r="D206" s="68"/>
      <c r="E206" s="68"/>
      <c r="F206" s="68"/>
      <c r="G206" s="68">
        <v>400.05</v>
      </c>
      <c r="H206" s="68">
        <v>400.05</v>
      </c>
      <c r="I206" s="68">
        <v>400.05</v>
      </c>
      <c r="J206" s="129">
        <f t="shared" si="29"/>
        <v>408.05100000000004</v>
      </c>
      <c r="K206" s="129">
        <f t="shared" si="29"/>
        <v>408.05100000000004</v>
      </c>
      <c r="L206" s="129">
        <f t="shared" si="29"/>
        <v>408.05100000000004</v>
      </c>
      <c r="M206" s="129">
        <f t="shared" si="29"/>
        <v>408.05100000000004</v>
      </c>
      <c r="N206" s="129">
        <f t="shared" si="29"/>
        <v>408.05100000000004</v>
      </c>
      <c r="O206" s="129">
        <f t="shared" si="29"/>
        <v>408.05100000000004</v>
      </c>
      <c r="P206" s="68"/>
      <c r="Q206" s="67">
        <f>SUM($C206:P206)</f>
        <v>3648.4559999999997</v>
      </c>
      <c r="R206">
        <v>11</v>
      </c>
      <c r="S206" t="s">
        <v>659</v>
      </c>
      <c r="T206" t="s">
        <v>659</v>
      </c>
      <c r="U206" t="s">
        <v>3</v>
      </c>
      <c r="W206">
        <v>1</v>
      </c>
    </row>
    <row r="207" spans="2:23" outlineLevel="1" x14ac:dyDescent="0.3">
      <c r="B207" t="s">
        <v>1020</v>
      </c>
      <c r="C207" t="s">
        <v>1234</v>
      </c>
      <c r="D207" s="68">
        <v>175.28</v>
      </c>
      <c r="E207" s="68">
        <v>178.4</v>
      </c>
      <c r="F207" s="68">
        <v>178.4</v>
      </c>
      <c r="G207" s="68">
        <v>178.4</v>
      </c>
      <c r="H207" s="68">
        <v>206.98</v>
      </c>
      <c r="I207" s="68">
        <v>178.4</v>
      </c>
      <c r="J207" s="129">
        <f t="shared" si="29"/>
        <v>181.96800000000002</v>
      </c>
      <c r="K207" s="129">
        <f t="shared" si="29"/>
        <v>181.96800000000002</v>
      </c>
      <c r="L207" s="129">
        <f t="shared" si="29"/>
        <v>181.96800000000002</v>
      </c>
      <c r="M207" s="129">
        <f t="shared" si="29"/>
        <v>181.96800000000002</v>
      </c>
      <c r="N207" s="129">
        <f t="shared" si="29"/>
        <v>181.96800000000002</v>
      </c>
      <c r="O207" s="129">
        <f t="shared" si="29"/>
        <v>181.96800000000002</v>
      </c>
      <c r="P207" s="68"/>
      <c r="Q207" s="67">
        <f>SUM($C207:P207)</f>
        <v>2187.6680000000006</v>
      </c>
      <c r="R207">
        <v>11</v>
      </c>
      <c r="S207" t="s">
        <v>659</v>
      </c>
      <c r="T207" t="s">
        <v>659</v>
      </c>
      <c r="U207" t="s">
        <v>3</v>
      </c>
      <c r="W207">
        <v>1</v>
      </c>
    </row>
    <row r="208" spans="2:23" outlineLevel="1" x14ac:dyDescent="0.3">
      <c r="B208" t="s">
        <v>1235</v>
      </c>
      <c r="C208" t="s">
        <v>1236</v>
      </c>
      <c r="D208" s="68">
        <v>32.86</v>
      </c>
      <c r="E208" s="68">
        <v>33.450000000000003</v>
      </c>
      <c r="F208" s="68"/>
      <c r="G208" s="68"/>
      <c r="H208" s="68"/>
      <c r="I208" s="68"/>
      <c r="J208" s="129">
        <f t="shared" si="29"/>
        <v>0</v>
      </c>
      <c r="K208" s="129">
        <f t="shared" si="29"/>
        <v>0</v>
      </c>
      <c r="L208" s="129">
        <f t="shared" si="29"/>
        <v>0</v>
      </c>
      <c r="M208" s="129">
        <f t="shared" si="29"/>
        <v>0</v>
      </c>
      <c r="N208" s="129">
        <f t="shared" si="29"/>
        <v>0</v>
      </c>
      <c r="O208" s="129">
        <f t="shared" si="29"/>
        <v>0</v>
      </c>
      <c r="P208" s="68"/>
      <c r="Q208" s="67">
        <f>SUM($C208:P208)</f>
        <v>66.31</v>
      </c>
      <c r="R208">
        <v>11</v>
      </c>
      <c r="S208" t="s">
        <v>659</v>
      </c>
      <c r="T208" t="s">
        <v>659</v>
      </c>
      <c r="U208" t="s">
        <v>3</v>
      </c>
      <c r="W208">
        <v>1</v>
      </c>
    </row>
    <row r="209" spans="2:23" outlineLevel="1" x14ac:dyDescent="0.3">
      <c r="B209" t="s">
        <v>1050</v>
      </c>
      <c r="C209" t="s">
        <v>1236</v>
      </c>
      <c r="D209" s="68"/>
      <c r="E209" s="68"/>
      <c r="F209" s="68">
        <v>33.450000000000003</v>
      </c>
      <c r="G209" s="68">
        <v>33.450000000000003</v>
      </c>
      <c r="H209" s="68">
        <v>33.450000000000003</v>
      </c>
      <c r="I209" s="68">
        <v>33.450000000000003</v>
      </c>
      <c r="J209" s="129">
        <f t="shared" si="29"/>
        <v>34.119000000000007</v>
      </c>
      <c r="K209" s="129">
        <f t="shared" si="29"/>
        <v>34.119000000000007</v>
      </c>
      <c r="L209" s="129">
        <f t="shared" si="29"/>
        <v>34.119000000000007</v>
      </c>
      <c r="M209" s="129">
        <f t="shared" si="29"/>
        <v>34.119000000000007</v>
      </c>
      <c r="N209" s="129">
        <f t="shared" si="29"/>
        <v>34.119000000000007</v>
      </c>
      <c r="O209" s="129">
        <f t="shared" si="29"/>
        <v>34.119000000000007</v>
      </c>
      <c r="P209" s="68"/>
      <c r="Q209" s="67">
        <f>SUM($C209:P209)</f>
        <v>338.51400000000007</v>
      </c>
      <c r="R209">
        <v>11</v>
      </c>
      <c r="S209" t="s">
        <v>659</v>
      </c>
      <c r="T209" t="s">
        <v>659</v>
      </c>
      <c r="U209" t="s">
        <v>3</v>
      </c>
      <c r="W209">
        <v>1</v>
      </c>
    </row>
    <row r="210" spans="2:23" outlineLevel="1" x14ac:dyDescent="0.3">
      <c r="B210" t="s">
        <v>996</v>
      </c>
      <c r="C210" t="s">
        <v>1237</v>
      </c>
      <c r="D210" s="68">
        <v>168.75</v>
      </c>
      <c r="E210" s="68">
        <v>167.92</v>
      </c>
      <c r="F210" s="68">
        <v>167.92</v>
      </c>
      <c r="G210" s="68">
        <v>160.47999999999999</v>
      </c>
      <c r="H210" s="68">
        <v>348.11</v>
      </c>
      <c r="I210" s="68">
        <v>160.47999999999999</v>
      </c>
      <c r="J210" s="129">
        <f t="shared" si="29"/>
        <v>163.68959999999998</v>
      </c>
      <c r="K210" s="129">
        <f t="shared" si="29"/>
        <v>163.68959999999998</v>
      </c>
      <c r="L210" s="129">
        <f t="shared" si="29"/>
        <v>163.68959999999998</v>
      </c>
      <c r="M210" s="129">
        <f t="shared" si="29"/>
        <v>163.68959999999998</v>
      </c>
      <c r="N210" s="129">
        <f t="shared" si="29"/>
        <v>163.68959999999998</v>
      </c>
      <c r="O210" s="129">
        <f t="shared" si="29"/>
        <v>163.68959999999998</v>
      </c>
      <c r="P210" s="68"/>
      <c r="Q210" s="67">
        <f>SUM($C210:P210)</f>
        <v>2155.7975999999994</v>
      </c>
      <c r="R210">
        <v>11</v>
      </c>
      <c r="S210" t="s">
        <v>659</v>
      </c>
      <c r="T210" t="s">
        <v>659</v>
      </c>
      <c r="U210" t="s">
        <v>3</v>
      </c>
      <c r="W210">
        <v>1</v>
      </c>
    </row>
    <row r="211" spans="2:23" outlineLevel="1" x14ac:dyDescent="0.3">
      <c r="B211" t="s">
        <v>997</v>
      </c>
      <c r="C211" t="s">
        <v>1238</v>
      </c>
      <c r="D211" s="68">
        <v>12.1</v>
      </c>
      <c r="E211" s="68">
        <v>12.04</v>
      </c>
      <c r="F211" s="68">
        <v>12.04</v>
      </c>
      <c r="G211" s="68">
        <v>11.51</v>
      </c>
      <c r="H211" s="68">
        <v>24.96</v>
      </c>
      <c r="I211" s="68">
        <v>11.51</v>
      </c>
      <c r="J211" s="129">
        <f t="shared" si="29"/>
        <v>11.7402</v>
      </c>
      <c r="K211" s="129">
        <f t="shared" si="29"/>
        <v>11.7402</v>
      </c>
      <c r="L211" s="129">
        <f t="shared" si="29"/>
        <v>11.7402</v>
      </c>
      <c r="M211" s="129">
        <f t="shared" si="29"/>
        <v>11.7402</v>
      </c>
      <c r="N211" s="129">
        <f t="shared" si="29"/>
        <v>11.7402</v>
      </c>
      <c r="O211" s="129">
        <f t="shared" si="29"/>
        <v>11.7402</v>
      </c>
      <c r="P211" s="68"/>
      <c r="Q211" s="67">
        <f>SUM($C211:P211)</f>
        <v>154.60119999999998</v>
      </c>
      <c r="R211">
        <v>11</v>
      </c>
      <c r="S211" t="s">
        <v>659</v>
      </c>
      <c r="T211" t="s">
        <v>659</v>
      </c>
      <c r="U211" t="s">
        <v>3</v>
      </c>
      <c r="W211">
        <v>1</v>
      </c>
    </row>
    <row r="212" spans="2:23" outlineLevel="1" x14ac:dyDescent="0.3">
      <c r="B212" t="s">
        <v>998</v>
      </c>
      <c r="C212" t="s">
        <v>1243</v>
      </c>
      <c r="D212" s="68">
        <v>60.51</v>
      </c>
      <c r="E212" s="68">
        <v>60.21</v>
      </c>
      <c r="F212" s="68">
        <v>60.21</v>
      </c>
      <c r="G212" s="68">
        <v>57.54</v>
      </c>
      <c r="H212" s="68">
        <v>124.82</v>
      </c>
      <c r="I212" s="68">
        <v>57.54</v>
      </c>
      <c r="J212" s="129">
        <f t="shared" si="29"/>
        <v>58.690800000000003</v>
      </c>
      <c r="K212" s="129">
        <f t="shared" si="29"/>
        <v>58.690800000000003</v>
      </c>
      <c r="L212" s="129">
        <f t="shared" si="29"/>
        <v>58.690800000000003</v>
      </c>
      <c r="M212" s="129">
        <f t="shared" si="29"/>
        <v>58.690800000000003</v>
      </c>
      <c r="N212" s="129">
        <f t="shared" si="29"/>
        <v>58.690800000000003</v>
      </c>
      <c r="O212" s="129">
        <f t="shared" si="29"/>
        <v>58.690800000000003</v>
      </c>
      <c r="P212" s="68"/>
      <c r="Q212" s="67">
        <f>SUM($C212:P212)</f>
        <v>772.97479999999985</v>
      </c>
      <c r="R212">
        <v>11</v>
      </c>
      <c r="S212" t="s">
        <v>659</v>
      </c>
      <c r="T212" t="s">
        <v>659</v>
      </c>
      <c r="U212" t="s">
        <v>3</v>
      </c>
      <c r="W212">
        <v>1</v>
      </c>
    </row>
    <row r="213" spans="2:23" outlineLevel="1" x14ac:dyDescent="0.3">
      <c r="B213" t="s">
        <v>1000</v>
      </c>
      <c r="C213" t="s">
        <v>1240</v>
      </c>
      <c r="D213" s="68">
        <v>8.2899999999999991</v>
      </c>
      <c r="E213" s="68">
        <v>8.25</v>
      </c>
      <c r="F213" s="68">
        <v>8.25</v>
      </c>
      <c r="G213" s="68">
        <v>7.89</v>
      </c>
      <c r="H213" s="68">
        <v>17.100000000000001</v>
      </c>
      <c r="I213" s="68">
        <v>7.89</v>
      </c>
      <c r="J213" s="129">
        <f t="shared" si="29"/>
        <v>8.0478000000000005</v>
      </c>
      <c r="K213" s="129">
        <f t="shared" si="29"/>
        <v>8.0478000000000005</v>
      </c>
      <c r="L213" s="129">
        <f t="shared" si="29"/>
        <v>8.0478000000000005</v>
      </c>
      <c r="M213" s="129">
        <f t="shared" si="29"/>
        <v>8.0478000000000005</v>
      </c>
      <c r="N213" s="129">
        <f t="shared" si="29"/>
        <v>8.0478000000000005</v>
      </c>
      <c r="O213" s="129">
        <f t="shared" si="29"/>
        <v>8.0478000000000005</v>
      </c>
      <c r="P213" s="68"/>
      <c r="Q213" s="67">
        <f>SUM($C213:P213)</f>
        <v>105.95679999999997</v>
      </c>
      <c r="R213">
        <v>11</v>
      </c>
      <c r="S213" t="s">
        <v>659</v>
      </c>
      <c r="T213" t="s">
        <v>659</v>
      </c>
      <c r="U213" t="s">
        <v>3</v>
      </c>
      <c r="W213">
        <v>1</v>
      </c>
    </row>
    <row r="214" spans="2:23" outlineLevel="1" x14ac:dyDescent="0.3">
      <c r="B214" t="s">
        <v>1241</v>
      </c>
      <c r="C214" t="s">
        <v>1242</v>
      </c>
      <c r="D214" s="68">
        <v>156.87</v>
      </c>
      <c r="E214" s="68">
        <v>156.1</v>
      </c>
      <c r="F214" s="68">
        <v>156.1</v>
      </c>
      <c r="G214" s="68">
        <v>149.19</v>
      </c>
      <c r="H214" s="68">
        <v>323.60000000000002</v>
      </c>
      <c r="I214" s="68">
        <v>149.19</v>
      </c>
      <c r="J214" s="129">
        <f t="shared" si="29"/>
        <v>152.1738</v>
      </c>
      <c r="K214" s="129">
        <f t="shared" si="29"/>
        <v>152.1738</v>
      </c>
      <c r="L214" s="129">
        <f t="shared" si="29"/>
        <v>152.1738</v>
      </c>
      <c r="M214" s="129">
        <f t="shared" si="29"/>
        <v>152.1738</v>
      </c>
      <c r="N214" s="129">
        <f t="shared" si="29"/>
        <v>152.1738</v>
      </c>
      <c r="O214" s="129">
        <f t="shared" si="29"/>
        <v>152.1738</v>
      </c>
      <c r="P214" s="68"/>
      <c r="Q214" s="67">
        <f>SUM($C214:P214)</f>
        <v>2004.0928000000001</v>
      </c>
      <c r="R214">
        <v>11</v>
      </c>
      <c r="S214" t="s">
        <v>659</v>
      </c>
      <c r="T214" t="s">
        <v>659</v>
      </c>
      <c r="U214" t="s">
        <v>3</v>
      </c>
      <c r="W214">
        <v>1</v>
      </c>
    </row>
    <row r="215" spans="2:23" x14ac:dyDescent="0.3">
      <c r="B215" s="101" t="s">
        <v>1147</v>
      </c>
      <c r="C215" s="1" t="s">
        <v>1093</v>
      </c>
      <c r="D215" s="67">
        <f t="shared" ref="D215:Q215" si="30">SUM(D203:D214)</f>
        <v>2855.6600000000003</v>
      </c>
      <c r="E215" s="67">
        <f t="shared" si="30"/>
        <v>2846.37</v>
      </c>
      <c r="F215" s="67">
        <f t="shared" si="30"/>
        <v>2846.37</v>
      </c>
      <c r="G215" s="67">
        <f t="shared" si="30"/>
        <v>3228.51</v>
      </c>
      <c r="H215" s="67">
        <f t="shared" si="30"/>
        <v>4066.32</v>
      </c>
      <c r="I215" s="67">
        <f t="shared" si="30"/>
        <v>3228.51</v>
      </c>
      <c r="J215" s="131">
        <f t="shared" si="29"/>
        <v>3293.0802000000003</v>
      </c>
      <c r="K215" s="131">
        <f t="shared" si="29"/>
        <v>3293.0802000000003</v>
      </c>
      <c r="L215" s="131">
        <f t="shared" si="29"/>
        <v>3293.0802000000003</v>
      </c>
      <c r="M215" s="131">
        <f t="shared" si="29"/>
        <v>3293.0802000000003</v>
      </c>
      <c r="N215" s="131">
        <f t="shared" si="29"/>
        <v>3293.0802000000003</v>
      </c>
      <c r="O215" s="131">
        <f t="shared" si="29"/>
        <v>3293.0802000000003</v>
      </c>
      <c r="P215" s="67">
        <f t="shared" si="30"/>
        <v>0</v>
      </c>
      <c r="Q215" s="67">
        <f t="shared" si="30"/>
        <v>38830.221199999985</v>
      </c>
    </row>
    <row r="217" spans="2:23" x14ac:dyDescent="0.3">
      <c r="B217" s="1" t="s">
        <v>1149</v>
      </c>
      <c r="C217" s="57" t="s">
        <v>1686</v>
      </c>
      <c r="D217" s="57" t="s">
        <v>1096</v>
      </c>
      <c r="E217" s="57" t="s">
        <v>1097</v>
      </c>
      <c r="F217" s="57" t="s">
        <v>1098</v>
      </c>
      <c r="G217" s="57" t="s">
        <v>1099</v>
      </c>
      <c r="H217" s="57" t="s">
        <v>1100</v>
      </c>
      <c r="I217" s="57" t="s">
        <v>1101</v>
      </c>
      <c r="J217" s="57" t="s">
        <v>1102</v>
      </c>
      <c r="K217" s="57" t="s">
        <v>1103</v>
      </c>
      <c r="L217" s="57" t="s">
        <v>1104</v>
      </c>
      <c r="M217" s="57" t="s">
        <v>1105</v>
      </c>
      <c r="N217" s="57" t="s">
        <v>1106</v>
      </c>
      <c r="O217" s="57" t="s">
        <v>1107</v>
      </c>
      <c r="P217" s="57" t="s">
        <v>1108</v>
      </c>
      <c r="Q217" s="57" t="s">
        <v>218</v>
      </c>
      <c r="R217" t="s">
        <v>7</v>
      </c>
      <c r="S217" t="s">
        <v>637</v>
      </c>
      <c r="T217" t="s">
        <v>795</v>
      </c>
      <c r="U217" t="s">
        <v>220</v>
      </c>
      <c r="V217" t="s">
        <v>29</v>
      </c>
      <c r="W217" t="s">
        <v>1688</v>
      </c>
    </row>
    <row r="218" spans="2:23" x14ac:dyDescent="0.3">
      <c r="B218" t="s">
        <v>1026</v>
      </c>
      <c r="C218" t="s">
        <v>892</v>
      </c>
      <c r="D218" s="68"/>
      <c r="E218" s="68">
        <v>86.4</v>
      </c>
      <c r="F218" s="68">
        <v>112</v>
      </c>
      <c r="G218" s="68">
        <v>104</v>
      </c>
      <c r="H218" s="68">
        <v>104</v>
      </c>
      <c r="I218" s="68">
        <v>104</v>
      </c>
      <c r="J218" s="129">
        <f t="shared" ref="J218:O219" si="31">$I218</f>
        <v>104</v>
      </c>
      <c r="K218" s="129">
        <f t="shared" si="31"/>
        <v>104</v>
      </c>
      <c r="L218" s="129">
        <f t="shared" si="31"/>
        <v>104</v>
      </c>
      <c r="M218" s="129">
        <f t="shared" si="31"/>
        <v>104</v>
      </c>
      <c r="N218" s="129">
        <f t="shared" si="31"/>
        <v>104</v>
      </c>
      <c r="O218" s="129">
        <f t="shared" si="31"/>
        <v>104</v>
      </c>
      <c r="P218" s="68"/>
      <c r="Q218" s="67">
        <f>SUM($C218:P218)</f>
        <v>1134.4000000000001</v>
      </c>
      <c r="R218">
        <v>13</v>
      </c>
      <c r="S218" t="s">
        <v>654</v>
      </c>
      <c r="T218" t="s">
        <v>654</v>
      </c>
      <c r="U218" t="s">
        <v>3</v>
      </c>
      <c r="W218">
        <v>1</v>
      </c>
    </row>
    <row r="219" spans="2:23" x14ac:dyDescent="0.3">
      <c r="B219" t="s">
        <v>1027</v>
      </c>
      <c r="C219" t="s">
        <v>892</v>
      </c>
      <c r="D219" s="68"/>
      <c r="E219" s="68">
        <v>94</v>
      </c>
      <c r="F219" s="68">
        <v>104</v>
      </c>
      <c r="G219" s="68">
        <v>104</v>
      </c>
      <c r="H219" s="68">
        <v>104</v>
      </c>
      <c r="I219" s="68">
        <v>104</v>
      </c>
      <c r="J219" s="129">
        <f t="shared" si="31"/>
        <v>104</v>
      </c>
      <c r="K219" s="129">
        <f t="shared" si="31"/>
        <v>104</v>
      </c>
      <c r="L219" s="129">
        <f t="shared" si="31"/>
        <v>104</v>
      </c>
      <c r="M219" s="129">
        <f t="shared" si="31"/>
        <v>104</v>
      </c>
      <c r="N219" s="129">
        <f t="shared" si="31"/>
        <v>104</v>
      </c>
      <c r="O219" s="129">
        <f t="shared" si="31"/>
        <v>104</v>
      </c>
      <c r="P219" s="68"/>
      <c r="Q219" s="67">
        <f>SUM($C219:P219)</f>
        <v>1134</v>
      </c>
      <c r="R219">
        <v>13</v>
      </c>
      <c r="S219" t="s">
        <v>654</v>
      </c>
      <c r="T219" t="s">
        <v>654</v>
      </c>
      <c r="U219" t="s">
        <v>3</v>
      </c>
      <c r="W219">
        <v>1</v>
      </c>
    </row>
    <row r="220" spans="2:23" x14ac:dyDescent="0.3">
      <c r="B220" s="101" t="s">
        <v>1150</v>
      </c>
      <c r="D220" s="68"/>
      <c r="E220" s="68"/>
      <c r="F220" s="68"/>
      <c r="G220" s="68"/>
      <c r="H220" s="68"/>
      <c r="I220" s="68"/>
      <c r="J220" s="68"/>
      <c r="K220" s="68"/>
      <c r="L220" s="68"/>
      <c r="M220" s="68"/>
      <c r="N220" s="68"/>
      <c r="O220" s="68"/>
      <c r="P220" s="68"/>
      <c r="Q220" s="103">
        <v>1134.4000000000001</v>
      </c>
      <c r="R220">
        <v>13</v>
      </c>
      <c r="S220" t="s">
        <v>654</v>
      </c>
      <c r="T220" t="s">
        <v>654</v>
      </c>
    </row>
    <row r="221" spans="2:23" outlineLevel="1" x14ac:dyDescent="0.3">
      <c r="B221" t="s">
        <v>684</v>
      </c>
      <c r="C221" t="s">
        <v>1014</v>
      </c>
      <c r="D221" s="68"/>
      <c r="E221" s="68">
        <v>1050</v>
      </c>
      <c r="F221" s="68">
        <v>1183.3900000000001</v>
      </c>
      <c r="G221" s="68">
        <v>1183.3900000000001</v>
      </c>
      <c r="H221" s="68">
        <v>1183.3900000000001</v>
      </c>
      <c r="I221" s="68">
        <v>1183.3900000000001</v>
      </c>
      <c r="J221" s="129">
        <f t="shared" ref="J221:O234" si="32">$I221*1.02</f>
        <v>1207.0578</v>
      </c>
      <c r="K221" s="129">
        <f t="shared" si="32"/>
        <v>1207.0578</v>
      </c>
      <c r="L221" s="129">
        <f t="shared" si="32"/>
        <v>1207.0578</v>
      </c>
      <c r="M221" s="129">
        <f t="shared" si="32"/>
        <v>1207.0578</v>
      </c>
      <c r="N221" s="129">
        <f t="shared" si="32"/>
        <v>1207.0578</v>
      </c>
      <c r="O221" s="129">
        <f t="shared" si="32"/>
        <v>1207.0578</v>
      </c>
      <c r="P221" s="68"/>
      <c r="Q221" s="67">
        <f>SUM($C221:P221)</f>
        <v>13025.906800000004</v>
      </c>
      <c r="R221">
        <v>13</v>
      </c>
      <c r="S221" t="s">
        <v>654</v>
      </c>
      <c r="T221" t="s">
        <v>654</v>
      </c>
      <c r="U221" t="s">
        <v>3</v>
      </c>
      <c r="W221">
        <v>1</v>
      </c>
    </row>
    <row r="222" spans="2:23" outlineLevel="1" x14ac:dyDescent="0.3">
      <c r="B222" t="s">
        <v>1035</v>
      </c>
      <c r="C222" t="s">
        <v>1036</v>
      </c>
      <c r="D222" s="68"/>
      <c r="E222" s="68">
        <v>17.5</v>
      </c>
      <c r="F222" s="68"/>
      <c r="G222" s="68"/>
      <c r="H222" s="68"/>
      <c r="I222" s="68"/>
      <c r="J222" s="129">
        <f t="shared" si="32"/>
        <v>0</v>
      </c>
      <c r="K222" s="129">
        <f t="shared" si="32"/>
        <v>0</v>
      </c>
      <c r="L222" s="129">
        <f t="shared" si="32"/>
        <v>0</v>
      </c>
      <c r="M222" s="129">
        <f t="shared" si="32"/>
        <v>0</v>
      </c>
      <c r="N222" s="129">
        <f t="shared" si="32"/>
        <v>0</v>
      </c>
      <c r="O222" s="129">
        <f t="shared" si="32"/>
        <v>0</v>
      </c>
      <c r="P222" s="68"/>
      <c r="Q222" s="67">
        <f>SUM($C222:P222)</f>
        <v>17.5</v>
      </c>
      <c r="R222">
        <v>13</v>
      </c>
      <c r="S222" t="s">
        <v>654</v>
      </c>
      <c r="T222" t="s">
        <v>654</v>
      </c>
      <c r="U222" t="s">
        <v>3</v>
      </c>
      <c r="W222">
        <v>1</v>
      </c>
    </row>
    <row r="223" spans="2:23" outlineLevel="1" x14ac:dyDescent="0.3">
      <c r="B223" t="s">
        <v>1037</v>
      </c>
      <c r="C223" t="s">
        <v>1036</v>
      </c>
      <c r="D223" s="68"/>
      <c r="E223" s="68"/>
      <c r="F223" s="68">
        <v>17.5</v>
      </c>
      <c r="G223" s="68">
        <v>17.5</v>
      </c>
      <c r="H223" s="68">
        <v>17.5</v>
      </c>
      <c r="I223" s="68">
        <v>17.5</v>
      </c>
      <c r="J223" s="129">
        <f t="shared" si="32"/>
        <v>17.850000000000001</v>
      </c>
      <c r="K223" s="129">
        <f t="shared" si="32"/>
        <v>17.850000000000001</v>
      </c>
      <c r="L223" s="129">
        <f t="shared" si="32"/>
        <v>17.850000000000001</v>
      </c>
      <c r="M223" s="129">
        <f t="shared" si="32"/>
        <v>17.850000000000001</v>
      </c>
      <c r="N223" s="129">
        <f t="shared" si="32"/>
        <v>17.850000000000001</v>
      </c>
      <c r="O223" s="129">
        <f t="shared" si="32"/>
        <v>17.850000000000001</v>
      </c>
      <c r="P223" s="68"/>
      <c r="Q223" s="67">
        <f>SUM($C223:P223)</f>
        <v>177.09999999999997</v>
      </c>
      <c r="R223">
        <v>13</v>
      </c>
      <c r="S223" t="s">
        <v>654</v>
      </c>
      <c r="T223" t="s">
        <v>654</v>
      </c>
      <c r="U223" t="s">
        <v>3</v>
      </c>
      <c r="W223">
        <v>1</v>
      </c>
    </row>
    <row r="224" spans="2:23" outlineLevel="1" x14ac:dyDescent="0.3">
      <c r="B224" t="s">
        <v>1056</v>
      </c>
      <c r="C224" t="s">
        <v>1057</v>
      </c>
      <c r="D224" s="68"/>
      <c r="E224" s="68">
        <v>5</v>
      </c>
      <c r="F224" s="68">
        <v>5</v>
      </c>
      <c r="G224" s="68">
        <v>5</v>
      </c>
      <c r="H224" s="68">
        <v>5</v>
      </c>
      <c r="I224" s="68">
        <v>5</v>
      </c>
      <c r="J224" s="129">
        <f t="shared" si="32"/>
        <v>5.0999999999999996</v>
      </c>
      <c r="K224" s="129">
        <f t="shared" si="32"/>
        <v>5.0999999999999996</v>
      </c>
      <c r="L224" s="129">
        <f t="shared" si="32"/>
        <v>5.0999999999999996</v>
      </c>
      <c r="M224" s="129">
        <f t="shared" si="32"/>
        <v>5.0999999999999996</v>
      </c>
      <c r="N224" s="129">
        <f t="shared" si="32"/>
        <v>5.0999999999999996</v>
      </c>
      <c r="O224" s="129">
        <f t="shared" si="32"/>
        <v>5.0999999999999996</v>
      </c>
      <c r="P224" s="68"/>
      <c r="Q224" s="67">
        <f>SUM($C224:P224)</f>
        <v>55.600000000000009</v>
      </c>
      <c r="R224">
        <v>13</v>
      </c>
      <c r="S224" t="s">
        <v>654</v>
      </c>
      <c r="T224" t="s">
        <v>654</v>
      </c>
      <c r="U224" t="s">
        <v>3</v>
      </c>
      <c r="W224">
        <v>1</v>
      </c>
    </row>
    <row r="225" spans="2:23" outlineLevel="1" x14ac:dyDescent="0.3">
      <c r="B225" t="s">
        <v>994</v>
      </c>
      <c r="C225" t="s">
        <v>1232</v>
      </c>
      <c r="D225" s="68"/>
      <c r="E225" s="68"/>
      <c r="F225" s="68"/>
      <c r="G225" s="68">
        <v>225.64999999999998</v>
      </c>
      <c r="H225" s="68">
        <v>225.64999999999998</v>
      </c>
      <c r="I225" s="68">
        <v>225.64999999999998</v>
      </c>
      <c r="J225" s="129">
        <f t="shared" si="32"/>
        <v>230.16299999999998</v>
      </c>
      <c r="K225" s="129">
        <f t="shared" si="32"/>
        <v>230.16299999999998</v>
      </c>
      <c r="L225" s="129">
        <f t="shared" si="32"/>
        <v>230.16299999999998</v>
      </c>
      <c r="M225" s="129">
        <f t="shared" si="32"/>
        <v>230.16299999999998</v>
      </c>
      <c r="N225" s="129">
        <f t="shared" si="32"/>
        <v>230.16299999999998</v>
      </c>
      <c r="O225" s="129">
        <f t="shared" si="32"/>
        <v>230.16299999999998</v>
      </c>
      <c r="P225" s="68"/>
      <c r="Q225" s="67">
        <f>SUM($C225:P225)</f>
        <v>2057.9279999999999</v>
      </c>
      <c r="R225">
        <v>13</v>
      </c>
      <c r="S225" t="s">
        <v>654</v>
      </c>
      <c r="T225" t="s">
        <v>654</v>
      </c>
      <c r="U225" t="s">
        <v>3</v>
      </c>
      <c r="W225">
        <v>1</v>
      </c>
    </row>
    <row r="226" spans="2:23" outlineLevel="1" x14ac:dyDescent="0.3">
      <c r="B226" t="s">
        <v>1020</v>
      </c>
      <c r="C226" t="s">
        <v>1234</v>
      </c>
      <c r="D226" s="68"/>
      <c r="E226" s="68">
        <v>84</v>
      </c>
      <c r="F226" s="68">
        <v>94.67</v>
      </c>
      <c r="G226" s="68">
        <v>94.67</v>
      </c>
      <c r="H226" s="68">
        <v>94.67</v>
      </c>
      <c r="I226" s="68">
        <v>94.67</v>
      </c>
      <c r="J226" s="129">
        <f t="shared" si="32"/>
        <v>96.563400000000001</v>
      </c>
      <c r="K226" s="129">
        <f t="shared" si="32"/>
        <v>96.563400000000001</v>
      </c>
      <c r="L226" s="129">
        <f t="shared" si="32"/>
        <v>96.563400000000001</v>
      </c>
      <c r="M226" s="129">
        <f t="shared" si="32"/>
        <v>96.563400000000001</v>
      </c>
      <c r="N226" s="129">
        <f t="shared" si="32"/>
        <v>96.563400000000001</v>
      </c>
      <c r="O226" s="129">
        <f t="shared" si="32"/>
        <v>96.563400000000001</v>
      </c>
      <c r="P226" s="68"/>
      <c r="Q226" s="67">
        <f>SUM($C226:P226)</f>
        <v>1042.0604000000001</v>
      </c>
      <c r="R226">
        <v>13</v>
      </c>
      <c r="S226" t="s">
        <v>654</v>
      </c>
      <c r="T226" t="s">
        <v>654</v>
      </c>
      <c r="U226" t="s">
        <v>3</v>
      </c>
      <c r="W226">
        <v>1</v>
      </c>
    </row>
    <row r="227" spans="2:23" outlineLevel="1" x14ac:dyDescent="0.3">
      <c r="B227" t="s">
        <v>1235</v>
      </c>
      <c r="C227" t="s">
        <v>1236</v>
      </c>
      <c r="D227" s="68"/>
      <c r="E227" s="68">
        <v>15.75</v>
      </c>
      <c r="F227" s="68"/>
      <c r="G227" s="68"/>
      <c r="H227" s="68"/>
      <c r="I227" s="68"/>
      <c r="J227" s="129">
        <f t="shared" si="32"/>
        <v>0</v>
      </c>
      <c r="K227" s="129">
        <f t="shared" si="32"/>
        <v>0</v>
      </c>
      <c r="L227" s="129">
        <f t="shared" si="32"/>
        <v>0</v>
      </c>
      <c r="M227" s="129">
        <f t="shared" si="32"/>
        <v>0</v>
      </c>
      <c r="N227" s="129">
        <f t="shared" si="32"/>
        <v>0</v>
      </c>
      <c r="O227" s="129">
        <f t="shared" si="32"/>
        <v>0</v>
      </c>
      <c r="P227" s="68"/>
      <c r="Q227" s="67">
        <f>SUM($C227:P227)</f>
        <v>15.75</v>
      </c>
      <c r="R227">
        <v>13</v>
      </c>
      <c r="S227" t="s">
        <v>654</v>
      </c>
      <c r="T227" t="s">
        <v>654</v>
      </c>
      <c r="U227" t="s">
        <v>3</v>
      </c>
      <c r="W227">
        <v>1</v>
      </c>
    </row>
    <row r="228" spans="2:23" outlineLevel="1" x14ac:dyDescent="0.3">
      <c r="B228" t="s">
        <v>1050</v>
      </c>
      <c r="C228" t="s">
        <v>1236</v>
      </c>
      <c r="D228" s="68"/>
      <c r="E228" s="68"/>
      <c r="F228" s="68">
        <v>17.75</v>
      </c>
      <c r="G228" s="68">
        <v>17.75</v>
      </c>
      <c r="H228" s="68">
        <v>17.75</v>
      </c>
      <c r="I228" s="68">
        <v>17.75</v>
      </c>
      <c r="J228" s="129">
        <f t="shared" si="32"/>
        <v>18.105</v>
      </c>
      <c r="K228" s="129">
        <f t="shared" si="32"/>
        <v>18.105</v>
      </c>
      <c r="L228" s="129">
        <f t="shared" si="32"/>
        <v>18.105</v>
      </c>
      <c r="M228" s="129">
        <f t="shared" si="32"/>
        <v>18.105</v>
      </c>
      <c r="N228" s="129">
        <f t="shared" si="32"/>
        <v>18.105</v>
      </c>
      <c r="O228" s="129">
        <f t="shared" si="32"/>
        <v>18.105</v>
      </c>
      <c r="P228" s="68"/>
      <c r="Q228" s="67">
        <f>SUM($C228:P228)</f>
        <v>179.63</v>
      </c>
      <c r="R228">
        <v>13</v>
      </c>
      <c r="S228" t="s">
        <v>654</v>
      </c>
      <c r="T228" t="s">
        <v>654</v>
      </c>
      <c r="U228" t="s">
        <v>3</v>
      </c>
      <c r="W228">
        <v>1</v>
      </c>
    </row>
    <row r="229" spans="2:23" outlineLevel="1" x14ac:dyDescent="0.3">
      <c r="B229" t="s">
        <v>996</v>
      </c>
      <c r="C229" t="s">
        <v>1237</v>
      </c>
      <c r="D229" s="68"/>
      <c r="E229" s="68">
        <v>79.06</v>
      </c>
      <c r="F229" s="68">
        <v>89.11</v>
      </c>
      <c r="G229" s="68">
        <v>86.17</v>
      </c>
      <c r="H229" s="68">
        <v>113.77</v>
      </c>
      <c r="I229" s="68">
        <v>86.17</v>
      </c>
      <c r="J229" s="129">
        <f t="shared" si="32"/>
        <v>87.8934</v>
      </c>
      <c r="K229" s="129">
        <f t="shared" si="32"/>
        <v>87.8934</v>
      </c>
      <c r="L229" s="129">
        <f t="shared" si="32"/>
        <v>87.8934</v>
      </c>
      <c r="M229" s="129">
        <f t="shared" si="32"/>
        <v>87.8934</v>
      </c>
      <c r="N229" s="129">
        <f t="shared" si="32"/>
        <v>87.8934</v>
      </c>
      <c r="O229" s="129">
        <f t="shared" si="32"/>
        <v>87.8934</v>
      </c>
      <c r="P229" s="68"/>
      <c r="Q229" s="67">
        <f>SUM($C229:P229)</f>
        <v>981.64040000000023</v>
      </c>
      <c r="R229">
        <v>13</v>
      </c>
      <c r="S229" t="s">
        <v>654</v>
      </c>
      <c r="T229" t="s">
        <v>654</v>
      </c>
      <c r="U229" t="s">
        <v>3</v>
      </c>
      <c r="W229">
        <v>1</v>
      </c>
    </row>
    <row r="230" spans="2:23" outlineLevel="1" x14ac:dyDescent="0.3">
      <c r="B230" t="s">
        <v>997</v>
      </c>
      <c r="C230" t="s">
        <v>1238</v>
      </c>
      <c r="D230" s="68"/>
      <c r="E230" s="68">
        <v>5.67</v>
      </c>
      <c r="F230" s="68">
        <v>6.39</v>
      </c>
      <c r="G230" s="68">
        <v>6.18</v>
      </c>
      <c r="H230" s="68">
        <v>8.16</v>
      </c>
      <c r="I230" s="68">
        <v>6.18</v>
      </c>
      <c r="J230" s="129">
        <f t="shared" si="32"/>
        <v>6.3035999999999994</v>
      </c>
      <c r="K230" s="129">
        <f t="shared" si="32"/>
        <v>6.3035999999999994</v>
      </c>
      <c r="L230" s="129">
        <f t="shared" si="32"/>
        <v>6.3035999999999994</v>
      </c>
      <c r="M230" s="129">
        <f t="shared" si="32"/>
        <v>6.3035999999999994</v>
      </c>
      <c r="N230" s="129">
        <f t="shared" si="32"/>
        <v>6.3035999999999994</v>
      </c>
      <c r="O230" s="129">
        <f t="shared" si="32"/>
        <v>6.3035999999999994</v>
      </c>
      <c r="P230" s="68"/>
      <c r="Q230" s="67">
        <f>SUM($C230:P230)</f>
        <v>70.401600000000016</v>
      </c>
      <c r="R230">
        <v>13</v>
      </c>
      <c r="S230" t="s">
        <v>654</v>
      </c>
      <c r="T230" t="s">
        <v>654</v>
      </c>
      <c r="U230" t="s">
        <v>3</v>
      </c>
      <c r="W230">
        <v>1</v>
      </c>
    </row>
    <row r="231" spans="2:23" outlineLevel="1" x14ac:dyDescent="0.3">
      <c r="B231" t="s">
        <v>998</v>
      </c>
      <c r="C231" t="s">
        <v>1243</v>
      </c>
      <c r="D231" s="68"/>
      <c r="E231" s="68">
        <v>28.35</v>
      </c>
      <c r="F231" s="68">
        <v>31.95</v>
      </c>
      <c r="G231" s="68">
        <v>30.9</v>
      </c>
      <c r="H231" s="68">
        <v>40.79</v>
      </c>
      <c r="I231" s="68">
        <v>30.9</v>
      </c>
      <c r="J231" s="129">
        <f t="shared" si="32"/>
        <v>31.518000000000001</v>
      </c>
      <c r="K231" s="129">
        <f t="shared" si="32"/>
        <v>31.518000000000001</v>
      </c>
      <c r="L231" s="129">
        <f t="shared" si="32"/>
        <v>31.518000000000001</v>
      </c>
      <c r="M231" s="129">
        <f t="shared" si="32"/>
        <v>31.518000000000001</v>
      </c>
      <c r="N231" s="129">
        <f t="shared" si="32"/>
        <v>31.518000000000001</v>
      </c>
      <c r="O231" s="129">
        <f t="shared" si="32"/>
        <v>31.518000000000001</v>
      </c>
      <c r="P231" s="68"/>
      <c r="Q231" s="67">
        <f>SUM($C231:P231)</f>
        <v>351.99800000000005</v>
      </c>
      <c r="R231">
        <v>13</v>
      </c>
      <c r="S231" t="s">
        <v>654</v>
      </c>
      <c r="T231" t="s">
        <v>654</v>
      </c>
      <c r="U231" t="s">
        <v>3</v>
      </c>
      <c r="W231">
        <v>1</v>
      </c>
    </row>
    <row r="232" spans="2:23" outlineLevel="1" x14ac:dyDescent="0.3">
      <c r="B232" t="s">
        <v>1000</v>
      </c>
      <c r="C232" t="s">
        <v>1240</v>
      </c>
      <c r="D232" s="68"/>
      <c r="E232" s="68">
        <v>3.88</v>
      </c>
      <c r="F232" s="68">
        <v>4.38</v>
      </c>
      <c r="G232" s="68">
        <v>4.2300000000000004</v>
      </c>
      <c r="H232" s="68">
        <v>5.59</v>
      </c>
      <c r="I232" s="68">
        <v>4.2300000000000004</v>
      </c>
      <c r="J232" s="129">
        <f t="shared" si="32"/>
        <v>4.3146000000000004</v>
      </c>
      <c r="K232" s="129">
        <f t="shared" si="32"/>
        <v>4.3146000000000004</v>
      </c>
      <c r="L232" s="129">
        <f t="shared" si="32"/>
        <v>4.3146000000000004</v>
      </c>
      <c r="M232" s="129">
        <f t="shared" si="32"/>
        <v>4.3146000000000004</v>
      </c>
      <c r="N232" s="129">
        <f t="shared" si="32"/>
        <v>4.3146000000000004</v>
      </c>
      <c r="O232" s="129">
        <f t="shared" si="32"/>
        <v>4.3146000000000004</v>
      </c>
      <c r="P232" s="68"/>
      <c r="Q232" s="67">
        <f>SUM($C232:P232)</f>
        <v>48.197599999999994</v>
      </c>
      <c r="R232">
        <v>13</v>
      </c>
      <c r="S232" t="s">
        <v>654</v>
      </c>
      <c r="T232" t="s">
        <v>654</v>
      </c>
      <c r="U232" t="s">
        <v>3</v>
      </c>
      <c r="W232">
        <v>1</v>
      </c>
    </row>
    <row r="233" spans="2:23" outlineLevel="1" x14ac:dyDescent="0.3">
      <c r="B233" t="s">
        <v>1241</v>
      </c>
      <c r="C233" t="s">
        <v>1242</v>
      </c>
      <c r="D233" s="68"/>
      <c r="E233" s="68">
        <v>73.5</v>
      </c>
      <c r="F233" s="68">
        <v>82.84</v>
      </c>
      <c r="G233" s="68">
        <v>80.099999999999994</v>
      </c>
      <c r="H233" s="68">
        <v>105.76</v>
      </c>
      <c r="I233" s="68">
        <v>80.099999999999994</v>
      </c>
      <c r="J233" s="129">
        <f t="shared" si="32"/>
        <v>81.701999999999998</v>
      </c>
      <c r="K233" s="129">
        <f t="shared" si="32"/>
        <v>81.701999999999998</v>
      </c>
      <c r="L233" s="129">
        <f t="shared" si="32"/>
        <v>81.701999999999998</v>
      </c>
      <c r="M233" s="129">
        <f t="shared" si="32"/>
        <v>81.701999999999998</v>
      </c>
      <c r="N233" s="129">
        <f t="shared" si="32"/>
        <v>81.701999999999998</v>
      </c>
      <c r="O233" s="129">
        <f t="shared" si="32"/>
        <v>81.701999999999998</v>
      </c>
      <c r="P233" s="68"/>
      <c r="Q233" s="67">
        <f>SUM($C233:P233)</f>
        <v>912.51199999999994</v>
      </c>
      <c r="R233">
        <v>13</v>
      </c>
      <c r="S233" t="s">
        <v>654</v>
      </c>
      <c r="T233" t="s">
        <v>654</v>
      </c>
      <c r="U233" t="s">
        <v>3</v>
      </c>
      <c r="W233">
        <v>1</v>
      </c>
    </row>
    <row r="234" spans="2:23" x14ac:dyDescent="0.3">
      <c r="B234" s="101" t="s">
        <v>1151</v>
      </c>
      <c r="C234" s="1" t="s">
        <v>1093</v>
      </c>
      <c r="D234" s="67">
        <f t="shared" ref="D234:Q234" si="33">SUM(D221:D233)</f>
        <v>0</v>
      </c>
      <c r="E234" s="67">
        <f t="shared" si="33"/>
        <v>1362.71</v>
      </c>
      <c r="F234" s="67">
        <f t="shared" si="33"/>
        <v>1532.9800000000002</v>
      </c>
      <c r="G234" s="67">
        <f t="shared" si="33"/>
        <v>1751.5400000000002</v>
      </c>
      <c r="H234" s="67">
        <f t="shared" si="33"/>
        <v>1818.03</v>
      </c>
      <c r="I234" s="67">
        <f t="shared" si="33"/>
        <v>1751.5400000000002</v>
      </c>
      <c r="J234" s="131">
        <f t="shared" si="32"/>
        <v>1786.5708000000002</v>
      </c>
      <c r="K234" s="131">
        <f t="shared" si="32"/>
        <v>1786.5708000000002</v>
      </c>
      <c r="L234" s="131">
        <f t="shared" si="32"/>
        <v>1786.5708000000002</v>
      </c>
      <c r="M234" s="131">
        <f t="shared" si="32"/>
        <v>1786.5708000000002</v>
      </c>
      <c r="N234" s="131">
        <f t="shared" si="32"/>
        <v>1786.5708000000002</v>
      </c>
      <c r="O234" s="131">
        <f t="shared" si="32"/>
        <v>1786.5708000000002</v>
      </c>
      <c r="P234" s="67">
        <f t="shared" si="33"/>
        <v>0</v>
      </c>
      <c r="Q234" s="67">
        <f t="shared" si="33"/>
        <v>18936.224800000004</v>
      </c>
    </row>
    <row r="236" spans="2:23" x14ac:dyDescent="0.3">
      <c r="B236" s="1" t="s">
        <v>1153</v>
      </c>
      <c r="C236" s="57" t="s">
        <v>1686</v>
      </c>
      <c r="D236" s="57" t="s">
        <v>1096</v>
      </c>
      <c r="E236" s="57" t="s">
        <v>1097</v>
      </c>
      <c r="F236" s="57" t="s">
        <v>1098</v>
      </c>
      <c r="G236" s="57" t="s">
        <v>1099</v>
      </c>
      <c r="H236" s="132" t="s">
        <v>1100</v>
      </c>
      <c r="I236" s="132" t="s">
        <v>1101</v>
      </c>
      <c r="J236" s="132" t="s">
        <v>1102</v>
      </c>
      <c r="K236" s="132" t="s">
        <v>1103</v>
      </c>
      <c r="L236" s="132" t="s">
        <v>1104</v>
      </c>
      <c r="M236" s="132" t="s">
        <v>1105</v>
      </c>
      <c r="N236" s="132" t="s">
        <v>1106</v>
      </c>
      <c r="O236" s="132" t="s">
        <v>1107</v>
      </c>
      <c r="P236" s="57" t="s">
        <v>1108</v>
      </c>
      <c r="Q236" s="57" t="s">
        <v>218</v>
      </c>
      <c r="R236" t="s">
        <v>7</v>
      </c>
      <c r="S236" t="s">
        <v>637</v>
      </c>
      <c r="T236" t="s">
        <v>795</v>
      </c>
      <c r="U236" t="s">
        <v>220</v>
      </c>
      <c r="V236" t="s">
        <v>29</v>
      </c>
      <c r="W236" t="s">
        <v>1688</v>
      </c>
    </row>
    <row r="237" spans="2:23" x14ac:dyDescent="0.3">
      <c r="B237" t="s">
        <v>1026</v>
      </c>
      <c r="C237" t="s">
        <v>892</v>
      </c>
      <c r="D237" s="68"/>
      <c r="E237" s="68">
        <v>144</v>
      </c>
      <c r="F237" s="68">
        <v>165.6</v>
      </c>
      <c r="G237" s="68">
        <v>158.4</v>
      </c>
      <c r="H237" s="68">
        <v>151.19999999999999</v>
      </c>
      <c r="I237" s="68"/>
      <c r="J237" s="68"/>
      <c r="K237" s="68"/>
      <c r="L237" s="68"/>
      <c r="M237" s="68"/>
      <c r="N237" s="68"/>
      <c r="O237" s="68"/>
      <c r="P237" s="68"/>
      <c r="Q237" s="67">
        <f>SUM($C237:P237)</f>
        <v>619.20000000000005</v>
      </c>
      <c r="R237">
        <v>14</v>
      </c>
      <c r="S237" t="s">
        <v>654</v>
      </c>
      <c r="T237" t="s">
        <v>654</v>
      </c>
      <c r="U237" t="s">
        <v>3</v>
      </c>
      <c r="V237">
        <v>5</v>
      </c>
      <c r="W237">
        <v>1</v>
      </c>
    </row>
    <row r="238" spans="2:23" x14ac:dyDescent="0.3">
      <c r="B238" t="s">
        <v>1027</v>
      </c>
      <c r="C238" t="s">
        <v>892</v>
      </c>
      <c r="D238" s="68"/>
      <c r="E238" s="68">
        <v>156</v>
      </c>
      <c r="F238" s="68">
        <v>156</v>
      </c>
      <c r="G238" s="68">
        <v>156</v>
      </c>
      <c r="H238" s="68">
        <v>156</v>
      </c>
      <c r="I238" s="68"/>
      <c r="J238" s="68"/>
      <c r="K238" s="68"/>
      <c r="L238" s="68"/>
      <c r="M238" s="68"/>
      <c r="N238" s="68"/>
      <c r="O238" s="68"/>
      <c r="P238" s="68"/>
      <c r="Q238" s="67">
        <f>SUM($C238:P238)</f>
        <v>624</v>
      </c>
      <c r="R238">
        <v>14</v>
      </c>
      <c r="S238" t="s">
        <v>654</v>
      </c>
      <c r="T238" t="s">
        <v>654</v>
      </c>
      <c r="U238" t="s">
        <v>3</v>
      </c>
      <c r="V238">
        <v>5</v>
      </c>
      <c r="W238">
        <v>1</v>
      </c>
    </row>
    <row r="239" spans="2:23" x14ac:dyDescent="0.3">
      <c r="B239" s="101" t="s">
        <v>1154</v>
      </c>
      <c r="D239" s="68"/>
      <c r="E239" s="68"/>
      <c r="F239" s="68"/>
      <c r="G239" s="68"/>
      <c r="H239" s="68"/>
      <c r="I239" s="68"/>
      <c r="J239" s="68"/>
      <c r="K239" s="68"/>
      <c r="L239" s="68"/>
      <c r="M239" s="68"/>
      <c r="N239" s="68"/>
      <c r="O239" s="68"/>
      <c r="P239" s="68"/>
      <c r="Q239" s="103">
        <v>619.20000000000005</v>
      </c>
      <c r="R239">
        <v>14</v>
      </c>
      <c r="S239" t="s">
        <v>654</v>
      </c>
      <c r="T239" t="s">
        <v>654</v>
      </c>
    </row>
    <row r="240" spans="2:23" outlineLevel="1" x14ac:dyDescent="0.3">
      <c r="B240" t="s">
        <v>684</v>
      </c>
      <c r="C240" t="s">
        <v>1014</v>
      </c>
      <c r="D240" s="68"/>
      <c r="E240" s="68">
        <v>1684.8</v>
      </c>
      <c r="F240" s="68">
        <v>1684.8</v>
      </c>
      <c r="G240" s="68">
        <v>1684.8</v>
      </c>
      <c r="H240" s="68">
        <v>1684.8</v>
      </c>
      <c r="I240" s="68"/>
      <c r="J240" s="68"/>
      <c r="K240" s="68"/>
      <c r="L240" s="68"/>
      <c r="M240" s="68"/>
      <c r="N240" s="68"/>
      <c r="O240" s="68"/>
      <c r="P240" s="68"/>
      <c r="Q240" s="67">
        <f>SUM($C240:P240)</f>
        <v>6739.2</v>
      </c>
      <c r="R240">
        <v>14</v>
      </c>
      <c r="S240" t="s">
        <v>654</v>
      </c>
      <c r="T240" t="s">
        <v>654</v>
      </c>
      <c r="U240" t="s">
        <v>3</v>
      </c>
      <c r="V240">
        <v>5</v>
      </c>
      <c r="W240">
        <v>1</v>
      </c>
    </row>
    <row r="241" spans="2:23" outlineLevel="1" x14ac:dyDescent="0.3">
      <c r="B241" t="s">
        <v>994</v>
      </c>
      <c r="C241" t="s">
        <v>1232</v>
      </c>
      <c r="D241" s="68"/>
      <c r="E241" s="68"/>
      <c r="F241" s="68"/>
      <c r="G241" s="68">
        <v>326.25</v>
      </c>
      <c r="H241" s="68">
        <v>326.25</v>
      </c>
      <c r="I241" s="68"/>
      <c r="J241" s="68"/>
      <c r="K241" s="68"/>
      <c r="L241" s="68"/>
      <c r="M241" s="68"/>
      <c r="N241" s="68"/>
      <c r="O241" s="68"/>
      <c r="P241" s="68"/>
      <c r="Q241" s="67">
        <f>SUM($C241:P241)</f>
        <v>652.5</v>
      </c>
      <c r="R241">
        <v>14</v>
      </c>
      <c r="S241" t="s">
        <v>654</v>
      </c>
      <c r="T241" t="s">
        <v>654</v>
      </c>
      <c r="U241" t="s">
        <v>3</v>
      </c>
      <c r="V241">
        <v>5</v>
      </c>
      <c r="W241">
        <v>1</v>
      </c>
    </row>
    <row r="242" spans="2:23" outlineLevel="1" x14ac:dyDescent="0.3">
      <c r="B242" t="s">
        <v>1020</v>
      </c>
      <c r="C242" t="s">
        <v>1234</v>
      </c>
      <c r="D242" s="68"/>
      <c r="E242" s="68">
        <v>134.78</v>
      </c>
      <c r="F242" s="68">
        <v>134.78</v>
      </c>
      <c r="G242" s="68">
        <v>134.78</v>
      </c>
      <c r="H242" s="68">
        <v>134.78</v>
      </c>
      <c r="I242" s="68"/>
      <c r="J242" s="68"/>
      <c r="K242" s="68"/>
      <c r="L242" s="68"/>
      <c r="M242" s="68"/>
      <c r="N242" s="68"/>
      <c r="O242" s="68"/>
      <c r="P242" s="68"/>
      <c r="Q242" s="67">
        <f>SUM($C242:P242)</f>
        <v>539.12</v>
      </c>
      <c r="R242">
        <v>14</v>
      </c>
      <c r="S242" t="s">
        <v>654</v>
      </c>
      <c r="T242" t="s">
        <v>654</v>
      </c>
      <c r="U242" t="s">
        <v>3</v>
      </c>
      <c r="V242">
        <v>5</v>
      </c>
      <c r="W242">
        <v>1</v>
      </c>
    </row>
    <row r="243" spans="2:23" outlineLevel="1" x14ac:dyDescent="0.3">
      <c r="B243" t="s">
        <v>1235</v>
      </c>
      <c r="C243" t="s">
        <v>1236</v>
      </c>
      <c r="D243" s="68"/>
      <c r="E243" s="68">
        <v>25.27</v>
      </c>
      <c r="F243" s="68"/>
      <c r="G243" s="68"/>
      <c r="H243" s="68"/>
      <c r="I243" s="68"/>
      <c r="J243" s="68"/>
      <c r="K243" s="68"/>
      <c r="L243" s="68"/>
      <c r="M243" s="68"/>
      <c r="N243" s="68"/>
      <c r="O243" s="68"/>
      <c r="P243" s="68"/>
      <c r="Q243" s="67">
        <f>SUM($C243:P243)</f>
        <v>25.27</v>
      </c>
      <c r="R243">
        <v>14</v>
      </c>
      <c r="S243" t="s">
        <v>654</v>
      </c>
      <c r="T243" t="s">
        <v>654</v>
      </c>
      <c r="U243" t="s">
        <v>3</v>
      </c>
      <c r="V243">
        <v>5</v>
      </c>
      <c r="W243">
        <v>1</v>
      </c>
    </row>
    <row r="244" spans="2:23" outlineLevel="1" x14ac:dyDescent="0.3">
      <c r="B244" t="s">
        <v>1050</v>
      </c>
      <c r="C244" t="s">
        <v>1236</v>
      </c>
      <c r="D244" s="68"/>
      <c r="E244" s="68"/>
      <c r="F244" s="68">
        <v>25.27</v>
      </c>
      <c r="G244" s="68">
        <v>25.27</v>
      </c>
      <c r="H244" s="68">
        <v>25.27</v>
      </c>
      <c r="I244" s="68"/>
      <c r="J244" s="68"/>
      <c r="K244" s="68"/>
      <c r="L244" s="68"/>
      <c r="M244" s="68"/>
      <c r="N244" s="68"/>
      <c r="O244" s="68"/>
      <c r="P244" s="68"/>
      <c r="Q244" s="67">
        <f>SUM($C244:P244)</f>
        <v>75.81</v>
      </c>
      <c r="R244">
        <v>14</v>
      </c>
      <c r="S244" t="s">
        <v>654</v>
      </c>
      <c r="T244" t="s">
        <v>654</v>
      </c>
      <c r="U244" t="s">
        <v>3</v>
      </c>
      <c r="V244">
        <v>5</v>
      </c>
      <c r="W244">
        <v>1</v>
      </c>
    </row>
    <row r="245" spans="2:23" outlineLevel="1" x14ac:dyDescent="0.3">
      <c r="B245" t="s">
        <v>996</v>
      </c>
      <c r="C245" t="s">
        <v>1237</v>
      </c>
      <c r="D245" s="68"/>
      <c r="E245" s="68">
        <v>126.87</v>
      </c>
      <c r="F245" s="68">
        <v>126.87</v>
      </c>
      <c r="G245" s="68">
        <v>123.06</v>
      </c>
      <c r="H245" s="68">
        <v>171.07</v>
      </c>
      <c r="I245" s="68"/>
      <c r="J245" s="68"/>
      <c r="K245" s="68"/>
      <c r="L245" s="68"/>
      <c r="M245" s="68"/>
      <c r="N245" s="68"/>
      <c r="O245" s="68"/>
      <c r="P245" s="68"/>
      <c r="Q245" s="67">
        <f>SUM($C245:P245)</f>
        <v>547.87</v>
      </c>
      <c r="R245">
        <v>14</v>
      </c>
      <c r="S245" t="s">
        <v>654</v>
      </c>
      <c r="T245" t="s">
        <v>654</v>
      </c>
      <c r="U245" t="s">
        <v>3</v>
      </c>
      <c r="V245">
        <v>5</v>
      </c>
      <c r="W245">
        <v>1</v>
      </c>
    </row>
    <row r="246" spans="2:23" outlineLevel="1" x14ac:dyDescent="0.3">
      <c r="B246" t="s">
        <v>997</v>
      </c>
      <c r="C246" t="s">
        <v>1238</v>
      </c>
      <c r="D246" s="68"/>
      <c r="E246" s="68">
        <v>9.1</v>
      </c>
      <c r="F246" s="68">
        <v>9.1</v>
      </c>
      <c r="G246" s="68">
        <v>8.82</v>
      </c>
      <c r="H246" s="68">
        <v>12.27</v>
      </c>
      <c r="I246" s="68"/>
      <c r="J246" s="68"/>
      <c r="K246" s="68"/>
      <c r="L246" s="68"/>
      <c r="M246" s="68"/>
      <c r="N246" s="68"/>
      <c r="O246" s="68"/>
      <c r="P246" s="68"/>
      <c r="Q246" s="67">
        <f>SUM($C246:P246)</f>
        <v>39.29</v>
      </c>
      <c r="R246">
        <v>14</v>
      </c>
      <c r="S246" t="s">
        <v>654</v>
      </c>
      <c r="T246" t="s">
        <v>654</v>
      </c>
      <c r="U246" t="s">
        <v>3</v>
      </c>
      <c r="V246">
        <v>5</v>
      </c>
      <c r="W246">
        <v>1</v>
      </c>
    </row>
    <row r="247" spans="2:23" outlineLevel="1" x14ac:dyDescent="0.3">
      <c r="B247" t="s">
        <v>999</v>
      </c>
      <c r="C247" t="s">
        <v>1239</v>
      </c>
      <c r="D247" s="68"/>
      <c r="E247" s="68">
        <v>129.72999999999999</v>
      </c>
      <c r="F247" s="68">
        <v>129.72999999999999</v>
      </c>
      <c r="G247" s="68">
        <v>125.83</v>
      </c>
      <c r="H247" s="68">
        <v>174.93</v>
      </c>
      <c r="I247" s="68"/>
      <c r="J247" s="68"/>
      <c r="K247" s="68"/>
      <c r="L247" s="68"/>
      <c r="M247" s="68"/>
      <c r="N247" s="68"/>
      <c r="O247" s="68"/>
      <c r="P247" s="68"/>
      <c r="Q247" s="67">
        <f>SUM($C247:P247)</f>
        <v>560.22</v>
      </c>
      <c r="R247">
        <v>14</v>
      </c>
      <c r="S247" t="s">
        <v>654</v>
      </c>
      <c r="T247" t="s">
        <v>654</v>
      </c>
      <c r="U247" t="s">
        <v>3</v>
      </c>
      <c r="V247">
        <v>5</v>
      </c>
      <c r="W247">
        <v>1</v>
      </c>
    </row>
    <row r="248" spans="2:23" outlineLevel="1" x14ac:dyDescent="0.3">
      <c r="B248" t="s">
        <v>1000</v>
      </c>
      <c r="C248" t="s">
        <v>1240</v>
      </c>
      <c r="D248" s="68"/>
      <c r="E248" s="68">
        <v>6.23</v>
      </c>
      <c r="F248" s="68">
        <v>6.23</v>
      </c>
      <c r="G248" s="68">
        <v>6.05</v>
      </c>
      <c r="H248" s="68">
        <v>8.41</v>
      </c>
      <c r="I248" s="68"/>
      <c r="J248" s="68"/>
      <c r="K248" s="68"/>
      <c r="L248" s="68"/>
      <c r="M248" s="68"/>
      <c r="N248" s="68"/>
      <c r="O248" s="68"/>
      <c r="P248" s="68"/>
      <c r="Q248" s="67">
        <f>SUM($C248:P248)</f>
        <v>26.92</v>
      </c>
      <c r="R248">
        <v>14</v>
      </c>
      <c r="S248" t="s">
        <v>654</v>
      </c>
      <c r="T248" t="s">
        <v>654</v>
      </c>
      <c r="U248" t="s">
        <v>3</v>
      </c>
      <c r="V248">
        <v>5</v>
      </c>
      <c r="W248">
        <v>1</v>
      </c>
    </row>
    <row r="249" spans="2:23" outlineLevel="1" x14ac:dyDescent="0.3">
      <c r="B249" t="s">
        <v>1241</v>
      </c>
      <c r="C249" t="s">
        <v>1242</v>
      </c>
      <c r="D249" s="68"/>
      <c r="E249" s="68">
        <v>117.94</v>
      </c>
      <c r="F249" s="68">
        <v>117.94</v>
      </c>
      <c r="G249" s="68">
        <v>114.39</v>
      </c>
      <c r="H249" s="68">
        <v>159.03</v>
      </c>
      <c r="I249" s="68"/>
      <c r="J249" s="68"/>
      <c r="K249" s="68"/>
      <c r="L249" s="68"/>
      <c r="M249" s="68"/>
      <c r="N249" s="68"/>
      <c r="O249" s="68"/>
      <c r="P249" s="68"/>
      <c r="Q249" s="67">
        <f>SUM($C249:P249)</f>
        <v>509.29999999999995</v>
      </c>
      <c r="R249">
        <v>14</v>
      </c>
      <c r="S249" t="s">
        <v>654</v>
      </c>
      <c r="T249" t="s">
        <v>654</v>
      </c>
      <c r="U249" t="s">
        <v>3</v>
      </c>
      <c r="V249">
        <v>5</v>
      </c>
      <c r="W249">
        <v>1</v>
      </c>
    </row>
    <row r="250" spans="2:23" x14ac:dyDescent="0.3">
      <c r="B250" s="101" t="s">
        <v>1155</v>
      </c>
      <c r="C250" s="1" t="s">
        <v>1093</v>
      </c>
      <c r="D250" s="67">
        <f t="shared" ref="D250:Q250" si="34">SUM(D240:D249)</f>
        <v>0</v>
      </c>
      <c r="E250" s="67">
        <f t="shared" si="34"/>
        <v>2234.7199999999998</v>
      </c>
      <c r="F250" s="67">
        <f t="shared" si="34"/>
        <v>2234.7199999999998</v>
      </c>
      <c r="G250" s="67">
        <f t="shared" si="34"/>
        <v>2549.25</v>
      </c>
      <c r="H250" s="67">
        <f t="shared" si="34"/>
        <v>2696.81</v>
      </c>
      <c r="I250" s="67">
        <f t="shared" si="34"/>
        <v>0</v>
      </c>
      <c r="J250" s="67">
        <f t="shared" si="34"/>
        <v>0</v>
      </c>
      <c r="K250" s="67">
        <f t="shared" si="34"/>
        <v>0</v>
      </c>
      <c r="L250" s="67">
        <f t="shared" si="34"/>
        <v>0</v>
      </c>
      <c r="M250" s="67">
        <f t="shared" si="34"/>
        <v>0</v>
      </c>
      <c r="N250" s="67">
        <f t="shared" si="34"/>
        <v>0</v>
      </c>
      <c r="O250" s="67">
        <f t="shared" si="34"/>
        <v>0</v>
      </c>
      <c r="P250" s="67">
        <f t="shared" si="34"/>
        <v>0</v>
      </c>
      <c r="Q250" s="67">
        <f t="shared" si="34"/>
        <v>9715.5</v>
      </c>
    </row>
    <row r="252" spans="2:23" x14ac:dyDescent="0.3">
      <c r="B252" s="1" t="s">
        <v>1157</v>
      </c>
      <c r="C252" s="57" t="s">
        <v>1686</v>
      </c>
      <c r="D252" s="57" t="s">
        <v>1096</v>
      </c>
      <c r="E252" s="57" t="s">
        <v>1097</v>
      </c>
      <c r="F252" s="57" t="s">
        <v>1098</v>
      </c>
      <c r="G252" s="57" t="s">
        <v>1099</v>
      </c>
      <c r="H252" s="57" t="s">
        <v>1100</v>
      </c>
      <c r="I252" s="57" t="s">
        <v>1101</v>
      </c>
      <c r="J252" s="57" t="s">
        <v>1102</v>
      </c>
      <c r="K252" s="57" t="s">
        <v>1103</v>
      </c>
      <c r="L252" s="57" t="s">
        <v>1104</v>
      </c>
      <c r="M252" s="57" t="s">
        <v>1105</v>
      </c>
      <c r="N252" s="57" t="s">
        <v>1106</v>
      </c>
      <c r="O252" s="57" t="s">
        <v>1107</v>
      </c>
      <c r="P252" s="57" t="s">
        <v>1108</v>
      </c>
      <c r="Q252" s="57" t="s">
        <v>218</v>
      </c>
      <c r="R252" t="s">
        <v>7</v>
      </c>
      <c r="S252" t="s">
        <v>637</v>
      </c>
      <c r="T252" t="s">
        <v>795</v>
      </c>
      <c r="U252" t="s">
        <v>220</v>
      </c>
      <c r="V252" t="s">
        <v>29</v>
      </c>
      <c r="W252" t="s">
        <v>1688</v>
      </c>
    </row>
    <row r="253" spans="2:23" x14ac:dyDescent="0.3">
      <c r="B253" t="s">
        <v>1026</v>
      </c>
      <c r="C253" t="s">
        <v>892</v>
      </c>
      <c r="D253" s="68"/>
      <c r="E253" s="68">
        <v>30</v>
      </c>
      <c r="F253" s="68">
        <v>69</v>
      </c>
      <c r="G253" s="68">
        <v>66</v>
      </c>
      <c r="H253" s="68">
        <v>63</v>
      </c>
      <c r="I253" s="68">
        <v>66</v>
      </c>
      <c r="J253" s="129">
        <f t="shared" ref="J253:O254" si="35">$I253</f>
        <v>66</v>
      </c>
      <c r="K253" s="129">
        <f t="shared" si="35"/>
        <v>66</v>
      </c>
      <c r="L253" s="129">
        <f t="shared" si="35"/>
        <v>66</v>
      </c>
      <c r="M253" s="129">
        <f t="shared" si="35"/>
        <v>66</v>
      </c>
      <c r="N253" s="129">
        <f t="shared" si="35"/>
        <v>66</v>
      </c>
      <c r="O253" s="129">
        <f t="shared" si="35"/>
        <v>66</v>
      </c>
      <c r="P253" s="68"/>
      <c r="Q253" s="67">
        <f>SUM($C253:P253)</f>
        <v>690</v>
      </c>
      <c r="R253">
        <v>15</v>
      </c>
      <c r="S253" t="s">
        <v>646</v>
      </c>
      <c r="T253" t="s">
        <v>646</v>
      </c>
      <c r="U253" t="s">
        <v>3</v>
      </c>
      <c r="W253">
        <v>1</v>
      </c>
    </row>
    <row r="254" spans="2:23" x14ac:dyDescent="0.3">
      <c r="B254" t="s">
        <v>1027</v>
      </c>
      <c r="C254" t="s">
        <v>892</v>
      </c>
      <c r="D254" s="68"/>
      <c r="E254" s="68">
        <v>33</v>
      </c>
      <c r="F254" s="68">
        <v>65</v>
      </c>
      <c r="G254" s="68">
        <v>65</v>
      </c>
      <c r="H254" s="68">
        <v>65</v>
      </c>
      <c r="I254" s="68">
        <v>65</v>
      </c>
      <c r="J254" s="129">
        <f t="shared" si="35"/>
        <v>65</v>
      </c>
      <c r="K254" s="129">
        <f t="shared" si="35"/>
        <v>65</v>
      </c>
      <c r="L254" s="129">
        <f t="shared" si="35"/>
        <v>65</v>
      </c>
      <c r="M254" s="129">
        <f t="shared" si="35"/>
        <v>65</v>
      </c>
      <c r="N254" s="129">
        <f t="shared" si="35"/>
        <v>65</v>
      </c>
      <c r="O254" s="129">
        <f t="shared" si="35"/>
        <v>65</v>
      </c>
      <c r="P254" s="68"/>
      <c r="Q254" s="67">
        <f>SUM($C254:P254)</f>
        <v>683</v>
      </c>
      <c r="R254">
        <v>15</v>
      </c>
      <c r="S254" t="s">
        <v>646</v>
      </c>
      <c r="T254" t="s">
        <v>646</v>
      </c>
      <c r="U254" t="s">
        <v>3</v>
      </c>
      <c r="W254">
        <v>1</v>
      </c>
    </row>
    <row r="255" spans="2:23" x14ac:dyDescent="0.3">
      <c r="B255" s="101" t="s">
        <v>1158</v>
      </c>
      <c r="D255" s="68"/>
      <c r="E255" s="68"/>
      <c r="F255" s="68"/>
      <c r="G255" s="68"/>
      <c r="H255" s="68"/>
      <c r="I255" s="68"/>
      <c r="J255" s="68"/>
      <c r="K255" s="68"/>
      <c r="L255" s="68"/>
      <c r="M255" s="68"/>
      <c r="N255" s="68"/>
      <c r="O255" s="68"/>
      <c r="P255" s="68"/>
      <c r="Q255" s="103">
        <v>690</v>
      </c>
      <c r="R255">
        <v>15</v>
      </c>
      <c r="S255" t="s">
        <v>646</v>
      </c>
      <c r="T255" t="s">
        <v>646</v>
      </c>
    </row>
    <row r="256" spans="2:23" outlineLevel="1" x14ac:dyDescent="0.3">
      <c r="B256" t="s">
        <v>684</v>
      </c>
      <c r="C256" t="s">
        <v>1014</v>
      </c>
      <c r="D256" s="68"/>
      <c r="E256" s="68">
        <v>351.03</v>
      </c>
      <c r="F256" s="68">
        <v>702.06</v>
      </c>
      <c r="G256" s="68">
        <v>702.06</v>
      </c>
      <c r="H256" s="68">
        <v>702.06</v>
      </c>
      <c r="I256" s="68">
        <v>702.06</v>
      </c>
      <c r="J256" s="129">
        <f t="shared" ref="J256:O267" si="36">$I256*1.02</f>
        <v>716.10119999999995</v>
      </c>
      <c r="K256" s="129">
        <f t="shared" si="36"/>
        <v>716.10119999999995</v>
      </c>
      <c r="L256" s="129">
        <f t="shared" si="36"/>
        <v>716.10119999999995</v>
      </c>
      <c r="M256" s="129">
        <f t="shared" si="36"/>
        <v>716.10119999999995</v>
      </c>
      <c r="N256" s="129">
        <f t="shared" si="36"/>
        <v>716.10119999999995</v>
      </c>
      <c r="O256" s="129">
        <f t="shared" si="36"/>
        <v>716.10119999999995</v>
      </c>
      <c r="P256" s="68"/>
      <c r="Q256" s="67">
        <f>SUM($C256:P256)</f>
        <v>7455.8771999999999</v>
      </c>
      <c r="R256">
        <v>15</v>
      </c>
      <c r="S256" t="s">
        <v>646</v>
      </c>
      <c r="T256" t="s">
        <v>646</v>
      </c>
      <c r="U256" t="s">
        <v>3</v>
      </c>
      <c r="W256">
        <v>1</v>
      </c>
    </row>
    <row r="257" spans="2:23" outlineLevel="1" x14ac:dyDescent="0.3">
      <c r="B257" t="s">
        <v>1015</v>
      </c>
      <c r="C257" t="s">
        <v>1016</v>
      </c>
      <c r="D257" s="68"/>
      <c r="E257" s="68"/>
      <c r="F257" s="68">
        <v>55</v>
      </c>
      <c r="G257" s="68"/>
      <c r="H257" s="68"/>
      <c r="I257" s="68"/>
      <c r="J257" s="129"/>
      <c r="K257" s="129"/>
      <c r="L257" s="129"/>
      <c r="M257" s="129"/>
      <c r="N257" s="129"/>
      <c r="O257" s="129"/>
      <c r="P257" s="68"/>
      <c r="Q257" s="67">
        <f>SUM($C257:P257)</f>
        <v>55</v>
      </c>
      <c r="R257">
        <v>15</v>
      </c>
      <c r="S257" t="s">
        <v>646</v>
      </c>
      <c r="T257" t="s">
        <v>646</v>
      </c>
      <c r="U257" t="s">
        <v>3</v>
      </c>
      <c r="W257">
        <v>1</v>
      </c>
    </row>
    <row r="258" spans="2:23" outlineLevel="1" x14ac:dyDescent="0.3">
      <c r="B258" t="s">
        <v>994</v>
      </c>
      <c r="C258" t="s">
        <v>1232</v>
      </c>
      <c r="D258" s="68"/>
      <c r="E258" s="68"/>
      <c r="F258" s="68"/>
      <c r="G258" s="68">
        <v>135.94</v>
      </c>
      <c r="H258" s="68">
        <v>135.94</v>
      </c>
      <c r="I258" s="68">
        <v>135.94</v>
      </c>
      <c r="J258" s="129">
        <f t="shared" si="36"/>
        <v>138.65880000000001</v>
      </c>
      <c r="K258" s="129">
        <f t="shared" si="36"/>
        <v>138.65880000000001</v>
      </c>
      <c r="L258" s="129">
        <f t="shared" si="36"/>
        <v>138.65880000000001</v>
      </c>
      <c r="M258" s="129">
        <f t="shared" si="36"/>
        <v>138.65880000000001</v>
      </c>
      <c r="N258" s="129">
        <f t="shared" si="36"/>
        <v>138.65880000000001</v>
      </c>
      <c r="O258" s="129">
        <f t="shared" si="36"/>
        <v>138.65880000000001</v>
      </c>
      <c r="P258" s="68"/>
      <c r="Q258" s="67">
        <f>SUM($C258:P258)</f>
        <v>1239.7728</v>
      </c>
      <c r="R258">
        <v>15</v>
      </c>
      <c r="S258" t="s">
        <v>646</v>
      </c>
      <c r="T258" t="s">
        <v>646</v>
      </c>
      <c r="U258" t="s">
        <v>3</v>
      </c>
      <c r="W258">
        <v>1</v>
      </c>
    </row>
    <row r="259" spans="2:23" outlineLevel="1" x14ac:dyDescent="0.3">
      <c r="B259" t="s">
        <v>1020</v>
      </c>
      <c r="C259" t="s">
        <v>1234</v>
      </c>
      <c r="D259" s="68"/>
      <c r="E259" s="68">
        <v>28.08</v>
      </c>
      <c r="F259" s="68">
        <v>56.16</v>
      </c>
      <c r="G259" s="68">
        <v>56.16</v>
      </c>
      <c r="H259" s="68">
        <v>56.16</v>
      </c>
      <c r="I259" s="68">
        <v>56.16</v>
      </c>
      <c r="J259" s="129">
        <f t="shared" si="36"/>
        <v>57.283200000000001</v>
      </c>
      <c r="K259" s="129">
        <f t="shared" si="36"/>
        <v>57.283200000000001</v>
      </c>
      <c r="L259" s="129">
        <f t="shared" si="36"/>
        <v>57.283200000000001</v>
      </c>
      <c r="M259" s="129">
        <f t="shared" si="36"/>
        <v>57.283200000000001</v>
      </c>
      <c r="N259" s="129">
        <f t="shared" si="36"/>
        <v>57.283200000000001</v>
      </c>
      <c r="O259" s="129">
        <f t="shared" si="36"/>
        <v>57.283200000000001</v>
      </c>
      <c r="P259" s="68"/>
      <c r="Q259" s="67">
        <f>SUM($C259:P259)</f>
        <v>596.41920000000005</v>
      </c>
      <c r="R259">
        <v>15</v>
      </c>
      <c r="S259" t="s">
        <v>646</v>
      </c>
      <c r="T259" t="s">
        <v>646</v>
      </c>
      <c r="U259" t="s">
        <v>3</v>
      </c>
      <c r="W259">
        <v>1</v>
      </c>
    </row>
    <row r="260" spans="2:23" outlineLevel="1" x14ac:dyDescent="0.3">
      <c r="B260" t="s">
        <v>1235</v>
      </c>
      <c r="C260" t="s">
        <v>1236</v>
      </c>
      <c r="D260" s="68"/>
      <c r="E260" s="68">
        <v>5.27</v>
      </c>
      <c r="F260" s="68"/>
      <c r="G260" s="68"/>
      <c r="H260" s="68"/>
      <c r="I260" s="68"/>
      <c r="J260" s="129">
        <f t="shared" si="36"/>
        <v>0</v>
      </c>
      <c r="K260" s="129">
        <f t="shared" si="36"/>
        <v>0</v>
      </c>
      <c r="L260" s="129">
        <f t="shared" si="36"/>
        <v>0</v>
      </c>
      <c r="M260" s="129">
        <f t="shared" si="36"/>
        <v>0</v>
      </c>
      <c r="N260" s="129">
        <f t="shared" si="36"/>
        <v>0</v>
      </c>
      <c r="O260" s="129">
        <f t="shared" si="36"/>
        <v>0</v>
      </c>
      <c r="P260" s="68"/>
      <c r="Q260" s="67">
        <f>SUM($C260:P260)</f>
        <v>5.27</v>
      </c>
      <c r="R260">
        <v>15</v>
      </c>
      <c r="S260" t="s">
        <v>646</v>
      </c>
      <c r="T260" t="s">
        <v>646</v>
      </c>
      <c r="U260" t="s">
        <v>3</v>
      </c>
      <c r="W260">
        <v>1</v>
      </c>
    </row>
    <row r="261" spans="2:23" outlineLevel="1" x14ac:dyDescent="0.3">
      <c r="B261" t="s">
        <v>1050</v>
      </c>
      <c r="C261" t="s">
        <v>1236</v>
      </c>
      <c r="D261" s="68"/>
      <c r="E261" s="68"/>
      <c r="F261" s="68">
        <v>10.53</v>
      </c>
      <c r="G261" s="68">
        <v>10.53</v>
      </c>
      <c r="H261" s="68">
        <v>10.53</v>
      </c>
      <c r="I261" s="68">
        <v>10.53</v>
      </c>
      <c r="J261" s="129">
        <f t="shared" si="36"/>
        <v>10.740599999999999</v>
      </c>
      <c r="K261" s="129">
        <f t="shared" si="36"/>
        <v>10.740599999999999</v>
      </c>
      <c r="L261" s="129">
        <f t="shared" si="36"/>
        <v>10.740599999999999</v>
      </c>
      <c r="M261" s="129">
        <f t="shared" si="36"/>
        <v>10.740599999999999</v>
      </c>
      <c r="N261" s="129">
        <f t="shared" si="36"/>
        <v>10.740599999999999</v>
      </c>
      <c r="O261" s="129">
        <f t="shared" si="36"/>
        <v>10.740599999999999</v>
      </c>
      <c r="P261" s="68"/>
      <c r="Q261" s="67">
        <f>SUM($C261:P261)</f>
        <v>106.56359999999999</v>
      </c>
      <c r="R261">
        <v>15</v>
      </c>
      <c r="S261" t="s">
        <v>646</v>
      </c>
      <c r="T261" t="s">
        <v>646</v>
      </c>
      <c r="U261" t="s">
        <v>3</v>
      </c>
      <c r="W261">
        <v>1</v>
      </c>
    </row>
    <row r="262" spans="2:23" outlineLevel="1" x14ac:dyDescent="0.3">
      <c r="B262" t="s">
        <v>996</v>
      </c>
      <c r="C262" t="s">
        <v>1237</v>
      </c>
      <c r="D262" s="68"/>
      <c r="E262" s="68">
        <v>26.43</v>
      </c>
      <c r="F262" s="68">
        <v>57.01</v>
      </c>
      <c r="G262" s="68">
        <v>51.28</v>
      </c>
      <c r="H262" s="68">
        <v>66.02</v>
      </c>
      <c r="I262" s="68">
        <v>51.28</v>
      </c>
      <c r="J262" s="129">
        <f t="shared" si="36"/>
        <v>52.305600000000005</v>
      </c>
      <c r="K262" s="129">
        <f t="shared" si="36"/>
        <v>52.305600000000005</v>
      </c>
      <c r="L262" s="129">
        <f t="shared" si="36"/>
        <v>52.305600000000005</v>
      </c>
      <c r="M262" s="129">
        <f t="shared" si="36"/>
        <v>52.305600000000005</v>
      </c>
      <c r="N262" s="129">
        <f t="shared" si="36"/>
        <v>52.305600000000005</v>
      </c>
      <c r="O262" s="129">
        <f t="shared" si="36"/>
        <v>52.305600000000005</v>
      </c>
      <c r="P262" s="68"/>
      <c r="Q262" s="67">
        <f>SUM($C262:P262)</f>
        <v>565.85360000000014</v>
      </c>
      <c r="R262">
        <v>15</v>
      </c>
      <c r="S262" t="s">
        <v>646</v>
      </c>
      <c r="T262" t="s">
        <v>646</v>
      </c>
      <c r="U262" t="s">
        <v>3</v>
      </c>
      <c r="W262">
        <v>1</v>
      </c>
    </row>
    <row r="263" spans="2:23" outlineLevel="1" x14ac:dyDescent="0.3">
      <c r="B263" t="s">
        <v>997</v>
      </c>
      <c r="C263" t="s">
        <v>1238</v>
      </c>
      <c r="D263" s="68"/>
      <c r="E263" s="68">
        <v>1.9</v>
      </c>
      <c r="F263" s="68">
        <v>4.09</v>
      </c>
      <c r="G263" s="68">
        <v>3.68</v>
      </c>
      <c r="H263" s="68">
        <v>4.7300000000000004</v>
      </c>
      <c r="I263" s="68">
        <v>3.68</v>
      </c>
      <c r="J263" s="129">
        <f t="shared" si="36"/>
        <v>3.7536</v>
      </c>
      <c r="K263" s="129">
        <f t="shared" si="36"/>
        <v>3.7536</v>
      </c>
      <c r="L263" s="129">
        <f t="shared" si="36"/>
        <v>3.7536</v>
      </c>
      <c r="M263" s="129">
        <f t="shared" si="36"/>
        <v>3.7536</v>
      </c>
      <c r="N263" s="129">
        <f t="shared" si="36"/>
        <v>3.7536</v>
      </c>
      <c r="O263" s="129">
        <f t="shared" si="36"/>
        <v>3.7536</v>
      </c>
      <c r="P263" s="68"/>
      <c r="Q263" s="67">
        <f>SUM($C263:P263)</f>
        <v>40.601599999999998</v>
      </c>
      <c r="R263">
        <v>15</v>
      </c>
      <c r="S263" t="s">
        <v>646</v>
      </c>
      <c r="T263" t="s">
        <v>646</v>
      </c>
      <c r="U263" t="s">
        <v>3</v>
      </c>
      <c r="W263">
        <v>1</v>
      </c>
    </row>
    <row r="264" spans="2:23" outlineLevel="1" x14ac:dyDescent="0.3">
      <c r="B264" t="s">
        <v>999</v>
      </c>
      <c r="C264" t="s">
        <v>1239</v>
      </c>
      <c r="D264" s="68"/>
      <c r="E264" s="68">
        <v>27.03</v>
      </c>
      <c r="F264" s="68">
        <v>58.29</v>
      </c>
      <c r="G264" s="68">
        <v>52.43</v>
      </c>
      <c r="H264" s="68">
        <v>67.510000000000005</v>
      </c>
      <c r="I264" s="68">
        <v>52.43</v>
      </c>
      <c r="J264" s="129">
        <f t="shared" si="36"/>
        <v>53.4786</v>
      </c>
      <c r="K264" s="129">
        <f t="shared" si="36"/>
        <v>53.4786</v>
      </c>
      <c r="L264" s="129">
        <f t="shared" si="36"/>
        <v>53.4786</v>
      </c>
      <c r="M264" s="129">
        <f t="shared" si="36"/>
        <v>53.4786</v>
      </c>
      <c r="N264" s="129">
        <f t="shared" si="36"/>
        <v>53.4786</v>
      </c>
      <c r="O264" s="129">
        <f t="shared" si="36"/>
        <v>53.4786</v>
      </c>
      <c r="P264" s="68"/>
      <c r="Q264" s="67">
        <f>SUM($C264:P264)</f>
        <v>578.56160000000011</v>
      </c>
      <c r="R264">
        <v>15</v>
      </c>
      <c r="S264" t="s">
        <v>646</v>
      </c>
      <c r="T264" t="s">
        <v>646</v>
      </c>
      <c r="U264" t="s">
        <v>3</v>
      </c>
      <c r="W264">
        <v>1</v>
      </c>
    </row>
    <row r="265" spans="2:23" outlineLevel="1" x14ac:dyDescent="0.3">
      <c r="B265" t="s">
        <v>1000</v>
      </c>
      <c r="C265" t="s">
        <v>1240</v>
      </c>
      <c r="D265" s="68"/>
      <c r="E265" s="68">
        <v>1.3</v>
      </c>
      <c r="F265" s="68">
        <v>2.8</v>
      </c>
      <c r="G265" s="68">
        <v>2.52</v>
      </c>
      <c r="H265" s="68">
        <v>3.24</v>
      </c>
      <c r="I265" s="68">
        <v>2.52</v>
      </c>
      <c r="J265" s="129">
        <f t="shared" si="36"/>
        <v>2.5704000000000002</v>
      </c>
      <c r="K265" s="129">
        <f t="shared" si="36"/>
        <v>2.5704000000000002</v>
      </c>
      <c r="L265" s="129">
        <f t="shared" si="36"/>
        <v>2.5704000000000002</v>
      </c>
      <c r="M265" s="129">
        <f t="shared" si="36"/>
        <v>2.5704000000000002</v>
      </c>
      <c r="N265" s="129">
        <f t="shared" si="36"/>
        <v>2.5704000000000002</v>
      </c>
      <c r="O265" s="129">
        <f t="shared" si="36"/>
        <v>2.5704000000000002</v>
      </c>
      <c r="P265" s="68"/>
      <c r="Q265" s="67">
        <f>SUM($C265:P265)</f>
        <v>27.802399999999995</v>
      </c>
      <c r="R265">
        <v>15</v>
      </c>
      <c r="S265" t="s">
        <v>646</v>
      </c>
      <c r="T265" t="s">
        <v>646</v>
      </c>
      <c r="U265" t="s">
        <v>3</v>
      </c>
      <c r="W265">
        <v>1</v>
      </c>
    </row>
    <row r="266" spans="2:23" outlineLevel="1" x14ac:dyDescent="0.3">
      <c r="B266" t="s">
        <v>1241</v>
      </c>
      <c r="C266" t="s">
        <v>1242</v>
      </c>
      <c r="D266" s="68"/>
      <c r="E266" s="68">
        <v>24.57</v>
      </c>
      <c r="F266" s="68">
        <v>52.99</v>
      </c>
      <c r="G266" s="68">
        <v>47.67</v>
      </c>
      <c r="H266" s="68">
        <v>61.37</v>
      </c>
      <c r="I266" s="68">
        <v>47.67</v>
      </c>
      <c r="J266" s="129">
        <f t="shared" si="36"/>
        <v>48.623400000000004</v>
      </c>
      <c r="K266" s="129">
        <f t="shared" si="36"/>
        <v>48.623400000000004</v>
      </c>
      <c r="L266" s="129">
        <f t="shared" si="36"/>
        <v>48.623400000000004</v>
      </c>
      <c r="M266" s="129">
        <f t="shared" si="36"/>
        <v>48.623400000000004</v>
      </c>
      <c r="N266" s="129">
        <f t="shared" si="36"/>
        <v>48.623400000000004</v>
      </c>
      <c r="O266" s="129">
        <f t="shared" si="36"/>
        <v>48.623400000000004</v>
      </c>
      <c r="P266" s="68"/>
      <c r="Q266" s="67">
        <f>SUM($C266:P266)</f>
        <v>526.0104</v>
      </c>
      <c r="R266">
        <v>15</v>
      </c>
      <c r="S266" t="s">
        <v>646</v>
      </c>
      <c r="T266" t="s">
        <v>646</v>
      </c>
      <c r="U266" t="s">
        <v>3</v>
      </c>
      <c r="W266">
        <v>1</v>
      </c>
    </row>
    <row r="267" spans="2:23" x14ac:dyDescent="0.3">
      <c r="B267" s="101" t="s">
        <v>1159</v>
      </c>
      <c r="C267" s="1" t="s">
        <v>1093</v>
      </c>
      <c r="D267" s="67">
        <f t="shared" ref="D267:Q267" si="37">SUM(D256:D266)</f>
        <v>0</v>
      </c>
      <c r="E267" s="67">
        <f t="shared" si="37"/>
        <v>465.6099999999999</v>
      </c>
      <c r="F267" s="67">
        <f t="shared" si="37"/>
        <v>998.92999999999984</v>
      </c>
      <c r="G267" s="67">
        <f t="shared" si="37"/>
        <v>1062.2699999999998</v>
      </c>
      <c r="H267" s="67">
        <f t="shared" si="37"/>
        <v>1107.56</v>
      </c>
      <c r="I267" s="67">
        <f t="shared" si="37"/>
        <v>1062.2699999999998</v>
      </c>
      <c r="J267" s="131">
        <f t="shared" si="36"/>
        <v>1083.5153999999998</v>
      </c>
      <c r="K267" s="131">
        <f t="shared" si="36"/>
        <v>1083.5153999999998</v>
      </c>
      <c r="L267" s="131">
        <f t="shared" si="36"/>
        <v>1083.5153999999998</v>
      </c>
      <c r="M267" s="131">
        <f t="shared" si="36"/>
        <v>1083.5153999999998</v>
      </c>
      <c r="N267" s="131">
        <f t="shared" si="36"/>
        <v>1083.5153999999998</v>
      </c>
      <c r="O267" s="131">
        <f t="shared" si="36"/>
        <v>1083.5153999999998</v>
      </c>
      <c r="P267" s="67">
        <f t="shared" si="37"/>
        <v>0</v>
      </c>
      <c r="Q267" s="67">
        <f t="shared" si="37"/>
        <v>11197.732400000001</v>
      </c>
    </row>
    <row r="269" spans="2:23" x14ac:dyDescent="0.3">
      <c r="B269" s="1" t="s">
        <v>1161</v>
      </c>
      <c r="C269" s="57" t="s">
        <v>1686</v>
      </c>
      <c r="D269" s="57" t="s">
        <v>1096</v>
      </c>
      <c r="E269" s="57" t="s">
        <v>1097</v>
      </c>
      <c r="F269" s="57" t="s">
        <v>1098</v>
      </c>
      <c r="G269" s="57" t="s">
        <v>1099</v>
      </c>
      <c r="H269" s="57" t="s">
        <v>1100</v>
      </c>
      <c r="I269" s="57" t="s">
        <v>1101</v>
      </c>
      <c r="J269" s="57" t="s">
        <v>1102</v>
      </c>
      <c r="K269" s="57" t="s">
        <v>1103</v>
      </c>
      <c r="L269" s="57" t="s">
        <v>1104</v>
      </c>
      <c r="M269" s="57" t="s">
        <v>1105</v>
      </c>
      <c r="N269" s="57" t="s">
        <v>1106</v>
      </c>
      <c r="O269" s="57" t="s">
        <v>1107</v>
      </c>
      <c r="P269" s="57" t="s">
        <v>1108</v>
      </c>
      <c r="Q269" s="57" t="s">
        <v>218</v>
      </c>
      <c r="R269" t="s">
        <v>7</v>
      </c>
      <c r="S269" t="s">
        <v>637</v>
      </c>
      <c r="T269" t="s">
        <v>795</v>
      </c>
      <c r="U269" t="s">
        <v>220</v>
      </c>
      <c r="V269" t="s">
        <v>29</v>
      </c>
      <c r="W269" t="s">
        <v>1688</v>
      </c>
    </row>
    <row r="270" spans="2:23" x14ac:dyDescent="0.3">
      <c r="B270" t="s">
        <v>1026</v>
      </c>
      <c r="C270" t="s">
        <v>892</v>
      </c>
      <c r="D270" s="68"/>
      <c r="E270" s="68"/>
      <c r="F270" s="68">
        <v>165.6</v>
      </c>
      <c r="G270" s="68">
        <v>166.4</v>
      </c>
      <c r="H270" s="68">
        <v>151.19999999999999</v>
      </c>
      <c r="I270" s="68">
        <v>162.4</v>
      </c>
      <c r="J270" s="129">
        <f t="shared" ref="J270:O273" si="38">$I270</f>
        <v>162.4</v>
      </c>
      <c r="K270" s="129">
        <f t="shared" si="38"/>
        <v>162.4</v>
      </c>
      <c r="L270" s="129">
        <f t="shared" si="38"/>
        <v>162.4</v>
      </c>
      <c r="M270" s="129">
        <f t="shared" si="38"/>
        <v>162.4</v>
      </c>
      <c r="N270" s="129">
        <f t="shared" si="38"/>
        <v>162.4</v>
      </c>
      <c r="O270" s="129">
        <f t="shared" si="38"/>
        <v>162.4</v>
      </c>
      <c r="P270" s="68"/>
      <c r="Q270" s="67">
        <f>SUM($C270:P270)</f>
        <v>1620.0000000000002</v>
      </c>
      <c r="R270">
        <v>16</v>
      </c>
      <c r="S270" t="s">
        <v>654</v>
      </c>
      <c r="T270" t="s">
        <v>654</v>
      </c>
      <c r="U270" t="s">
        <v>3</v>
      </c>
      <c r="W270">
        <v>1</v>
      </c>
    </row>
    <row r="271" spans="2:23" x14ac:dyDescent="0.3">
      <c r="B271" t="s">
        <v>1027</v>
      </c>
      <c r="C271" t="s">
        <v>892</v>
      </c>
      <c r="D271" s="68"/>
      <c r="E271" s="68"/>
      <c r="F271" s="68">
        <v>156</v>
      </c>
      <c r="G271" s="68">
        <v>164</v>
      </c>
      <c r="H271" s="68">
        <v>156</v>
      </c>
      <c r="I271" s="68">
        <v>160</v>
      </c>
      <c r="J271" s="129">
        <f t="shared" si="38"/>
        <v>160</v>
      </c>
      <c r="K271" s="129">
        <f t="shared" si="38"/>
        <v>160</v>
      </c>
      <c r="L271" s="129">
        <f t="shared" si="38"/>
        <v>160</v>
      </c>
      <c r="M271" s="129">
        <f t="shared" si="38"/>
        <v>160</v>
      </c>
      <c r="N271" s="129">
        <f t="shared" si="38"/>
        <v>160</v>
      </c>
      <c r="O271" s="129">
        <f t="shared" si="38"/>
        <v>160</v>
      </c>
      <c r="P271" s="68"/>
      <c r="Q271" s="67">
        <f>SUM($C271:P271)</f>
        <v>1596</v>
      </c>
      <c r="R271">
        <v>16</v>
      </c>
      <c r="S271" t="s">
        <v>654</v>
      </c>
      <c r="T271" t="s">
        <v>654</v>
      </c>
      <c r="U271" t="s">
        <v>3</v>
      </c>
      <c r="W271">
        <v>1</v>
      </c>
    </row>
    <row r="272" spans="2:23" x14ac:dyDescent="0.3">
      <c r="B272" t="s">
        <v>1032</v>
      </c>
      <c r="C272" t="s">
        <v>892</v>
      </c>
      <c r="D272" s="68"/>
      <c r="E272" s="68"/>
      <c r="F272" s="68"/>
      <c r="G272" s="68">
        <v>8</v>
      </c>
      <c r="H272" s="68"/>
      <c r="I272" s="68"/>
      <c r="J272" s="129">
        <f t="shared" si="38"/>
        <v>0</v>
      </c>
      <c r="K272" s="129">
        <f t="shared" si="38"/>
        <v>0</v>
      </c>
      <c r="L272" s="129">
        <f t="shared" si="38"/>
        <v>0</v>
      </c>
      <c r="M272" s="129">
        <f t="shared" si="38"/>
        <v>0</v>
      </c>
      <c r="N272" s="129">
        <f t="shared" si="38"/>
        <v>0</v>
      </c>
      <c r="O272" s="129">
        <f t="shared" si="38"/>
        <v>0</v>
      </c>
      <c r="P272" s="68"/>
      <c r="Q272" s="67">
        <f>SUM($C272:P272)</f>
        <v>8</v>
      </c>
      <c r="R272">
        <v>16</v>
      </c>
      <c r="S272" t="s">
        <v>654</v>
      </c>
      <c r="T272" t="s">
        <v>654</v>
      </c>
      <c r="U272" t="s">
        <v>3</v>
      </c>
      <c r="W272">
        <v>1</v>
      </c>
    </row>
    <row r="273" spans="2:23" x14ac:dyDescent="0.3">
      <c r="B273" t="s">
        <v>1028</v>
      </c>
      <c r="C273" t="s">
        <v>892</v>
      </c>
      <c r="D273" s="68"/>
      <c r="E273" s="68"/>
      <c r="F273" s="68"/>
      <c r="G273" s="68"/>
      <c r="H273" s="68"/>
      <c r="I273" s="68">
        <v>4</v>
      </c>
      <c r="J273" s="129">
        <f t="shared" si="38"/>
        <v>4</v>
      </c>
      <c r="K273" s="129">
        <f t="shared" si="38"/>
        <v>4</v>
      </c>
      <c r="L273" s="129">
        <f t="shared" si="38"/>
        <v>4</v>
      </c>
      <c r="M273" s="129">
        <f t="shared" si="38"/>
        <v>4</v>
      </c>
      <c r="N273" s="129">
        <f t="shared" si="38"/>
        <v>4</v>
      </c>
      <c r="O273" s="129">
        <f t="shared" si="38"/>
        <v>4</v>
      </c>
      <c r="P273" s="68"/>
      <c r="Q273" s="67">
        <f>SUM($C273:P273)</f>
        <v>28</v>
      </c>
      <c r="R273">
        <v>16</v>
      </c>
      <c r="S273" t="s">
        <v>654</v>
      </c>
      <c r="T273" t="s">
        <v>654</v>
      </c>
      <c r="U273" t="s">
        <v>3</v>
      </c>
      <c r="W273">
        <v>1</v>
      </c>
    </row>
    <row r="274" spans="2:23" x14ac:dyDescent="0.3">
      <c r="B274" s="101" t="s">
        <v>1162</v>
      </c>
      <c r="D274" s="68"/>
      <c r="E274" s="68"/>
      <c r="F274" s="68"/>
      <c r="G274" s="68"/>
      <c r="H274" s="68"/>
      <c r="I274" s="68"/>
      <c r="J274" s="68"/>
      <c r="K274" s="68"/>
      <c r="L274" s="68"/>
      <c r="M274" s="68"/>
      <c r="N274" s="68"/>
      <c r="O274" s="68"/>
      <c r="P274" s="68"/>
      <c r="Q274" s="103">
        <v>1620.0000000000002</v>
      </c>
      <c r="R274">
        <v>16</v>
      </c>
      <c r="S274" t="s">
        <v>654</v>
      </c>
      <c r="T274" t="s">
        <v>654</v>
      </c>
    </row>
    <row r="275" spans="2:23" outlineLevel="1" x14ac:dyDescent="0.3">
      <c r="B275" t="s">
        <v>684</v>
      </c>
      <c r="C275" t="s">
        <v>1014</v>
      </c>
      <c r="D275" s="68"/>
      <c r="E275" s="68"/>
      <c r="F275" s="68">
        <v>3650</v>
      </c>
      <c r="G275" s="68">
        <v>3650</v>
      </c>
      <c r="H275" s="68">
        <v>3650</v>
      </c>
      <c r="I275" s="68">
        <v>3650</v>
      </c>
      <c r="J275" s="129">
        <f t="shared" ref="J275:O287" si="39">$I275*1.02</f>
        <v>3723</v>
      </c>
      <c r="K275" s="129">
        <f t="shared" si="39"/>
        <v>3723</v>
      </c>
      <c r="L275" s="129">
        <f t="shared" si="39"/>
        <v>3723</v>
      </c>
      <c r="M275" s="129">
        <f t="shared" si="39"/>
        <v>3723</v>
      </c>
      <c r="N275" s="129">
        <f t="shared" si="39"/>
        <v>3723</v>
      </c>
      <c r="O275" s="129">
        <f t="shared" si="39"/>
        <v>3723</v>
      </c>
      <c r="P275" s="68"/>
      <c r="Q275" s="67">
        <f>SUM($C275:P275)</f>
        <v>36938</v>
      </c>
      <c r="R275">
        <v>16</v>
      </c>
      <c r="S275" t="s">
        <v>654</v>
      </c>
      <c r="T275" t="s">
        <v>654</v>
      </c>
      <c r="U275" t="s">
        <v>3</v>
      </c>
      <c r="W275">
        <v>1</v>
      </c>
    </row>
    <row r="276" spans="2:23" outlineLevel="1" x14ac:dyDescent="0.3">
      <c r="B276" t="s">
        <v>686</v>
      </c>
      <c r="C276" t="s">
        <v>1031</v>
      </c>
      <c r="D276" s="68"/>
      <c r="E276" s="68"/>
      <c r="F276" s="68"/>
      <c r="G276" s="68">
        <v>187.2</v>
      </c>
      <c r="H276" s="68"/>
      <c r="I276" s="68"/>
      <c r="J276" s="129">
        <f t="shared" si="39"/>
        <v>0</v>
      </c>
      <c r="K276" s="129">
        <f t="shared" si="39"/>
        <v>0</v>
      </c>
      <c r="L276" s="129">
        <f t="shared" si="39"/>
        <v>0</v>
      </c>
      <c r="M276" s="129">
        <f t="shared" si="39"/>
        <v>0</v>
      </c>
      <c r="N276" s="129">
        <f t="shared" si="39"/>
        <v>0</v>
      </c>
      <c r="O276" s="129">
        <f t="shared" si="39"/>
        <v>0</v>
      </c>
      <c r="P276" s="68"/>
      <c r="Q276" s="67">
        <f>SUM($C276:P276)</f>
        <v>187.2</v>
      </c>
      <c r="R276">
        <v>16</v>
      </c>
      <c r="S276" t="s">
        <v>654</v>
      </c>
      <c r="T276" t="s">
        <v>654</v>
      </c>
      <c r="U276" t="s">
        <v>3</v>
      </c>
      <c r="W276">
        <v>1</v>
      </c>
    </row>
    <row r="277" spans="2:23" outlineLevel="1" x14ac:dyDescent="0.3">
      <c r="B277" t="s">
        <v>683</v>
      </c>
      <c r="C277" t="s">
        <v>1017</v>
      </c>
      <c r="D277" s="68"/>
      <c r="E277" s="68"/>
      <c r="F277" s="68"/>
      <c r="G277" s="68"/>
      <c r="H277" s="68"/>
      <c r="I277" s="68">
        <v>93.6</v>
      </c>
      <c r="J277" s="129">
        <f t="shared" si="39"/>
        <v>95.471999999999994</v>
      </c>
      <c r="K277" s="129">
        <f t="shared" si="39"/>
        <v>95.471999999999994</v>
      </c>
      <c r="L277" s="129">
        <f t="shared" si="39"/>
        <v>95.471999999999994</v>
      </c>
      <c r="M277" s="129">
        <f t="shared" si="39"/>
        <v>95.471999999999994</v>
      </c>
      <c r="N277" s="129">
        <f t="shared" si="39"/>
        <v>95.471999999999994</v>
      </c>
      <c r="O277" s="129">
        <f t="shared" si="39"/>
        <v>95.471999999999994</v>
      </c>
      <c r="P277" s="68"/>
      <c r="Q277" s="67">
        <f>SUM($C277:P277)</f>
        <v>666.4319999999999</v>
      </c>
      <c r="R277">
        <v>16</v>
      </c>
      <c r="S277" t="s">
        <v>654</v>
      </c>
      <c r="T277" t="s">
        <v>654</v>
      </c>
      <c r="U277" t="s">
        <v>3</v>
      </c>
      <c r="W277">
        <v>1</v>
      </c>
    </row>
    <row r="278" spans="2:23" outlineLevel="1" x14ac:dyDescent="0.3">
      <c r="B278" t="s">
        <v>1037</v>
      </c>
      <c r="C278" t="s">
        <v>1036</v>
      </c>
      <c r="D278" s="68"/>
      <c r="E278" s="68"/>
      <c r="F278" s="68">
        <v>15</v>
      </c>
      <c r="G278" s="68">
        <v>15</v>
      </c>
      <c r="H278" s="68">
        <v>15</v>
      </c>
      <c r="I278" s="68">
        <v>15</v>
      </c>
      <c r="J278" s="129">
        <f t="shared" si="39"/>
        <v>15.3</v>
      </c>
      <c r="K278" s="129">
        <f t="shared" si="39"/>
        <v>15.3</v>
      </c>
      <c r="L278" s="129">
        <f t="shared" si="39"/>
        <v>15.3</v>
      </c>
      <c r="M278" s="129">
        <f t="shared" si="39"/>
        <v>15.3</v>
      </c>
      <c r="N278" s="129">
        <f t="shared" si="39"/>
        <v>15.3</v>
      </c>
      <c r="O278" s="129">
        <f t="shared" si="39"/>
        <v>15.3</v>
      </c>
      <c r="P278" s="68"/>
      <c r="Q278" s="67">
        <f>SUM($C278:P278)</f>
        <v>151.80000000000001</v>
      </c>
      <c r="R278">
        <v>16</v>
      </c>
      <c r="S278" t="s">
        <v>654</v>
      </c>
      <c r="T278" t="s">
        <v>654</v>
      </c>
      <c r="U278" t="s">
        <v>3</v>
      </c>
      <c r="W278">
        <v>1</v>
      </c>
    </row>
    <row r="279" spans="2:23" outlineLevel="1" x14ac:dyDescent="0.3">
      <c r="B279" t="s">
        <v>994</v>
      </c>
      <c r="C279" t="s">
        <v>1232</v>
      </c>
      <c r="D279" s="68"/>
      <c r="E279" s="68"/>
      <c r="F279" s="68"/>
      <c r="G279" s="68">
        <v>592.28</v>
      </c>
      <c r="H279" s="68">
        <v>592.28</v>
      </c>
      <c r="I279" s="68">
        <v>592.28</v>
      </c>
      <c r="J279" s="129">
        <f t="shared" si="39"/>
        <v>604.12559999999996</v>
      </c>
      <c r="K279" s="129">
        <f t="shared" si="39"/>
        <v>604.12559999999996</v>
      </c>
      <c r="L279" s="129">
        <f t="shared" si="39"/>
        <v>604.12559999999996</v>
      </c>
      <c r="M279" s="129">
        <f t="shared" si="39"/>
        <v>604.12559999999996</v>
      </c>
      <c r="N279" s="129">
        <f t="shared" si="39"/>
        <v>604.12559999999996</v>
      </c>
      <c r="O279" s="129">
        <f t="shared" si="39"/>
        <v>604.12559999999996</v>
      </c>
      <c r="P279" s="68"/>
      <c r="Q279" s="67">
        <f>SUM($C279:P279)</f>
        <v>5401.5936000000002</v>
      </c>
      <c r="R279">
        <v>16</v>
      </c>
      <c r="S279" t="s">
        <v>654</v>
      </c>
      <c r="T279" t="s">
        <v>654</v>
      </c>
      <c r="U279" t="s">
        <v>3</v>
      </c>
      <c r="W279">
        <v>1</v>
      </c>
    </row>
    <row r="280" spans="2:23" outlineLevel="1" x14ac:dyDescent="0.3">
      <c r="B280" t="s">
        <v>1020</v>
      </c>
      <c r="C280" t="s">
        <v>1234</v>
      </c>
      <c r="D280" s="68"/>
      <c r="E280" s="68"/>
      <c r="F280" s="68">
        <v>292</v>
      </c>
      <c r="G280" s="68">
        <v>306.98</v>
      </c>
      <c r="H280" s="68">
        <v>292</v>
      </c>
      <c r="I280" s="68">
        <v>299.49</v>
      </c>
      <c r="J280" s="129">
        <f t="shared" si="39"/>
        <v>305.47980000000001</v>
      </c>
      <c r="K280" s="129">
        <f t="shared" si="39"/>
        <v>305.47980000000001</v>
      </c>
      <c r="L280" s="129">
        <f t="shared" si="39"/>
        <v>305.47980000000001</v>
      </c>
      <c r="M280" s="129">
        <f t="shared" si="39"/>
        <v>305.47980000000001</v>
      </c>
      <c r="N280" s="129">
        <f t="shared" si="39"/>
        <v>305.47980000000001</v>
      </c>
      <c r="O280" s="129">
        <f t="shared" si="39"/>
        <v>305.47980000000001</v>
      </c>
      <c r="P280" s="68"/>
      <c r="Q280" s="67">
        <f>SUM($C280:P280)</f>
        <v>3023.3488000000002</v>
      </c>
      <c r="R280">
        <v>16</v>
      </c>
      <c r="S280" t="s">
        <v>654</v>
      </c>
      <c r="T280" t="s">
        <v>654</v>
      </c>
      <c r="U280" t="s">
        <v>3</v>
      </c>
      <c r="W280">
        <v>1</v>
      </c>
    </row>
    <row r="281" spans="2:23" outlineLevel="1" x14ac:dyDescent="0.3">
      <c r="B281" t="s">
        <v>1050</v>
      </c>
      <c r="C281" t="s">
        <v>1236</v>
      </c>
      <c r="D281" s="68"/>
      <c r="E281" s="68"/>
      <c r="F281" s="68">
        <v>54.75</v>
      </c>
      <c r="G281" s="68">
        <v>54.75</v>
      </c>
      <c r="H281" s="68">
        <v>54.75</v>
      </c>
      <c r="I281" s="68">
        <v>56.15</v>
      </c>
      <c r="J281" s="129">
        <f t="shared" si="39"/>
        <v>57.272999999999996</v>
      </c>
      <c r="K281" s="129">
        <f t="shared" si="39"/>
        <v>57.272999999999996</v>
      </c>
      <c r="L281" s="129">
        <f t="shared" si="39"/>
        <v>57.272999999999996</v>
      </c>
      <c r="M281" s="129">
        <f t="shared" si="39"/>
        <v>57.272999999999996</v>
      </c>
      <c r="N281" s="129">
        <f t="shared" si="39"/>
        <v>57.272999999999996</v>
      </c>
      <c r="O281" s="129">
        <f t="shared" si="39"/>
        <v>57.272999999999996</v>
      </c>
      <c r="P281" s="68"/>
      <c r="Q281" s="67">
        <f>SUM($C281:P281)</f>
        <v>564.03800000000012</v>
      </c>
      <c r="R281">
        <v>16</v>
      </c>
      <c r="S281" t="s">
        <v>654</v>
      </c>
      <c r="T281" t="s">
        <v>654</v>
      </c>
      <c r="U281" t="s">
        <v>3</v>
      </c>
      <c r="W281">
        <v>1</v>
      </c>
    </row>
    <row r="282" spans="2:23" outlineLevel="1" x14ac:dyDescent="0.3">
      <c r="B282" t="s">
        <v>996</v>
      </c>
      <c r="C282" t="s">
        <v>1237</v>
      </c>
      <c r="D282" s="68"/>
      <c r="E282" s="68"/>
      <c r="F282" s="68">
        <v>343.3</v>
      </c>
      <c r="G282" s="68">
        <v>341.59</v>
      </c>
      <c r="H282" s="68">
        <v>394.38</v>
      </c>
      <c r="I282" s="68">
        <v>334.57</v>
      </c>
      <c r="J282" s="129">
        <f t="shared" si="39"/>
        <v>341.26139999999998</v>
      </c>
      <c r="K282" s="129">
        <f t="shared" si="39"/>
        <v>341.26139999999998</v>
      </c>
      <c r="L282" s="129">
        <f t="shared" si="39"/>
        <v>341.26139999999998</v>
      </c>
      <c r="M282" s="129">
        <f t="shared" si="39"/>
        <v>341.26139999999998</v>
      </c>
      <c r="N282" s="129">
        <f t="shared" si="39"/>
        <v>341.26139999999998</v>
      </c>
      <c r="O282" s="129">
        <f t="shared" si="39"/>
        <v>341.26139999999998</v>
      </c>
      <c r="P282" s="68"/>
      <c r="Q282" s="67">
        <f>SUM($C282:P282)</f>
        <v>3461.4083999999993</v>
      </c>
      <c r="R282">
        <v>16</v>
      </c>
      <c r="S282" t="s">
        <v>654</v>
      </c>
      <c r="T282" t="s">
        <v>654</v>
      </c>
      <c r="U282" t="s">
        <v>3</v>
      </c>
      <c r="W282">
        <v>1</v>
      </c>
    </row>
    <row r="283" spans="2:23" outlineLevel="1" x14ac:dyDescent="0.3">
      <c r="B283" t="s">
        <v>997</v>
      </c>
      <c r="C283" t="s">
        <v>1238</v>
      </c>
      <c r="D283" s="68"/>
      <c r="E283" s="68"/>
      <c r="F283" s="68">
        <v>24.62</v>
      </c>
      <c r="G283" s="68">
        <v>24.5</v>
      </c>
      <c r="H283" s="68">
        <v>28.28</v>
      </c>
      <c r="I283" s="68">
        <v>23.99</v>
      </c>
      <c r="J283" s="129">
        <f t="shared" si="39"/>
        <v>24.469799999999999</v>
      </c>
      <c r="K283" s="129">
        <f t="shared" si="39"/>
        <v>24.469799999999999</v>
      </c>
      <c r="L283" s="129">
        <f t="shared" si="39"/>
        <v>24.469799999999999</v>
      </c>
      <c r="M283" s="129">
        <f t="shared" si="39"/>
        <v>24.469799999999999</v>
      </c>
      <c r="N283" s="129">
        <f t="shared" si="39"/>
        <v>24.469799999999999</v>
      </c>
      <c r="O283" s="129">
        <f t="shared" si="39"/>
        <v>24.469799999999999</v>
      </c>
      <c r="P283" s="68"/>
      <c r="Q283" s="67">
        <f>SUM($C283:P283)</f>
        <v>248.20879999999997</v>
      </c>
      <c r="R283">
        <v>16</v>
      </c>
      <c r="S283" t="s">
        <v>654</v>
      </c>
      <c r="T283" t="s">
        <v>654</v>
      </c>
      <c r="U283" t="s">
        <v>3</v>
      </c>
      <c r="W283">
        <v>1</v>
      </c>
    </row>
    <row r="284" spans="2:23" outlineLevel="1" x14ac:dyDescent="0.3">
      <c r="B284" t="s">
        <v>998</v>
      </c>
      <c r="C284" t="s">
        <v>1243</v>
      </c>
      <c r="D284" s="68"/>
      <c r="E284" s="68"/>
      <c r="F284" s="68">
        <v>123.1</v>
      </c>
      <c r="G284" s="68">
        <v>122.48</v>
      </c>
      <c r="H284" s="68">
        <v>141.41</v>
      </c>
      <c r="I284" s="68">
        <v>119.97</v>
      </c>
      <c r="J284" s="129">
        <f t="shared" si="39"/>
        <v>122.3694</v>
      </c>
      <c r="K284" s="129">
        <f t="shared" si="39"/>
        <v>122.3694</v>
      </c>
      <c r="L284" s="129">
        <f t="shared" si="39"/>
        <v>122.3694</v>
      </c>
      <c r="M284" s="129">
        <f t="shared" si="39"/>
        <v>122.3694</v>
      </c>
      <c r="N284" s="129">
        <f t="shared" si="39"/>
        <v>122.3694</v>
      </c>
      <c r="O284" s="129">
        <f t="shared" si="39"/>
        <v>122.3694</v>
      </c>
      <c r="P284" s="68"/>
      <c r="Q284" s="67">
        <f>SUM($C284:P284)</f>
        <v>1241.1764000000003</v>
      </c>
      <c r="R284">
        <v>16</v>
      </c>
      <c r="S284" t="s">
        <v>654</v>
      </c>
      <c r="T284" t="s">
        <v>654</v>
      </c>
      <c r="U284" t="s">
        <v>3</v>
      </c>
      <c r="W284">
        <v>1</v>
      </c>
    </row>
    <row r="285" spans="2:23" outlineLevel="1" x14ac:dyDescent="0.3">
      <c r="B285" t="s">
        <v>1000</v>
      </c>
      <c r="C285" t="s">
        <v>1240</v>
      </c>
      <c r="D285" s="68"/>
      <c r="E285" s="68"/>
      <c r="F285" s="68">
        <v>16.87</v>
      </c>
      <c r="G285" s="68">
        <v>16.78</v>
      </c>
      <c r="H285" s="68">
        <v>19.38</v>
      </c>
      <c r="I285" s="68">
        <v>16.440000000000001</v>
      </c>
      <c r="J285" s="129">
        <f t="shared" si="39"/>
        <v>16.768800000000002</v>
      </c>
      <c r="K285" s="129">
        <f t="shared" si="39"/>
        <v>16.768800000000002</v>
      </c>
      <c r="L285" s="129">
        <f t="shared" si="39"/>
        <v>16.768800000000002</v>
      </c>
      <c r="M285" s="129">
        <f t="shared" si="39"/>
        <v>16.768800000000002</v>
      </c>
      <c r="N285" s="129">
        <f t="shared" si="39"/>
        <v>16.768800000000002</v>
      </c>
      <c r="O285" s="129">
        <f t="shared" si="39"/>
        <v>16.768800000000002</v>
      </c>
      <c r="P285" s="68"/>
      <c r="Q285" s="67">
        <f>SUM($C285:P285)</f>
        <v>170.08279999999999</v>
      </c>
      <c r="R285">
        <v>16</v>
      </c>
      <c r="S285" t="s">
        <v>654</v>
      </c>
      <c r="T285" t="s">
        <v>654</v>
      </c>
      <c r="U285" t="s">
        <v>3</v>
      </c>
      <c r="W285">
        <v>1</v>
      </c>
    </row>
    <row r="286" spans="2:23" outlineLevel="1" x14ac:dyDescent="0.3">
      <c r="B286" t="s">
        <v>1241</v>
      </c>
      <c r="C286" t="s">
        <v>1242</v>
      </c>
      <c r="D286" s="68"/>
      <c r="E286" s="68"/>
      <c r="F286" s="68">
        <v>319.14</v>
      </c>
      <c r="G286" s="68">
        <v>317.55</v>
      </c>
      <c r="H286" s="68">
        <v>366.62</v>
      </c>
      <c r="I286" s="68">
        <v>311.02</v>
      </c>
      <c r="J286" s="129">
        <f t="shared" si="39"/>
        <v>317.24039999999997</v>
      </c>
      <c r="K286" s="129">
        <f t="shared" si="39"/>
        <v>317.24039999999997</v>
      </c>
      <c r="L286" s="129">
        <f t="shared" si="39"/>
        <v>317.24039999999997</v>
      </c>
      <c r="M286" s="129">
        <f t="shared" si="39"/>
        <v>317.24039999999997</v>
      </c>
      <c r="N286" s="129">
        <f t="shared" si="39"/>
        <v>317.24039999999997</v>
      </c>
      <c r="O286" s="129">
        <f t="shared" si="39"/>
        <v>317.24039999999997</v>
      </c>
      <c r="P286" s="68"/>
      <c r="Q286" s="67">
        <f>SUM($C286:P286)</f>
        <v>3217.7724000000003</v>
      </c>
      <c r="R286">
        <v>16</v>
      </c>
      <c r="S286" t="s">
        <v>654</v>
      </c>
      <c r="T286" t="s">
        <v>654</v>
      </c>
      <c r="U286" t="s">
        <v>3</v>
      </c>
      <c r="W286">
        <v>1</v>
      </c>
    </row>
    <row r="287" spans="2:23" x14ac:dyDescent="0.3">
      <c r="B287" s="101" t="s">
        <v>1163</v>
      </c>
      <c r="C287" s="1" t="s">
        <v>1093</v>
      </c>
      <c r="D287" s="67">
        <f t="shared" ref="D287:Q287" si="40">SUM(D275:D286)</f>
        <v>0</v>
      </c>
      <c r="E287" s="67">
        <f t="shared" si="40"/>
        <v>0</v>
      </c>
      <c r="F287" s="67">
        <f t="shared" si="40"/>
        <v>4838.7800000000007</v>
      </c>
      <c r="G287" s="67">
        <f t="shared" si="40"/>
        <v>5629.1099999999988</v>
      </c>
      <c r="H287" s="67">
        <f t="shared" si="40"/>
        <v>5554.0999999999995</v>
      </c>
      <c r="I287" s="67">
        <f t="shared" si="40"/>
        <v>5512.5099999999984</v>
      </c>
      <c r="J287" s="131">
        <f t="shared" si="39"/>
        <v>5622.7601999999988</v>
      </c>
      <c r="K287" s="131">
        <f t="shared" si="39"/>
        <v>5622.7601999999988</v>
      </c>
      <c r="L287" s="131">
        <f t="shared" si="39"/>
        <v>5622.7601999999988</v>
      </c>
      <c r="M287" s="131">
        <f t="shared" si="39"/>
        <v>5622.7601999999988</v>
      </c>
      <c r="N287" s="131">
        <f t="shared" si="39"/>
        <v>5622.7601999999988</v>
      </c>
      <c r="O287" s="131">
        <f t="shared" si="39"/>
        <v>5622.7601999999988</v>
      </c>
      <c r="P287" s="67">
        <f t="shared" si="40"/>
        <v>0</v>
      </c>
      <c r="Q287" s="67">
        <f t="shared" si="40"/>
        <v>55271.061200000004</v>
      </c>
    </row>
    <row r="289" spans="2:23" x14ac:dyDescent="0.3">
      <c r="B289" s="1" t="s">
        <v>1165</v>
      </c>
      <c r="C289" s="57" t="s">
        <v>1686</v>
      </c>
      <c r="D289" s="57" t="s">
        <v>1096</v>
      </c>
      <c r="E289" s="57" t="s">
        <v>1097</v>
      </c>
      <c r="F289" s="57" t="s">
        <v>1098</v>
      </c>
      <c r="G289" s="57" t="s">
        <v>1099</v>
      </c>
      <c r="H289" s="57" t="s">
        <v>1100</v>
      </c>
      <c r="I289" s="57" t="s">
        <v>1101</v>
      </c>
      <c r="J289" s="57" t="s">
        <v>1102</v>
      </c>
      <c r="K289" s="57" t="s">
        <v>1103</v>
      </c>
      <c r="L289" s="57" t="s">
        <v>1104</v>
      </c>
      <c r="M289" s="57" t="s">
        <v>1105</v>
      </c>
      <c r="N289" s="57" t="s">
        <v>1106</v>
      </c>
      <c r="O289" s="57" t="s">
        <v>1107</v>
      </c>
      <c r="P289" s="57" t="s">
        <v>1108</v>
      </c>
      <c r="Q289" s="57" t="s">
        <v>218</v>
      </c>
      <c r="R289" t="s">
        <v>7</v>
      </c>
      <c r="S289" t="s">
        <v>637</v>
      </c>
      <c r="T289" t="s">
        <v>795</v>
      </c>
      <c r="U289" t="s">
        <v>220</v>
      </c>
      <c r="V289" t="s">
        <v>29</v>
      </c>
      <c r="W289" t="s">
        <v>1688</v>
      </c>
    </row>
    <row r="290" spans="2:23" x14ac:dyDescent="0.3">
      <c r="B290" t="s">
        <v>1052</v>
      </c>
      <c r="C290" t="s">
        <v>892</v>
      </c>
      <c r="D290" s="68"/>
      <c r="E290" s="68"/>
      <c r="F290" s="68">
        <v>10</v>
      </c>
      <c r="G290" s="68">
        <v>20</v>
      </c>
      <c r="H290" s="68">
        <v>49</v>
      </c>
      <c r="I290" s="128">
        <f t="shared" ref="I290:I292" si="41">$H290</f>
        <v>49</v>
      </c>
      <c r="J290" s="129">
        <f t="shared" ref="J290:O292" si="42">$H290</f>
        <v>49</v>
      </c>
      <c r="K290" s="129">
        <f t="shared" si="42"/>
        <v>49</v>
      </c>
      <c r="L290" s="129">
        <f t="shared" si="42"/>
        <v>49</v>
      </c>
      <c r="M290" s="129">
        <f t="shared" si="42"/>
        <v>49</v>
      </c>
      <c r="N290" s="129">
        <f t="shared" si="42"/>
        <v>49</v>
      </c>
      <c r="O290" s="129">
        <f t="shared" si="42"/>
        <v>49</v>
      </c>
      <c r="P290" s="68"/>
      <c r="Q290" s="67">
        <f>SUM($C290:P290)</f>
        <v>422</v>
      </c>
      <c r="R290">
        <v>17</v>
      </c>
      <c r="S290" t="s">
        <v>666</v>
      </c>
      <c r="T290" t="s">
        <v>666</v>
      </c>
      <c r="U290" t="s">
        <v>3</v>
      </c>
      <c r="W290">
        <v>1</v>
      </c>
    </row>
    <row r="291" spans="2:23" x14ac:dyDescent="0.3">
      <c r="B291" t="s">
        <v>1026</v>
      </c>
      <c r="C291" t="s">
        <v>892</v>
      </c>
      <c r="D291" s="68"/>
      <c r="E291" s="68"/>
      <c r="F291" s="68">
        <v>10</v>
      </c>
      <c r="G291" s="68">
        <v>20</v>
      </c>
      <c r="H291" s="68">
        <v>49</v>
      </c>
      <c r="I291" s="128">
        <f t="shared" si="41"/>
        <v>49</v>
      </c>
      <c r="J291" s="129">
        <f t="shared" si="42"/>
        <v>49</v>
      </c>
      <c r="K291" s="129">
        <f t="shared" si="42"/>
        <v>49</v>
      </c>
      <c r="L291" s="129">
        <f t="shared" si="42"/>
        <v>49</v>
      </c>
      <c r="M291" s="129">
        <f t="shared" si="42"/>
        <v>49</v>
      </c>
      <c r="N291" s="129">
        <f t="shared" si="42"/>
        <v>49</v>
      </c>
      <c r="O291" s="129">
        <f t="shared" si="42"/>
        <v>49</v>
      </c>
      <c r="P291" s="68"/>
      <c r="Q291" s="67">
        <f>SUM($C291:P291)</f>
        <v>422</v>
      </c>
      <c r="R291">
        <v>17</v>
      </c>
      <c r="S291" t="s">
        <v>666</v>
      </c>
      <c r="T291" t="s">
        <v>666</v>
      </c>
      <c r="U291" t="s">
        <v>3</v>
      </c>
      <c r="W291">
        <v>1</v>
      </c>
    </row>
    <row r="292" spans="2:23" x14ac:dyDescent="0.3">
      <c r="B292" t="s">
        <v>1027</v>
      </c>
      <c r="C292" t="s">
        <v>892</v>
      </c>
      <c r="D292" s="68"/>
      <c r="E292" s="68"/>
      <c r="F292" s="68">
        <v>10</v>
      </c>
      <c r="G292" s="68">
        <v>20</v>
      </c>
      <c r="H292" s="68">
        <v>49</v>
      </c>
      <c r="I292" s="128">
        <f t="shared" si="41"/>
        <v>49</v>
      </c>
      <c r="J292" s="129">
        <f t="shared" si="42"/>
        <v>49</v>
      </c>
      <c r="K292" s="129">
        <f t="shared" si="42"/>
        <v>49</v>
      </c>
      <c r="L292" s="129">
        <f t="shared" si="42"/>
        <v>49</v>
      </c>
      <c r="M292" s="129">
        <f t="shared" si="42"/>
        <v>49</v>
      </c>
      <c r="N292" s="129">
        <f t="shared" si="42"/>
        <v>49</v>
      </c>
      <c r="O292" s="129">
        <f t="shared" si="42"/>
        <v>49</v>
      </c>
      <c r="P292" s="68"/>
      <c r="Q292" s="67">
        <f>SUM($C292:P292)</f>
        <v>422</v>
      </c>
      <c r="R292">
        <v>17</v>
      </c>
      <c r="S292" t="s">
        <v>666</v>
      </c>
      <c r="T292" t="s">
        <v>666</v>
      </c>
      <c r="U292" t="s">
        <v>3</v>
      </c>
      <c r="W292">
        <v>1</v>
      </c>
    </row>
    <row r="293" spans="2:23" x14ac:dyDescent="0.3">
      <c r="B293" s="101" t="s">
        <v>1166</v>
      </c>
      <c r="D293" s="68"/>
      <c r="E293" s="68"/>
      <c r="F293" s="68"/>
      <c r="G293" s="68"/>
      <c r="H293" s="68"/>
      <c r="I293" s="68"/>
      <c r="J293" s="68"/>
      <c r="K293" s="68"/>
      <c r="L293" s="68"/>
      <c r="M293" s="68"/>
      <c r="N293" s="68"/>
      <c r="O293" s="68"/>
      <c r="P293" s="68"/>
      <c r="Q293" s="103">
        <v>422</v>
      </c>
      <c r="R293">
        <v>17</v>
      </c>
      <c r="S293" t="s">
        <v>666</v>
      </c>
      <c r="T293" t="s">
        <v>666</v>
      </c>
    </row>
    <row r="294" spans="2:23" outlineLevel="1" x14ac:dyDescent="0.3">
      <c r="B294" t="s">
        <v>684</v>
      </c>
      <c r="C294" t="s">
        <v>1014</v>
      </c>
      <c r="D294" s="68"/>
      <c r="E294" s="68"/>
      <c r="F294" s="68">
        <v>64.900000000000006</v>
      </c>
      <c r="G294" s="68">
        <v>129.80000000000001</v>
      </c>
      <c r="H294" s="68">
        <v>318.01</v>
      </c>
      <c r="I294" s="128">
        <f t="shared" ref="I294:I304" si="43">$H294</f>
        <v>318.01</v>
      </c>
      <c r="J294" s="129">
        <f t="shared" ref="J294:O304" si="44">$H294*1.02</f>
        <v>324.37020000000001</v>
      </c>
      <c r="K294" s="129">
        <f t="shared" si="44"/>
        <v>324.37020000000001</v>
      </c>
      <c r="L294" s="129">
        <f t="shared" si="44"/>
        <v>324.37020000000001</v>
      </c>
      <c r="M294" s="129">
        <f t="shared" si="44"/>
        <v>324.37020000000001</v>
      </c>
      <c r="N294" s="129">
        <f t="shared" si="44"/>
        <v>324.37020000000001</v>
      </c>
      <c r="O294" s="129">
        <f t="shared" si="44"/>
        <v>324.37020000000001</v>
      </c>
      <c r="P294" s="68"/>
      <c r="Q294" s="67">
        <f>SUM($C294:P294)</f>
        <v>2776.9411999999998</v>
      </c>
      <c r="R294">
        <v>17</v>
      </c>
      <c r="S294" t="s">
        <v>666</v>
      </c>
      <c r="T294" t="s">
        <v>666</v>
      </c>
      <c r="U294" t="s">
        <v>3</v>
      </c>
      <c r="W294">
        <v>1</v>
      </c>
    </row>
    <row r="295" spans="2:23" outlineLevel="1" x14ac:dyDescent="0.3">
      <c r="B295" t="s">
        <v>1048</v>
      </c>
      <c r="C295" t="s">
        <v>1049</v>
      </c>
      <c r="D295" s="68"/>
      <c r="E295" s="68"/>
      <c r="F295" s="68"/>
      <c r="G295" s="68">
        <v>15</v>
      </c>
      <c r="H295" s="68">
        <v>32</v>
      </c>
      <c r="I295" s="128">
        <f t="shared" si="43"/>
        <v>32</v>
      </c>
      <c r="J295" s="129">
        <f t="shared" si="44"/>
        <v>32.64</v>
      </c>
      <c r="K295" s="129">
        <f t="shared" si="44"/>
        <v>32.64</v>
      </c>
      <c r="L295" s="129">
        <f t="shared" si="44"/>
        <v>32.64</v>
      </c>
      <c r="M295" s="129">
        <f t="shared" si="44"/>
        <v>32.64</v>
      </c>
      <c r="N295" s="129">
        <f t="shared" si="44"/>
        <v>32.64</v>
      </c>
      <c r="O295" s="129">
        <f t="shared" si="44"/>
        <v>32.64</v>
      </c>
      <c r="P295" s="68"/>
      <c r="Q295" s="67">
        <f>SUM($C295:P295)</f>
        <v>274.83999999999997</v>
      </c>
      <c r="R295">
        <v>17</v>
      </c>
      <c r="S295" t="s">
        <v>666</v>
      </c>
      <c r="T295" t="s">
        <v>666</v>
      </c>
      <c r="U295" t="s">
        <v>3</v>
      </c>
      <c r="W295">
        <v>1</v>
      </c>
    </row>
    <row r="296" spans="2:23" outlineLevel="1" x14ac:dyDescent="0.3">
      <c r="B296" t="s">
        <v>994</v>
      </c>
      <c r="C296" t="s">
        <v>1232</v>
      </c>
      <c r="D296" s="68"/>
      <c r="E296" s="68"/>
      <c r="F296" s="68"/>
      <c r="G296" s="68">
        <v>28.05</v>
      </c>
      <c r="H296" s="68">
        <v>71.97</v>
      </c>
      <c r="I296" s="128">
        <f t="shared" si="43"/>
        <v>71.97</v>
      </c>
      <c r="J296" s="129">
        <f t="shared" si="44"/>
        <v>73.409400000000005</v>
      </c>
      <c r="K296" s="129">
        <f t="shared" si="44"/>
        <v>73.409400000000005</v>
      </c>
      <c r="L296" s="129">
        <f t="shared" si="44"/>
        <v>73.409400000000005</v>
      </c>
      <c r="M296" s="129">
        <f t="shared" si="44"/>
        <v>73.409400000000005</v>
      </c>
      <c r="N296" s="129">
        <f t="shared" si="44"/>
        <v>73.409400000000005</v>
      </c>
      <c r="O296" s="129">
        <f t="shared" si="44"/>
        <v>73.409400000000005</v>
      </c>
      <c r="P296" s="68"/>
      <c r="Q296" s="67">
        <f>SUM($C296:P296)</f>
        <v>612.44640000000004</v>
      </c>
      <c r="R296">
        <v>17</v>
      </c>
      <c r="S296" t="s">
        <v>666</v>
      </c>
      <c r="T296" t="s">
        <v>666</v>
      </c>
      <c r="U296" t="s">
        <v>3</v>
      </c>
      <c r="W296">
        <v>1</v>
      </c>
    </row>
    <row r="297" spans="2:23" outlineLevel="1" x14ac:dyDescent="0.3">
      <c r="B297" t="s">
        <v>1020</v>
      </c>
      <c r="C297" t="s">
        <v>1234</v>
      </c>
      <c r="D297" s="68"/>
      <c r="E297" s="68"/>
      <c r="F297" s="68">
        <v>5.19</v>
      </c>
      <c r="G297" s="68">
        <v>10.38</v>
      </c>
      <c r="H297" s="68">
        <v>25.44</v>
      </c>
      <c r="I297" s="128">
        <f t="shared" si="43"/>
        <v>25.44</v>
      </c>
      <c r="J297" s="129">
        <f t="shared" si="44"/>
        <v>25.948800000000002</v>
      </c>
      <c r="K297" s="129">
        <f t="shared" si="44"/>
        <v>25.948800000000002</v>
      </c>
      <c r="L297" s="129">
        <f t="shared" si="44"/>
        <v>25.948800000000002</v>
      </c>
      <c r="M297" s="129">
        <f t="shared" si="44"/>
        <v>25.948800000000002</v>
      </c>
      <c r="N297" s="129">
        <f t="shared" si="44"/>
        <v>25.948800000000002</v>
      </c>
      <c r="O297" s="129">
        <f t="shared" si="44"/>
        <v>25.948800000000002</v>
      </c>
      <c r="P297" s="68"/>
      <c r="Q297" s="67">
        <f>SUM($C297:P297)</f>
        <v>222.14280000000002</v>
      </c>
      <c r="R297">
        <v>17</v>
      </c>
      <c r="S297" t="s">
        <v>666</v>
      </c>
      <c r="T297" t="s">
        <v>666</v>
      </c>
      <c r="U297" t="s">
        <v>3</v>
      </c>
      <c r="W297">
        <v>1</v>
      </c>
    </row>
    <row r="298" spans="2:23" outlineLevel="1" x14ac:dyDescent="0.3">
      <c r="B298" t="s">
        <v>1050</v>
      </c>
      <c r="C298" t="s">
        <v>1236</v>
      </c>
      <c r="D298" s="68"/>
      <c r="E298" s="68"/>
      <c r="F298" s="68">
        <v>0.97</v>
      </c>
      <c r="G298" s="68">
        <v>1.95</v>
      </c>
      <c r="H298" s="68">
        <v>4.7699999999999996</v>
      </c>
      <c r="I298" s="128">
        <f t="shared" si="43"/>
        <v>4.7699999999999996</v>
      </c>
      <c r="J298" s="129">
        <f t="shared" si="44"/>
        <v>4.8653999999999993</v>
      </c>
      <c r="K298" s="129">
        <f t="shared" si="44"/>
        <v>4.8653999999999993</v>
      </c>
      <c r="L298" s="129">
        <f t="shared" si="44"/>
        <v>4.8653999999999993</v>
      </c>
      <c r="M298" s="129">
        <f t="shared" si="44"/>
        <v>4.8653999999999993</v>
      </c>
      <c r="N298" s="129">
        <f t="shared" si="44"/>
        <v>4.8653999999999993</v>
      </c>
      <c r="O298" s="129">
        <f t="shared" si="44"/>
        <v>4.8653999999999993</v>
      </c>
      <c r="P298" s="68"/>
      <c r="Q298" s="67">
        <f>SUM($C298:P298)</f>
        <v>41.6524</v>
      </c>
      <c r="R298">
        <v>17</v>
      </c>
      <c r="S298" t="s">
        <v>666</v>
      </c>
      <c r="T298" t="s">
        <v>666</v>
      </c>
      <c r="U298" t="s">
        <v>3</v>
      </c>
      <c r="W298">
        <v>1</v>
      </c>
    </row>
    <row r="299" spans="2:23" outlineLevel="1" x14ac:dyDescent="0.3">
      <c r="B299" t="s">
        <v>996</v>
      </c>
      <c r="C299" t="s">
        <v>1237</v>
      </c>
      <c r="D299" s="68"/>
      <c r="E299" s="68"/>
      <c r="F299" s="68">
        <v>4.8899999999999997</v>
      </c>
      <c r="G299" s="68">
        <v>9.73</v>
      </c>
      <c r="H299" s="68">
        <v>26.93</v>
      </c>
      <c r="I299" s="128">
        <f t="shared" si="43"/>
        <v>26.93</v>
      </c>
      <c r="J299" s="129">
        <f t="shared" si="44"/>
        <v>27.468599999999999</v>
      </c>
      <c r="K299" s="129">
        <f t="shared" si="44"/>
        <v>27.468599999999999</v>
      </c>
      <c r="L299" s="129">
        <f t="shared" si="44"/>
        <v>27.468599999999999</v>
      </c>
      <c r="M299" s="129">
        <f t="shared" si="44"/>
        <v>27.468599999999999</v>
      </c>
      <c r="N299" s="129">
        <f t="shared" si="44"/>
        <v>27.468599999999999</v>
      </c>
      <c r="O299" s="129">
        <f t="shared" si="44"/>
        <v>27.468599999999999</v>
      </c>
      <c r="P299" s="68"/>
      <c r="Q299" s="67">
        <f>SUM($C299:P299)</f>
        <v>233.29160000000002</v>
      </c>
      <c r="R299">
        <v>17</v>
      </c>
      <c r="S299" t="s">
        <v>666</v>
      </c>
      <c r="T299" t="s">
        <v>666</v>
      </c>
      <c r="U299" t="s">
        <v>3</v>
      </c>
      <c r="W299">
        <v>1</v>
      </c>
    </row>
    <row r="300" spans="2:23" outlineLevel="1" x14ac:dyDescent="0.3">
      <c r="B300" t="s">
        <v>997</v>
      </c>
      <c r="C300" t="s">
        <v>1238</v>
      </c>
      <c r="D300" s="68"/>
      <c r="E300" s="68"/>
      <c r="F300" s="68">
        <v>0.35</v>
      </c>
      <c r="G300" s="68">
        <v>0.7</v>
      </c>
      <c r="H300" s="68">
        <v>1.93</v>
      </c>
      <c r="I300" s="128">
        <f t="shared" si="43"/>
        <v>1.93</v>
      </c>
      <c r="J300" s="129">
        <f t="shared" si="44"/>
        <v>1.9685999999999999</v>
      </c>
      <c r="K300" s="129">
        <f t="shared" si="44"/>
        <v>1.9685999999999999</v>
      </c>
      <c r="L300" s="129">
        <f t="shared" si="44"/>
        <v>1.9685999999999999</v>
      </c>
      <c r="M300" s="129">
        <f t="shared" si="44"/>
        <v>1.9685999999999999</v>
      </c>
      <c r="N300" s="129">
        <f t="shared" si="44"/>
        <v>1.9685999999999999</v>
      </c>
      <c r="O300" s="129">
        <f t="shared" si="44"/>
        <v>1.9685999999999999</v>
      </c>
      <c r="P300" s="68"/>
      <c r="Q300" s="67">
        <f>SUM($C300:P300)</f>
        <v>16.721599999999999</v>
      </c>
      <c r="R300">
        <v>17</v>
      </c>
      <c r="S300" t="s">
        <v>666</v>
      </c>
      <c r="T300" t="s">
        <v>666</v>
      </c>
      <c r="U300" t="s">
        <v>3</v>
      </c>
      <c r="W300">
        <v>1</v>
      </c>
    </row>
    <row r="301" spans="2:23" outlineLevel="1" x14ac:dyDescent="0.3">
      <c r="B301" t="s">
        <v>998</v>
      </c>
      <c r="C301" t="s">
        <v>1243</v>
      </c>
      <c r="D301" s="68"/>
      <c r="E301" s="68"/>
      <c r="F301" s="68">
        <v>1.75</v>
      </c>
      <c r="G301" s="68">
        <v>3.49</v>
      </c>
      <c r="H301" s="68">
        <v>9.65</v>
      </c>
      <c r="I301" s="128">
        <f t="shared" si="43"/>
        <v>9.65</v>
      </c>
      <c r="J301" s="129">
        <f t="shared" si="44"/>
        <v>9.843</v>
      </c>
      <c r="K301" s="129">
        <f t="shared" si="44"/>
        <v>9.843</v>
      </c>
      <c r="L301" s="129">
        <f t="shared" si="44"/>
        <v>9.843</v>
      </c>
      <c r="M301" s="129">
        <f t="shared" si="44"/>
        <v>9.843</v>
      </c>
      <c r="N301" s="129">
        <f t="shared" si="44"/>
        <v>9.843</v>
      </c>
      <c r="O301" s="129">
        <f t="shared" si="44"/>
        <v>9.843</v>
      </c>
      <c r="P301" s="68"/>
      <c r="Q301" s="67">
        <f>SUM($C301:P301)</f>
        <v>83.598000000000013</v>
      </c>
      <c r="R301">
        <v>17</v>
      </c>
      <c r="S301" t="s">
        <v>666</v>
      </c>
      <c r="T301" t="s">
        <v>666</v>
      </c>
      <c r="U301" t="s">
        <v>3</v>
      </c>
      <c r="W301">
        <v>1</v>
      </c>
    </row>
    <row r="302" spans="2:23" outlineLevel="1" x14ac:dyDescent="0.3">
      <c r="B302" t="s">
        <v>1000</v>
      </c>
      <c r="C302" t="s">
        <v>1240</v>
      </c>
      <c r="D302" s="68"/>
      <c r="E302" s="68"/>
      <c r="F302" s="68">
        <v>0.24</v>
      </c>
      <c r="G302" s="68">
        <v>0.48</v>
      </c>
      <c r="H302" s="68">
        <v>1.32</v>
      </c>
      <c r="I302" s="128">
        <f t="shared" si="43"/>
        <v>1.32</v>
      </c>
      <c r="J302" s="129">
        <f t="shared" si="44"/>
        <v>1.3464</v>
      </c>
      <c r="K302" s="129">
        <f t="shared" si="44"/>
        <v>1.3464</v>
      </c>
      <c r="L302" s="129">
        <f t="shared" si="44"/>
        <v>1.3464</v>
      </c>
      <c r="M302" s="129">
        <f t="shared" si="44"/>
        <v>1.3464</v>
      </c>
      <c r="N302" s="129">
        <f t="shared" si="44"/>
        <v>1.3464</v>
      </c>
      <c r="O302" s="129">
        <f t="shared" si="44"/>
        <v>1.3464</v>
      </c>
      <c r="P302" s="68"/>
      <c r="Q302" s="67">
        <f>SUM($C302:P302)</f>
        <v>11.438399999999998</v>
      </c>
      <c r="R302">
        <v>17</v>
      </c>
      <c r="S302" t="s">
        <v>666</v>
      </c>
      <c r="T302" t="s">
        <v>666</v>
      </c>
      <c r="U302" t="s">
        <v>3</v>
      </c>
      <c r="W302">
        <v>1</v>
      </c>
    </row>
    <row r="303" spans="2:23" outlineLevel="1" x14ac:dyDescent="0.3">
      <c r="B303" t="s">
        <v>1241</v>
      </c>
      <c r="C303" t="s">
        <v>1242</v>
      </c>
      <c r="D303" s="68"/>
      <c r="E303" s="68"/>
      <c r="F303" s="68">
        <v>4.54</v>
      </c>
      <c r="G303" s="68">
        <v>9.0500000000000007</v>
      </c>
      <c r="H303" s="68">
        <v>25.03</v>
      </c>
      <c r="I303" s="128">
        <f t="shared" si="43"/>
        <v>25.03</v>
      </c>
      <c r="J303" s="129">
        <f t="shared" si="44"/>
        <v>25.530600000000003</v>
      </c>
      <c r="K303" s="129">
        <f t="shared" si="44"/>
        <v>25.530600000000003</v>
      </c>
      <c r="L303" s="129">
        <f t="shared" si="44"/>
        <v>25.530600000000003</v>
      </c>
      <c r="M303" s="129">
        <f t="shared" si="44"/>
        <v>25.530600000000003</v>
      </c>
      <c r="N303" s="129">
        <f t="shared" si="44"/>
        <v>25.530600000000003</v>
      </c>
      <c r="O303" s="129">
        <f t="shared" si="44"/>
        <v>25.530600000000003</v>
      </c>
      <c r="P303" s="68"/>
      <c r="Q303" s="67">
        <f>SUM($C303:P303)</f>
        <v>216.83359999999999</v>
      </c>
      <c r="R303">
        <v>17</v>
      </c>
      <c r="S303" t="s">
        <v>666</v>
      </c>
      <c r="T303" t="s">
        <v>666</v>
      </c>
      <c r="U303" t="s">
        <v>3</v>
      </c>
      <c r="W303">
        <v>1</v>
      </c>
    </row>
    <row r="304" spans="2:23" x14ac:dyDescent="0.3">
      <c r="B304" s="101" t="s">
        <v>1167</v>
      </c>
      <c r="C304" s="1" t="s">
        <v>1093</v>
      </c>
      <c r="D304" s="67">
        <f t="shared" ref="D304:Q304" si="45">SUM(D294:D303)</f>
        <v>0</v>
      </c>
      <c r="E304" s="67">
        <f t="shared" si="45"/>
        <v>0</v>
      </c>
      <c r="F304" s="67">
        <f t="shared" si="45"/>
        <v>82.83</v>
      </c>
      <c r="G304" s="67">
        <f t="shared" si="45"/>
        <v>208.63</v>
      </c>
      <c r="H304" s="67">
        <f t="shared" si="45"/>
        <v>517.04999999999995</v>
      </c>
      <c r="I304" s="130">
        <f t="shared" si="43"/>
        <v>517.04999999999995</v>
      </c>
      <c r="J304" s="131">
        <f t="shared" si="44"/>
        <v>527.39099999999996</v>
      </c>
      <c r="K304" s="131">
        <f t="shared" si="44"/>
        <v>527.39099999999996</v>
      </c>
      <c r="L304" s="131">
        <f t="shared" si="44"/>
        <v>527.39099999999996</v>
      </c>
      <c r="M304" s="131">
        <f t="shared" si="44"/>
        <v>527.39099999999996</v>
      </c>
      <c r="N304" s="131">
        <f t="shared" si="44"/>
        <v>527.39099999999996</v>
      </c>
      <c r="O304" s="131">
        <f t="shared" si="44"/>
        <v>527.39099999999996</v>
      </c>
      <c r="P304" s="67">
        <f t="shared" si="45"/>
        <v>0</v>
      </c>
      <c r="Q304" s="67">
        <f t="shared" si="45"/>
        <v>4489.9059999999999</v>
      </c>
    </row>
    <row r="306" spans="2:23" x14ac:dyDescent="0.3">
      <c r="B306" s="1" t="s">
        <v>1169</v>
      </c>
      <c r="C306" s="57" t="s">
        <v>1686</v>
      </c>
      <c r="D306" s="57" t="s">
        <v>1096</v>
      </c>
      <c r="E306" s="57" t="s">
        <v>1097</v>
      </c>
      <c r="F306" s="57" t="s">
        <v>1098</v>
      </c>
      <c r="G306" s="57" t="s">
        <v>1099</v>
      </c>
      <c r="H306" s="57" t="s">
        <v>1100</v>
      </c>
      <c r="I306" s="57" t="s">
        <v>1101</v>
      </c>
      <c r="J306" s="57" t="s">
        <v>1102</v>
      </c>
      <c r="K306" s="57" t="s">
        <v>1103</v>
      </c>
      <c r="L306" s="57" t="s">
        <v>1104</v>
      </c>
      <c r="M306" s="57" t="s">
        <v>1105</v>
      </c>
      <c r="N306" s="57" t="s">
        <v>1106</v>
      </c>
      <c r="O306" s="57" t="s">
        <v>1107</v>
      </c>
      <c r="P306" s="57" t="s">
        <v>1108</v>
      </c>
      <c r="Q306" s="57" t="s">
        <v>218</v>
      </c>
      <c r="R306" t="s">
        <v>7</v>
      </c>
      <c r="S306" t="s">
        <v>637</v>
      </c>
      <c r="T306" t="s">
        <v>795</v>
      </c>
      <c r="U306" t="s">
        <v>220</v>
      </c>
      <c r="V306" t="s">
        <v>29</v>
      </c>
      <c r="W306" t="s">
        <v>1688</v>
      </c>
    </row>
    <row r="307" spans="2:23" x14ac:dyDescent="0.3">
      <c r="B307" t="s">
        <v>1026</v>
      </c>
      <c r="C307" t="s">
        <v>892</v>
      </c>
      <c r="D307" s="68"/>
      <c r="E307" s="68"/>
      <c r="F307" s="68">
        <v>165.6</v>
      </c>
      <c r="G307" s="68">
        <v>158.4</v>
      </c>
      <c r="H307" s="68">
        <v>166.2</v>
      </c>
      <c r="I307" s="68">
        <v>158.4</v>
      </c>
      <c r="J307" s="129">
        <f t="shared" ref="J307:O308" si="46">$I307</f>
        <v>158.4</v>
      </c>
      <c r="K307" s="129">
        <f t="shared" si="46"/>
        <v>158.4</v>
      </c>
      <c r="L307" s="129">
        <f t="shared" si="46"/>
        <v>158.4</v>
      </c>
      <c r="M307" s="129">
        <f t="shared" si="46"/>
        <v>158.4</v>
      </c>
      <c r="N307" s="129">
        <f t="shared" si="46"/>
        <v>158.4</v>
      </c>
      <c r="O307" s="129">
        <f t="shared" si="46"/>
        <v>158.4</v>
      </c>
      <c r="P307" s="68"/>
      <c r="Q307" s="67">
        <f>SUM($C307:P307)</f>
        <v>1599.0000000000002</v>
      </c>
      <c r="R307">
        <v>18</v>
      </c>
      <c r="S307" t="s">
        <v>646</v>
      </c>
      <c r="T307" t="s">
        <v>646</v>
      </c>
      <c r="U307" t="s">
        <v>3</v>
      </c>
      <c r="W307">
        <v>1</v>
      </c>
    </row>
    <row r="308" spans="2:23" x14ac:dyDescent="0.3">
      <c r="B308" t="s">
        <v>1027</v>
      </c>
      <c r="C308" t="s">
        <v>892</v>
      </c>
      <c r="D308" s="68"/>
      <c r="E308" s="68"/>
      <c r="F308" s="68">
        <v>156</v>
      </c>
      <c r="G308" s="68">
        <v>156</v>
      </c>
      <c r="H308" s="68">
        <v>171</v>
      </c>
      <c r="I308" s="68">
        <v>156</v>
      </c>
      <c r="J308" s="129">
        <f t="shared" si="46"/>
        <v>156</v>
      </c>
      <c r="K308" s="129">
        <f t="shared" si="46"/>
        <v>156</v>
      </c>
      <c r="L308" s="129">
        <f t="shared" si="46"/>
        <v>156</v>
      </c>
      <c r="M308" s="129">
        <f t="shared" si="46"/>
        <v>156</v>
      </c>
      <c r="N308" s="129">
        <f t="shared" si="46"/>
        <v>156</v>
      </c>
      <c r="O308" s="129">
        <f t="shared" si="46"/>
        <v>156</v>
      </c>
      <c r="P308" s="68"/>
      <c r="Q308" s="67">
        <f>SUM($C308:P308)</f>
        <v>1575</v>
      </c>
      <c r="R308">
        <v>18</v>
      </c>
      <c r="S308" t="s">
        <v>646</v>
      </c>
      <c r="T308" t="s">
        <v>646</v>
      </c>
      <c r="U308" t="s">
        <v>3</v>
      </c>
      <c r="W308">
        <v>1</v>
      </c>
    </row>
    <row r="309" spans="2:23" x14ac:dyDescent="0.3">
      <c r="B309" s="101" t="s">
        <v>1170</v>
      </c>
      <c r="D309" s="68"/>
      <c r="E309" s="68"/>
      <c r="F309" s="68"/>
      <c r="G309" s="68"/>
      <c r="H309" s="68"/>
      <c r="I309" s="68"/>
      <c r="J309" s="68"/>
      <c r="K309" s="68"/>
      <c r="L309" s="68"/>
      <c r="M309" s="68"/>
      <c r="N309" s="68"/>
      <c r="O309" s="68"/>
      <c r="P309" s="68"/>
      <c r="Q309" s="103">
        <v>1599.0000000000002</v>
      </c>
      <c r="R309">
        <v>18</v>
      </c>
      <c r="S309" t="s">
        <v>646</v>
      </c>
      <c r="T309" t="s">
        <v>646</v>
      </c>
    </row>
    <row r="310" spans="2:23" outlineLevel="1" x14ac:dyDescent="0.3">
      <c r="B310" t="s">
        <v>1065</v>
      </c>
      <c r="C310" t="s">
        <v>1066</v>
      </c>
      <c r="D310" s="68"/>
      <c r="E310" s="68"/>
      <c r="F310" s="68">
        <v>100</v>
      </c>
      <c r="G310" s="68">
        <v>100</v>
      </c>
      <c r="H310" s="68">
        <v>100</v>
      </c>
      <c r="I310" s="68">
        <v>100</v>
      </c>
      <c r="J310" s="129">
        <f t="shared" ref="J310:O312" si="47">$I310*1.02</f>
        <v>102</v>
      </c>
      <c r="K310" s="129">
        <f t="shared" si="47"/>
        <v>102</v>
      </c>
      <c r="L310" s="129">
        <f t="shared" si="47"/>
        <v>102</v>
      </c>
      <c r="M310" s="129">
        <f t="shared" si="47"/>
        <v>102</v>
      </c>
      <c r="N310" s="129">
        <f t="shared" si="47"/>
        <v>102</v>
      </c>
      <c r="O310" s="129">
        <f t="shared" si="47"/>
        <v>102</v>
      </c>
      <c r="P310" s="68"/>
      <c r="Q310" s="67">
        <f>SUM($C310:P310)</f>
        <v>1012</v>
      </c>
      <c r="R310">
        <v>18</v>
      </c>
      <c r="S310" t="s">
        <v>646</v>
      </c>
      <c r="T310" t="s">
        <v>646</v>
      </c>
      <c r="U310" t="s">
        <v>3</v>
      </c>
      <c r="W310">
        <v>1</v>
      </c>
    </row>
    <row r="311" spans="2:23" outlineLevel="1" x14ac:dyDescent="0.3">
      <c r="B311" t="s">
        <v>1241</v>
      </c>
      <c r="C311" t="s">
        <v>1242</v>
      </c>
      <c r="D311" s="68"/>
      <c r="E311" s="68"/>
      <c r="F311" s="68">
        <v>7</v>
      </c>
      <c r="G311" s="68">
        <v>6.97</v>
      </c>
      <c r="H311" s="68">
        <v>6.97</v>
      </c>
      <c r="I311" s="68">
        <v>6.97</v>
      </c>
      <c r="J311" s="129">
        <f t="shared" si="47"/>
        <v>7.1093999999999999</v>
      </c>
      <c r="K311" s="129">
        <f t="shared" si="47"/>
        <v>7.1093999999999999</v>
      </c>
      <c r="L311" s="129">
        <f t="shared" si="47"/>
        <v>7.1093999999999999</v>
      </c>
      <c r="M311" s="129">
        <f t="shared" si="47"/>
        <v>7.1093999999999999</v>
      </c>
      <c r="N311" s="129">
        <f t="shared" si="47"/>
        <v>7.1093999999999999</v>
      </c>
      <c r="O311" s="129">
        <f t="shared" si="47"/>
        <v>7.1093999999999999</v>
      </c>
      <c r="P311" s="68"/>
      <c r="Q311" s="67">
        <f>SUM($C311:P311)</f>
        <v>70.566400000000002</v>
      </c>
      <c r="R311">
        <v>18</v>
      </c>
      <c r="S311" t="s">
        <v>646</v>
      </c>
      <c r="T311" t="s">
        <v>646</v>
      </c>
      <c r="U311" t="s">
        <v>3</v>
      </c>
      <c r="W311">
        <v>1</v>
      </c>
    </row>
    <row r="312" spans="2:23" x14ac:dyDescent="0.3">
      <c r="B312" s="101" t="s">
        <v>1171</v>
      </c>
      <c r="C312" s="1" t="s">
        <v>1093</v>
      </c>
      <c r="D312" s="67">
        <f t="shared" ref="D312:Q312" si="48">SUM(D310:D311)</f>
        <v>0</v>
      </c>
      <c r="E312" s="67">
        <f t="shared" si="48"/>
        <v>0</v>
      </c>
      <c r="F312" s="67">
        <f t="shared" si="48"/>
        <v>107</v>
      </c>
      <c r="G312" s="67">
        <f t="shared" si="48"/>
        <v>106.97</v>
      </c>
      <c r="H312" s="67">
        <f t="shared" si="48"/>
        <v>106.97</v>
      </c>
      <c r="I312" s="67">
        <f t="shared" si="48"/>
        <v>106.97</v>
      </c>
      <c r="J312" s="131">
        <f t="shared" si="47"/>
        <v>109.10939999999999</v>
      </c>
      <c r="K312" s="131">
        <f t="shared" si="47"/>
        <v>109.10939999999999</v>
      </c>
      <c r="L312" s="131">
        <f t="shared" si="47"/>
        <v>109.10939999999999</v>
      </c>
      <c r="M312" s="131">
        <f t="shared" si="47"/>
        <v>109.10939999999999</v>
      </c>
      <c r="N312" s="131">
        <f t="shared" si="47"/>
        <v>109.10939999999999</v>
      </c>
      <c r="O312" s="131">
        <f t="shared" si="47"/>
        <v>109.10939999999999</v>
      </c>
      <c r="P312" s="67">
        <f t="shared" si="48"/>
        <v>0</v>
      </c>
      <c r="Q312" s="67">
        <f t="shared" si="48"/>
        <v>1082.5663999999999</v>
      </c>
    </row>
    <row r="314" spans="2:23" x14ac:dyDescent="0.3">
      <c r="B314" s="1" t="s">
        <v>1173</v>
      </c>
      <c r="C314" s="57" t="s">
        <v>1686</v>
      </c>
      <c r="D314" s="57" t="s">
        <v>1096</v>
      </c>
      <c r="E314" s="57" t="s">
        <v>1097</v>
      </c>
      <c r="F314" s="57" t="s">
        <v>1098</v>
      </c>
      <c r="G314" s="57" t="s">
        <v>1099</v>
      </c>
      <c r="H314" s="57" t="s">
        <v>1100</v>
      </c>
      <c r="I314" s="57" t="s">
        <v>1101</v>
      </c>
      <c r="J314" s="57" t="s">
        <v>1102</v>
      </c>
      <c r="K314" s="57" t="s">
        <v>1103</v>
      </c>
      <c r="L314" s="57" t="s">
        <v>1104</v>
      </c>
      <c r="M314" s="57" t="s">
        <v>1105</v>
      </c>
      <c r="N314" s="57" t="s">
        <v>1106</v>
      </c>
      <c r="O314" s="57" t="s">
        <v>1107</v>
      </c>
      <c r="P314" s="57" t="s">
        <v>1108</v>
      </c>
      <c r="Q314" s="57" t="s">
        <v>218</v>
      </c>
      <c r="R314" t="s">
        <v>7</v>
      </c>
      <c r="S314" t="s">
        <v>637</v>
      </c>
      <c r="T314" t="s">
        <v>795</v>
      </c>
      <c r="U314" t="s">
        <v>220</v>
      </c>
      <c r="V314" t="s">
        <v>29</v>
      </c>
      <c r="W314" t="s">
        <v>1688</v>
      </c>
    </row>
    <row r="315" spans="2:23" x14ac:dyDescent="0.3">
      <c r="B315" t="s">
        <v>1026</v>
      </c>
      <c r="C315" t="s">
        <v>892</v>
      </c>
      <c r="D315" s="68"/>
      <c r="E315" s="68"/>
      <c r="F315" s="68"/>
      <c r="G315" s="68">
        <v>81</v>
      </c>
      <c r="H315" s="68">
        <v>96</v>
      </c>
      <c r="I315" s="68">
        <v>77</v>
      </c>
      <c r="J315" s="129">
        <f t="shared" ref="J315:O317" si="49">$I315</f>
        <v>77</v>
      </c>
      <c r="K315" s="129">
        <f t="shared" si="49"/>
        <v>77</v>
      </c>
      <c r="L315" s="129">
        <f t="shared" si="49"/>
        <v>77</v>
      </c>
      <c r="M315" s="129">
        <f t="shared" si="49"/>
        <v>77</v>
      </c>
      <c r="N315" s="129">
        <f t="shared" si="49"/>
        <v>77</v>
      </c>
      <c r="O315" s="129">
        <f t="shared" si="49"/>
        <v>77</v>
      </c>
      <c r="P315" s="68"/>
      <c r="Q315" s="67">
        <f>SUM($C315:P315)</f>
        <v>716</v>
      </c>
      <c r="R315">
        <v>19</v>
      </c>
      <c r="S315" t="s">
        <v>666</v>
      </c>
      <c r="T315" t="s">
        <v>666</v>
      </c>
      <c r="U315" t="s">
        <v>3</v>
      </c>
      <c r="W315">
        <v>1</v>
      </c>
    </row>
    <row r="316" spans="2:23" x14ac:dyDescent="0.3">
      <c r="B316" t="s">
        <v>1027</v>
      </c>
      <c r="C316" t="s">
        <v>892</v>
      </c>
      <c r="D316" s="68"/>
      <c r="E316" s="68"/>
      <c r="F316" s="68"/>
      <c r="G316" s="68">
        <v>78</v>
      </c>
      <c r="H316" s="68">
        <v>98</v>
      </c>
      <c r="I316" s="68">
        <v>78</v>
      </c>
      <c r="J316" s="129">
        <f t="shared" si="49"/>
        <v>78</v>
      </c>
      <c r="K316" s="129">
        <f t="shared" si="49"/>
        <v>78</v>
      </c>
      <c r="L316" s="129">
        <f t="shared" si="49"/>
        <v>78</v>
      </c>
      <c r="M316" s="129">
        <f t="shared" si="49"/>
        <v>78</v>
      </c>
      <c r="N316" s="129">
        <f t="shared" si="49"/>
        <v>78</v>
      </c>
      <c r="O316" s="129">
        <f t="shared" si="49"/>
        <v>78</v>
      </c>
      <c r="P316" s="68"/>
      <c r="Q316" s="67">
        <f>SUM($C316:P316)</f>
        <v>722</v>
      </c>
      <c r="R316">
        <v>19</v>
      </c>
      <c r="S316" t="s">
        <v>666</v>
      </c>
      <c r="T316" t="s">
        <v>666</v>
      </c>
      <c r="U316" t="s">
        <v>3</v>
      </c>
      <c r="W316">
        <v>1</v>
      </c>
    </row>
    <row r="317" spans="2:23" x14ac:dyDescent="0.3">
      <c r="B317" t="s">
        <v>1028</v>
      </c>
      <c r="C317" t="s">
        <v>892</v>
      </c>
      <c r="D317" s="68"/>
      <c r="E317" s="68"/>
      <c r="F317" s="68"/>
      <c r="G317" s="68"/>
      <c r="H317" s="68">
        <v>20</v>
      </c>
      <c r="I317" s="68"/>
      <c r="J317" s="129">
        <f t="shared" si="49"/>
        <v>0</v>
      </c>
      <c r="K317" s="129">
        <f t="shared" si="49"/>
        <v>0</v>
      </c>
      <c r="L317" s="129">
        <f t="shared" si="49"/>
        <v>0</v>
      </c>
      <c r="M317" s="129">
        <f t="shared" si="49"/>
        <v>0</v>
      </c>
      <c r="N317" s="129">
        <f t="shared" si="49"/>
        <v>0</v>
      </c>
      <c r="O317" s="129">
        <f t="shared" si="49"/>
        <v>0</v>
      </c>
      <c r="P317" s="68"/>
      <c r="Q317" s="67">
        <f>SUM($C317:P317)</f>
        <v>20</v>
      </c>
      <c r="R317">
        <v>19</v>
      </c>
      <c r="S317" t="s">
        <v>666</v>
      </c>
      <c r="T317" t="s">
        <v>666</v>
      </c>
      <c r="U317" t="s">
        <v>3</v>
      </c>
      <c r="W317">
        <v>1</v>
      </c>
    </row>
    <row r="318" spans="2:23" x14ac:dyDescent="0.3">
      <c r="B318" s="101" t="s">
        <v>1174</v>
      </c>
      <c r="D318" s="68"/>
      <c r="E318" s="68"/>
      <c r="F318" s="68"/>
      <c r="G318" s="68"/>
      <c r="H318" s="68"/>
      <c r="I318" s="68"/>
      <c r="J318" s="68"/>
      <c r="K318" s="68"/>
      <c r="L318" s="68"/>
      <c r="M318" s="68"/>
      <c r="N318" s="68"/>
      <c r="O318" s="68"/>
      <c r="P318" s="68"/>
      <c r="Q318" s="103">
        <v>716</v>
      </c>
      <c r="R318">
        <v>19</v>
      </c>
      <c r="S318" t="s">
        <v>666</v>
      </c>
      <c r="T318" t="s">
        <v>666</v>
      </c>
    </row>
    <row r="319" spans="2:23" outlineLevel="1" x14ac:dyDescent="0.3">
      <c r="B319" t="s">
        <v>684</v>
      </c>
      <c r="C319" t="s">
        <v>1014</v>
      </c>
      <c r="D319" s="68"/>
      <c r="E319" s="68"/>
      <c r="F319" s="68"/>
      <c r="G319" s="68">
        <v>1650</v>
      </c>
      <c r="H319" s="68">
        <v>1650</v>
      </c>
      <c r="I319" s="68">
        <v>1650</v>
      </c>
      <c r="J319" s="129">
        <f t="shared" ref="J319:O331" si="50">$I319*1.02</f>
        <v>1683</v>
      </c>
      <c r="K319" s="129">
        <f t="shared" si="50"/>
        <v>1683</v>
      </c>
      <c r="L319" s="129">
        <f t="shared" si="50"/>
        <v>1683</v>
      </c>
      <c r="M319" s="129">
        <f t="shared" si="50"/>
        <v>1683</v>
      </c>
      <c r="N319" s="129">
        <f t="shared" si="50"/>
        <v>1683</v>
      </c>
      <c r="O319" s="129">
        <f t="shared" si="50"/>
        <v>1683</v>
      </c>
      <c r="P319" s="68"/>
      <c r="Q319" s="67">
        <f>SUM($C319:P319)</f>
        <v>15048</v>
      </c>
      <c r="R319">
        <v>19</v>
      </c>
      <c r="S319" t="s">
        <v>666</v>
      </c>
      <c r="T319" t="s">
        <v>666</v>
      </c>
      <c r="U319" t="s">
        <v>3</v>
      </c>
      <c r="W319">
        <v>1</v>
      </c>
    </row>
    <row r="320" spans="2:23" outlineLevel="1" x14ac:dyDescent="0.3">
      <c r="B320" t="s">
        <v>1068</v>
      </c>
      <c r="C320" t="s">
        <v>1069</v>
      </c>
      <c r="D320" s="68"/>
      <c r="E320" s="68"/>
      <c r="F320" s="68"/>
      <c r="G320" s="68">
        <v>50</v>
      </c>
      <c r="H320" s="68">
        <v>50</v>
      </c>
      <c r="I320" s="68">
        <v>50</v>
      </c>
      <c r="J320" s="129">
        <f t="shared" si="50"/>
        <v>51</v>
      </c>
      <c r="K320" s="129">
        <f t="shared" si="50"/>
        <v>51</v>
      </c>
      <c r="L320" s="129">
        <f t="shared" si="50"/>
        <v>51</v>
      </c>
      <c r="M320" s="129">
        <f t="shared" si="50"/>
        <v>51</v>
      </c>
      <c r="N320" s="129">
        <f t="shared" si="50"/>
        <v>51</v>
      </c>
      <c r="O320" s="129">
        <f t="shared" si="50"/>
        <v>51</v>
      </c>
      <c r="P320" s="68"/>
      <c r="Q320" s="67">
        <f>SUM($C320:P320)</f>
        <v>456</v>
      </c>
      <c r="R320">
        <v>19</v>
      </c>
      <c r="S320" t="s">
        <v>666</v>
      </c>
      <c r="T320" t="s">
        <v>666</v>
      </c>
      <c r="U320" t="s">
        <v>3</v>
      </c>
      <c r="W320">
        <v>1</v>
      </c>
    </row>
    <row r="321" spans="2:23" outlineLevel="1" x14ac:dyDescent="0.3">
      <c r="B321" t="s">
        <v>683</v>
      </c>
      <c r="C321" t="s">
        <v>1017</v>
      </c>
      <c r="D321" s="68"/>
      <c r="E321" s="68"/>
      <c r="F321" s="68"/>
      <c r="G321" s="68"/>
      <c r="H321" s="68">
        <v>423</v>
      </c>
      <c r="I321" s="68"/>
      <c r="J321" s="129">
        <f t="shared" si="50"/>
        <v>0</v>
      </c>
      <c r="K321" s="129">
        <f t="shared" si="50"/>
        <v>0</v>
      </c>
      <c r="L321" s="129">
        <f t="shared" si="50"/>
        <v>0</v>
      </c>
      <c r="M321" s="129">
        <f t="shared" si="50"/>
        <v>0</v>
      </c>
      <c r="N321" s="129">
        <f t="shared" si="50"/>
        <v>0</v>
      </c>
      <c r="O321" s="129">
        <f t="shared" si="50"/>
        <v>0</v>
      </c>
      <c r="P321" s="68"/>
      <c r="Q321" s="67">
        <f>SUM($C321:P321)</f>
        <v>423</v>
      </c>
      <c r="R321">
        <v>19</v>
      </c>
      <c r="S321" t="s">
        <v>666</v>
      </c>
      <c r="T321" t="s">
        <v>666</v>
      </c>
      <c r="U321" t="s">
        <v>3</v>
      </c>
      <c r="W321">
        <v>1</v>
      </c>
    </row>
    <row r="322" spans="2:23" outlineLevel="1" x14ac:dyDescent="0.3">
      <c r="B322" t="s">
        <v>1048</v>
      </c>
      <c r="C322" t="s">
        <v>1049</v>
      </c>
      <c r="D322" s="68"/>
      <c r="E322" s="68"/>
      <c r="F322" s="68"/>
      <c r="G322" s="68">
        <v>10</v>
      </c>
      <c r="H322" s="68">
        <v>10</v>
      </c>
      <c r="I322" s="68">
        <v>10</v>
      </c>
      <c r="J322" s="129">
        <f t="shared" si="50"/>
        <v>10.199999999999999</v>
      </c>
      <c r="K322" s="129">
        <f t="shared" si="50"/>
        <v>10.199999999999999</v>
      </c>
      <c r="L322" s="129">
        <f t="shared" si="50"/>
        <v>10.199999999999999</v>
      </c>
      <c r="M322" s="129">
        <f t="shared" si="50"/>
        <v>10.199999999999999</v>
      </c>
      <c r="N322" s="129">
        <f t="shared" si="50"/>
        <v>10.199999999999999</v>
      </c>
      <c r="O322" s="129">
        <f t="shared" si="50"/>
        <v>10.199999999999999</v>
      </c>
      <c r="P322" s="68"/>
      <c r="Q322" s="67">
        <f>SUM($C322:P322)</f>
        <v>91.200000000000017</v>
      </c>
      <c r="R322">
        <v>19</v>
      </c>
      <c r="S322" t="s">
        <v>666</v>
      </c>
      <c r="T322" t="s">
        <v>666</v>
      </c>
      <c r="U322" t="s">
        <v>3</v>
      </c>
      <c r="W322">
        <v>1</v>
      </c>
    </row>
    <row r="323" spans="2:23" outlineLevel="1" x14ac:dyDescent="0.3">
      <c r="B323" t="s">
        <v>994</v>
      </c>
      <c r="C323" t="s">
        <v>1232</v>
      </c>
      <c r="D323" s="68"/>
      <c r="E323" s="68"/>
      <c r="F323" s="68"/>
      <c r="G323" s="68">
        <v>272.45</v>
      </c>
      <c r="H323" s="68">
        <v>345.96</v>
      </c>
      <c r="I323" s="68">
        <v>272.45</v>
      </c>
      <c r="J323" s="129">
        <f t="shared" si="50"/>
        <v>277.899</v>
      </c>
      <c r="K323" s="129">
        <f t="shared" si="50"/>
        <v>277.899</v>
      </c>
      <c r="L323" s="129">
        <f t="shared" si="50"/>
        <v>277.899</v>
      </c>
      <c r="M323" s="129">
        <f t="shared" si="50"/>
        <v>277.899</v>
      </c>
      <c r="N323" s="129">
        <f t="shared" si="50"/>
        <v>277.899</v>
      </c>
      <c r="O323" s="129">
        <f t="shared" si="50"/>
        <v>277.899</v>
      </c>
      <c r="P323" s="68"/>
      <c r="Q323" s="67">
        <f>SUM($C323:P323)</f>
        <v>2558.2539999999995</v>
      </c>
      <c r="R323">
        <v>19</v>
      </c>
      <c r="S323" t="s">
        <v>666</v>
      </c>
      <c r="T323" t="s">
        <v>666</v>
      </c>
      <c r="U323" t="s">
        <v>3</v>
      </c>
      <c r="W323">
        <v>1</v>
      </c>
    </row>
    <row r="324" spans="2:23" outlineLevel="1" x14ac:dyDescent="0.3">
      <c r="B324" t="s">
        <v>1020</v>
      </c>
      <c r="C324" t="s">
        <v>1234</v>
      </c>
      <c r="D324" s="68"/>
      <c r="E324" s="68"/>
      <c r="F324" s="68"/>
      <c r="G324" s="68">
        <v>132</v>
      </c>
      <c r="H324" s="68">
        <v>165.84</v>
      </c>
      <c r="I324" s="68">
        <v>132</v>
      </c>
      <c r="J324" s="129">
        <f t="shared" si="50"/>
        <v>134.64000000000001</v>
      </c>
      <c r="K324" s="129">
        <f t="shared" si="50"/>
        <v>134.64000000000001</v>
      </c>
      <c r="L324" s="129">
        <f t="shared" si="50"/>
        <v>134.64000000000001</v>
      </c>
      <c r="M324" s="129">
        <f t="shared" si="50"/>
        <v>134.64000000000001</v>
      </c>
      <c r="N324" s="129">
        <f t="shared" si="50"/>
        <v>134.64000000000001</v>
      </c>
      <c r="O324" s="129">
        <f t="shared" si="50"/>
        <v>134.64000000000001</v>
      </c>
      <c r="P324" s="68"/>
      <c r="Q324" s="67">
        <f>SUM($C324:P324)</f>
        <v>1237.68</v>
      </c>
      <c r="R324">
        <v>19</v>
      </c>
      <c r="S324" t="s">
        <v>666</v>
      </c>
      <c r="T324" t="s">
        <v>666</v>
      </c>
      <c r="U324" t="s">
        <v>3</v>
      </c>
      <c r="W324">
        <v>1</v>
      </c>
    </row>
    <row r="325" spans="2:23" outlineLevel="1" x14ac:dyDescent="0.3">
      <c r="B325" t="s">
        <v>1050</v>
      </c>
      <c r="C325" t="s">
        <v>1236</v>
      </c>
      <c r="D325" s="68"/>
      <c r="E325" s="68"/>
      <c r="F325" s="68"/>
      <c r="G325" s="68">
        <v>24.75</v>
      </c>
      <c r="H325" s="68">
        <v>31.1</v>
      </c>
      <c r="I325" s="68">
        <v>24.75</v>
      </c>
      <c r="J325" s="129">
        <f t="shared" si="50"/>
        <v>25.245000000000001</v>
      </c>
      <c r="K325" s="129">
        <f t="shared" si="50"/>
        <v>25.245000000000001</v>
      </c>
      <c r="L325" s="129">
        <f t="shared" si="50"/>
        <v>25.245000000000001</v>
      </c>
      <c r="M325" s="129">
        <f t="shared" si="50"/>
        <v>25.245000000000001</v>
      </c>
      <c r="N325" s="129">
        <f t="shared" si="50"/>
        <v>25.245000000000001</v>
      </c>
      <c r="O325" s="129">
        <f t="shared" si="50"/>
        <v>25.245000000000001</v>
      </c>
      <c r="P325" s="68"/>
      <c r="Q325" s="67">
        <f>SUM($C325:P325)</f>
        <v>232.07000000000002</v>
      </c>
      <c r="R325">
        <v>19</v>
      </c>
      <c r="S325" t="s">
        <v>666</v>
      </c>
      <c r="T325" t="s">
        <v>666</v>
      </c>
      <c r="U325" t="s">
        <v>3</v>
      </c>
      <c r="W325">
        <v>1</v>
      </c>
    </row>
    <row r="326" spans="2:23" outlineLevel="1" x14ac:dyDescent="0.3">
      <c r="B326" t="s">
        <v>996</v>
      </c>
      <c r="C326" t="s">
        <v>1237</v>
      </c>
      <c r="D326" s="68"/>
      <c r="E326" s="68"/>
      <c r="F326" s="68"/>
      <c r="G326" s="68">
        <v>149.38999999999999</v>
      </c>
      <c r="H326" s="68">
        <v>237.09</v>
      </c>
      <c r="I326" s="68">
        <v>184.86</v>
      </c>
      <c r="J326" s="129">
        <f t="shared" si="50"/>
        <v>188.55720000000002</v>
      </c>
      <c r="K326" s="129">
        <f t="shared" si="50"/>
        <v>188.55720000000002</v>
      </c>
      <c r="L326" s="129">
        <f t="shared" si="50"/>
        <v>188.55720000000002</v>
      </c>
      <c r="M326" s="129">
        <f t="shared" si="50"/>
        <v>188.55720000000002</v>
      </c>
      <c r="N326" s="129">
        <f t="shared" si="50"/>
        <v>188.55720000000002</v>
      </c>
      <c r="O326" s="129">
        <f t="shared" si="50"/>
        <v>188.55720000000002</v>
      </c>
      <c r="P326" s="68"/>
      <c r="Q326" s="67">
        <f>SUM($C326:P326)</f>
        <v>1702.6831999999999</v>
      </c>
      <c r="R326">
        <v>19</v>
      </c>
      <c r="S326" t="s">
        <v>666</v>
      </c>
      <c r="T326" t="s">
        <v>666</v>
      </c>
      <c r="U326" t="s">
        <v>3</v>
      </c>
      <c r="W326">
        <v>1</v>
      </c>
    </row>
    <row r="327" spans="2:23" outlineLevel="1" x14ac:dyDescent="0.3">
      <c r="B327" t="s">
        <v>997</v>
      </c>
      <c r="C327" t="s">
        <v>1238</v>
      </c>
      <c r="D327" s="68"/>
      <c r="E327" s="68"/>
      <c r="F327" s="68"/>
      <c r="G327" s="68">
        <v>10.71</v>
      </c>
      <c r="H327" s="68">
        <v>17</v>
      </c>
      <c r="I327" s="68">
        <v>13.26</v>
      </c>
      <c r="J327" s="129">
        <f t="shared" si="50"/>
        <v>13.5252</v>
      </c>
      <c r="K327" s="129">
        <f t="shared" si="50"/>
        <v>13.5252</v>
      </c>
      <c r="L327" s="129">
        <f t="shared" si="50"/>
        <v>13.5252</v>
      </c>
      <c r="M327" s="129">
        <f t="shared" si="50"/>
        <v>13.5252</v>
      </c>
      <c r="N327" s="129">
        <f t="shared" si="50"/>
        <v>13.5252</v>
      </c>
      <c r="O327" s="129">
        <f t="shared" si="50"/>
        <v>13.5252</v>
      </c>
      <c r="P327" s="68"/>
      <c r="Q327" s="67">
        <f>SUM($C327:P327)</f>
        <v>122.12119999999999</v>
      </c>
      <c r="R327">
        <v>19</v>
      </c>
      <c r="S327" t="s">
        <v>666</v>
      </c>
      <c r="T327" t="s">
        <v>666</v>
      </c>
      <c r="U327" t="s">
        <v>3</v>
      </c>
      <c r="W327">
        <v>1</v>
      </c>
    </row>
    <row r="328" spans="2:23" outlineLevel="1" x14ac:dyDescent="0.3">
      <c r="B328" t="s">
        <v>998</v>
      </c>
      <c r="C328" t="s">
        <v>1243</v>
      </c>
      <c r="D328" s="68"/>
      <c r="E328" s="68"/>
      <c r="F328" s="68"/>
      <c r="G328" s="68">
        <v>53.57</v>
      </c>
      <c r="H328" s="68">
        <v>85.01</v>
      </c>
      <c r="I328" s="68">
        <v>66.28</v>
      </c>
      <c r="J328" s="129">
        <f t="shared" si="50"/>
        <v>67.605599999999995</v>
      </c>
      <c r="K328" s="129">
        <f t="shared" si="50"/>
        <v>67.605599999999995</v>
      </c>
      <c r="L328" s="129">
        <f t="shared" si="50"/>
        <v>67.605599999999995</v>
      </c>
      <c r="M328" s="129">
        <f t="shared" si="50"/>
        <v>67.605599999999995</v>
      </c>
      <c r="N328" s="129">
        <f t="shared" si="50"/>
        <v>67.605599999999995</v>
      </c>
      <c r="O328" s="129">
        <f t="shared" si="50"/>
        <v>67.605599999999995</v>
      </c>
      <c r="P328" s="68"/>
      <c r="Q328" s="67">
        <f>SUM($C328:P328)</f>
        <v>610.4935999999999</v>
      </c>
      <c r="R328">
        <v>19</v>
      </c>
      <c r="S328" t="s">
        <v>666</v>
      </c>
      <c r="T328" t="s">
        <v>666</v>
      </c>
      <c r="U328" t="s">
        <v>3</v>
      </c>
      <c r="W328">
        <v>1</v>
      </c>
    </row>
    <row r="329" spans="2:23" outlineLevel="1" x14ac:dyDescent="0.3">
      <c r="B329" t="s">
        <v>1000</v>
      </c>
      <c r="C329" t="s">
        <v>1240</v>
      </c>
      <c r="D329" s="68"/>
      <c r="E329" s="68"/>
      <c r="F329" s="68"/>
      <c r="G329" s="68">
        <v>7.34</v>
      </c>
      <c r="H329" s="68">
        <v>11.65</v>
      </c>
      <c r="I329" s="68">
        <v>9.08</v>
      </c>
      <c r="J329" s="129">
        <f t="shared" si="50"/>
        <v>9.2615999999999996</v>
      </c>
      <c r="K329" s="129">
        <f t="shared" si="50"/>
        <v>9.2615999999999996</v>
      </c>
      <c r="L329" s="129">
        <f t="shared" si="50"/>
        <v>9.2615999999999996</v>
      </c>
      <c r="M329" s="129">
        <f t="shared" si="50"/>
        <v>9.2615999999999996</v>
      </c>
      <c r="N329" s="129">
        <f t="shared" si="50"/>
        <v>9.2615999999999996</v>
      </c>
      <c r="O329" s="129">
        <f t="shared" si="50"/>
        <v>9.2615999999999996</v>
      </c>
      <c r="P329" s="68"/>
      <c r="Q329" s="67">
        <f>SUM($C329:P329)</f>
        <v>83.639600000000002</v>
      </c>
      <c r="R329">
        <v>19</v>
      </c>
      <c r="S329" t="s">
        <v>666</v>
      </c>
      <c r="T329" t="s">
        <v>666</v>
      </c>
      <c r="U329" t="s">
        <v>3</v>
      </c>
      <c r="W329">
        <v>1</v>
      </c>
    </row>
    <row r="330" spans="2:23" outlineLevel="1" x14ac:dyDescent="0.3">
      <c r="B330" t="s">
        <v>1241</v>
      </c>
      <c r="C330" t="s">
        <v>1242</v>
      </c>
      <c r="D330" s="68"/>
      <c r="E330" s="68"/>
      <c r="F330" s="68"/>
      <c r="G330" s="68">
        <v>138.88</v>
      </c>
      <c r="H330" s="68">
        <v>220.4</v>
      </c>
      <c r="I330" s="68">
        <v>171.85</v>
      </c>
      <c r="J330" s="129">
        <f t="shared" si="50"/>
        <v>175.28700000000001</v>
      </c>
      <c r="K330" s="129">
        <f t="shared" si="50"/>
        <v>175.28700000000001</v>
      </c>
      <c r="L330" s="129">
        <f t="shared" si="50"/>
        <v>175.28700000000001</v>
      </c>
      <c r="M330" s="129">
        <f t="shared" si="50"/>
        <v>175.28700000000001</v>
      </c>
      <c r="N330" s="129">
        <f t="shared" si="50"/>
        <v>175.28700000000001</v>
      </c>
      <c r="O330" s="129">
        <f t="shared" si="50"/>
        <v>175.28700000000001</v>
      </c>
      <c r="P330" s="68"/>
      <c r="Q330" s="67">
        <f>SUM($C330:P330)</f>
        <v>1582.8520000000001</v>
      </c>
      <c r="R330">
        <v>19</v>
      </c>
      <c r="S330" t="s">
        <v>666</v>
      </c>
      <c r="T330" t="s">
        <v>666</v>
      </c>
      <c r="U330" t="s">
        <v>3</v>
      </c>
      <c r="W330">
        <v>1</v>
      </c>
    </row>
    <row r="331" spans="2:23" x14ac:dyDescent="0.3">
      <c r="B331" s="101" t="s">
        <v>1175</v>
      </c>
      <c r="C331" s="1" t="s">
        <v>1093</v>
      </c>
      <c r="D331" s="67">
        <f t="shared" ref="D331:Q331" si="51">SUM(D319:D330)</f>
        <v>0</v>
      </c>
      <c r="E331" s="67">
        <f t="shared" si="51"/>
        <v>0</v>
      </c>
      <c r="F331" s="67">
        <f t="shared" si="51"/>
        <v>0</v>
      </c>
      <c r="G331" s="67">
        <f t="shared" si="51"/>
        <v>2499.09</v>
      </c>
      <c r="H331" s="67">
        <f t="shared" si="51"/>
        <v>3247.0500000000006</v>
      </c>
      <c r="I331" s="67">
        <f t="shared" si="51"/>
        <v>2584.5300000000002</v>
      </c>
      <c r="J331" s="131">
        <f t="shared" si="50"/>
        <v>2636.2206000000001</v>
      </c>
      <c r="K331" s="131">
        <f t="shared" si="50"/>
        <v>2636.2206000000001</v>
      </c>
      <c r="L331" s="131">
        <f t="shared" si="50"/>
        <v>2636.2206000000001</v>
      </c>
      <c r="M331" s="131">
        <f t="shared" si="50"/>
        <v>2636.2206000000001</v>
      </c>
      <c r="N331" s="131">
        <f t="shared" si="50"/>
        <v>2636.2206000000001</v>
      </c>
      <c r="O331" s="131">
        <f t="shared" si="50"/>
        <v>2636.2206000000001</v>
      </c>
      <c r="P331" s="67">
        <f t="shared" si="51"/>
        <v>0</v>
      </c>
      <c r="Q331" s="67">
        <f t="shared" si="51"/>
        <v>24147.993600000002</v>
      </c>
    </row>
    <row r="333" spans="2:23" x14ac:dyDescent="0.3">
      <c r="B333" s="1" t="s">
        <v>1177</v>
      </c>
      <c r="C333" s="57" t="s">
        <v>1686</v>
      </c>
      <c r="D333" s="57" t="s">
        <v>1096</v>
      </c>
      <c r="E333" s="57" t="s">
        <v>1097</v>
      </c>
      <c r="F333" s="57" t="s">
        <v>1098</v>
      </c>
      <c r="G333" s="57" t="s">
        <v>1099</v>
      </c>
      <c r="H333" s="57" t="s">
        <v>1100</v>
      </c>
      <c r="I333" s="57" t="s">
        <v>1101</v>
      </c>
      <c r="J333" s="57" t="s">
        <v>1102</v>
      </c>
      <c r="K333" s="57" t="s">
        <v>1103</v>
      </c>
      <c r="L333" s="57" t="s">
        <v>1104</v>
      </c>
      <c r="M333" s="57" t="s">
        <v>1105</v>
      </c>
      <c r="N333" s="57" t="s">
        <v>1106</v>
      </c>
      <c r="O333" s="57" t="s">
        <v>1107</v>
      </c>
      <c r="P333" s="57" t="s">
        <v>1108</v>
      </c>
      <c r="Q333" s="57" t="s">
        <v>218</v>
      </c>
      <c r="R333" t="s">
        <v>7</v>
      </c>
      <c r="S333" t="s">
        <v>637</v>
      </c>
      <c r="T333" t="s">
        <v>795</v>
      </c>
      <c r="U333" t="s">
        <v>220</v>
      </c>
      <c r="V333" t="s">
        <v>29</v>
      </c>
      <c r="W333" t="s">
        <v>1688</v>
      </c>
    </row>
    <row r="334" spans="2:23" x14ac:dyDescent="0.3">
      <c r="B334" t="s">
        <v>1026</v>
      </c>
      <c r="C334" t="s">
        <v>892</v>
      </c>
      <c r="D334" s="68"/>
      <c r="E334" s="68"/>
      <c r="F334" s="68"/>
      <c r="G334" s="68">
        <v>64.8</v>
      </c>
      <c r="H334" s="68">
        <v>122.4</v>
      </c>
      <c r="I334" s="68">
        <v>129.6</v>
      </c>
      <c r="J334" s="129">
        <f t="shared" ref="J334:O335" si="52">$I334</f>
        <v>129.6</v>
      </c>
      <c r="K334" s="129">
        <f t="shared" si="52"/>
        <v>129.6</v>
      </c>
      <c r="L334" s="129">
        <f t="shared" si="52"/>
        <v>129.6</v>
      </c>
      <c r="M334" s="129">
        <f t="shared" si="52"/>
        <v>129.6</v>
      </c>
      <c r="N334" s="129">
        <f t="shared" si="52"/>
        <v>129.6</v>
      </c>
      <c r="O334" s="129">
        <f t="shared" si="52"/>
        <v>129.6</v>
      </c>
      <c r="P334" s="68"/>
      <c r="Q334" s="67">
        <f>SUM($C334:P334)</f>
        <v>1094.4000000000001</v>
      </c>
      <c r="R334">
        <v>20</v>
      </c>
      <c r="S334" t="s">
        <v>646</v>
      </c>
      <c r="T334" t="s">
        <v>646</v>
      </c>
      <c r="U334" t="s">
        <v>3</v>
      </c>
      <c r="W334">
        <v>1</v>
      </c>
    </row>
    <row r="335" spans="2:23" x14ac:dyDescent="0.3">
      <c r="B335" t="s">
        <v>1027</v>
      </c>
      <c r="C335" t="s">
        <v>892</v>
      </c>
      <c r="D335" s="68"/>
      <c r="E335" s="68"/>
      <c r="F335" s="68"/>
      <c r="G335" s="68">
        <v>66</v>
      </c>
      <c r="H335" s="68">
        <v>125</v>
      </c>
      <c r="I335" s="68">
        <v>125</v>
      </c>
      <c r="J335" s="129">
        <f t="shared" si="52"/>
        <v>125</v>
      </c>
      <c r="K335" s="129">
        <f t="shared" si="52"/>
        <v>125</v>
      </c>
      <c r="L335" s="129">
        <f t="shared" si="52"/>
        <v>125</v>
      </c>
      <c r="M335" s="129">
        <f t="shared" si="52"/>
        <v>125</v>
      </c>
      <c r="N335" s="129">
        <f t="shared" si="52"/>
        <v>125</v>
      </c>
      <c r="O335" s="129">
        <f t="shared" si="52"/>
        <v>125</v>
      </c>
      <c r="P335" s="68"/>
      <c r="Q335" s="67">
        <f>SUM($C335:P335)</f>
        <v>1066</v>
      </c>
      <c r="R335">
        <v>20</v>
      </c>
      <c r="S335" t="s">
        <v>646</v>
      </c>
      <c r="T335" t="s">
        <v>646</v>
      </c>
      <c r="U335" t="s">
        <v>3</v>
      </c>
      <c r="W335">
        <v>1</v>
      </c>
    </row>
    <row r="336" spans="2:23" x14ac:dyDescent="0.3">
      <c r="B336" s="101" t="s">
        <v>1178</v>
      </c>
      <c r="D336" s="68"/>
      <c r="E336" s="68"/>
      <c r="F336" s="68"/>
      <c r="G336" s="68"/>
      <c r="H336" s="68"/>
      <c r="I336" s="68"/>
      <c r="J336" s="68"/>
      <c r="K336" s="68"/>
      <c r="L336" s="68"/>
      <c r="M336" s="68"/>
      <c r="N336" s="68"/>
      <c r="O336" s="68"/>
      <c r="P336" s="68"/>
      <c r="Q336" s="103">
        <v>1094.4000000000001</v>
      </c>
      <c r="R336">
        <v>20</v>
      </c>
      <c r="S336" t="s">
        <v>646</v>
      </c>
      <c r="T336" t="s">
        <v>646</v>
      </c>
    </row>
    <row r="337" spans="2:23" outlineLevel="1" x14ac:dyDescent="0.3">
      <c r="B337" t="s">
        <v>684</v>
      </c>
      <c r="C337" t="s">
        <v>1014</v>
      </c>
      <c r="D337" s="68"/>
      <c r="E337" s="68"/>
      <c r="F337" s="68"/>
      <c r="G337" s="68">
        <v>1588.24</v>
      </c>
      <c r="H337" s="68">
        <v>3000</v>
      </c>
      <c r="I337" s="68">
        <v>3000</v>
      </c>
      <c r="J337" s="129">
        <f t="shared" ref="J337:O346" si="53">$I337*1.02</f>
        <v>3060</v>
      </c>
      <c r="K337" s="129">
        <f t="shared" si="53"/>
        <v>3060</v>
      </c>
      <c r="L337" s="129">
        <f t="shared" si="53"/>
        <v>3060</v>
      </c>
      <c r="M337" s="129">
        <f t="shared" si="53"/>
        <v>3060</v>
      </c>
      <c r="N337" s="129">
        <f t="shared" si="53"/>
        <v>3060</v>
      </c>
      <c r="O337" s="129">
        <f t="shared" si="53"/>
        <v>3060</v>
      </c>
      <c r="P337" s="68"/>
      <c r="Q337" s="67">
        <f>SUM($C337:P337)</f>
        <v>25948.239999999998</v>
      </c>
      <c r="R337">
        <v>20</v>
      </c>
      <c r="S337" t="s">
        <v>646</v>
      </c>
      <c r="T337" t="s">
        <v>646</v>
      </c>
      <c r="U337" t="s">
        <v>3</v>
      </c>
      <c r="W337">
        <v>1</v>
      </c>
    </row>
    <row r="338" spans="2:23" outlineLevel="1" x14ac:dyDescent="0.3">
      <c r="B338" t="s">
        <v>994</v>
      </c>
      <c r="C338" t="s">
        <v>1232</v>
      </c>
      <c r="D338" s="68"/>
      <c r="E338" s="68"/>
      <c r="F338" s="68"/>
      <c r="G338" s="68">
        <v>256.58999999999997</v>
      </c>
      <c r="H338" s="68">
        <v>484.65</v>
      </c>
      <c r="I338" s="68">
        <v>484.65</v>
      </c>
      <c r="J338" s="129">
        <f t="shared" si="53"/>
        <v>494.34299999999996</v>
      </c>
      <c r="K338" s="129">
        <f t="shared" si="53"/>
        <v>494.34299999999996</v>
      </c>
      <c r="L338" s="129">
        <f t="shared" si="53"/>
        <v>494.34299999999996</v>
      </c>
      <c r="M338" s="129">
        <f t="shared" si="53"/>
        <v>494.34299999999996</v>
      </c>
      <c r="N338" s="129">
        <f t="shared" si="53"/>
        <v>494.34299999999996</v>
      </c>
      <c r="O338" s="129">
        <f t="shared" si="53"/>
        <v>494.34299999999996</v>
      </c>
      <c r="P338" s="68"/>
      <c r="Q338" s="67">
        <f>SUM($C338:P338)</f>
        <v>4191.9479999999994</v>
      </c>
      <c r="R338">
        <v>20</v>
      </c>
      <c r="S338" t="s">
        <v>646</v>
      </c>
      <c r="T338" t="s">
        <v>646</v>
      </c>
      <c r="U338" t="s">
        <v>3</v>
      </c>
      <c r="W338">
        <v>1</v>
      </c>
    </row>
    <row r="339" spans="2:23" outlineLevel="1" x14ac:dyDescent="0.3">
      <c r="B339" t="s">
        <v>1020</v>
      </c>
      <c r="C339" t="s">
        <v>1234</v>
      </c>
      <c r="D339" s="68"/>
      <c r="E339" s="68"/>
      <c r="F339" s="68"/>
      <c r="G339" s="68">
        <v>127.06</v>
      </c>
      <c r="H339" s="68">
        <v>240</v>
      </c>
      <c r="I339" s="68">
        <v>240</v>
      </c>
      <c r="J339" s="129">
        <f t="shared" si="53"/>
        <v>244.8</v>
      </c>
      <c r="K339" s="129">
        <f t="shared" si="53"/>
        <v>244.8</v>
      </c>
      <c r="L339" s="129">
        <f t="shared" si="53"/>
        <v>244.8</v>
      </c>
      <c r="M339" s="129">
        <f t="shared" si="53"/>
        <v>244.8</v>
      </c>
      <c r="N339" s="129">
        <f t="shared" si="53"/>
        <v>244.8</v>
      </c>
      <c r="O339" s="129">
        <f t="shared" si="53"/>
        <v>244.8</v>
      </c>
      <c r="P339" s="68"/>
      <c r="Q339" s="67">
        <f>SUM($C339:P339)</f>
        <v>2075.8599999999997</v>
      </c>
      <c r="R339">
        <v>20</v>
      </c>
      <c r="S339" t="s">
        <v>646</v>
      </c>
      <c r="T339" t="s">
        <v>646</v>
      </c>
      <c r="U339" t="s">
        <v>3</v>
      </c>
      <c r="W339">
        <v>1</v>
      </c>
    </row>
    <row r="340" spans="2:23" outlineLevel="1" x14ac:dyDescent="0.3">
      <c r="B340" t="s">
        <v>1050</v>
      </c>
      <c r="C340" t="s">
        <v>1236</v>
      </c>
      <c r="D340" s="68"/>
      <c r="E340" s="68"/>
      <c r="F340" s="68"/>
      <c r="G340" s="68">
        <v>23.82</v>
      </c>
      <c r="H340" s="68">
        <v>45</v>
      </c>
      <c r="I340" s="68">
        <v>45</v>
      </c>
      <c r="J340" s="129">
        <f t="shared" si="53"/>
        <v>45.9</v>
      </c>
      <c r="K340" s="129">
        <f t="shared" si="53"/>
        <v>45.9</v>
      </c>
      <c r="L340" s="129">
        <f t="shared" si="53"/>
        <v>45.9</v>
      </c>
      <c r="M340" s="129">
        <f t="shared" si="53"/>
        <v>45.9</v>
      </c>
      <c r="N340" s="129">
        <f t="shared" si="53"/>
        <v>45.9</v>
      </c>
      <c r="O340" s="129">
        <f t="shared" si="53"/>
        <v>45.9</v>
      </c>
      <c r="P340" s="68"/>
      <c r="Q340" s="67">
        <f>SUM($C340:P340)</f>
        <v>389.21999999999997</v>
      </c>
      <c r="R340">
        <v>20</v>
      </c>
      <c r="S340" t="s">
        <v>646</v>
      </c>
      <c r="T340" t="s">
        <v>646</v>
      </c>
      <c r="U340" t="s">
        <v>3</v>
      </c>
      <c r="W340">
        <v>1</v>
      </c>
    </row>
    <row r="341" spans="2:23" outlineLevel="1" x14ac:dyDescent="0.3">
      <c r="B341" t="s">
        <v>996</v>
      </c>
      <c r="C341" t="s">
        <v>1237</v>
      </c>
      <c r="D341" s="68"/>
      <c r="E341" s="68"/>
      <c r="F341" s="68"/>
      <c r="G341" s="68">
        <v>112.17</v>
      </c>
      <c r="H341" s="68">
        <v>239.4</v>
      </c>
      <c r="I341" s="68">
        <v>211.87</v>
      </c>
      <c r="J341" s="129">
        <f t="shared" si="53"/>
        <v>216.10740000000001</v>
      </c>
      <c r="K341" s="129">
        <f t="shared" si="53"/>
        <v>216.10740000000001</v>
      </c>
      <c r="L341" s="129">
        <f t="shared" si="53"/>
        <v>216.10740000000001</v>
      </c>
      <c r="M341" s="129">
        <f t="shared" si="53"/>
        <v>216.10740000000001</v>
      </c>
      <c r="N341" s="129">
        <f t="shared" si="53"/>
        <v>216.10740000000001</v>
      </c>
      <c r="O341" s="129">
        <f t="shared" si="53"/>
        <v>216.10740000000001</v>
      </c>
      <c r="P341" s="68"/>
      <c r="Q341" s="67">
        <f>SUM($C341:P341)</f>
        <v>1860.0844000000004</v>
      </c>
      <c r="R341">
        <v>20</v>
      </c>
      <c r="S341" t="s">
        <v>646</v>
      </c>
      <c r="T341" t="s">
        <v>646</v>
      </c>
      <c r="U341" t="s">
        <v>3</v>
      </c>
      <c r="W341">
        <v>1</v>
      </c>
    </row>
    <row r="342" spans="2:23" outlineLevel="1" x14ac:dyDescent="0.3">
      <c r="B342" t="s">
        <v>997</v>
      </c>
      <c r="C342" t="s">
        <v>1238</v>
      </c>
      <c r="D342" s="68"/>
      <c r="E342" s="68"/>
      <c r="F342" s="68"/>
      <c r="G342" s="68">
        <v>8.0399999999999991</v>
      </c>
      <c r="H342" s="68">
        <v>17.170000000000002</v>
      </c>
      <c r="I342" s="68">
        <v>15.19</v>
      </c>
      <c r="J342" s="129">
        <f t="shared" si="53"/>
        <v>15.4938</v>
      </c>
      <c r="K342" s="129">
        <f t="shared" si="53"/>
        <v>15.4938</v>
      </c>
      <c r="L342" s="129">
        <f t="shared" si="53"/>
        <v>15.4938</v>
      </c>
      <c r="M342" s="129">
        <f t="shared" si="53"/>
        <v>15.4938</v>
      </c>
      <c r="N342" s="129">
        <f t="shared" si="53"/>
        <v>15.4938</v>
      </c>
      <c r="O342" s="129">
        <f t="shared" si="53"/>
        <v>15.4938</v>
      </c>
      <c r="P342" s="68"/>
      <c r="Q342" s="67">
        <f>SUM($C342:P342)</f>
        <v>133.36279999999996</v>
      </c>
      <c r="R342">
        <v>20</v>
      </c>
      <c r="S342" t="s">
        <v>646</v>
      </c>
      <c r="T342" t="s">
        <v>646</v>
      </c>
      <c r="U342" t="s">
        <v>3</v>
      </c>
      <c r="W342">
        <v>1</v>
      </c>
    </row>
    <row r="343" spans="2:23" outlineLevel="1" x14ac:dyDescent="0.3">
      <c r="B343" t="s">
        <v>998</v>
      </c>
      <c r="C343" t="s">
        <v>1243</v>
      </c>
      <c r="D343" s="68"/>
      <c r="E343" s="68"/>
      <c r="F343" s="68"/>
      <c r="G343" s="68">
        <v>40.22</v>
      </c>
      <c r="H343" s="68">
        <v>85.84</v>
      </c>
      <c r="I343" s="68">
        <v>75.97</v>
      </c>
      <c r="J343" s="129">
        <f t="shared" si="53"/>
        <v>77.489400000000003</v>
      </c>
      <c r="K343" s="129">
        <f t="shared" si="53"/>
        <v>77.489400000000003</v>
      </c>
      <c r="L343" s="129">
        <f t="shared" si="53"/>
        <v>77.489400000000003</v>
      </c>
      <c r="M343" s="129">
        <f t="shared" si="53"/>
        <v>77.489400000000003</v>
      </c>
      <c r="N343" s="129">
        <f t="shared" si="53"/>
        <v>77.489400000000003</v>
      </c>
      <c r="O343" s="129">
        <f t="shared" si="53"/>
        <v>77.489400000000003</v>
      </c>
      <c r="P343" s="68"/>
      <c r="Q343" s="67">
        <f>SUM($C343:P343)</f>
        <v>666.96640000000002</v>
      </c>
      <c r="R343">
        <v>20</v>
      </c>
      <c r="S343" t="s">
        <v>646</v>
      </c>
      <c r="T343" t="s">
        <v>646</v>
      </c>
      <c r="U343" t="s">
        <v>3</v>
      </c>
      <c r="W343">
        <v>1</v>
      </c>
    </row>
    <row r="344" spans="2:23" outlineLevel="1" x14ac:dyDescent="0.3">
      <c r="B344" t="s">
        <v>1000</v>
      </c>
      <c r="C344" t="s">
        <v>1240</v>
      </c>
      <c r="D344" s="68"/>
      <c r="E344" s="68"/>
      <c r="F344" s="68"/>
      <c r="G344" s="68">
        <v>5.51</v>
      </c>
      <c r="H344" s="68">
        <v>11.76</v>
      </c>
      <c r="I344" s="68">
        <v>10.41</v>
      </c>
      <c r="J344" s="129">
        <f t="shared" si="53"/>
        <v>10.6182</v>
      </c>
      <c r="K344" s="129">
        <f t="shared" si="53"/>
        <v>10.6182</v>
      </c>
      <c r="L344" s="129">
        <f t="shared" si="53"/>
        <v>10.6182</v>
      </c>
      <c r="M344" s="129">
        <f t="shared" si="53"/>
        <v>10.6182</v>
      </c>
      <c r="N344" s="129">
        <f t="shared" si="53"/>
        <v>10.6182</v>
      </c>
      <c r="O344" s="129">
        <f t="shared" si="53"/>
        <v>10.6182</v>
      </c>
      <c r="P344" s="68"/>
      <c r="Q344" s="67">
        <f>SUM($C344:P344)</f>
        <v>91.389200000000002</v>
      </c>
      <c r="R344">
        <v>20</v>
      </c>
      <c r="S344" t="s">
        <v>646</v>
      </c>
      <c r="T344" t="s">
        <v>646</v>
      </c>
      <c r="U344" t="s">
        <v>3</v>
      </c>
      <c r="W344">
        <v>1</v>
      </c>
    </row>
    <row r="345" spans="2:23" outlineLevel="1" x14ac:dyDescent="0.3">
      <c r="B345" t="s">
        <v>1241</v>
      </c>
      <c r="C345" t="s">
        <v>1242</v>
      </c>
      <c r="D345" s="68"/>
      <c r="E345" s="68"/>
      <c r="F345" s="68"/>
      <c r="G345" s="68">
        <v>104.27</v>
      </c>
      <c r="H345" s="68">
        <v>222.55</v>
      </c>
      <c r="I345" s="68">
        <v>196.95</v>
      </c>
      <c r="J345" s="129">
        <f t="shared" si="53"/>
        <v>200.88899999999998</v>
      </c>
      <c r="K345" s="129">
        <f t="shared" si="53"/>
        <v>200.88899999999998</v>
      </c>
      <c r="L345" s="129">
        <f t="shared" si="53"/>
        <v>200.88899999999998</v>
      </c>
      <c r="M345" s="129">
        <f t="shared" si="53"/>
        <v>200.88899999999998</v>
      </c>
      <c r="N345" s="129">
        <f t="shared" si="53"/>
        <v>200.88899999999998</v>
      </c>
      <c r="O345" s="129">
        <f t="shared" si="53"/>
        <v>200.88899999999998</v>
      </c>
      <c r="P345" s="68"/>
      <c r="Q345" s="67">
        <f>SUM($C345:P345)</f>
        <v>1729.1039999999996</v>
      </c>
      <c r="R345">
        <v>20</v>
      </c>
      <c r="S345" t="s">
        <v>646</v>
      </c>
      <c r="T345" t="s">
        <v>646</v>
      </c>
      <c r="U345" t="s">
        <v>3</v>
      </c>
      <c r="W345">
        <v>1</v>
      </c>
    </row>
    <row r="346" spans="2:23" x14ac:dyDescent="0.3">
      <c r="B346" s="101" t="s">
        <v>1179</v>
      </c>
      <c r="C346" s="1" t="s">
        <v>1093</v>
      </c>
      <c r="D346" s="67">
        <f t="shared" ref="D346:Q346" si="54">SUM(D337:D345)</f>
        <v>0</v>
      </c>
      <c r="E346" s="67">
        <f t="shared" si="54"/>
        <v>0</v>
      </c>
      <c r="F346" s="67">
        <f t="shared" si="54"/>
        <v>0</v>
      </c>
      <c r="G346" s="67">
        <f t="shared" si="54"/>
        <v>2265.9199999999996</v>
      </c>
      <c r="H346" s="67">
        <f t="shared" si="54"/>
        <v>4346.3700000000008</v>
      </c>
      <c r="I346" s="67">
        <f t="shared" si="54"/>
        <v>4280.04</v>
      </c>
      <c r="J346" s="131">
        <f t="shared" si="53"/>
        <v>4365.6408000000001</v>
      </c>
      <c r="K346" s="131">
        <f t="shared" si="53"/>
        <v>4365.6408000000001</v>
      </c>
      <c r="L346" s="131">
        <f t="shared" si="53"/>
        <v>4365.6408000000001</v>
      </c>
      <c r="M346" s="131">
        <f t="shared" si="53"/>
        <v>4365.6408000000001</v>
      </c>
      <c r="N346" s="131">
        <f t="shared" si="53"/>
        <v>4365.6408000000001</v>
      </c>
      <c r="O346" s="131">
        <f t="shared" si="53"/>
        <v>4365.6408000000001</v>
      </c>
      <c r="P346" s="67">
        <f t="shared" si="54"/>
        <v>0</v>
      </c>
      <c r="Q346" s="67">
        <f t="shared" si="54"/>
        <v>37086.174800000001</v>
      </c>
    </row>
    <row r="348" spans="2:23" x14ac:dyDescent="0.3">
      <c r="B348" s="1" t="s">
        <v>1181</v>
      </c>
      <c r="C348" s="57" t="s">
        <v>1686</v>
      </c>
      <c r="D348" s="57" t="s">
        <v>1096</v>
      </c>
      <c r="E348" s="57" t="s">
        <v>1097</v>
      </c>
      <c r="F348" s="57" t="s">
        <v>1098</v>
      </c>
      <c r="G348" s="57" t="s">
        <v>1099</v>
      </c>
      <c r="H348" s="57" t="s">
        <v>1100</v>
      </c>
      <c r="I348" s="57" t="s">
        <v>1101</v>
      </c>
      <c r="J348" s="57" t="s">
        <v>1102</v>
      </c>
      <c r="K348" s="57" t="s">
        <v>1103</v>
      </c>
      <c r="L348" s="57" t="s">
        <v>1104</v>
      </c>
      <c r="M348" s="57" t="s">
        <v>1105</v>
      </c>
      <c r="N348" s="57" t="s">
        <v>1106</v>
      </c>
      <c r="O348" s="57" t="s">
        <v>1107</v>
      </c>
      <c r="P348" s="57" t="s">
        <v>1108</v>
      </c>
      <c r="Q348" s="57" t="s">
        <v>218</v>
      </c>
      <c r="R348" t="s">
        <v>7</v>
      </c>
      <c r="S348" t="s">
        <v>637</v>
      </c>
      <c r="T348" t="s">
        <v>795</v>
      </c>
      <c r="U348" t="s">
        <v>220</v>
      </c>
      <c r="V348" t="s">
        <v>29</v>
      </c>
      <c r="W348" t="s">
        <v>1688</v>
      </c>
    </row>
    <row r="349" spans="2:23" x14ac:dyDescent="0.3">
      <c r="B349" t="s">
        <v>1026</v>
      </c>
      <c r="C349" t="s">
        <v>892</v>
      </c>
      <c r="D349" s="68"/>
      <c r="E349" s="68"/>
      <c r="F349" s="68"/>
      <c r="G349" s="68">
        <v>36</v>
      </c>
      <c r="H349" s="68">
        <v>84</v>
      </c>
      <c r="I349" s="68">
        <v>90</v>
      </c>
      <c r="J349" s="129">
        <f t="shared" ref="J349:O350" si="55">$I349</f>
        <v>90</v>
      </c>
      <c r="K349" s="129">
        <f t="shared" si="55"/>
        <v>90</v>
      </c>
      <c r="L349" s="129">
        <f t="shared" si="55"/>
        <v>90</v>
      </c>
      <c r="M349" s="129">
        <f t="shared" si="55"/>
        <v>90</v>
      </c>
      <c r="N349" s="129">
        <f t="shared" si="55"/>
        <v>90</v>
      </c>
      <c r="O349" s="129">
        <f t="shared" si="55"/>
        <v>90</v>
      </c>
      <c r="P349" s="68"/>
      <c r="Q349" s="67">
        <f>SUM($C349:P349)</f>
        <v>750</v>
      </c>
      <c r="R349">
        <v>21</v>
      </c>
      <c r="S349" t="s">
        <v>659</v>
      </c>
      <c r="T349" t="s">
        <v>659</v>
      </c>
      <c r="U349" t="s">
        <v>3</v>
      </c>
      <c r="W349">
        <v>1</v>
      </c>
    </row>
    <row r="350" spans="2:23" x14ac:dyDescent="0.3">
      <c r="B350" t="s">
        <v>1027</v>
      </c>
      <c r="C350" t="s">
        <v>892</v>
      </c>
      <c r="D350" s="68"/>
      <c r="E350" s="68"/>
      <c r="F350" s="68"/>
      <c r="G350" s="68">
        <v>36</v>
      </c>
      <c r="H350" s="68">
        <v>87</v>
      </c>
      <c r="I350" s="68">
        <v>87</v>
      </c>
      <c r="J350" s="129">
        <f t="shared" si="55"/>
        <v>87</v>
      </c>
      <c r="K350" s="129">
        <f t="shared" si="55"/>
        <v>87</v>
      </c>
      <c r="L350" s="129">
        <f t="shared" si="55"/>
        <v>87</v>
      </c>
      <c r="M350" s="129">
        <f t="shared" si="55"/>
        <v>87</v>
      </c>
      <c r="N350" s="129">
        <f t="shared" si="55"/>
        <v>87</v>
      </c>
      <c r="O350" s="129">
        <f t="shared" si="55"/>
        <v>87</v>
      </c>
      <c r="P350" s="68"/>
      <c r="Q350" s="67">
        <f>SUM($C350:P350)</f>
        <v>732</v>
      </c>
      <c r="R350">
        <v>21</v>
      </c>
      <c r="S350" t="s">
        <v>659</v>
      </c>
      <c r="T350" t="s">
        <v>659</v>
      </c>
      <c r="U350" t="s">
        <v>3</v>
      </c>
      <c r="W350">
        <v>1</v>
      </c>
    </row>
    <row r="351" spans="2:23" x14ac:dyDescent="0.3">
      <c r="B351" s="101" t="s">
        <v>1182</v>
      </c>
      <c r="D351" s="68"/>
      <c r="E351" s="68"/>
      <c r="F351" s="68"/>
      <c r="G351" s="68"/>
      <c r="H351" s="68"/>
      <c r="I351" s="68"/>
      <c r="J351" s="68"/>
      <c r="K351" s="68"/>
      <c r="L351" s="68"/>
      <c r="M351" s="68"/>
      <c r="N351" s="68"/>
      <c r="O351" s="68"/>
      <c r="P351" s="68"/>
      <c r="Q351" s="103">
        <v>750</v>
      </c>
      <c r="R351">
        <v>21</v>
      </c>
      <c r="S351" t="s">
        <v>659</v>
      </c>
      <c r="T351" t="s">
        <v>659</v>
      </c>
    </row>
    <row r="352" spans="2:23" outlineLevel="1" x14ac:dyDescent="0.3">
      <c r="B352" t="s">
        <v>684</v>
      </c>
      <c r="C352" t="s">
        <v>1014</v>
      </c>
      <c r="D352" s="68"/>
      <c r="E352" s="68"/>
      <c r="F352" s="68"/>
      <c r="G352" s="68">
        <v>743.52</v>
      </c>
      <c r="H352" s="68">
        <v>1805.7</v>
      </c>
      <c r="I352" s="68">
        <v>1805.7</v>
      </c>
      <c r="J352" s="129">
        <f t="shared" ref="J352:O361" si="56">$I352*1.02</f>
        <v>1841.8140000000001</v>
      </c>
      <c r="K352" s="129">
        <f t="shared" si="56"/>
        <v>1841.8140000000001</v>
      </c>
      <c r="L352" s="129">
        <f t="shared" si="56"/>
        <v>1841.8140000000001</v>
      </c>
      <c r="M352" s="129">
        <f t="shared" si="56"/>
        <v>1841.8140000000001</v>
      </c>
      <c r="N352" s="129">
        <f t="shared" si="56"/>
        <v>1841.8140000000001</v>
      </c>
      <c r="O352" s="129">
        <f t="shared" si="56"/>
        <v>1841.8140000000001</v>
      </c>
      <c r="P352" s="68"/>
      <c r="Q352" s="67">
        <f>SUM($C352:P352)</f>
        <v>15405.804000000002</v>
      </c>
      <c r="R352">
        <v>21</v>
      </c>
      <c r="S352" t="s">
        <v>659</v>
      </c>
      <c r="T352" t="s">
        <v>659</v>
      </c>
      <c r="U352" t="s">
        <v>3</v>
      </c>
      <c r="W352">
        <v>1</v>
      </c>
    </row>
    <row r="353" spans="2:23" outlineLevel="1" x14ac:dyDescent="0.3">
      <c r="B353" t="s">
        <v>994</v>
      </c>
      <c r="C353" t="s">
        <v>1232</v>
      </c>
      <c r="D353" s="68"/>
      <c r="E353" s="68"/>
      <c r="F353" s="68"/>
      <c r="G353" s="68">
        <v>123.11000000000001</v>
      </c>
      <c r="H353" s="68">
        <v>298.99</v>
      </c>
      <c r="I353" s="68">
        <v>298.99</v>
      </c>
      <c r="J353" s="129">
        <f t="shared" si="56"/>
        <v>304.96980000000002</v>
      </c>
      <c r="K353" s="129">
        <f t="shared" si="56"/>
        <v>304.96980000000002</v>
      </c>
      <c r="L353" s="129">
        <f t="shared" si="56"/>
        <v>304.96980000000002</v>
      </c>
      <c r="M353" s="129">
        <f t="shared" si="56"/>
        <v>304.96980000000002</v>
      </c>
      <c r="N353" s="129">
        <f t="shared" si="56"/>
        <v>304.96980000000002</v>
      </c>
      <c r="O353" s="129">
        <f t="shared" si="56"/>
        <v>304.96980000000002</v>
      </c>
      <c r="P353" s="68"/>
      <c r="Q353" s="67">
        <f>SUM($C353:P353)</f>
        <v>2550.9088000000002</v>
      </c>
      <c r="R353">
        <v>21</v>
      </c>
      <c r="S353" t="s">
        <v>659</v>
      </c>
      <c r="T353" t="s">
        <v>659</v>
      </c>
      <c r="U353" t="s">
        <v>3</v>
      </c>
      <c r="W353">
        <v>1</v>
      </c>
    </row>
    <row r="354" spans="2:23" outlineLevel="1" x14ac:dyDescent="0.3">
      <c r="B354" t="s">
        <v>1020</v>
      </c>
      <c r="C354" t="s">
        <v>1234</v>
      </c>
      <c r="D354" s="68"/>
      <c r="E354" s="68"/>
      <c r="F354" s="68"/>
      <c r="G354" s="68">
        <v>59.48</v>
      </c>
      <c r="H354" s="68">
        <v>144.46</v>
      </c>
      <c r="I354" s="68">
        <v>144.46</v>
      </c>
      <c r="J354" s="129">
        <f t="shared" si="56"/>
        <v>147.34920000000002</v>
      </c>
      <c r="K354" s="129">
        <f t="shared" si="56"/>
        <v>147.34920000000002</v>
      </c>
      <c r="L354" s="129">
        <f t="shared" si="56"/>
        <v>147.34920000000002</v>
      </c>
      <c r="M354" s="129">
        <f t="shared" si="56"/>
        <v>147.34920000000002</v>
      </c>
      <c r="N354" s="129">
        <f t="shared" si="56"/>
        <v>147.34920000000002</v>
      </c>
      <c r="O354" s="129">
        <f t="shared" si="56"/>
        <v>147.34920000000002</v>
      </c>
      <c r="P354" s="68"/>
      <c r="Q354" s="67">
        <f>SUM($C354:P354)</f>
        <v>1232.4952000000001</v>
      </c>
      <c r="R354">
        <v>21</v>
      </c>
      <c r="S354" t="s">
        <v>659</v>
      </c>
      <c r="T354" t="s">
        <v>659</v>
      </c>
      <c r="U354" t="s">
        <v>3</v>
      </c>
      <c r="W354">
        <v>1</v>
      </c>
    </row>
    <row r="355" spans="2:23" outlineLevel="1" x14ac:dyDescent="0.3">
      <c r="B355" t="s">
        <v>1050</v>
      </c>
      <c r="C355" t="s">
        <v>1236</v>
      </c>
      <c r="D355" s="68"/>
      <c r="E355" s="68"/>
      <c r="F355" s="68"/>
      <c r="G355" s="68">
        <v>11.15</v>
      </c>
      <c r="H355" s="68">
        <v>27.09</v>
      </c>
      <c r="I355" s="68">
        <v>27.09</v>
      </c>
      <c r="J355" s="129">
        <f t="shared" si="56"/>
        <v>27.631800000000002</v>
      </c>
      <c r="K355" s="129">
        <f t="shared" si="56"/>
        <v>27.631800000000002</v>
      </c>
      <c r="L355" s="129">
        <f t="shared" si="56"/>
        <v>27.631800000000002</v>
      </c>
      <c r="M355" s="129">
        <f t="shared" si="56"/>
        <v>27.631800000000002</v>
      </c>
      <c r="N355" s="129">
        <f t="shared" si="56"/>
        <v>27.631800000000002</v>
      </c>
      <c r="O355" s="129">
        <f t="shared" si="56"/>
        <v>27.631800000000002</v>
      </c>
      <c r="P355" s="68"/>
      <c r="Q355" s="67">
        <f>SUM($C355:P355)</f>
        <v>231.1208</v>
      </c>
      <c r="R355">
        <v>21</v>
      </c>
      <c r="S355" t="s">
        <v>659</v>
      </c>
      <c r="T355" t="s">
        <v>659</v>
      </c>
      <c r="U355" t="s">
        <v>3</v>
      </c>
      <c r="W355">
        <v>1</v>
      </c>
    </row>
    <row r="356" spans="2:23" outlineLevel="1" x14ac:dyDescent="0.3">
      <c r="B356" t="s">
        <v>996</v>
      </c>
      <c r="C356" t="s">
        <v>1237</v>
      </c>
      <c r="D356" s="68"/>
      <c r="E356" s="68"/>
      <c r="F356" s="68"/>
      <c r="G356" s="68">
        <v>52.73</v>
      </c>
      <c r="H356" s="68">
        <v>143.37</v>
      </c>
      <c r="I356" s="68">
        <v>128.07</v>
      </c>
      <c r="J356" s="129">
        <f t="shared" si="56"/>
        <v>130.63139999999999</v>
      </c>
      <c r="K356" s="129">
        <f t="shared" si="56"/>
        <v>130.63139999999999</v>
      </c>
      <c r="L356" s="129">
        <f t="shared" si="56"/>
        <v>130.63139999999999</v>
      </c>
      <c r="M356" s="129">
        <f t="shared" si="56"/>
        <v>130.63139999999999</v>
      </c>
      <c r="N356" s="129">
        <f t="shared" si="56"/>
        <v>130.63139999999999</v>
      </c>
      <c r="O356" s="129">
        <f t="shared" si="56"/>
        <v>130.63139999999999</v>
      </c>
      <c r="P356" s="68"/>
      <c r="Q356" s="67">
        <f>SUM($C356:P356)</f>
        <v>1107.9584</v>
      </c>
      <c r="R356">
        <v>21</v>
      </c>
      <c r="S356" t="s">
        <v>659</v>
      </c>
      <c r="T356" t="s">
        <v>659</v>
      </c>
      <c r="U356" t="s">
        <v>3</v>
      </c>
      <c r="W356">
        <v>1</v>
      </c>
    </row>
    <row r="357" spans="2:23" outlineLevel="1" x14ac:dyDescent="0.3">
      <c r="B357" t="s">
        <v>997</v>
      </c>
      <c r="C357" t="s">
        <v>1238</v>
      </c>
      <c r="D357" s="68"/>
      <c r="E357" s="68"/>
      <c r="F357" s="68"/>
      <c r="G357" s="68">
        <v>3.78</v>
      </c>
      <c r="H357" s="68">
        <v>10.28</v>
      </c>
      <c r="I357" s="68">
        <v>9.18</v>
      </c>
      <c r="J357" s="129">
        <f t="shared" si="56"/>
        <v>9.3635999999999999</v>
      </c>
      <c r="K357" s="129">
        <f t="shared" si="56"/>
        <v>9.3635999999999999</v>
      </c>
      <c r="L357" s="129">
        <f t="shared" si="56"/>
        <v>9.3635999999999999</v>
      </c>
      <c r="M357" s="129">
        <f t="shared" si="56"/>
        <v>9.3635999999999999</v>
      </c>
      <c r="N357" s="129">
        <f t="shared" si="56"/>
        <v>9.3635999999999999</v>
      </c>
      <c r="O357" s="129">
        <f t="shared" si="56"/>
        <v>9.3635999999999999</v>
      </c>
      <c r="P357" s="68"/>
      <c r="Q357" s="67">
        <f>SUM($C357:P357)</f>
        <v>79.421599999999998</v>
      </c>
      <c r="R357">
        <v>21</v>
      </c>
      <c r="S357" t="s">
        <v>659</v>
      </c>
      <c r="T357" t="s">
        <v>659</v>
      </c>
      <c r="U357" t="s">
        <v>3</v>
      </c>
      <c r="W357">
        <v>1</v>
      </c>
    </row>
    <row r="358" spans="2:23" outlineLevel="1" x14ac:dyDescent="0.3">
      <c r="B358" t="s">
        <v>999</v>
      </c>
      <c r="C358" t="s">
        <v>1239</v>
      </c>
      <c r="D358" s="68"/>
      <c r="E358" s="68"/>
      <c r="F358" s="68"/>
      <c r="G358" s="68">
        <v>53.93</v>
      </c>
      <c r="H358" s="68">
        <v>146.6</v>
      </c>
      <c r="I358" s="68">
        <v>130.96</v>
      </c>
      <c r="J358" s="129">
        <f t="shared" si="56"/>
        <v>133.57920000000001</v>
      </c>
      <c r="K358" s="129">
        <f t="shared" si="56"/>
        <v>133.57920000000001</v>
      </c>
      <c r="L358" s="129">
        <f t="shared" si="56"/>
        <v>133.57920000000001</v>
      </c>
      <c r="M358" s="129">
        <f t="shared" si="56"/>
        <v>133.57920000000001</v>
      </c>
      <c r="N358" s="129">
        <f t="shared" si="56"/>
        <v>133.57920000000001</v>
      </c>
      <c r="O358" s="129">
        <f t="shared" si="56"/>
        <v>133.57920000000001</v>
      </c>
      <c r="P358" s="68"/>
      <c r="Q358" s="67">
        <f>SUM($C358:P358)</f>
        <v>1132.9652000000001</v>
      </c>
      <c r="R358">
        <v>21</v>
      </c>
      <c r="S358" t="s">
        <v>659</v>
      </c>
      <c r="T358" t="s">
        <v>659</v>
      </c>
      <c r="U358" t="s">
        <v>3</v>
      </c>
      <c r="W358">
        <v>1</v>
      </c>
    </row>
    <row r="359" spans="2:23" outlineLevel="1" x14ac:dyDescent="0.3">
      <c r="B359" t="s">
        <v>1000</v>
      </c>
      <c r="C359" t="s">
        <v>1240</v>
      </c>
      <c r="D359" s="68"/>
      <c r="E359" s="68"/>
      <c r="F359" s="68"/>
      <c r="G359" s="68">
        <v>2.59</v>
      </c>
      <c r="H359" s="68">
        <v>7.04</v>
      </c>
      <c r="I359" s="68">
        <v>6.29</v>
      </c>
      <c r="J359" s="129">
        <f t="shared" si="56"/>
        <v>6.4157999999999999</v>
      </c>
      <c r="K359" s="129">
        <f t="shared" si="56"/>
        <v>6.4157999999999999</v>
      </c>
      <c r="L359" s="129">
        <f t="shared" si="56"/>
        <v>6.4157999999999999</v>
      </c>
      <c r="M359" s="129">
        <f t="shared" si="56"/>
        <v>6.4157999999999999</v>
      </c>
      <c r="N359" s="129">
        <f t="shared" si="56"/>
        <v>6.4157999999999999</v>
      </c>
      <c r="O359" s="129">
        <f t="shared" si="56"/>
        <v>6.4157999999999999</v>
      </c>
      <c r="P359" s="68"/>
      <c r="Q359" s="67">
        <f>SUM($C359:P359)</f>
        <v>54.414799999999993</v>
      </c>
      <c r="R359">
        <v>21</v>
      </c>
      <c r="S359" t="s">
        <v>659</v>
      </c>
      <c r="T359" t="s">
        <v>659</v>
      </c>
      <c r="U359" t="s">
        <v>3</v>
      </c>
      <c r="W359">
        <v>1</v>
      </c>
    </row>
    <row r="360" spans="2:23" outlineLevel="1" x14ac:dyDescent="0.3">
      <c r="B360" t="s">
        <v>1241</v>
      </c>
      <c r="C360" t="s">
        <v>1242</v>
      </c>
      <c r="D360" s="68"/>
      <c r="E360" s="68"/>
      <c r="F360" s="68"/>
      <c r="G360" s="68">
        <v>49.02</v>
      </c>
      <c r="H360" s="68">
        <v>133.27000000000001</v>
      </c>
      <c r="I360" s="68">
        <v>119.06</v>
      </c>
      <c r="J360" s="129">
        <f t="shared" si="56"/>
        <v>121.44120000000001</v>
      </c>
      <c r="K360" s="129">
        <f t="shared" si="56"/>
        <v>121.44120000000001</v>
      </c>
      <c r="L360" s="129">
        <f t="shared" si="56"/>
        <v>121.44120000000001</v>
      </c>
      <c r="M360" s="129">
        <f t="shared" si="56"/>
        <v>121.44120000000001</v>
      </c>
      <c r="N360" s="129">
        <f t="shared" si="56"/>
        <v>121.44120000000001</v>
      </c>
      <c r="O360" s="129">
        <f t="shared" si="56"/>
        <v>121.44120000000001</v>
      </c>
      <c r="P360" s="68"/>
      <c r="Q360" s="67">
        <f>SUM($C360:P360)</f>
        <v>1029.9972</v>
      </c>
      <c r="R360">
        <v>21</v>
      </c>
      <c r="S360" t="s">
        <v>659</v>
      </c>
      <c r="T360" t="s">
        <v>659</v>
      </c>
      <c r="U360" t="s">
        <v>3</v>
      </c>
      <c r="W360">
        <v>1</v>
      </c>
    </row>
    <row r="361" spans="2:23" x14ac:dyDescent="0.3">
      <c r="B361" s="101" t="s">
        <v>1183</v>
      </c>
      <c r="C361" s="1" t="s">
        <v>1093</v>
      </c>
      <c r="D361" s="67">
        <f t="shared" ref="D361:Q361" si="57">SUM(D352:D360)</f>
        <v>0</v>
      </c>
      <c r="E361" s="67">
        <f t="shared" si="57"/>
        <v>0</v>
      </c>
      <c r="F361" s="67">
        <f t="shared" si="57"/>
        <v>0</v>
      </c>
      <c r="G361" s="67">
        <f t="shared" si="57"/>
        <v>1099.31</v>
      </c>
      <c r="H361" s="67">
        <f t="shared" si="57"/>
        <v>2716.8</v>
      </c>
      <c r="I361" s="67">
        <f t="shared" si="57"/>
        <v>2669.8</v>
      </c>
      <c r="J361" s="131">
        <f t="shared" si="56"/>
        <v>2723.1960000000004</v>
      </c>
      <c r="K361" s="131">
        <f t="shared" si="56"/>
        <v>2723.1960000000004</v>
      </c>
      <c r="L361" s="131">
        <f t="shared" si="56"/>
        <v>2723.1960000000004</v>
      </c>
      <c r="M361" s="131">
        <f t="shared" si="56"/>
        <v>2723.1960000000004</v>
      </c>
      <c r="N361" s="131">
        <f t="shared" si="56"/>
        <v>2723.1960000000004</v>
      </c>
      <c r="O361" s="131">
        <f t="shared" si="56"/>
        <v>2723.1960000000004</v>
      </c>
      <c r="P361" s="67">
        <f t="shared" si="57"/>
        <v>0</v>
      </c>
      <c r="Q361" s="67">
        <f t="shared" si="57"/>
        <v>22825.086000000003</v>
      </c>
    </row>
    <row r="363" spans="2:23" x14ac:dyDescent="0.3">
      <c r="B363" s="1" t="s">
        <v>1185</v>
      </c>
      <c r="C363" s="57" t="s">
        <v>1686</v>
      </c>
      <c r="D363" s="57" t="s">
        <v>1096</v>
      </c>
      <c r="E363" s="57" t="s">
        <v>1097</v>
      </c>
      <c r="F363" s="57" t="s">
        <v>1098</v>
      </c>
      <c r="G363" s="57" t="s">
        <v>1099</v>
      </c>
      <c r="H363" s="57" t="s">
        <v>1100</v>
      </c>
      <c r="I363" s="57" t="s">
        <v>1101</v>
      </c>
      <c r="J363" s="57" t="s">
        <v>1102</v>
      </c>
      <c r="K363" s="57" t="s">
        <v>1103</v>
      </c>
      <c r="L363" s="57" t="s">
        <v>1104</v>
      </c>
      <c r="M363" s="57" t="s">
        <v>1105</v>
      </c>
      <c r="N363" s="57" t="s">
        <v>1106</v>
      </c>
      <c r="O363" s="57" t="s">
        <v>1107</v>
      </c>
      <c r="P363" s="57" t="s">
        <v>1108</v>
      </c>
      <c r="Q363" s="57" t="s">
        <v>218</v>
      </c>
      <c r="R363" t="s">
        <v>7</v>
      </c>
      <c r="S363" t="s">
        <v>637</v>
      </c>
      <c r="T363" t="s">
        <v>795</v>
      </c>
      <c r="U363" t="s">
        <v>220</v>
      </c>
      <c r="V363" t="s">
        <v>29</v>
      </c>
      <c r="W363" t="s">
        <v>1688</v>
      </c>
    </row>
    <row r="364" spans="2:23" x14ac:dyDescent="0.3">
      <c r="B364" t="s">
        <v>1026</v>
      </c>
      <c r="C364" t="s">
        <v>892</v>
      </c>
      <c r="D364" s="68"/>
      <c r="E364" s="68"/>
      <c r="F364" s="68"/>
      <c r="G364" s="68"/>
      <c r="H364" s="68">
        <v>151.19999999999999</v>
      </c>
      <c r="I364" s="68">
        <v>158.4</v>
      </c>
      <c r="J364" s="129">
        <f t="shared" ref="J364:O365" si="58">$I364</f>
        <v>158.4</v>
      </c>
      <c r="K364" s="129">
        <f t="shared" si="58"/>
        <v>158.4</v>
      </c>
      <c r="L364" s="129">
        <f t="shared" si="58"/>
        <v>158.4</v>
      </c>
      <c r="M364" s="129">
        <f t="shared" si="58"/>
        <v>158.4</v>
      </c>
      <c r="N364" s="129">
        <f t="shared" si="58"/>
        <v>158.4</v>
      </c>
      <c r="O364" s="129">
        <f t="shared" si="58"/>
        <v>158.4</v>
      </c>
      <c r="P364" s="68"/>
      <c r="Q364" s="67">
        <f>SUM($C364:P364)</f>
        <v>1260</v>
      </c>
      <c r="R364">
        <v>22</v>
      </c>
      <c r="S364" t="s">
        <v>666</v>
      </c>
      <c r="T364" t="s">
        <v>666</v>
      </c>
      <c r="U364" t="s">
        <v>3</v>
      </c>
      <c r="W364">
        <v>1</v>
      </c>
    </row>
    <row r="365" spans="2:23" x14ac:dyDescent="0.3">
      <c r="B365" t="s">
        <v>1027</v>
      </c>
      <c r="C365" t="s">
        <v>892</v>
      </c>
      <c r="D365" s="68"/>
      <c r="E365" s="68"/>
      <c r="F365" s="68"/>
      <c r="G365" s="68"/>
      <c r="H365" s="68">
        <v>156</v>
      </c>
      <c r="I365" s="68">
        <v>156</v>
      </c>
      <c r="J365" s="129">
        <f t="shared" si="58"/>
        <v>156</v>
      </c>
      <c r="K365" s="129">
        <f t="shared" si="58"/>
        <v>156</v>
      </c>
      <c r="L365" s="129">
        <f t="shared" si="58"/>
        <v>156</v>
      </c>
      <c r="M365" s="129">
        <f t="shared" si="58"/>
        <v>156</v>
      </c>
      <c r="N365" s="129">
        <f t="shared" si="58"/>
        <v>156</v>
      </c>
      <c r="O365" s="129">
        <f t="shared" si="58"/>
        <v>156</v>
      </c>
      <c r="P365" s="68"/>
      <c r="Q365" s="67">
        <f>SUM($C365:P365)</f>
        <v>1248</v>
      </c>
      <c r="R365">
        <v>22</v>
      </c>
      <c r="S365" t="s">
        <v>666</v>
      </c>
      <c r="T365" t="s">
        <v>666</v>
      </c>
      <c r="U365" t="s">
        <v>3</v>
      </c>
      <c r="W365">
        <v>1</v>
      </c>
    </row>
    <row r="366" spans="2:23" x14ac:dyDescent="0.3">
      <c r="B366" s="101" t="s">
        <v>1186</v>
      </c>
      <c r="D366" s="68"/>
      <c r="E366" s="68"/>
      <c r="F366" s="68"/>
      <c r="G366" s="68"/>
      <c r="H366" s="68"/>
      <c r="I366" s="68"/>
      <c r="J366" s="68"/>
      <c r="K366" s="68"/>
      <c r="L366" s="68"/>
      <c r="M366" s="68"/>
      <c r="N366" s="68"/>
      <c r="O366" s="68"/>
      <c r="P366" s="68"/>
      <c r="Q366" s="103">
        <v>1260</v>
      </c>
      <c r="R366">
        <v>22</v>
      </c>
      <c r="S366" t="s">
        <v>666</v>
      </c>
      <c r="T366" t="s">
        <v>666</v>
      </c>
    </row>
    <row r="367" spans="2:23" outlineLevel="1" x14ac:dyDescent="0.3">
      <c r="B367" t="s">
        <v>684</v>
      </c>
      <c r="C367" t="s">
        <v>1014</v>
      </c>
      <c r="D367" s="68"/>
      <c r="E367" s="68"/>
      <c r="F367" s="68"/>
      <c r="G367" s="68"/>
      <c r="H367" s="68">
        <v>3750</v>
      </c>
      <c r="I367" s="68">
        <v>3750</v>
      </c>
      <c r="J367" s="129">
        <f t="shared" ref="J367:O376" si="59">$I367*1.02</f>
        <v>3825</v>
      </c>
      <c r="K367" s="129">
        <f t="shared" si="59"/>
        <v>3825</v>
      </c>
      <c r="L367" s="129">
        <f t="shared" si="59"/>
        <v>3825</v>
      </c>
      <c r="M367" s="129">
        <f t="shared" si="59"/>
        <v>3825</v>
      </c>
      <c r="N367" s="129">
        <f t="shared" si="59"/>
        <v>3825</v>
      </c>
      <c r="O367" s="129">
        <f t="shared" si="59"/>
        <v>3825</v>
      </c>
      <c r="P367" s="68"/>
      <c r="Q367" s="67">
        <f>SUM($C367:P367)</f>
        <v>30450</v>
      </c>
      <c r="R367">
        <v>22</v>
      </c>
      <c r="S367" t="s">
        <v>666</v>
      </c>
      <c r="T367" t="s">
        <v>666</v>
      </c>
      <c r="U367" t="s">
        <v>3</v>
      </c>
      <c r="W367">
        <v>1</v>
      </c>
    </row>
    <row r="368" spans="2:23" outlineLevel="1" x14ac:dyDescent="0.3">
      <c r="B368" t="s">
        <v>994</v>
      </c>
      <c r="C368" t="s">
        <v>1232</v>
      </c>
      <c r="D368" s="68"/>
      <c r="E368" s="68"/>
      <c r="F368" s="68"/>
      <c r="G368" s="68"/>
      <c r="H368" s="68">
        <v>605.81999999999994</v>
      </c>
      <c r="I368" s="68">
        <v>605.81999999999994</v>
      </c>
      <c r="J368" s="129">
        <f t="shared" si="59"/>
        <v>617.93639999999994</v>
      </c>
      <c r="K368" s="129">
        <f t="shared" si="59"/>
        <v>617.93639999999994</v>
      </c>
      <c r="L368" s="129">
        <f t="shared" si="59"/>
        <v>617.93639999999994</v>
      </c>
      <c r="M368" s="129">
        <f t="shared" si="59"/>
        <v>617.93639999999994</v>
      </c>
      <c r="N368" s="129">
        <f t="shared" si="59"/>
        <v>617.93639999999994</v>
      </c>
      <c r="O368" s="129">
        <f t="shared" si="59"/>
        <v>617.93639999999994</v>
      </c>
      <c r="P368" s="68"/>
      <c r="Q368" s="67">
        <f>SUM($C368:P368)</f>
        <v>4919.2583999999997</v>
      </c>
      <c r="R368">
        <v>22</v>
      </c>
      <c r="S368" t="s">
        <v>666</v>
      </c>
      <c r="T368" t="s">
        <v>666</v>
      </c>
      <c r="U368" t="s">
        <v>3</v>
      </c>
      <c r="W368">
        <v>1</v>
      </c>
    </row>
    <row r="369" spans="2:23" outlineLevel="1" x14ac:dyDescent="0.3">
      <c r="B369" t="s">
        <v>1020</v>
      </c>
      <c r="C369" t="s">
        <v>1234</v>
      </c>
      <c r="D369" s="68"/>
      <c r="E369" s="68"/>
      <c r="F369" s="68"/>
      <c r="G369" s="68"/>
      <c r="H369" s="68">
        <v>300</v>
      </c>
      <c r="I369" s="68">
        <v>300</v>
      </c>
      <c r="J369" s="129">
        <f t="shared" si="59"/>
        <v>306</v>
      </c>
      <c r="K369" s="129">
        <f t="shared" si="59"/>
        <v>306</v>
      </c>
      <c r="L369" s="129">
        <f t="shared" si="59"/>
        <v>306</v>
      </c>
      <c r="M369" s="129">
        <f t="shared" si="59"/>
        <v>306</v>
      </c>
      <c r="N369" s="129">
        <f t="shared" si="59"/>
        <v>306</v>
      </c>
      <c r="O369" s="129">
        <f t="shared" si="59"/>
        <v>306</v>
      </c>
      <c r="P369" s="68"/>
      <c r="Q369" s="67">
        <f>SUM($C369:P369)</f>
        <v>2436</v>
      </c>
      <c r="R369">
        <v>22</v>
      </c>
      <c r="S369" t="s">
        <v>666</v>
      </c>
      <c r="T369" t="s">
        <v>666</v>
      </c>
      <c r="U369" t="s">
        <v>3</v>
      </c>
      <c r="W369">
        <v>1</v>
      </c>
    </row>
    <row r="370" spans="2:23" outlineLevel="1" x14ac:dyDescent="0.3">
      <c r="B370" t="s">
        <v>1050</v>
      </c>
      <c r="C370" t="s">
        <v>1236</v>
      </c>
      <c r="D370" s="68"/>
      <c r="E370" s="68"/>
      <c r="F370" s="68"/>
      <c r="G370" s="68"/>
      <c r="H370" s="68">
        <v>56.25</v>
      </c>
      <c r="I370" s="68">
        <v>56.25</v>
      </c>
      <c r="J370" s="129">
        <f t="shared" si="59"/>
        <v>57.375</v>
      </c>
      <c r="K370" s="129">
        <f t="shared" si="59"/>
        <v>57.375</v>
      </c>
      <c r="L370" s="129">
        <f t="shared" si="59"/>
        <v>57.375</v>
      </c>
      <c r="M370" s="129">
        <f t="shared" si="59"/>
        <v>57.375</v>
      </c>
      <c r="N370" s="129">
        <f t="shared" si="59"/>
        <v>57.375</v>
      </c>
      <c r="O370" s="129">
        <f t="shared" si="59"/>
        <v>57.375</v>
      </c>
      <c r="P370" s="68"/>
      <c r="Q370" s="67">
        <f>SUM($C370:P370)</f>
        <v>456.75</v>
      </c>
      <c r="R370">
        <v>22</v>
      </c>
      <c r="S370" t="s">
        <v>666</v>
      </c>
      <c r="T370" t="s">
        <v>666</v>
      </c>
      <c r="U370" t="s">
        <v>3</v>
      </c>
      <c r="W370">
        <v>1</v>
      </c>
    </row>
    <row r="371" spans="2:23" outlineLevel="1" x14ac:dyDescent="0.3">
      <c r="B371" t="s">
        <v>996</v>
      </c>
      <c r="C371" t="s">
        <v>1237</v>
      </c>
      <c r="D371" s="68"/>
      <c r="E371" s="68"/>
      <c r="F371" s="68"/>
      <c r="G371" s="68"/>
      <c r="H371" s="68">
        <v>287.33</v>
      </c>
      <c r="I371" s="68">
        <v>264.83</v>
      </c>
      <c r="J371" s="129">
        <f t="shared" si="59"/>
        <v>270.1266</v>
      </c>
      <c r="K371" s="129">
        <f t="shared" si="59"/>
        <v>270.1266</v>
      </c>
      <c r="L371" s="129">
        <f t="shared" si="59"/>
        <v>270.1266</v>
      </c>
      <c r="M371" s="129">
        <f t="shared" si="59"/>
        <v>270.1266</v>
      </c>
      <c r="N371" s="129">
        <f t="shared" si="59"/>
        <v>270.1266</v>
      </c>
      <c r="O371" s="129">
        <f t="shared" si="59"/>
        <v>270.1266</v>
      </c>
      <c r="P371" s="68"/>
      <c r="Q371" s="67">
        <f>SUM($C371:P371)</f>
        <v>2172.9196000000002</v>
      </c>
      <c r="R371">
        <v>22</v>
      </c>
      <c r="S371" t="s">
        <v>666</v>
      </c>
      <c r="T371" t="s">
        <v>666</v>
      </c>
      <c r="U371" t="s">
        <v>3</v>
      </c>
      <c r="W371">
        <v>1</v>
      </c>
    </row>
    <row r="372" spans="2:23" outlineLevel="1" x14ac:dyDescent="0.3">
      <c r="B372" t="s">
        <v>997</v>
      </c>
      <c r="C372" t="s">
        <v>1238</v>
      </c>
      <c r="D372" s="68"/>
      <c r="E372" s="68"/>
      <c r="F372" s="68"/>
      <c r="G372" s="68"/>
      <c r="H372" s="68">
        <v>20.61</v>
      </c>
      <c r="I372" s="68">
        <v>18.989999999999998</v>
      </c>
      <c r="J372" s="129">
        <f t="shared" si="59"/>
        <v>19.369799999999998</v>
      </c>
      <c r="K372" s="129">
        <f t="shared" si="59"/>
        <v>19.369799999999998</v>
      </c>
      <c r="L372" s="129">
        <f t="shared" si="59"/>
        <v>19.369799999999998</v>
      </c>
      <c r="M372" s="129">
        <f t="shared" si="59"/>
        <v>19.369799999999998</v>
      </c>
      <c r="N372" s="129">
        <f t="shared" si="59"/>
        <v>19.369799999999998</v>
      </c>
      <c r="O372" s="129">
        <f t="shared" si="59"/>
        <v>19.369799999999998</v>
      </c>
      <c r="P372" s="68"/>
      <c r="Q372" s="67">
        <f>SUM($C372:P372)</f>
        <v>155.81879999999998</v>
      </c>
      <c r="R372">
        <v>22</v>
      </c>
      <c r="S372" t="s">
        <v>666</v>
      </c>
      <c r="T372" t="s">
        <v>666</v>
      </c>
      <c r="U372" t="s">
        <v>3</v>
      </c>
      <c r="W372">
        <v>1</v>
      </c>
    </row>
    <row r="373" spans="2:23" outlineLevel="1" x14ac:dyDescent="0.3">
      <c r="B373" t="s">
        <v>999</v>
      </c>
      <c r="C373" t="s">
        <v>1239</v>
      </c>
      <c r="D373" s="68"/>
      <c r="E373" s="68"/>
      <c r="F373" s="68"/>
      <c r="G373" s="68"/>
      <c r="H373" s="68">
        <v>293.82</v>
      </c>
      <c r="I373" s="68">
        <v>270.81</v>
      </c>
      <c r="J373" s="129">
        <f t="shared" si="59"/>
        <v>276.22620000000001</v>
      </c>
      <c r="K373" s="129">
        <f t="shared" si="59"/>
        <v>276.22620000000001</v>
      </c>
      <c r="L373" s="129">
        <f t="shared" si="59"/>
        <v>276.22620000000001</v>
      </c>
      <c r="M373" s="129">
        <f t="shared" si="59"/>
        <v>276.22620000000001</v>
      </c>
      <c r="N373" s="129">
        <f t="shared" si="59"/>
        <v>276.22620000000001</v>
      </c>
      <c r="O373" s="129">
        <f t="shared" si="59"/>
        <v>276.22620000000001</v>
      </c>
      <c r="P373" s="68"/>
      <c r="Q373" s="67">
        <f>SUM($C373:P373)</f>
        <v>2221.9872</v>
      </c>
      <c r="R373">
        <v>22</v>
      </c>
      <c r="S373" t="s">
        <v>666</v>
      </c>
      <c r="T373" t="s">
        <v>666</v>
      </c>
      <c r="U373" t="s">
        <v>3</v>
      </c>
      <c r="W373">
        <v>1</v>
      </c>
    </row>
    <row r="374" spans="2:23" outlineLevel="1" x14ac:dyDescent="0.3">
      <c r="B374" t="s">
        <v>1000</v>
      </c>
      <c r="C374" t="s">
        <v>1240</v>
      </c>
      <c r="D374" s="68"/>
      <c r="E374" s="68"/>
      <c r="F374" s="68"/>
      <c r="G374" s="68"/>
      <c r="H374" s="68">
        <v>14.12</v>
      </c>
      <c r="I374" s="68">
        <v>13.01</v>
      </c>
      <c r="J374" s="129">
        <f t="shared" si="59"/>
        <v>13.270200000000001</v>
      </c>
      <c r="K374" s="129">
        <f t="shared" si="59"/>
        <v>13.270200000000001</v>
      </c>
      <c r="L374" s="129">
        <f t="shared" si="59"/>
        <v>13.270200000000001</v>
      </c>
      <c r="M374" s="129">
        <f t="shared" si="59"/>
        <v>13.270200000000001</v>
      </c>
      <c r="N374" s="129">
        <f t="shared" si="59"/>
        <v>13.270200000000001</v>
      </c>
      <c r="O374" s="129">
        <f t="shared" si="59"/>
        <v>13.270200000000001</v>
      </c>
      <c r="P374" s="68"/>
      <c r="Q374" s="67">
        <f>SUM($C374:P374)</f>
        <v>106.75120000000001</v>
      </c>
      <c r="R374">
        <v>22</v>
      </c>
      <c r="S374" t="s">
        <v>666</v>
      </c>
      <c r="T374" t="s">
        <v>666</v>
      </c>
      <c r="U374" t="s">
        <v>3</v>
      </c>
      <c r="W374">
        <v>1</v>
      </c>
    </row>
    <row r="375" spans="2:23" outlineLevel="1" x14ac:dyDescent="0.3">
      <c r="B375" t="s">
        <v>1241</v>
      </c>
      <c r="C375" t="s">
        <v>1242</v>
      </c>
      <c r="D375" s="68"/>
      <c r="E375" s="68"/>
      <c r="F375" s="68"/>
      <c r="G375" s="68"/>
      <c r="H375" s="68">
        <v>267.11</v>
      </c>
      <c r="I375" s="68">
        <v>246.19</v>
      </c>
      <c r="J375" s="129">
        <f t="shared" si="59"/>
        <v>251.1138</v>
      </c>
      <c r="K375" s="129">
        <f t="shared" si="59"/>
        <v>251.1138</v>
      </c>
      <c r="L375" s="129">
        <f t="shared" si="59"/>
        <v>251.1138</v>
      </c>
      <c r="M375" s="129">
        <f t="shared" si="59"/>
        <v>251.1138</v>
      </c>
      <c r="N375" s="129">
        <f t="shared" si="59"/>
        <v>251.1138</v>
      </c>
      <c r="O375" s="129">
        <f t="shared" si="59"/>
        <v>251.1138</v>
      </c>
      <c r="P375" s="68"/>
      <c r="Q375" s="67">
        <f>SUM($C375:P375)</f>
        <v>2019.9828000000002</v>
      </c>
      <c r="R375">
        <v>22</v>
      </c>
      <c r="S375" t="s">
        <v>666</v>
      </c>
      <c r="T375" t="s">
        <v>666</v>
      </c>
      <c r="U375" t="s">
        <v>3</v>
      </c>
      <c r="W375">
        <v>1</v>
      </c>
    </row>
    <row r="376" spans="2:23" x14ac:dyDescent="0.3">
      <c r="B376" s="101" t="s">
        <v>1187</v>
      </c>
      <c r="C376" s="1" t="s">
        <v>1093</v>
      </c>
      <c r="D376" s="67">
        <f t="shared" ref="D376:Q376" si="60">SUM(D367:D375)</f>
        <v>0</v>
      </c>
      <c r="E376" s="67">
        <f t="shared" si="60"/>
        <v>0</v>
      </c>
      <c r="F376" s="67">
        <f t="shared" si="60"/>
        <v>0</v>
      </c>
      <c r="G376" s="67">
        <f t="shared" si="60"/>
        <v>0</v>
      </c>
      <c r="H376" s="67">
        <f t="shared" si="60"/>
        <v>5595.0599999999986</v>
      </c>
      <c r="I376" s="67">
        <f t="shared" si="60"/>
        <v>5525.9</v>
      </c>
      <c r="J376" s="131">
        <f t="shared" si="59"/>
        <v>5636.4179999999997</v>
      </c>
      <c r="K376" s="131">
        <f t="shared" si="59"/>
        <v>5636.4179999999997</v>
      </c>
      <c r="L376" s="131">
        <f t="shared" si="59"/>
        <v>5636.4179999999997</v>
      </c>
      <c r="M376" s="131">
        <f t="shared" si="59"/>
        <v>5636.4179999999997</v>
      </c>
      <c r="N376" s="131">
        <f t="shared" si="59"/>
        <v>5636.4179999999997</v>
      </c>
      <c r="O376" s="131">
        <f t="shared" si="59"/>
        <v>5636.4179999999997</v>
      </c>
      <c r="P376" s="67">
        <f t="shared" si="60"/>
        <v>0</v>
      </c>
      <c r="Q376" s="67">
        <f t="shared" si="60"/>
        <v>44939.468000000001</v>
      </c>
    </row>
    <row r="378" spans="2:23" x14ac:dyDescent="0.3">
      <c r="B378" s="1" t="s">
        <v>1189</v>
      </c>
      <c r="C378" s="57" t="s">
        <v>1686</v>
      </c>
      <c r="D378" s="57" t="s">
        <v>1096</v>
      </c>
      <c r="E378" s="57" t="s">
        <v>1097</v>
      </c>
      <c r="F378" s="57" t="s">
        <v>1098</v>
      </c>
      <c r="G378" s="57" t="s">
        <v>1099</v>
      </c>
      <c r="H378" s="57" t="s">
        <v>1100</v>
      </c>
      <c r="I378" s="132" t="s">
        <v>1101</v>
      </c>
      <c r="J378" s="132" t="s">
        <v>1102</v>
      </c>
      <c r="K378" s="132" t="s">
        <v>1103</v>
      </c>
      <c r="L378" s="132" t="s">
        <v>1104</v>
      </c>
      <c r="M378" s="132" t="s">
        <v>1105</v>
      </c>
      <c r="N378" s="132" t="s">
        <v>1106</v>
      </c>
      <c r="O378" s="132" t="s">
        <v>1107</v>
      </c>
      <c r="P378" s="57" t="s">
        <v>1108</v>
      </c>
      <c r="Q378" s="57" t="s">
        <v>218</v>
      </c>
      <c r="R378" t="s">
        <v>7</v>
      </c>
      <c r="S378" t="s">
        <v>637</v>
      </c>
      <c r="T378" t="s">
        <v>795</v>
      </c>
      <c r="U378" t="s">
        <v>220</v>
      </c>
      <c r="V378" t="s">
        <v>29</v>
      </c>
      <c r="W378" t="s">
        <v>1688</v>
      </c>
    </row>
    <row r="379" spans="2:23" x14ac:dyDescent="0.3">
      <c r="B379" t="s">
        <v>1026</v>
      </c>
      <c r="C379" t="s">
        <v>892</v>
      </c>
      <c r="D379" s="68"/>
      <c r="E379" s="68"/>
      <c r="F379" s="68"/>
      <c r="G379" s="68"/>
      <c r="H379" s="68">
        <v>8</v>
      </c>
      <c r="I379" s="68">
        <v>107.54</v>
      </c>
      <c r="J379" s="68"/>
      <c r="K379" s="68"/>
      <c r="L379" s="68"/>
      <c r="M379" s="68"/>
      <c r="N379" s="68"/>
      <c r="O379" s="68"/>
      <c r="P379" s="68"/>
      <c r="Q379" s="67">
        <f>SUM($C379:P379)</f>
        <v>115.54</v>
      </c>
      <c r="R379">
        <v>23</v>
      </c>
      <c r="S379" t="s">
        <v>646</v>
      </c>
      <c r="T379" t="s">
        <v>646</v>
      </c>
      <c r="U379" t="s">
        <v>3</v>
      </c>
      <c r="V379">
        <v>6</v>
      </c>
      <c r="W379">
        <v>1</v>
      </c>
    </row>
    <row r="380" spans="2:23" x14ac:dyDescent="0.3">
      <c r="B380" t="s">
        <v>1052</v>
      </c>
      <c r="C380" t="s">
        <v>892</v>
      </c>
      <c r="D380" s="68"/>
      <c r="E380" s="68"/>
      <c r="F380" s="68"/>
      <c r="G380" s="68"/>
      <c r="H380" s="68">
        <v>8</v>
      </c>
      <c r="I380" s="68">
        <v>99</v>
      </c>
      <c r="J380" s="68"/>
      <c r="K380" s="68"/>
      <c r="L380" s="68"/>
      <c r="M380" s="68"/>
      <c r="N380" s="68"/>
      <c r="O380" s="68"/>
      <c r="P380" s="68"/>
      <c r="Q380" s="67">
        <f>SUM($C380:P380)</f>
        <v>107</v>
      </c>
      <c r="R380">
        <v>23</v>
      </c>
      <c r="S380" t="s">
        <v>646</v>
      </c>
      <c r="T380" t="s">
        <v>646</v>
      </c>
      <c r="U380" t="s">
        <v>3</v>
      </c>
      <c r="V380">
        <v>6</v>
      </c>
      <c r="W380">
        <v>1</v>
      </c>
    </row>
    <row r="381" spans="2:23" x14ac:dyDescent="0.3">
      <c r="B381" t="s">
        <v>1027</v>
      </c>
      <c r="C381" t="s">
        <v>892</v>
      </c>
      <c r="D381" s="68"/>
      <c r="E381" s="68"/>
      <c r="F381" s="68"/>
      <c r="G381" s="68"/>
      <c r="H381" s="68">
        <v>8</v>
      </c>
      <c r="I381" s="68">
        <v>108</v>
      </c>
      <c r="J381" s="68"/>
      <c r="K381" s="68"/>
      <c r="L381" s="68"/>
      <c r="M381" s="68"/>
      <c r="N381" s="68"/>
      <c r="O381" s="68"/>
      <c r="P381" s="68"/>
      <c r="Q381" s="67">
        <f>SUM($C381:P381)</f>
        <v>116</v>
      </c>
      <c r="R381">
        <v>23</v>
      </c>
      <c r="S381" t="s">
        <v>646</v>
      </c>
      <c r="T381" t="s">
        <v>646</v>
      </c>
      <c r="U381" t="s">
        <v>3</v>
      </c>
      <c r="V381">
        <v>6</v>
      </c>
      <c r="W381">
        <v>1</v>
      </c>
    </row>
    <row r="382" spans="2:23" x14ac:dyDescent="0.3">
      <c r="B382" t="s">
        <v>1032</v>
      </c>
      <c r="C382" t="s">
        <v>892</v>
      </c>
      <c r="D382" s="68"/>
      <c r="E382" s="68"/>
      <c r="F382" s="68"/>
      <c r="G382" s="68"/>
      <c r="H382" s="68"/>
      <c r="I382" s="68">
        <v>8.5399999999999991</v>
      </c>
      <c r="J382" s="68"/>
      <c r="K382" s="68"/>
      <c r="L382" s="68"/>
      <c r="M382" s="68"/>
      <c r="N382" s="68"/>
      <c r="O382" s="68"/>
      <c r="P382" s="68"/>
      <c r="Q382" s="67">
        <f>SUM($C382:P382)</f>
        <v>8.5399999999999991</v>
      </c>
      <c r="R382">
        <v>23</v>
      </c>
      <c r="S382" t="s">
        <v>646</v>
      </c>
      <c r="T382" t="s">
        <v>646</v>
      </c>
      <c r="U382" t="s">
        <v>3</v>
      </c>
      <c r="V382">
        <v>6</v>
      </c>
      <c r="W382">
        <v>1</v>
      </c>
    </row>
    <row r="383" spans="2:23" x14ac:dyDescent="0.3">
      <c r="B383" s="101" t="s">
        <v>1190</v>
      </c>
      <c r="D383" s="68"/>
      <c r="E383" s="68"/>
      <c r="F383" s="68"/>
      <c r="G383" s="68"/>
      <c r="H383" s="68"/>
      <c r="I383" s="68"/>
      <c r="J383" s="68"/>
      <c r="K383" s="68"/>
      <c r="L383" s="68"/>
      <c r="M383" s="68"/>
      <c r="N383" s="68"/>
      <c r="O383" s="68"/>
      <c r="P383" s="68"/>
      <c r="Q383" s="103">
        <v>115.54</v>
      </c>
      <c r="R383">
        <v>23</v>
      </c>
      <c r="S383" t="s">
        <v>646</v>
      </c>
      <c r="T383" t="s">
        <v>646</v>
      </c>
    </row>
    <row r="384" spans="2:23" outlineLevel="1" x14ac:dyDescent="0.3">
      <c r="B384" t="s">
        <v>684</v>
      </c>
      <c r="C384" t="s">
        <v>1014</v>
      </c>
      <c r="D384" s="68"/>
      <c r="E384" s="68"/>
      <c r="F384" s="68"/>
      <c r="G384" s="68"/>
      <c r="H384" s="68">
        <v>86.4</v>
      </c>
      <c r="I384" s="68">
        <v>1069.2</v>
      </c>
      <c r="J384" s="68"/>
      <c r="K384" s="68"/>
      <c r="L384" s="68"/>
      <c r="M384" s="68"/>
      <c r="N384" s="68"/>
      <c r="O384" s="68"/>
      <c r="P384" s="68"/>
      <c r="Q384" s="67">
        <f>SUM($C384:P384)</f>
        <v>1155.6000000000001</v>
      </c>
      <c r="R384">
        <v>23</v>
      </c>
      <c r="S384" t="s">
        <v>646</v>
      </c>
      <c r="T384" t="s">
        <v>646</v>
      </c>
      <c r="U384" t="s">
        <v>3</v>
      </c>
      <c r="V384">
        <v>6</v>
      </c>
      <c r="W384">
        <v>1</v>
      </c>
    </row>
    <row r="385" spans="2:23" outlineLevel="1" x14ac:dyDescent="0.3">
      <c r="B385" t="s">
        <v>686</v>
      </c>
      <c r="C385" t="s">
        <v>1031</v>
      </c>
      <c r="D385" s="68"/>
      <c r="E385" s="68"/>
      <c r="F385" s="68"/>
      <c r="G385" s="68"/>
      <c r="H385" s="68"/>
      <c r="I385" s="68">
        <v>92.23</v>
      </c>
      <c r="J385" s="68"/>
      <c r="K385" s="68"/>
      <c r="L385" s="68"/>
      <c r="M385" s="68"/>
      <c r="N385" s="68"/>
      <c r="O385" s="68"/>
      <c r="P385" s="68"/>
      <c r="Q385" s="67">
        <f>SUM($C385:P385)</f>
        <v>92.23</v>
      </c>
      <c r="R385">
        <v>23</v>
      </c>
      <c r="S385" t="s">
        <v>646</v>
      </c>
      <c r="T385" t="s">
        <v>646</v>
      </c>
      <c r="U385" t="s">
        <v>3</v>
      </c>
      <c r="V385">
        <v>6</v>
      </c>
      <c r="W385">
        <v>1</v>
      </c>
    </row>
    <row r="386" spans="2:23" outlineLevel="1" x14ac:dyDescent="0.3">
      <c r="B386" t="s">
        <v>994</v>
      </c>
      <c r="C386" t="s">
        <v>1232</v>
      </c>
      <c r="D386" s="68"/>
      <c r="E386" s="68"/>
      <c r="F386" s="68"/>
      <c r="G386" s="68"/>
      <c r="H386" s="68">
        <v>17.259999999999998</v>
      </c>
      <c r="I386" s="68">
        <v>203.91</v>
      </c>
      <c r="J386" s="68"/>
      <c r="K386" s="68"/>
      <c r="L386" s="68"/>
      <c r="M386" s="68"/>
      <c r="N386" s="68"/>
      <c r="O386" s="68"/>
      <c r="P386" s="68"/>
      <c r="Q386" s="67">
        <f>SUM($C386:P386)</f>
        <v>221.17</v>
      </c>
      <c r="R386">
        <v>23</v>
      </c>
      <c r="S386" t="s">
        <v>646</v>
      </c>
      <c r="T386" t="s">
        <v>646</v>
      </c>
      <c r="U386" t="s">
        <v>3</v>
      </c>
      <c r="V386">
        <v>6</v>
      </c>
      <c r="W386">
        <v>1</v>
      </c>
    </row>
    <row r="387" spans="2:23" outlineLevel="1" x14ac:dyDescent="0.3">
      <c r="B387" t="s">
        <v>1020</v>
      </c>
      <c r="C387" t="s">
        <v>1234</v>
      </c>
      <c r="D387" s="68"/>
      <c r="E387" s="68"/>
      <c r="F387" s="68"/>
      <c r="G387" s="68"/>
      <c r="H387" s="68">
        <v>6.91</v>
      </c>
      <c r="I387" s="68">
        <v>92.91</v>
      </c>
      <c r="J387" s="68"/>
      <c r="K387" s="68"/>
      <c r="L387" s="68"/>
      <c r="M387" s="68"/>
      <c r="N387" s="68"/>
      <c r="O387" s="68"/>
      <c r="P387" s="68"/>
      <c r="Q387" s="67">
        <f>SUM($C387:P387)</f>
        <v>99.82</v>
      </c>
      <c r="R387">
        <v>23</v>
      </c>
      <c r="S387" t="s">
        <v>646</v>
      </c>
      <c r="T387" t="s">
        <v>646</v>
      </c>
      <c r="U387" t="s">
        <v>3</v>
      </c>
      <c r="V387">
        <v>6</v>
      </c>
      <c r="W387">
        <v>1</v>
      </c>
    </row>
    <row r="388" spans="2:23" outlineLevel="1" x14ac:dyDescent="0.3">
      <c r="B388" t="s">
        <v>1050</v>
      </c>
      <c r="C388" t="s">
        <v>1236</v>
      </c>
      <c r="D388" s="68"/>
      <c r="E388" s="68"/>
      <c r="F388" s="68"/>
      <c r="G388" s="68"/>
      <c r="H388" s="68">
        <v>1.3</v>
      </c>
      <c r="I388" s="68">
        <v>16.04</v>
      </c>
      <c r="J388" s="68"/>
      <c r="K388" s="68"/>
      <c r="L388" s="68"/>
      <c r="M388" s="68"/>
      <c r="N388" s="68"/>
      <c r="O388" s="68"/>
      <c r="P388" s="68"/>
      <c r="Q388" s="67">
        <f>SUM($C388:P388)</f>
        <v>17.34</v>
      </c>
      <c r="R388">
        <v>23</v>
      </c>
      <c r="S388" t="s">
        <v>646</v>
      </c>
      <c r="T388" t="s">
        <v>646</v>
      </c>
      <c r="U388" t="s">
        <v>3</v>
      </c>
      <c r="V388">
        <v>6</v>
      </c>
      <c r="W388">
        <v>1</v>
      </c>
    </row>
    <row r="389" spans="2:23" outlineLevel="1" x14ac:dyDescent="0.3">
      <c r="B389" t="s">
        <v>996</v>
      </c>
      <c r="C389" t="s">
        <v>1237</v>
      </c>
      <c r="D389" s="68"/>
      <c r="E389" s="68"/>
      <c r="F389" s="68"/>
      <c r="G389" s="68"/>
      <c r="H389" s="68">
        <v>6.82</v>
      </c>
      <c r="I389" s="68">
        <v>93.31</v>
      </c>
      <c r="J389" s="68"/>
      <c r="K389" s="68"/>
      <c r="L389" s="68"/>
      <c r="M389" s="68"/>
      <c r="N389" s="68"/>
      <c r="O389" s="68"/>
      <c r="P389" s="68"/>
      <c r="Q389" s="67">
        <f>SUM($C389:P389)</f>
        <v>100.13</v>
      </c>
      <c r="R389">
        <v>23</v>
      </c>
      <c r="S389" t="s">
        <v>646</v>
      </c>
      <c r="T389" t="s">
        <v>646</v>
      </c>
      <c r="U389" t="s">
        <v>3</v>
      </c>
      <c r="V389">
        <v>6</v>
      </c>
      <c r="W389">
        <v>1</v>
      </c>
    </row>
    <row r="390" spans="2:23" outlineLevel="1" x14ac:dyDescent="0.3">
      <c r="B390" t="s">
        <v>997</v>
      </c>
      <c r="C390" t="s">
        <v>1238</v>
      </c>
      <c r="D390" s="68"/>
      <c r="E390" s="68"/>
      <c r="F390" s="68"/>
      <c r="G390" s="68"/>
      <c r="H390" s="68">
        <v>0.49</v>
      </c>
      <c r="I390" s="68">
        <v>6.69</v>
      </c>
      <c r="J390" s="68"/>
      <c r="K390" s="68"/>
      <c r="L390" s="68"/>
      <c r="M390" s="68"/>
      <c r="N390" s="68"/>
      <c r="O390" s="68"/>
      <c r="P390" s="68"/>
      <c r="Q390" s="67">
        <f>SUM($C390:P390)</f>
        <v>7.1800000000000006</v>
      </c>
      <c r="R390">
        <v>23</v>
      </c>
      <c r="S390" t="s">
        <v>646</v>
      </c>
      <c r="T390" t="s">
        <v>646</v>
      </c>
      <c r="U390" t="s">
        <v>3</v>
      </c>
      <c r="V390">
        <v>6</v>
      </c>
      <c r="W390">
        <v>1</v>
      </c>
    </row>
    <row r="391" spans="2:23" outlineLevel="1" x14ac:dyDescent="0.3">
      <c r="B391" t="s">
        <v>998</v>
      </c>
      <c r="C391" t="s">
        <v>1243</v>
      </c>
      <c r="D391" s="68"/>
      <c r="E391" s="68"/>
      <c r="F391" s="68"/>
      <c r="G391" s="68"/>
      <c r="H391" s="68">
        <v>2.4500000000000002</v>
      </c>
      <c r="I391" s="68"/>
      <c r="J391" s="68"/>
      <c r="K391" s="68"/>
      <c r="L391" s="68"/>
      <c r="M391" s="68"/>
      <c r="N391" s="68"/>
      <c r="O391" s="68"/>
      <c r="P391" s="68"/>
      <c r="Q391" s="67">
        <f>SUM($C391:P391)</f>
        <v>2.4500000000000002</v>
      </c>
      <c r="R391">
        <v>23</v>
      </c>
      <c r="S391" t="s">
        <v>646</v>
      </c>
      <c r="T391" t="s">
        <v>646</v>
      </c>
      <c r="U391" t="s">
        <v>3</v>
      </c>
      <c r="V391">
        <v>6</v>
      </c>
      <c r="W391">
        <v>1</v>
      </c>
    </row>
    <row r="392" spans="2:23" outlineLevel="1" x14ac:dyDescent="0.3">
      <c r="B392" t="s">
        <v>999</v>
      </c>
      <c r="C392" t="s">
        <v>1239</v>
      </c>
      <c r="D392" s="68"/>
      <c r="E392" s="68"/>
      <c r="F392" s="68"/>
      <c r="G392" s="68"/>
      <c r="H392" s="68"/>
      <c r="I392" s="68">
        <v>95.42</v>
      </c>
      <c r="J392" s="68"/>
      <c r="K392" s="68"/>
      <c r="L392" s="68"/>
      <c r="M392" s="68"/>
      <c r="N392" s="68"/>
      <c r="O392" s="68"/>
      <c r="P392" s="68"/>
      <c r="Q392" s="67">
        <f>SUM($C392:P392)</f>
        <v>95.42</v>
      </c>
      <c r="R392">
        <v>23</v>
      </c>
      <c r="S392" t="s">
        <v>646</v>
      </c>
      <c r="T392" t="s">
        <v>646</v>
      </c>
      <c r="U392" t="s">
        <v>3</v>
      </c>
      <c r="V392">
        <v>6</v>
      </c>
      <c r="W392">
        <v>1</v>
      </c>
    </row>
    <row r="393" spans="2:23" outlineLevel="1" x14ac:dyDescent="0.3">
      <c r="B393" t="s">
        <v>1000</v>
      </c>
      <c r="C393" t="s">
        <v>1240</v>
      </c>
      <c r="D393" s="68"/>
      <c r="E393" s="68"/>
      <c r="F393" s="68"/>
      <c r="G393" s="68"/>
      <c r="H393" s="68">
        <v>0.34</v>
      </c>
      <c r="I393" s="68">
        <v>4.58</v>
      </c>
      <c r="J393" s="68"/>
      <c r="K393" s="68"/>
      <c r="L393" s="68"/>
      <c r="M393" s="68"/>
      <c r="N393" s="68"/>
      <c r="O393" s="68"/>
      <c r="P393" s="68"/>
      <c r="Q393" s="67">
        <f>SUM($C393:P393)</f>
        <v>4.92</v>
      </c>
      <c r="R393">
        <v>23</v>
      </c>
      <c r="S393" t="s">
        <v>646</v>
      </c>
      <c r="T393" t="s">
        <v>646</v>
      </c>
      <c r="U393" t="s">
        <v>3</v>
      </c>
      <c r="V393">
        <v>6</v>
      </c>
      <c r="W393">
        <v>1</v>
      </c>
    </row>
    <row r="394" spans="2:23" outlineLevel="1" x14ac:dyDescent="0.3">
      <c r="B394" t="s">
        <v>1241</v>
      </c>
      <c r="C394" t="s">
        <v>1242</v>
      </c>
      <c r="D394" s="68"/>
      <c r="E394" s="68"/>
      <c r="F394" s="68"/>
      <c r="G394" s="68"/>
      <c r="H394" s="68">
        <v>6.34</v>
      </c>
      <c r="I394" s="68">
        <v>86.74</v>
      </c>
      <c r="J394" s="68"/>
      <c r="K394" s="68"/>
      <c r="L394" s="68"/>
      <c r="M394" s="68"/>
      <c r="N394" s="68"/>
      <c r="O394" s="68"/>
      <c r="P394" s="68"/>
      <c r="Q394" s="67">
        <f>SUM($C394:P394)</f>
        <v>93.08</v>
      </c>
      <c r="R394">
        <v>23</v>
      </c>
      <c r="S394" t="s">
        <v>646</v>
      </c>
      <c r="T394" t="s">
        <v>646</v>
      </c>
      <c r="U394" t="s">
        <v>3</v>
      </c>
      <c r="V394">
        <v>6</v>
      </c>
      <c r="W394">
        <v>1</v>
      </c>
    </row>
    <row r="395" spans="2:23" x14ac:dyDescent="0.3">
      <c r="B395" s="101" t="s">
        <v>1191</v>
      </c>
      <c r="C395" s="1" t="s">
        <v>1093</v>
      </c>
      <c r="D395" s="67">
        <f t="shared" ref="D395:Q395" si="61">SUM(D384:D394)</f>
        <v>0</v>
      </c>
      <c r="E395" s="67">
        <f t="shared" si="61"/>
        <v>0</v>
      </c>
      <c r="F395" s="67">
        <f t="shared" si="61"/>
        <v>0</v>
      </c>
      <c r="G395" s="67">
        <f t="shared" si="61"/>
        <v>0</v>
      </c>
      <c r="H395" s="67">
        <f t="shared" si="61"/>
        <v>128.31</v>
      </c>
      <c r="I395" s="67">
        <f t="shared" si="61"/>
        <v>1761.0300000000002</v>
      </c>
      <c r="J395" s="67">
        <f t="shared" si="61"/>
        <v>0</v>
      </c>
      <c r="K395" s="67">
        <f t="shared" si="61"/>
        <v>0</v>
      </c>
      <c r="L395" s="67">
        <f t="shared" si="61"/>
        <v>0</v>
      </c>
      <c r="M395" s="67">
        <f t="shared" si="61"/>
        <v>0</v>
      </c>
      <c r="N395" s="67">
        <f t="shared" si="61"/>
        <v>0</v>
      </c>
      <c r="O395" s="67">
        <f t="shared" si="61"/>
        <v>0</v>
      </c>
      <c r="P395" s="67">
        <f t="shared" si="61"/>
        <v>0</v>
      </c>
      <c r="Q395" s="67">
        <f t="shared" si="61"/>
        <v>1889.3400000000001</v>
      </c>
    </row>
    <row r="397" spans="2:23" x14ac:dyDescent="0.3">
      <c r="B397" s="1" t="s">
        <v>1193</v>
      </c>
      <c r="C397" s="57" t="s">
        <v>1686</v>
      </c>
      <c r="D397" s="57" t="s">
        <v>1096</v>
      </c>
      <c r="E397" s="57" t="s">
        <v>1097</v>
      </c>
      <c r="F397" s="57" t="s">
        <v>1098</v>
      </c>
      <c r="G397" s="57" t="s">
        <v>1099</v>
      </c>
      <c r="H397" s="57" t="s">
        <v>1100</v>
      </c>
      <c r="I397" s="57" t="s">
        <v>1101</v>
      </c>
      <c r="J397" s="57" t="s">
        <v>1102</v>
      </c>
      <c r="K397" s="57" t="s">
        <v>1103</v>
      </c>
      <c r="L397" s="57" t="s">
        <v>1104</v>
      </c>
      <c r="M397" s="57" t="s">
        <v>1105</v>
      </c>
      <c r="N397" s="57" t="s">
        <v>1106</v>
      </c>
      <c r="O397" s="57" t="s">
        <v>1107</v>
      </c>
      <c r="P397" s="57" t="s">
        <v>1108</v>
      </c>
      <c r="Q397" s="57" t="s">
        <v>218</v>
      </c>
      <c r="R397" t="s">
        <v>7</v>
      </c>
      <c r="S397" t="s">
        <v>637</v>
      </c>
      <c r="T397" t="s">
        <v>795</v>
      </c>
      <c r="U397" t="s">
        <v>220</v>
      </c>
      <c r="V397" t="s">
        <v>29</v>
      </c>
      <c r="W397" t="s">
        <v>1688</v>
      </c>
    </row>
    <row r="398" spans="2:23" x14ac:dyDescent="0.3">
      <c r="B398" t="s">
        <v>1026</v>
      </c>
      <c r="C398" t="s">
        <v>892</v>
      </c>
      <c r="D398" s="68"/>
      <c r="E398" s="68"/>
      <c r="F398" s="68"/>
      <c r="G398" s="68"/>
      <c r="H398" s="68">
        <v>105</v>
      </c>
      <c r="I398" s="68">
        <v>110</v>
      </c>
      <c r="J398" s="129">
        <f t="shared" ref="J398:O399" si="62">$I398</f>
        <v>110</v>
      </c>
      <c r="K398" s="129">
        <f t="shared" si="62"/>
        <v>110</v>
      </c>
      <c r="L398" s="129">
        <f t="shared" si="62"/>
        <v>110</v>
      </c>
      <c r="M398" s="129">
        <f t="shared" si="62"/>
        <v>110</v>
      </c>
      <c r="N398" s="129">
        <f t="shared" si="62"/>
        <v>110</v>
      </c>
      <c r="O398" s="129">
        <f t="shared" si="62"/>
        <v>110</v>
      </c>
      <c r="P398" s="68"/>
      <c r="Q398" s="67">
        <f>SUM($C398:P398)</f>
        <v>875</v>
      </c>
      <c r="R398">
        <v>24</v>
      </c>
      <c r="S398" t="s">
        <v>652</v>
      </c>
      <c r="T398" t="s">
        <v>652</v>
      </c>
      <c r="U398" t="s">
        <v>3</v>
      </c>
      <c r="W398">
        <v>1</v>
      </c>
    </row>
    <row r="399" spans="2:23" x14ac:dyDescent="0.3">
      <c r="B399" t="s">
        <v>1027</v>
      </c>
      <c r="C399" t="s">
        <v>892</v>
      </c>
      <c r="D399" s="68"/>
      <c r="E399" s="68"/>
      <c r="F399" s="68"/>
      <c r="G399" s="68"/>
      <c r="H399" s="68">
        <v>108</v>
      </c>
      <c r="I399" s="68">
        <v>108</v>
      </c>
      <c r="J399" s="129">
        <f t="shared" si="62"/>
        <v>108</v>
      </c>
      <c r="K399" s="129">
        <f t="shared" si="62"/>
        <v>108</v>
      </c>
      <c r="L399" s="129">
        <f t="shared" si="62"/>
        <v>108</v>
      </c>
      <c r="M399" s="129">
        <f t="shared" si="62"/>
        <v>108</v>
      </c>
      <c r="N399" s="129">
        <f t="shared" si="62"/>
        <v>108</v>
      </c>
      <c r="O399" s="129">
        <f t="shared" si="62"/>
        <v>108</v>
      </c>
      <c r="P399" s="68"/>
      <c r="Q399" s="67">
        <f>SUM($C399:P399)</f>
        <v>864</v>
      </c>
      <c r="R399">
        <v>24</v>
      </c>
      <c r="S399" t="s">
        <v>652</v>
      </c>
      <c r="T399" t="s">
        <v>652</v>
      </c>
      <c r="U399" t="s">
        <v>3</v>
      </c>
      <c r="W399">
        <v>1</v>
      </c>
    </row>
    <row r="400" spans="2:23" x14ac:dyDescent="0.3">
      <c r="B400" s="101" t="s">
        <v>1194</v>
      </c>
      <c r="D400" s="68"/>
      <c r="E400" s="68"/>
      <c r="F400" s="68"/>
      <c r="G400" s="68"/>
      <c r="H400" s="68"/>
      <c r="I400" s="68"/>
      <c r="J400" s="68"/>
      <c r="K400" s="68"/>
      <c r="L400" s="68"/>
      <c r="M400" s="68"/>
      <c r="N400" s="68"/>
      <c r="O400" s="68"/>
      <c r="P400" s="68"/>
      <c r="Q400" s="103">
        <v>875</v>
      </c>
      <c r="R400">
        <v>24</v>
      </c>
      <c r="S400" t="s">
        <v>652</v>
      </c>
      <c r="T400" t="s">
        <v>652</v>
      </c>
    </row>
    <row r="401" spans="2:23" outlineLevel="1" x14ac:dyDescent="0.3">
      <c r="B401" t="s">
        <v>684</v>
      </c>
      <c r="C401" t="s">
        <v>1014</v>
      </c>
      <c r="D401" s="68"/>
      <c r="E401" s="68"/>
      <c r="F401" s="68"/>
      <c r="G401" s="68"/>
      <c r="H401" s="68">
        <v>1909.6</v>
      </c>
      <c r="I401" s="68">
        <v>1909.6</v>
      </c>
      <c r="J401" s="129">
        <f t="shared" ref="J401:O410" si="63">$I401*1.02</f>
        <v>1947.7919999999999</v>
      </c>
      <c r="K401" s="129">
        <f t="shared" si="63"/>
        <v>1947.7919999999999</v>
      </c>
      <c r="L401" s="129">
        <f t="shared" si="63"/>
        <v>1947.7919999999999</v>
      </c>
      <c r="M401" s="129">
        <f t="shared" si="63"/>
        <v>1947.7919999999999</v>
      </c>
      <c r="N401" s="129">
        <f t="shared" si="63"/>
        <v>1947.7919999999999</v>
      </c>
      <c r="O401" s="129">
        <f t="shared" si="63"/>
        <v>1947.7919999999999</v>
      </c>
      <c r="P401" s="68"/>
      <c r="Q401" s="67">
        <f>SUM($C401:P401)</f>
        <v>15505.951999999997</v>
      </c>
      <c r="R401">
        <v>24</v>
      </c>
      <c r="S401" t="s">
        <v>652</v>
      </c>
      <c r="T401" t="s">
        <v>652</v>
      </c>
      <c r="U401" t="s">
        <v>3</v>
      </c>
      <c r="W401">
        <v>1</v>
      </c>
    </row>
    <row r="402" spans="2:23" outlineLevel="1" x14ac:dyDescent="0.3">
      <c r="B402" t="s">
        <v>994</v>
      </c>
      <c r="C402" t="s">
        <v>1232</v>
      </c>
      <c r="D402" s="68"/>
      <c r="E402" s="68"/>
      <c r="F402" s="68"/>
      <c r="G402" s="68"/>
      <c r="H402" s="68">
        <v>326.68</v>
      </c>
      <c r="I402" s="68">
        <v>326.68</v>
      </c>
      <c r="J402" s="129">
        <f t="shared" si="63"/>
        <v>333.21359999999999</v>
      </c>
      <c r="K402" s="129">
        <f t="shared" si="63"/>
        <v>333.21359999999999</v>
      </c>
      <c r="L402" s="129">
        <f t="shared" si="63"/>
        <v>333.21359999999999</v>
      </c>
      <c r="M402" s="129">
        <f t="shared" si="63"/>
        <v>333.21359999999999</v>
      </c>
      <c r="N402" s="129">
        <f t="shared" si="63"/>
        <v>333.21359999999999</v>
      </c>
      <c r="O402" s="129">
        <f t="shared" si="63"/>
        <v>333.21359999999999</v>
      </c>
      <c r="P402" s="68"/>
      <c r="Q402" s="67">
        <f>SUM($C402:P402)</f>
        <v>2652.6415999999999</v>
      </c>
      <c r="R402">
        <v>24</v>
      </c>
      <c r="S402" t="s">
        <v>652</v>
      </c>
      <c r="T402" t="s">
        <v>652</v>
      </c>
      <c r="U402" t="s">
        <v>3</v>
      </c>
      <c r="W402">
        <v>1</v>
      </c>
    </row>
    <row r="403" spans="2:23" outlineLevel="1" x14ac:dyDescent="0.3">
      <c r="B403" t="s">
        <v>1020</v>
      </c>
      <c r="C403" t="s">
        <v>1234</v>
      </c>
      <c r="D403" s="68"/>
      <c r="E403" s="68"/>
      <c r="F403" s="68"/>
      <c r="G403" s="68"/>
      <c r="H403" s="68">
        <v>152.77000000000001</v>
      </c>
      <c r="I403" s="68">
        <v>152.77000000000001</v>
      </c>
      <c r="J403" s="129">
        <f t="shared" si="63"/>
        <v>155.8254</v>
      </c>
      <c r="K403" s="129">
        <f t="shared" si="63"/>
        <v>155.8254</v>
      </c>
      <c r="L403" s="129">
        <f t="shared" si="63"/>
        <v>155.8254</v>
      </c>
      <c r="M403" s="129">
        <f t="shared" si="63"/>
        <v>155.8254</v>
      </c>
      <c r="N403" s="129">
        <f t="shared" si="63"/>
        <v>155.8254</v>
      </c>
      <c r="O403" s="129">
        <f t="shared" si="63"/>
        <v>155.8254</v>
      </c>
      <c r="P403" s="68"/>
      <c r="Q403" s="67">
        <f>SUM($C403:P403)</f>
        <v>1240.4923999999999</v>
      </c>
      <c r="R403">
        <v>24</v>
      </c>
      <c r="S403" t="s">
        <v>652</v>
      </c>
      <c r="T403" t="s">
        <v>652</v>
      </c>
      <c r="U403" t="s">
        <v>3</v>
      </c>
      <c r="W403">
        <v>1</v>
      </c>
    </row>
    <row r="404" spans="2:23" outlineLevel="1" x14ac:dyDescent="0.3">
      <c r="B404" t="s">
        <v>1050</v>
      </c>
      <c r="C404" t="s">
        <v>1236</v>
      </c>
      <c r="D404" s="68"/>
      <c r="E404" s="68"/>
      <c r="F404" s="68"/>
      <c r="G404" s="68"/>
      <c r="H404" s="68">
        <v>28.64</v>
      </c>
      <c r="I404" s="68">
        <v>28.64</v>
      </c>
      <c r="J404" s="129">
        <f t="shared" si="63"/>
        <v>29.212800000000001</v>
      </c>
      <c r="K404" s="129">
        <f t="shared" si="63"/>
        <v>29.212800000000001</v>
      </c>
      <c r="L404" s="129">
        <f t="shared" si="63"/>
        <v>29.212800000000001</v>
      </c>
      <c r="M404" s="129">
        <f t="shared" si="63"/>
        <v>29.212800000000001</v>
      </c>
      <c r="N404" s="129">
        <f t="shared" si="63"/>
        <v>29.212800000000001</v>
      </c>
      <c r="O404" s="129">
        <f t="shared" si="63"/>
        <v>29.212800000000001</v>
      </c>
      <c r="P404" s="68"/>
      <c r="Q404" s="67">
        <f>SUM($C404:P404)</f>
        <v>232.55680000000007</v>
      </c>
      <c r="R404">
        <v>24</v>
      </c>
      <c r="S404" t="s">
        <v>652</v>
      </c>
      <c r="T404" t="s">
        <v>652</v>
      </c>
      <c r="U404" t="s">
        <v>3</v>
      </c>
      <c r="W404">
        <v>1</v>
      </c>
    </row>
    <row r="405" spans="2:23" outlineLevel="1" x14ac:dyDescent="0.3">
      <c r="B405" t="s">
        <v>996</v>
      </c>
      <c r="C405" t="s">
        <v>1237</v>
      </c>
      <c r="D405" s="68"/>
      <c r="E405" s="68"/>
      <c r="F405" s="68"/>
      <c r="G405" s="68"/>
      <c r="H405" s="68">
        <v>159.6</v>
      </c>
      <c r="I405" s="68">
        <v>148.13999999999999</v>
      </c>
      <c r="J405" s="129">
        <f t="shared" si="63"/>
        <v>151.1028</v>
      </c>
      <c r="K405" s="129">
        <f t="shared" si="63"/>
        <v>151.1028</v>
      </c>
      <c r="L405" s="129">
        <f t="shared" si="63"/>
        <v>151.1028</v>
      </c>
      <c r="M405" s="129">
        <f t="shared" si="63"/>
        <v>151.1028</v>
      </c>
      <c r="N405" s="129">
        <f t="shared" si="63"/>
        <v>151.1028</v>
      </c>
      <c r="O405" s="129">
        <f t="shared" si="63"/>
        <v>151.1028</v>
      </c>
      <c r="P405" s="68"/>
      <c r="Q405" s="67">
        <f>SUM($C405:P405)</f>
        <v>1214.3568</v>
      </c>
      <c r="R405">
        <v>24</v>
      </c>
      <c r="S405" t="s">
        <v>652</v>
      </c>
      <c r="T405" t="s">
        <v>652</v>
      </c>
      <c r="U405" t="s">
        <v>3</v>
      </c>
      <c r="W405">
        <v>1</v>
      </c>
    </row>
    <row r="406" spans="2:23" outlineLevel="1" x14ac:dyDescent="0.3">
      <c r="B406" t="s">
        <v>997</v>
      </c>
      <c r="C406" t="s">
        <v>1238</v>
      </c>
      <c r="D406" s="68"/>
      <c r="E406" s="68"/>
      <c r="F406" s="68"/>
      <c r="G406" s="68"/>
      <c r="H406" s="68">
        <v>11.45</v>
      </c>
      <c r="I406" s="68">
        <v>10.62</v>
      </c>
      <c r="J406" s="129">
        <f t="shared" si="63"/>
        <v>10.8324</v>
      </c>
      <c r="K406" s="129">
        <f t="shared" si="63"/>
        <v>10.8324</v>
      </c>
      <c r="L406" s="129">
        <f t="shared" si="63"/>
        <v>10.8324</v>
      </c>
      <c r="M406" s="129">
        <f t="shared" si="63"/>
        <v>10.8324</v>
      </c>
      <c r="N406" s="129">
        <f t="shared" si="63"/>
        <v>10.8324</v>
      </c>
      <c r="O406" s="129">
        <f t="shared" si="63"/>
        <v>10.8324</v>
      </c>
      <c r="P406" s="68"/>
      <c r="Q406" s="67">
        <f>SUM($C406:P406)</f>
        <v>87.064400000000006</v>
      </c>
      <c r="R406">
        <v>24</v>
      </c>
      <c r="S406" t="s">
        <v>652</v>
      </c>
      <c r="T406" t="s">
        <v>652</v>
      </c>
      <c r="U406" t="s">
        <v>3</v>
      </c>
      <c r="W406">
        <v>1</v>
      </c>
    </row>
    <row r="407" spans="2:23" outlineLevel="1" x14ac:dyDescent="0.3">
      <c r="B407" t="s">
        <v>998</v>
      </c>
      <c r="C407" t="s">
        <v>1243</v>
      </c>
      <c r="D407" s="68"/>
      <c r="E407" s="68"/>
      <c r="F407" s="68"/>
      <c r="G407" s="68"/>
      <c r="H407" s="68">
        <v>57.23</v>
      </c>
      <c r="I407" s="68">
        <v>53.12</v>
      </c>
      <c r="J407" s="129">
        <f t="shared" si="63"/>
        <v>54.182400000000001</v>
      </c>
      <c r="K407" s="129">
        <f t="shared" si="63"/>
        <v>54.182400000000001</v>
      </c>
      <c r="L407" s="129">
        <f t="shared" si="63"/>
        <v>54.182400000000001</v>
      </c>
      <c r="M407" s="129">
        <f t="shared" si="63"/>
        <v>54.182400000000001</v>
      </c>
      <c r="N407" s="129">
        <f t="shared" si="63"/>
        <v>54.182400000000001</v>
      </c>
      <c r="O407" s="129">
        <f t="shared" si="63"/>
        <v>54.182400000000001</v>
      </c>
      <c r="P407" s="68"/>
      <c r="Q407" s="67">
        <f>SUM($C407:P407)</f>
        <v>435.44440000000009</v>
      </c>
      <c r="R407">
        <v>24</v>
      </c>
      <c r="S407" t="s">
        <v>652</v>
      </c>
      <c r="T407" t="s">
        <v>652</v>
      </c>
      <c r="U407" t="s">
        <v>3</v>
      </c>
      <c r="W407">
        <v>1</v>
      </c>
    </row>
    <row r="408" spans="2:23" outlineLevel="1" x14ac:dyDescent="0.3">
      <c r="B408" t="s">
        <v>1000</v>
      </c>
      <c r="C408" t="s">
        <v>1240</v>
      </c>
      <c r="D408" s="68"/>
      <c r="E408" s="68"/>
      <c r="F408" s="68"/>
      <c r="G408" s="68"/>
      <c r="H408" s="68">
        <v>7.84</v>
      </c>
      <c r="I408" s="68">
        <v>7.28</v>
      </c>
      <c r="J408" s="129">
        <f t="shared" si="63"/>
        <v>7.4256000000000002</v>
      </c>
      <c r="K408" s="129">
        <f t="shared" si="63"/>
        <v>7.4256000000000002</v>
      </c>
      <c r="L408" s="129">
        <f t="shared" si="63"/>
        <v>7.4256000000000002</v>
      </c>
      <c r="M408" s="129">
        <f t="shared" si="63"/>
        <v>7.4256000000000002</v>
      </c>
      <c r="N408" s="129">
        <f t="shared" si="63"/>
        <v>7.4256000000000002</v>
      </c>
      <c r="O408" s="129">
        <f t="shared" si="63"/>
        <v>7.4256000000000002</v>
      </c>
      <c r="P408" s="68"/>
      <c r="Q408" s="67">
        <f>SUM($C408:P408)</f>
        <v>59.673600000000008</v>
      </c>
      <c r="R408">
        <v>24</v>
      </c>
      <c r="S408" t="s">
        <v>652</v>
      </c>
      <c r="T408" t="s">
        <v>652</v>
      </c>
      <c r="U408" t="s">
        <v>3</v>
      </c>
      <c r="W408">
        <v>1</v>
      </c>
    </row>
    <row r="409" spans="2:23" outlineLevel="1" x14ac:dyDescent="0.3">
      <c r="B409" t="s">
        <v>1241</v>
      </c>
      <c r="C409" t="s">
        <v>1242</v>
      </c>
      <c r="D409" s="68"/>
      <c r="E409" s="68"/>
      <c r="F409" s="68"/>
      <c r="G409" s="68"/>
      <c r="H409" s="68">
        <v>148.37</v>
      </c>
      <c r="I409" s="68">
        <v>137.72</v>
      </c>
      <c r="J409" s="129">
        <f t="shared" si="63"/>
        <v>140.4744</v>
      </c>
      <c r="K409" s="129">
        <f t="shared" si="63"/>
        <v>140.4744</v>
      </c>
      <c r="L409" s="129">
        <f t="shared" si="63"/>
        <v>140.4744</v>
      </c>
      <c r="M409" s="129">
        <f t="shared" si="63"/>
        <v>140.4744</v>
      </c>
      <c r="N409" s="129">
        <f t="shared" si="63"/>
        <v>140.4744</v>
      </c>
      <c r="O409" s="129">
        <f t="shared" si="63"/>
        <v>140.4744</v>
      </c>
      <c r="P409" s="68"/>
      <c r="Q409" s="67">
        <f>SUM($C409:P409)</f>
        <v>1128.9364000000003</v>
      </c>
      <c r="R409">
        <v>24</v>
      </c>
      <c r="S409" t="s">
        <v>652</v>
      </c>
      <c r="T409" t="s">
        <v>652</v>
      </c>
      <c r="U409" t="s">
        <v>3</v>
      </c>
      <c r="W409">
        <v>1</v>
      </c>
    </row>
    <row r="410" spans="2:23" x14ac:dyDescent="0.3">
      <c r="B410" s="101" t="s">
        <v>1195</v>
      </c>
      <c r="C410" s="1" t="s">
        <v>1093</v>
      </c>
      <c r="D410" s="67">
        <f t="shared" ref="D410:Q410" si="64">SUM(D401:D409)</f>
        <v>0</v>
      </c>
      <c r="E410" s="67">
        <f t="shared" si="64"/>
        <v>0</v>
      </c>
      <c r="F410" s="67">
        <f t="shared" si="64"/>
        <v>0</v>
      </c>
      <c r="G410" s="67">
        <f t="shared" si="64"/>
        <v>0</v>
      </c>
      <c r="H410" s="67">
        <f t="shared" si="64"/>
        <v>2802.1799999999994</v>
      </c>
      <c r="I410" s="67">
        <f t="shared" si="64"/>
        <v>2774.5699999999993</v>
      </c>
      <c r="J410" s="131">
        <f t="shared" si="63"/>
        <v>2830.0613999999991</v>
      </c>
      <c r="K410" s="131">
        <f t="shared" si="63"/>
        <v>2830.0613999999991</v>
      </c>
      <c r="L410" s="131">
        <f t="shared" si="63"/>
        <v>2830.0613999999991</v>
      </c>
      <c r="M410" s="131">
        <f t="shared" si="63"/>
        <v>2830.0613999999991</v>
      </c>
      <c r="N410" s="131">
        <f t="shared" si="63"/>
        <v>2830.0613999999991</v>
      </c>
      <c r="O410" s="131">
        <f t="shared" si="63"/>
        <v>2830.0613999999991</v>
      </c>
      <c r="P410" s="67">
        <f t="shared" si="64"/>
        <v>0</v>
      </c>
      <c r="Q410" s="67">
        <f t="shared" si="64"/>
        <v>22557.118399999992</v>
      </c>
    </row>
    <row r="412" spans="2:23" x14ac:dyDescent="0.3">
      <c r="B412" s="1" t="s">
        <v>1197</v>
      </c>
      <c r="C412" s="57" t="s">
        <v>1686</v>
      </c>
      <c r="D412" s="57" t="s">
        <v>1096</v>
      </c>
      <c r="E412" s="57" t="s">
        <v>1097</v>
      </c>
      <c r="F412" s="57" t="s">
        <v>1098</v>
      </c>
      <c r="G412" s="57" t="s">
        <v>1099</v>
      </c>
      <c r="H412" s="57" t="s">
        <v>1100</v>
      </c>
      <c r="I412" s="57" t="s">
        <v>1101</v>
      </c>
      <c r="J412" s="57" t="s">
        <v>1102</v>
      </c>
      <c r="K412" s="57" t="s">
        <v>1103</v>
      </c>
      <c r="L412" s="57" t="s">
        <v>1104</v>
      </c>
      <c r="M412" s="57" t="s">
        <v>1105</v>
      </c>
      <c r="N412" s="57" t="s">
        <v>1106</v>
      </c>
      <c r="O412" s="57" t="s">
        <v>1107</v>
      </c>
      <c r="P412" s="57" t="s">
        <v>1108</v>
      </c>
      <c r="Q412" s="57" t="s">
        <v>218</v>
      </c>
      <c r="R412" t="s">
        <v>7</v>
      </c>
      <c r="S412" t="s">
        <v>637</v>
      </c>
      <c r="T412" t="s">
        <v>795</v>
      </c>
      <c r="U412" t="s">
        <v>220</v>
      </c>
      <c r="V412" t="s">
        <v>29</v>
      </c>
      <c r="W412" t="s">
        <v>1688</v>
      </c>
    </row>
    <row r="413" spans="2:23" x14ac:dyDescent="0.3">
      <c r="B413" t="s">
        <v>1026</v>
      </c>
      <c r="C413" t="s">
        <v>892</v>
      </c>
      <c r="D413" s="68"/>
      <c r="E413" s="68"/>
      <c r="F413" s="68"/>
      <c r="G413" s="68">
        <v>158.4</v>
      </c>
      <c r="H413" s="68">
        <v>151.19999999999999</v>
      </c>
      <c r="I413" s="68">
        <v>158.4</v>
      </c>
      <c r="J413" s="129">
        <f t="shared" ref="J413:O414" si="65">$I413</f>
        <v>158.4</v>
      </c>
      <c r="K413" s="129">
        <f t="shared" si="65"/>
        <v>158.4</v>
      </c>
      <c r="L413" s="129">
        <f t="shared" si="65"/>
        <v>158.4</v>
      </c>
      <c r="M413" s="129">
        <f t="shared" si="65"/>
        <v>158.4</v>
      </c>
      <c r="N413" s="129">
        <f t="shared" si="65"/>
        <v>158.4</v>
      </c>
      <c r="O413" s="129">
        <f t="shared" si="65"/>
        <v>158.4</v>
      </c>
      <c r="P413" s="68"/>
      <c r="Q413" s="67">
        <f>SUM($C413:P413)</f>
        <v>1418.4</v>
      </c>
      <c r="R413">
        <v>25</v>
      </c>
      <c r="U413" t="s">
        <v>3</v>
      </c>
      <c r="W413">
        <v>1</v>
      </c>
    </row>
    <row r="414" spans="2:23" x14ac:dyDescent="0.3">
      <c r="B414" t="s">
        <v>1027</v>
      </c>
      <c r="C414" t="s">
        <v>892</v>
      </c>
      <c r="D414" s="68"/>
      <c r="E414" s="68"/>
      <c r="F414" s="68"/>
      <c r="G414" s="68">
        <v>156</v>
      </c>
      <c r="H414" s="68">
        <v>156</v>
      </c>
      <c r="I414" s="68">
        <v>156</v>
      </c>
      <c r="J414" s="129">
        <f t="shared" si="65"/>
        <v>156</v>
      </c>
      <c r="K414" s="129">
        <f t="shared" si="65"/>
        <v>156</v>
      </c>
      <c r="L414" s="129">
        <f t="shared" si="65"/>
        <v>156</v>
      </c>
      <c r="M414" s="129">
        <f t="shared" si="65"/>
        <v>156</v>
      </c>
      <c r="N414" s="129">
        <f t="shared" si="65"/>
        <v>156</v>
      </c>
      <c r="O414" s="129">
        <f t="shared" si="65"/>
        <v>156</v>
      </c>
      <c r="P414" s="68"/>
      <c r="Q414" s="67">
        <f>SUM($C414:P414)</f>
        <v>1404</v>
      </c>
      <c r="R414">
        <v>25</v>
      </c>
      <c r="U414" t="s">
        <v>3</v>
      </c>
      <c r="W414">
        <v>1</v>
      </c>
    </row>
    <row r="415" spans="2:23" x14ac:dyDescent="0.3">
      <c r="B415" s="101" t="s">
        <v>1198</v>
      </c>
      <c r="D415" s="68"/>
      <c r="E415" s="68"/>
      <c r="F415" s="68"/>
      <c r="G415" s="68"/>
      <c r="H415" s="68"/>
      <c r="I415" s="68"/>
      <c r="J415" s="68"/>
      <c r="K415" s="68"/>
      <c r="L415" s="68"/>
      <c r="M415" s="68"/>
      <c r="N415" s="68"/>
      <c r="O415" s="68"/>
      <c r="P415" s="68"/>
      <c r="Q415" s="103">
        <v>1418.4</v>
      </c>
      <c r="R415">
        <v>25</v>
      </c>
    </row>
    <row r="416" spans="2:23" outlineLevel="1" x14ac:dyDescent="0.3">
      <c r="B416" t="s">
        <v>684</v>
      </c>
      <c r="C416" t="s">
        <v>1014</v>
      </c>
      <c r="D416" s="68"/>
      <c r="E416" s="68"/>
      <c r="F416" s="68"/>
      <c r="G416" s="68">
        <v>6500</v>
      </c>
      <c r="H416" s="68">
        <v>6500</v>
      </c>
      <c r="I416" s="68">
        <v>6500</v>
      </c>
      <c r="J416" s="129">
        <f t="shared" ref="J416:O421" si="66">$I416*1.02</f>
        <v>6630</v>
      </c>
      <c r="K416" s="129">
        <f t="shared" si="66"/>
        <v>6630</v>
      </c>
      <c r="L416" s="129">
        <f t="shared" si="66"/>
        <v>6630</v>
      </c>
      <c r="M416" s="129">
        <f t="shared" si="66"/>
        <v>6630</v>
      </c>
      <c r="N416" s="129">
        <f t="shared" si="66"/>
        <v>6630</v>
      </c>
      <c r="O416" s="129">
        <f t="shared" si="66"/>
        <v>6630</v>
      </c>
      <c r="P416" s="68"/>
      <c r="Q416" s="67">
        <f>SUM($C416:P416)</f>
        <v>59280</v>
      </c>
      <c r="R416">
        <v>25</v>
      </c>
      <c r="U416" t="s">
        <v>3</v>
      </c>
      <c r="W416">
        <v>1</v>
      </c>
    </row>
    <row r="417" spans="2:23" outlineLevel="1" x14ac:dyDescent="0.3">
      <c r="B417" t="s">
        <v>1037</v>
      </c>
      <c r="C417" t="s">
        <v>1036</v>
      </c>
      <c r="D417" s="68"/>
      <c r="E417" s="68"/>
      <c r="F417" s="68"/>
      <c r="G417" s="68">
        <v>75</v>
      </c>
      <c r="H417" s="68">
        <v>75</v>
      </c>
      <c r="I417" s="68">
        <v>75</v>
      </c>
      <c r="J417" s="129">
        <f t="shared" si="66"/>
        <v>76.5</v>
      </c>
      <c r="K417" s="129">
        <f t="shared" si="66"/>
        <v>76.5</v>
      </c>
      <c r="L417" s="129">
        <f t="shared" si="66"/>
        <v>76.5</v>
      </c>
      <c r="M417" s="129">
        <f t="shared" si="66"/>
        <v>76.5</v>
      </c>
      <c r="N417" s="129">
        <f t="shared" si="66"/>
        <v>76.5</v>
      </c>
      <c r="O417" s="129">
        <f t="shared" si="66"/>
        <v>76.5</v>
      </c>
      <c r="P417" s="68"/>
      <c r="Q417" s="67">
        <f>SUM($C417:P417)</f>
        <v>684</v>
      </c>
      <c r="R417">
        <v>25</v>
      </c>
      <c r="U417" t="s">
        <v>3</v>
      </c>
      <c r="W417">
        <v>1</v>
      </c>
    </row>
    <row r="418" spans="2:23" outlineLevel="1" x14ac:dyDescent="0.3">
      <c r="B418" t="s">
        <v>1078</v>
      </c>
      <c r="C418" t="s">
        <v>1079</v>
      </c>
      <c r="D418" s="68"/>
      <c r="E418" s="68"/>
      <c r="F418" s="68"/>
      <c r="G418" s="68">
        <v>15</v>
      </c>
      <c r="H418" s="68">
        <v>15</v>
      </c>
      <c r="I418" s="68">
        <v>15</v>
      </c>
      <c r="J418" s="129">
        <f t="shared" si="66"/>
        <v>15.3</v>
      </c>
      <c r="K418" s="129">
        <f t="shared" si="66"/>
        <v>15.3</v>
      </c>
      <c r="L418" s="129">
        <f t="shared" si="66"/>
        <v>15.3</v>
      </c>
      <c r="M418" s="129">
        <f t="shared" si="66"/>
        <v>15.3</v>
      </c>
      <c r="N418" s="129">
        <f t="shared" si="66"/>
        <v>15.3</v>
      </c>
      <c r="O418" s="129">
        <f t="shared" si="66"/>
        <v>15.3</v>
      </c>
      <c r="P418" s="68"/>
      <c r="Q418" s="67">
        <f>SUM($C418:P418)</f>
        <v>136.79999999999998</v>
      </c>
      <c r="R418">
        <v>25</v>
      </c>
      <c r="U418" t="s">
        <v>3</v>
      </c>
      <c r="W418">
        <v>1</v>
      </c>
    </row>
    <row r="419" spans="2:23" outlineLevel="1" x14ac:dyDescent="0.3">
      <c r="B419" t="s">
        <v>1020</v>
      </c>
      <c r="C419" t="s">
        <v>1234</v>
      </c>
      <c r="D419" s="68"/>
      <c r="E419" s="68"/>
      <c r="F419" s="68"/>
      <c r="G419" s="68">
        <v>520</v>
      </c>
      <c r="H419" s="68">
        <v>520</v>
      </c>
      <c r="I419" s="68">
        <v>520</v>
      </c>
      <c r="J419" s="129">
        <f t="shared" si="66"/>
        <v>530.4</v>
      </c>
      <c r="K419" s="129">
        <f t="shared" si="66"/>
        <v>530.4</v>
      </c>
      <c r="L419" s="129">
        <f t="shared" si="66"/>
        <v>530.4</v>
      </c>
      <c r="M419" s="129">
        <f t="shared" si="66"/>
        <v>530.4</v>
      </c>
      <c r="N419" s="129">
        <f t="shared" si="66"/>
        <v>530.4</v>
      </c>
      <c r="O419" s="129">
        <f t="shared" si="66"/>
        <v>530.4</v>
      </c>
      <c r="P419" s="68"/>
      <c r="Q419" s="67">
        <f>SUM($C419:P419)</f>
        <v>4742.3999999999996</v>
      </c>
      <c r="R419">
        <v>25</v>
      </c>
      <c r="U419" t="s">
        <v>3</v>
      </c>
      <c r="W419">
        <v>1</v>
      </c>
    </row>
    <row r="420" spans="2:23" outlineLevel="1" x14ac:dyDescent="0.3">
      <c r="B420" t="s">
        <v>1050</v>
      </c>
      <c r="C420" t="s">
        <v>1236</v>
      </c>
      <c r="D420" s="68"/>
      <c r="E420" s="68"/>
      <c r="F420" s="68"/>
      <c r="G420" s="68">
        <v>97.5</v>
      </c>
      <c r="H420" s="68">
        <v>97.5</v>
      </c>
      <c r="I420" s="68">
        <v>97.5</v>
      </c>
      <c r="J420" s="129">
        <f t="shared" si="66"/>
        <v>99.45</v>
      </c>
      <c r="K420" s="129">
        <f t="shared" si="66"/>
        <v>99.45</v>
      </c>
      <c r="L420" s="129">
        <f t="shared" si="66"/>
        <v>99.45</v>
      </c>
      <c r="M420" s="129">
        <f t="shared" si="66"/>
        <v>99.45</v>
      </c>
      <c r="N420" s="129">
        <f t="shared" si="66"/>
        <v>99.45</v>
      </c>
      <c r="O420" s="129">
        <f t="shared" si="66"/>
        <v>99.45</v>
      </c>
      <c r="P420" s="68"/>
      <c r="Q420" s="67">
        <f>SUM($C420:P420)</f>
        <v>889.20000000000016</v>
      </c>
      <c r="R420">
        <v>25</v>
      </c>
      <c r="U420" t="s">
        <v>3</v>
      </c>
      <c r="W420">
        <v>1</v>
      </c>
    </row>
    <row r="421" spans="2:23" x14ac:dyDescent="0.3">
      <c r="B421" s="101" t="s">
        <v>1199</v>
      </c>
      <c r="C421" s="1" t="s">
        <v>1093</v>
      </c>
      <c r="D421" s="67">
        <f t="shared" ref="D421:Q421" si="67">SUM(D416:D420)</f>
        <v>0</v>
      </c>
      <c r="E421" s="67">
        <f t="shared" si="67"/>
        <v>0</v>
      </c>
      <c r="F421" s="67">
        <f t="shared" si="67"/>
        <v>0</v>
      </c>
      <c r="G421" s="67">
        <f t="shared" si="67"/>
        <v>7207.5</v>
      </c>
      <c r="H421" s="67">
        <f t="shared" si="67"/>
        <v>7207.5</v>
      </c>
      <c r="I421" s="67">
        <f t="shared" si="67"/>
        <v>7207.5</v>
      </c>
      <c r="J421" s="131">
        <f t="shared" si="66"/>
        <v>7351.6500000000005</v>
      </c>
      <c r="K421" s="131">
        <f t="shared" si="66"/>
        <v>7351.6500000000005</v>
      </c>
      <c r="L421" s="131">
        <f t="shared" si="66"/>
        <v>7351.6500000000005</v>
      </c>
      <c r="M421" s="131">
        <f t="shared" si="66"/>
        <v>7351.6500000000005</v>
      </c>
      <c r="N421" s="131">
        <f t="shared" si="66"/>
        <v>7351.6500000000005</v>
      </c>
      <c r="O421" s="131">
        <f t="shared" si="66"/>
        <v>7351.6500000000005</v>
      </c>
      <c r="P421" s="67">
        <f t="shared" si="67"/>
        <v>0</v>
      </c>
      <c r="Q421" s="67">
        <f t="shared" si="67"/>
        <v>65732.400000000009</v>
      </c>
    </row>
    <row r="423" spans="2:23" x14ac:dyDescent="0.3">
      <c r="B423" s="1" t="s">
        <v>1201</v>
      </c>
      <c r="C423" s="57" t="s">
        <v>1686</v>
      </c>
      <c r="D423" s="57" t="s">
        <v>1096</v>
      </c>
      <c r="E423" s="57" t="s">
        <v>1097</v>
      </c>
      <c r="F423" s="57" t="s">
        <v>1098</v>
      </c>
      <c r="G423" s="57" t="s">
        <v>1099</v>
      </c>
      <c r="H423" s="57" t="s">
        <v>1100</v>
      </c>
      <c r="I423" s="57" t="s">
        <v>1101</v>
      </c>
      <c r="J423" s="57" t="s">
        <v>1102</v>
      </c>
      <c r="K423" s="57" t="s">
        <v>1103</v>
      </c>
      <c r="L423" s="57" t="s">
        <v>1104</v>
      </c>
      <c r="M423" s="57" t="s">
        <v>1105</v>
      </c>
      <c r="N423" s="57" t="s">
        <v>1106</v>
      </c>
      <c r="O423" s="57" t="s">
        <v>1107</v>
      </c>
      <c r="P423" s="57" t="s">
        <v>1108</v>
      </c>
      <c r="Q423" s="57" t="s">
        <v>218</v>
      </c>
      <c r="R423" t="s">
        <v>7</v>
      </c>
      <c r="S423" t="s">
        <v>637</v>
      </c>
      <c r="T423" t="s">
        <v>795</v>
      </c>
      <c r="U423" t="s">
        <v>220</v>
      </c>
      <c r="V423" t="s">
        <v>29</v>
      </c>
      <c r="W423" t="s">
        <v>1688</v>
      </c>
    </row>
    <row r="424" spans="2:23" x14ac:dyDescent="0.3">
      <c r="B424" t="s">
        <v>1026</v>
      </c>
      <c r="C424" t="s">
        <v>892</v>
      </c>
      <c r="D424" s="68"/>
      <c r="E424" s="68"/>
      <c r="F424" s="68"/>
      <c r="G424" s="68"/>
      <c r="H424" s="68"/>
      <c r="I424" s="68">
        <v>158.4</v>
      </c>
      <c r="J424" s="129">
        <f t="shared" ref="J424:O425" si="68">$I424</f>
        <v>158.4</v>
      </c>
      <c r="K424" s="129">
        <f t="shared" si="68"/>
        <v>158.4</v>
      </c>
      <c r="L424" s="129">
        <f t="shared" si="68"/>
        <v>158.4</v>
      </c>
      <c r="M424" s="129">
        <f t="shared" si="68"/>
        <v>158.4</v>
      </c>
      <c r="N424" s="129">
        <f t="shared" si="68"/>
        <v>158.4</v>
      </c>
      <c r="O424" s="129">
        <f t="shared" si="68"/>
        <v>158.4</v>
      </c>
      <c r="P424" s="68"/>
      <c r="Q424" s="67">
        <f>SUM($C424:P424)</f>
        <v>1108.8</v>
      </c>
      <c r="R424">
        <v>26</v>
      </c>
      <c r="S424" t="s">
        <v>654</v>
      </c>
      <c r="T424" t="s">
        <v>654</v>
      </c>
      <c r="U424" t="s">
        <v>3</v>
      </c>
      <c r="W424">
        <v>1</v>
      </c>
    </row>
    <row r="425" spans="2:23" x14ac:dyDescent="0.3">
      <c r="B425" t="s">
        <v>1027</v>
      </c>
      <c r="C425" t="s">
        <v>892</v>
      </c>
      <c r="D425" s="68"/>
      <c r="E425" s="68"/>
      <c r="F425" s="68"/>
      <c r="G425" s="68"/>
      <c r="H425" s="68"/>
      <c r="I425" s="68">
        <v>156</v>
      </c>
      <c r="J425" s="129">
        <f t="shared" si="68"/>
        <v>156</v>
      </c>
      <c r="K425" s="129">
        <f t="shared" si="68"/>
        <v>156</v>
      </c>
      <c r="L425" s="129">
        <f t="shared" si="68"/>
        <v>156</v>
      </c>
      <c r="M425" s="129">
        <f t="shared" si="68"/>
        <v>156</v>
      </c>
      <c r="N425" s="129">
        <f t="shared" si="68"/>
        <v>156</v>
      </c>
      <c r="O425" s="129">
        <f t="shared" si="68"/>
        <v>156</v>
      </c>
      <c r="P425" s="68"/>
      <c r="Q425" s="67">
        <f>SUM($C425:P425)</f>
        <v>1092</v>
      </c>
      <c r="R425">
        <v>26</v>
      </c>
      <c r="S425" t="s">
        <v>654</v>
      </c>
      <c r="T425" t="s">
        <v>654</v>
      </c>
      <c r="U425" t="s">
        <v>3</v>
      </c>
      <c r="W425">
        <v>1</v>
      </c>
    </row>
    <row r="426" spans="2:23" x14ac:dyDescent="0.3">
      <c r="B426" s="101" t="s">
        <v>1202</v>
      </c>
      <c r="D426" s="68"/>
      <c r="E426" s="68"/>
      <c r="F426" s="68"/>
      <c r="G426" s="68"/>
      <c r="H426" s="68"/>
      <c r="I426" s="68"/>
      <c r="J426" s="68"/>
      <c r="K426" s="68"/>
      <c r="L426" s="68"/>
      <c r="M426" s="68"/>
      <c r="N426" s="68"/>
      <c r="O426" s="68"/>
      <c r="P426" s="68"/>
      <c r="Q426" s="103">
        <v>1108.8</v>
      </c>
      <c r="R426">
        <v>26</v>
      </c>
      <c r="S426" t="s">
        <v>654</v>
      </c>
      <c r="T426" t="s">
        <v>654</v>
      </c>
    </row>
    <row r="427" spans="2:23" outlineLevel="1" x14ac:dyDescent="0.3">
      <c r="B427" t="s">
        <v>684</v>
      </c>
      <c r="C427" t="s">
        <v>1014</v>
      </c>
      <c r="D427" s="68"/>
      <c r="E427" s="68"/>
      <c r="F427" s="68"/>
      <c r="G427" s="68"/>
      <c r="H427" s="68"/>
      <c r="I427" s="68">
        <v>2200</v>
      </c>
      <c r="J427" s="129">
        <f t="shared" ref="J427:O437" si="69">$I427*1.02</f>
        <v>2244</v>
      </c>
      <c r="K427" s="129">
        <f t="shared" si="69"/>
        <v>2244</v>
      </c>
      <c r="L427" s="129">
        <f t="shared" si="69"/>
        <v>2244</v>
      </c>
      <c r="M427" s="129">
        <f t="shared" si="69"/>
        <v>2244</v>
      </c>
      <c r="N427" s="129">
        <f t="shared" si="69"/>
        <v>2244</v>
      </c>
      <c r="O427" s="129">
        <f t="shared" si="69"/>
        <v>2244</v>
      </c>
      <c r="P427" s="68"/>
      <c r="Q427" s="67">
        <f>SUM($C427:P427)</f>
        <v>15664</v>
      </c>
      <c r="R427">
        <v>26</v>
      </c>
      <c r="S427" t="s">
        <v>654</v>
      </c>
      <c r="T427" t="s">
        <v>654</v>
      </c>
      <c r="U427" t="s">
        <v>3</v>
      </c>
      <c r="W427">
        <v>1</v>
      </c>
    </row>
    <row r="428" spans="2:23" outlineLevel="1" x14ac:dyDescent="0.3">
      <c r="B428" t="s">
        <v>1037</v>
      </c>
      <c r="C428" t="s">
        <v>1036</v>
      </c>
      <c r="D428" s="68"/>
      <c r="E428" s="68"/>
      <c r="F428" s="68"/>
      <c r="G428" s="68"/>
      <c r="H428" s="68"/>
      <c r="I428" s="68">
        <v>10</v>
      </c>
      <c r="J428" s="129">
        <f t="shared" si="69"/>
        <v>10.199999999999999</v>
      </c>
      <c r="K428" s="129">
        <f t="shared" si="69"/>
        <v>10.199999999999999</v>
      </c>
      <c r="L428" s="129">
        <f t="shared" si="69"/>
        <v>10.199999999999999</v>
      </c>
      <c r="M428" s="129">
        <f t="shared" si="69"/>
        <v>10.199999999999999</v>
      </c>
      <c r="N428" s="129">
        <f t="shared" si="69"/>
        <v>10.199999999999999</v>
      </c>
      <c r="O428" s="129">
        <f t="shared" si="69"/>
        <v>10.199999999999999</v>
      </c>
      <c r="P428" s="68"/>
      <c r="Q428" s="67">
        <f>SUM($C428:P428)</f>
        <v>71.2</v>
      </c>
      <c r="R428">
        <v>26</v>
      </c>
      <c r="S428" t="s">
        <v>654</v>
      </c>
      <c r="T428" t="s">
        <v>654</v>
      </c>
      <c r="U428" t="s">
        <v>3</v>
      </c>
      <c r="W428">
        <v>1</v>
      </c>
    </row>
    <row r="429" spans="2:23" outlineLevel="1" x14ac:dyDescent="0.3">
      <c r="B429" t="s">
        <v>994</v>
      </c>
      <c r="C429" t="s">
        <v>1232</v>
      </c>
      <c r="D429" s="68"/>
      <c r="E429" s="68"/>
      <c r="F429" s="68"/>
      <c r="G429" s="68"/>
      <c r="H429" s="68"/>
      <c r="I429" s="68">
        <v>395.98999999999995</v>
      </c>
      <c r="J429" s="129">
        <f t="shared" si="69"/>
        <v>403.90979999999996</v>
      </c>
      <c r="K429" s="129">
        <f t="shared" si="69"/>
        <v>403.90979999999996</v>
      </c>
      <c r="L429" s="129">
        <f t="shared" si="69"/>
        <v>403.90979999999996</v>
      </c>
      <c r="M429" s="129">
        <f t="shared" si="69"/>
        <v>403.90979999999996</v>
      </c>
      <c r="N429" s="129">
        <f t="shared" si="69"/>
        <v>403.90979999999996</v>
      </c>
      <c r="O429" s="129">
        <f t="shared" si="69"/>
        <v>403.90979999999996</v>
      </c>
      <c r="P429" s="68"/>
      <c r="Q429" s="67">
        <f>SUM($C429:P429)</f>
        <v>2819.4487999999997</v>
      </c>
      <c r="R429">
        <v>26</v>
      </c>
      <c r="S429" t="s">
        <v>654</v>
      </c>
      <c r="T429" t="s">
        <v>654</v>
      </c>
      <c r="U429" t="s">
        <v>3</v>
      </c>
      <c r="W429">
        <v>1</v>
      </c>
    </row>
    <row r="430" spans="2:23" outlineLevel="1" x14ac:dyDescent="0.3">
      <c r="B430" t="s">
        <v>1020</v>
      </c>
      <c r="C430" t="s">
        <v>1234</v>
      </c>
      <c r="D430" s="68"/>
      <c r="E430" s="68"/>
      <c r="F430" s="68"/>
      <c r="G430" s="68"/>
      <c r="H430" s="68"/>
      <c r="I430" s="68">
        <v>176</v>
      </c>
      <c r="J430" s="129">
        <f t="shared" si="69"/>
        <v>179.52</v>
      </c>
      <c r="K430" s="129">
        <f t="shared" si="69"/>
        <v>179.52</v>
      </c>
      <c r="L430" s="129">
        <f t="shared" si="69"/>
        <v>179.52</v>
      </c>
      <c r="M430" s="129">
        <f t="shared" si="69"/>
        <v>179.52</v>
      </c>
      <c r="N430" s="129">
        <f t="shared" si="69"/>
        <v>179.52</v>
      </c>
      <c r="O430" s="129">
        <f t="shared" si="69"/>
        <v>179.52</v>
      </c>
      <c r="P430" s="68"/>
      <c r="Q430" s="67">
        <f>SUM($C430:P430)</f>
        <v>1253.1199999999999</v>
      </c>
      <c r="R430">
        <v>26</v>
      </c>
      <c r="S430" t="s">
        <v>654</v>
      </c>
      <c r="T430" t="s">
        <v>654</v>
      </c>
      <c r="U430" t="s">
        <v>3</v>
      </c>
      <c r="W430">
        <v>1</v>
      </c>
    </row>
    <row r="431" spans="2:23" outlineLevel="1" x14ac:dyDescent="0.3">
      <c r="B431" t="s">
        <v>1050</v>
      </c>
      <c r="C431" t="s">
        <v>1236</v>
      </c>
      <c r="D431" s="68"/>
      <c r="E431" s="68"/>
      <c r="F431" s="68"/>
      <c r="G431" s="68"/>
      <c r="H431" s="68"/>
      <c r="I431" s="68">
        <v>33</v>
      </c>
      <c r="J431" s="129">
        <f t="shared" si="69"/>
        <v>33.660000000000004</v>
      </c>
      <c r="K431" s="129">
        <f t="shared" si="69"/>
        <v>33.660000000000004</v>
      </c>
      <c r="L431" s="129">
        <f t="shared" si="69"/>
        <v>33.660000000000004</v>
      </c>
      <c r="M431" s="129">
        <f t="shared" si="69"/>
        <v>33.660000000000004</v>
      </c>
      <c r="N431" s="129">
        <f t="shared" si="69"/>
        <v>33.660000000000004</v>
      </c>
      <c r="O431" s="129">
        <f t="shared" si="69"/>
        <v>33.660000000000004</v>
      </c>
      <c r="P431" s="68"/>
      <c r="Q431" s="67">
        <f>SUM($C431:P431)</f>
        <v>234.95999999999998</v>
      </c>
      <c r="R431">
        <v>26</v>
      </c>
      <c r="S431" t="s">
        <v>654</v>
      </c>
      <c r="T431" t="s">
        <v>654</v>
      </c>
      <c r="U431" t="s">
        <v>3</v>
      </c>
      <c r="W431">
        <v>1</v>
      </c>
    </row>
    <row r="432" spans="2:23" outlineLevel="1" x14ac:dyDescent="0.3">
      <c r="B432" t="s">
        <v>996</v>
      </c>
      <c r="C432" t="s">
        <v>1237</v>
      </c>
      <c r="D432" s="68"/>
      <c r="E432" s="68"/>
      <c r="F432" s="68"/>
      <c r="G432" s="68"/>
      <c r="H432" s="68"/>
      <c r="I432" s="68">
        <v>158.41999999999999</v>
      </c>
      <c r="J432" s="129">
        <f t="shared" si="69"/>
        <v>161.58839999999998</v>
      </c>
      <c r="K432" s="129">
        <f t="shared" si="69"/>
        <v>161.58839999999998</v>
      </c>
      <c r="L432" s="129">
        <f t="shared" si="69"/>
        <v>161.58839999999998</v>
      </c>
      <c r="M432" s="129">
        <f t="shared" si="69"/>
        <v>161.58839999999998</v>
      </c>
      <c r="N432" s="129">
        <f t="shared" si="69"/>
        <v>161.58839999999998</v>
      </c>
      <c r="O432" s="129">
        <f t="shared" si="69"/>
        <v>161.58839999999998</v>
      </c>
      <c r="P432" s="68"/>
      <c r="Q432" s="67">
        <f>SUM($C432:P432)</f>
        <v>1127.9503999999997</v>
      </c>
      <c r="R432">
        <v>26</v>
      </c>
      <c r="S432" t="s">
        <v>654</v>
      </c>
      <c r="T432" t="s">
        <v>654</v>
      </c>
      <c r="U432" t="s">
        <v>3</v>
      </c>
      <c r="W432">
        <v>1</v>
      </c>
    </row>
    <row r="433" spans="2:23" outlineLevel="1" x14ac:dyDescent="0.3">
      <c r="B433" t="s">
        <v>997</v>
      </c>
      <c r="C433" t="s">
        <v>1238</v>
      </c>
      <c r="D433" s="68"/>
      <c r="E433" s="68"/>
      <c r="F433" s="68"/>
      <c r="G433" s="68"/>
      <c r="H433" s="68"/>
      <c r="I433" s="68">
        <v>11.36</v>
      </c>
      <c r="J433" s="129">
        <f t="shared" si="69"/>
        <v>11.587199999999999</v>
      </c>
      <c r="K433" s="129">
        <f t="shared" si="69"/>
        <v>11.587199999999999</v>
      </c>
      <c r="L433" s="129">
        <f t="shared" si="69"/>
        <v>11.587199999999999</v>
      </c>
      <c r="M433" s="129">
        <f t="shared" si="69"/>
        <v>11.587199999999999</v>
      </c>
      <c r="N433" s="129">
        <f t="shared" si="69"/>
        <v>11.587199999999999</v>
      </c>
      <c r="O433" s="129">
        <f t="shared" si="69"/>
        <v>11.587199999999999</v>
      </c>
      <c r="P433" s="68"/>
      <c r="Q433" s="67">
        <f>SUM($C433:P433)</f>
        <v>80.883199999999988</v>
      </c>
      <c r="R433">
        <v>26</v>
      </c>
      <c r="S433" t="s">
        <v>654</v>
      </c>
      <c r="T433" t="s">
        <v>654</v>
      </c>
      <c r="U433" t="s">
        <v>3</v>
      </c>
      <c r="W433">
        <v>1</v>
      </c>
    </row>
    <row r="434" spans="2:23" outlineLevel="1" x14ac:dyDescent="0.3">
      <c r="B434" t="s">
        <v>999</v>
      </c>
      <c r="C434" t="s">
        <v>1239</v>
      </c>
      <c r="D434" s="68"/>
      <c r="E434" s="68"/>
      <c r="F434" s="68"/>
      <c r="G434" s="68"/>
      <c r="H434" s="68"/>
      <c r="I434" s="68">
        <v>162</v>
      </c>
      <c r="J434" s="129">
        <f t="shared" si="69"/>
        <v>165.24</v>
      </c>
      <c r="K434" s="129">
        <f t="shared" si="69"/>
        <v>165.24</v>
      </c>
      <c r="L434" s="129">
        <f t="shared" si="69"/>
        <v>165.24</v>
      </c>
      <c r="M434" s="129">
        <f t="shared" si="69"/>
        <v>165.24</v>
      </c>
      <c r="N434" s="129">
        <f t="shared" si="69"/>
        <v>165.24</v>
      </c>
      <c r="O434" s="129">
        <f t="shared" si="69"/>
        <v>165.24</v>
      </c>
      <c r="P434" s="68"/>
      <c r="Q434" s="67">
        <f>SUM($C434:P434)</f>
        <v>1153.44</v>
      </c>
      <c r="R434">
        <v>26</v>
      </c>
      <c r="S434" t="s">
        <v>654</v>
      </c>
      <c r="T434" t="s">
        <v>654</v>
      </c>
      <c r="U434" t="s">
        <v>3</v>
      </c>
      <c r="W434">
        <v>1</v>
      </c>
    </row>
    <row r="435" spans="2:23" outlineLevel="1" x14ac:dyDescent="0.3">
      <c r="B435" t="s">
        <v>1000</v>
      </c>
      <c r="C435" t="s">
        <v>1240</v>
      </c>
      <c r="D435" s="68"/>
      <c r="E435" s="68"/>
      <c r="F435" s="68"/>
      <c r="G435" s="68"/>
      <c r="H435" s="68"/>
      <c r="I435" s="68">
        <v>7.78</v>
      </c>
      <c r="J435" s="129">
        <f t="shared" si="69"/>
        <v>7.9356</v>
      </c>
      <c r="K435" s="129">
        <f t="shared" si="69"/>
        <v>7.9356</v>
      </c>
      <c r="L435" s="129">
        <f t="shared" si="69"/>
        <v>7.9356</v>
      </c>
      <c r="M435" s="129">
        <f t="shared" si="69"/>
        <v>7.9356</v>
      </c>
      <c r="N435" s="129">
        <f t="shared" si="69"/>
        <v>7.9356</v>
      </c>
      <c r="O435" s="129">
        <f t="shared" si="69"/>
        <v>7.9356</v>
      </c>
      <c r="P435" s="68"/>
      <c r="Q435" s="67">
        <f>SUM($C435:P435)</f>
        <v>55.393599999999999</v>
      </c>
      <c r="R435">
        <v>26</v>
      </c>
      <c r="S435" t="s">
        <v>654</v>
      </c>
      <c r="T435" t="s">
        <v>654</v>
      </c>
      <c r="U435" t="s">
        <v>3</v>
      </c>
      <c r="W435">
        <v>1</v>
      </c>
    </row>
    <row r="436" spans="2:23" outlineLevel="1" x14ac:dyDescent="0.3">
      <c r="B436" t="s">
        <v>1241</v>
      </c>
      <c r="C436" t="s">
        <v>1242</v>
      </c>
      <c r="D436" s="68"/>
      <c r="E436" s="68"/>
      <c r="F436" s="68"/>
      <c r="G436" s="68"/>
      <c r="H436" s="68"/>
      <c r="I436" s="68">
        <v>147.27000000000001</v>
      </c>
      <c r="J436" s="129">
        <f t="shared" si="69"/>
        <v>150.21540000000002</v>
      </c>
      <c r="K436" s="129">
        <f t="shared" si="69"/>
        <v>150.21540000000002</v>
      </c>
      <c r="L436" s="129">
        <f t="shared" si="69"/>
        <v>150.21540000000002</v>
      </c>
      <c r="M436" s="129">
        <f t="shared" si="69"/>
        <v>150.21540000000002</v>
      </c>
      <c r="N436" s="129">
        <f t="shared" si="69"/>
        <v>150.21540000000002</v>
      </c>
      <c r="O436" s="129">
        <f t="shared" si="69"/>
        <v>150.21540000000002</v>
      </c>
      <c r="P436" s="68"/>
      <c r="Q436" s="67">
        <f>SUM($C436:P436)</f>
        <v>1048.5624000000003</v>
      </c>
      <c r="R436">
        <v>26</v>
      </c>
      <c r="S436" t="s">
        <v>654</v>
      </c>
      <c r="T436" t="s">
        <v>654</v>
      </c>
      <c r="U436" t="s">
        <v>3</v>
      </c>
      <c r="W436">
        <v>1</v>
      </c>
    </row>
    <row r="437" spans="2:23" x14ac:dyDescent="0.3">
      <c r="B437" s="101" t="s">
        <v>1203</v>
      </c>
      <c r="C437" s="1" t="s">
        <v>1093</v>
      </c>
      <c r="D437" s="67">
        <f t="shared" ref="D437:Q437" si="70">SUM(D427:D436)</f>
        <v>0</v>
      </c>
      <c r="E437" s="67">
        <f t="shared" si="70"/>
        <v>0</v>
      </c>
      <c r="F437" s="67">
        <f t="shared" si="70"/>
        <v>0</v>
      </c>
      <c r="G437" s="67">
        <f t="shared" si="70"/>
        <v>0</v>
      </c>
      <c r="H437" s="67">
        <f t="shared" si="70"/>
        <v>0</v>
      </c>
      <c r="I437" s="67">
        <f t="shared" si="70"/>
        <v>3301.82</v>
      </c>
      <c r="J437" s="131">
        <f t="shared" si="69"/>
        <v>3367.8564000000001</v>
      </c>
      <c r="K437" s="131">
        <f t="shared" si="69"/>
        <v>3367.8564000000001</v>
      </c>
      <c r="L437" s="131">
        <f t="shared" si="69"/>
        <v>3367.8564000000001</v>
      </c>
      <c r="M437" s="131">
        <f t="shared" si="69"/>
        <v>3367.8564000000001</v>
      </c>
      <c r="N437" s="131">
        <f t="shared" si="69"/>
        <v>3367.8564000000001</v>
      </c>
      <c r="O437" s="131">
        <f t="shared" si="69"/>
        <v>3367.8564000000001</v>
      </c>
      <c r="P437" s="67">
        <f t="shared" si="70"/>
        <v>0</v>
      </c>
      <c r="Q437" s="67">
        <f t="shared" si="70"/>
        <v>23508.958399999996</v>
      </c>
    </row>
    <row r="439" spans="2:23" x14ac:dyDescent="0.3">
      <c r="B439" s="1" t="s">
        <v>1205</v>
      </c>
      <c r="C439" s="57" t="s">
        <v>1686</v>
      </c>
      <c r="D439" s="57" t="s">
        <v>1096</v>
      </c>
      <c r="E439" s="57" t="s">
        <v>1097</v>
      </c>
      <c r="F439" s="57" t="s">
        <v>1098</v>
      </c>
      <c r="G439" s="57" t="s">
        <v>1099</v>
      </c>
      <c r="H439" s="57" t="s">
        <v>1100</v>
      </c>
      <c r="I439" s="57" t="s">
        <v>1101</v>
      </c>
      <c r="J439" s="57" t="s">
        <v>1102</v>
      </c>
      <c r="K439" s="57" t="s">
        <v>1103</v>
      </c>
      <c r="L439" s="57" t="s">
        <v>1104</v>
      </c>
      <c r="M439" s="57" t="s">
        <v>1105</v>
      </c>
      <c r="N439" s="57" t="s">
        <v>1106</v>
      </c>
      <c r="O439" s="57" t="s">
        <v>1107</v>
      </c>
      <c r="P439" s="57" t="s">
        <v>1108</v>
      </c>
      <c r="Q439" s="57" t="s">
        <v>218</v>
      </c>
      <c r="R439" t="s">
        <v>7</v>
      </c>
      <c r="S439" t="s">
        <v>637</v>
      </c>
      <c r="T439" t="s">
        <v>795</v>
      </c>
      <c r="U439" t="s">
        <v>220</v>
      </c>
      <c r="V439" t="s">
        <v>29</v>
      </c>
      <c r="W439" t="s">
        <v>1688</v>
      </c>
    </row>
    <row r="440" spans="2:23" x14ac:dyDescent="0.3">
      <c r="B440" t="s">
        <v>1026</v>
      </c>
      <c r="C440" t="s">
        <v>892</v>
      </c>
      <c r="D440" s="68"/>
      <c r="E440" s="68"/>
      <c r="F440" s="68"/>
      <c r="G440" s="68"/>
      <c r="H440" s="68"/>
      <c r="I440" s="68">
        <v>20</v>
      </c>
      <c r="J440" s="129">
        <f t="shared" ref="J440:O441" si="71">$I440</f>
        <v>20</v>
      </c>
      <c r="K440" s="129">
        <f t="shared" si="71"/>
        <v>20</v>
      </c>
      <c r="L440" s="129">
        <f t="shared" si="71"/>
        <v>20</v>
      </c>
      <c r="M440" s="129">
        <f t="shared" si="71"/>
        <v>20</v>
      </c>
      <c r="N440" s="129">
        <f t="shared" si="71"/>
        <v>20</v>
      </c>
      <c r="O440" s="129">
        <f t="shared" si="71"/>
        <v>20</v>
      </c>
      <c r="P440" s="68"/>
      <c r="Q440" s="67">
        <f>SUM($C440:P440)</f>
        <v>140</v>
      </c>
      <c r="R440">
        <v>27</v>
      </c>
      <c r="S440" t="s">
        <v>646</v>
      </c>
      <c r="T440" t="s">
        <v>646</v>
      </c>
      <c r="U440" t="s">
        <v>3</v>
      </c>
      <c r="W440">
        <v>1</v>
      </c>
    </row>
    <row r="441" spans="2:23" x14ac:dyDescent="0.3">
      <c r="B441" t="s">
        <v>1027</v>
      </c>
      <c r="C441" t="s">
        <v>892</v>
      </c>
      <c r="D441" s="68"/>
      <c r="E441" s="68"/>
      <c r="F441" s="68"/>
      <c r="G441" s="68"/>
      <c r="H441" s="68"/>
      <c r="I441" s="68">
        <v>19</v>
      </c>
      <c r="J441" s="129">
        <f t="shared" si="71"/>
        <v>19</v>
      </c>
      <c r="K441" s="129">
        <f t="shared" si="71"/>
        <v>19</v>
      </c>
      <c r="L441" s="129">
        <f t="shared" si="71"/>
        <v>19</v>
      </c>
      <c r="M441" s="129">
        <f t="shared" si="71"/>
        <v>19</v>
      </c>
      <c r="N441" s="129">
        <f t="shared" si="71"/>
        <v>19</v>
      </c>
      <c r="O441" s="129">
        <f t="shared" si="71"/>
        <v>19</v>
      </c>
      <c r="P441" s="68"/>
      <c r="Q441" s="67">
        <f>SUM($C441:P441)</f>
        <v>133</v>
      </c>
      <c r="R441">
        <v>27</v>
      </c>
      <c r="S441" t="s">
        <v>646</v>
      </c>
      <c r="T441" t="s">
        <v>646</v>
      </c>
      <c r="U441" t="s">
        <v>3</v>
      </c>
      <c r="W441">
        <v>1</v>
      </c>
    </row>
    <row r="442" spans="2:23" x14ac:dyDescent="0.3">
      <c r="B442" s="101" t="s">
        <v>1206</v>
      </c>
      <c r="D442" s="68"/>
      <c r="E442" s="68"/>
      <c r="F442" s="68"/>
      <c r="G442" s="68"/>
      <c r="H442" s="68"/>
      <c r="I442" s="68"/>
      <c r="J442" s="68"/>
      <c r="K442" s="68"/>
      <c r="L442" s="68"/>
      <c r="M442" s="68"/>
      <c r="N442" s="68"/>
      <c r="O442" s="68"/>
      <c r="P442" s="68"/>
      <c r="Q442" s="103">
        <v>140</v>
      </c>
      <c r="R442">
        <v>27</v>
      </c>
      <c r="S442" t="s">
        <v>646</v>
      </c>
      <c r="T442" t="s">
        <v>646</v>
      </c>
    </row>
    <row r="443" spans="2:23" outlineLevel="1" x14ac:dyDescent="0.3">
      <c r="B443" t="s">
        <v>684</v>
      </c>
      <c r="C443" t="s">
        <v>1014</v>
      </c>
      <c r="D443" s="68"/>
      <c r="E443" s="68"/>
      <c r="F443" s="68"/>
      <c r="G443" s="68"/>
      <c r="H443" s="68"/>
      <c r="I443" s="68">
        <v>290.08999999999997</v>
      </c>
      <c r="J443" s="129">
        <f t="shared" ref="J443:O452" si="72">$I443*1.02</f>
        <v>295.89179999999999</v>
      </c>
      <c r="K443" s="129">
        <f t="shared" si="72"/>
        <v>295.89179999999999</v>
      </c>
      <c r="L443" s="129">
        <f t="shared" si="72"/>
        <v>295.89179999999999</v>
      </c>
      <c r="M443" s="129">
        <f t="shared" si="72"/>
        <v>295.89179999999999</v>
      </c>
      <c r="N443" s="129">
        <f t="shared" si="72"/>
        <v>295.89179999999999</v>
      </c>
      <c r="O443" s="129">
        <f t="shared" si="72"/>
        <v>295.89179999999999</v>
      </c>
      <c r="P443" s="68"/>
      <c r="Q443" s="67">
        <f>SUM($C443:P443)</f>
        <v>2065.4407999999999</v>
      </c>
      <c r="R443">
        <v>27</v>
      </c>
      <c r="S443" t="s">
        <v>646</v>
      </c>
      <c r="T443" t="s">
        <v>646</v>
      </c>
      <c r="U443" t="s">
        <v>3</v>
      </c>
      <c r="W443">
        <v>1</v>
      </c>
    </row>
    <row r="444" spans="2:23" outlineLevel="1" x14ac:dyDescent="0.3">
      <c r="B444" t="s">
        <v>994</v>
      </c>
      <c r="C444" t="s">
        <v>1232</v>
      </c>
      <c r="D444" s="68"/>
      <c r="E444" s="68"/>
      <c r="F444" s="68"/>
      <c r="G444" s="68"/>
      <c r="H444" s="68"/>
      <c r="I444" s="68">
        <v>51.39</v>
      </c>
      <c r="J444" s="129">
        <f t="shared" si="72"/>
        <v>52.4178</v>
      </c>
      <c r="K444" s="129">
        <f t="shared" si="72"/>
        <v>52.4178</v>
      </c>
      <c r="L444" s="129">
        <f t="shared" si="72"/>
        <v>52.4178</v>
      </c>
      <c r="M444" s="129">
        <f t="shared" si="72"/>
        <v>52.4178</v>
      </c>
      <c r="N444" s="129">
        <f t="shared" si="72"/>
        <v>52.4178</v>
      </c>
      <c r="O444" s="129">
        <f t="shared" si="72"/>
        <v>52.4178</v>
      </c>
      <c r="P444" s="68"/>
      <c r="Q444" s="67">
        <f>SUM($C444:P444)</f>
        <v>365.89679999999998</v>
      </c>
      <c r="R444">
        <v>27</v>
      </c>
      <c r="S444" t="s">
        <v>646</v>
      </c>
      <c r="T444" t="s">
        <v>646</v>
      </c>
      <c r="U444" t="s">
        <v>3</v>
      </c>
      <c r="W444">
        <v>1</v>
      </c>
    </row>
    <row r="445" spans="2:23" outlineLevel="1" x14ac:dyDescent="0.3">
      <c r="B445" t="s">
        <v>1020</v>
      </c>
      <c r="C445" t="s">
        <v>1234</v>
      </c>
      <c r="D445" s="68"/>
      <c r="E445" s="68"/>
      <c r="F445" s="68"/>
      <c r="G445" s="68"/>
      <c r="H445" s="68"/>
      <c r="I445" s="68">
        <v>23.21</v>
      </c>
      <c r="J445" s="129">
        <f t="shared" si="72"/>
        <v>23.674200000000003</v>
      </c>
      <c r="K445" s="129">
        <f t="shared" si="72"/>
        <v>23.674200000000003</v>
      </c>
      <c r="L445" s="129">
        <f t="shared" si="72"/>
        <v>23.674200000000003</v>
      </c>
      <c r="M445" s="129">
        <f t="shared" si="72"/>
        <v>23.674200000000003</v>
      </c>
      <c r="N445" s="129">
        <f t="shared" si="72"/>
        <v>23.674200000000003</v>
      </c>
      <c r="O445" s="129">
        <f t="shared" si="72"/>
        <v>23.674200000000003</v>
      </c>
      <c r="P445" s="68"/>
      <c r="Q445" s="67">
        <f>SUM($C445:P445)</f>
        <v>165.25520000000003</v>
      </c>
      <c r="R445">
        <v>27</v>
      </c>
      <c r="S445" t="s">
        <v>646</v>
      </c>
      <c r="T445" t="s">
        <v>646</v>
      </c>
      <c r="U445" t="s">
        <v>3</v>
      </c>
      <c r="W445">
        <v>1</v>
      </c>
    </row>
    <row r="446" spans="2:23" outlineLevel="1" x14ac:dyDescent="0.3">
      <c r="B446" t="s">
        <v>1050</v>
      </c>
      <c r="C446" t="s">
        <v>1236</v>
      </c>
      <c r="D446" s="68"/>
      <c r="E446" s="68"/>
      <c r="F446" s="68"/>
      <c r="G446" s="68"/>
      <c r="H446" s="68"/>
      <c r="I446" s="68">
        <v>4.3499999999999996</v>
      </c>
      <c r="J446" s="129">
        <f t="shared" si="72"/>
        <v>4.4369999999999994</v>
      </c>
      <c r="K446" s="129">
        <f t="shared" si="72"/>
        <v>4.4369999999999994</v>
      </c>
      <c r="L446" s="129">
        <f t="shared" si="72"/>
        <v>4.4369999999999994</v>
      </c>
      <c r="M446" s="129">
        <f t="shared" si="72"/>
        <v>4.4369999999999994</v>
      </c>
      <c r="N446" s="129">
        <f t="shared" si="72"/>
        <v>4.4369999999999994</v>
      </c>
      <c r="O446" s="129">
        <f t="shared" si="72"/>
        <v>4.4369999999999994</v>
      </c>
      <c r="P446" s="68"/>
      <c r="Q446" s="67">
        <f>SUM($C446:P446)</f>
        <v>30.971999999999994</v>
      </c>
      <c r="R446">
        <v>27</v>
      </c>
      <c r="S446" t="s">
        <v>646</v>
      </c>
      <c r="T446" t="s">
        <v>646</v>
      </c>
      <c r="U446" t="s">
        <v>3</v>
      </c>
      <c r="W446">
        <v>1</v>
      </c>
    </row>
    <row r="447" spans="2:23" outlineLevel="1" x14ac:dyDescent="0.3">
      <c r="B447" t="s">
        <v>996</v>
      </c>
      <c r="C447" t="s">
        <v>1237</v>
      </c>
      <c r="D447" s="68"/>
      <c r="E447" s="68"/>
      <c r="F447" s="68"/>
      <c r="G447" s="68"/>
      <c r="H447" s="68"/>
      <c r="I447" s="68">
        <v>20.83</v>
      </c>
      <c r="J447" s="129">
        <f t="shared" si="72"/>
        <v>21.246599999999997</v>
      </c>
      <c r="K447" s="129">
        <f t="shared" si="72"/>
        <v>21.246599999999997</v>
      </c>
      <c r="L447" s="129">
        <f t="shared" si="72"/>
        <v>21.246599999999997</v>
      </c>
      <c r="M447" s="129">
        <f t="shared" si="72"/>
        <v>21.246599999999997</v>
      </c>
      <c r="N447" s="129">
        <f t="shared" si="72"/>
        <v>21.246599999999997</v>
      </c>
      <c r="O447" s="129">
        <f t="shared" si="72"/>
        <v>21.246599999999997</v>
      </c>
      <c r="P447" s="68"/>
      <c r="Q447" s="67">
        <f>SUM($C447:P447)</f>
        <v>148.30959999999999</v>
      </c>
      <c r="R447">
        <v>27</v>
      </c>
      <c r="S447" t="s">
        <v>646</v>
      </c>
      <c r="T447" t="s">
        <v>646</v>
      </c>
      <c r="U447" t="s">
        <v>3</v>
      </c>
      <c r="W447">
        <v>1</v>
      </c>
    </row>
    <row r="448" spans="2:23" outlineLevel="1" x14ac:dyDescent="0.3">
      <c r="B448" t="s">
        <v>997</v>
      </c>
      <c r="C448" t="s">
        <v>1238</v>
      </c>
      <c r="D448" s="68"/>
      <c r="E448" s="68"/>
      <c r="F448" s="68"/>
      <c r="G448" s="68"/>
      <c r="H448" s="68"/>
      <c r="I448" s="68">
        <v>1.49</v>
      </c>
      <c r="J448" s="129">
        <f t="shared" si="72"/>
        <v>1.5198</v>
      </c>
      <c r="K448" s="129">
        <f t="shared" si="72"/>
        <v>1.5198</v>
      </c>
      <c r="L448" s="129">
        <f t="shared" si="72"/>
        <v>1.5198</v>
      </c>
      <c r="M448" s="129">
        <f t="shared" si="72"/>
        <v>1.5198</v>
      </c>
      <c r="N448" s="129">
        <f t="shared" si="72"/>
        <v>1.5198</v>
      </c>
      <c r="O448" s="129">
        <f t="shared" si="72"/>
        <v>1.5198</v>
      </c>
      <c r="P448" s="68"/>
      <c r="Q448" s="67">
        <f>SUM($C448:P448)</f>
        <v>10.6088</v>
      </c>
      <c r="R448">
        <v>27</v>
      </c>
      <c r="S448" t="s">
        <v>646</v>
      </c>
      <c r="T448" t="s">
        <v>646</v>
      </c>
      <c r="U448" t="s">
        <v>3</v>
      </c>
      <c r="W448">
        <v>1</v>
      </c>
    </row>
    <row r="449" spans="2:23" outlineLevel="1" x14ac:dyDescent="0.3">
      <c r="B449" t="s">
        <v>999</v>
      </c>
      <c r="C449" t="s">
        <v>1239</v>
      </c>
      <c r="D449" s="68"/>
      <c r="E449" s="68"/>
      <c r="F449" s="68"/>
      <c r="G449" s="68"/>
      <c r="H449" s="68"/>
      <c r="I449" s="68">
        <v>21.3</v>
      </c>
      <c r="J449" s="129">
        <f t="shared" si="72"/>
        <v>21.726000000000003</v>
      </c>
      <c r="K449" s="129">
        <f t="shared" si="72"/>
        <v>21.726000000000003</v>
      </c>
      <c r="L449" s="129">
        <f t="shared" si="72"/>
        <v>21.726000000000003</v>
      </c>
      <c r="M449" s="129">
        <f t="shared" si="72"/>
        <v>21.726000000000003</v>
      </c>
      <c r="N449" s="129">
        <f t="shared" si="72"/>
        <v>21.726000000000003</v>
      </c>
      <c r="O449" s="129">
        <f t="shared" si="72"/>
        <v>21.726000000000003</v>
      </c>
      <c r="P449" s="68"/>
      <c r="Q449" s="67">
        <f>SUM($C449:P449)</f>
        <v>151.65600000000001</v>
      </c>
      <c r="R449">
        <v>27</v>
      </c>
      <c r="S449" t="s">
        <v>646</v>
      </c>
      <c r="T449" t="s">
        <v>646</v>
      </c>
      <c r="U449" t="s">
        <v>3</v>
      </c>
      <c r="W449">
        <v>1</v>
      </c>
    </row>
    <row r="450" spans="2:23" outlineLevel="1" x14ac:dyDescent="0.3">
      <c r="B450" t="s">
        <v>1000</v>
      </c>
      <c r="C450" t="s">
        <v>1240</v>
      </c>
      <c r="D450" s="68"/>
      <c r="E450" s="68"/>
      <c r="F450" s="68"/>
      <c r="G450" s="68"/>
      <c r="H450" s="68"/>
      <c r="I450" s="68">
        <v>1.02</v>
      </c>
      <c r="J450" s="129">
        <f t="shared" si="72"/>
        <v>1.0404</v>
      </c>
      <c r="K450" s="129">
        <f t="shared" si="72"/>
        <v>1.0404</v>
      </c>
      <c r="L450" s="129">
        <f t="shared" si="72"/>
        <v>1.0404</v>
      </c>
      <c r="M450" s="129">
        <f t="shared" si="72"/>
        <v>1.0404</v>
      </c>
      <c r="N450" s="129">
        <f t="shared" si="72"/>
        <v>1.0404</v>
      </c>
      <c r="O450" s="129">
        <f t="shared" si="72"/>
        <v>1.0404</v>
      </c>
      <c r="P450" s="68"/>
      <c r="Q450" s="67">
        <f>SUM($C450:P450)</f>
        <v>7.2623999999999995</v>
      </c>
      <c r="R450">
        <v>27</v>
      </c>
      <c r="S450" t="s">
        <v>646</v>
      </c>
      <c r="T450" t="s">
        <v>646</v>
      </c>
      <c r="U450" t="s">
        <v>3</v>
      </c>
      <c r="W450">
        <v>1</v>
      </c>
    </row>
    <row r="451" spans="2:23" outlineLevel="1" x14ac:dyDescent="0.3">
      <c r="B451" t="s">
        <v>1241</v>
      </c>
      <c r="C451" t="s">
        <v>1242</v>
      </c>
      <c r="D451" s="68"/>
      <c r="E451" s="68"/>
      <c r="F451" s="68"/>
      <c r="G451" s="68"/>
      <c r="H451" s="68"/>
      <c r="I451" s="68">
        <v>19.36</v>
      </c>
      <c r="J451" s="129">
        <f t="shared" si="72"/>
        <v>19.747199999999999</v>
      </c>
      <c r="K451" s="129">
        <f t="shared" si="72"/>
        <v>19.747199999999999</v>
      </c>
      <c r="L451" s="129">
        <f t="shared" si="72"/>
        <v>19.747199999999999</v>
      </c>
      <c r="M451" s="129">
        <f t="shared" si="72"/>
        <v>19.747199999999999</v>
      </c>
      <c r="N451" s="129">
        <f t="shared" si="72"/>
        <v>19.747199999999999</v>
      </c>
      <c r="O451" s="129">
        <f t="shared" si="72"/>
        <v>19.747199999999999</v>
      </c>
      <c r="P451" s="68"/>
      <c r="Q451" s="67">
        <f>SUM($C451:P451)</f>
        <v>137.84319999999997</v>
      </c>
      <c r="R451">
        <v>27</v>
      </c>
      <c r="S451" t="s">
        <v>646</v>
      </c>
      <c r="T451" t="s">
        <v>646</v>
      </c>
      <c r="U451" t="s">
        <v>3</v>
      </c>
      <c r="W451">
        <v>1</v>
      </c>
    </row>
    <row r="452" spans="2:23" x14ac:dyDescent="0.3">
      <c r="B452" s="101" t="s">
        <v>1207</v>
      </c>
      <c r="C452" s="1" t="s">
        <v>1093</v>
      </c>
      <c r="D452" s="67">
        <f t="shared" ref="D452:Q452" si="73">SUM(D443:D451)</f>
        <v>0</v>
      </c>
      <c r="E452" s="67">
        <f t="shared" si="73"/>
        <v>0</v>
      </c>
      <c r="F452" s="67">
        <f t="shared" si="73"/>
        <v>0</v>
      </c>
      <c r="G452" s="67">
        <f t="shared" si="73"/>
        <v>0</v>
      </c>
      <c r="H452" s="67">
        <f t="shared" si="73"/>
        <v>0</v>
      </c>
      <c r="I452" s="67">
        <f t="shared" si="73"/>
        <v>433.03999999999996</v>
      </c>
      <c r="J452" s="131">
        <f t="shared" si="72"/>
        <v>441.70079999999996</v>
      </c>
      <c r="K452" s="131">
        <f t="shared" si="72"/>
        <v>441.70079999999996</v>
      </c>
      <c r="L452" s="131">
        <f t="shared" si="72"/>
        <v>441.70079999999996</v>
      </c>
      <c r="M452" s="131">
        <f t="shared" si="72"/>
        <v>441.70079999999996</v>
      </c>
      <c r="N452" s="131">
        <f t="shared" si="72"/>
        <v>441.70079999999996</v>
      </c>
      <c r="O452" s="131">
        <f t="shared" si="72"/>
        <v>441.70079999999996</v>
      </c>
      <c r="P452" s="67">
        <f t="shared" si="73"/>
        <v>0</v>
      </c>
      <c r="Q452" s="67">
        <f t="shared" si="73"/>
        <v>3083.2447999999999</v>
      </c>
    </row>
    <row r="454" spans="2:23" x14ac:dyDescent="0.3">
      <c r="B454" s="1" t="s">
        <v>1209</v>
      </c>
      <c r="C454" s="57" t="s">
        <v>1686</v>
      </c>
      <c r="D454" s="57" t="s">
        <v>1096</v>
      </c>
      <c r="E454" s="57" t="s">
        <v>1097</v>
      </c>
      <c r="F454" s="57" t="s">
        <v>1098</v>
      </c>
      <c r="G454" s="57" t="s">
        <v>1099</v>
      </c>
      <c r="H454" s="57" t="s">
        <v>1100</v>
      </c>
      <c r="I454" s="57" t="s">
        <v>1101</v>
      </c>
      <c r="J454" s="57" t="s">
        <v>1102</v>
      </c>
      <c r="K454" s="57" t="s">
        <v>1103</v>
      </c>
      <c r="L454" s="57" t="s">
        <v>1104</v>
      </c>
      <c r="M454" s="57" t="s">
        <v>1105</v>
      </c>
      <c r="N454" s="57" t="s">
        <v>1106</v>
      </c>
      <c r="O454" s="57" t="s">
        <v>1107</v>
      </c>
      <c r="P454" s="57" t="s">
        <v>1108</v>
      </c>
      <c r="Q454" s="57" t="s">
        <v>218</v>
      </c>
      <c r="R454" t="s">
        <v>7</v>
      </c>
      <c r="S454" t="s">
        <v>637</v>
      </c>
      <c r="T454" t="s">
        <v>795</v>
      </c>
      <c r="U454" t="s">
        <v>220</v>
      </c>
      <c r="V454" t="s">
        <v>29</v>
      </c>
      <c r="W454" t="s">
        <v>1688</v>
      </c>
    </row>
    <row r="455" spans="2:23" x14ac:dyDescent="0.3">
      <c r="B455" t="s">
        <v>1026</v>
      </c>
      <c r="C455" t="s">
        <v>892</v>
      </c>
      <c r="D455" s="68"/>
      <c r="E455" s="68"/>
      <c r="F455" s="68"/>
      <c r="G455" s="68"/>
      <c r="H455" s="68"/>
      <c r="I455" s="68">
        <v>68</v>
      </c>
      <c r="J455" s="129">
        <f t="shared" ref="J455:O456" si="74">$I455</f>
        <v>68</v>
      </c>
      <c r="K455" s="129">
        <f t="shared" si="74"/>
        <v>68</v>
      </c>
      <c r="L455" s="129">
        <f t="shared" si="74"/>
        <v>68</v>
      </c>
      <c r="M455" s="129">
        <f t="shared" si="74"/>
        <v>68</v>
      </c>
      <c r="N455" s="129">
        <f t="shared" si="74"/>
        <v>68</v>
      </c>
      <c r="O455" s="129">
        <f t="shared" si="74"/>
        <v>68</v>
      </c>
      <c r="P455" s="68"/>
      <c r="Q455" s="67">
        <f>SUM($C455:P455)</f>
        <v>476</v>
      </c>
      <c r="R455">
        <v>28</v>
      </c>
      <c r="S455" t="s">
        <v>666</v>
      </c>
      <c r="T455" t="s">
        <v>666</v>
      </c>
      <c r="U455" t="s">
        <v>3</v>
      </c>
      <c r="W455">
        <v>1</v>
      </c>
    </row>
    <row r="456" spans="2:23" x14ac:dyDescent="0.3">
      <c r="B456" t="s">
        <v>1027</v>
      </c>
      <c r="C456" t="s">
        <v>892</v>
      </c>
      <c r="D456" s="68"/>
      <c r="E456" s="68"/>
      <c r="F456" s="68"/>
      <c r="G456" s="68"/>
      <c r="H456" s="68"/>
      <c r="I456" s="68">
        <v>69</v>
      </c>
      <c r="J456" s="129">
        <f t="shared" si="74"/>
        <v>69</v>
      </c>
      <c r="K456" s="129">
        <f t="shared" si="74"/>
        <v>69</v>
      </c>
      <c r="L456" s="129">
        <f t="shared" si="74"/>
        <v>69</v>
      </c>
      <c r="M456" s="129">
        <f t="shared" si="74"/>
        <v>69</v>
      </c>
      <c r="N456" s="129">
        <f t="shared" si="74"/>
        <v>69</v>
      </c>
      <c r="O456" s="129">
        <f t="shared" si="74"/>
        <v>69</v>
      </c>
      <c r="P456" s="68"/>
      <c r="Q456" s="67">
        <f>SUM($C456:P456)</f>
        <v>483</v>
      </c>
      <c r="R456">
        <v>28</v>
      </c>
      <c r="S456" t="s">
        <v>666</v>
      </c>
      <c r="T456" t="s">
        <v>666</v>
      </c>
      <c r="U456" t="s">
        <v>3</v>
      </c>
      <c r="W456">
        <v>1</v>
      </c>
    </row>
    <row r="457" spans="2:23" x14ac:dyDescent="0.3">
      <c r="B457" s="101" t="s">
        <v>1210</v>
      </c>
      <c r="D457" s="68"/>
      <c r="E457" s="68"/>
      <c r="F457" s="68"/>
      <c r="G457" s="68"/>
      <c r="H457" s="68"/>
      <c r="I457" s="68"/>
      <c r="J457" s="68"/>
      <c r="K457" s="68"/>
      <c r="L457" s="68"/>
      <c r="M457" s="68"/>
      <c r="N457" s="68"/>
      <c r="O457" s="68"/>
      <c r="P457" s="68"/>
      <c r="Q457" s="103">
        <v>476</v>
      </c>
      <c r="R457">
        <v>28</v>
      </c>
      <c r="S457" t="s">
        <v>666</v>
      </c>
      <c r="T457" t="s">
        <v>666</v>
      </c>
    </row>
    <row r="458" spans="2:23" outlineLevel="1" x14ac:dyDescent="0.3">
      <c r="B458" t="s">
        <v>684</v>
      </c>
      <c r="C458" t="s">
        <v>1014</v>
      </c>
      <c r="D458" s="68"/>
      <c r="E458" s="68"/>
      <c r="F458" s="68"/>
      <c r="G458" s="68"/>
      <c r="H458" s="68"/>
      <c r="I458" s="68">
        <v>822.14</v>
      </c>
      <c r="J458" s="129">
        <f t="shared" ref="J458:O467" si="75">$I458*1.02</f>
        <v>838.58280000000002</v>
      </c>
      <c r="K458" s="129">
        <f t="shared" si="75"/>
        <v>838.58280000000002</v>
      </c>
      <c r="L458" s="129">
        <f t="shared" si="75"/>
        <v>838.58280000000002</v>
      </c>
      <c r="M458" s="129">
        <f t="shared" si="75"/>
        <v>838.58280000000002</v>
      </c>
      <c r="N458" s="129">
        <f t="shared" si="75"/>
        <v>838.58280000000002</v>
      </c>
      <c r="O458" s="129">
        <f t="shared" si="75"/>
        <v>838.58280000000002</v>
      </c>
      <c r="P458" s="68"/>
      <c r="Q458" s="67">
        <f>SUM($C458:P458)</f>
        <v>5853.6368000000002</v>
      </c>
      <c r="R458">
        <v>28</v>
      </c>
      <c r="S458" t="s">
        <v>666</v>
      </c>
      <c r="T458" t="s">
        <v>666</v>
      </c>
      <c r="U458" t="s">
        <v>3</v>
      </c>
      <c r="W458">
        <v>1</v>
      </c>
    </row>
    <row r="459" spans="2:23" outlineLevel="1" x14ac:dyDescent="0.3">
      <c r="B459" t="s">
        <v>994</v>
      </c>
      <c r="C459" t="s">
        <v>1232</v>
      </c>
      <c r="D459" s="68"/>
      <c r="E459" s="68"/>
      <c r="F459" s="68"/>
      <c r="G459" s="68"/>
      <c r="H459" s="68"/>
      <c r="I459" s="68">
        <v>154.91999999999999</v>
      </c>
      <c r="J459" s="129">
        <f t="shared" si="75"/>
        <v>158.01839999999999</v>
      </c>
      <c r="K459" s="129">
        <f t="shared" si="75"/>
        <v>158.01839999999999</v>
      </c>
      <c r="L459" s="129">
        <f t="shared" si="75"/>
        <v>158.01839999999999</v>
      </c>
      <c r="M459" s="129">
        <f t="shared" si="75"/>
        <v>158.01839999999999</v>
      </c>
      <c r="N459" s="129">
        <f t="shared" si="75"/>
        <v>158.01839999999999</v>
      </c>
      <c r="O459" s="129">
        <f t="shared" si="75"/>
        <v>158.01839999999999</v>
      </c>
      <c r="P459" s="68"/>
      <c r="Q459" s="67">
        <f>SUM($C459:P459)</f>
        <v>1103.0303999999999</v>
      </c>
      <c r="R459">
        <v>28</v>
      </c>
      <c r="S459" t="s">
        <v>666</v>
      </c>
      <c r="T459" t="s">
        <v>666</v>
      </c>
      <c r="U459" t="s">
        <v>3</v>
      </c>
      <c r="W459">
        <v>1</v>
      </c>
    </row>
    <row r="460" spans="2:23" outlineLevel="1" x14ac:dyDescent="0.3">
      <c r="B460" t="s">
        <v>1020</v>
      </c>
      <c r="C460" t="s">
        <v>1234</v>
      </c>
      <c r="D460" s="68"/>
      <c r="E460" s="68"/>
      <c r="F460" s="68"/>
      <c r="G460" s="68"/>
      <c r="H460" s="68"/>
      <c r="I460" s="68">
        <v>65.77</v>
      </c>
      <c r="J460" s="129">
        <f t="shared" si="75"/>
        <v>67.085399999999993</v>
      </c>
      <c r="K460" s="129">
        <f t="shared" si="75"/>
        <v>67.085399999999993</v>
      </c>
      <c r="L460" s="129">
        <f t="shared" si="75"/>
        <v>67.085399999999993</v>
      </c>
      <c r="M460" s="129">
        <f t="shared" si="75"/>
        <v>67.085399999999993</v>
      </c>
      <c r="N460" s="129">
        <f t="shared" si="75"/>
        <v>67.085399999999993</v>
      </c>
      <c r="O460" s="129">
        <f t="shared" si="75"/>
        <v>67.085399999999993</v>
      </c>
      <c r="P460" s="68"/>
      <c r="Q460" s="67">
        <f>SUM($C460:P460)</f>
        <v>468.28239999999994</v>
      </c>
      <c r="R460">
        <v>28</v>
      </c>
      <c r="S460" t="s">
        <v>666</v>
      </c>
      <c r="T460" t="s">
        <v>666</v>
      </c>
      <c r="U460" t="s">
        <v>3</v>
      </c>
      <c r="W460">
        <v>1</v>
      </c>
    </row>
    <row r="461" spans="2:23" outlineLevel="1" x14ac:dyDescent="0.3">
      <c r="B461" t="s">
        <v>1050</v>
      </c>
      <c r="C461" t="s">
        <v>1236</v>
      </c>
      <c r="D461" s="68"/>
      <c r="E461" s="68"/>
      <c r="F461" s="68"/>
      <c r="G461" s="68"/>
      <c r="H461" s="68"/>
      <c r="I461" s="68">
        <v>12.33</v>
      </c>
      <c r="J461" s="129">
        <f t="shared" si="75"/>
        <v>12.576600000000001</v>
      </c>
      <c r="K461" s="129">
        <f t="shared" si="75"/>
        <v>12.576600000000001</v>
      </c>
      <c r="L461" s="129">
        <f t="shared" si="75"/>
        <v>12.576600000000001</v>
      </c>
      <c r="M461" s="129">
        <f t="shared" si="75"/>
        <v>12.576600000000001</v>
      </c>
      <c r="N461" s="129">
        <f t="shared" si="75"/>
        <v>12.576600000000001</v>
      </c>
      <c r="O461" s="129">
        <f t="shared" si="75"/>
        <v>12.576600000000001</v>
      </c>
      <c r="P461" s="68"/>
      <c r="Q461" s="67">
        <f>SUM($C461:P461)</f>
        <v>87.789600000000007</v>
      </c>
      <c r="R461">
        <v>28</v>
      </c>
      <c r="S461" t="s">
        <v>666</v>
      </c>
      <c r="T461" t="s">
        <v>666</v>
      </c>
      <c r="U461" t="s">
        <v>3</v>
      </c>
      <c r="W461">
        <v>1</v>
      </c>
    </row>
    <row r="462" spans="2:23" outlineLevel="1" x14ac:dyDescent="0.3">
      <c r="B462" t="s">
        <v>996</v>
      </c>
      <c r="C462" t="s">
        <v>1237</v>
      </c>
      <c r="D462" s="68"/>
      <c r="E462" s="68"/>
      <c r="F462" s="68"/>
      <c r="G462" s="68"/>
      <c r="H462" s="68"/>
      <c r="I462" s="68">
        <v>59.73</v>
      </c>
      <c r="J462" s="129">
        <f t="shared" si="75"/>
        <v>60.924599999999998</v>
      </c>
      <c r="K462" s="129">
        <f t="shared" si="75"/>
        <v>60.924599999999998</v>
      </c>
      <c r="L462" s="129">
        <f t="shared" si="75"/>
        <v>60.924599999999998</v>
      </c>
      <c r="M462" s="129">
        <f t="shared" si="75"/>
        <v>60.924599999999998</v>
      </c>
      <c r="N462" s="129">
        <f t="shared" si="75"/>
        <v>60.924599999999998</v>
      </c>
      <c r="O462" s="129">
        <f t="shared" si="75"/>
        <v>60.924599999999998</v>
      </c>
      <c r="P462" s="68"/>
      <c r="Q462" s="67">
        <f>SUM($C462:P462)</f>
        <v>425.27760000000001</v>
      </c>
      <c r="R462">
        <v>28</v>
      </c>
      <c r="S462" t="s">
        <v>666</v>
      </c>
      <c r="T462" t="s">
        <v>666</v>
      </c>
      <c r="U462" t="s">
        <v>3</v>
      </c>
      <c r="W462">
        <v>1</v>
      </c>
    </row>
    <row r="463" spans="2:23" outlineLevel="1" x14ac:dyDescent="0.3">
      <c r="B463" t="s">
        <v>997</v>
      </c>
      <c r="C463" t="s">
        <v>1238</v>
      </c>
      <c r="D463" s="68"/>
      <c r="E463" s="68"/>
      <c r="F463" s="68"/>
      <c r="G463" s="68"/>
      <c r="H463" s="68"/>
      <c r="I463" s="68">
        <v>4.28</v>
      </c>
      <c r="J463" s="129">
        <f t="shared" si="75"/>
        <v>4.3656000000000006</v>
      </c>
      <c r="K463" s="129">
        <f t="shared" si="75"/>
        <v>4.3656000000000006</v>
      </c>
      <c r="L463" s="129">
        <f t="shared" si="75"/>
        <v>4.3656000000000006</v>
      </c>
      <c r="M463" s="129">
        <f t="shared" si="75"/>
        <v>4.3656000000000006</v>
      </c>
      <c r="N463" s="129">
        <f t="shared" si="75"/>
        <v>4.3656000000000006</v>
      </c>
      <c r="O463" s="129">
        <f t="shared" si="75"/>
        <v>4.3656000000000006</v>
      </c>
      <c r="P463" s="68"/>
      <c r="Q463" s="67">
        <f>SUM($C463:P463)</f>
        <v>30.473600000000005</v>
      </c>
      <c r="R463">
        <v>28</v>
      </c>
      <c r="S463" t="s">
        <v>666</v>
      </c>
      <c r="T463" t="s">
        <v>666</v>
      </c>
      <c r="U463" t="s">
        <v>3</v>
      </c>
      <c r="W463">
        <v>1</v>
      </c>
    </row>
    <row r="464" spans="2:23" outlineLevel="1" x14ac:dyDescent="0.3">
      <c r="B464" t="s">
        <v>998</v>
      </c>
      <c r="C464" t="s">
        <v>1243</v>
      </c>
      <c r="D464" s="68"/>
      <c r="E464" s="68"/>
      <c r="F464" s="68"/>
      <c r="G464" s="68"/>
      <c r="H464" s="68"/>
      <c r="I464" s="68">
        <v>21.42</v>
      </c>
      <c r="J464" s="129">
        <f t="shared" si="75"/>
        <v>21.848400000000002</v>
      </c>
      <c r="K464" s="129">
        <f t="shared" si="75"/>
        <v>21.848400000000002</v>
      </c>
      <c r="L464" s="129">
        <f t="shared" si="75"/>
        <v>21.848400000000002</v>
      </c>
      <c r="M464" s="129">
        <f t="shared" si="75"/>
        <v>21.848400000000002</v>
      </c>
      <c r="N464" s="129">
        <f t="shared" si="75"/>
        <v>21.848400000000002</v>
      </c>
      <c r="O464" s="129">
        <f t="shared" si="75"/>
        <v>21.848400000000002</v>
      </c>
      <c r="P464" s="68"/>
      <c r="Q464" s="67">
        <f>SUM($C464:P464)</f>
        <v>152.5104</v>
      </c>
      <c r="R464">
        <v>28</v>
      </c>
      <c r="S464" t="s">
        <v>666</v>
      </c>
      <c r="T464" t="s">
        <v>666</v>
      </c>
      <c r="U464" t="s">
        <v>3</v>
      </c>
      <c r="W464">
        <v>1</v>
      </c>
    </row>
    <row r="465" spans="2:23" outlineLevel="1" x14ac:dyDescent="0.3">
      <c r="B465" t="s">
        <v>1000</v>
      </c>
      <c r="C465" t="s">
        <v>1240</v>
      </c>
      <c r="D465" s="68"/>
      <c r="E465" s="68"/>
      <c r="F465" s="68"/>
      <c r="G465" s="68"/>
      <c r="H465" s="68"/>
      <c r="I465" s="68">
        <v>2.93</v>
      </c>
      <c r="J465" s="129">
        <f t="shared" si="75"/>
        <v>2.9886000000000004</v>
      </c>
      <c r="K465" s="129">
        <f t="shared" si="75"/>
        <v>2.9886000000000004</v>
      </c>
      <c r="L465" s="129">
        <f t="shared" si="75"/>
        <v>2.9886000000000004</v>
      </c>
      <c r="M465" s="129">
        <f t="shared" si="75"/>
        <v>2.9886000000000004</v>
      </c>
      <c r="N465" s="129">
        <f t="shared" si="75"/>
        <v>2.9886000000000004</v>
      </c>
      <c r="O465" s="129">
        <f t="shared" si="75"/>
        <v>2.9886000000000004</v>
      </c>
      <c r="P465" s="68"/>
      <c r="Q465" s="67">
        <f>SUM($C465:P465)</f>
        <v>20.861600000000003</v>
      </c>
      <c r="R465">
        <v>28</v>
      </c>
      <c r="S465" t="s">
        <v>666</v>
      </c>
      <c r="T465" t="s">
        <v>666</v>
      </c>
      <c r="U465" t="s">
        <v>3</v>
      </c>
      <c r="W465">
        <v>1</v>
      </c>
    </row>
    <row r="466" spans="2:23" outlineLevel="1" x14ac:dyDescent="0.3">
      <c r="B466" t="s">
        <v>1241</v>
      </c>
      <c r="C466" t="s">
        <v>1242</v>
      </c>
      <c r="D466" s="68"/>
      <c r="E466" s="68"/>
      <c r="F466" s="68"/>
      <c r="G466" s="68"/>
      <c r="H466" s="68"/>
      <c r="I466" s="68">
        <v>55.52</v>
      </c>
      <c r="J466" s="129">
        <f t="shared" si="75"/>
        <v>56.630400000000002</v>
      </c>
      <c r="K466" s="129">
        <f t="shared" si="75"/>
        <v>56.630400000000002</v>
      </c>
      <c r="L466" s="129">
        <f t="shared" si="75"/>
        <v>56.630400000000002</v>
      </c>
      <c r="M466" s="129">
        <f t="shared" si="75"/>
        <v>56.630400000000002</v>
      </c>
      <c r="N466" s="129">
        <f t="shared" si="75"/>
        <v>56.630400000000002</v>
      </c>
      <c r="O466" s="129">
        <f t="shared" si="75"/>
        <v>56.630400000000002</v>
      </c>
      <c r="P466" s="68"/>
      <c r="Q466" s="67">
        <f>SUM($C466:P466)</f>
        <v>395.30240000000003</v>
      </c>
      <c r="R466">
        <v>28</v>
      </c>
      <c r="S466" t="s">
        <v>666</v>
      </c>
      <c r="T466" t="s">
        <v>666</v>
      </c>
      <c r="U466" t="s">
        <v>3</v>
      </c>
      <c r="W466">
        <v>1</v>
      </c>
    </row>
    <row r="467" spans="2:23" x14ac:dyDescent="0.3">
      <c r="B467" s="101" t="s">
        <v>1211</v>
      </c>
      <c r="C467" s="1" t="s">
        <v>1093</v>
      </c>
      <c r="D467" s="67">
        <f t="shared" ref="D467:Q467" si="76">SUM(D458:D466)</f>
        <v>0</v>
      </c>
      <c r="E467" s="67">
        <f t="shared" si="76"/>
        <v>0</v>
      </c>
      <c r="F467" s="67">
        <f t="shared" si="76"/>
        <v>0</v>
      </c>
      <c r="G467" s="67">
        <f t="shared" si="76"/>
        <v>0</v>
      </c>
      <c r="H467" s="67">
        <f t="shared" si="76"/>
        <v>0</v>
      </c>
      <c r="I467" s="67">
        <f t="shared" si="76"/>
        <v>1199.04</v>
      </c>
      <c r="J467" s="131">
        <f t="shared" si="75"/>
        <v>1223.0208</v>
      </c>
      <c r="K467" s="131">
        <f t="shared" si="75"/>
        <v>1223.0208</v>
      </c>
      <c r="L467" s="131">
        <f t="shared" si="75"/>
        <v>1223.0208</v>
      </c>
      <c r="M467" s="131">
        <f t="shared" si="75"/>
        <v>1223.0208</v>
      </c>
      <c r="N467" s="131">
        <f t="shared" si="75"/>
        <v>1223.0208</v>
      </c>
      <c r="O467" s="131">
        <f t="shared" si="75"/>
        <v>1223.0208</v>
      </c>
      <c r="P467" s="67">
        <f t="shared" si="76"/>
        <v>0</v>
      </c>
      <c r="Q467" s="67">
        <f t="shared" si="76"/>
        <v>8537.1648000000005</v>
      </c>
    </row>
    <row r="469" spans="2:23" x14ac:dyDescent="0.3">
      <c r="B469" s="1" t="s">
        <v>1213</v>
      </c>
      <c r="C469" s="57" t="s">
        <v>1686</v>
      </c>
      <c r="D469" s="57" t="s">
        <v>1096</v>
      </c>
      <c r="E469" s="57" t="s">
        <v>1097</v>
      </c>
      <c r="F469" s="57" t="s">
        <v>1098</v>
      </c>
      <c r="G469" s="57" t="s">
        <v>1099</v>
      </c>
      <c r="H469" s="57" t="s">
        <v>1100</v>
      </c>
      <c r="I469" s="57" t="s">
        <v>1101</v>
      </c>
      <c r="J469" s="57" t="s">
        <v>1102</v>
      </c>
      <c r="K469" s="57" t="s">
        <v>1103</v>
      </c>
      <c r="L469" s="57" t="s">
        <v>1104</v>
      </c>
      <c r="M469" s="57" t="s">
        <v>1105</v>
      </c>
      <c r="N469" s="57" t="s">
        <v>1106</v>
      </c>
      <c r="O469" s="57" t="s">
        <v>1107</v>
      </c>
      <c r="P469" s="57" t="s">
        <v>1108</v>
      </c>
      <c r="Q469" s="57" t="s">
        <v>218</v>
      </c>
      <c r="R469" t="s">
        <v>7</v>
      </c>
      <c r="S469" t="s">
        <v>637</v>
      </c>
      <c r="T469" t="s">
        <v>795</v>
      </c>
      <c r="U469" t="s">
        <v>220</v>
      </c>
      <c r="V469" t="s">
        <v>29</v>
      </c>
      <c r="W469" t="s">
        <v>1688</v>
      </c>
    </row>
    <row r="470" spans="2:23" x14ac:dyDescent="0.3">
      <c r="B470" t="s">
        <v>1026</v>
      </c>
      <c r="C470" t="s">
        <v>892</v>
      </c>
      <c r="D470" s="68"/>
      <c r="E470" s="68"/>
      <c r="F470" s="68"/>
      <c r="G470" s="68"/>
      <c r="H470" s="68"/>
      <c r="I470" s="68">
        <v>100.8</v>
      </c>
      <c r="J470" s="129">
        <f t="shared" ref="J470:O471" si="77">$I470</f>
        <v>100.8</v>
      </c>
      <c r="K470" s="129">
        <f t="shared" si="77"/>
        <v>100.8</v>
      </c>
      <c r="L470" s="129">
        <f t="shared" si="77"/>
        <v>100.8</v>
      </c>
      <c r="M470" s="129">
        <f t="shared" si="77"/>
        <v>100.8</v>
      </c>
      <c r="N470" s="129">
        <f t="shared" si="77"/>
        <v>100.8</v>
      </c>
      <c r="O470" s="129">
        <f t="shared" si="77"/>
        <v>100.8</v>
      </c>
      <c r="P470" s="68"/>
      <c r="Q470" s="67">
        <f>SUM($C470:P470)</f>
        <v>705.59999999999991</v>
      </c>
      <c r="R470">
        <v>29</v>
      </c>
      <c r="S470" t="s">
        <v>666</v>
      </c>
      <c r="T470" t="s">
        <v>666</v>
      </c>
      <c r="U470" t="s">
        <v>3</v>
      </c>
      <c r="W470">
        <v>1</v>
      </c>
    </row>
    <row r="471" spans="2:23" x14ac:dyDescent="0.3">
      <c r="B471" t="s">
        <v>1027</v>
      </c>
      <c r="C471" t="s">
        <v>892</v>
      </c>
      <c r="D471" s="68"/>
      <c r="E471" s="68"/>
      <c r="F471" s="68"/>
      <c r="G471" s="68"/>
      <c r="H471" s="68"/>
      <c r="I471" s="68">
        <v>94</v>
      </c>
      <c r="J471" s="129">
        <f t="shared" si="77"/>
        <v>94</v>
      </c>
      <c r="K471" s="129">
        <f t="shared" si="77"/>
        <v>94</v>
      </c>
      <c r="L471" s="129">
        <f t="shared" si="77"/>
        <v>94</v>
      </c>
      <c r="M471" s="129">
        <f t="shared" si="77"/>
        <v>94</v>
      </c>
      <c r="N471" s="129">
        <f t="shared" si="77"/>
        <v>94</v>
      </c>
      <c r="O471" s="129">
        <f t="shared" si="77"/>
        <v>94</v>
      </c>
      <c r="P471" s="68"/>
      <c r="Q471" s="67">
        <f>SUM($C471:P471)</f>
        <v>658</v>
      </c>
      <c r="R471">
        <v>29</v>
      </c>
      <c r="S471" t="s">
        <v>666</v>
      </c>
      <c r="T471" t="s">
        <v>666</v>
      </c>
      <c r="U471" t="s">
        <v>3</v>
      </c>
      <c r="W471">
        <v>1</v>
      </c>
    </row>
    <row r="472" spans="2:23" x14ac:dyDescent="0.3">
      <c r="B472" s="101" t="s">
        <v>1214</v>
      </c>
      <c r="D472" s="68"/>
      <c r="E472" s="68"/>
      <c r="F472" s="68"/>
      <c r="G472" s="68"/>
      <c r="H472" s="68"/>
      <c r="I472" s="68"/>
      <c r="J472" s="68"/>
      <c r="K472" s="68"/>
      <c r="L472" s="68"/>
      <c r="M472" s="68"/>
      <c r="N472" s="68"/>
      <c r="O472" s="68"/>
      <c r="P472" s="68"/>
      <c r="Q472" s="103">
        <v>705.59999999999991</v>
      </c>
      <c r="R472">
        <v>29</v>
      </c>
      <c r="S472" t="s">
        <v>666</v>
      </c>
      <c r="T472" t="s">
        <v>666</v>
      </c>
    </row>
    <row r="473" spans="2:23" outlineLevel="1" x14ac:dyDescent="0.3">
      <c r="B473" t="s">
        <v>684</v>
      </c>
      <c r="C473" t="s">
        <v>1014</v>
      </c>
      <c r="D473" s="68"/>
      <c r="E473" s="68"/>
      <c r="F473" s="68"/>
      <c r="G473" s="68"/>
      <c r="H473" s="68"/>
      <c r="I473" s="68">
        <v>1335</v>
      </c>
      <c r="J473" s="129">
        <f t="shared" ref="J473:O483" si="78">$I473*1.02</f>
        <v>1361.7</v>
      </c>
      <c r="K473" s="129">
        <f t="shared" si="78"/>
        <v>1361.7</v>
      </c>
      <c r="L473" s="129">
        <f t="shared" si="78"/>
        <v>1361.7</v>
      </c>
      <c r="M473" s="129">
        <f t="shared" si="78"/>
        <v>1361.7</v>
      </c>
      <c r="N473" s="129">
        <f t="shared" si="78"/>
        <v>1361.7</v>
      </c>
      <c r="O473" s="129">
        <f t="shared" si="78"/>
        <v>1361.7</v>
      </c>
      <c r="P473" s="68"/>
      <c r="Q473" s="67">
        <f>SUM($C473:P473)</f>
        <v>9505.1999999999989</v>
      </c>
      <c r="R473">
        <v>29</v>
      </c>
      <c r="S473" t="s">
        <v>666</v>
      </c>
      <c r="T473" t="s">
        <v>666</v>
      </c>
      <c r="U473" t="s">
        <v>3</v>
      </c>
      <c r="W473">
        <v>1</v>
      </c>
    </row>
    <row r="474" spans="2:23" outlineLevel="1" x14ac:dyDescent="0.3">
      <c r="B474" t="s">
        <v>1056</v>
      </c>
      <c r="C474" t="s">
        <v>1057</v>
      </c>
      <c r="D474" s="68"/>
      <c r="E474" s="68"/>
      <c r="F474" s="68"/>
      <c r="G474" s="68"/>
      <c r="H474" s="68"/>
      <c r="I474" s="68">
        <v>5</v>
      </c>
      <c r="J474" s="129">
        <f t="shared" si="78"/>
        <v>5.0999999999999996</v>
      </c>
      <c r="K474" s="129">
        <f t="shared" si="78"/>
        <v>5.0999999999999996</v>
      </c>
      <c r="L474" s="129">
        <f t="shared" si="78"/>
        <v>5.0999999999999996</v>
      </c>
      <c r="M474" s="129">
        <f t="shared" si="78"/>
        <v>5.0999999999999996</v>
      </c>
      <c r="N474" s="129">
        <f t="shared" si="78"/>
        <v>5.0999999999999996</v>
      </c>
      <c r="O474" s="129">
        <f t="shared" si="78"/>
        <v>5.0999999999999996</v>
      </c>
      <c r="P474" s="68"/>
      <c r="Q474" s="67">
        <f>SUM($C474:P474)</f>
        <v>35.6</v>
      </c>
      <c r="R474">
        <v>29</v>
      </c>
      <c r="S474" t="s">
        <v>666</v>
      </c>
      <c r="T474" t="s">
        <v>666</v>
      </c>
      <c r="U474" t="s">
        <v>3</v>
      </c>
      <c r="W474">
        <v>1</v>
      </c>
    </row>
    <row r="475" spans="2:23" outlineLevel="1" x14ac:dyDescent="0.3">
      <c r="B475" t="s">
        <v>994</v>
      </c>
      <c r="C475" t="s">
        <v>1232</v>
      </c>
      <c r="D475" s="68"/>
      <c r="E475" s="68"/>
      <c r="F475" s="68"/>
      <c r="G475" s="68"/>
      <c r="H475" s="68"/>
      <c r="I475" s="68">
        <v>239.63</v>
      </c>
      <c r="J475" s="129">
        <f t="shared" si="78"/>
        <v>244.42259999999999</v>
      </c>
      <c r="K475" s="129">
        <f t="shared" si="78"/>
        <v>244.42259999999999</v>
      </c>
      <c r="L475" s="129">
        <f t="shared" si="78"/>
        <v>244.42259999999999</v>
      </c>
      <c r="M475" s="129">
        <f t="shared" si="78"/>
        <v>244.42259999999999</v>
      </c>
      <c r="N475" s="129">
        <f t="shared" si="78"/>
        <v>244.42259999999999</v>
      </c>
      <c r="O475" s="129">
        <f t="shared" si="78"/>
        <v>244.42259999999999</v>
      </c>
      <c r="P475" s="68"/>
      <c r="Q475" s="67">
        <f>SUM($C475:P475)</f>
        <v>1706.1655999999998</v>
      </c>
      <c r="R475">
        <v>29</v>
      </c>
      <c r="S475" t="s">
        <v>666</v>
      </c>
      <c r="T475" t="s">
        <v>666</v>
      </c>
      <c r="U475" t="s">
        <v>3</v>
      </c>
      <c r="W475">
        <v>1</v>
      </c>
    </row>
    <row r="476" spans="2:23" outlineLevel="1" x14ac:dyDescent="0.3">
      <c r="B476" t="s">
        <v>1020</v>
      </c>
      <c r="C476" t="s">
        <v>1234</v>
      </c>
      <c r="D476" s="68"/>
      <c r="E476" s="68"/>
      <c r="F476" s="68"/>
      <c r="G476" s="68"/>
      <c r="H476" s="68"/>
      <c r="I476" s="68">
        <v>106.8</v>
      </c>
      <c r="J476" s="129">
        <f t="shared" si="78"/>
        <v>108.93599999999999</v>
      </c>
      <c r="K476" s="129">
        <f t="shared" si="78"/>
        <v>108.93599999999999</v>
      </c>
      <c r="L476" s="129">
        <f t="shared" si="78"/>
        <v>108.93599999999999</v>
      </c>
      <c r="M476" s="129">
        <f t="shared" si="78"/>
        <v>108.93599999999999</v>
      </c>
      <c r="N476" s="129">
        <f t="shared" si="78"/>
        <v>108.93599999999999</v>
      </c>
      <c r="O476" s="129">
        <f t="shared" si="78"/>
        <v>108.93599999999999</v>
      </c>
      <c r="P476" s="68"/>
      <c r="Q476" s="67">
        <f>SUM($C476:P476)</f>
        <v>760.41600000000005</v>
      </c>
      <c r="R476">
        <v>29</v>
      </c>
      <c r="S476" t="s">
        <v>666</v>
      </c>
      <c r="T476" t="s">
        <v>666</v>
      </c>
      <c r="U476" t="s">
        <v>3</v>
      </c>
      <c r="W476">
        <v>1</v>
      </c>
    </row>
    <row r="477" spans="2:23" outlineLevel="1" x14ac:dyDescent="0.3">
      <c r="B477" t="s">
        <v>1050</v>
      </c>
      <c r="C477" t="s">
        <v>1236</v>
      </c>
      <c r="D477" s="68"/>
      <c r="E477" s="68"/>
      <c r="F477" s="68"/>
      <c r="G477" s="68"/>
      <c r="H477" s="68"/>
      <c r="I477" s="68">
        <v>20.02</v>
      </c>
      <c r="J477" s="129">
        <f t="shared" si="78"/>
        <v>20.420400000000001</v>
      </c>
      <c r="K477" s="129">
        <f t="shared" si="78"/>
        <v>20.420400000000001</v>
      </c>
      <c r="L477" s="129">
        <f t="shared" si="78"/>
        <v>20.420400000000001</v>
      </c>
      <c r="M477" s="129">
        <f t="shared" si="78"/>
        <v>20.420400000000001</v>
      </c>
      <c r="N477" s="129">
        <f t="shared" si="78"/>
        <v>20.420400000000001</v>
      </c>
      <c r="O477" s="129">
        <f t="shared" si="78"/>
        <v>20.420400000000001</v>
      </c>
      <c r="P477" s="68"/>
      <c r="Q477" s="67">
        <f>SUM($C477:P477)</f>
        <v>142.54239999999999</v>
      </c>
      <c r="R477">
        <v>29</v>
      </c>
      <c r="S477" t="s">
        <v>666</v>
      </c>
      <c r="T477" t="s">
        <v>666</v>
      </c>
      <c r="U477" t="s">
        <v>3</v>
      </c>
      <c r="W477">
        <v>1</v>
      </c>
    </row>
    <row r="478" spans="2:23" outlineLevel="1" x14ac:dyDescent="0.3">
      <c r="B478" t="s">
        <v>996</v>
      </c>
      <c r="C478" t="s">
        <v>1237</v>
      </c>
      <c r="D478" s="68"/>
      <c r="E478" s="68"/>
      <c r="F478" s="68"/>
      <c r="G478" s="68"/>
      <c r="H478" s="68"/>
      <c r="I478" s="68">
        <v>96.08</v>
      </c>
      <c r="J478" s="129">
        <f t="shared" si="78"/>
        <v>98.001599999999996</v>
      </c>
      <c r="K478" s="129">
        <f t="shared" si="78"/>
        <v>98.001599999999996</v>
      </c>
      <c r="L478" s="129">
        <f t="shared" si="78"/>
        <v>98.001599999999996</v>
      </c>
      <c r="M478" s="129">
        <f t="shared" si="78"/>
        <v>98.001599999999996</v>
      </c>
      <c r="N478" s="129">
        <f t="shared" si="78"/>
        <v>98.001599999999996</v>
      </c>
      <c r="O478" s="129">
        <f t="shared" si="78"/>
        <v>98.001599999999996</v>
      </c>
      <c r="P478" s="68"/>
      <c r="Q478" s="67">
        <f>SUM($C478:P478)</f>
        <v>684.08960000000002</v>
      </c>
      <c r="R478">
        <v>29</v>
      </c>
      <c r="S478" t="s">
        <v>666</v>
      </c>
      <c r="T478" t="s">
        <v>666</v>
      </c>
      <c r="U478" t="s">
        <v>3</v>
      </c>
      <c r="W478">
        <v>1</v>
      </c>
    </row>
    <row r="479" spans="2:23" outlineLevel="1" x14ac:dyDescent="0.3">
      <c r="B479" t="s">
        <v>997</v>
      </c>
      <c r="C479" t="s">
        <v>1238</v>
      </c>
      <c r="D479" s="68"/>
      <c r="E479" s="68"/>
      <c r="F479" s="68"/>
      <c r="G479" s="68"/>
      <c r="H479" s="68"/>
      <c r="I479" s="68">
        <v>6.89</v>
      </c>
      <c r="J479" s="129">
        <f t="shared" si="78"/>
        <v>7.0278</v>
      </c>
      <c r="K479" s="129">
        <f t="shared" si="78"/>
        <v>7.0278</v>
      </c>
      <c r="L479" s="129">
        <f t="shared" si="78"/>
        <v>7.0278</v>
      </c>
      <c r="M479" s="129">
        <f t="shared" si="78"/>
        <v>7.0278</v>
      </c>
      <c r="N479" s="129">
        <f t="shared" si="78"/>
        <v>7.0278</v>
      </c>
      <c r="O479" s="129">
        <f t="shared" si="78"/>
        <v>7.0278</v>
      </c>
      <c r="P479" s="68"/>
      <c r="Q479" s="67">
        <f>SUM($C479:P479)</f>
        <v>49.056799999999996</v>
      </c>
      <c r="R479">
        <v>29</v>
      </c>
      <c r="S479" t="s">
        <v>666</v>
      </c>
      <c r="T479" t="s">
        <v>666</v>
      </c>
      <c r="U479" t="s">
        <v>3</v>
      </c>
      <c r="W479">
        <v>1</v>
      </c>
    </row>
    <row r="480" spans="2:23" outlineLevel="1" x14ac:dyDescent="0.3">
      <c r="B480" t="s">
        <v>999</v>
      </c>
      <c r="C480" t="s">
        <v>1239</v>
      </c>
      <c r="D480" s="68"/>
      <c r="E480" s="68"/>
      <c r="F480" s="68"/>
      <c r="G480" s="68"/>
      <c r="H480" s="68"/>
      <c r="I480" s="68">
        <v>98.25</v>
      </c>
      <c r="J480" s="129">
        <f t="shared" si="78"/>
        <v>100.215</v>
      </c>
      <c r="K480" s="129">
        <f t="shared" si="78"/>
        <v>100.215</v>
      </c>
      <c r="L480" s="129">
        <f t="shared" si="78"/>
        <v>100.215</v>
      </c>
      <c r="M480" s="129">
        <f t="shared" si="78"/>
        <v>100.215</v>
      </c>
      <c r="N480" s="129">
        <f t="shared" si="78"/>
        <v>100.215</v>
      </c>
      <c r="O480" s="129">
        <f t="shared" si="78"/>
        <v>100.215</v>
      </c>
      <c r="P480" s="68"/>
      <c r="Q480" s="67">
        <f>SUM($C480:P480)</f>
        <v>699.54000000000008</v>
      </c>
      <c r="R480">
        <v>29</v>
      </c>
      <c r="S480" t="s">
        <v>666</v>
      </c>
      <c r="T480" t="s">
        <v>666</v>
      </c>
      <c r="U480" t="s">
        <v>3</v>
      </c>
      <c r="W480">
        <v>1</v>
      </c>
    </row>
    <row r="481" spans="2:23" outlineLevel="1" x14ac:dyDescent="0.3">
      <c r="B481" t="s">
        <v>1000</v>
      </c>
      <c r="C481" t="s">
        <v>1240</v>
      </c>
      <c r="D481" s="68"/>
      <c r="E481" s="68"/>
      <c r="F481" s="68"/>
      <c r="G481" s="68"/>
      <c r="H481" s="68"/>
      <c r="I481" s="68">
        <v>4.72</v>
      </c>
      <c r="J481" s="129">
        <f t="shared" si="78"/>
        <v>4.8144</v>
      </c>
      <c r="K481" s="129">
        <f t="shared" si="78"/>
        <v>4.8144</v>
      </c>
      <c r="L481" s="129">
        <f t="shared" si="78"/>
        <v>4.8144</v>
      </c>
      <c r="M481" s="129">
        <f t="shared" si="78"/>
        <v>4.8144</v>
      </c>
      <c r="N481" s="129">
        <f t="shared" si="78"/>
        <v>4.8144</v>
      </c>
      <c r="O481" s="129">
        <f t="shared" si="78"/>
        <v>4.8144</v>
      </c>
      <c r="P481" s="68"/>
      <c r="Q481" s="67">
        <f>SUM($C481:P481)</f>
        <v>33.606400000000001</v>
      </c>
      <c r="R481">
        <v>29</v>
      </c>
      <c r="S481" t="s">
        <v>666</v>
      </c>
      <c r="T481" t="s">
        <v>666</v>
      </c>
      <c r="U481" t="s">
        <v>3</v>
      </c>
      <c r="W481">
        <v>1</v>
      </c>
    </row>
    <row r="482" spans="2:23" outlineLevel="1" x14ac:dyDescent="0.3">
      <c r="B482" t="s">
        <v>1241</v>
      </c>
      <c r="C482" t="s">
        <v>1242</v>
      </c>
      <c r="D482" s="68"/>
      <c r="E482" s="68"/>
      <c r="F482" s="68"/>
      <c r="G482" s="68"/>
      <c r="H482" s="68"/>
      <c r="I482" s="68">
        <v>89.32</v>
      </c>
      <c r="J482" s="129">
        <f t="shared" si="78"/>
        <v>91.106399999999994</v>
      </c>
      <c r="K482" s="129">
        <f t="shared" si="78"/>
        <v>91.106399999999994</v>
      </c>
      <c r="L482" s="129">
        <f t="shared" si="78"/>
        <v>91.106399999999994</v>
      </c>
      <c r="M482" s="129">
        <f t="shared" si="78"/>
        <v>91.106399999999994</v>
      </c>
      <c r="N482" s="129">
        <f t="shared" si="78"/>
        <v>91.106399999999994</v>
      </c>
      <c r="O482" s="129">
        <f t="shared" si="78"/>
        <v>91.106399999999994</v>
      </c>
      <c r="P482" s="68"/>
      <c r="Q482" s="67">
        <f>SUM($C482:P482)</f>
        <v>635.95839999999998</v>
      </c>
      <c r="R482">
        <v>29</v>
      </c>
      <c r="S482" t="s">
        <v>666</v>
      </c>
      <c r="T482" t="s">
        <v>666</v>
      </c>
      <c r="U482" t="s">
        <v>3</v>
      </c>
      <c r="W482">
        <v>1</v>
      </c>
    </row>
    <row r="483" spans="2:23" x14ac:dyDescent="0.3">
      <c r="B483" s="101" t="s">
        <v>1215</v>
      </c>
      <c r="C483" s="1" t="s">
        <v>1093</v>
      </c>
      <c r="D483" s="67">
        <f t="shared" ref="D483:Q483" si="79">SUM(D473:D482)</f>
        <v>0</v>
      </c>
      <c r="E483" s="67">
        <f t="shared" si="79"/>
        <v>0</v>
      </c>
      <c r="F483" s="67">
        <f t="shared" si="79"/>
        <v>0</v>
      </c>
      <c r="G483" s="67">
        <f t="shared" si="79"/>
        <v>0</v>
      </c>
      <c r="H483" s="67">
        <f t="shared" si="79"/>
        <v>0</v>
      </c>
      <c r="I483" s="67">
        <f t="shared" si="79"/>
        <v>2001.71</v>
      </c>
      <c r="J483" s="131">
        <f t="shared" si="78"/>
        <v>2041.7442000000001</v>
      </c>
      <c r="K483" s="131">
        <f t="shared" si="78"/>
        <v>2041.7442000000001</v>
      </c>
      <c r="L483" s="131">
        <f t="shared" si="78"/>
        <v>2041.7442000000001</v>
      </c>
      <c r="M483" s="131">
        <f t="shared" si="78"/>
        <v>2041.7442000000001</v>
      </c>
      <c r="N483" s="131">
        <f t="shared" si="78"/>
        <v>2041.7442000000001</v>
      </c>
      <c r="O483" s="131">
        <f t="shared" si="78"/>
        <v>2041.7442000000001</v>
      </c>
      <c r="P483" s="67">
        <f t="shared" si="79"/>
        <v>0</v>
      </c>
      <c r="Q483" s="67">
        <f t="shared" si="79"/>
        <v>14252.1752</v>
      </c>
    </row>
    <row r="485" spans="2:23" x14ac:dyDescent="0.3">
      <c r="B485" s="1" t="s">
        <v>1217</v>
      </c>
      <c r="C485" s="57" t="s">
        <v>1686</v>
      </c>
      <c r="D485" s="57" t="s">
        <v>1096</v>
      </c>
      <c r="E485" s="57" t="s">
        <v>1097</v>
      </c>
      <c r="F485" s="57" t="s">
        <v>1098</v>
      </c>
      <c r="G485" s="57" t="s">
        <v>1099</v>
      </c>
      <c r="H485" s="57" t="s">
        <v>1100</v>
      </c>
      <c r="I485" s="57" t="s">
        <v>1101</v>
      </c>
      <c r="J485" s="57" t="s">
        <v>1102</v>
      </c>
      <c r="K485" s="57" t="s">
        <v>1103</v>
      </c>
      <c r="L485" s="57" t="s">
        <v>1104</v>
      </c>
      <c r="M485" s="57" t="s">
        <v>1105</v>
      </c>
      <c r="N485" s="57" t="s">
        <v>1106</v>
      </c>
      <c r="O485" s="57" t="s">
        <v>1107</v>
      </c>
      <c r="P485" s="57" t="s">
        <v>1108</v>
      </c>
      <c r="Q485" s="57" t="s">
        <v>218</v>
      </c>
      <c r="R485" t="s">
        <v>7</v>
      </c>
      <c r="S485" t="s">
        <v>637</v>
      </c>
      <c r="T485" t="s">
        <v>795</v>
      </c>
      <c r="U485" t="s">
        <v>220</v>
      </c>
      <c r="V485" t="s">
        <v>29</v>
      </c>
      <c r="W485" t="s">
        <v>1688</v>
      </c>
    </row>
    <row r="486" spans="2:23" x14ac:dyDescent="0.3">
      <c r="B486" t="s">
        <v>1026</v>
      </c>
      <c r="C486" t="s">
        <v>892</v>
      </c>
      <c r="D486" s="68"/>
      <c r="E486" s="68"/>
      <c r="F486" s="68"/>
      <c r="G486" s="68"/>
      <c r="H486" s="68"/>
      <c r="I486" s="68">
        <v>158.4</v>
      </c>
      <c r="J486" s="129">
        <f t="shared" ref="J486:O487" si="80">$I486</f>
        <v>158.4</v>
      </c>
      <c r="K486" s="129">
        <f t="shared" si="80"/>
        <v>158.4</v>
      </c>
      <c r="L486" s="129">
        <f t="shared" si="80"/>
        <v>158.4</v>
      </c>
      <c r="M486" s="129">
        <f t="shared" si="80"/>
        <v>158.4</v>
      </c>
      <c r="N486" s="129">
        <f t="shared" si="80"/>
        <v>158.4</v>
      </c>
      <c r="O486" s="129">
        <f t="shared" si="80"/>
        <v>158.4</v>
      </c>
      <c r="P486" s="68"/>
      <c r="Q486" s="67">
        <f>SUM($C486:P486)</f>
        <v>1108.8</v>
      </c>
      <c r="R486">
        <v>30</v>
      </c>
      <c r="S486" t="s">
        <v>652</v>
      </c>
      <c r="T486" t="s">
        <v>652</v>
      </c>
      <c r="U486" t="s">
        <v>3</v>
      </c>
      <c r="W486">
        <v>1</v>
      </c>
    </row>
    <row r="487" spans="2:23" x14ac:dyDescent="0.3">
      <c r="B487" t="s">
        <v>1027</v>
      </c>
      <c r="C487" t="s">
        <v>892</v>
      </c>
      <c r="D487" s="68"/>
      <c r="E487" s="68"/>
      <c r="F487" s="68"/>
      <c r="G487" s="68"/>
      <c r="H487" s="68"/>
      <c r="I487" s="68">
        <v>156</v>
      </c>
      <c r="J487" s="129">
        <f t="shared" si="80"/>
        <v>156</v>
      </c>
      <c r="K487" s="129">
        <f t="shared" si="80"/>
        <v>156</v>
      </c>
      <c r="L487" s="129">
        <f t="shared" si="80"/>
        <v>156</v>
      </c>
      <c r="M487" s="129">
        <f t="shared" si="80"/>
        <v>156</v>
      </c>
      <c r="N487" s="129">
        <f t="shared" si="80"/>
        <v>156</v>
      </c>
      <c r="O487" s="129">
        <f t="shared" si="80"/>
        <v>156</v>
      </c>
      <c r="P487" s="68"/>
      <c r="Q487" s="67">
        <f>SUM($C487:P487)</f>
        <v>1092</v>
      </c>
      <c r="R487">
        <v>30</v>
      </c>
      <c r="S487" t="s">
        <v>652</v>
      </c>
      <c r="T487" t="s">
        <v>652</v>
      </c>
      <c r="U487" t="s">
        <v>3</v>
      </c>
      <c r="W487">
        <v>1</v>
      </c>
    </row>
    <row r="488" spans="2:23" x14ac:dyDescent="0.3">
      <c r="B488" s="101" t="s">
        <v>1218</v>
      </c>
      <c r="D488" s="68"/>
      <c r="E488" s="68"/>
      <c r="F488" s="68"/>
      <c r="G488" s="68"/>
      <c r="H488" s="68"/>
      <c r="I488" s="68"/>
      <c r="J488" s="68"/>
      <c r="K488" s="68"/>
      <c r="L488" s="68"/>
      <c r="M488" s="68"/>
      <c r="N488" s="68"/>
      <c r="O488" s="68"/>
      <c r="P488" s="68"/>
      <c r="Q488" s="103">
        <v>1108.8</v>
      </c>
      <c r="R488">
        <v>30</v>
      </c>
      <c r="S488" t="s">
        <v>652</v>
      </c>
      <c r="T488" t="s">
        <v>652</v>
      </c>
    </row>
    <row r="489" spans="2:23" outlineLevel="1" x14ac:dyDescent="0.3">
      <c r="B489" t="s">
        <v>684</v>
      </c>
      <c r="C489" t="s">
        <v>1014</v>
      </c>
      <c r="D489" s="68"/>
      <c r="E489" s="68"/>
      <c r="F489" s="68"/>
      <c r="G489" s="68"/>
      <c r="H489" s="68"/>
      <c r="I489" s="68">
        <v>2750</v>
      </c>
      <c r="J489" s="129">
        <f t="shared" ref="J489:O498" si="81">$I489*1.02</f>
        <v>2805</v>
      </c>
      <c r="K489" s="129">
        <f t="shared" si="81"/>
        <v>2805</v>
      </c>
      <c r="L489" s="129">
        <f t="shared" si="81"/>
        <v>2805</v>
      </c>
      <c r="M489" s="129">
        <f t="shared" si="81"/>
        <v>2805</v>
      </c>
      <c r="N489" s="129">
        <f t="shared" si="81"/>
        <v>2805</v>
      </c>
      <c r="O489" s="129">
        <f t="shared" si="81"/>
        <v>2805</v>
      </c>
      <c r="P489" s="68"/>
      <c r="Q489" s="67">
        <f>SUM($C489:P489)</f>
        <v>19580</v>
      </c>
      <c r="R489">
        <v>30</v>
      </c>
      <c r="S489" t="s">
        <v>652</v>
      </c>
      <c r="T489" t="s">
        <v>652</v>
      </c>
      <c r="U489" t="s">
        <v>3</v>
      </c>
      <c r="W489">
        <v>1</v>
      </c>
    </row>
    <row r="490" spans="2:23" outlineLevel="1" x14ac:dyDescent="0.3">
      <c r="B490" t="s">
        <v>994</v>
      </c>
      <c r="C490" t="s">
        <v>1232</v>
      </c>
      <c r="D490" s="68"/>
      <c r="E490" s="68"/>
      <c r="F490" s="68"/>
      <c r="G490" s="68"/>
      <c r="H490" s="68"/>
      <c r="I490" s="68">
        <v>470.45000000000005</v>
      </c>
      <c r="J490" s="129">
        <f t="shared" si="81"/>
        <v>479.85900000000004</v>
      </c>
      <c r="K490" s="129">
        <f t="shared" si="81"/>
        <v>479.85900000000004</v>
      </c>
      <c r="L490" s="129">
        <f t="shared" si="81"/>
        <v>479.85900000000004</v>
      </c>
      <c r="M490" s="129">
        <f t="shared" si="81"/>
        <v>479.85900000000004</v>
      </c>
      <c r="N490" s="129">
        <f t="shared" si="81"/>
        <v>479.85900000000004</v>
      </c>
      <c r="O490" s="129">
        <f t="shared" si="81"/>
        <v>479.85900000000004</v>
      </c>
      <c r="P490" s="68"/>
      <c r="Q490" s="67">
        <f>SUM($C490:P490)</f>
        <v>3349.6039999999998</v>
      </c>
      <c r="R490">
        <v>30</v>
      </c>
      <c r="S490" t="s">
        <v>652</v>
      </c>
      <c r="T490" t="s">
        <v>652</v>
      </c>
      <c r="U490" t="s">
        <v>3</v>
      </c>
      <c r="W490">
        <v>1</v>
      </c>
    </row>
    <row r="491" spans="2:23" outlineLevel="1" x14ac:dyDescent="0.3">
      <c r="B491" t="s">
        <v>1020</v>
      </c>
      <c r="C491" t="s">
        <v>1234</v>
      </c>
      <c r="D491" s="68"/>
      <c r="E491" s="68"/>
      <c r="F491" s="68"/>
      <c r="G491" s="68"/>
      <c r="H491" s="68"/>
      <c r="I491" s="68">
        <v>220</v>
      </c>
      <c r="J491" s="129">
        <f t="shared" si="81"/>
        <v>224.4</v>
      </c>
      <c r="K491" s="129">
        <f t="shared" si="81"/>
        <v>224.4</v>
      </c>
      <c r="L491" s="129">
        <f t="shared" si="81"/>
        <v>224.4</v>
      </c>
      <c r="M491" s="129">
        <f t="shared" si="81"/>
        <v>224.4</v>
      </c>
      <c r="N491" s="129">
        <f t="shared" si="81"/>
        <v>224.4</v>
      </c>
      <c r="O491" s="129">
        <f t="shared" si="81"/>
        <v>224.4</v>
      </c>
      <c r="P491" s="68"/>
      <c r="Q491" s="67">
        <f>SUM($C491:P491)</f>
        <v>1566.4</v>
      </c>
      <c r="R491">
        <v>30</v>
      </c>
      <c r="S491" t="s">
        <v>652</v>
      </c>
      <c r="T491" t="s">
        <v>652</v>
      </c>
      <c r="U491" t="s">
        <v>3</v>
      </c>
      <c r="W491">
        <v>1</v>
      </c>
    </row>
    <row r="492" spans="2:23" outlineLevel="1" x14ac:dyDescent="0.3">
      <c r="B492" t="s">
        <v>1050</v>
      </c>
      <c r="C492" t="s">
        <v>1236</v>
      </c>
      <c r="D492" s="68"/>
      <c r="E492" s="68"/>
      <c r="F492" s="68"/>
      <c r="G492" s="68"/>
      <c r="H492" s="68"/>
      <c r="I492" s="68">
        <v>41.25</v>
      </c>
      <c r="J492" s="129">
        <f t="shared" si="81"/>
        <v>42.075000000000003</v>
      </c>
      <c r="K492" s="129">
        <f t="shared" si="81"/>
        <v>42.075000000000003</v>
      </c>
      <c r="L492" s="129">
        <f t="shared" si="81"/>
        <v>42.075000000000003</v>
      </c>
      <c r="M492" s="129">
        <f t="shared" si="81"/>
        <v>42.075000000000003</v>
      </c>
      <c r="N492" s="129">
        <f t="shared" si="81"/>
        <v>42.075000000000003</v>
      </c>
      <c r="O492" s="129">
        <f t="shared" si="81"/>
        <v>42.075000000000003</v>
      </c>
      <c r="P492" s="68"/>
      <c r="Q492" s="67">
        <f>SUM($C492:P492)</f>
        <v>293.7</v>
      </c>
      <c r="R492">
        <v>30</v>
      </c>
      <c r="S492" t="s">
        <v>652</v>
      </c>
      <c r="T492" t="s">
        <v>652</v>
      </c>
      <c r="U492" t="s">
        <v>3</v>
      </c>
      <c r="W492">
        <v>1</v>
      </c>
    </row>
    <row r="493" spans="2:23" outlineLevel="1" x14ac:dyDescent="0.3">
      <c r="B493" t="s">
        <v>996</v>
      </c>
      <c r="C493" t="s">
        <v>1237</v>
      </c>
      <c r="D493" s="68"/>
      <c r="E493" s="68"/>
      <c r="F493" s="68"/>
      <c r="G493" s="68"/>
      <c r="H493" s="68"/>
      <c r="I493" s="68">
        <v>196.18</v>
      </c>
      <c r="J493" s="129">
        <f t="shared" si="81"/>
        <v>200.1036</v>
      </c>
      <c r="K493" s="129">
        <f t="shared" si="81"/>
        <v>200.1036</v>
      </c>
      <c r="L493" s="129">
        <f t="shared" si="81"/>
        <v>200.1036</v>
      </c>
      <c r="M493" s="129">
        <f t="shared" si="81"/>
        <v>200.1036</v>
      </c>
      <c r="N493" s="129">
        <f t="shared" si="81"/>
        <v>200.1036</v>
      </c>
      <c r="O493" s="129">
        <f t="shared" si="81"/>
        <v>200.1036</v>
      </c>
      <c r="P493" s="68"/>
      <c r="Q493" s="67">
        <f>SUM($C493:P493)</f>
        <v>1396.8016</v>
      </c>
      <c r="R493">
        <v>30</v>
      </c>
      <c r="S493" t="s">
        <v>652</v>
      </c>
      <c r="T493" t="s">
        <v>652</v>
      </c>
      <c r="U493" t="s">
        <v>3</v>
      </c>
      <c r="W493">
        <v>1</v>
      </c>
    </row>
    <row r="494" spans="2:23" outlineLevel="1" x14ac:dyDescent="0.3">
      <c r="B494" t="s">
        <v>997</v>
      </c>
      <c r="C494" t="s">
        <v>1238</v>
      </c>
      <c r="D494" s="68"/>
      <c r="E494" s="68"/>
      <c r="F494" s="68"/>
      <c r="G494" s="68"/>
      <c r="H494" s="68"/>
      <c r="I494" s="68">
        <v>14.07</v>
      </c>
      <c r="J494" s="129">
        <f t="shared" si="81"/>
        <v>14.3514</v>
      </c>
      <c r="K494" s="129">
        <f t="shared" si="81"/>
        <v>14.3514</v>
      </c>
      <c r="L494" s="129">
        <f t="shared" si="81"/>
        <v>14.3514</v>
      </c>
      <c r="M494" s="129">
        <f t="shared" si="81"/>
        <v>14.3514</v>
      </c>
      <c r="N494" s="129">
        <f t="shared" si="81"/>
        <v>14.3514</v>
      </c>
      <c r="O494" s="129">
        <f t="shared" si="81"/>
        <v>14.3514</v>
      </c>
      <c r="P494" s="68"/>
      <c r="Q494" s="67">
        <f>SUM($C494:P494)</f>
        <v>100.1784</v>
      </c>
      <c r="R494">
        <v>30</v>
      </c>
      <c r="S494" t="s">
        <v>652</v>
      </c>
      <c r="T494" t="s">
        <v>652</v>
      </c>
      <c r="U494" t="s">
        <v>3</v>
      </c>
      <c r="W494">
        <v>1</v>
      </c>
    </row>
    <row r="495" spans="2:23" outlineLevel="1" x14ac:dyDescent="0.3">
      <c r="B495" t="s">
        <v>998</v>
      </c>
      <c r="C495" t="s">
        <v>1243</v>
      </c>
      <c r="D495" s="68"/>
      <c r="E495" s="68"/>
      <c r="F495" s="68"/>
      <c r="G495" s="68"/>
      <c r="H495" s="68"/>
      <c r="I495" s="68">
        <v>70.34</v>
      </c>
      <c r="J495" s="129">
        <f t="shared" si="81"/>
        <v>71.746800000000007</v>
      </c>
      <c r="K495" s="129">
        <f t="shared" si="81"/>
        <v>71.746800000000007</v>
      </c>
      <c r="L495" s="129">
        <f t="shared" si="81"/>
        <v>71.746800000000007</v>
      </c>
      <c r="M495" s="129">
        <f t="shared" si="81"/>
        <v>71.746800000000007</v>
      </c>
      <c r="N495" s="129">
        <f t="shared" si="81"/>
        <v>71.746800000000007</v>
      </c>
      <c r="O495" s="129">
        <f t="shared" si="81"/>
        <v>71.746800000000007</v>
      </c>
      <c r="P495" s="68"/>
      <c r="Q495" s="67">
        <f>SUM($C495:P495)</f>
        <v>500.82080000000008</v>
      </c>
      <c r="R495">
        <v>30</v>
      </c>
      <c r="S495" t="s">
        <v>652</v>
      </c>
      <c r="T495" t="s">
        <v>652</v>
      </c>
      <c r="U495" t="s">
        <v>3</v>
      </c>
      <c r="W495">
        <v>1</v>
      </c>
    </row>
    <row r="496" spans="2:23" outlineLevel="1" x14ac:dyDescent="0.3">
      <c r="B496" t="s">
        <v>1000</v>
      </c>
      <c r="C496" t="s">
        <v>1240</v>
      </c>
      <c r="D496" s="68"/>
      <c r="E496" s="68"/>
      <c r="F496" s="68"/>
      <c r="G496" s="68"/>
      <c r="H496" s="68"/>
      <c r="I496" s="68">
        <v>9.64</v>
      </c>
      <c r="J496" s="129">
        <f t="shared" si="81"/>
        <v>9.8328000000000007</v>
      </c>
      <c r="K496" s="129">
        <f t="shared" si="81"/>
        <v>9.8328000000000007</v>
      </c>
      <c r="L496" s="129">
        <f t="shared" si="81"/>
        <v>9.8328000000000007</v>
      </c>
      <c r="M496" s="129">
        <f t="shared" si="81"/>
        <v>9.8328000000000007</v>
      </c>
      <c r="N496" s="129">
        <f t="shared" si="81"/>
        <v>9.8328000000000007</v>
      </c>
      <c r="O496" s="129">
        <f t="shared" si="81"/>
        <v>9.8328000000000007</v>
      </c>
      <c r="P496" s="68"/>
      <c r="Q496" s="67">
        <f>SUM($C496:P496)</f>
        <v>68.636799999999994</v>
      </c>
      <c r="R496">
        <v>30</v>
      </c>
      <c r="S496" t="s">
        <v>652</v>
      </c>
      <c r="T496" t="s">
        <v>652</v>
      </c>
      <c r="U496" t="s">
        <v>3</v>
      </c>
      <c r="W496">
        <v>1</v>
      </c>
    </row>
    <row r="497" spans="2:23" outlineLevel="1" x14ac:dyDescent="0.3">
      <c r="B497" t="s">
        <v>1241</v>
      </c>
      <c r="C497" t="s">
        <v>1242</v>
      </c>
      <c r="D497" s="68"/>
      <c r="E497" s="68"/>
      <c r="F497" s="68"/>
      <c r="G497" s="68"/>
      <c r="H497" s="68"/>
      <c r="I497" s="68">
        <v>182.37</v>
      </c>
      <c r="J497" s="129">
        <f t="shared" si="81"/>
        <v>186.01740000000001</v>
      </c>
      <c r="K497" s="129">
        <f t="shared" si="81"/>
        <v>186.01740000000001</v>
      </c>
      <c r="L497" s="129">
        <f t="shared" si="81"/>
        <v>186.01740000000001</v>
      </c>
      <c r="M497" s="129">
        <f t="shared" si="81"/>
        <v>186.01740000000001</v>
      </c>
      <c r="N497" s="129">
        <f t="shared" si="81"/>
        <v>186.01740000000001</v>
      </c>
      <c r="O497" s="129">
        <f t="shared" si="81"/>
        <v>186.01740000000001</v>
      </c>
      <c r="P497" s="68"/>
      <c r="Q497" s="67">
        <f>SUM($C497:P497)</f>
        <v>1298.4743999999998</v>
      </c>
      <c r="R497">
        <v>30</v>
      </c>
      <c r="S497" t="s">
        <v>652</v>
      </c>
      <c r="T497" t="s">
        <v>652</v>
      </c>
      <c r="U497" t="s">
        <v>3</v>
      </c>
      <c r="W497">
        <v>1</v>
      </c>
    </row>
    <row r="498" spans="2:23" x14ac:dyDescent="0.3">
      <c r="B498" s="101" t="s">
        <v>1219</v>
      </c>
      <c r="C498" s="1" t="s">
        <v>1093</v>
      </c>
      <c r="D498" s="67">
        <f t="shared" ref="D498:Q498" si="82">SUM(D489:D497)</f>
        <v>0</v>
      </c>
      <c r="E498" s="67">
        <f t="shared" si="82"/>
        <v>0</v>
      </c>
      <c r="F498" s="67">
        <f t="shared" si="82"/>
        <v>0</v>
      </c>
      <c r="G498" s="67">
        <f t="shared" si="82"/>
        <v>0</v>
      </c>
      <c r="H498" s="67">
        <f t="shared" si="82"/>
        <v>0</v>
      </c>
      <c r="I498" s="67">
        <f t="shared" si="82"/>
        <v>3954.2999999999997</v>
      </c>
      <c r="J498" s="131">
        <f t="shared" si="81"/>
        <v>4033.386</v>
      </c>
      <c r="K498" s="131">
        <f t="shared" si="81"/>
        <v>4033.386</v>
      </c>
      <c r="L498" s="131">
        <f t="shared" si="81"/>
        <v>4033.386</v>
      </c>
      <c r="M498" s="131">
        <f t="shared" si="81"/>
        <v>4033.386</v>
      </c>
      <c r="N498" s="131">
        <f t="shared" si="81"/>
        <v>4033.386</v>
      </c>
      <c r="O498" s="131">
        <f t="shared" si="81"/>
        <v>4033.386</v>
      </c>
      <c r="P498" s="67">
        <f t="shared" si="82"/>
        <v>0</v>
      </c>
      <c r="Q498" s="67">
        <f t="shared" si="82"/>
        <v>28154.616000000002</v>
      </c>
    </row>
    <row r="500" spans="2:23" x14ac:dyDescent="0.3">
      <c r="B500" s="1" t="s">
        <v>1221</v>
      </c>
      <c r="C500" s="57" t="s">
        <v>1686</v>
      </c>
      <c r="D500" s="57" t="s">
        <v>1096</v>
      </c>
      <c r="E500" s="57" t="s">
        <v>1097</v>
      </c>
      <c r="F500" s="57" t="s">
        <v>1098</v>
      </c>
      <c r="G500" s="57" t="s">
        <v>1099</v>
      </c>
      <c r="H500" s="57" t="s">
        <v>1100</v>
      </c>
      <c r="I500" s="57" t="s">
        <v>1101</v>
      </c>
      <c r="J500" s="57" t="s">
        <v>1102</v>
      </c>
      <c r="K500" s="57" t="s">
        <v>1103</v>
      </c>
      <c r="L500" s="57" t="s">
        <v>1104</v>
      </c>
      <c r="M500" s="57" t="s">
        <v>1105</v>
      </c>
      <c r="N500" s="57" t="s">
        <v>1106</v>
      </c>
      <c r="O500" s="57" t="s">
        <v>1107</v>
      </c>
      <c r="P500" s="57" t="s">
        <v>1108</v>
      </c>
      <c r="Q500" s="57" t="s">
        <v>218</v>
      </c>
      <c r="R500" t="s">
        <v>7</v>
      </c>
      <c r="S500" t="s">
        <v>637</v>
      </c>
      <c r="T500" t="s">
        <v>795</v>
      </c>
      <c r="U500" t="s">
        <v>220</v>
      </c>
      <c r="V500" t="s">
        <v>29</v>
      </c>
      <c r="W500" t="s">
        <v>1688</v>
      </c>
    </row>
    <row r="501" spans="2:23" x14ac:dyDescent="0.3">
      <c r="B501" t="s">
        <v>1026</v>
      </c>
      <c r="C501" t="s">
        <v>892</v>
      </c>
      <c r="D501" s="68"/>
      <c r="E501" s="68"/>
      <c r="F501" s="68"/>
      <c r="G501" s="68"/>
      <c r="H501" s="68"/>
      <c r="I501" s="68">
        <v>32</v>
      </c>
      <c r="J501" s="129">
        <f t="shared" ref="J501:O502" si="83">$I501</f>
        <v>32</v>
      </c>
      <c r="K501" s="129">
        <f t="shared" si="83"/>
        <v>32</v>
      </c>
      <c r="L501" s="129">
        <f t="shared" si="83"/>
        <v>32</v>
      </c>
      <c r="M501" s="129">
        <f t="shared" si="83"/>
        <v>32</v>
      </c>
      <c r="N501" s="129">
        <f t="shared" si="83"/>
        <v>32</v>
      </c>
      <c r="O501" s="129">
        <f t="shared" si="83"/>
        <v>32</v>
      </c>
      <c r="P501" s="68"/>
      <c r="Q501" s="67">
        <f>SUM($C501:P501)</f>
        <v>224</v>
      </c>
      <c r="R501">
        <v>31</v>
      </c>
      <c r="S501" t="s">
        <v>652</v>
      </c>
      <c r="T501" t="s">
        <v>652</v>
      </c>
      <c r="U501" t="s">
        <v>3</v>
      </c>
      <c r="W501">
        <v>1</v>
      </c>
    </row>
    <row r="502" spans="2:23" x14ac:dyDescent="0.3">
      <c r="B502" t="s">
        <v>1027</v>
      </c>
      <c r="C502" t="s">
        <v>892</v>
      </c>
      <c r="D502" s="68"/>
      <c r="E502" s="68"/>
      <c r="F502" s="68"/>
      <c r="G502" s="68"/>
      <c r="H502" s="68"/>
      <c r="I502" s="68">
        <v>35</v>
      </c>
      <c r="J502" s="129">
        <f t="shared" si="83"/>
        <v>35</v>
      </c>
      <c r="K502" s="129">
        <f t="shared" si="83"/>
        <v>35</v>
      </c>
      <c r="L502" s="129">
        <f t="shared" si="83"/>
        <v>35</v>
      </c>
      <c r="M502" s="129">
        <f t="shared" si="83"/>
        <v>35</v>
      </c>
      <c r="N502" s="129">
        <f t="shared" si="83"/>
        <v>35</v>
      </c>
      <c r="O502" s="129">
        <f t="shared" si="83"/>
        <v>35</v>
      </c>
      <c r="P502" s="68"/>
      <c r="Q502" s="67">
        <f>SUM($C502:P502)</f>
        <v>245</v>
      </c>
      <c r="R502">
        <v>31</v>
      </c>
      <c r="S502" t="s">
        <v>652</v>
      </c>
      <c r="T502" t="s">
        <v>652</v>
      </c>
      <c r="U502" t="s">
        <v>3</v>
      </c>
      <c r="W502">
        <v>1</v>
      </c>
    </row>
    <row r="503" spans="2:23" x14ac:dyDescent="0.3">
      <c r="B503" s="101" t="s">
        <v>1222</v>
      </c>
      <c r="D503" s="68"/>
      <c r="E503" s="68"/>
      <c r="F503" s="68"/>
      <c r="G503" s="68"/>
      <c r="H503" s="68"/>
      <c r="I503" s="68"/>
      <c r="J503" s="68"/>
      <c r="K503" s="68"/>
      <c r="L503" s="68"/>
      <c r="M503" s="68"/>
      <c r="N503" s="68"/>
      <c r="O503" s="68"/>
      <c r="P503" s="68"/>
      <c r="Q503" s="103">
        <v>224</v>
      </c>
      <c r="R503">
        <v>31</v>
      </c>
      <c r="S503" t="s">
        <v>652</v>
      </c>
      <c r="T503" t="s">
        <v>652</v>
      </c>
    </row>
    <row r="504" spans="2:23" outlineLevel="1" x14ac:dyDescent="0.3">
      <c r="B504" t="s">
        <v>684</v>
      </c>
      <c r="C504" t="s">
        <v>1014</v>
      </c>
      <c r="D504" s="68"/>
      <c r="E504" s="68"/>
      <c r="F504" s="68"/>
      <c r="G504" s="68"/>
      <c r="H504" s="68"/>
      <c r="I504" s="68">
        <v>777.7</v>
      </c>
      <c r="J504" s="129">
        <f t="shared" ref="J504:O513" si="84">$I504*1.02</f>
        <v>793.25400000000002</v>
      </c>
      <c r="K504" s="129">
        <f t="shared" si="84"/>
        <v>793.25400000000002</v>
      </c>
      <c r="L504" s="129">
        <f t="shared" si="84"/>
        <v>793.25400000000002</v>
      </c>
      <c r="M504" s="129">
        <f t="shared" si="84"/>
        <v>793.25400000000002</v>
      </c>
      <c r="N504" s="129">
        <f t="shared" si="84"/>
        <v>793.25400000000002</v>
      </c>
      <c r="O504" s="129">
        <f t="shared" si="84"/>
        <v>793.25400000000002</v>
      </c>
      <c r="P504" s="68"/>
      <c r="Q504" s="67">
        <f>SUM($C504:P504)</f>
        <v>5537.2240000000002</v>
      </c>
      <c r="R504">
        <v>31</v>
      </c>
      <c r="S504" t="s">
        <v>652</v>
      </c>
      <c r="T504" t="s">
        <v>652</v>
      </c>
      <c r="U504" t="s">
        <v>3</v>
      </c>
      <c r="W504">
        <v>1</v>
      </c>
    </row>
    <row r="505" spans="2:23" outlineLevel="1" x14ac:dyDescent="0.3">
      <c r="B505" t="s">
        <v>994</v>
      </c>
      <c r="C505" t="s">
        <v>1232</v>
      </c>
      <c r="D505" s="68"/>
      <c r="E505" s="68"/>
      <c r="F505" s="68"/>
      <c r="G505" s="68"/>
      <c r="H505" s="68"/>
      <c r="I505" s="68">
        <v>127.09</v>
      </c>
      <c r="J505" s="129">
        <f t="shared" si="84"/>
        <v>129.6318</v>
      </c>
      <c r="K505" s="129">
        <f t="shared" si="84"/>
        <v>129.6318</v>
      </c>
      <c r="L505" s="129">
        <f t="shared" si="84"/>
        <v>129.6318</v>
      </c>
      <c r="M505" s="129">
        <f t="shared" si="84"/>
        <v>129.6318</v>
      </c>
      <c r="N505" s="129">
        <f t="shared" si="84"/>
        <v>129.6318</v>
      </c>
      <c r="O505" s="129">
        <f t="shared" si="84"/>
        <v>129.6318</v>
      </c>
      <c r="P505" s="68"/>
      <c r="Q505" s="67">
        <f>SUM($C505:P505)</f>
        <v>904.88080000000002</v>
      </c>
      <c r="R505">
        <v>31</v>
      </c>
      <c r="S505" t="s">
        <v>652</v>
      </c>
      <c r="T505" t="s">
        <v>652</v>
      </c>
      <c r="U505" t="s">
        <v>3</v>
      </c>
      <c r="W505">
        <v>1</v>
      </c>
    </row>
    <row r="506" spans="2:23" outlineLevel="1" x14ac:dyDescent="0.3">
      <c r="B506" t="s">
        <v>1020</v>
      </c>
      <c r="C506" t="s">
        <v>1234</v>
      </c>
      <c r="D506" s="68"/>
      <c r="E506" s="68"/>
      <c r="F506" s="68"/>
      <c r="G506" s="68"/>
      <c r="H506" s="68"/>
      <c r="I506" s="68">
        <v>62.22</v>
      </c>
      <c r="J506" s="129">
        <f t="shared" si="84"/>
        <v>63.464399999999998</v>
      </c>
      <c r="K506" s="129">
        <f t="shared" si="84"/>
        <v>63.464399999999998</v>
      </c>
      <c r="L506" s="129">
        <f t="shared" si="84"/>
        <v>63.464399999999998</v>
      </c>
      <c r="M506" s="129">
        <f t="shared" si="84"/>
        <v>63.464399999999998</v>
      </c>
      <c r="N506" s="129">
        <f t="shared" si="84"/>
        <v>63.464399999999998</v>
      </c>
      <c r="O506" s="129">
        <f t="shared" si="84"/>
        <v>63.464399999999998</v>
      </c>
      <c r="P506" s="68"/>
      <c r="Q506" s="67">
        <f>SUM($C506:P506)</f>
        <v>443.00640000000004</v>
      </c>
      <c r="R506">
        <v>31</v>
      </c>
      <c r="S506" t="s">
        <v>652</v>
      </c>
      <c r="T506" t="s">
        <v>652</v>
      </c>
      <c r="U506" t="s">
        <v>3</v>
      </c>
      <c r="W506">
        <v>1</v>
      </c>
    </row>
    <row r="507" spans="2:23" outlineLevel="1" x14ac:dyDescent="0.3">
      <c r="B507" t="s">
        <v>1050</v>
      </c>
      <c r="C507" t="s">
        <v>1236</v>
      </c>
      <c r="D507" s="68"/>
      <c r="E507" s="68"/>
      <c r="F507" s="68"/>
      <c r="G507" s="68"/>
      <c r="H507" s="68"/>
      <c r="I507" s="68">
        <v>11.67</v>
      </c>
      <c r="J507" s="129">
        <f t="shared" si="84"/>
        <v>11.9034</v>
      </c>
      <c r="K507" s="129">
        <f t="shared" si="84"/>
        <v>11.9034</v>
      </c>
      <c r="L507" s="129">
        <f t="shared" si="84"/>
        <v>11.9034</v>
      </c>
      <c r="M507" s="129">
        <f t="shared" si="84"/>
        <v>11.9034</v>
      </c>
      <c r="N507" s="129">
        <f t="shared" si="84"/>
        <v>11.9034</v>
      </c>
      <c r="O507" s="129">
        <f t="shared" si="84"/>
        <v>11.9034</v>
      </c>
      <c r="P507" s="68"/>
      <c r="Q507" s="67">
        <f>SUM($C507:P507)</f>
        <v>83.090400000000002</v>
      </c>
      <c r="R507">
        <v>31</v>
      </c>
      <c r="S507" t="s">
        <v>652</v>
      </c>
      <c r="T507" t="s">
        <v>652</v>
      </c>
      <c r="U507" t="s">
        <v>3</v>
      </c>
      <c r="W507">
        <v>1</v>
      </c>
    </row>
    <row r="508" spans="2:23" outlineLevel="1" x14ac:dyDescent="0.3">
      <c r="B508" t="s">
        <v>996</v>
      </c>
      <c r="C508" t="s">
        <v>1237</v>
      </c>
      <c r="D508" s="68"/>
      <c r="E508" s="68"/>
      <c r="F508" s="68"/>
      <c r="G508" s="68"/>
      <c r="H508" s="68"/>
      <c r="I508" s="68">
        <v>55.03</v>
      </c>
      <c r="J508" s="129">
        <f t="shared" si="84"/>
        <v>56.130600000000001</v>
      </c>
      <c r="K508" s="129">
        <f t="shared" si="84"/>
        <v>56.130600000000001</v>
      </c>
      <c r="L508" s="129">
        <f t="shared" si="84"/>
        <v>56.130600000000001</v>
      </c>
      <c r="M508" s="129">
        <f t="shared" si="84"/>
        <v>56.130600000000001</v>
      </c>
      <c r="N508" s="129">
        <f t="shared" si="84"/>
        <v>56.130600000000001</v>
      </c>
      <c r="O508" s="129">
        <f t="shared" si="84"/>
        <v>56.130600000000001</v>
      </c>
      <c r="P508" s="68"/>
      <c r="Q508" s="67">
        <f>SUM($C508:P508)</f>
        <v>391.81360000000006</v>
      </c>
      <c r="R508">
        <v>31</v>
      </c>
      <c r="S508" t="s">
        <v>652</v>
      </c>
      <c r="T508" t="s">
        <v>652</v>
      </c>
      <c r="U508" t="s">
        <v>3</v>
      </c>
      <c r="W508">
        <v>1</v>
      </c>
    </row>
    <row r="509" spans="2:23" outlineLevel="1" x14ac:dyDescent="0.3">
      <c r="B509" t="s">
        <v>997</v>
      </c>
      <c r="C509" t="s">
        <v>1238</v>
      </c>
      <c r="D509" s="68"/>
      <c r="E509" s="68"/>
      <c r="F509" s="68"/>
      <c r="G509" s="68"/>
      <c r="H509" s="68"/>
      <c r="I509" s="68">
        <v>3.95</v>
      </c>
      <c r="J509" s="129">
        <f t="shared" si="84"/>
        <v>4.0289999999999999</v>
      </c>
      <c r="K509" s="129">
        <f t="shared" si="84"/>
        <v>4.0289999999999999</v>
      </c>
      <c r="L509" s="129">
        <f t="shared" si="84"/>
        <v>4.0289999999999999</v>
      </c>
      <c r="M509" s="129">
        <f t="shared" si="84"/>
        <v>4.0289999999999999</v>
      </c>
      <c r="N509" s="129">
        <f t="shared" si="84"/>
        <v>4.0289999999999999</v>
      </c>
      <c r="O509" s="129">
        <f t="shared" si="84"/>
        <v>4.0289999999999999</v>
      </c>
      <c r="P509" s="68"/>
      <c r="Q509" s="67">
        <f>SUM($C509:P509)</f>
        <v>28.123999999999999</v>
      </c>
      <c r="R509">
        <v>31</v>
      </c>
      <c r="S509" t="s">
        <v>652</v>
      </c>
      <c r="T509" t="s">
        <v>652</v>
      </c>
      <c r="U509" t="s">
        <v>3</v>
      </c>
      <c r="W509">
        <v>1</v>
      </c>
    </row>
    <row r="510" spans="2:23" outlineLevel="1" x14ac:dyDescent="0.3">
      <c r="B510" t="s">
        <v>999</v>
      </c>
      <c r="C510" t="s">
        <v>1239</v>
      </c>
      <c r="D510" s="68"/>
      <c r="E510" s="68"/>
      <c r="F510" s="68"/>
      <c r="G510" s="68"/>
      <c r="H510" s="68"/>
      <c r="I510" s="68">
        <v>56.27</v>
      </c>
      <c r="J510" s="129">
        <f t="shared" si="84"/>
        <v>57.395400000000002</v>
      </c>
      <c r="K510" s="129">
        <f t="shared" si="84"/>
        <v>57.395400000000002</v>
      </c>
      <c r="L510" s="129">
        <f t="shared" si="84"/>
        <v>57.395400000000002</v>
      </c>
      <c r="M510" s="129">
        <f t="shared" si="84"/>
        <v>57.395400000000002</v>
      </c>
      <c r="N510" s="129">
        <f t="shared" si="84"/>
        <v>57.395400000000002</v>
      </c>
      <c r="O510" s="129">
        <f t="shared" si="84"/>
        <v>57.395400000000002</v>
      </c>
      <c r="P510" s="68"/>
      <c r="Q510" s="67">
        <f>SUM($C510:P510)</f>
        <v>400.64240000000001</v>
      </c>
      <c r="R510">
        <v>31</v>
      </c>
      <c r="S510" t="s">
        <v>652</v>
      </c>
      <c r="T510" t="s">
        <v>652</v>
      </c>
      <c r="U510" t="s">
        <v>3</v>
      </c>
      <c r="W510">
        <v>1</v>
      </c>
    </row>
    <row r="511" spans="2:23" outlineLevel="1" x14ac:dyDescent="0.3">
      <c r="B511" t="s">
        <v>1000</v>
      </c>
      <c r="C511" t="s">
        <v>1240</v>
      </c>
      <c r="D511" s="68"/>
      <c r="E511" s="68"/>
      <c r="F511" s="68"/>
      <c r="G511" s="68"/>
      <c r="H511" s="68"/>
      <c r="I511" s="68">
        <v>2.7</v>
      </c>
      <c r="J511" s="129">
        <f t="shared" si="84"/>
        <v>2.7540000000000004</v>
      </c>
      <c r="K511" s="129">
        <f t="shared" si="84"/>
        <v>2.7540000000000004</v>
      </c>
      <c r="L511" s="129">
        <f t="shared" si="84"/>
        <v>2.7540000000000004</v>
      </c>
      <c r="M511" s="129">
        <f t="shared" si="84"/>
        <v>2.7540000000000004</v>
      </c>
      <c r="N511" s="129">
        <f t="shared" si="84"/>
        <v>2.7540000000000004</v>
      </c>
      <c r="O511" s="129">
        <f t="shared" si="84"/>
        <v>2.7540000000000004</v>
      </c>
      <c r="P511" s="68"/>
      <c r="Q511" s="67">
        <f>SUM($C511:P511)</f>
        <v>19.224000000000007</v>
      </c>
      <c r="R511">
        <v>31</v>
      </c>
      <c r="S511" t="s">
        <v>652</v>
      </c>
      <c r="T511" t="s">
        <v>652</v>
      </c>
      <c r="U511" t="s">
        <v>3</v>
      </c>
      <c r="W511">
        <v>1</v>
      </c>
    </row>
    <row r="512" spans="2:23" outlineLevel="1" x14ac:dyDescent="0.3">
      <c r="B512" t="s">
        <v>1241</v>
      </c>
      <c r="C512" t="s">
        <v>1242</v>
      </c>
      <c r="D512" s="68"/>
      <c r="E512" s="68"/>
      <c r="F512" s="68"/>
      <c r="G512" s="68"/>
      <c r="H512" s="68"/>
      <c r="I512" s="68">
        <v>51.16</v>
      </c>
      <c r="J512" s="129">
        <f t="shared" si="84"/>
        <v>52.183199999999999</v>
      </c>
      <c r="K512" s="129">
        <f t="shared" si="84"/>
        <v>52.183199999999999</v>
      </c>
      <c r="L512" s="129">
        <f t="shared" si="84"/>
        <v>52.183199999999999</v>
      </c>
      <c r="M512" s="129">
        <f t="shared" si="84"/>
        <v>52.183199999999999</v>
      </c>
      <c r="N512" s="129">
        <f t="shared" si="84"/>
        <v>52.183199999999999</v>
      </c>
      <c r="O512" s="129">
        <f t="shared" si="84"/>
        <v>52.183199999999999</v>
      </c>
      <c r="P512" s="68"/>
      <c r="Q512" s="67">
        <f>SUM($C512:P512)</f>
        <v>364.25919999999996</v>
      </c>
      <c r="R512">
        <v>31</v>
      </c>
      <c r="S512" t="s">
        <v>652</v>
      </c>
      <c r="T512" t="s">
        <v>652</v>
      </c>
      <c r="U512" t="s">
        <v>3</v>
      </c>
      <c r="W512">
        <v>1</v>
      </c>
    </row>
    <row r="513" spans="2:17" x14ac:dyDescent="0.3">
      <c r="B513" s="101" t="s">
        <v>1223</v>
      </c>
      <c r="C513" s="1" t="s">
        <v>1093</v>
      </c>
      <c r="D513" s="67">
        <f t="shared" ref="D513:Q513" si="85">SUM(D504:D512)</f>
        <v>0</v>
      </c>
      <c r="E513" s="67">
        <f t="shared" si="85"/>
        <v>0</v>
      </c>
      <c r="F513" s="67">
        <f t="shared" si="85"/>
        <v>0</v>
      </c>
      <c r="G513" s="67">
        <f t="shared" si="85"/>
        <v>0</v>
      </c>
      <c r="H513" s="67">
        <f t="shared" si="85"/>
        <v>0</v>
      </c>
      <c r="I513" s="67">
        <f t="shared" si="85"/>
        <v>1147.7900000000002</v>
      </c>
      <c r="J513" s="131">
        <f t="shared" si="84"/>
        <v>1170.7458000000001</v>
      </c>
      <c r="K513" s="131">
        <f t="shared" si="84"/>
        <v>1170.7458000000001</v>
      </c>
      <c r="L513" s="131">
        <f t="shared" si="84"/>
        <v>1170.7458000000001</v>
      </c>
      <c r="M513" s="131">
        <f t="shared" si="84"/>
        <v>1170.7458000000001</v>
      </c>
      <c r="N513" s="131">
        <f t="shared" si="84"/>
        <v>1170.7458000000001</v>
      </c>
      <c r="O513" s="131">
        <f t="shared" si="84"/>
        <v>1170.7458000000001</v>
      </c>
      <c r="P513" s="67">
        <f t="shared" si="85"/>
        <v>0</v>
      </c>
      <c r="Q513" s="67">
        <f t="shared" si="85"/>
        <v>8172.2648000000008</v>
      </c>
    </row>
  </sheetData>
  <pageMargins left="0.7" right="0.7" top="0.75" bottom="0.75" header="0.3" footer="0.3"/>
  <pageSetup fitToHeight="0" orientation="landscape" r:id="rId1"/>
  <drawing r:id="rId2"/>
  <legacyDrawing r:id="rId3"/>
  <tableParts count="30">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P36"/>
  <sheetViews>
    <sheetView showGridLines="0" workbookViewId="0">
      <pane ySplit="5" topLeftCell="A6" activePane="bottomLeft" state="frozen"/>
      <selection pane="bottomLeft" activeCell="G5" sqref="G5"/>
    </sheetView>
  </sheetViews>
  <sheetFormatPr defaultRowHeight="14.4" x14ac:dyDescent="0.3"/>
  <cols>
    <col min="1" max="1" width="1.109375" customWidth="1"/>
    <col min="2" max="2" width="11.6640625" style="3" bestFit="1" customWidth="1"/>
    <col min="3" max="3" width="32" bestFit="1" customWidth="1"/>
    <col min="4" max="4" width="8.6640625" bestFit="1" customWidth="1"/>
    <col min="5" max="5" width="29.109375" bestFit="1" customWidth="1"/>
    <col min="6" max="6" width="14.44140625" bestFit="1" customWidth="1"/>
    <col min="7" max="7" width="7.5546875" style="66" bestFit="1" customWidth="1"/>
    <col min="8" max="8" width="12.5546875" style="66" bestFit="1" customWidth="1"/>
    <col min="9" max="9" width="17.6640625" style="66" bestFit="1" customWidth="1"/>
    <col min="10" max="10" width="10" style="66" bestFit="1" customWidth="1"/>
    <col min="11" max="11" width="6" style="66" customWidth="1"/>
    <col min="12" max="13" width="10.44140625" bestFit="1" customWidth="1"/>
    <col min="14" max="14" width="11" bestFit="1" customWidth="1"/>
    <col min="15" max="15" width="12.33203125" hidden="1" customWidth="1"/>
    <col min="16" max="16" width="14.6640625" hidden="1" customWidth="1"/>
  </cols>
  <sheetData>
    <row r="1" spans="2:16" ht="15" customHeight="1" x14ac:dyDescent="0.3"/>
    <row r="2" spans="2:16" ht="15" customHeight="1" x14ac:dyDescent="0.3"/>
    <row r="3" spans="2:16" ht="15" customHeight="1" x14ac:dyDescent="0.3"/>
    <row r="4" spans="2:16" ht="15" customHeight="1" x14ac:dyDescent="0.3"/>
    <row r="5" spans="2:16" x14ac:dyDescent="0.3">
      <c r="B5" s="57" t="s">
        <v>7</v>
      </c>
      <c r="C5" s="1" t="s">
        <v>0</v>
      </c>
      <c r="D5" s="1" t="s">
        <v>430</v>
      </c>
      <c r="E5" s="1" t="s">
        <v>620</v>
      </c>
      <c r="F5" s="1" t="s">
        <v>637</v>
      </c>
      <c r="G5" s="65" t="s">
        <v>674</v>
      </c>
      <c r="H5" s="65" t="s">
        <v>623</v>
      </c>
      <c r="I5" s="65" t="s">
        <v>675</v>
      </c>
      <c r="J5" s="65" t="s">
        <v>676</v>
      </c>
      <c r="K5" s="65" t="s">
        <v>677</v>
      </c>
      <c r="L5" s="1" t="s">
        <v>28</v>
      </c>
      <c r="M5" s="1" t="s">
        <v>29</v>
      </c>
      <c r="N5" s="1" t="s">
        <v>638</v>
      </c>
      <c r="O5" s="1" t="s">
        <v>678</v>
      </c>
      <c r="P5" s="1" t="s">
        <v>679</v>
      </c>
    </row>
    <row r="6" spans="2:16" x14ac:dyDescent="0.3">
      <c r="B6" s="3">
        <v>1</v>
      </c>
      <c r="C6" t="s">
        <v>442</v>
      </c>
      <c r="D6" t="s">
        <v>444</v>
      </c>
      <c r="E6" t="s">
        <v>640</v>
      </c>
      <c r="F6" t="s">
        <v>646</v>
      </c>
      <c r="G6" s="66" t="s">
        <v>680</v>
      </c>
      <c r="H6" s="66">
        <v>21.6</v>
      </c>
      <c r="I6" s="66">
        <v>554.4</v>
      </c>
      <c r="J6" s="66">
        <v>5</v>
      </c>
      <c r="K6" s="66">
        <f t="shared" ref="K6:K35" si="0">IFERROR(ROUND((($I6 + $J6)/($O6 * $G6/5 )),2),0)</f>
        <v>0.6</v>
      </c>
      <c r="L6" t="s">
        <v>36</v>
      </c>
      <c r="N6" t="s">
        <v>647</v>
      </c>
      <c r="O6">
        <v>129</v>
      </c>
      <c r="P6">
        <v>1</v>
      </c>
    </row>
    <row r="7" spans="2:16" x14ac:dyDescent="0.3">
      <c r="B7" s="3">
        <v>2</v>
      </c>
      <c r="C7" t="s">
        <v>454</v>
      </c>
      <c r="D7" t="s">
        <v>444</v>
      </c>
      <c r="E7" t="s">
        <v>649</v>
      </c>
      <c r="F7" t="s">
        <v>646</v>
      </c>
      <c r="G7" s="66" t="s">
        <v>680</v>
      </c>
      <c r="H7" s="66">
        <v>36</v>
      </c>
      <c r="I7" s="66">
        <v>943.8</v>
      </c>
      <c r="J7" s="66">
        <v>0</v>
      </c>
      <c r="K7" s="66">
        <f t="shared" si="0"/>
        <v>1.02</v>
      </c>
      <c r="L7" t="s">
        <v>42</v>
      </c>
      <c r="N7" t="s">
        <v>647</v>
      </c>
      <c r="O7">
        <v>129</v>
      </c>
      <c r="P7">
        <v>1</v>
      </c>
    </row>
    <row r="8" spans="2:16" x14ac:dyDescent="0.3">
      <c r="B8" s="3">
        <v>3</v>
      </c>
      <c r="C8" t="s">
        <v>461</v>
      </c>
      <c r="D8" t="s">
        <v>444</v>
      </c>
      <c r="E8" t="s">
        <v>651</v>
      </c>
      <c r="F8" t="s">
        <v>652</v>
      </c>
      <c r="G8" s="66" t="s">
        <v>680</v>
      </c>
      <c r="H8" s="66">
        <v>20</v>
      </c>
      <c r="I8" s="66">
        <v>519</v>
      </c>
      <c r="J8" s="66">
        <v>5</v>
      </c>
      <c r="K8" s="66">
        <f t="shared" si="0"/>
        <v>0.56000000000000005</v>
      </c>
      <c r="L8" t="s">
        <v>47</v>
      </c>
      <c r="N8" t="s">
        <v>653</v>
      </c>
      <c r="O8">
        <v>129</v>
      </c>
      <c r="P8">
        <v>1</v>
      </c>
    </row>
    <row r="9" spans="2:16" x14ac:dyDescent="0.3">
      <c r="B9" s="3">
        <v>4</v>
      </c>
      <c r="C9" t="s">
        <v>468</v>
      </c>
      <c r="D9" t="s">
        <v>444</v>
      </c>
      <c r="E9" t="s">
        <v>651</v>
      </c>
      <c r="F9" t="s">
        <v>654</v>
      </c>
      <c r="G9" s="66" t="s">
        <v>680</v>
      </c>
      <c r="H9" s="66">
        <v>26</v>
      </c>
      <c r="I9" s="66">
        <v>662</v>
      </c>
      <c r="J9" s="66">
        <v>0</v>
      </c>
      <c r="K9" s="66">
        <f t="shared" si="0"/>
        <v>0.71</v>
      </c>
      <c r="L9" t="s">
        <v>52</v>
      </c>
      <c r="N9" t="s">
        <v>647</v>
      </c>
      <c r="O9">
        <v>129</v>
      </c>
      <c r="P9">
        <v>1</v>
      </c>
    </row>
    <row r="10" spans="2:16" x14ac:dyDescent="0.3">
      <c r="B10" s="3">
        <v>5</v>
      </c>
      <c r="C10" t="s">
        <v>476</v>
      </c>
      <c r="D10" t="s">
        <v>444</v>
      </c>
      <c r="E10" t="s">
        <v>655</v>
      </c>
      <c r="F10" t="s">
        <v>652</v>
      </c>
      <c r="G10" s="66" t="s">
        <v>680</v>
      </c>
      <c r="H10" s="66">
        <v>21.6</v>
      </c>
      <c r="I10" s="66">
        <v>561.6</v>
      </c>
      <c r="J10" s="66">
        <v>7</v>
      </c>
      <c r="K10" s="66">
        <f t="shared" si="0"/>
        <v>0.61</v>
      </c>
      <c r="L10" t="s">
        <v>36</v>
      </c>
      <c r="N10" t="s">
        <v>657</v>
      </c>
      <c r="O10">
        <v>129</v>
      </c>
      <c r="P10">
        <v>1</v>
      </c>
    </row>
    <row r="11" spans="2:16" x14ac:dyDescent="0.3">
      <c r="B11" s="3">
        <v>6</v>
      </c>
      <c r="C11" t="s">
        <v>483</v>
      </c>
      <c r="D11" t="s">
        <v>485</v>
      </c>
      <c r="E11" t="s">
        <v>655</v>
      </c>
      <c r="F11" t="s">
        <v>652</v>
      </c>
      <c r="G11" s="66" t="s">
        <v>680</v>
      </c>
      <c r="H11" s="66">
        <v>36</v>
      </c>
      <c r="I11" s="66">
        <v>928.8</v>
      </c>
      <c r="J11" s="66">
        <v>0</v>
      </c>
      <c r="K11" s="66">
        <f t="shared" si="0"/>
        <v>1</v>
      </c>
      <c r="L11" t="s">
        <v>61</v>
      </c>
      <c r="N11" t="s">
        <v>653</v>
      </c>
      <c r="O11">
        <v>129</v>
      </c>
      <c r="P11">
        <v>1</v>
      </c>
    </row>
    <row r="12" spans="2:16" x14ac:dyDescent="0.3">
      <c r="B12" s="3">
        <v>7</v>
      </c>
      <c r="C12" t="s">
        <v>491</v>
      </c>
      <c r="D12" t="s">
        <v>485</v>
      </c>
      <c r="E12" t="s">
        <v>651</v>
      </c>
      <c r="F12" t="s">
        <v>652</v>
      </c>
      <c r="G12" s="66" t="s">
        <v>680</v>
      </c>
      <c r="H12" s="66">
        <v>21.6</v>
      </c>
      <c r="I12" s="66">
        <v>612</v>
      </c>
      <c r="J12" s="66">
        <v>0</v>
      </c>
      <c r="K12" s="66">
        <f t="shared" si="0"/>
        <v>0.66</v>
      </c>
      <c r="L12" t="s">
        <v>66</v>
      </c>
      <c r="N12" t="s">
        <v>657</v>
      </c>
      <c r="O12">
        <v>129</v>
      </c>
      <c r="P12">
        <v>1</v>
      </c>
    </row>
    <row r="13" spans="2:16" x14ac:dyDescent="0.3">
      <c r="B13" s="3">
        <v>8</v>
      </c>
      <c r="C13" t="s">
        <v>498</v>
      </c>
      <c r="D13" t="s">
        <v>485</v>
      </c>
      <c r="E13" t="s">
        <v>651</v>
      </c>
      <c r="F13" t="s">
        <v>654</v>
      </c>
      <c r="G13" s="66" t="s">
        <v>680</v>
      </c>
      <c r="H13" s="66">
        <v>18</v>
      </c>
      <c r="I13" s="66">
        <v>484.4</v>
      </c>
      <c r="J13" s="66">
        <v>13</v>
      </c>
      <c r="K13" s="66">
        <f t="shared" si="0"/>
        <v>0.54</v>
      </c>
      <c r="L13" t="s">
        <v>71</v>
      </c>
      <c r="N13" t="s">
        <v>657</v>
      </c>
      <c r="O13">
        <v>129</v>
      </c>
      <c r="P13">
        <v>1</v>
      </c>
    </row>
    <row r="14" spans="2:16" x14ac:dyDescent="0.3">
      <c r="B14" s="3">
        <v>9</v>
      </c>
      <c r="C14" t="s">
        <v>505</v>
      </c>
      <c r="D14" t="s">
        <v>485</v>
      </c>
      <c r="E14" t="s">
        <v>655</v>
      </c>
      <c r="F14" t="s">
        <v>654</v>
      </c>
      <c r="G14" s="66" t="s">
        <v>680</v>
      </c>
      <c r="H14" s="66">
        <v>0</v>
      </c>
      <c r="I14" s="66">
        <v>131.05000000000001</v>
      </c>
      <c r="J14" s="66">
        <v>0</v>
      </c>
      <c r="K14" s="66">
        <f t="shared" si="0"/>
        <v>0.14000000000000001</v>
      </c>
      <c r="L14" t="s">
        <v>76</v>
      </c>
      <c r="M14" t="s">
        <v>77</v>
      </c>
      <c r="N14" t="s">
        <v>657</v>
      </c>
      <c r="O14">
        <v>129</v>
      </c>
      <c r="P14">
        <v>1</v>
      </c>
    </row>
    <row r="15" spans="2:16" x14ac:dyDescent="0.3">
      <c r="B15" s="3">
        <v>10</v>
      </c>
      <c r="C15" t="s">
        <v>513</v>
      </c>
      <c r="D15" t="s">
        <v>485</v>
      </c>
      <c r="E15" t="s">
        <v>658</v>
      </c>
      <c r="F15" t="s">
        <v>646</v>
      </c>
      <c r="G15" s="66" t="s">
        <v>680</v>
      </c>
      <c r="H15" s="66">
        <v>0</v>
      </c>
      <c r="I15" s="66">
        <v>243</v>
      </c>
      <c r="J15" s="66">
        <v>0</v>
      </c>
      <c r="K15" s="66">
        <f t="shared" si="0"/>
        <v>0.26</v>
      </c>
      <c r="L15" t="s">
        <v>82</v>
      </c>
      <c r="N15" t="s">
        <v>653</v>
      </c>
      <c r="O15">
        <v>129</v>
      </c>
      <c r="P15">
        <v>1</v>
      </c>
    </row>
    <row r="16" spans="2:16" x14ac:dyDescent="0.3">
      <c r="B16" s="3">
        <v>11</v>
      </c>
      <c r="C16" t="s">
        <v>521</v>
      </c>
      <c r="D16" t="s">
        <v>485</v>
      </c>
      <c r="E16" t="s">
        <v>655</v>
      </c>
      <c r="F16" t="s">
        <v>659</v>
      </c>
      <c r="G16" s="66" t="s">
        <v>680</v>
      </c>
      <c r="H16" s="66">
        <v>36</v>
      </c>
      <c r="I16" s="66">
        <v>953.8</v>
      </c>
      <c r="J16" s="66">
        <v>0</v>
      </c>
      <c r="K16" s="66">
        <f t="shared" si="0"/>
        <v>1.03</v>
      </c>
      <c r="L16" t="s">
        <v>82</v>
      </c>
      <c r="N16" t="s">
        <v>653</v>
      </c>
      <c r="O16">
        <v>129</v>
      </c>
      <c r="P16">
        <v>1</v>
      </c>
    </row>
    <row r="17" spans="2:16" x14ac:dyDescent="0.3">
      <c r="B17" s="3">
        <v>13</v>
      </c>
      <c r="C17" t="s">
        <v>528</v>
      </c>
      <c r="D17" t="s">
        <v>444</v>
      </c>
      <c r="E17" t="s">
        <v>655</v>
      </c>
      <c r="F17" t="s">
        <v>654</v>
      </c>
      <c r="G17" s="66" t="s">
        <v>680</v>
      </c>
      <c r="H17" s="66">
        <v>24</v>
      </c>
      <c r="I17" s="66">
        <v>510.4</v>
      </c>
      <c r="J17" s="66">
        <v>0</v>
      </c>
      <c r="K17" s="66">
        <f t="shared" si="0"/>
        <v>0.55000000000000004</v>
      </c>
      <c r="L17" t="s">
        <v>91</v>
      </c>
      <c r="N17" t="s">
        <v>653</v>
      </c>
      <c r="O17">
        <v>129</v>
      </c>
      <c r="P17">
        <v>1</v>
      </c>
    </row>
    <row r="18" spans="2:16" x14ac:dyDescent="0.3">
      <c r="B18" s="3">
        <v>14</v>
      </c>
      <c r="C18" t="s">
        <v>533</v>
      </c>
      <c r="D18" t="s">
        <v>485</v>
      </c>
      <c r="E18" t="s">
        <v>640</v>
      </c>
      <c r="F18" t="s">
        <v>654</v>
      </c>
      <c r="G18" s="66" t="s">
        <v>680</v>
      </c>
      <c r="H18" s="66">
        <v>36</v>
      </c>
      <c r="I18" s="66">
        <v>619.20000000000005</v>
      </c>
      <c r="J18" s="66">
        <v>0</v>
      </c>
      <c r="K18" s="66">
        <f t="shared" si="0"/>
        <v>0.67</v>
      </c>
      <c r="L18" t="s">
        <v>96</v>
      </c>
      <c r="M18" t="s">
        <v>77</v>
      </c>
      <c r="N18" t="s">
        <v>653</v>
      </c>
      <c r="O18">
        <v>129</v>
      </c>
      <c r="P18">
        <v>1</v>
      </c>
    </row>
    <row r="19" spans="2:16" x14ac:dyDescent="0.3">
      <c r="B19" s="3">
        <v>15</v>
      </c>
      <c r="C19" t="s">
        <v>538</v>
      </c>
      <c r="D19" t="s">
        <v>444</v>
      </c>
      <c r="E19" t="s">
        <v>640</v>
      </c>
      <c r="F19" t="s">
        <v>646</v>
      </c>
      <c r="G19" s="66" t="s">
        <v>680</v>
      </c>
      <c r="H19" s="66">
        <v>15</v>
      </c>
      <c r="I19" s="66">
        <v>294</v>
      </c>
      <c r="J19" s="66">
        <v>0</v>
      </c>
      <c r="K19" s="66">
        <f t="shared" si="0"/>
        <v>0.32</v>
      </c>
      <c r="L19" t="s">
        <v>101</v>
      </c>
      <c r="N19" t="s">
        <v>653</v>
      </c>
      <c r="O19">
        <v>129</v>
      </c>
      <c r="P19">
        <v>1</v>
      </c>
    </row>
    <row r="20" spans="2:16" x14ac:dyDescent="0.3">
      <c r="B20" s="3">
        <v>16</v>
      </c>
      <c r="C20" t="s">
        <v>543</v>
      </c>
      <c r="D20" t="s">
        <v>485</v>
      </c>
      <c r="E20" t="s">
        <v>663</v>
      </c>
      <c r="F20" t="s">
        <v>654</v>
      </c>
      <c r="G20" s="66" t="s">
        <v>680</v>
      </c>
      <c r="H20" s="66">
        <v>36</v>
      </c>
      <c r="I20" s="66">
        <v>641.6</v>
      </c>
      <c r="J20" s="66">
        <v>4</v>
      </c>
      <c r="K20" s="66">
        <f t="shared" si="0"/>
        <v>0.7</v>
      </c>
      <c r="L20" t="s">
        <v>107</v>
      </c>
      <c r="N20" t="s">
        <v>653</v>
      </c>
      <c r="O20">
        <v>129</v>
      </c>
      <c r="P20">
        <v>1</v>
      </c>
    </row>
    <row r="21" spans="2:16" x14ac:dyDescent="0.3">
      <c r="B21" s="3">
        <v>17</v>
      </c>
      <c r="C21" t="s">
        <v>548</v>
      </c>
      <c r="D21" t="s">
        <v>485</v>
      </c>
      <c r="E21" t="s">
        <v>664</v>
      </c>
      <c r="F21" t="s">
        <v>666</v>
      </c>
      <c r="G21" s="66" t="s">
        <v>680</v>
      </c>
      <c r="H21" s="66">
        <v>0</v>
      </c>
      <c r="I21" s="66">
        <v>79</v>
      </c>
      <c r="J21" s="66">
        <v>0</v>
      </c>
      <c r="K21" s="66">
        <f t="shared" si="0"/>
        <v>0.09</v>
      </c>
      <c r="L21" t="s">
        <v>107</v>
      </c>
      <c r="N21" t="s">
        <v>653</v>
      </c>
      <c r="O21">
        <v>129</v>
      </c>
      <c r="P21">
        <v>1</v>
      </c>
    </row>
    <row r="22" spans="2:16" x14ac:dyDescent="0.3">
      <c r="B22" s="3">
        <v>18</v>
      </c>
      <c r="C22" t="s">
        <v>552</v>
      </c>
      <c r="D22" t="s">
        <v>444</v>
      </c>
      <c r="E22" t="s">
        <v>667</v>
      </c>
      <c r="F22" t="s">
        <v>646</v>
      </c>
      <c r="G22" s="66" t="s">
        <v>680</v>
      </c>
      <c r="H22" s="66">
        <v>36</v>
      </c>
      <c r="I22" s="66">
        <v>648.6</v>
      </c>
      <c r="J22" s="66">
        <v>15</v>
      </c>
      <c r="K22" s="66">
        <f t="shared" si="0"/>
        <v>0.71</v>
      </c>
      <c r="L22" t="s">
        <v>107</v>
      </c>
      <c r="N22" t="s">
        <v>657</v>
      </c>
      <c r="O22">
        <v>129</v>
      </c>
      <c r="P22">
        <v>1</v>
      </c>
    </row>
    <row r="23" spans="2:16" x14ac:dyDescent="0.3">
      <c r="B23" s="3">
        <v>19</v>
      </c>
      <c r="C23" t="s">
        <v>557</v>
      </c>
      <c r="D23" t="s">
        <v>444</v>
      </c>
      <c r="E23" t="s">
        <v>663</v>
      </c>
      <c r="F23" t="s">
        <v>666</v>
      </c>
      <c r="G23" s="66" t="s">
        <v>680</v>
      </c>
      <c r="H23" s="66">
        <v>18</v>
      </c>
      <c r="I23" s="66">
        <v>234</v>
      </c>
      <c r="J23" s="66">
        <v>20</v>
      </c>
      <c r="K23" s="66">
        <f t="shared" si="0"/>
        <v>0.27</v>
      </c>
      <c r="L23" t="s">
        <v>121</v>
      </c>
      <c r="N23" t="s">
        <v>653</v>
      </c>
      <c r="O23">
        <v>129</v>
      </c>
      <c r="P23">
        <v>1</v>
      </c>
    </row>
    <row r="24" spans="2:16" x14ac:dyDescent="0.3">
      <c r="B24" s="3">
        <v>20</v>
      </c>
      <c r="C24" t="s">
        <v>561</v>
      </c>
      <c r="D24" t="s">
        <v>485</v>
      </c>
      <c r="E24" t="s">
        <v>651</v>
      </c>
      <c r="F24" t="s">
        <v>646</v>
      </c>
      <c r="G24" s="66" t="s">
        <v>680</v>
      </c>
      <c r="H24" s="66">
        <v>28.8</v>
      </c>
      <c r="I24" s="66">
        <v>316.8</v>
      </c>
      <c r="J24" s="66">
        <v>0</v>
      </c>
      <c r="K24" s="66">
        <f t="shared" si="0"/>
        <v>0.34</v>
      </c>
      <c r="L24" t="s">
        <v>126</v>
      </c>
      <c r="N24" t="s">
        <v>653</v>
      </c>
      <c r="O24">
        <v>129</v>
      </c>
      <c r="P24">
        <v>1</v>
      </c>
    </row>
    <row r="25" spans="2:16" x14ac:dyDescent="0.3">
      <c r="B25" s="3">
        <v>21</v>
      </c>
      <c r="C25" t="s">
        <v>566</v>
      </c>
      <c r="D25" t="s">
        <v>485</v>
      </c>
      <c r="E25" t="s">
        <v>655</v>
      </c>
      <c r="F25" t="s">
        <v>659</v>
      </c>
      <c r="G25" s="66" t="s">
        <v>680</v>
      </c>
      <c r="H25" s="66">
        <v>20</v>
      </c>
      <c r="I25" s="66">
        <v>210</v>
      </c>
      <c r="J25" s="66">
        <v>0</v>
      </c>
      <c r="K25" s="66">
        <f t="shared" si="0"/>
        <v>0.23</v>
      </c>
      <c r="L25" t="s">
        <v>131</v>
      </c>
      <c r="N25" t="s">
        <v>657</v>
      </c>
      <c r="O25">
        <v>129</v>
      </c>
      <c r="P25">
        <v>1</v>
      </c>
    </row>
    <row r="26" spans="2:16" x14ac:dyDescent="0.3">
      <c r="B26" s="3">
        <v>22</v>
      </c>
      <c r="C26" t="s">
        <v>571</v>
      </c>
      <c r="D26" t="s">
        <v>485</v>
      </c>
      <c r="E26" t="s">
        <v>663</v>
      </c>
      <c r="F26" t="s">
        <v>666</v>
      </c>
      <c r="G26" s="66" t="s">
        <v>680</v>
      </c>
      <c r="H26" s="66">
        <v>36</v>
      </c>
      <c r="I26" s="66">
        <v>309.60000000000002</v>
      </c>
      <c r="J26" s="66">
        <v>0</v>
      </c>
      <c r="K26" s="66">
        <f t="shared" si="0"/>
        <v>0.33</v>
      </c>
      <c r="L26" t="s">
        <v>137</v>
      </c>
      <c r="N26" t="s">
        <v>653</v>
      </c>
      <c r="O26">
        <v>129</v>
      </c>
      <c r="P26">
        <v>1</v>
      </c>
    </row>
    <row r="27" spans="2:16" x14ac:dyDescent="0.3">
      <c r="B27" s="3">
        <v>23</v>
      </c>
      <c r="C27" t="s">
        <v>576</v>
      </c>
      <c r="D27" t="s">
        <v>444</v>
      </c>
      <c r="E27" t="s">
        <v>664</v>
      </c>
      <c r="F27" t="s">
        <v>646</v>
      </c>
      <c r="G27" s="66" t="s">
        <v>680</v>
      </c>
      <c r="H27" s="66">
        <v>0</v>
      </c>
      <c r="I27" s="66">
        <v>115.54</v>
      </c>
      <c r="J27" s="66">
        <v>0</v>
      </c>
      <c r="K27" s="66">
        <f t="shared" si="0"/>
        <v>0.12</v>
      </c>
      <c r="L27" t="s">
        <v>137</v>
      </c>
      <c r="M27" t="s">
        <v>143</v>
      </c>
      <c r="N27" t="s">
        <v>653</v>
      </c>
      <c r="O27">
        <v>129</v>
      </c>
      <c r="P27">
        <v>1</v>
      </c>
    </row>
    <row r="28" spans="2:16" x14ac:dyDescent="0.3">
      <c r="B28" s="3">
        <v>24</v>
      </c>
      <c r="C28" t="s">
        <v>579</v>
      </c>
      <c r="D28" t="s">
        <v>485</v>
      </c>
      <c r="E28" t="s">
        <v>655</v>
      </c>
      <c r="F28" t="s">
        <v>652</v>
      </c>
      <c r="G28" s="66" t="s">
        <v>680</v>
      </c>
      <c r="H28" s="66">
        <v>25</v>
      </c>
      <c r="I28" s="66">
        <v>215</v>
      </c>
      <c r="J28" s="66">
        <v>0</v>
      </c>
      <c r="K28" s="66">
        <f t="shared" si="0"/>
        <v>0.23</v>
      </c>
      <c r="L28" t="s">
        <v>137</v>
      </c>
      <c r="N28" t="s">
        <v>653</v>
      </c>
      <c r="O28">
        <v>129</v>
      </c>
      <c r="P28">
        <v>1</v>
      </c>
    </row>
    <row r="29" spans="2:16" x14ac:dyDescent="0.3">
      <c r="B29" s="3">
        <v>25</v>
      </c>
      <c r="C29" t="s">
        <v>584</v>
      </c>
      <c r="D29" t="s">
        <v>485</v>
      </c>
      <c r="E29" t="s">
        <v>649</v>
      </c>
      <c r="G29" s="66" t="s">
        <v>680</v>
      </c>
      <c r="H29" s="66">
        <v>36</v>
      </c>
      <c r="I29" s="66">
        <v>468</v>
      </c>
      <c r="J29" s="66">
        <v>0</v>
      </c>
      <c r="K29" s="66">
        <f t="shared" si="0"/>
        <v>0.5</v>
      </c>
      <c r="L29" t="s">
        <v>121</v>
      </c>
      <c r="O29">
        <v>129</v>
      </c>
      <c r="P29">
        <v>1</v>
      </c>
    </row>
    <row r="30" spans="2:16" x14ac:dyDescent="0.3">
      <c r="B30" s="3">
        <v>26</v>
      </c>
      <c r="C30" t="s">
        <v>588</v>
      </c>
      <c r="D30" t="s">
        <v>444</v>
      </c>
      <c r="E30" t="s">
        <v>655</v>
      </c>
      <c r="F30" t="s">
        <v>654</v>
      </c>
      <c r="G30" s="66" t="s">
        <v>680</v>
      </c>
      <c r="H30" s="66">
        <v>36</v>
      </c>
      <c r="I30" s="66">
        <v>158.4</v>
      </c>
      <c r="J30" s="66">
        <v>0</v>
      </c>
      <c r="K30" s="66">
        <f t="shared" si="0"/>
        <v>0.17</v>
      </c>
      <c r="L30" t="s">
        <v>156</v>
      </c>
      <c r="N30" t="s">
        <v>653</v>
      </c>
      <c r="O30">
        <v>129</v>
      </c>
      <c r="P30">
        <v>1</v>
      </c>
    </row>
    <row r="31" spans="2:16" x14ac:dyDescent="0.3">
      <c r="B31" s="3">
        <v>27</v>
      </c>
      <c r="C31" t="s">
        <v>592</v>
      </c>
      <c r="D31" t="s">
        <v>485</v>
      </c>
      <c r="E31" t="s">
        <v>658</v>
      </c>
      <c r="F31" t="s">
        <v>646</v>
      </c>
      <c r="G31" s="66" t="s">
        <v>680</v>
      </c>
      <c r="H31" s="66">
        <v>8</v>
      </c>
      <c r="I31" s="66">
        <v>20</v>
      </c>
      <c r="J31" s="66">
        <v>0</v>
      </c>
      <c r="K31" s="66">
        <f t="shared" si="0"/>
        <v>0.02</v>
      </c>
      <c r="L31" t="s">
        <v>162</v>
      </c>
      <c r="N31" t="s">
        <v>657</v>
      </c>
      <c r="O31">
        <v>129</v>
      </c>
      <c r="P31">
        <v>1</v>
      </c>
    </row>
    <row r="32" spans="2:16" x14ac:dyDescent="0.3">
      <c r="B32" s="3">
        <v>28</v>
      </c>
      <c r="C32" t="s">
        <v>596</v>
      </c>
      <c r="D32" t="s">
        <v>444</v>
      </c>
      <c r="E32" t="s">
        <v>640</v>
      </c>
      <c r="F32" t="s">
        <v>666</v>
      </c>
      <c r="G32" s="66" t="s">
        <v>680</v>
      </c>
      <c r="H32" s="66">
        <v>16</v>
      </c>
      <c r="I32" s="66">
        <v>68</v>
      </c>
      <c r="J32" s="66">
        <v>0</v>
      </c>
      <c r="K32" s="66">
        <f t="shared" si="0"/>
        <v>7.0000000000000007E-2</v>
      </c>
      <c r="L32" t="s">
        <v>156</v>
      </c>
      <c r="N32" t="s">
        <v>647</v>
      </c>
      <c r="O32">
        <v>129</v>
      </c>
      <c r="P32">
        <v>1</v>
      </c>
    </row>
    <row r="33" spans="2:16" x14ac:dyDescent="0.3">
      <c r="B33" s="3">
        <v>29</v>
      </c>
      <c r="C33" t="s">
        <v>599</v>
      </c>
      <c r="D33" t="s">
        <v>444</v>
      </c>
      <c r="E33" t="s">
        <v>640</v>
      </c>
      <c r="F33" t="s">
        <v>666</v>
      </c>
      <c r="G33" s="66" t="s">
        <v>680</v>
      </c>
      <c r="H33" s="66">
        <v>21.6</v>
      </c>
      <c r="I33" s="66">
        <v>100.8</v>
      </c>
      <c r="J33" s="66">
        <v>0</v>
      </c>
      <c r="K33" s="66">
        <f t="shared" si="0"/>
        <v>0.11</v>
      </c>
      <c r="L33" t="s">
        <v>156</v>
      </c>
      <c r="O33">
        <v>129</v>
      </c>
      <c r="P33">
        <v>1</v>
      </c>
    </row>
    <row r="34" spans="2:16" x14ac:dyDescent="0.3">
      <c r="B34" s="3">
        <v>30</v>
      </c>
      <c r="C34" t="s">
        <v>606</v>
      </c>
      <c r="D34" t="s">
        <v>444</v>
      </c>
      <c r="E34" t="s">
        <v>655</v>
      </c>
      <c r="F34" t="s">
        <v>652</v>
      </c>
      <c r="G34" s="66" t="s">
        <v>680</v>
      </c>
      <c r="H34" s="66">
        <v>36</v>
      </c>
      <c r="I34" s="66">
        <v>158.4</v>
      </c>
      <c r="J34" s="66">
        <v>0</v>
      </c>
      <c r="K34" s="66">
        <f t="shared" si="0"/>
        <v>0.17</v>
      </c>
      <c r="L34" t="s">
        <v>156</v>
      </c>
      <c r="O34">
        <v>129</v>
      </c>
      <c r="P34">
        <v>1</v>
      </c>
    </row>
    <row r="35" spans="2:16" x14ac:dyDescent="0.3">
      <c r="B35" s="3">
        <v>31</v>
      </c>
      <c r="C35" t="s">
        <v>611</v>
      </c>
      <c r="D35" t="s">
        <v>444</v>
      </c>
      <c r="E35" t="s">
        <v>651</v>
      </c>
      <c r="F35" t="s">
        <v>652</v>
      </c>
      <c r="G35" s="66" t="s">
        <v>680</v>
      </c>
      <c r="H35" s="66">
        <v>8</v>
      </c>
      <c r="I35" s="66">
        <v>32</v>
      </c>
      <c r="J35" s="66">
        <v>0</v>
      </c>
      <c r="K35" s="66">
        <f t="shared" si="0"/>
        <v>0.03</v>
      </c>
      <c r="L35" t="s">
        <v>156</v>
      </c>
      <c r="O35">
        <v>129</v>
      </c>
      <c r="P35">
        <v>1</v>
      </c>
    </row>
    <row r="36" spans="2:16" x14ac:dyDescent="0.3">
      <c r="B36" s="3" t="s">
        <v>218</v>
      </c>
      <c r="G36"/>
      <c r="H36"/>
      <c r="I36" s="66">
        <f>SUBTOTAL(109,FTE_Overzicht[Verl. uren contract])</f>
        <v>11793.189999999999</v>
      </c>
      <c r="J36" s="66">
        <f>SUBTOTAL(109,FTE_Overzicht[Extra uren])</f>
        <v>69</v>
      </c>
      <c r="K36" s="66">
        <f>SUBTOTAL(109,FTE_Overzicht[Fte])</f>
        <v>12.759999999999996</v>
      </c>
    </row>
  </sheetData>
  <pageMargins left="0.7" right="0.7" top="0.75" bottom="0.75" header="0.3" footer="0.3"/>
  <pageSetup fitToHeight="0"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F90"/>
  <sheetViews>
    <sheetView showGridLines="0" workbookViewId="0">
      <pane ySplit="5" topLeftCell="A6" activePane="bottomLeft" state="frozen"/>
      <selection pane="bottomLeft" activeCell="A6" sqref="A6"/>
    </sheetView>
  </sheetViews>
  <sheetFormatPr defaultRowHeight="14.4" outlineLevelRow="2" x14ac:dyDescent="0.3"/>
  <cols>
    <col min="1" max="1" width="1.109375" customWidth="1"/>
    <col min="2" max="2" width="13.5546875" style="3" customWidth="1"/>
    <col min="3" max="3" width="30.6640625" customWidth="1"/>
    <col min="4" max="4" width="18.6640625" style="3" customWidth="1"/>
    <col min="5" max="5" width="30.6640625" customWidth="1"/>
    <col min="6" max="6" width="18.6640625" style="66" customWidth="1"/>
    <col min="11" max="13" width="0" hidden="1" customWidth="1"/>
  </cols>
  <sheetData>
    <row r="1" spans="2:6" ht="15" customHeight="1" x14ac:dyDescent="0.3"/>
    <row r="2" spans="2:6" ht="15" customHeight="1" x14ac:dyDescent="0.3"/>
    <row r="3" spans="2:6" ht="15" customHeight="1" x14ac:dyDescent="0.3"/>
    <row r="4" spans="2:6" ht="15" customHeight="1" x14ac:dyDescent="0.3"/>
    <row r="5" spans="2:6" x14ac:dyDescent="0.3">
      <c r="B5" s="57" t="s">
        <v>681</v>
      </c>
      <c r="C5" s="1" t="s">
        <v>5</v>
      </c>
      <c r="D5" s="57" t="s">
        <v>7</v>
      </c>
      <c r="E5" s="1" t="s">
        <v>0</v>
      </c>
      <c r="F5" s="65" t="s">
        <v>682</v>
      </c>
    </row>
    <row r="6" spans="2:6" outlineLevel="2" x14ac:dyDescent="0.3">
      <c r="B6" s="3">
        <v>4090</v>
      </c>
      <c r="C6" t="s">
        <v>683</v>
      </c>
      <c r="D6" s="3">
        <v>1</v>
      </c>
      <c r="E6" t="s">
        <v>442</v>
      </c>
      <c r="F6" s="66">
        <v>5</v>
      </c>
    </row>
    <row r="7" spans="2:6" outlineLevel="2" x14ac:dyDescent="0.3">
      <c r="B7" s="3">
        <v>4090</v>
      </c>
      <c r="C7" t="s">
        <v>683</v>
      </c>
      <c r="D7" s="3">
        <v>3</v>
      </c>
      <c r="E7" t="s">
        <v>461</v>
      </c>
      <c r="F7" s="66">
        <v>5</v>
      </c>
    </row>
    <row r="8" spans="2:6" outlineLevel="2" x14ac:dyDescent="0.3">
      <c r="B8" s="3">
        <v>4090</v>
      </c>
      <c r="C8" t="s">
        <v>683</v>
      </c>
      <c r="D8" s="3">
        <v>5</v>
      </c>
      <c r="E8" t="s">
        <v>476</v>
      </c>
      <c r="F8" s="66">
        <v>7</v>
      </c>
    </row>
    <row r="9" spans="2:6" outlineLevel="2" x14ac:dyDescent="0.3">
      <c r="B9" s="3">
        <v>4090</v>
      </c>
      <c r="C9" t="s">
        <v>683</v>
      </c>
      <c r="D9" s="3">
        <v>8</v>
      </c>
      <c r="E9" t="s">
        <v>498</v>
      </c>
      <c r="F9" s="66">
        <v>13</v>
      </c>
    </row>
    <row r="10" spans="2:6" outlineLevel="2" x14ac:dyDescent="0.3">
      <c r="B10" s="3">
        <v>4090</v>
      </c>
      <c r="C10" t="s">
        <v>683</v>
      </c>
      <c r="D10" s="3">
        <v>16</v>
      </c>
      <c r="E10" t="s">
        <v>543</v>
      </c>
      <c r="F10" s="66">
        <v>4</v>
      </c>
    </row>
    <row r="11" spans="2:6" outlineLevel="2" x14ac:dyDescent="0.3">
      <c r="B11" s="3">
        <v>4090</v>
      </c>
      <c r="C11" t="s">
        <v>683</v>
      </c>
      <c r="D11" s="3">
        <v>19</v>
      </c>
      <c r="E11" t="s">
        <v>557</v>
      </c>
      <c r="F11" s="66">
        <v>20</v>
      </c>
    </row>
    <row r="12" spans="2:6" outlineLevel="1" x14ac:dyDescent="0.3">
      <c r="C12" s="1" t="s">
        <v>689</v>
      </c>
      <c r="F12" s="66">
        <f>SUBTOTAL(9,F6:F11)</f>
        <v>54</v>
      </c>
    </row>
    <row r="13" spans="2:6" outlineLevel="2" x14ac:dyDescent="0.3">
      <c r="B13" s="3">
        <v>1000</v>
      </c>
      <c r="C13" t="s">
        <v>684</v>
      </c>
      <c r="D13" s="3">
        <v>9</v>
      </c>
      <c r="E13" t="s">
        <v>505</v>
      </c>
      <c r="F13" s="66">
        <v>126</v>
      </c>
    </row>
    <row r="14" spans="2:6" outlineLevel="2" x14ac:dyDescent="0.3">
      <c r="B14" s="3">
        <v>1000</v>
      </c>
      <c r="C14" t="s">
        <v>684</v>
      </c>
      <c r="D14" s="3">
        <v>10</v>
      </c>
      <c r="E14" t="s">
        <v>513</v>
      </c>
      <c r="F14" s="66">
        <v>243</v>
      </c>
    </row>
    <row r="15" spans="2:6" outlineLevel="2" x14ac:dyDescent="0.3">
      <c r="B15" s="3">
        <v>1000</v>
      </c>
      <c r="C15" t="s">
        <v>684</v>
      </c>
      <c r="D15" s="3">
        <v>17</v>
      </c>
      <c r="E15" t="s">
        <v>548</v>
      </c>
      <c r="F15" s="66">
        <v>79</v>
      </c>
    </row>
    <row r="16" spans="2:6" outlineLevel="2" x14ac:dyDescent="0.3">
      <c r="B16" s="3">
        <v>1000</v>
      </c>
      <c r="C16" t="s">
        <v>684</v>
      </c>
      <c r="D16" s="3">
        <v>23</v>
      </c>
      <c r="E16" t="s">
        <v>576</v>
      </c>
      <c r="F16" s="66">
        <v>107</v>
      </c>
    </row>
    <row r="17" spans="2:6" outlineLevel="1" x14ac:dyDescent="0.3">
      <c r="C17" s="1" t="s">
        <v>690</v>
      </c>
      <c r="F17" s="66">
        <f>SUBTOTAL(9,F13:F16)</f>
        <v>555</v>
      </c>
    </row>
    <row r="18" spans="2:6" outlineLevel="2" x14ac:dyDescent="0.3">
      <c r="B18" s="3">
        <v>4558</v>
      </c>
      <c r="C18" t="s">
        <v>685</v>
      </c>
      <c r="D18" s="3">
        <v>8</v>
      </c>
      <c r="E18" t="s">
        <v>498</v>
      </c>
      <c r="F18" s="66">
        <v>35</v>
      </c>
    </row>
    <row r="19" spans="2:6" outlineLevel="1" x14ac:dyDescent="0.3">
      <c r="C19" s="1" t="s">
        <v>691</v>
      </c>
      <c r="F19" s="66">
        <f>SUBTOTAL(9,F18:F18)</f>
        <v>35</v>
      </c>
    </row>
    <row r="20" spans="2:6" outlineLevel="2" x14ac:dyDescent="0.3">
      <c r="B20" s="3">
        <v>4050</v>
      </c>
      <c r="C20" t="s">
        <v>686</v>
      </c>
      <c r="D20" s="3">
        <v>2</v>
      </c>
      <c r="E20" t="s">
        <v>454</v>
      </c>
      <c r="F20" s="66">
        <v>15</v>
      </c>
    </row>
    <row r="21" spans="2:6" outlineLevel="2" x14ac:dyDescent="0.3">
      <c r="B21" s="3">
        <v>4050</v>
      </c>
      <c r="C21" t="s">
        <v>686</v>
      </c>
      <c r="D21" s="3">
        <v>3</v>
      </c>
      <c r="E21" t="s">
        <v>461</v>
      </c>
      <c r="F21" s="66">
        <v>3</v>
      </c>
    </row>
    <row r="22" spans="2:6" outlineLevel="2" x14ac:dyDescent="0.3">
      <c r="B22" s="3">
        <v>4050</v>
      </c>
      <c r="C22" t="s">
        <v>686</v>
      </c>
      <c r="D22" s="3">
        <v>8</v>
      </c>
      <c r="E22" t="s">
        <v>498</v>
      </c>
      <c r="F22" s="66">
        <v>20</v>
      </c>
    </row>
    <row r="23" spans="2:6" outlineLevel="2" x14ac:dyDescent="0.3">
      <c r="B23" s="3">
        <v>4050</v>
      </c>
      <c r="C23" t="s">
        <v>686</v>
      </c>
      <c r="D23" s="3">
        <v>9</v>
      </c>
      <c r="E23" t="s">
        <v>505</v>
      </c>
      <c r="F23" s="66">
        <v>5.05</v>
      </c>
    </row>
    <row r="24" spans="2:6" outlineLevel="2" x14ac:dyDescent="0.3">
      <c r="B24" s="3">
        <v>4050</v>
      </c>
      <c r="C24" t="s">
        <v>686</v>
      </c>
      <c r="D24" s="3">
        <v>11</v>
      </c>
      <c r="E24" t="s">
        <v>521</v>
      </c>
      <c r="F24" s="66">
        <v>25</v>
      </c>
    </row>
    <row r="25" spans="2:6" outlineLevel="2" x14ac:dyDescent="0.3">
      <c r="B25" s="3">
        <v>4050</v>
      </c>
      <c r="C25" t="s">
        <v>686</v>
      </c>
      <c r="D25" s="3">
        <v>16</v>
      </c>
      <c r="E25" t="s">
        <v>543</v>
      </c>
      <c r="F25" s="66">
        <v>8</v>
      </c>
    </row>
    <row r="26" spans="2:6" outlineLevel="2" x14ac:dyDescent="0.3">
      <c r="B26" s="3">
        <v>4050</v>
      </c>
      <c r="C26" t="s">
        <v>686</v>
      </c>
      <c r="D26" s="3">
        <v>23</v>
      </c>
      <c r="E26" t="s">
        <v>576</v>
      </c>
      <c r="F26" s="66">
        <v>8.5399999999999991</v>
      </c>
    </row>
    <row r="27" spans="2:6" outlineLevel="1" x14ac:dyDescent="0.3">
      <c r="C27" s="1" t="s">
        <v>692</v>
      </c>
      <c r="F27" s="66">
        <f>SUBTOTAL(9,F20:F26)</f>
        <v>84.59</v>
      </c>
    </row>
    <row r="28" spans="2:6" outlineLevel="2" x14ac:dyDescent="0.3">
      <c r="B28" s="3">
        <v>20022</v>
      </c>
      <c r="C28" t="s">
        <v>687</v>
      </c>
      <c r="D28" s="3">
        <v>1</v>
      </c>
      <c r="E28" t="s">
        <v>442</v>
      </c>
      <c r="F28" s="66">
        <v>559.4</v>
      </c>
    </row>
    <row r="29" spans="2:6" outlineLevel="2" x14ac:dyDescent="0.3">
      <c r="B29" s="3">
        <v>20022</v>
      </c>
      <c r="C29" t="s">
        <v>687</v>
      </c>
      <c r="D29" s="3">
        <v>2</v>
      </c>
      <c r="E29" t="s">
        <v>454</v>
      </c>
      <c r="F29" s="66">
        <v>943.8</v>
      </c>
    </row>
    <row r="30" spans="2:6" outlineLevel="2" x14ac:dyDescent="0.3">
      <c r="B30" s="3">
        <v>20022</v>
      </c>
      <c r="C30" t="s">
        <v>687</v>
      </c>
      <c r="D30" s="3">
        <v>3</v>
      </c>
      <c r="E30" t="s">
        <v>461</v>
      </c>
      <c r="F30" s="66">
        <v>524</v>
      </c>
    </row>
    <row r="31" spans="2:6" outlineLevel="2" x14ac:dyDescent="0.3">
      <c r="B31" s="3">
        <v>20022</v>
      </c>
      <c r="C31" t="s">
        <v>687</v>
      </c>
      <c r="D31" s="3">
        <v>4</v>
      </c>
      <c r="E31" t="s">
        <v>468</v>
      </c>
      <c r="F31" s="66">
        <v>662</v>
      </c>
    </row>
    <row r="32" spans="2:6" outlineLevel="2" x14ac:dyDescent="0.3">
      <c r="B32" s="3">
        <v>20022</v>
      </c>
      <c r="C32" t="s">
        <v>687</v>
      </c>
      <c r="D32" s="3">
        <v>5</v>
      </c>
      <c r="E32" t="s">
        <v>476</v>
      </c>
      <c r="F32" s="66">
        <v>568.6</v>
      </c>
    </row>
    <row r="33" spans="2:6" outlineLevel="2" x14ac:dyDescent="0.3">
      <c r="B33" s="3">
        <v>20022</v>
      </c>
      <c r="C33" t="s">
        <v>687</v>
      </c>
      <c r="D33" s="3">
        <v>6</v>
      </c>
      <c r="E33" t="s">
        <v>483</v>
      </c>
      <c r="F33" s="66">
        <v>928.8</v>
      </c>
    </row>
    <row r="34" spans="2:6" outlineLevel="2" x14ac:dyDescent="0.3">
      <c r="B34" s="3">
        <v>20022</v>
      </c>
      <c r="C34" t="s">
        <v>687</v>
      </c>
      <c r="D34" s="3">
        <v>7</v>
      </c>
      <c r="E34" t="s">
        <v>491</v>
      </c>
      <c r="F34" s="66">
        <v>612</v>
      </c>
    </row>
    <row r="35" spans="2:6" outlineLevel="2" x14ac:dyDescent="0.3">
      <c r="B35" s="3">
        <v>20022</v>
      </c>
      <c r="C35" t="s">
        <v>687</v>
      </c>
      <c r="D35" s="3">
        <v>8</v>
      </c>
      <c r="E35" t="s">
        <v>498</v>
      </c>
      <c r="F35" s="66">
        <v>497.4</v>
      </c>
    </row>
    <row r="36" spans="2:6" outlineLevel="2" x14ac:dyDescent="0.3">
      <c r="B36" s="3">
        <v>20022</v>
      </c>
      <c r="C36" t="s">
        <v>687</v>
      </c>
      <c r="D36" s="3">
        <v>9</v>
      </c>
      <c r="E36" t="s">
        <v>505</v>
      </c>
      <c r="F36" s="66">
        <v>131.05000000000001</v>
      </c>
    </row>
    <row r="37" spans="2:6" outlineLevel="2" x14ac:dyDescent="0.3">
      <c r="B37" s="3">
        <v>20022</v>
      </c>
      <c r="C37" t="s">
        <v>687</v>
      </c>
      <c r="D37" s="3">
        <v>10</v>
      </c>
      <c r="E37" t="s">
        <v>513</v>
      </c>
      <c r="F37" s="66">
        <v>243</v>
      </c>
    </row>
    <row r="38" spans="2:6" outlineLevel="2" x14ac:dyDescent="0.3">
      <c r="B38" s="3">
        <v>20022</v>
      </c>
      <c r="C38" t="s">
        <v>687</v>
      </c>
      <c r="D38" s="3">
        <v>11</v>
      </c>
      <c r="E38" t="s">
        <v>521</v>
      </c>
      <c r="F38" s="66">
        <v>953.8</v>
      </c>
    </row>
    <row r="39" spans="2:6" outlineLevel="2" x14ac:dyDescent="0.3">
      <c r="B39" s="3">
        <v>20022</v>
      </c>
      <c r="C39" t="s">
        <v>687</v>
      </c>
      <c r="D39" s="3">
        <v>13</v>
      </c>
      <c r="E39" t="s">
        <v>528</v>
      </c>
      <c r="F39" s="66">
        <v>510.4</v>
      </c>
    </row>
    <row r="40" spans="2:6" outlineLevel="2" x14ac:dyDescent="0.3">
      <c r="B40" s="3">
        <v>20022</v>
      </c>
      <c r="C40" t="s">
        <v>687</v>
      </c>
      <c r="D40" s="3">
        <v>14</v>
      </c>
      <c r="E40" t="s">
        <v>533</v>
      </c>
      <c r="F40" s="66">
        <v>619.20000000000005</v>
      </c>
    </row>
    <row r="41" spans="2:6" outlineLevel="2" x14ac:dyDescent="0.3">
      <c r="B41" s="3">
        <v>20022</v>
      </c>
      <c r="C41" t="s">
        <v>687</v>
      </c>
      <c r="D41" s="3">
        <v>15</v>
      </c>
      <c r="E41" t="s">
        <v>538</v>
      </c>
      <c r="F41" s="66">
        <v>294</v>
      </c>
    </row>
    <row r="42" spans="2:6" outlineLevel="2" x14ac:dyDescent="0.3">
      <c r="B42" s="3">
        <v>20022</v>
      </c>
      <c r="C42" t="s">
        <v>687</v>
      </c>
      <c r="D42" s="3">
        <v>16</v>
      </c>
      <c r="E42" t="s">
        <v>543</v>
      </c>
      <c r="F42" s="66">
        <v>645.6</v>
      </c>
    </row>
    <row r="43" spans="2:6" outlineLevel="2" x14ac:dyDescent="0.3">
      <c r="B43" s="3">
        <v>20022</v>
      </c>
      <c r="C43" t="s">
        <v>687</v>
      </c>
      <c r="D43" s="3">
        <v>17</v>
      </c>
      <c r="E43" t="s">
        <v>548</v>
      </c>
      <c r="F43" s="66">
        <v>79</v>
      </c>
    </row>
    <row r="44" spans="2:6" outlineLevel="2" x14ac:dyDescent="0.3">
      <c r="B44" s="3">
        <v>20022</v>
      </c>
      <c r="C44" t="s">
        <v>687</v>
      </c>
      <c r="D44" s="3">
        <v>18</v>
      </c>
      <c r="E44" t="s">
        <v>552</v>
      </c>
      <c r="F44" s="66">
        <v>648.6</v>
      </c>
    </row>
    <row r="45" spans="2:6" outlineLevel="2" x14ac:dyDescent="0.3">
      <c r="B45" s="3">
        <v>20022</v>
      </c>
      <c r="C45" t="s">
        <v>687</v>
      </c>
      <c r="D45" s="3">
        <v>19</v>
      </c>
      <c r="E45" t="s">
        <v>557</v>
      </c>
      <c r="F45" s="66">
        <v>254</v>
      </c>
    </row>
    <row r="46" spans="2:6" outlineLevel="2" x14ac:dyDescent="0.3">
      <c r="B46" s="3">
        <v>20022</v>
      </c>
      <c r="C46" t="s">
        <v>687</v>
      </c>
      <c r="D46" s="3">
        <v>20</v>
      </c>
      <c r="E46" t="s">
        <v>561</v>
      </c>
      <c r="F46" s="66">
        <v>316.8</v>
      </c>
    </row>
    <row r="47" spans="2:6" outlineLevel="2" x14ac:dyDescent="0.3">
      <c r="B47" s="3">
        <v>20022</v>
      </c>
      <c r="C47" t="s">
        <v>687</v>
      </c>
      <c r="D47" s="3">
        <v>21</v>
      </c>
      <c r="E47" t="s">
        <v>566</v>
      </c>
      <c r="F47" s="66">
        <v>210</v>
      </c>
    </row>
    <row r="48" spans="2:6" outlineLevel="2" x14ac:dyDescent="0.3">
      <c r="B48" s="3">
        <v>20022</v>
      </c>
      <c r="C48" t="s">
        <v>687</v>
      </c>
      <c r="D48" s="3">
        <v>22</v>
      </c>
      <c r="E48" t="s">
        <v>571</v>
      </c>
      <c r="F48" s="66">
        <v>309.60000000000002</v>
      </c>
    </row>
    <row r="49" spans="2:6" outlineLevel="2" x14ac:dyDescent="0.3">
      <c r="B49" s="3">
        <v>20022</v>
      </c>
      <c r="C49" t="s">
        <v>687</v>
      </c>
      <c r="D49" s="3">
        <v>23</v>
      </c>
      <c r="E49" t="s">
        <v>576</v>
      </c>
      <c r="F49" s="66">
        <v>115.54</v>
      </c>
    </row>
    <row r="50" spans="2:6" outlineLevel="2" x14ac:dyDescent="0.3">
      <c r="B50" s="3">
        <v>20022</v>
      </c>
      <c r="C50" t="s">
        <v>687</v>
      </c>
      <c r="D50" s="3">
        <v>24</v>
      </c>
      <c r="E50" t="s">
        <v>579</v>
      </c>
      <c r="F50" s="66">
        <v>215</v>
      </c>
    </row>
    <row r="51" spans="2:6" outlineLevel="2" x14ac:dyDescent="0.3">
      <c r="B51" s="3">
        <v>20022</v>
      </c>
      <c r="C51" t="s">
        <v>687</v>
      </c>
      <c r="D51" s="3">
        <v>25</v>
      </c>
      <c r="E51" t="s">
        <v>584</v>
      </c>
      <c r="F51" s="66">
        <v>468</v>
      </c>
    </row>
    <row r="52" spans="2:6" outlineLevel="2" x14ac:dyDescent="0.3">
      <c r="B52" s="3">
        <v>20022</v>
      </c>
      <c r="C52" t="s">
        <v>687</v>
      </c>
      <c r="D52" s="3">
        <v>26</v>
      </c>
      <c r="E52" t="s">
        <v>588</v>
      </c>
      <c r="F52" s="66">
        <v>158.4</v>
      </c>
    </row>
    <row r="53" spans="2:6" outlineLevel="2" x14ac:dyDescent="0.3">
      <c r="B53" s="3">
        <v>20022</v>
      </c>
      <c r="C53" t="s">
        <v>687</v>
      </c>
      <c r="D53" s="3">
        <v>27</v>
      </c>
      <c r="E53" t="s">
        <v>592</v>
      </c>
      <c r="F53" s="66">
        <v>20</v>
      </c>
    </row>
    <row r="54" spans="2:6" outlineLevel="2" x14ac:dyDescent="0.3">
      <c r="B54" s="3">
        <v>20022</v>
      </c>
      <c r="C54" t="s">
        <v>687</v>
      </c>
      <c r="D54" s="3">
        <v>28</v>
      </c>
      <c r="E54" t="s">
        <v>596</v>
      </c>
      <c r="F54" s="66">
        <v>68</v>
      </c>
    </row>
    <row r="55" spans="2:6" outlineLevel="2" x14ac:dyDescent="0.3">
      <c r="B55" s="3">
        <v>20022</v>
      </c>
      <c r="C55" t="s">
        <v>687</v>
      </c>
      <c r="D55" s="3">
        <v>29</v>
      </c>
      <c r="E55" t="s">
        <v>599</v>
      </c>
      <c r="F55" s="66">
        <v>100.8</v>
      </c>
    </row>
    <row r="56" spans="2:6" outlineLevel="2" x14ac:dyDescent="0.3">
      <c r="B56" s="3">
        <v>20022</v>
      </c>
      <c r="C56" t="s">
        <v>687</v>
      </c>
      <c r="D56" s="3">
        <v>30</v>
      </c>
      <c r="E56" t="s">
        <v>606</v>
      </c>
      <c r="F56" s="66">
        <v>158.4</v>
      </c>
    </row>
    <row r="57" spans="2:6" outlineLevel="2" x14ac:dyDescent="0.3">
      <c r="B57" s="3">
        <v>20022</v>
      </c>
      <c r="C57" t="s">
        <v>687</v>
      </c>
      <c r="D57" s="3">
        <v>31</v>
      </c>
      <c r="E57" t="s">
        <v>611</v>
      </c>
      <c r="F57" s="66">
        <v>32</v>
      </c>
    </row>
    <row r="58" spans="2:6" outlineLevel="1" x14ac:dyDescent="0.3">
      <c r="C58" s="1" t="s">
        <v>693</v>
      </c>
      <c r="F58" s="66">
        <f>SUBTOTAL(9,F28:F57)</f>
        <v>11847.189999999999</v>
      </c>
    </row>
    <row r="59" spans="2:6" outlineLevel="2" x14ac:dyDescent="0.3">
      <c r="B59" s="3">
        <v>20040</v>
      </c>
      <c r="C59" t="s">
        <v>688</v>
      </c>
      <c r="D59" s="3">
        <v>1</v>
      </c>
      <c r="E59" t="s">
        <v>442</v>
      </c>
      <c r="F59" s="66">
        <v>569</v>
      </c>
    </row>
    <row r="60" spans="2:6" outlineLevel="2" x14ac:dyDescent="0.3">
      <c r="B60" s="3">
        <v>20040</v>
      </c>
      <c r="C60" t="s">
        <v>688</v>
      </c>
      <c r="D60" s="3">
        <v>2</v>
      </c>
      <c r="E60" t="s">
        <v>454</v>
      </c>
      <c r="F60" s="66">
        <v>951</v>
      </c>
    </row>
    <row r="61" spans="2:6" outlineLevel="2" x14ac:dyDescent="0.3">
      <c r="B61" s="3">
        <v>20040</v>
      </c>
      <c r="C61" t="s">
        <v>688</v>
      </c>
      <c r="D61" s="3">
        <v>3</v>
      </c>
      <c r="E61" t="s">
        <v>461</v>
      </c>
      <c r="F61" s="66">
        <v>530</v>
      </c>
    </row>
    <row r="62" spans="2:6" outlineLevel="2" x14ac:dyDescent="0.3">
      <c r="B62" s="3">
        <v>20040</v>
      </c>
      <c r="C62" t="s">
        <v>688</v>
      </c>
      <c r="D62" s="3">
        <v>4</v>
      </c>
      <c r="E62" t="s">
        <v>468</v>
      </c>
      <c r="F62" s="66">
        <v>669</v>
      </c>
    </row>
    <row r="63" spans="2:6" outlineLevel="2" x14ac:dyDescent="0.3">
      <c r="B63" s="3">
        <v>20040</v>
      </c>
      <c r="C63" t="s">
        <v>688</v>
      </c>
      <c r="D63" s="3">
        <v>5</v>
      </c>
      <c r="E63" t="s">
        <v>476</v>
      </c>
      <c r="F63" s="66">
        <v>571</v>
      </c>
    </row>
    <row r="64" spans="2:6" outlineLevel="2" x14ac:dyDescent="0.3">
      <c r="B64" s="3">
        <v>20040</v>
      </c>
      <c r="C64" t="s">
        <v>688</v>
      </c>
      <c r="D64" s="3">
        <v>6</v>
      </c>
      <c r="E64" t="s">
        <v>483</v>
      </c>
      <c r="F64" s="66">
        <v>936</v>
      </c>
    </row>
    <row r="65" spans="2:6" outlineLevel="2" x14ac:dyDescent="0.3">
      <c r="B65" s="3">
        <v>20040</v>
      </c>
      <c r="C65" t="s">
        <v>688</v>
      </c>
      <c r="D65" s="3">
        <v>7</v>
      </c>
      <c r="E65" t="s">
        <v>491</v>
      </c>
      <c r="F65" s="66">
        <v>626</v>
      </c>
    </row>
    <row r="66" spans="2:6" outlineLevel="2" x14ac:dyDescent="0.3">
      <c r="B66" s="3">
        <v>20040</v>
      </c>
      <c r="C66" t="s">
        <v>688</v>
      </c>
      <c r="D66" s="3">
        <v>8</v>
      </c>
      <c r="E66" t="s">
        <v>498</v>
      </c>
      <c r="F66" s="66">
        <v>501</v>
      </c>
    </row>
    <row r="67" spans="2:6" outlineLevel="2" x14ac:dyDescent="0.3">
      <c r="B67" s="3">
        <v>20040</v>
      </c>
      <c r="C67" t="s">
        <v>688</v>
      </c>
      <c r="D67" s="3">
        <v>9</v>
      </c>
      <c r="E67" t="s">
        <v>505</v>
      </c>
      <c r="F67" s="66">
        <v>131</v>
      </c>
    </row>
    <row r="68" spans="2:6" outlineLevel="2" x14ac:dyDescent="0.3">
      <c r="B68" s="3">
        <v>20040</v>
      </c>
      <c r="C68" t="s">
        <v>688</v>
      </c>
      <c r="D68" s="3">
        <v>10</v>
      </c>
      <c r="E68" t="s">
        <v>513</v>
      </c>
      <c r="F68" s="66">
        <v>243</v>
      </c>
    </row>
    <row r="69" spans="2:6" outlineLevel="2" x14ac:dyDescent="0.3">
      <c r="B69" s="3">
        <v>20040</v>
      </c>
      <c r="C69" t="s">
        <v>688</v>
      </c>
      <c r="D69" s="3">
        <v>11</v>
      </c>
      <c r="E69" t="s">
        <v>521</v>
      </c>
      <c r="F69" s="66">
        <v>961</v>
      </c>
    </row>
    <row r="70" spans="2:6" outlineLevel="2" x14ac:dyDescent="0.3">
      <c r="B70" s="3">
        <v>20040</v>
      </c>
      <c r="C70" t="s">
        <v>688</v>
      </c>
      <c r="D70" s="3">
        <v>13</v>
      </c>
      <c r="E70" t="s">
        <v>528</v>
      </c>
      <c r="F70" s="66">
        <v>510</v>
      </c>
    </row>
    <row r="71" spans="2:6" outlineLevel="2" x14ac:dyDescent="0.3">
      <c r="B71" s="3">
        <v>20040</v>
      </c>
      <c r="C71" t="s">
        <v>688</v>
      </c>
      <c r="D71" s="3">
        <v>14</v>
      </c>
      <c r="E71" t="s">
        <v>533</v>
      </c>
      <c r="F71" s="66">
        <v>624</v>
      </c>
    </row>
    <row r="72" spans="2:6" outlineLevel="2" x14ac:dyDescent="0.3">
      <c r="B72" s="3">
        <v>20040</v>
      </c>
      <c r="C72" t="s">
        <v>688</v>
      </c>
      <c r="D72" s="3">
        <v>15</v>
      </c>
      <c r="E72" t="s">
        <v>538</v>
      </c>
      <c r="F72" s="66">
        <v>293</v>
      </c>
    </row>
    <row r="73" spans="2:6" outlineLevel="2" x14ac:dyDescent="0.3">
      <c r="B73" s="3">
        <v>20040</v>
      </c>
      <c r="C73" t="s">
        <v>688</v>
      </c>
      <c r="D73" s="3">
        <v>16</v>
      </c>
      <c r="E73" t="s">
        <v>543</v>
      </c>
      <c r="F73" s="66">
        <v>636</v>
      </c>
    </row>
    <row r="74" spans="2:6" outlineLevel="2" x14ac:dyDescent="0.3">
      <c r="B74" s="3">
        <v>20040</v>
      </c>
      <c r="C74" t="s">
        <v>688</v>
      </c>
      <c r="D74" s="3">
        <v>17</v>
      </c>
      <c r="E74" t="s">
        <v>548</v>
      </c>
      <c r="F74" s="66">
        <v>79</v>
      </c>
    </row>
    <row r="75" spans="2:6" outlineLevel="2" x14ac:dyDescent="0.3">
      <c r="B75" s="3">
        <v>20040</v>
      </c>
      <c r="C75" t="s">
        <v>688</v>
      </c>
      <c r="D75" s="3">
        <v>18</v>
      </c>
      <c r="E75" t="s">
        <v>552</v>
      </c>
      <c r="F75" s="66">
        <v>639</v>
      </c>
    </row>
    <row r="76" spans="2:6" outlineLevel="2" x14ac:dyDescent="0.3">
      <c r="B76" s="3">
        <v>20040</v>
      </c>
      <c r="C76" t="s">
        <v>688</v>
      </c>
      <c r="D76" s="3">
        <v>19</v>
      </c>
      <c r="E76" t="s">
        <v>557</v>
      </c>
      <c r="F76" s="66">
        <v>254</v>
      </c>
    </row>
    <row r="77" spans="2:6" outlineLevel="2" x14ac:dyDescent="0.3">
      <c r="B77" s="3">
        <v>20040</v>
      </c>
      <c r="C77" t="s">
        <v>688</v>
      </c>
      <c r="D77" s="3">
        <v>20</v>
      </c>
      <c r="E77" t="s">
        <v>561</v>
      </c>
      <c r="F77" s="66">
        <v>316</v>
      </c>
    </row>
    <row r="78" spans="2:6" outlineLevel="2" x14ac:dyDescent="0.3">
      <c r="B78" s="3">
        <v>20040</v>
      </c>
      <c r="C78" t="s">
        <v>688</v>
      </c>
      <c r="D78" s="3">
        <v>21</v>
      </c>
      <c r="E78" t="s">
        <v>566</v>
      </c>
      <c r="F78" s="66">
        <v>210</v>
      </c>
    </row>
    <row r="79" spans="2:6" outlineLevel="2" x14ac:dyDescent="0.3">
      <c r="B79" s="3">
        <v>20040</v>
      </c>
      <c r="C79" t="s">
        <v>688</v>
      </c>
      <c r="D79" s="3">
        <v>22</v>
      </c>
      <c r="E79" t="s">
        <v>571</v>
      </c>
      <c r="F79" s="66">
        <v>312</v>
      </c>
    </row>
    <row r="80" spans="2:6" outlineLevel="2" x14ac:dyDescent="0.3">
      <c r="B80" s="3">
        <v>20040</v>
      </c>
      <c r="C80" t="s">
        <v>688</v>
      </c>
      <c r="D80" s="3">
        <v>23</v>
      </c>
      <c r="E80" t="s">
        <v>576</v>
      </c>
      <c r="F80" s="66">
        <v>116</v>
      </c>
    </row>
    <row r="81" spans="2:6" outlineLevel="2" x14ac:dyDescent="0.3">
      <c r="B81" s="3">
        <v>20040</v>
      </c>
      <c r="C81" t="s">
        <v>688</v>
      </c>
      <c r="D81" s="3">
        <v>24</v>
      </c>
      <c r="E81" t="s">
        <v>579</v>
      </c>
      <c r="F81" s="66">
        <v>216</v>
      </c>
    </row>
    <row r="82" spans="2:6" outlineLevel="2" x14ac:dyDescent="0.3">
      <c r="B82" s="3">
        <v>20040</v>
      </c>
      <c r="C82" t="s">
        <v>688</v>
      </c>
      <c r="D82" s="3">
        <v>25</v>
      </c>
      <c r="E82" t="s">
        <v>584</v>
      </c>
      <c r="F82" s="66">
        <v>468</v>
      </c>
    </row>
    <row r="83" spans="2:6" outlineLevel="2" x14ac:dyDescent="0.3">
      <c r="B83" s="3">
        <v>20040</v>
      </c>
      <c r="C83" t="s">
        <v>688</v>
      </c>
      <c r="D83" s="3">
        <v>26</v>
      </c>
      <c r="E83" t="s">
        <v>588</v>
      </c>
      <c r="F83" s="66">
        <v>156</v>
      </c>
    </row>
    <row r="84" spans="2:6" outlineLevel="2" x14ac:dyDescent="0.3">
      <c r="B84" s="3">
        <v>20040</v>
      </c>
      <c r="C84" t="s">
        <v>688</v>
      </c>
      <c r="D84" s="3">
        <v>27</v>
      </c>
      <c r="E84" t="s">
        <v>592</v>
      </c>
      <c r="F84" s="66">
        <v>19</v>
      </c>
    </row>
    <row r="85" spans="2:6" outlineLevel="2" x14ac:dyDescent="0.3">
      <c r="B85" s="3">
        <v>20040</v>
      </c>
      <c r="C85" t="s">
        <v>688</v>
      </c>
      <c r="D85" s="3">
        <v>28</v>
      </c>
      <c r="E85" t="s">
        <v>596</v>
      </c>
      <c r="F85" s="66">
        <v>69</v>
      </c>
    </row>
    <row r="86" spans="2:6" outlineLevel="2" x14ac:dyDescent="0.3">
      <c r="B86" s="3">
        <v>20040</v>
      </c>
      <c r="C86" t="s">
        <v>688</v>
      </c>
      <c r="D86" s="3">
        <v>29</v>
      </c>
      <c r="E86" t="s">
        <v>599</v>
      </c>
      <c r="F86" s="66">
        <v>94</v>
      </c>
    </row>
    <row r="87" spans="2:6" outlineLevel="2" x14ac:dyDescent="0.3">
      <c r="B87" s="3">
        <v>20040</v>
      </c>
      <c r="C87" t="s">
        <v>688</v>
      </c>
      <c r="D87" s="3">
        <v>30</v>
      </c>
      <c r="E87" t="s">
        <v>606</v>
      </c>
      <c r="F87" s="66">
        <v>156</v>
      </c>
    </row>
    <row r="88" spans="2:6" outlineLevel="2" x14ac:dyDescent="0.3">
      <c r="B88" s="3">
        <v>20040</v>
      </c>
      <c r="C88" t="s">
        <v>688</v>
      </c>
      <c r="D88" s="3">
        <v>31</v>
      </c>
      <c r="E88" t="s">
        <v>611</v>
      </c>
      <c r="F88" s="66">
        <v>35</v>
      </c>
    </row>
    <row r="89" spans="2:6" outlineLevel="1" x14ac:dyDescent="0.3">
      <c r="C89" s="1" t="s">
        <v>694</v>
      </c>
      <c r="F89" s="66">
        <f>SUBTOTAL(9,F59:F88)</f>
        <v>11890</v>
      </c>
    </row>
    <row r="90" spans="2:6" x14ac:dyDescent="0.3">
      <c r="C90" s="1" t="s">
        <v>695</v>
      </c>
      <c r="F90" s="66">
        <f>SUBTOTAL(9,F6:F88)</f>
        <v>24465.78</v>
      </c>
    </row>
  </sheetData>
  <pageMargins left="0.7" right="0.7" top="0.75" bottom="0.75" header="0.3" footer="0.3"/>
  <pageSetup fitToHeight="0"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V42"/>
  <sheetViews>
    <sheetView showGridLines="0" workbookViewId="0">
      <pane ySplit="5" topLeftCell="A6" activePane="bottomLeft" state="frozen"/>
      <selection pane="bottomLeft" activeCell="A6" sqref="A6"/>
    </sheetView>
  </sheetViews>
  <sheetFormatPr defaultRowHeight="14.4" x14ac:dyDescent="0.3"/>
  <cols>
    <col min="1" max="1" width="1.109375" customWidth="1"/>
    <col min="2" max="2" width="13.88671875" style="3" customWidth="1"/>
    <col min="3" max="3" width="32" bestFit="1" customWidth="1"/>
    <col min="4" max="4" width="29.109375" bestFit="1" customWidth="1"/>
    <col min="5" max="5" width="10.88671875" style="3" customWidth="1"/>
    <col min="6" max="6" width="11.88671875" style="3" customWidth="1"/>
    <col min="7" max="7" width="12.109375" style="3" bestFit="1" customWidth="1"/>
    <col min="8" max="8" width="11.6640625" style="3" customWidth="1"/>
    <col min="9" max="9" width="12" style="3" customWidth="1"/>
    <col min="10" max="10" width="14" style="3" customWidth="1"/>
    <col min="11" max="11" width="16.6640625" style="3" customWidth="1"/>
    <col min="12" max="12" width="15.5546875" style="3" customWidth="1"/>
    <col min="13" max="13" width="20.88671875" customWidth="1"/>
    <col min="14" max="14" width="18.33203125" style="62" customWidth="1"/>
    <col min="15" max="15" width="22.109375" customWidth="1"/>
    <col min="16" max="16" width="13.109375" customWidth="1"/>
    <col min="17" max="17" width="20.33203125" style="62" customWidth="1"/>
    <col min="18" max="18" width="15.6640625" style="62" customWidth="1"/>
    <col min="19" max="19" width="25.6640625" style="62" customWidth="1"/>
    <col min="20" max="20" width="12.33203125" bestFit="1" customWidth="1"/>
    <col min="21" max="21" width="11.33203125" bestFit="1" customWidth="1"/>
    <col min="22" max="22" width="16.5546875" hidden="1" customWidth="1"/>
  </cols>
  <sheetData>
    <row r="1" spans="2:22" ht="15" customHeight="1" x14ac:dyDescent="0.3"/>
    <row r="2" spans="2:22" ht="15" customHeight="1" x14ac:dyDescent="0.3"/>
    <row r="3" spans="2:22" ht="15" customHeight="1" x14ac:dyDescent="0.3"/>
    <row r="4" spans="2:22" ht="15" customHeight="1" x14ac:dyDescent="0.3"/>
    <row r="5" spans="2:22" x14ac:dyDescent="0.3">
      <c r="B5" s="57" t="s">
        <v>7</v>
      </c>
      <c r="C5" s="1" t="s">
        <v>0</v>
      </c>
      <c r="D5" s="1" t="s">
        <v>620</v>
      </c>
      <c r="E5" s="57" t="s">
        <v>28</v>
      </c>
      <c r="F5" s="57" t="s">
        <v>29</v>
      </c>
      <c r="G5" s="57" t="s">
        <v>696</v>
      </c>
      <c r="H5" s="57" t="s">
        <v>183</v>
      </c>
      <c r="I5" s="57" t="s">
        <v>697</v>
      </c>
      <c r="J5" s="57" t="s">
        <v>698</v>
      </c>
      <c r="K5" s="57" t="s">
        <v>699</v>
      </c>
      <c r="L5" s="57" t="s">
        <v>700</v>
      </c>
      <c r="M5" s="1" t="s">
        <v>701</v>
      </c>
      <c r="N5" s="64" t="s">
        <v>702</v>
      </c>
      <c r="O5" s="1" t="s">
        <v>703</v>
      </c>
      <c r="P5" s="1" t="s">
        <v>704</v>
      </c>
      <c r="Q5" s="64" t="s">
        <v>705</v>
      </c>
      <c r="R5" s="64" t="s">
        <v>706</v>
      </c>
      <c r="S5" s="64" t="s">
        <v>707</v>
      </c>
      <c r="T5" s="1" t="s">
        <v>708</v>
      </c>
      <c r="U5" s="1" t="s">
        <v>709</v>
      </c>
      <c r="V5" s="1" t="s">
        <v>710</v>
      </c>
    </row>
    <row r="6" spans="2:22" x14ac:dyDescent="0.3">
      <c r="B6" s="3">
        <v>1</v>
      </c>
      <c r="C6" t="s">
        <v>442</v>
      </c>
      <c r="D6" t="s">
        <v>640</v>
      </c>
      <c r="E6" s="3" t="s">
        <v>36</v>
      </c>
      <c r="G6" s="3" t="s">
        <v>711</v>
      </c>
      <c r="H6" s="3" t="s">
        <v>184</v>
      </c>
      <c r="I6" s="3" t="s">
        <v>712</v>
      </c>
      <c r="J6" s="3" t="s">
        <v>185</v>
      </c>
      <c r="K6" s="3" t="s">
        <v>713</v>
      </c>
      <c r="L6" s="3" t="s">
        <v>137</v>
      </c>
      <c r="N6" s="62">
        <v>20770</v>
      </c>
      <c r="Q6" s="62">
        <v>761.56</v>
      </c>
      <c r="R6" s="62">
        <v>0</v>
      </c>
      <c r="S6" s="62">
        <v>0</v>
      </c>
      <c r="T6" t="s">
        <v>714</v>
      </c>
      <c r="U6" t="s">
        <v>715</v>
      </c>
      <c r="V6" t="s">
        <v>716</v>
      </c>
    </row>
    <row r="7" spans="2:22" x14ac:dyDescent="0.3">
      <c r="B7" s="3">
        <v>4</v>
      </c>
      <c r="C7" t="s">
        <v>468</v>
      </c>
      <c r="D7" t="s">
        <v>651</v>
      </c>
      <c r="E7" s="3" t="s">
        <v>52</v>
      </c>
      <c r="G7" s="3" t="s">
        <v>711</v>
      </c>
      <c r="H7" s="3" t="s">
        <v>186</v>
      </c>
      <c r="I7" s="3" t="s">
        <v>187</v>
      </c>
      <c r="J7" s="3" t="s">
        <v>187</v>
      </c>
      <c r="K7" s="3" t="s">
        <v>187</v>
      </c>
      <c r="L7" s="3" t="s">
        <v>137</v>
      </c>
      <c r="M7" t="s">
        <v>188</v>
      </c>
      <c r="N7" s="62">
        <v>24035</v>
      </c>
      <c r="Q7" s="62">
        <v>881.28</v>
      </c>
      <c r="R7" s="62">
        <v>0</v>
      </c>
      <c r="S7" s="62">
        <v>0</v>
      </c>
      <c r="T7" t="s">
        <v>717</v>
      </c>
      <c r="U7" t="s">
        <v>718</v>
      </c>
      <c r="V7" t="s">
        <v>716</v>
      </c>
    </row>
    <row r="8" spans="2:22" x14ac:dyDescent="0.3">
      <c r="B8" s="3">
        <v>16</v>
      </c>
      <c r="C8" t="s">
        <v>543</v>
      </c>
      <c r="D8" t="s">
        <v>663</v>
      </c>
      <c r="E8" s="3" t="s">
        <v>107</v>
      </c>
      <c r="G8" s="3" t="s">
        <v>711</v>
      </c>
      <c r="H8" s="3" t="s">
        <v>189</v>
      </c>
      <c r="I8" s="3" t="s">
        <v>190</v>
      </c>
      <c r="J8" s="3" t="s">
        <v>190</v>
      </c>
      <c r="K8" s="3" t="s">
        <v>190</v>
      </c>
      <c r="L8" s="3" t="s">
        <v>107</v>
      </c>
      <c r="N8" s="62">
        <v>52315</v>
      </c>
      <c r="Q8" s="62">
        <v>3636.44</v>
      </c>
      <c r="R8" s="62">
        <v>50</v>
      </c>
      <c r="S8" s="62">
        <v>0</v>
      </c>
      <c r="T8" t="s">
        <v>719</v>
      </c>
      <c r="U8" t="s">
        <v>720</v>
      </c>
      <c r="V8" t="s">
        <v>721</v>
      </c>
    </row>
    <row r="9" spans="2:22" x14ac:dyDescent="0.3">
      <c r="B9" s="3">
        <v>19</v>
      </c>
      <c r="C9" t="s">
        <v>557</v>
      </c>
      <c r="D9" t="s">
        <v>663</v>
      </c>
      <c r="E9" s="3" t="s">
        <v>121</v>
      </c>
      <c r="G9" s="3" t="s">
        <v>711</v>
      </c>
      <c r="H9" s="3" t="s">
        <v>184</v>
      </c>
      <c r="I9" s="3" t="s">
        <v>712</v>
      </c>
      <c r="J9" s="3" t="s">
        <v>185</v>
      </c>
      <c r="K9" s="3" t="s">
        <v>713</v>
      </c>
      <c r="L9" s="3" t="s">
        <v>121</v>
      </c>
      <c r="N9" s="62">
        <v>20770</v>
      </c>
      <c r="Q9" s="62">
        <v>2084.2800000000002</v>
      </c>
      <c r="R9" s="62">
        <v>0</v>
      </c>
      <c r="S9" s="62">
        <v>0</v>
      </c>
      <c r="T9" t="s">
        <v>714</v>
      </c>
      <c r="U9" t="s">
        <v>715</v>
      </c>
      <c r="V9" t="s">
        <v>722</v>
      </c>
    </row>
    <row r="10" spans="2:22" x14ac:dyDescent="0.3">
      <c r="B10" s="3">
        <v>19</v>
      </c>
      <c r="C10" t="s">
        <v>557</v>
      </c>
      <c r="D10" t="s">
        <v>663</v>
      </c>
      <c r="E10" s="3" t="s">
        <v>121</v>
      </c>
      <c r="G10" s="3" t="s">
        <v>711</v>
      </c>
      <c r="H10" s="3" t="s">
        <v>191</v>
      </c>
      <c r="I10" s="3" t="s">
        <v>192</v>
      </c>
      <c r="J10" s="3" t="s">
        <v>192</v>
      </c>
      <c r="K10" s="3" t="s">
        <v>192</v>
      </c>
      <c r="L10" s="3" t="s">
        <v>137</v>
      </c>
      <c r="N10" s="62">
        <v>46459</v>
      </c>
      <c r="Q10" s="62">
        <v>2084.2800000000002</v>
      </c>
      <c r="R10" s="62">
        <v>0</v>
      </c>
      <c r="S10" s="62">
        <v>0</v>
      </c>
      <c r="T10" t="s">
        <v>723</v>
      </c>
      <c r="U10" t="s">
        <v>724</v>
      </c>
      <c r="V10" t="s">
        <v>716</v>
      </c>
    </row>
    <row r="11" spans="2:22" x14ac:dyDescent="0.3">
      <c r="B11" s="3">
        <v>24</v>
      </c>
      <c r="C11" t="s">
        <v>579</v>
      </c>
      <c r="D11" t="s">
        <v>655</v>
      </c>
      <c r="E11" s="3" t="s">
        <v>137</v>
      </c>
      <c r="G11" s="3" t="s">
        <v>711</v>
      </c>
      <c r="H11" s="3" t="s">
        <v>193</v>
      </c>
      <c r="I11" s="3" t="s">
        <v>194</v>
      </c>
      <c r="J11" s="3" t="s">
        <v>725</v>
      </c>
      <c r="K11" s="3" t="s">
        <v>194</v>
      </c>
      <c r="L11" s="3" t="s">
        <v>137</v>
      </c>
      <c r="M11" t="s">
        <v>195</v>
      </c>
      <c r="N11" s="62">
        <v>12721</v>
      </c>
      <c r="Q11" s="62">
        <v>316.44</v>
      </c>
      <c r="R11" s="62">
        <v>75</v>
      </c>
      <c r="S11" s="62">
        <v>25</v>
      </c>
      <c r="T11" t="s">
        <v>726</v>
      </c>
      <c r="U11" t="s">
        <v>727</v>
      </c>
      <c r="V11" t="s">
        <v>716</v>
      </c>
    </row>
    <row r="12" spans="2:22" x14ac:dyDescent="0.3">
      <c r="B12" s="3">
        <v>25</v>
      </c>
      <c r="C12" t="s">
        <v>584</v>
      </c>
      <c r="D12" t="s">
        <v>649</v>
      </c>
      <c r="E12" s="3" t="s">
        <v>121</v>
      </c>
      <c r="G12" s="3" t="s">
        <v>711</v>
      </c>
      <c r="H12" s="3" t="s">
        <v>196</v>
      </c>
      <c r="I12" s="3" t="s">
        <v>197</v>
      </c>
      <c r="J12" s="3" t="s">
        <v>197</v>
      </c>
      <c r="K12" s="3" t="s">
        <v>728</v>
      </c>
      <c r="L12" s="3" t="s">
        <v>121</v>
      </c>
      <c r="N12" s="62">
        <v>95700</v>
      </c>
      <c r="Q12" s="62">
        <v>4263.51</v>
      </c>
      <c r="R12" s="62">
        <v>0</v>
      </c>
      <c r="S12" s="62">
        <v>0</v>
      </c>
      <c r="T12" t="s">
        <v>729</v>
      </c>
      <c r="U12" t="s">
        <v>730</v>
      </c>
      <c r="V12" t="s">
        <v>722</v>
      </c>
    </row>
    <row r="13" spans="2:22" x14ac:dyDescent="0.3">
      <c r="B13" s="3">
        <v>1</v>
      </c>
      <c r="C13" t="s">
        <v>442</v>
      </c>
      <c r="D13" t="s">
        <v>640</v>
      </c>
      <c r="E13" s="3" t="s">
        <v>36</v>
      </c>
      <c r="G13" s="3" t="s">
        <v>731</v>
      </c>
      <c r="H13" s="3" t="s">
        <v>3</v>
      </c>
      <c r="I13" s="3" t="s">
        <v>3</v>
      </c>
      <c r="J13" s="3" t="s">
        <v>3</v>
      </c>
      <c r="K13" s="3" t="s">
        <v>3</v>
      </c>
      <c r="L13" s="3" t="s">
        <v>3</v>
      </c>
      <c r="M13" t="s">
        <v>3</v>
      </c>
      <c r="N13" s="62">
        <v>0</v>
      </c>
      <c r="O13" t="s">
        <v>3</v>
      </c>
      <c r="P13" t="s">
        <v>3</v>
      </c>
      <c r="Q13" s="62">
        <v>0</v>
      </c>
      <c r="R13" s="62">
        <v>0</v>
      </c>
      <c r="S13" s="62">
        <v>0</v>
      </c>
      <c r="T13" t="s">
        <v>3</v>
      </c>
      <c r="U13" t="s">
        <v>3</v>
      </c>
      <c r="V13" t="s">
        <v>732</v>
      </c>
    </row>
    <row r="14" spans="2:22" x14ac:dyDescent="0.3">
      <c r="B14" s="3">
        <v>2</v>
      </c>
      <c r="C14" t="s">
        <v>454</v>
      </c>
      <c r="D14" t="s">
        <v>649</v>
      </c>
      <c r="E14" s="3" t="s">
        <v>42</v>
      </c>
      <c r="G14" s="3" t="s">
        <v>731</v>
      </c>
      <c r="H14" s="3" t="s">
        <v>3</v>
      </c>
      <c r="I14" s="3" t="s">
        <v>3</v>
      </c>
      <c r="J14" s="3" t="s">
        <v>3</v>
      </c>
      <c r="K14" s="3" t="s">
        <v>3</v>
      </c>
      <c r="L14" s="3" t="s">
        <v>3</v>
      </c>
      <c r="M14" t="s">
        <v>3</v>
      </c>
      <c r="N14" s="62">
        <v>0</v>
      </c>
      <c r="O14" t="s">
        <v>3</v>
      </c>
      <c r="P14" t="s">
        <v>3</v>
      </c>
      <c r="Q14" s="62">
        <v>0</v>
      </c>
      <c r="R14" s="62">
        <v>0</v>
      </c>
      <c r="S14" s="62">
        <v>0</v>
      </c>
      <c r="T14" t="s">
        <v>3</v>
      </c>
      <c r="U14" t="s">
        <v>3</v>
      </c>
      <c r="V14" t="s">
        <v>732</v>
      </c>
    </row>
    <row r="15" spans="2:22" x14ac:dyDescent="0.3">
      <c r="B15" s="3">
        <v>3</v>
      </c>
      <c r="C15" t="s">
        <v>461</v>
      </c>
      <c r="D15" t="s">
        <v>651</v>
      </c>
      <c r="E15" s="3" t="s">
        <v>47</v>
      </c>
      <c r="G15" s="3" t="s">
        <v>731</v>
      </c>
      <c r="H15" s="3" t="s">
        <v>3</v>
      </c>
      <c r="I15" s="3" t="s">
        <v>3</v>
      </c>
      <c r="J15" s="3" t="s">
        <v>3</v>
      </c>
      <c r="K15" s="3" t="s">
        <v>3</v>
      </c>
      <c r="L15" s="3" t="s">
        <v>3</v>
      </c>
      <c r="M15" t="s">
        <v>3</v>
      </c>
      <c r="N15" s="62">
        <v>0</v>
      </c>
      <c r="O15" t="s">
        <v>3</v>
      </c>
      <c r="P15" t="s">
        <v>3</v>
      </c>
      <c r="Q15" s="62">
        <v>0</v>
      </c>
      <c r="R15" s="62">
        <v>0</v>
      </c>
      <c r="S15" s="62">
        <v>0</v>
      </c>
      <c r="T15" t="s">
        <v>3</v>
      </c>
      <c r="U15" t="s">
        <v>3</v>
      </c>
      <c r="V15" t="s">
        <v>732</v>
      </c>
    </row>
    <row r="16" spans="2:22" x14ac:dyDescent="0.3">
      <c r="B16" s="3">
        <v>4</v>
      </c>
      <c r="C16" t="s">
        <v>468</v>
      </c>
      <c r="D16" t="s">
        <v>651</v>
      </c>
      <c r="E16" s="3" t="s">
        <v>52</v>
      </c>
      <c r="G16" s="3" t="s">
        <v>731</v>
      </c>
      <c r="H16" s="3" t="s">
        <v>3</v>
      </c>
      <c r="I16" s="3" t="s">
        <v>3</v>
      </c>
      <c r="J16" s="3" t="s">
        <v>3</v>
      </c>
      <c r="K16" s="3" t="s">
        <v>3</v>
      </c>
      <c r="L16" s="3" t="s">
        <v>3</v>
      </c>
      <c r="M16" t="s">
        <v>3</v>
      </c>
      <c r="N16" s="62">
        <v>0</v>
      </c>
      <c r="O16" t="s">
        <v>3</v>
      </c>
      <c r="P16" t="s">
        <v>3</v>
      </c>
      <c r="Q16" s="62">
        <v>0</v>
      </c>
      <c r="R16" s="62">
        <v>0</v>
      </c>
      <c r="S16" s="62">
        <v>0</v>
      </c>
      <c r="T16" t="s">
        <v>3</v>
      </c>
      <c r="U16" t="s">
        <v>3</v>
      </c>
      <c r="V16" t="s">
        <v>732</v>
      </c>
    </row>
    <row r="17" spans="2:22" x14ac:dyDescent="0.3">
      <c r="B17" s="3">
        <v>5</v>
      </c>
      <c r="C17" t="s">
        <v>476</v>
      </c>
      <c r="D17" t="s">
        <v>655</v>
      </c>
      <c r="E17" s="3" t="s">
        <v>36</v>
      </c>
      <c r="G17" s="3" t="s">
        <v>731</v>
      </c>
      <c r="H17" s="3" t="s">
        <v>3</v>
      </c>
      <c r="I17" s="3" t="s">
        <v>3</v>
      </c>
      <c r="J17" s="3" t="s">
        <v>3</v>
      </c>
      <c r="K17" s="3" t="s">
        <v>3</v>
      </c>
      <c r="L17" s="3" t="s">
        <v>3</v>
      </c>
      <c r="M17" t="s">
        <v>3</v>
      </c>
      <c r="N17" s="62">
        <v>0</v>
      </c>
      <c r="O17" t="s">
        <v>3</v>
      </c>
      <c r="P17" t="s">
        <v>3</v>
      </c>
      <c r="Q17" s="62">
        <v>0</v>
      </c>
      <c r="R17" s="62">
        <v>0</v>
      </c>
      <c r="S17" s="62">
        <v>0</v>
      </c>
      <c r="T17" t="s">
        <v>3</v>
      </c>
      <c r="U17" t="s">
        <v>3</v>
      </c>
      <c r="V17" t="s">
        <v>732</v>
      </c>
    </row>
    <row r="18" spans="2:22" x14ac:dyDescent="0.3">
      <c r="B18" s="3">
        <v>6</v>
      </c>
      <c r="C18" t="s">
        <v>483</v>
      </c>
      <c r="D18" t="s">
        <v>655</v>
      </c>
      <c r="E18" s="3" t="s">
        <v>61</v>
      </c>
      <c r="G18" s="3" t="s">
        <v>731</v>
      </c>
      <c r="H18" s="3" t="s">
        <v>3</v>
      </c>
      <c r="I18" s="3" t="s">
        <v>3</v>
      </c>
      <c r="J18" s="3" t="s">
        <v>3</v>
      </c>
      <c r="K18" s="3" t="s">
        <v>3</v>
      </c>
      <c r="L18" s="3" t="s">
        <v>3</v>
      </c>
      <c r="M18" t="s">
        <v>3</v>
      </c>
      <c r="N18" s="62">
        <v>0</v>
      </c>
      <c r="O18" t="s">
        <v>3</v>
      </c>
      <c r="P18" t="s">
        <v>3</v>
      </c>
      <c r="Q18" s="62">
        <v>0</v>
      </c>
      <c r="R18" s="62">
        <v>0</v>
      </c>
      <c r="S18" s="62">
        <v>0</v>
      </c>
      <c r="T18" t="s">
        <v>3</v>
      </c>
      <c r="U18" t="s">
        <v>3</v>
      </c>
      <c r="V18" t="s">
        <v>732</v>
      </c>
    </row>
    <row r="19" spans="2:22" x14ac:dyDescent="0.3">
      <c r="B19" s="3">
        <v>7</v>
      </c>
      <c r="C19" t="s">
        <v>491</v>
      </c>
      <c r="D19" t="s">
        <v>651</v>
      </c>
      <c r="E19" s="3" t="s">
        <v>66</v>
      </c>
      <c r="G19" s="3" t="s">
        <v>731</v>
      </c>
      <c r="H19" s="3" t="s">
        <v>3</v>
      </c>
      <c r="I19" s="3" t="s">
        <v>3</v>
      </c>
      <c r="J19" s="3" t="s">
        <v>3</v>
      </c>
      <c r="K19" s="3" t="s">
        <v>3</v>
      </c>
      <c r="L19" s="3" t="s">
        <v>3</v>
      </c>
      <c r="M19" t="s">
        <v>3</v>
      </c>
      <c r="N19" s="62">
        <v>0</v>
      </c>
      <c r="O19" t="s">
        <v>3</v>
      </c>
      <c r="P19" t="s">
        <v>3</v>
      </c>
      <c r="Q19" s="62">
        <v>0</v>
      </c>
      <c r="R19" s="62">
        <v>0</v>
      </c>
      <c r="S19" s="62">
        <v>0</v>
      </c>
      <c r="T19" t="s">
        <v>3</v>
      </c>
      <c r="U19" t="s">
        <v>3</v>
      </c>
      <c r="V19" t="s">
        <v>732</v>
      </c>
    </row>
    <row r="20" spans="2:22" x14ac:dyDescent="0.3">
      <c r="B20" s="3">
        <v>8</v>
      </c>
      <c r="C20" t="s">
        <v>498</v>
      </c>
      <c r="D20" t="s">
        <v>651</v>
      </c>
      <c r="E20" s="3" t="s">
        <v>71</v>
      </c>
      <c r="G20" s="3" t="s">
        <v>731</v>
      </c>
      <c r="H20" s="3" t="s">
        <v>3</v>
      </c>
      <c r="I20" s="3" t="s">
        <v>3</v>
      </c>
      <c r="J20" s="3" t="s">
        <v>3</v>
      </c>
      <c r="K20" s="3" t="s">
        <v>3</v>
      </c>
      <c r="L20" s="3" t="s">
        <v>3</v>
      </c>
      <c r="M20" t="s">
        <v>3</v>
      </c>
      <c r="N20" s="62">
        <v>0</v>
      </c>
      <c r="O20" t="s">
        <v>3</v>
      </c>
      <c r="P20" t="s">
        <v>3</v>
      </c>
      <c r="Q20" s="62">
        <v>35</v>
      </c>
      <c r="R20" s="62">
        <v>0</v>
      </c>
      <c r="S20" s="62">
        <v>0</v>
      </c>
      <c r="T20" t="s">
        <v>3</v>
      </c>
      <c r="U20" t="s">
        <v>3</v>
      </c>
      <c r="V20" t="s">
        <v>732</v>
      </c>
    </row>
    <row r="21" spans="2:22" x14ac:dyDescent="0.3">
      <c r="B21" s="3">
        <v>9</v>
      </c>
      <c r="C21" t="s">
        <v>505</v>
      </c>
      <c r="D21" t="s">
        <v>655</v>
      </c>
      <c r="E21" s="3" t="s">
        <v>76</v>
      </c>
      <c r="F21" s="3" t="s">
        <v>77</v>
      </c>
      <c r="G21" s="3" t="s">
        <v>731</v>
      </c>
      <c r="H21" s="3" t="s">
        <v>3</v>
      </c>
      <c r="I21" s="3" t="s">
        <v>3</v>
      </c>
      <c r="J21" s="3" t="s">
        <v>3</v>
      </c>
      <c r="K21" s="3" t="s">
        <v>3</v>
      </c>
      <c r="L21" s="3" t="s">
        <v>3</v>
      </c>
      <c r="M21" t="s">
        <v>3</v>
      </c>
      <c r="N21" s="62">
        <v>0</v>
      </c>
      <c r="O21" t="s">
        <v>3</v>
      </c>
      <c r="P21" t="s">
        <v>3</v>
      </c>
      <c r="Q21" s="62">
        <v>0</v>
      </c>
      <c r="R21" s="62">
        <v>0</v>
      </c>
      <c r="S21" s="62">
        <v>0</v>
      </c>
      <c r="T21" t="s">
        <v>3</v>
      </c>
      <c r="U21" t="s">
        <v>3</v>
      </c>
      <c r="V21" t="s">
        <v>732</v>
      </c>
    </row>
    <row r="22" spans="2:22" x14ac:dyDescent="0.3">
      <c r="B22" s="3">
        <v>10</v>
      </c>
      <c r="C22" t="s">
        <v>513</v>
      </c>
      <c r="D22" t="s">
        <v>658</v>
      </c>
      <c r="E22" s="3" t="s">
        <v>82</v>
      </c>
      <c r="G22" s="3" t="s">
        <v>731</v>
      </c>
      <c r="H22" s="3" t="s">
        <v>3</v>
      </c>
      <c r="I22" s="3" t="s">
        <v>3</v>
      </c>
      <c r="J22" s="3" t="s">
        <v>3</v>
      </c>
      <c r="K22" s="3" t="s">
        <v>3</v>
      </c>
      <c r="L22" s="3" t="s">
        <v>3</v>
      </c>
      <c r="M22" t="s">
        <v>3</v>
      </c>
      <c r="N22" s="62">
        <v>0</v>
      </c>
      <c r="O22" t="s">
        <v>3</v>
      </c>
      <c r="P22" t="s">
        <v>3</v>
      </c>
      <c r="Q22" s="62">
        <v>0</v>
      </c>
      <c r="R22" s="62">
        <v>0</v>
      </c>
      <c r="S22" s="62">
        <v>0</v>
      </c>
      <c r="T22" t="s">
        <v>3</v>
      </c>
      <c r="U22" t="s">
        <v>3</v>
      </c>
      <c r="V22" t="s">
        <v>732</v>
      </c>
    </row>
    <row r="23" spans="2:22" x14ac:dyDescent="0.3">
      <c r="B23" s="3">
        <v>11</v>
      </c>
      <c r="C23" t="s">
        <v>521</v>
      </c>
      <c r="D23" t="s">
        <v>655</v>
      </c>
      <c r="E23" s="3" t="s">
        <v>82</v>
      </c>
      <c r="G23" s="3" t="s">
        <v>731</v>
      </c>
      <c r="H23" s="3" t="s">
        <v>3</v>
      </c>
      <c r="I23" s="3" t="s">
        <v>3</v>
      </c>
      <c r="J23" s="3" t="s">
        <v>3</v>
      </c>
      <c r="K23" s="3" t="s">
        <v>3</v>
      </c>
      <c r="L23" s="3" t="s">
        <v>3</v>
      </c>
      <c r="M23" t="s">
        <v>3</v>
      </c>
      <c r="N23" s="62">
        <v>0</v>
      </c>
      <c r="O23" t="s">
        <v>3</v>
      </c>
      <c r="P23" t="s">
        <v>3</v>
      </c>
      <c r="Q23" s="62">
        <v>0</v>
      </c>
      <c r="R23" s="62">
        <v>0</v>
      </c>
      <c r="S23" s="62">
        <v>0</v>
      </c>
      <c r="T23" t="s">
        <v>3</v>
      </c>
      <c r="U23" t="s">
        <v>3</v>
      </c>
      <c r="V23" t="s">
        <v>732</v>
      </c>
    </row>
    <row r="24" spans="2:22" x14ac:dyDescent="0.3">
      <c r="B24" s="3">
        <v>13</v>
      </c>
      <c r="C24" t="s">
        <v>528</v>
      </c>
      <c r="D24" t="s">
        <v>655</v>
      </c>
      <c r="E24" s="3" t="s">
        <v>91</v>
      </c>
      <c r="G24" s="3" t="s">
        <v>731</v>
      </c>
      <c r="H24" s="3" t="s">
        <v>3</v>
      </c>
      <c r="I24" s="3" t="s">
        <v>3</v>
      </c>
      <c r="J24" s="3" t="s">
        <v>3</v>
      </c>
      <c r="K24" s="3" t="s">
        <v>3</v>
      </c>
      <c r="L24" s="3" t="s">
        <v>3</v>
      </c>
      <c r="M24" t="s">
        <v>3</v>
      </c>
      <c r="N24" s="62">
        <v>0</v>
      </c>
      <c r="O24" t="s">
        <v>3</v>
      </c>
      <c r="P24" t="s">
        <v>3</v>
      </c>
      <c r="Q24" s="62">
        <v>0</v>
      </c>
      <c r="R24" s="62">
        <v>0</v>
      </c>
      <c r="S24" s="62">
        <v>0</v>
      </c>
      <c r="T24" t="s">
        <v>3</v>
      </c>
      <c r="U24" t="s">
        <v>3</v>
      </c>
      <c r="V24" t="s">
        <v>732</v>
      </c>
    </row>
    <row r="25" spans="2:22" x14ac:dyDescent="0.3">
      <c r="B25" s="3">
        <v>14</v>
      </c>
      <c r="C25" t="s">
        <v>533</v>
      </c>
      <c r="D25" t="s">
        <v>640</v>
      </c>
      <c r="E25" s="3" t="s">
        <v>96</v>
      </c>
      <c r="F25" s="3" t="s">
        <v>77</v>
      </c>
      <c r="G25" s="3" t="s">
        <v>731</v>
      </c>
      <c r="H25" s="3" t="s">
        <v>3</v>
      </c>
      <c r="I25" s="3" t="s">
        <v>3</v>
      </c>
      <c r="J25" s="3" t="s">
        <v>3</v>
      </c>
      <c r="K25" s="3" t="s">
        <v>3</v>
      </c>
      <c r="L25" s="3" t="s">
        <v>3</v>
      </c>
      <c r="M25" t="s">
        <v>3</v>
      </c>
      <c r="N25" s="62">
        <v>0</v>
      </c>
      <c r="O25" t="s">
        <v>3</v>
      </c>
      <c r="P25" t="s">
        <v>3</v>
      </c>
      <c r="Q25" s="62">
        <v>0</v>
      </c>
      <c r="R25" s="62">
        <v>0</v>
      </c>
      <c r="S25" s="62">
        <v>0</v>
      </c>
      <c r="T25" t="s">
        <v>3</v>
      </c>
      <c r="U25" t="s">
        <v>3</v>
      </c>
      <c r="V25" t="s">
        <v>732</v>
      </c>
    </row>
    <row r="26" spans="2:22" x14ac:dyDescent="0.3">
      <c r="B26" s="3">
        <v>15</v>
      </c>
      <c r="C26" t="s">
        <v>538</v>
      </c>
      <c r="D26" t="s">
        <v>640</v>
      </c>
      <c r="E26" s="3" t="s">
        <v>101</v>
      </c>
      <c r="G26" s="3" t="s">
        <v>731</v>
      </c>
      <c r="H26" s="3" t="s">
        <v>3</v>
      </c>
      <c r="I26" s="3" t="s">
        <v>3</v>
      </c>
      <c r="J26" s="3" t="s">
        <v>3</v>
      </c>
      <c r="K26" s="3" t="s">
        <v>3</v>
      </c>
      <c r="L26" s="3" t="s">
        <v>3</v>
      </c>
      <c r="M26" t="s">
        <v>3</v>
      </c>
      <c r="N26" s="62">
        <v>0</v>
      </c>
      <c r="O26" t="s">
        <v>3</v>
      </c>
      <c r="P26" t="s">
        <v>3</v>
      </c>
      <c r="Q26" s="62">
        <v>0</v>
      </c>
      <c r="R26" s="62">
        <v>0</v>
      </c>
      <c r="S26" s="62">
        <v>0</v>
      </c>
      <c r="T26" t="s">
        <v>3</v>
      </c>
      <c r="U26" t="s">
        <v>3</v>
      </c>
      <c r="V26" t="s">
        <v>732</v>
      </c>
    </row>
    <row r="27" spans="2:22" x14ac:dyDescent="0.3">
      <c r="B27" s="3">
        <v>16</v>
      </c>
      <c r="C27" t="s">
        <v>543</v>
      </c>
      <c r="D27" t="s">
        <v>663</v>
      </c>
      <c r="E27" s="3" t="s">
        <v>107</v>
      </c>
      <c r="G27" s="3" t="s">
        <v>731</v>
      </c>
      <c r="H27" s="3" t="s">
        <v>3</v>
      </c>
      <c r="I27" s="3" t="s">
        <v>3</v>
      </c>
      <c r="J27" s="3" t="s">
        <v>3</v>
      </c>
      <c r="K27" s="3" t="s">
        <v>3</v>
      </c>
      <c r="L27" s="3" t="s">
        <v>3</v>
      </c>
      <c r="M27" t="s">
        <v>3</v>
      </c>
      <c r="N27" s="62">
        <v>0</v>
      </c>
      <c r="O27" t="s">
        <v>3</v>
      </c>
      <c r="P27" t="s">
        <v>3</v>
      </c>
      <c r="Q27" s="62">
        <v>45</v>
      </c>
      <c r="R27" s="62">
        <v>0</v>
      </c>
      <c r="S27" s="62">
        <v>0</v>
      </c>
      <c r="T27" t="s">
        <v>3</v>
      </c>
      <c r="U27" t="s">
        <v>3</v>
      </c>
      <c r="V27" t="s">
        <v>732</v>
      </c>
    </row>
    <row r="28" spans="2:22" x14ac:dyDescent="0.3">
      <c r="B28" s="3">
        <v>17</v>
      </c>
      <c r="C28" t="s">
        <v>548</v>
      </c>
      <c r="D28" t="s">
        <v>664</v>
      </c>
      <c r="E28" s="3" t="s">
        <v>107</v>
      </c>
      <c r="G28" s="3" t="s">
        <v>731</v>
      </c>
      <c r="H28" s="3" t="s">
        <v>3</v>
      </c>
      <c r="I28" s="3" t="s">
        <v>3</v>
      </c>
      <c r="J28" s="3" t="s">
        <v>3</v>
      </c>
      <c r="K28" s="3" t="s">
        <v>3</v>
      </c>
      <c r="L28" s="3" t="s">
        <v>3</v>
      </c>
      <c r="M28" t="s">
        <v>3</v>
      </c>
      <c r="N28" s="62">
        <v>0</v>
      </c>
      <c r="O28" t="s">
        <v>3</v>
      </c>
      <c r="P28" t="s">
        <v>3</v>
      </c>
      <c r="Q28" s="62">
        <v>0</v>
      </c>
      <c r="R28" s="62">
        <v>0</v>
      </c>
      <c r="S28" s="62">
        <v>0</v>
      </c>
      <c r="T28" t="s">
        <v>3</v>
      </c>
      <c r="U28" t="s">
        <v>3</v>
      </c>
      <c r="V28" t="s">
        <v>732</v>
      </c>
    </row>
    <row r="29" spans="2:22" x14ac:dyDescent="0.3">
      <c r="B29" s="3">
        <v>18</v>
      </c>
      <c r="C29" t="s">
        <v>552</v>
      </c>
      <c r="D29" t="s">
        <v>667</v>
      </c>
      <c r="E29" s="3" t="s">
        <v>107</v>
      </c>
      <c r="G29" s="3" t="s">
        <v>731</v>
      </c>
      <c r="H29" s="3" t="s">
        <v>3</v>
      </c>
      <c r="I29" s="3" t="s">
        <v>3</v>
      </c>
      <c r="J29" s="3" t="s">
        <v>3</v>
      </c>
      <c r="K29" s="3" t="s">
        <v>3</v>
      </c>
      <c r="L29" s="3" t="s">
        <v>3</v>
      </c>
      <c r="M29" t="s">
        <v>3</v>
      </c>
      <c r="N29" s="62">
        <v>0</v>
      </c>
      <c r="O29" t="s">
        <v>3</v>
      </c>
      <c r="P29" t="s">
        <v>3</v>
      </c>
      <c r="Q29" s="62">
        <v>0</v>
      </c>
      <c r="R29" s="62">
        <v>0</v>
      </c>
      <c r="S29" s="62">
        <v>0</v>
      </c>
      <c r="T29" t="s">
        <v>3</v>
      </c>
      <c r="U29" t="s">
        <v>3</v>
      </c>
      <c r="V29" t="s">
        <v>732</v>
      </c>
    </row>
    <row r="30" spans="2:22" x14ac:dyDescent="0.3">
      <c r="B30" s="3">
        <v>19</v>
      </c>
      <c r="C30" t="s">
        <v>557</v>
      </c>
      <c r="D30" t="s">
        <v>663</v>
      </c>
      <c r="E30" s="3" t="s">
        <v>121</v>
      </c>
      <c r="G30" s="3" t="s">
        <v>731</v>
      </c>
      <c r="H30" s="3" t="s">
        <v>3</v>
      </c>
      <c r="I30" s="3" t="s">
        <v>3</v>
      </c>
      <c r="J30" s="3" t="s">
        <v>3</v>
      </c>
      <c r="K30" s="3" t="s">
        <v>3</v>
      </c>
      <c r="L30" s="3" t="s">
        <v>3</v>
      </c>
      <c r="M30" t="s">
        <v>3</v>
      </c>
      <c r="N30" s="62">
        <v>0</v>
      </c>
      <c r="O30" t="s">
        <v>3</v>
      </c>
      <c r="P30" t="s">
        <v>3</v>
      </c>
      <c r="Q30" s="62">
        <v>0</v>
      </c>
      <c r="R30" s="62">
        <v>0</v>
      </c>
      <c r="S30" s="62">
        <v>0</v>
      </c>
      <c r="T30" t="s">
        <v>3</v>
      </c>
      <c r="U30" t="s">
        <v>3</v>
      </c>
      <c r="V30" t="s">
        <v>732</v>
      </c>
    </row>
    <row r="31" spans="2:22" x14ac:dyDescent="0.3">
      <c r="B31" s="3">
        <v>20</v>
      </c>
      <c r="C31" t="s">
        <v>561</v>
      </c>
      <c r="D31" t="s">
        <v>651</v>
      </c>
      <c r="E31" s="3" t="s">
        <v>126</v>
      </c>
      <c r="G31" s="3" t="s">
        <v>731</v>
      </c>
      <c r="H31" s="3" t="s">
        <v>3</v>
      </c>
      <c r="I31" s="3" t="s">
        <v>3</v>
      </c>
      <c r="J31" s="3" t="s">
        <v>3</v>
      </c>
      <c r="K31" s="3" t="s">
        <v>3</v>
      </c>
      <c r="L31" s="3" t="s">
        <v>3</v>
      </c>
      <c r="M31" t="s">
        <v>3</v>
      </c>
      <c r="N31" s="62">
        <v>0</v>
      </c>
      <c r="O31" t="s">
        <v>3</v>
      </c>
      <c r="P31" t="s">
        <v>3</v>
      </c>
      <c r="Q31" s="62">
        <v>0</v>
      </c>
      <c r="R31" s="62">
        <v>0</v>
      </c>
      <c r="S31" s="62">
        <v>0</v>
      </c>
      <c r="T31" t="s">
        <v>3</v>
      </c>
      <c r="U31" t="s">
        <v>3</v>
      </c>
      <c r="V31" t="s">
        <v>732</v>
      </c>
    </row>
    <row r="32" spans="2:22" x14ac:dyDescent="0.3">
      <c r="B32" s="3">
        <v>21</v>
      </c>
      <c r="C32" t="s">
        <v>566</v>
      </c>
      <c r="D32" t="s">
        <v>655</v>
      </c>
      <c r="E32" s="3" t="s">
        <v>131</v>
      </c>
      <c r="G32" s="3" t="s">
        <v>731</v>
      </c>
      <c r="H32" s="3" t="s">
        <v>3</v>
      </c>
      <c r="I32" s="3" t="s">
        <v>3</v>
      </c>
      <c r="J32" s="3" t="s">
        <v>3</v>
      </c>
      <c r="K32" s="3" t="s">
        <v>3</v>
      </c>
      <c r="L32" s="3" t="s">
        <v>3</v>
      </c>
      <c r="M32" t="s">
        <v>3</v>
      </c>
      <c r="N32" s="62">
        <v>0</v>
      </c>
      <c r="O32" t="s">
        <v>3</v>
      </c>
      <c r="P32" t="s">
        <v>3</v>
      </c>
      <c r="Q32" s="62">
        <v>0</v>
      </c>
      <c r="R32" s="62">
        <v>0</v>
      </c>
      <c r="S32" s="62">
        <v>0</v>
      </c>
      <c r="T32" t="s">
        <v>3</v>
      </c>
      <c r="U32" t="s">
        <v>3</v>
      </c>
      <c r="V32" t="s">
        <v>732</v>
      </c>
    </row>
    <row r="33" spans="2:22" x14ac:dyDescent="0.3">
      <c r="B33" s="3">
        <v>22</v>
      </c>
      <c r="C33" t="s">
        <v>571</v>
      </c>
      <c r="D33" t="s">
        <v>663</v>
      </c>
      <c r="E33" s="3" t="s">
        <v>137</v>
      </c>
      <c r="G33" s="3" t="s">
        <v>731</v>
      </c>
      <c r="H33" s="3" t="s">
        <v>3</v>
      </c>
      <c r="I33" s="3" t="s">
        <v>3</v>
      </c>
      <c r="J33" s="3" t="s">
        <v>3</v>
      </c>
      <c r="K33" s="3" t="s">
        <v>3</v>
      </c>
      <c r="L33" s="3" t="s">
        <v>3</v>
      </c>
      <c r="M33" t="s">
        <v>3</v>
      </c>
      <c r="N33" s="62">
        <v>0</v>
      </c>
      <c r="O33" t="s">
        <v>3</v>
      </c>
      <c r="P33" t="s">
        <v>3</v>
      </c>
      <c r="Q33" s="62">
        <v>0</v>
      </c>
      <c r="R33" s="62">
        <v>0</v>
      </c>
      <c r="S33" s="62">
        <v>0</v>
      </c>
      <c r="T33" t="s">
        <v>3</v>
      </c>
      <c r="U33" t="s">
        <v>3</v>
      </c>
      <c r="V33" t="s">
        <v>732</v>
      </c>
    </row>
    <row r="34" spans="2:22" x14ac:dyDescent="0.3">
      <c r="B34" s="3">
        <v>23</v>
      </c>
      <c r="C34" t="s">
        <v>576</v>
      </c>
      <c r="D34" t="s">
        <v>664</v>
      </c>
      <c r="E34" s="3" t="s">
        <v>137</v>
      </c>
      <c r="F34" s="3" t="s">
        <v>143</v>
      </c>
      <c r="G34" s="3" t="s">
        <v>731</v>
      </c>
      <c r="H34" s="3" t="s">
        <v>3</v>
      </c>
      <c r="I34" s="3" t="s">
        <v>3</v>
      </c>
      <c r="J34" s="3" t="s">
        <v>3</v>
      </c>
      <c r="K34" s="3" t="s">
        <v>3</v>
      </c>
      <c r="L34" s="3" t="s">
        <v>3</v>
      </c>
      <c r="M34" t="s">
        <v>3</v>
      </c>
      <c r="N34" s="62">
        <v>0</v>
      </c>
      <c r="O34" t="s">
        <v>3</v>
      </c>
      <c r="P34" t="s">
        <v>3</v>
      </c>
      <c r="Q34" s="62">
        <v>0</v>
      </c>
      <c r="R34" s="62">
        <v>0</v>
      </c>
      <c r="S34" s="62">
        <v>0</v>
      </c>
      <c r="T34" t="s">
        <v>3</v>
      </c>
      <c r="U34" t="s">
        <v>3</v>
      </c>
      <c r="V34" t="s">
        <v>732</v>
      </c>
    </row>
    <row r="35" spans="2:22" x14ac:dyDescent="0.3">
      <c r="B35" s="3">
        <v>24</v>
      </c>
      <c r="C35" t="s">
        <v>579</v>
      </c>
      <c r="D35" t="s">
        <v>655</v>
      </c>
      <c r="E35" s="3" t="s">
        <v>137</v>
      </c>
      <c r="G35" s="3" t="s">
        <v>731</v>
      </c>
      <c r="H35" s="3" t="s">
        <v>3</v>
      </c>
      <c r="I35" s="3" t="s">
        <v>3</v>
      </c>
      <c r="J35" s="3" t="s">
        <v>3</v>
      </c>
      <c r="K35" s="3" t="s">
        <v>3</v>
      </c>
      <c r="L35" s="3" t="s">
        <v>3</v>
      </c>
      <c r="M35" t="s">
        <v>3</v>
      </c>
      <c r="N35" s="62">
        <v>0</v>
      </c>
      <c r="O35" t="s">
        <v>3</v>
      </c>
      <c r="P35" t="s">
        <v>3</v>
      </c>
      <c r="Q35" s="62">
        <v>0</v>
      </c>
      <c r="R35" s="62">
        <v>0</v>
      </c>
      <c r="S35" s="62">
        <v>0</v>
      </c>
      <c r="T35" t="s">
        <v>3</v>
      </c>
      <c r="U35" t="s">
        <v>3</v>
      </c>
      <c r="V35" t="s">
        <v>732</v>
      </c>
    </row>
    <row r="36" spans="2:22" x14ac:dyDescent="0.3">
      <c r="B36" s="3">
        <v>25</v>
      </c>
      <c r="C36" t="s">
        <v>584</v>
      </c>
      <c r="D36" t="s">
        <v>649</v>
      </c>
      <c r="E36" s="3" t="s">
        <v>121</v>
      </c>
      <c r="G36" s="3" t="s">
        <v>731</v>
      </c>
      <c r="H36" s="3" t="s">
        <v>3</v>
      </c>
      <c r="I36" s="3" t="s">
        <v>3</v>
      </c>
      <c r="J36" s="3" t="s">
        <v>3</v>
      </c>
      <c r="K36" s="3" t="s">
        <v>3</v>
      </c>
      <c r="L36" s="3" t="s">
        <v>3</v>
      </c>
      <c r="M36" t="s">
        <v>3</v>
      </c>
      <c r="N36" s="62">
        <v>0</v>
      </c>
      <c r="O36" t="s">
        <v>3</v>
      </c>
      <c r="P36" t="s">
        <v>3</v>
      </c>
      <c r="Q36" s="62">
        <v>0</v>
      </c>
      <c r="R36" s="62">
        <v>0</v>
      </c>
      <c r="S36" s="62">
        <v>0</v>
      </c>
      <c r="T36" t="s">
        <v>3</v>
      </c>
      <c r="U36" t="s">
        <v>3</v>
      </c>
      <c r="V36" t="s">
        <v>732</v>
      </c>
    </row>
    <row r="37" spans="2:22" x14ac:dyDescent="0.3">
      <c r="B37" s="3">
        <v>26</v>
      </c>
      <c r="C37" t="s">
        <v>588</v>
      </c>
      <c r="D37" t="s">
        <v>655</v>
      </c>
      <c r="E37" s="3" t="s">
        <v>156</v>
      </c>
      <c r="G37" s="3" t="s">
        <v>731</v>
      </c>
      <c r="H37" s="3" t="s">
        <v>3</v>
      </c>
      <c r="I37" s="3" t="s">
        <v>3</v>
      </c>
      <c r="J37" s="3" t="s">
        <v>3</v>
      </c>
      <c r="K37" s="3" t="s">
        <v>3</v>
      </c>
      <c r="L37" s="3" t="s">
        <v>3</v>
      </c>
      <c r="M37" t="s">
        <v>3</v>
      </c>
      <c r="N37" s="62">
        <v>0</v>
      </c>
      <c r="O37" t="s">
        <v>3</v>
      </c>
      <c r="P37" t="s">
        <v>3</v>
      </c>
      <c r="Q37" s="62">
        <v>0</v>
      </c>
      <c r="R37" s="62">
        <v>0</v>
      </c>
      <c r="S37" s="62">
        <v>0</v>
      </c>
      <c r="T37" t="s">
        <v>3</v>
      </c>
      <c r="U37" t="s">
        <v>3</v>
      </c>
      <c r="V37" t="s">
        <v>732</v>
      </c>
    </row>
    <row r="38" spans="2:22" x14ac:dyDescent="0.3">
      <c r="B38" s="3">
        <v>27</v>
      </c>
      <c r="C38" t="s">
        <v>592</v>
      </c>
      <c r="D38" t="s">
        <v>658</v>
      </c>
      <c r="E38" s="3" t="s">
        <v>162</v>
      </c>
      <c r="G38" s="3" t="s">
        <v>731</v>
      </c>
      <c r="H38" s="3" t="s">
        <v>3</v>
      </c>
      <c r="I38" s="3" t="s">
        <v>3</v>
      </c>
      <c r="J38" s="3" t="s">
        <v>3</v>
      </c>
      <c r="K38" s="3" t="s">
        <v>3</v>
      </c>
      <c r="L38" s="3" t="s">
        <v>3</v>
      </c>
      <c r="M38" t="s">
        <v>3</v>
      </c>
      <c r="N38" s="62">
        <v>0</v>
      </c>
      <c r="O38" t="s">
        <v>3</v>
      </c>
      <c r="P38" t="s">
        <v>3</v>
      </c>
      <c r="Q38" s="62">
        <v>0</v>
      </c>
      <c r="R38" s="62">
        <v>0</v>
      </c>
      <c r="S38" s="62">
        <v>0</v>
      </c>
      <c r="T38" t="s">
        <v>3</v>
      </c>
      <c r="U38" t="s">
        <v>3</v>
      </c>
      <c r="V38" t="s">
        <v>732</v>
      </c>
    </row>
    <row r="39" spans="2:22" x14ac:dyDescent="0.3">
      <c r="B39" s="3">
        <v>28</v>
      </c>
      <c r="C39" t="s">
        <v>596</v>
      </c>
      <c r="D39" t="s">
        <v>640</v>
      </c>
      <c r="E39" s="3" t="s">
        <v>156</v>
      </c>
      <c r="G39" s="3" t="s">
        <v>731</v>
      </c>
      <c r="H39" s="3" t="s">
        <v>3</v>
      </c>
      <c r="I39" s="3" t="s">
        <v>3</v>
      </c>
      <c r="J39" s="3" t="s">
        <v>3</v>
      </c>
      <c r="K39" s="3" t="s">
        <v>3</v>
      </c>
      <c r="L39" s="3" t="s">
        <v>3</v>
      </c>
      <c r="M39" t="s">
        <v>3</v>
      </c>
      <c r="N39" s="62">
        <v>0</v>
      </c>
      <c r="O39" t="s">
        <v>3</v>
      </c>
      <c r="P39" t="s">
        <v>3</v>
      </c>
      <c r="Q39" s="62">
        <v>0</v>
      </c>
      <c r="R39" s="62">
        <v>0</v>
      </c>
      <c r="S39" s="62">
        <v>0</v>
      </c>
      <c r="T39" t="s">
        <v>3</v>
      </c>
      <c r="U39" t="s">
        <v>3</v>
      </c>
      <c r="V39" t="s">
        <v>732</v>
      </c>
    </row>
    <row r="40" spans="2:22" x14ac:dyDescent="0.3">
      <c r="B40" s="3">
        <v>29</v>
      </c>
      <c r="C40" t="s">
        <v>599</v>
      </c>
      <c r="D40" t="s">
        <v>640</v>
      </c>
      <c r="E40" s="3" t="s">
        <v>156</v>
      </c>
      <c r="G40" s="3" t="s">
        <v>731</v>
      </c>
      <c r="H40" s="3" t="s">
        <v>3</v>
      </c>
      <c r="I40" s="3" t="s">
        <v>3</v>
      </c>
      <c r="J40" s="3" t="s">
        <v>3</v>
      </c>
      <c r="K40" s="3" t="s">
        <v>3</v>
      </c>
      <c r="L40" s="3" t="s">
        <v>3</v>
      </c>
      <c r="M40" t="s">
        <v>3</v>
      </c>
      <c r="N40" s="62">
        <v>0</v>
      </c>
      <c r="O40" t="s">
        <v>3</v>
      </c>
      <c r="P40" t="s">
        <v>3</v>
      </c>
      <c r="Q40" s="62">
        <v>0</v>
      </c>
      <c r="R40" s="62">
        <v>0</v>
      </c>
      <c r="S40" s="62">
        <v>0</v>
      </c>
      <c r="T40" t="s">
        <v>3</v>
      </c>
      <c r="U40" t="s">
        <v>3</v>
      </c>
      <c r="V40" t="s">
        <v>732</v>
      </c>
    </row>
    <row r="41" spans="2:22" x14ac:dyDescent="0.3">
      <c r="B41" s="3">
        <v>30</v>
      </c>
      <c r="C41" t="s">
        <v>606</v>
      </c>
      <c r="D41" t="s">
        <v>655</v>
      </c>
      <c r="E41" s="3" t="s">
        <v>156</v>
      </c>
      <c r="G41" s="3" t="s">
        <v>731</v>
      </c>
      <c r="H41" s="3" t="s">
        <v>3</v>
      </c>
      <c r="I41" s="3" t="s">
        <v>3</v>
      </c>
      <c r="J41" s="3" t="s">
        <v>3</v>
      </c>
      <c r="K41" s="3" t="s">
        <v>3</v>
      </c>
      <c r="L41" s="3" t="s">
        <v>3</v>
      </c>
      <c r="M41" t="s">
        <v>3</v>
      </c>
      <c r="N41" s="62">
        <v>0</v>
      </c>
      <c r="O41" t="s">
        <v>3</v>
      </c>
      <c r="P41" t="s">
        <v>3</v>
      </c>
      <c r="Q41" s="62">
        <v>0</v>
      </c>
      <c r="R41" s="62">
        <v>0</v>
      </c>
      <c r="S41" s="62">
        <v>0</v>
      </c>
      <c r="T41" t="s">
        <v>3</v>
      </c>
      <c r="U41" t="s">
        <v>3</v>
      </c>
      <c r="V41" t="s">
        <v>732</v>
      </c>
    </row>
    <row r="42" spans="2:22" x14ac:dyDescent="0.3">
      <c r="B42" s="3">
        <v>31</v>
      </c>
      <c r="C42" t="s">
        <v>611</v>
      </c>
      <c r="D42" t="s">
        <v>651</v>
      </c>
      <c r="E42" s="3" t="s">
        <v>156</v>
      </c>
      <c r="G42" s="3" t="s">
        <v>731</v>
      </c>
      <c r="H42" s="3" t="s">
        <v>3</v>
      </c>
      <c r="I42" s="3" t="s">
        <v>3</v>
      </c>
      <c r="J42" s="3" t="s">
        <v>3</v>
      </c>
      <c r="K42" s="3" t="s">
        <v>3</v>
      </c>
      <c r="L42" s="3" t="s">
        <v>3</v>
      </c>
      <c r="M42" t="s">
        <v>3</v>
      </c>
      <c r="N42" s="62">
        <v>0</v>
      </c>
      <c r="O42" t="s">
        <v>3</v>
      </c>
      <c r="P42" t="s">
        <v>3</v>
      </c>
      <c r="Q42" s="62">
        <v>0</v>
      </c>
      <c r="R42" s="62">
        <v>0</v>
      </c>
      <c r="S42" s="62">
        <v>0</v>
      </c>
      <c r="T42" t="s">
        <v>3</v>
      </c>
      <c r="U42" t="s">
        <v>3</v>
      </c>
      <c r="V42" t="s">
        <v>732</v>
      </c>
    </row>
  </sheetData>
  <pageMargins left="0.7" right="0.7" top="0.75" bottom="0.75" header="0.3" footer="0.3"/>
  <pageSetup fitToHeight="0"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E95"/>
  <sheetViews>
    <sheetView showGridLines="0" workbookViewId="0">
      <selection activeCell="B5" sqref="B5"/>
    </sheetView>
  </sheetViews>
  <sheetFormatPr defaultRowHeight="14.4" outlineLevelRow="2" x14ac:dyDescent="0.3"/>
  <cols>
    <col min="1" max="1" width="1.109375" customWidth="1"/>
    <col min="2" max="2" width="50.6640625" customWidth="1"/>
    <col min="3" max="3" width="10.109375" style="3" customWidth="1"/>
    <col min="4" max="5" width="18.6640625" style="68" customWidth="1"/>
  </cols>
  <sheetData>
    <row r="1" spans="2:5" ht="15" customHeight="1" x14ac:dyDescent="0.3"/>
    <row r="2" spans="2:5" ht="15" customHeight="1" x14ac:dyDescent="0.3"/>
    <row r="3" spans="2:5" ht="15" customHeight="1" x14ac:dyDescent="0.3"/>
    <row r="4" spans="2:5" ht="15" customHeight="1" x14ac:dyDescent="0.3"/>
    <row r="5" spans="2:5" x14ac:dyDescent="0.3">
      <c r="B5" s="1" t="s">
        <v>220</v>
      </c>
      <c r="C5" s="57" t="s">
        <v>198</v>
      </c>
      <c r="D5" s="67" t="s">
        <v>733</v>
      </c>
      <c r="E5" s="67" t="s">
        <v>734</v>
      </c>
    </row>
    <row r="6" spans="2:5" hidden="1" outlineLevel="2" x14ac:dyDescent="0.3">
      <c r="B6" t="s">
        <v>735</v>
      </c>
      <c r="C6" s="3">
        <v>1</v>
      </c>
      <c r="D6" s="68">
        <v>322.18</v>
      </c>
      <c r="E6" s="68">
        <v>8362.59</v>
      </c>
    </row>
    <row r="7" spans="2:5" hidden="1" outlineLevel="2" x14ac:dyDescent="0.3">
      <c r="B7" t="s">
        <v>735</v>
      </c>
      <c r="C7" s="3">
        <v>2</v>
      </c>
      <c r="D7" s="68">
        <v>0</v>
      </c>
      <c r="E7" s="68">
        <v>8681.61</v>
      </c>
    </row>
    <row r="8" spans="2:5" hidden="1" outlineLevel="2" x14ac:dyDescent="0.3">
      <c r="B8" t="s">
        <v>735</v>
      </c>
      <c r="C8" s="3">
        <v>3</v>
      </c>
      <c r="D8" s="68">
        <v>0</v>
      </c>
      <c r="E8" s="68">
        <v>12572.95</v>
      </c>
    </row>
    <row r="9" spans="2:5" hidden="1" outlineLevel="2" x14ac:dyDescent="0.3">
      <c r="B9" t="s">
        <v>735</v>
      </c>
      <c r="C9" s="3">
        <v>4</v>
      </c>
      <c r="D9" s="68">
        <v>0</v>
      </c>
      <c r="E9" s="68">
        <v>15348.33</v>
      </c>
    </row>
    <row r="10" spans="2:5" hidden="1" outlineLevel="2" x14ac:dyDescent="0.3">
      <c r="B10" t="s">
        <v>735</v>
      </c>
      <c r="C10" s="3">
        <v>5</v>
      </c>
      <c r="D10" s="68">
        <v>335.28</v>
      </c>
      <c r="E10" s="68">
        <v>32767.24</v>
      </c>
    </row>
    <row r="11" spans="2:5" hidden="1" outlineLevel="2" x14ac:dyDescent="0.3">
      <c r="B11" t="s">
        <v>735</v>
      </c>
      <c r="C11" s="3">
        <v>6</v>
      </c>
      <c r="D11" s="68">
        <v>0</v>
      </c>
      <c r="E11" s="68">
        <v>21961.89</v>
      </c>
    </row>
    <row r="12" spans="2:5" outlineLevel="1" collapsed="1" x14ac:dyDescent="0.3">
      <c r="B12" s="1" t="s">
        <v>750</v>
      </c>
      <c r="D12" s="68">
        <f>SUBTOTAL(9,D6:D11)</f>
        <v>657.46</v>
      </c>
      <c r="E12" s="68">
        <f>SUBTOTAL(9,E6:E11)</f>
        <v>99694.61</v>
      </c>
    </row>
    <row r="13" spans="2:5" hidden="1" outlineLevel="2" x14ac:dyDescent="0.3">
      <c r="B13" t="s">
        <v>736</v>
      </c>
      <c r="C13" s="3">
        <v>4</v>
      </c>
      <c r="D13" s="68">
        <v>1589.4</v>
      </c>
      <c r="E13" s="68">
        <v>1589.4</v>
      </c>
    </row>
    <row r="14" spans="2:5" hidden="1" outlineLevel="2" x14ac:dyDescent="0.3">
      <c r="B14" t="s">
        <v>736</v>
      </c>
      <c r="C14" s="3">
        <v>5</v>
      </c>
      <c r="D14" s="68">
        <v>2091.2800000000002</v>
      </c>
      <c r="E14" s="68">
        <v>2091.2800000000002</v>
      </c>
    </row>
    <row r="15" spans="2:5" hidden="1" outlineLevel="2" x14ac:dyDescent="0.3">
      <c r="B15" t="s">
        <v>736</v>
      </c>
      <c r="C15" s="3">
        <v>6</v>
      </c>
      <c r="D15" s="68">
        <v>2367.3200000000002</v>
      </c>
      <c r="E15" s="68">
        <v>2367.3200000000002</v>
      </c>
    </row>
    <row r="16" spans="2:5" outlineLevel="1" collapsed="1" x14ac:dyDescent="0.3">
      <c r="B16" s="1" t="s">
        <v>751</v>
      </c>
      <c r="D16" s="68">
        <f>SUBTOTAL(9,D13:D15)</f>
        <v>6048</v>
      </c>
      <c r="E16" s="68">
        <f>SUBTOTAL(9,E13:E15)</f>
        <v>6048</v>
      </c>
    </row>
    <row r="17" spans="2:5" hidden="1" outlineLevel="2" x14ac:dyDescent="0.3">
      <c r="B17" t="s">
        <v>737</v>
      </c>
      <c r="C17" s="3">
        <v>1</v>
      </c>
      <c r="D17" s="68">
        <v>18.87</v>
      </c>
      <c r="E17" s="68">
        <v>322.97000000000003</v>
      </c>
    </row>
    <row r="18" spans="2:5" hidden="1" outlineLevel="2" x14ac:dyDescent="0.3">
      <c r="B18" t="s">
        <v>737</v>
      </c>
      <c r="C18" s="3">
        <v>2</v>
      </c>
      <c r="D18" s="68">
        <v>0</v>
      </c>
      <c r="E18" s="68">
        <v>352.6</v>
      </c>
    </row>
    <row r="19" spans="2:5" hidden="1" outlineLevel="2" x14ac:dyDescent="0.3">
      <c r="B19" t="s">
        <v>737</v>
      </c>
      <c r="C19" s="3">
        <v>3</v>
      </c>
      <c r="D19" s="68">
        <v>0</v>
      </c>
      <c r="E19" s="68">
        <v>435.85</v>
      </c>
    </row>
    <row r="20" spans="2:5" hidden="1" outlineLevel="2" x14ac:dyDescent="0.3">
      <c r="B20" t="s">
        <v>737</v>
      </c>
      <c r="C20" s="3">
        <v>4</v>
      </c>
      <c r="D20" s="68">
        <v>0</v>
      </c>
      <c r="E20" s="68">
        <v>579.85</v>
      </c>
    </row>
    <row r="21" spans="2:5" hidden="1" outlineLevel="2" x14ac:dyDescent="0.3">
      <c r="B21" t="s">
        <v>737</v>
      </c>
      <c r="C21" s="3">
        <v>5</v>
      </c>
      <c r="D21" s="68">
        <v>128.5</v>
      </c>
      <c r="E21" s="68">
        <v>719.76</v>
      </c>
    </row>
    <row r="22" spans="2:5" hidden="1" outlineLevel="2" x14ac:dyDescent="0.3">
      <c r="B22" t="s">
        <v>737</v>
      </c>
      <c r="C22" s="3">
        <v>6</v>
      </c>
      <c r="D22" s="68">
        <v>17.34</v>
      </c>
      <c r="E22" s="68">
        <v>807.5</v>
      </c>
    </row>
    <row r="23" spans="2:5" outlineLevel="1" collapsed="1" x14ac:dyDescent="0.3">
      <c r="B23" s="1" t="s">
        <v>752</v>
      </c>
      <c r="D23" s="68">
        <f>SUBTOTAL(9,D17:D22)</f>
        <v>164.71</v>
      </c>
      <c r="E23" s="68">
        <f>SUBTOTAL(9,E17:E22)</f>
        <v>3218.5299999999997</v>
      </c>
    </row>
    <row r="24" spans="2:5" hidden="1" outlineLevel="2" x14ac:dyDescent="0.3">
      <c r="B24" t="s">
        <v>738</v>
      </c>
      <c r="C24" s="3">
        <v>1</v>
      </c>
      <c r="D24" s="68">
        <v>100.63</v>
      </c>
      <c r="E24" s="68">
        <v>1722.54</v>
      </c>
    </row>
    <row r="25" spans="2:5" hidden="1" outlineLevel="2" x14ac:dyDescent="0.3">
      <c r="B25" t="s">
        <v>738</v>
      </c>
      <c r="C25" s="3">
        <v>2</v>
      </c>
      <c r="D25" s="68">
        <v>0</v>
      </c>
      <c r="E25" s="68">
        <v>1880.52</v>
      </c>
    </row>
    <row r="26" spans="2:5" hidden="1" outlineLevel="2" x14ac:dyDescent="0.3">
      <c r="B26" t="s">
        <v>738</v>
      </c>
      <c r="C26" s="3">
        <v>3</v>
      </c>
      <c r="D26" s="68">
        <v>0</v>
      </c>
      <c r="E26" s="68">
        <v>2324.59</v>
      </c>
    </row>
    <row r="27" spans="2:5" hidden="1" outlineLevel="2" x14ac:dyDescent="0.3">
      <c r="B27" t="s">
        <v>738</v>
      </c>
      <c r="C27" s="3">
        <v>4</v>
      </c>
      <c r="D27" s="68">
        <v>0</v>
      </c>
      <c r="E27" s="68">
        <v>3111.16</v>
      </c>
    </row>
    <row r="28" spans="2:5" hidden="1" outlineLevel="2" x14ac:dyDescent="0.3">
      <c r="B28" t="s">
        <v>738</v>
      </c>
      <c r="C28" s="3">
        <v>5</v>
      </c>
      <c r="D28" s="68">
        <v>24018.58</v>
      </c>
      <c r="E28" s="68">
        <v>3873.19</v>
      </c>
    </row>
    <row r="29" spans="2:5" hidden="1" outlineLevel="2" x14ac:dyDescent="0.3">
      <c r="B29" t="s">
        <v>738</v>
      </c>
      <c r="C29" s="3">
        <v>6</v>
      </c>
      <c r="D29" s="68">
        <v>92.91</v>
      </c>
      <c r="E29" s="68">
        <v>4382.12</v>
      </c>
    </row>
    <row r="30" spans="2:5" outlineLevel="1" collapsed="1" x14ac:dyDescent="0.3">
      <c r="B30" s="1" t="s">
        <v>753</v>
      </c>
      <c r="D30" s="68">
        <f>SUBTOTAL(9,D24:D29)</f>
        <v>24212.120000000003</v>
      </c>
      <c r="E30" s="68">
        <f>SUBTOTAL(9,E24:E29)</f>
        <v>17294.12</v>
      </c>
    </row>
    <row r="31" spans="2:5" hidden="1" outlineLevel="2" x14ac:dyDescent="0.3">
      <c r="B31" t="s">
        <v>739</v>
      </c>
      <c r="C31" s="3">
        <v>1</v>
      </c>
      <c r="D31" s="68">
        <v>1735.89</v>
      </c>
      <c r="E31" s="68">
        <v>18320.89</v>
      </c>
    </row>
    <row r="32" spans="2:5" hidden="1" outlineLevel="2" x14ac:dyDescent="0.3">
      <c r="B32" t="s">
        <v>739</v>
      </c>
      <c r="C32" s="3">
        <v>2</v>
      </c>
      <c r="D32" s="68">
        <v>0</v>
      </c>
      <c r="E32" s="68">
        <v>19146.09</v>
      </c>
    </row>
    <row r="33" spans="2:5" hidden="1" outlineLevel="2" x14ac:dyDescent="0.3">
      <c r="B33" t="s">
        <v>739</v>
      </c>
      <c r="C33" s="3">
        <v>3</v>
      </c>
      <c r="D33" s="68">
        <v>0</v>
      </c>
      <c r="E33" s="68">
        <v>24312.57</v>
      </c>
    </row>
    <row r="34" spans="2:5" hidden="1" outlineLevel="2" x14ac:dyDescent="0.3">
      <c r="B34" t="s">
        <v>739</v>
      </c>
      <c r="C34" s="3">
        <v>4</v>
      </c>
      <c r="D34" s="68">
        <v>6.58</v>
      </c>
      <c r="E34" s="68">
        <v>28296.400000000001</v>
      </c>
    </row>
    <row r="35" spans="2:5" hidden="1" outlineLevel="2" x14ac:dyDescent="0.3">
      <c r="B35" t="s">
        <v>739</v>
      </c>
      <c r="C35" s="3">
        <v>5</v>
      </c>
      <c r="D35" s="68">
        <v>0</v>
      </c>
      <c r="E35" s="68">
        <v>50536.85</v>
      </c>
    </row>
    <row r="36" spans="2:5" hidden="1" outlineLevel="2" x14ac:dyDescent="0.3">
      <c r="B36" t="s">
        <v>739</v>
      </c>
      <c r="C36" s="3">
        <v>6</v>
      </c>
      <c r="D36" s="68">
        <v>0</v>
      </c>
      <c r="E36" s="68">
        <v>39972.839999999997</v>
      </c>
    </row>
    <row r="37" spans="2:5" outlineLevel="1" collapsed="1" x14ac:dyDescent="0.3">
      <c r="B37" s="1" t="s">
        <v>754</v>
      </c>
      <c r="D37" s="68">
        <f>SUBTOTAL(9,D31:D36)</f>
        <v>1742.47</v>
      </c>
      <c r="E37" s="68">
        <f>SUBTOTAL(9,E31:E36)</f>
        <v>180585.63999999998</v>
      </c>
    </row>
    <row r="38" spans="2:5" hidden="1" outlineLevel="2" x14ac:dyDescent="0.3">
      <c r="B38" t="s">
        <v>740</v>
      </c>
      <c r="C38" s="3">
        <v>1</v>
      </c>
      <c r="D38" s="68">
        <v>21531.68</v>
      </c>
      <c r="E38" s="68">
        <v>1257.8800000000001</v>
      </c>
    </row>
    <row r="39" spans="2:5" hidden="1" outlineLevel="2" x14ac:dyDescent="0.3">
      <c r="B39" t="s">
        <v>740</v>
      </c>
      <c r="C39" s="3">
        <v>2</v>
      </c>
      <c r="D39" s="68">
        <v>23506.51</v>
      </c>
      <c r="E39" s="68">
        <v>0</v>
      </c>
    </row>
    <row r="40" spans="2:5" hidden="1" outlineLevel="2" x14ac:dyDescent="0.3">
      <c r="B40" t="s">
        <v>740</v>
      </c>
      <c r="C40" s="3">
        <v>3</v>
      </c>
      <c r="D40" s="68">
        <v>29157.33</v>
      </c>
      <c r="E40" s="68">
        <v>0</v>
      </c>
    </row>
    <row r="41" spans="2:5" hidden="1" outlineLevel="2" x14ac:dyDescent="0.3">
      <c r="B41" t="s">
        <v>740</v>
      </c>
      <c r="C41" s="3">
        <v>4</v>
      </c>
      <c r="D41" s="68">
        <v>39039.730000000003</v>
      </c>
      <c r="E41" s="68">
        <v>0</v>
      </c>
    </row>
    <row r="42" spans="2:5" hidden="1" outlineLevel="2" x14ac:dyDescent="0.3">
      <c r="B42" t="s">
        <v>740</v>
      </c>
      <c r="C42" s="3">
        <v>5</v>
      </c>
      <c r="D42" s="68">
        <v>48565.08</v>
      </c>
      <c r="E42" s="68">
        <v>0</v>
      </c>
    </row>
    <row r="43" spans="2:5" hidden="1" outlineLevel="2" x14ac:dyDescent="0.3">
      <c r="B43" t="s">
        <v>740</v>
      </c>
      <c r="C43" s="3">
        <v>6</v>
      </c>
      <c r="D43" s="68">
        <v>54926.48</v>
      </c>
      <c r="E43" s="68">
        <v>0</v>
      </c>
    </row>
    <row r="44" spans="2:5" outlineLevel="1" collapsed="1" x14ac:dyDescent="0.3">
      <c r="B44" s="1" t="s">
        <v>755</v>
      </c>
      <c r="D44" s="68">
        <f>SUBTOTAL(9,D38:D43)</f>
        <v>216726.81000000003</v>
      </c>
      <c r="E44" s="68">
        <f>SUBTOTAL(9,E38:E43)</f>
        <v>1257.8800000000001</v>
      </c>
    </row>
    <row r="45" spans="2:5" hidden="1" outlineLevel="2" x14ac:dyDescent="0.3">
      <c r="B45" t="s">
        <v>741</v>
      </c>
      <c r="C45" s="3">
        <v>4</v>
      </c>
      <c r="D45" s="68">
        <v>87.06</v>
      </c>
      <c r="E45" s="68">
        <v>0</v>
      </c>
    </row>
    <row r="46" spans="2:5" hidden="1" outlineLevel="2" x14ac:dyDescent="0.3">
      <c r="B46" t="s">
        <v>741</v>
      </c>
      <c r="C46" s="3">
        <v>5</v>
      </c>
      <c r="D46" s="68">
        <v>116.08</v>
      </c>
      <c r="E46" s="68">
        <v>0</v>
      </c>
    </row>
    <row r="47" spans="2:5" outlineLevel="1" collapsed="1" x14ac:dyDescent="0.3">
      <c r="B47" s="1" t="s">
        <v>756</v>
      </c>
      <c r="D47" s="68">
        <f>SUBTOTAL(9,D45:D46)</f>
        <v>203.14</v>
      </c>
      <c r="E47" s="68">
        <f>SUBTOTAL(9,E45:E46)</f>
        <v>0</v>
      </c>
    </row>
    <row r="48" spans="2:5" hidden="1" outlineLevel="2" x14ac:dyDescent="0.3">
      <c r="B48" t="s">
        <v>742</v>
      </c>
      <c r="C48" s="3">
        <v>1</v>
      </c>
      <c r="D48" s="68">
        <v>322.97000000000003</v>
      </c>
      <c r="E48" s="68">
        <v>18.87</v>
      </c>
    </row>
    <row r="49" spans="2:5" hidden="1" outlineLevel="2" x14ac:dyDescent="0.3">
      <c r="B49" t="s">
        <v>742</v>
      </c>
      <c r="C49" s="3">
        <v>2</v>
      </c>
      <c r="D49" s="68">
        <v>352.6</v>
      </c>
      <c r="E49" s="68">
        <v>0</v>
      </c>
    </row>
    <row r="50" spans="2:5" hidden="1" outlineLevel="2" x14ac:dyDescent="0.3">
      <c r="B50" t="s">
        <v>742</v>
      </c>
      <c r="C50" s="3">
        <v>3</v>
      </c>
      <c r="D50" s="68">
        <v>435.85</v>
      </c>
      <c r="E50" s="68">
        <v>0</v>
      </c>
    </row>
    <row r="51" spans="2:5" hidden="1" outlineLevel="2" x14ac:dyDescent="0.3">
      <c r="B51" t="s">
        <v>742</v>
      </c>
      <c r="C51" s="3">
        <v>4</v>
      </c>
      <c r="D51" s="68">
        <v>579.85</v>
      </c>
      <c r="E51" s="68">
        <v>0</v>
      </c>
    </row>
    <row r="52" spans="2:5" hidden="1" outlineLevel="2" x14ac:dyDescent="0.3">
      <c r="B52" t="s">
        <v>742</v>
      </c>
      <c r="C52" s="3">
        <v>5</v>
      </c>
      <c r="D52" s="68">
        <v>719.76</v>
      </c>
      <c r="E52" s="68">
        <v>0</v>
      </c>
    </row>
    <row r="53" spans="2:5" hidden="1" outlineLevel="2" x14ac:dyDescent="0.3">
      <c r="B53" t="s">
        <v>742</v>
      </c>
      <c r="C53" s="3">
        <v>6</v>
      </c>
      <c r="D53" s="68">
        <v>807.5</v>
      </c>
      <c r="E53" s="68">
        <v>0</v>
      </c>
    </row>
    <row r="54" spans="2:5" outlineLevel="1" collapsed="1" x14ac:dyDescent="0.3">
      <c r="B54" s="1" t="s">
        <v>757</v>
      </c>
      <c r="D54" s="68">
        <f>SUBTOTAL(9,D48:D53)</f>
        <v>3218.5299999999997</v>
      </c>
      <c r="E54" s="68">
        <f>SUBTOTAL(9,E48:E53)</f>
        <v>18.87</v>
      </c>
    </row>
    <row r="55" spans="2:5" hidden="1" outlineLevel="2" x14ac:dyDescent="0.3">
      <c r="B55" t="s">
        <v>743</v>
      </c>
      <c r="C55" s="3">
        <v>1</v>
      </c>
      <c r="D55" s="68">
        <v>1722.54</v>
      </c>
      <c r="E55" s="68">
        <v>100.63</v>
      </c>
    </row>
    <row r="56" spans="2:5" hidden="1" outlineLevel="2" x14ac:dyDescent="0.3">
      <c r="B56" t="s">
        <v>743</v>
      </c>
      <c r="C56" s="3">
        <v>2</v>
      </c>
      <c r="D56" s="68">
        <v>1880.52</v>
      </c>
      <c r="E56" s="68">
        <v>0</v>
      </c>
    </row>
    <row r="57" spans="2:5" hidden="1" outlineLevel="2" x14ac:dyDescent="0.3">
      <c r="B57" t="s">
        <v>743</v>
      </c>
      <c r="C57" s="3">
        <v>3</v>
      </c>
      <c r="D57" s="68">
        <v>2324.59</v>
      </c>
      <c r="E57" s="68">
        <v>0</v>
      </c>
    </row>
    <row r="58" spans="2:5" hidden="1" outlineLevel="2" x14ac:dyDescent="0.3">
      <c r="B58" t="s">
        <v>743</v>
      </c>
      <c r="C58" s="3">
        <v>4</v>
      </c>
      <c r="D58" s="68">
        <v>3111.16</v>
      </c>
      <c r="E58" s="68">
        <v>0</v>
      </c>
    </row>
    <row r="59" spans="2:5" hidden="1" outlineLevel="2" x14ac:dyDescent="0.3">
      <c r="B59" t="s">
        <v>743</v>
      </c>
      <c r="C59" s="3">
        <v>5</v>
      </c>
      <c r="D59" s="68">
        <v>3873.19</v>
      </c>
      <c r="E59" s="68">
        <v>0</v>
      </c>
    </row>
    <row r="60" spans="2:5" hidden="1" outlineLevel="2" x14ac:dyDescent="0.3">
      <c r="B60" t="s">
        <v>743</v>
      </c>
      <c r="C60" s="3">
        <v>6</v>
      </c>
      <c r="D60" s="68">
        <v>4382.12</v>
      </c>
      <c r="E60" s="68">
        <v>0</v>
      </c>
    </row>
    <row r="61" spans="2:5" outlineLevel="1" collapsed="1" x14ac:dyDescent="0.3">
      <c r="B61" s="1" t="s">
        <v>758</v>
      </c>
      <c r="D61" s="68">
        <f>SUBTOTAL(9,D55:D60)</f>
        <v>17294.12</v>
      </c>
      <c r="E61" s="68">
        <f>SUBTOTAL(9,E55:E60)</f>
        <v>100.63</v>
      </c>
    </row>
    <row r="62" spans="2:5" hidden="1" outlineLevel="2" x14ac:dyDescent="0.3">
      <c r="B62" t="s">
        <v>744</v>
      </c>
      <c r="C62" s="3">
        <v>1</v>
      </c>
      <c r="D62" s="68">
        <v>3988.85</v>
      </c>
      <c r="E62" s="68">
        <v>237.24</v>
      </c>
    </row>
    <row r="63" spans="2:5" hidden="1" outlineLevel="2" x14ac:dyDescent="0.3">
      <c r="B63" t="s">
        <v>744</v>
      </c>
      <c r="C63" s="3">
        <v>2</v>
      </c>
      <c r="D63" s="68">
        <v>4343.6899999999996</v>
      </c>
      <c r="E63" s="68">
        <v>0</v>
      </c>
    </row>
    <row r="64" spans="2:5" hidden="1" outlineLevel="2" x14ac:dyDescent="0.3">
      <c r="B64" t="s">
        <v>744</v>
      </c>
      <c r="C64" s="3">
        <v>3</v>
      </c>
      <c r="D64" s="68">
        <v>6025.69</v>
      </c>
      <c r="E64" s="68">
        <v>0</v>
      </c>
    </row>
    <row r="65" spans="2:5" hidden="1" outlineLevel="2" x14ac:dyDescent="0.3">
      <c r="B65" t="s">
        <v>744</v>
      </c>
      <c r="C65" s="3">
        <v>4</v>
      </c>
      <c r="D65" s="68">
        <v>6069.99</v>
      </c>
      <c r="E65" s="68">
        <v>0</v>
      </c>
    </row>
    <row r="66" spans="2:5" hidden="1" outlineLevel="2" x14ac:dyDescent="0.3">
      <c r="B66" t="s">
        <v>744</v>
      </c>
      <c r="C66" s="3">
        <v>5</v>
      </c>
      <c r="D66" s="68">
        <v>11769.78</v>
      </c>
      <c r="E66" s="68">
        <v>0</v>
      </c>
    </row>
    <row r="67" spans="2:5" hidden="1" outlineLevel="2" x14ac:dyDescent="0.3">
      <c r="B67" t="s">
        <v>744</v>
      </c>
      <c r="C67" s="3">
        <v>6</v>
      </c>
      <c r="D67" s="68">
        <v>9390.9500000000007</v>
      </c>
      <c r="E67" s="68">
        <v>0</v>
      </c>
    </row>
    <row r="68" spans="2:5" outlineLevel="1" collapsed="1" x14ac:dyDescent="0.3">
      <c r="B68" s="1" t="s">
        <v>759</v>
      </c>
      <c r="D68" s="68">
        <f>SUBTOTAL(9,D62:D67)</f>
        <v>41588.949999999997</v>
      </c>
      <c r="E68" s="68">
        <f>SUBTOTAL(9,E62:E67)</f>
        <v>237.24</v>
      </c>
    </row>
    <row r="69" spans="2:5" hidden="1" outlineLevel="2" x14ac:dyDescent="0.3">
      <c r="B69" t="s">
        <v>745</v>
      </c>
      <c r="C69" s="3">
        <v>4</v>
      </c>
      <c r="D69" s="68">
        <v>0</v>
      </c>
      <c r="E69" s="68">
        <v>1589.4</v>
      </c>
    </row>
    <row r="70" spans="2:5" hidden="1" outlineLevel="2" x14ac:dyDescent="0.3">
      <c r="B70" t="s">
        <v>745</v>
      </c>
      <c r="C70" s="3">
        <v>5</v>
      </c>
      <c r="D70" s="68">
        <v>0</v>
      </c>
      <c r="E70" s="68">
        <v>2091.2800000000002</v>
      </c>
    </row>
    <row r="71" spans="2:5" hidden="1" outlineLevel="2" x14ac:dyDescent="0.3">
      <c r="B71" t="s">
        <v>745</v>
      </c>
      <c r="C71" s="3">
        <v>6</v>
      </c>
      <c r="D71" s="68">
        <v>0</v>
      </c>
      <c r="E71" s="68">
        <v>2367.3200000000002</v>
      </c>
    </row>
    <row r="72" spans="2:5" outlineLevel="1" collapsed="1" x14ac:dyDescent="0.3">
      <c r="B72" s="1" t="s">
        <v>760</v>
      </c>
      <c r="D72" s="68">
        <f>SUBTOTAL(9,D69:D71)</f>
        <v>0</v>
      </c>
      <c r="E72" s="68">
        <f>SUBTOTAL(9,E69:E71)</f>
        <v>6048</v>
      </c>
    </row>
    <row r="73" spans="2:5" hidden="1" outlineLevel="2" x14ac:dyDescent="0.3">
      <c r="B73" t="s">
        <v>746</v>
      </c>
      <c r="C73" s="3">
        <v>4</v>
      </c>
      <c r="D73" s="68">
        <v>15</v>
      </c>
      <c r="E73" s="68">
        <v>0</v>
      </c>
    </row>
    <row r="74" spans="2:5" hidden="1" outlineLevel="2" x14ac:dyDescent="0.3">
      <c r="B74" t="s">
        <v>746</v>
      </c>
      <c r="C74" s="3">
        <v>5</v>
      </c>
      <c r="D74" s="68">
        <v>15</v>
      </c>
      <c r="E74" s="68">
        <v>0</v>
      </c>
    </row>
    <row r="75" spans="2:5" hidden="1" outlineLevel="2" x14ac:dyDescent="0.3">
      <c r="B75" t="s">
        <v>746</v>
      </c>
      <c r="C75" s="3">
        <v>6</v>
      </c>
      <c r="D75" s="68">
        <v>15</v>
      </c>
      <c r="E75" s="68">
        <v>0</v>
      </c>
    </row>
    <row r="76" spans="2:5" outlineLevel="1" collapsed="1" x14ac:dyDescent="0.3">
      <c r="B76" s="1" t="s">
        <v>761</v>
      </c>
      <c r="D76" s="68">
        <f>SUBTOTAL(9,D73:D75)</f>
        <v>45</v>
      </c>
      <c r="E76" s="68">
        <f>SUBTOTAL(9,E73:E75)</f>
        <v>0</v>
      </c>
    </row>
    <row r="77" spans="2:5" hidden="1" outlineLevel="2" x14ac:dyDescent="0.3">
      <c r="B77" t="s">
        <v>747</v>
      </c>
      <c r="C77" s="3">
        <v>2</v>
      </c>
      <c r="D77" s="68">
        <v>32.5</v>
      </c>
      <c r="E77" s="68">
        <v>0</v>
      </c>
    </row>
    <row r="78" spans="2:5" hidden="1" outlineLevel="2" x14ac:dyDescent="0.3">
      <c r="B78" t="s">
        <v>747</v>
      </c>
      <c r="C78" s="3">
        <v>3</v>
      </c>
      <c r="D78" s="68">
        <v>47.5</v>
      </c>
      <c r="E78" s="68">
        <v>0</v>
      </c>
    </row>
    <row r="79" spans="2:5" hidden="1" outlineLevel="2" x14ac:dyDescent="0.3">
      <c r="B79" t="s">
        <v>747</v>
      </c>
      <c r="C79" s="3">
        <v>4</v>
      </c>
      <c r="D79" s="68">
        <v>122.5</v>
      </c>
      <c r="E79" s="68">
        <v>0</v>
      </c>
    </row>
    <row r="80" spans="2:5" hidden="1" outlineLevel="2" x14ac:dyDescent="0.3">
      <c r="B80" t="s">
        <v>747</v>
      </c>
      <c r="C80" s="3">
        <v>5</v>
      </c>
      <c r="D80" s="68">
        <v>122.5</v>
      </c>
      <c r="E80" s="68">
        <v>0</v>
      </c>
    </row>
    <row r="81" spans="2:5" hidden="1" outlineLevel="2" x14ac:dyDescent="0.3">
      <c r="B81" t="s">
        <v>747</v>
      </c>
      <c r="C81" s="3">
        <v>6</v>
      </c>
      <c r="D81" s="68">
        <v>137.5</v>
      </c>
      <c r="E81" s="68">
        <v>0</v>
      </c>
    </row>
    <row r="82" spans="2:5" outlineLevel="1" collapsed="1" x14ac:dyDescent="0.3">
      <c r="B82" s="1" t="s">
        <v>762</v>
      </c>
      <c r="D82" s="68">
        <f>SUBTOTAL(9,D77:D81)</f>
        <v>462.5</v>
      </c>
      <c r="E82" s="68">
        <f>SUBTOTAL(9,E77:E81)</f>
        <v>0</v>
      </c>
    </row>
    <row r="83" spans="2:5" hidden="1" outlineLevel="2" x14ac:dyDescent="0.3">
      <c r="B83" t="s">
        <v>748</v>
      </c>
      <c r="C83" s="3">
        <v>3</v>
      </c>
      <c r="D83" s="68">
        <v>30</v>
      </c>
      <c r="E83" s="68">
        <v>0</v>
      </c>
    </row>
    <row r="84" spans="2:5" hidden="1" outlineLevel="2" x14ac:dyDescent="0.3">
      <c r="B84" t="s">
        <v>748</v>
      </c>
      <c r="C84" s="3">
        <v>4</v>
      </c>
      <c r="D84" s="68">
        <v>25</v>
      </c>
      <c r="E84" s="68">
        <v>0</v>
      </c>
    </row>
    <row r="85" spans="2:5" hidden="1" outlineLevel="2" x14ac:dyDescent="0.3">
      <c r="B85" t="s">
        <v>748</v>
      </c>
      <c r="C85" s="3">
        <v>5</v>
      </c>
      <c r="D85" s="68">
        <v>67</v>
      </c>
      <c r="E85" s="68">
        <v>0</v>
      </c>
    </row>
    <row r="86" spans="2:5" hidden="1" outlineLevel="2" x14ac:dyDescent="0.3">
      <c r="B86" t="s">
        <v>748</v>
      </c>
      <c r="C86" s="3">
        <v>6</v>
      </c>
      <c r="D86" s="68">
        <v>15</v>
      </c>
      <c r="E86" s="68">
        <v>0</v>
      </c>
    </row>
    <row r="87" spans="2:5" outlineLevel="1" collapsed="1" x14ac:dyDescent="0.3">
      <c r="B87" s="1" t="s">
        <v>763</v>
      </c>
      <c r="D87" s="68">
        <f>SUBTOTAL(9,D83:D86)</f>
        <v>137</v>
      </c>
      <c r="E87" s="68">
        <f>SUBTOTAL(9,E83:E86)</f>
        <v>0</v>
      </c>
    </row>
    <row r="88" spans="2:5" hidden="1" outlineLevel="2" x14ac:dyDescent="0.3">
      <c r="B88" t="s">
        <v>749</v>
      </c>
      <c r="C88" s="3">
        <v>1</v>
      </c>
      <c r="D88" s="68">
        <v>600</v>
      </c>
      <c r="E88" s="68">
        <v>0</v>
      </c>
    </row>
    <row r="89" spans="2:5" hidden="1" outlineLevel="2" x14ac:dyDescent="0.3">
      <c r="B89" t="s">
        <v>749</v>
      </c>
      <c r="C89" s="3">
        <v>2</v>
      </c>
      <c r="D89" s="68">
        <v>0</v>
      </c>
      <c r="E89" s="68">
        <v>55</v>
      </c>
    </row>
    <row r="90" spans="2:5" hidden="1" outlineLevel="2" x14ac:dyDescent="0.3">
      <c r="B90" t="s">
        <v>749</v>
      </c>
      <c r="C90" s="3">
        <v>3</v>
      </c>
      <c r="D90" s="68">
        <v>1680</v>
      </c>
      <c r="E90" s="68">
        <v>55</v>
      </c>
    </row>
    <row r="91" spans="2:5" hidden="1" outlineLevel="2" x14ac:dyDescent="0.3">
      <c r="B91" t="s">
        <v>749</v>
      </c>
      <c r="C91" s="3">
        <v>4</v>
      </c>
      <c r="D91" s="68">
        <v>73.91</v>
      </c>
      <c r="E91" s="68">
        <v>211.88</v>
      </c>
    </row>
    <row r="92" spans="2:5" hidden="1" outlineLevel="2" x14ac:dyDescent="0.3">
      <c r="B92" t="s">
        <v>749</v>
      </c>
      <c r="C92" s="3">
        <v>5</v>
      </c>
      <c r="D92" s="68">
        <v>578.36</v>
      </c>
      <c r="E92" s="68">
        <v>343.91</v>
      </c>
    </row>
    <row r="93" spans="2:5" hidden="1" outlineLevel="2" x14ac:dyDescent="0.3">
      <c r="B93" t="s">
        <v>749</v>
      </c>
      <c r="C93" s="3">
        <v>6</v>
      </c>
      <c r="D93" s="68">
        <v>73.42</v>
      </c>
      <c r="E93" s="68">
        <v>366.55</v>
      </c>
    </row>
    <row r="94" spans="2:5" outlineLevel="1" collapsed="1" x14ac:dyDescent="0.3">
      <c r="B94" s="1" t="s">
        <v>764</v>
      </c>
      <c r="D94" s="68">
        <f>SUBTOTAL(9,D88:D93)</f>
        <v>3005.69</v>
      </c>
      <c r="E94" s="68">
        <f>SUBTOTAL(9,E88:E93)</f>
        <v>1032.3399999999999</v>
      </c>
    </row>
    <row r="95" spans="2:5" x14ac:dyDescent="0.3">
      <c r="B95" s="1" t="s">
        <v>695</v>
      </c>
      <c r="D95" s="68">
        <f>SUBTOTAL(9,D6:D93)</f>
        <v>315506.5</v>
      </c>
      <c r="E95" s="68">
        <f>SUBTOTAL(9,E6:E93)</f>
        <v>315535.86000000004</v>
      </c>
    </row>
  </sheetData>
  <pageMargins left="0.7" right="0.7" top="0.75" bottom="0.75" header="0.3" footer="0.3"/>
  <pageSetup fitToHeight="0"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a5a0429-33e3-4c3a-81e9-a641a42a37bd" xsi:nil="true"/>
    <lcf76f155ced4ddcb4097134ff3c332f xmlns="fe204f0c-a5e2-4c30-a1a1-8657f359b8c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FD2D298DA9574D95437BEEABC44A70" ma:contentTypeVersion="18" ma:contentTypeDescription="Een nieuw document maken." ma:contentTypeScope="" ma:versionID="53dee79cb22337f6c2e285cb70a39900">
  <xsd:schema xmlns:xsd="http://www.w3.org/2001/XMLSchema" xmlns:xs="http://www.w3.org/2001/XMLSchema" xmlns:p="http://schemas.microsoft.com/office/2006/metadata/properties" xmlns:ns2="fe204f0c-a5e2-4c30-a1a1-8657f359b8c0" xmlns:ns3="ba5a0429-33e3-4c3a-81e9-a641a42a37bd" targetNamespace="http://schemas.microsoft.com/office/2006/metadata/properties" ma:root="true" ma:fieldsID="02d86a22f6c2ed7b811f6bb16fc18809" ns2:_="" ns3:_="">
    <xsd:import namespace="fe204f0c-a5e2-4c30-a1a1-8657f359b8c0"/>
    <xsd:import namespace="ba5a0429-33e3-4c3a-81e9-a641a42a37b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04f0c-a5e2-4c30-a1a1-8657f359b8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23c22f24-4d4a-4949-bbba-f1ffd8abac2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5a0429-33e3-4c3a-81e9-a641a42a37bd"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48de264c-027c-430c-9ecf-36354d8861b9}" ma:internalName="TaxCatchAll" ma:showField="CatchAllData" ma:web="ba5a0429-33e3-4c3a-81e9-a641a42a37b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1E2325-862F-4951-85D5-AB5F1645BF9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D7141AD-CB54-43F7-B16D-BB66B6362874}"/>
</file>

<file path=customXml/itemProps3.xml><?xml version="1.0" encoding="utf-8"?>
<ds:datastoreItem xmlns:ds="http://schemas.openxmlformats.org/officeDocument/2006/customXml" ds:itemID="{90C171F5-D0AB-4EC1-834F-4091D19F6B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57</vt:i4>
      </vt:variant>
      <vt:variant>
        <vt:lpstr>Benoemde bereiken</vt:lpstr>
      </vt:variant>
      <vt:variant>
        <vt:i4>30</vt:i4>
      </vt:variant>
    </vt:vector>
  </HeadingPairs>
  <TitlesOfParts>
    <vt:vector size="87" baseType="lpstr">
      <vt:lpstr>Voorblad</vt:lpstr>
      <vt:lpstr>Stamkaart werkgever</vt:lpstr>
      <vt:lpstr>Personeelslijst</vt:lpstr>
      <vt:lpstr>Contracten</vt:lpstr>
      <vt:lpstr>Signalen</vt:lpstr>
      <vt:lpstr>FTE Overzicht</vt:lpstr>
      <vt:lpstr>Verloonde uren</vt:lpstr>
      <vt:lpstr>Auto en fiets van de zaak</vt:lpstr>
      <vt:lpstr>Verkort journaal</vt:lpstr>
      <vt:lpstr>Uitgebreid journaal</vt:lpstr>
      <vt:lpstr>Verbijzonderd journaal</vt:lpstr>
      <vt:lpstr>Loonaangifte</vt:lpstr>
      <vt:lpstr>Reserveringen</vt:lpstr>
      <vt:lpstr>Verlofsaldi</vt:lpstr>
      <vt:lpstr>Jaaropgavekaartjes werknemers</vt:lpstr>
      <vt:lpstr>Subsidies (LIV - LKV)</vt:lpstr>
      <vt:lpstr>Individuele loonstaat werknemer</vt:lpstr>
      <vt:lpstr>Premieloonstaat werknemer</vt:lpstr>
      <vt:lpstr>Premieloonstaat werkgever</vt:lpstr>
      <vt:lpstr>Premieregelingen</vt:lpstr>
      <vt:lpstr>Bruto-netto werknemer</vt:lpstr>
      <vt:lpstr>Bruto-netto werkgever</vt:lpstr>
      <vt:lpstr>Loonkosten werknemer</vt:lpstr>
      <vt:lpstr>Loonkosten werkgever</vt:lpstr>
      <vt:lpstr>Loonkosten afdeling</vt:lpstr>
      <vt:lpstr>Loonkosten kostenplaats</vt:lpstr>
      <vt:lpstr>Loonkosten functie</vt:lpstr>
      <vt:lpstr>Aansluitingen</vt:lpstr>
      <vt:lpstr>Dashboard</vt:lpstr>
      <vt:lpstr>Kostprijsanalyse</vt:lpstr>
      <vt:lpstr>Kostprijslijst</vt:lpstr>
      <vt:lpstr>WKR Verkort</vt:lpstr>
      <vt:lpstr>WKR Uitgebreid</vt:lpstr>
      <vt:lpstr>Dashboard hr</vt:lpstr>
      <vt:lpstr>PVTHR</vt:lpstr>
      <vt:lpstr>Dashboard fte</vt:lpstr>
      <vt:lpstr>PVTFTE</vt:lpstr>
      <vt:lpstr>Dashboard loonresultaten</vt:lpstr>
      <vt:lpstr>PVTLR</vt:lpstr>
      <vt:lpstr>Loonresultaten</vt:lpstr>
      <vt:lpstr>Dashboard loonkosten</vt:lpstr>
      <vt:lpstr>PVTLOONKOSTEN</vt:lpstr>
      <vt:lpstr>Dashboard detail loonkosten</vt:lpstr>
      <vt:lpstr>PVTLK2</vt:lpstr>
      <vt:lpstr>Detailoverzicht loonkosten</vt:lpstr>
      <vt:lpstr>Dashboard uren</vt:lpstr>
      <vt:lpstr>PVTUREN</vt:lpstr>
      <vt:lpstr>Dashboard verzuim</vt:lpstr>
      <vt:lpstr>PVTVERZUIM</vt:lpstr>
      <vt:lpstr>Verzuimoverzicht</vt:lpstr>
      <vt:lpstr>Dashboard Verlof</vt:lpstr>
      <vt:lpstr>PVTVERLOF</vt:lpstr>
      <vt:lpstr>Verlofoverzicht</vt:lpstr>
      <vt:lpstr>Dashboard journaal</vt:lpstr>
      <vt:lpstr>PVTJRNL</vt:lpstr>
      <vt:lpstr>Loonkostenprognose werkgever</vt:lpstr>
      <vt:lpstr>Loonkostenprognose werknemer</vt:lpstr>
      <vt:lpstr>Aansluitingen!Afdruktitels</vt:lpstr>
      <vt:lpstr>'Auto en fiets van de zaak'!Afdruktitels</vt:lpstr>
      <vt:lpstr>'Bruto-netto werkgever'!Afdruktitels</vt:lpstr>
      <vt:lpstr>'Bruto-netto werknemer'!Afdruktitels</vt:lpstr>
      <vt:lpstr>'Contracten'!Afdruktitels</vt:lpstr>
      <vt:lpstr>Dashboard!Afdruktitels</vt:lpstr>
      <vt:lpstr>'FTE Overzicht'!Afdruktitels</vt:lpstr>
      <vt:lpstr>'Individuele loonstaat werknemer'!Afdruktitels</vt:lpstr>
      <vt:lpstr>'Jaaropgavekaartjes werknemers'!Afdruktitels</vt:lpstr>
      <vt:lpstr>Kostprijsanalyse!Afdruktitels</vt:lpstr>
      <vt:lpstr>'Kostprijslijst'!Afdruktitels</vt:lpstr>
      <vt:lpstr>Loonaangifte!Afdruktitels</vt:lpstr>
      <vt:lpstr>'Loonkosten afdeling'!Afdruktitels</vt:lpstr>
      <vt:lpstr>'Loonkosten functie'!Afdruktitels</vt:lpstr>
      <vt:lpstr>'Loonkosten kostenplaats'!Afdruktitels</vt:lpstr>
      <vt:lpstr>'Loonkosten werkgever'!Afdruktitels</vt:lpstr>
      <vt:lpstr>'Loonkosten werknemer'!Afdruktitels</vt:lpstr>
      <vt:lpstr>'Loonkostenprognose werkgever'!Afdruktitels</vt:lpstr>
      <vt:lpstr>'Loonkostenprognose werknemer'!Afdruktitels</vt:lpstr>
      <vt:lpstr>Personeelslijst!Afdruktitels</vt:lpstr>
      <vt:lpstr>'Premieloonstaat werkgever'!Afdruktitels</vt:lpstr>
      <vt:lpstr>'Premieloonstaat werknemer'!Afdruktitels</vt:lpstr>
      <vt:lpstr>Premieregelingen!Afdruktitels</vt:lpstr>
      <vt:lpstr>'Reserveringen'!Afdruktitels</vt:lpstr>
      <vt:lpstr>'Subsidies (LIV - LKV)'!Afdruktitels</vt:lpstr>
      <vt:lpstr>'Uitgebreid journaal'!Afdruktitels</vt:lpstr>
      <vt:lpstr>'Verbijzonderd journaal'!Afdruktitels</vt:lpstr>
      <vt:lpstr>'Verkort journaal'!Afdruktitels</vt:lpstr>
      <vt:lpstr>Verlofsaldi!Afdruktitels</vt:lpstr>
      <vt:lpstr>'Verloonde uren'!Afdruktitels</vt:lpstr>
    </vt:vector>
  </TitlesOfParts>
  <Company>SoftwareHosting.nl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Arnout Brandt</dc:creator>
  <cp:lastModifiedBy>Chester Tilstra</cp:lastModifiedBy>
  <dcterms:created xsi:type="dcterms:W3CDTF">2021-06-08T14:51:52Z</dcterms:created>
  <dcterms:modified xsi:type="dcterms:W3CDTF">2023-07-07T07:25:08Z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0x010100CEFD2D298DA9574D95437BEEABC44A70</vt:lpwstr>
  </property>
  <property fmtid="{D5CDD505-2E9C-101B-9397-08002B2CF9AE}" pid="3" name="MediaServiceImageTags">
    <vt:lpwstr/>
  </property>
</Properties>
</file>